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120" yWindow="-120" windowWidth="23256" windowHeight="13176" tabRatio="809" activeTab="2"/>
  </bookViews>
  <sheets>
    <sheet name="Kasutusjuhend" sheetId="20" r:id="rId1"/>
    <sheet name="Lähteandmed" sheetId="9" r:id="rId2"/>
    <sheet name="Tulemused" sheetId="7" r:id="rId3"/>
    <sheet name="Abitabel - kelder" sheetId="16" r:id="rId4"/>
    <sheet name="Abitabel - soojuspump" sheetId="18" r:id="rId5"/>
    <sheet name="Abitabel - taastuvenergia" sheetId="19" r:id="rId6"/>
    <sheet name="Vabasoojused" sheetId="13" r:id="rId7"/>
    <sheet name="Kraadpäevad" sheetId="14" r:id="rId8"/>
    <sheet name="Rippmenüüd" sheetId="17" r:id="rId9"/>
  </sheets>
  <definedNames>
    <definedName name="_xlnm.Print_Area" localSheetId="1">Lähteandmed!$B$2:$M$77</definedName>
    <definedName name="_xlnm.Print_Area" localSheetId="2">Tulemused!$B$2:$L$53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8" i="9"/>
  <c r="F52" i="7" l="1"/>
  <c r="C52"/>
  <c r="E52" i="9" l="1"/>
  <c r="L2802" i="14" l="1"/>
  <c r="L2803"/>
  <c r="L2804"/>
  <c r="L2895"/>
  <c r="L2896"/>
  <c r="L2897"/>
  <c r="L2898"/>
  <c r="L2899"/>
  <c r="L2900"/>
  <c r="L2901"/>
  <c r="L2902"/>
  <c r="L2920"/>
  <c r="L2921"/>
  <c r="L2922"/>
  <c r="L2923"/>
  <c r="L2924"/>
  <c r="L2925"/>
  <c r="L2926"/>
  <c r="L2927"/>
  <c r="L2928"/>
  <c r="L2929"/>
  <c r="L2930"/>
  <c r="L2992"/>
  <c r="L2993"/>
  <c r="L2994"/>
  <c r="L2995"/>
  <c r="L2996"/>
  <c r="L2997"/>
  <c r="L2998"/>
  <c r="L2999"/>
  <c r="L3000"/>
  <c r="L3001"/>
  <c r="L3002"/>
  <c r="L3013"/>
  <c r="L3014"/>
  <c r="L3015"/>
  <c r="L3016"/>
  <c r="L3017"/>
  <c r="L3018"/>
  <c r="L3019"/>
  <c r="L3020"/>
  <c r="L3021"/>
  <c r="L3022"/>
  <c r="L3023"/>
  <c r="L3024"/>
  <c r="L3025"/>
  <c r="L3026"/>
  <c r="L3027"/>
  <c r="L3183"/>
  <c r="L3184"/>
  <c r="L3185"/>
  <c r="L3186"/>
  <c r="L3187"/>
  <c r="L3188"/>
  <c r="L3189"/>
  <c r="L3190"/>
  <c r="L3191"/>
  <c r="L3192"/>
  <c r="L3193"/>
  <c r="L3206"/>
  <c r="L3207"/>
  <c r="L3208"/>
  <c r="L3209"/>
  <c r="L3210"/>
  <c r="L3211"/>
  <c r="L3212"/>
  <c r="L3213"/>
  <c r="L3214"/>
  <c r="L3215"/>
  <c r="L3231"/>
  <c r="L3232"/>
  <c r="L3233"/>
  <c r="L3234"/>
  <c r="L3235"/>
  <c r="L3236"/>
  <c r="L3237"/>
  <c r="L3238"/>
  <c r="L3239"/>
  <c r="L3259"/>
  <c r="L3260"/>
  <c r="L3261"/>
  <c r="L3262"/>
  <c r="L3263"/>
  <c r="L3280"/>
  <c r="L3285"/>
  <c r="L3286"/>
  <c r="L3287"/>
  <c r="L3638"/>
  <c r="L3639"/>
  <c r="L3640"/>
  <c r="L3641"/>
  <c r="L3642"/>
  <c r="L3643"/>
  <c r="L3644"/>
  <c r="L3645"/>
  <c r="L3646"/>
  <c r="L3647"/>
  <c r="L3648"/>
  <c r="L3649"/>
  <c r="L3662"/>
  <c r="L3663"/>
  <c r="L3664"/>
  <c r="L3665"/>
  <c r="L3666"/>
  <c r="L3667"/>
  <c r="L3668"/>
  <c r="L3669"/>
  <c r="L3670"/>
  <c r="L3671"/>
  <c r="L3687"/>
  <c r="L3688"/>
  <c r="L3689"/>
  <c r="L3690"/>
  <c r="L3691"/>
  <c r="L3692"/>
  <c r="L3693"/>
  <c r="L3694"/>
  <c r="L3695"/>
  <c r="L3696"/>
  <c r="L3697"/>
  <c r="L3698"/>
  <c r="L3710"/>
  <c r="L3711"/>
  <c r="L3712"/>
  <c r="L3713"/>
  <c r="L3714"/>
  <c r="L3715"/>
  <c r="L3716"/>
  <c r="L3717"/>
  <c r="L3718"/>
  <c r="L3719"/>
  <c r="L3720"/>
  <c r="L3721"/>
  <c r="L372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57"/>
  <c r="L3758"/>
  <c r="L3759"/>
  <c r="L3760"/>
  <c r="L3761"/>
  <c r="L3762"/>
  <c r="L3763"/>
  <c r="L3764"/>
  <c r="L3765"/>
  <c r="L3766"/>
  <c r="L3767"/>
  <c r="L3768"/>
  <c r="L4002"/>
  <c r="L4003"/>
  <c r="L4004"/>
  <c r="L4005"/>
  <c r="L4006"/>
  <c r="L4007"/>
  <c r="L4008"/>
  <c r="L4025"/>
  <c r="L4026"/>
  <c r="L4027"/>
  <c r="L4028"/>
  <c r="L4029"/>
  <c r="L4030"/>
  <c r="L4031"/>
  <c r="L4048"/>
  <c r="L4049"/>
  <c r="L4050"/>
  <c r="L4051"/>
  <c r="L4052"/>
  <c r="L4053"/>
  <c r="L4072"/>
  <c r="L4073"/>
  <c r="L4074"/>
  <c r="L4075"/>
  <c r="L4076"/>
  <c r="L4077"/>
  <c r="L4078"/>
  <c r="L4079"/>
  <c r="L4080"/>
  <c r="L4098"/>
  <c r="L4099"/>
  <c r="L4100"/>
  <c r="L4101"/>
  <c r="L4102"/>
  <c r="L4103"/>
  <c r="L4104"/>
  <c r="L4105"/>
  <c r="L4120"/>
  <c r="L4121"/>
  <c r="L4122"/>
  <c r="L4123"/>
  <c r="L4124"/>
  <c r="L4125"/>
  <c r="L4126"/>
  <c r="L4127"/>
  <c r="L4128"/>
  <c r="L4141"/>
  <c r="L4142"/>
  <c r="L4143"/>
  <c r="L4144"/>
  <c r="L4145"/>
  <c r="L4146"/>
  <c r="L4147"/>
  <c r="L4148"/>
  <c r="L4149"/>
  <c r="L4150"/>
  <c r="L4151"/>
  <c r="L4152"/>
  <c r="L4153"/>
  <c r="L4171"/>
  <c r="L4172"/>
  <c r="L4173"/>
  <c r="L4174"/>
  <c r="L4175"/>
  <c r="L4176"/>
  <c r="L4366"/>
  <c r="L4382"/>
  <c r="L4383"/>
  <c r="L4384"/>
  <c r="L4385"/>
  <c r="L4386"/>
  <c r="L4387"/>
  <c r="L4388"/>
  <c r="L4389"/>
  <c r="L4390"/>
  <c r="L4391"/>
  <c r="L4392"/>
  <c r="L4393"/>
  <c r="L4394"/>
  <c r="L4405"/>
  <c r="L4406"/>
  <c r="L4407"/>
  <c r="L4408"/>
  <c r="L4409"/>
  <c r="L4410"/>
  <c r="L4411"/>
  <c r="L4412"/>
  <c r="L4413"/>
  <c r="L4414"/>
  <c r="L4415"/>
  <c r="L4416"/>
  <c r="L4417"/>
  <c r="L4418"/>
  <c r="L4430"/>
  <c r="L4431"/>
  <c r="L4432"/>
  <c r="L4433"/>
  <c r="L4434"/>
  <c r="L4435"/>
  <c r="L4436"/>
  <c r="L4437"/>
  <c r="L4438"/>
  <c r="L4439"/>
  <c r="L4440"/>
  <c r="L4441"/>
  <c r="L4455"/>
  <c r="L4456"/>
  <c r="L4457"/>
  <c r="L4458"/>
  <c r="L4459"/>
  <c r="L4460"/>
  <c r="L4461"/>
  <c r="L4462"/>
  <c r="L4463"/>
  <c r="L4464"/>
  <c r="L4465"/>
  <c r="L446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622"/>
  <c r="L4623"/>
  <c r="L4624"/>
  <c r="L4625"/>
  <c r="L4626"/>
  <c r="L4627"/>
  <c r="L4628"/>
  <c r="L4629"/>
  <c r="L4630"/>
  <c r="L4631"/>
  <c r="L4632"/>
  <c r="L4633"/>
  <c r="L4634"/>
  <c r="L4635"/>
  <c r="L4648"/>
  <c r="L4649"/>
  <c r="L4650"/>
  <c r="L4651"/>
  <c r="L4652"/>
  <c r="L4653"/>
  <c r="L4654"/>
  <c r="L4655"/>
  <c r="L4656"/>
  <c r="L4657"/>
  <c r="L4658"/>
  <c r="L4659"/>
  <c r="L4669"/>
  <c r="L4670"/>
  <c r="L4671"/>
  <c r="L4672"/>
  <c r="L4673"/>
  <c r="L4674"/>
  <c r="L4675"/>
  <c r="L4676"/>
  <c r="L4694"/>
  <c r="L4695"/>
  <c r="L4696"/>
  <c r="L4697"/>
  <c r="L4698"/>
  <c r="L4699"/>
  <c r="L4700"/>
  <c r="L4701"/>
  <c r="L4702"/>
  <c r="L4703"/>
  <c r="L4704"/>
  <c r="L4705"/>
  <c r="L4719"/>
  <c r="L4720"/>
  <c r="L4721"/>
  <c r="L4722"/>
  <c r="L4723"/>
  <c r="L4724"/>
  <c r="L4725"/>
  <c r="L4726"/>
  <c r="L4727"/>
  <c r="L4728"/>
  <c r="L4771"/>
  <c r="L4772"/>
  <c r="L4773"/>
  <c r="L4774"/>
  <c r="L4775"/>
  <c r="L4776"/>
  <c r="L4794"/>
  <c r="L4795"/>
  <c r="L4796"/>
  <c r="L4797"/>
  <c r="L4798"/>
  <c r="L4799"/>
  <c r="L4800"/>
  <c r="L4801"/>
  <c r="L4840"/>
  <c r="L4841"/>
  <c r="L4842"/>
  <c r="L4843"/>
  <c r="L4844"/>
  <c r="L4845"/>
  <c r="L4846"/>
  <c r="L4847"/>
  <c r="L4866"/>
  <c r="L4867"/>
  <c r="L4868"/>
  <c r="L4869"/>
  <c r="L4870"/>
  <c r="L4893"/>
  <c r="L4894"/>
  <c r="L4912"/>
  <c r="L4913"/>
  <c r="L4914"/>
  <c r="L4915"/>
  <c r="L4916"/>
  <c r="L4917"/>
  <c r="L4918"/>
  <c r="L4919"/>
  <c r="L4920"/>
  <c r="L4921"/>
  <c r="L4936"/>
  <c r="L4937"/>
  <c r="L4940"/>
  <c r="L4941"/>
  <c r="L4942"/>
  <c r="L4943"/>
  <c r="L4944"/>
  <c r="L4960"/>
  <c r="L4961"/>
  <c r="L4962"/>
  <c r="L4963"/>
  <c r="L4964"/>
  <c r="L4965"/>
  <c r="L4966"/>
  <c r="L4985"/>
  <c r="L4986"/>
  <c r="L4987"/>
  <c r="L4988"/>
  <c r="L4989"/>
  <c r="L4990"/>
  <c r="L4991"/>
  <c r="L4992"/>
  <c r="L5006"/>
  <c r="L5007"/>
  <c r="L5008"/>
  <c r="L5009"/>
  <c r="L5010"/>
  <c r="L5011"/>
  <c r="L5012"/>
  <c r="L5013"/>
  <c r="L5014"/>
  <c r="L5015"/>
  <c r="L5016"/>
  <c r="L5017"/>
  <c r="L5029"/>
  <c r="L5030"/>
  <c r="L5031"/>
  <c r="L5032"/>
  <c r="L5033"/>
  <c r="L5034"/>
  <c r="L5035"/>
  <c r="L5036"/>
  <c r="L5037"/>
  <c r="L5038"/>
  <c r="L5039"/>
  <c r="L5040"/>
  <c r="L5041"/>
  <c r="L5042"/>
  <c r="L5053"/>
  <c r="L5054"/>
  <c r="L5055"/>
  <c r="L5056"/>
  <c r="L5057"/>
  <c r="L5058"/>
  <c r="L5059"/>
  <c r="L5060"/>
  <c r="L5061"/>
  <c r="L5062"/>
  <c r="L5063"/>
  <c r="L5064"/>
  <c r="L5065"/>
  <c r="L506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105"/>
  <c r="L5106"/>
  <c r="L5107"/>
  <c r="L5108"/>
  <c r="L5109"/>
  <c r="L5127"/>
  <c r="L5128"/>
  <c r="L5129"/>
  <c r="L5130"/>
  <c r="L5131"/>
  <c r="L5132"/>
  <c r="L5133"/>
  <c r="L5134"/>
  <c r="L5135"/>
  <c r="L5136"/>
  <c r="L5137"/>
  <c r="L5150"/>
  <c r="L5151"/>
  <c r="L5152"/>
  <c r="L5153"/>
  <c r="L5154"/>
  <c r="L5155"/>
  <c r="L5156"/>
  <c r="L5157"/>
  <c r="L5158"/>
  <c r="L5159"/>
  <c r="L5160"/>
  <c r="L5161"/>
  <c r="L516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22"/>
  <c r="L5223"/>
  <c r="L5224"/>
  <c r="L5225"/>
  <c r="L5226"/>
  <c r="L5227"/>
  <c r="L5228"/>
  <c r="L5229"/>
  <c r="L5230"/>
  <c r="L5231"/>
  <c r="L5247"/>
  <c r="L5248"/>
  <c r="L5249"/>
  <c r="L5250"/>
  <c r="L5251"/>
  <c r="L5252"/>
  <c r="L5253"/>
  <c r="L5254"/>
  <c r="L5255"/>
  <c r="L5272"/>
  <c r="L5273"/>
  <c r="L5274"/>
  <c r="L5275"/>
  <c r="L5276"/>
  <c r="L5277"/>
  <c r="L5278"/>
  <c r="L5279"/>
  <c r="L5296"/>
  <c r="L5297"/>
  <c r="L5298"/>
  <c r="L5299"/>
  <c r="L5300"/>
  <c r="L5301"/>
  <c r="L5302"/>
  <c r="L5303"/>
  <c r="L5304"/>
  <c r="L5346"/>
  <c r="L5347"/>
  <c r="L5348"/>
  <c r="L5349"/>
  <c r="L5350"/>
  <c r="L5351"/>
  <c r="L5352"/>
  <c r="L5368"/>
  <c r="L5372"/>
  <c r="L5373"/>
  <c r="L5374"/>
  <c r="L5375"/>
  <c r="L5392"/>
  <c r="L5393"/>
  <c r="L5394"/>
  <c r="L5395"/>
  <c r="L5396"/>
  <c r="L5397"/>
  <c r="L5398"/>
  <c r="L5399"/>
  <c r="L5400"/>
  <c r="L5401"/>
  <c r="L5415"/>
  <c r="L5416"/>
  <c r="L5417"/>
  <c r="L5418"/>
  <c r="L5419"/>
  <c r="L5420"/>
  <c r="L5421"/>
  <c r="L5422"/>
  <c r="L5423"/>
  <c r="L5424"/>
  <c r="L5425"/>
  <c r="L5437"/>
  <c r="L5438"/>
  <c r="L5439"/>
  <c r="L5440"/>
  <c r="L5441"/>
  <c r="L5442"/>
  <c r="L5443"/>
  <c r="L5444"/>
  <c r="L5445"/>
  <c r="L5446"/>
  <c r="L5447"/>
  <c r="L5448"/>
  <c r="L5449"/>
  <c r="L5450"/>
  <c r="L5462"/>
  <c r="L5463"/>
  <c r="L5464"/>
  <c r="L5465"/>
  <c r="L5466"/>
  <c r="L5467"/>
  <c r="L5468"/>
  <c r="L5469"/>
  <c r="L5470"/>
  <c r="L5471"/>
  <c r="L5472"/>
  <c r="L5473"/>
  <c r="L5474"/>
  <c r="L5486"/>
  <c r="L5487"/>
  <c r="L5488"/>
  <c r="L5489"/>
  <c r="L5490"/>
  <c r="L5491"/>
  <c r="L5492"/>
  <c r="L5493"/>
  <c r="L5494"/>
  <c r="L5495"/>
  <c r="L5496"/>
  <c r="L5497"/>
  <c r="L5498"/>
  <c r="L5499"/>
  <c r="L5500"/>
  <c r="L5508"/>
  <c r="L5509"/>
  <c r="L5536"/>
  <c r="L5537"/>
  <c r="L5538"/>
  <c r="L5539"/>
  <c r="L5540"/>
  <c r="L5541"/>
  <c r="L5542"/>
  <c r="L5543"/>
  <c r="L5561"/>
  <c r="L5562"/>
  <c r="L5563"/>
  <c r="L5564"/>
  <c r="L5565"/>
  <c r="L5566"/>
  <c r="L5567"/>
  <c r="L5584"/>
  <c r="L5585"/>
  <c r="L5586"/>
  <c r="L5612"/>
  <c r="L5613"/>
  <c r="L5614"/>
  <c r="L5779"/>
  <c r="L5780"/>
  <c r="L5781"/>
  <c r="L5782"/>
  <c r="L5783"/>
  <c r="L5827"/>
  <c r="L5850"/>
  <c r="L5851"/>
  <c r="L5852"/>
  <c r="L5853"/>
  <c r="L5854"/>
  <c r="L6115"/>
  <c r="L6116"/>
  <c r="L6282"/>
  <c r="L6283"/>
  <c r="L6284"/>
  <c r="L6285"/>
  <c r="L6286"/>
  <c r="L6287"/>
  <c r="L6305"/>
  <c r="L6306"/>
  <c r="L6307"/>
  <c r="L6308"/>
  <c r="L6309"/>
  <c r="L6310"/>
  <c r="L6311"/>
  <c r="L6328"/>
  <c r="L6329"/>
  <c r="L6330"/>
  <c r="L6331"/>
  <c r="L6332"/>
  <c r="L6333"/>
  <c r="L6334"/>
  <c r="L6335"/>
  <c r="L6336"/>
  <c r="L6352"/>
  <c r="L6353"/>
  <c r="L6354"/>
  <c r="L6355"/>
  <c r="G7" l="1"/>
  <c r="J14" i="18" l="1"/>
  <c r="P11" i="13" l="1"/>
  <c r="P10"/>
  <c r="P9"/>
  <c r="P8"/>
  <c r="P7"/>
  <c r="P6"/>
  <c r="P5"/>
  <c r="P4"/>
  <c r="C15" i="16" l="1"/>
  <c r="C14"/>
  <c r="E45" i="9"/>
  <c r="H52"/>
  <c r="C7" i="19"/>
  <c r="C5"/>
  <c r="C18"/>
  <c r="C17"/>
  <c r="C20" i="18" l="1"/>
  <c r="G22"/>
  <c r="G21"/>
  <c r="G20"/>
  <c r="J45" i="9"/>
  <c r="E54"/>
  <c r="E53"/>
  <c r="D45" l="1"/>
  <c r="O10" i="13"/>
  <c r="O11"/>
  <c r="O8"/>
  <c r="O9"/>
  <c r="O6"/>
  <c r="O7"/>
  <c r="O5"/>
  <c r="O4" l="1"/>
  <c r="B17"/>
  <c r="B18"/>
  <c r="B19"/>
  <c r="B20"/>
  <c r="B21"/>
  <c r="B22"/>
  <c r="B23"/>
  <c r="B16"/>
  <c r="C16" i="19" l="1"/>
  <c r="C21" l="1"/>
  <c r="C23"/>
  <c r="C4"/>
  <c r="C11" s="1"/>
  <c r="F25" i="7" l="1"/>
  <c r="K19"/>
  <c r="C29" i="13"/>
  <c r="E29" s="1"/>
  <c r="C30"/>
  <c r="E30" s="1"/>
  <c r="C31"/>
  <c r="E31" s="1"/>
  <c r="F38" i="7"/>
  <c r="F37"/>
  <c r="E17" i="13"/>
  <c r="E18"/>
  <c r="E19"/>
  <c r="E20"/>
  <c r="E21"/>
  <c r="E22"/>
  <c r="E23"/>
  <c r="E16"/>
  <c r="C17"/>
  <c r="C18"/>
  <c r="C19"/>
  <c r="C20"/>
  <c r="C21"/>
  <c r="C22"/>
  <c r="C23"/>
  <c r="C16"/>
  <c r="F23" l="1"/>
  <c r="F21"/>
  <c r="F20"/>
  <c r="D31"/>
  <c r="D40" s="1"/>
  <c r="D30"/>
  <c r="D39" s="1"/>
  <c r="F22"/>
  <c r="D29"/>
  <c r="D38" s="1"/>
  <c r="E38"/>
  <c r="F19"/>
  <c r="F17"/>
  <c r="F16"/>
  <c r="F18"/>
  <c r="C40"/>
  <c r="C39"/>
  <c r="C38"/>
  <c r="H25" i="7"/>
  <c r="E39" i="13"/>
  <c r="E40"/>
  <c r="E22" i="9"/>
  <c r="E9" i="7"/>
  <c r="E8"/>
  <c r="G24" l="1"/>
  <c r="F24" s="1"/>
  <c r="I25"/>
  <c r="G25"/>
  <c r="H38"/>
  <c r="H37"/>
  <c r="H17"/>
  <c r="I17" s="1"/>
  <c r="F33"/>
  <c r="H33" s="1"/>
  <c r="B45" i="9"/>
  <c r="I45"/>
  <c r="M114" i="14" l="1"/>
  <c r="N114" s="1"/>
  <c r="O114" s="1"/>
  <c r="M122"/>
  <c r="N122" s="1"/>
  <c r="O122" s="1"/>
  <c r="M130"/>
  <c r="N130" s="1"/>
  <c r="O130" s="1"/>
  <c r="M138"/>
  <c r="N138" s="1"/>
  <c r="O138" s="1"/>
  <c r="M146"/>
  <c r="N146" s="1"/>
  <c r="O146" s="1"/>
  <c r="M154"/>
  <c r="N154" s="1"/>
  <c r="O154" s="1"/>
  <c r="M162"/>
  <c r="N162" s="1"/>
  <c r="O162" s="1"/>
  <c r="M170"/>
  <c r="N170" s="1"/>
  <c r="O170" s="1"/>
  <c r="M178"/>
  <c r="N178" s="1"/>
  <c r="O178" s="1"/>
  <c r="M186"/>
  <c r="N186" s="1"/>
  <c r="O186" s="1"/>
  <c r="M194"/>
  <c r="N194" s="1"/>
  <c r="O194" s="1"/>
  <c r="M115"/>
  <c r="N115" s="1"/>
  <c r="O115" s="1"/>
  <c r="M123"/>
  <c r="N123" s="1"/>
  <c r="O123" s="1"/>
  <c r="M131"/>
  <c r="N131" s="1"/>
  <c r="O131" s="1"/>
  <c r="M139"/>
  <c r="N139" s="1"/>
  <c r="O139" s="1"/>
  <c r="M147"/>
  <c r="N147" s="1"/>
  <c r="O147" s="1"/>
  <c r="M155"/>
  <c r="N155" s="1"/>
  <c r="O155" s="1"/>
  <c r="M163"/>
  <c r="N163" s="1"/>
  <c r="O163" s="1"/>
  <c r="M171"/>
  <c r="N171" s="1"/>
  <c r="O171" s="1"/>
  <c r="M179"/>
  <c r="N179" s="1"/>
  <c r="O179" s="1"/>
  <c r="M187"/>
  <c r="N187" s="1"/>
  <c r="O187" s="1"/>
  <c r="M195"/>
  <c r="N195" s="1"/>
  <c r="O195" s="1"/>
  <c r="M116"/>
  <c r="N116" s="1"/>
  <c r="O116" s="1"/>
  <c r="M124"/>
  <c r="N124" s="1"/>
  <c r="O124" s="1"/>
  <c r="M132"/>
  <c r="N132" s="1"/>
  <c r="O132" s="1"/>
  <c r="M140"/>
  <c r="N140" s="1"/>
  <c r="O140" s="1"/>
  <c r="M148"/>
  <c r="N148" s="1"/>
  <c r="O148" s="1"/>
  <c r="M156"/>
  <c r="N156" s="1"/>
  <c r="O156" s="1"/>
  <c r="M164"/>
  <c r="N164" s="1"/>
  <c r="O164" s="1"/>
  <c r="M172"/>
  <c r="N172" s="1"/>
  <c r="O172" s="1"/>
  <c r="M180"/>
  <c r="N180" s="1"/>
  <c r="O180" s="1"/>
  <c r="M188"/>
  <c r="N188" s="1"/>
  <c r="O188" s="1"/>
  <c r="M196"/>
  <c r="N196" s="1"/>
  <c r="O196" s="1"/>
  <c r="M117"/>
  <c r="N117" s="1"/>
  <c r="O117" s="1"/>
  <c r="M125"/>
  <c r="N125" s="1"/>
  <c r="O125" s="1"/>
  <c r="M133"/>
  <c r="N133" s="1"/>
  <c r="O133" s="1"/>
  <c r="M141"/>
  <c r="N141" s="1"/>
  <c r="O141" s="1"/>
  <c r="M149"/>
  <c r="N149" s="1"/>
  <c r="O149" s="1"/>
  <c r="M157"/>
  <c r="N157" s="1"/>
  <c r="O157" s="1"/>
  <c r="M165"/>
  <c r="N165" s="1"/>
  <c r="O165" s="1"/>
  <c r="M173"/>
  <c r="N173" s="1"/>
  <c r="O173" s="1"/>
  <c r="M181"/>
  <c r="N181" s="1"/>
  <c r="O181" s="1"/>
  <c r="M189"/>
  <c r="N189" s="1"/>
  <c r="O189" s="1"/>
  <c r="M197"/>
  <c r="N197" s="1"/>
  <c r="O197" s="1"/>
  <c r="M205"/>
  <c r="N205" s="1"/>
  <c r="O205" s="1"/>
  <c r="M213"/>
  <c r="N213" s="1"/>
  <c r="O213" s="1"/>
  <c r="M221"/>
  <c r="N221" s="1"/>
  <c r="O221" s="1"/>
  <c r="M229"/>
  <c r="N229" s="1"/>
  <c r="O229" s="1"/>
  <c r="M237"/>
  <c r="N237" s="1"/>
  <c r="O237" s="1"/>
  <c r="M245"/>
  <c r="N245" s="1"/>
  <c r="O245" s="1"/>
  <c r="M253"/>
  <c r="N253" s="1"/>
  <c r="O253" s="1"/>
  <c r="M261"/>
  <c r="N261" s="1"/>
  <c r="O261" s="1"/>
  <c r="M269"/>
  <c r="N269" s="1"/>
  <c r="O269" s="1"/>
  <c r="M277"/>
  <c r="N277" s="1"/>
  <c r="O277" s="1"/>
  <c r="M285"/>
  <c r="N285" s="1"/>
  <c r="O285" s="1"/>
  <c r="M293"/>
  <c r="N293" s="1"/>
  <c r="O293" s="1"/>
  <c r="M301"/>
  <c r="N301" s="1"/>
  <c r="O301" s="1"/>
  <c r="M309"/>
  <c r="N309" s="1"/>
  <c r="O309" s="1"/>
  <c r="M317"/>
  <c r="N317" s="1"/>
  <c r="O317" s="1"/>
  <c r="M325"/>
  <c r="N325" s="1"/>
  <c r="O325" s="1"/>
  <c r="M333"/>
  <c r="N333" s="1"/>
  <c r="O333" s="1"/>
  <c r="M341"/>
  <c r="N341" s="1"/>
  <c r="O341" s="1"/>
  <c r="M349"/>
  <c r="N349" s="1"/>
  <c r="O349" s="1"/>
  <c r="M357"/>
  <c r="N357" s="1"/>
  <c r="O357" s="1"/>
  <c r="M365"/>
  <c r="N365" s="1"/>
  <c r="O365" s="1"/>
  <c r="M373"/>
  <c r="N373" s="1"/>
  <c r="O373" s="1"/>
  <c r="M381"/>
  <c r="N381" s="1"/>
  <c r="O381" s="1"/>
  <c r="M389"/>
  <c r="N389" s="1"/>
  <c r="O389" s="1"/>
  <c r="M397"/>
  <c r="N397" s="1"/>
  <c r="O397" s="1"/>
  <c r="M405"/>
  <c r="N405" s="1"/>
  <c r="O405" s="1"/>
  <c r="M413"/>
  <c r="N413" s="1"/>
  <c r="O413" s="1"/>
  <c r="M421"/>
  <c r="N421" s="1"/>
  <c r="O421" s="1"/>
  <c r="M429"/>
  <c r="N429" s="1"/>
  <c r="O429" s="1"/>
  <c r="M437"/>
  <c r="N437" s="1"/>
  <c r="O437" s="1"/>
  <c r="M445"/>
  <c r="N445" s="1"/>
  <c r="O445" s="1"/>
  <c r="M453"/>
  <c r="N453" s="1"/>
  <c r="O453" s="1"/>
  <c r="M461"/>
  <c r="N461" s="1"/>
  <c r="O461" s="1"/>
  <c r="M469"/>
  <c r="N469" s="1"/>
  <c r="O469" s="1"/>
  <c r="M477"/>
  <c r="N477" s="1"/>
  <c r="O477" s="1"/>
  <c r="M485"/>
  <c r="N485" s="1"/>
  <c r="O485" s="1"/>
  <c r="M493"/>
  <c r="N493" s="1"/>
  <c r="O493" s="1"/>
  <c r="M501"/>
  <c r="N501" s="1"/>
  <c r="O501" s="1"/>
  <c r="M509"/>
  <c r="N509" s="1"/>
  <c r="O509" s="1"/>
  <c r="M118"/>
  <c r="N118" s="1"/>
  <c r="O118" s="1"/>
  <c r="M126"/>
  <c r="N126" s="1"/>
  <c r="O126" s="1"/>
  <c r="M134"/>
  <c r="N134" s="1"/>
  <c r="O134" s="1"/>
  <c r="M142"/>
  <c r="N142" s="1"/>
  <c r="O142" s="1"/>
  <c r="M150"/>
  <c r="N150" s="1"/>
  <c r="O150" s="1"/>
  <c r="M158"/>
  <c r="N158" s="1"/>
  <c r="O158" s="1"/>
  <c r="M166"/>
  <c r="N166" s="1"/>
  <c r="O166" s="1"/>
  <c r="M174"/>
  <c r="N174" s="1"/>
  <c r="O174" s="1"/>
  <c r="M182"/>
  <c r="N182" s="1"/>
  <c r="O182" s="1"/>
  <c r="M190"/>
  <c r="N190" s="1"/>
  <c r="O190" s="1"/>
  <c r="M198"/>
  <c r="N198" s="1"/>
  <c r="O198" s="1"/>
  <c r="M206"/>
  <c r="N206" s="1"/>
  <c r="O206" s="1"/>
  <c r="M214"/>
  <c r="N214" s="1"/>
  <c r="O214" s="1"/>
  <c r="M222"/>
  <c r="N222" s="1"/>
  <c r="O222" s="1"/>
  <c r="M230"/>
  <c r="N230" s="1"/>
  <c r="O230" s="1"/>
  <c r="M238"/>
  <c r="N238" s="1"/>
  <c r="O238" s="1"/>
  <c r="M246"/>
  <c r="N246" s="1"/>
  <c r="O246" s="1"/>
  <c r="M254"/>
  <c r="N254" s="1"/>
  <c r="O254" s="1"/>
  <c r="M262"/>
  <c r="N262" s="1"/>
  <c r="O262" s="1"/>
  <c r="M270"/>
  <c r="N270" s="1"/>
  <c r="O270" s="1"/>
  <c r="M278"/>
  <c r="N278" s="1"/>
  <c r="O278" s="1"/>
  <c r="M286"/>
  <c r="N286" s="1"/>
  <c r="O286" s="1"/>
  <c r="M294"/>
  <c r="N294" s="1"/>
  <c r="O294" s="1"/>
  <c r="M302"/>
  <c r="N302" s="1"/>
  <c r="O302" s="1"/>
  <c r="M310"/>
  <c r="N310" s="1"/>
  <c r="O310" s="1"/>
  <c r="M318"/>
  <c r="N318" s="1"/>
  <c r="O318" s="1"/>
  <c r="M326"/>
  <c r="N326" s="1"/>
  <c r="O326" s="1"/>
  <c r="M334"/>
  <c r="N334" s="1"/>
  <c r="O334" s="1"/>
  <c r="M342"/>
  <c r="N342" s="1"/>
  <c r="O342" s="1"/>
  <c r="M350"/>
  <c r="N350" s="1"/>
  <c r="O350" s="1"/>
  <c r="M358"/>
  <c r="N358" s="1"/>
  <c r="O358" s="1"/>
  <c r="M366"/>
  <c r="N366" s="1"/>
  <c r="O366" s="1"/>
  <c r="M374"/>
  <c r="N374" s="1"/>
  <c r="O374" s="1"/>
  <c r="M382"/>
  <c r="N382" s="1"/>
  <c r="O382" s="1"/>
  <c r="M390"/>
  <c r="N390" s="1"/>
  <c r="O390" s="1"/>
  <c r="M398"/>
  <c r="N398" s="1"/>
  <c r="O398" s="1"/>
  <c r="M406"/>
  <c r="N406" s="1"/>
  <c r="O406" s="1"/>
  <c r="M414"/>
  <c r="N414" s="1"/>
  <c r="O414" s="1"/>
  <c r="M422"/>
  <c r="N422" s="1"/>
  <c r="O422" s="1"/>
  <c r="M430"/>
  <c r="N430" s="1"/>
  <c r="O430" s="1"/>
  <c r="M438"/>
  <c r="N438" s="1"/>
  <c r="O438" s="1"/>
  <c r="M446"/>
  <c r="N446" s="1"/>
  <c r="O446" s="1"/>
  <c r="M454"/>
  <c r="N454" s="1"/>
  <c r="O454" s="1"/>
  <c r="M462"/>
  <c r="N462" s="1"/>
  <c r="O462" s="1"/>
  <c r="M470"/>
  <c r="N470" s="1"/>
  <c r="O470" s="1"/>
  <c r="M478"/>
  <c r="N478" s="1"/>
  <c r="O478" s="1"/>
  <c r="M486"/>
  <c r="N486" s="1"/>
  <c r="O486" s="1"/>
  <c r="M494"/>
  <c r="N494" s="1"/>
  <c r="O494" s="1"/>
  <c r="M502"/>
  <c r="N502" s="1"/>
  <c r="O502" s="1"/>
  <c r="M510"/>
  <c r="N510" s="1"/>
  <c r="O510" s="1"/>
  <c r="M518"/>
  <c r="N518" s="1"/>
  <c r="O518" s="1"/>
  <c r="M526"/>
  <c r="N526" s="1"/>
  <c r="O526" s="1"/>
  <c r="M534"/>
  <c r="N534" s="1"/>
  <c r="O534" s="1"/>
  <c r="M542"/>
  <c r="N542" s="1"/>
  <c r="O542" s="1"/>
  <c r="M550"/>
  <c r="N550" s="1"/>
  <c r="O550" s="1"/>
  <c r="M558"/>
  <c r="N558" s="1"/>
  <c r="O558" s="1"/>
  <c r="M566"/>
  <c r="N566" s="1"/>
  <c r="O566" s="1"/>
  <c r="M574"/>
  <c r="N574" s="1"/>
  <c r="O574" s="1"/>
  <c r="M582"/>
  <c r="N582" s="1"/>
  <c r="O582" s="1"/>
  <c r="M590"/>
  <c r="N590" s="1"/>
  <c r="O590" s="1"/>
  <c r="M598"/>
  <c r="N598" s="1"/>
  <c r="O598" s="1"/>
  <c r="M606"/>
  <c r="N606" s="1"/>
  <c r="O606" s="1"/>
  <c r="M614"/>
  <c r="N614" s="1"/>
  <c r="O614" s="1"/>
  <c r="M622"/>
  <c r="N622" s="1"/>
  <c r="O622" s="1"/>
  <c r="M630"/>
  <c r="N630" s="1"/>
  <c r="O630" s="1"/>
  <c r="M638"/>
  <c r="N638" s="1"/>
  <c r="O638" s="1"/>
  <c r="M646"/>
  <c r="N646" s="1"/>
  <c r="O646" s="1"/>
  <c r="M654"/>
  <c r="N654" s="1"/>
  <c r="O654" s="1"/>
  <c r="M662"/>
  <c r="N662" s="1"/>
  <c r="O662" s="1"/>
  <c r="M670"/>
  <c r="N670" s="1"/>
  <c r="O670" s="1"/>
  <c r="M678"/>
  <c r="N678" s="1"/>
  <c r="O678" s="1"/>
  <c r="M686"/>
  <c r="N686" s="1"/>
  <c r="O686" s="1"/>
  <c r="M694"/>
  <c r="N694" s="1"/>
  <c r="O694" s="1"/>
  <c r="M702"/>
  <c r="N702" s="1"/>
  <c r="O702" s="1"/>
  <c r="M710"/>
  <c r="N710" s="1"/>
  <c r="O710" s="1"/>
  <c r="M718"/>
  <c r="N718" s="1"/>
  <c r="O718" s="1"/>
  <c r="M726"/>
  <c r="N726" s="1"/>
  <c r="O726" s="1"/>
  <c r="M734"/>
  <c r="N734" s="1"/>
  <c r="O734" s="1"/>
  <c r="M742"/>
  <c r="N742" s="1"/>
  <c r="O742" s="1"/>
  <c r="M750"/>
  <c r="N750" s="1"/>
  <c r="O750" s="1"/>
  <c r="M758"/>
  <c r="N758" s="1"/>
  <c r="O758" s="1"/>
  <c r="M766"/>
  <c r="N766" s="1"/>
  <c r="O766" s="1"/>
  <c r="M774"/>
  <c r="N774" s="1"/>
  <c r="O774" s="1"/>
  <c r="M782"/>
  <c r="N782" s="1"/>
  <c r="O782" s="1"/>
  <c r="M790"/>
  <c r="N790" s="1"/>
  <c r="O790" s="1"/>
  <c r="M119"/>
  <c r="N119" s="1"/>
  <c r="O119" s="1"/>
  <c r="M127"/>
  <c r="N127" s="1"/>
  <c r="O127" s="1"/>
  <c r="M135"/>
  <c r="N135" s="1"/>
  <c r="O135" s="1"/>
  <c r="M143"/>
  <c r="N143" s="1"/>
  <c r="O143" s="1"/>
  <c r="M151"/>
  <c r="N151" s="1"/>
  <c r="O151" s="1"/>
  <c r="M159"/>
  <c r="N159" s="1"/>
  <c r="O159" s="1"/>
  <c r="M167"/>
  <c r="N167" s="1"/>
  <c r="O167" s="1"/>
  <c r="M175"/>
  <c r="N175" s="1"/>
  <c r="O175" s="1"/>
  <c r="M183"/>
  <c r="N183" s="1"/>
  <c r="O183" s="1"/>
  <c r="M191"/>
  <c r="N191" s="1"/>
  <c r="O191" s="1"/>
  <c r="M199"/>
  <c r="N199" s="1"/>
  <c r="O199" s="1"/>
  <c r="M121"/>
  <c r="N121" s="1"/>
  <c r="O121" s="1"/>
  <c r="M129"/>
  <c r="N129" s="1"/>
  <c r="O129" s="1"/>
  <c r="M137"/>
  <c r="N137" s="1"/>
  <c r="O137" s="1"/>
  <c r="M145"/>
  <c r="N145" s="1"/>
  <c r="O145" s="1"/>
  <c r="M153"/>
  <c r="N153" s="1"/>
  <c r="O153" s="1"/>
  <c r="M161"/>
  <c r="N161" s="1"/>
  <c r="O161" s="1"/>
  <c r="M169"/>
  <c r="N169" s="1"/>
  <c r="O169" s="1"/>
  <c r="M177"/>
  <c r="N177" s="1"/>
  <c r="O177" s="1"/>
  <c r="M185"/>
  <c r="N185" s="1"/>
  <c r="O185" s="1"/>
  <c r="M193"/>
  <c r="N193" s="1"/>
  <c r="O193" s="1"/>
  <c r="M201"/>
  <c r="N201" s="1"/>
  <c r="O201" s="1"/>
  <c r="M209"/>
  <c r="N209" s="1"/>
  <c r="O209" s="1"/>
  <c r="M217"/>
  <c r="N217" s="1"/>
  <c r="O217" s="1"/>
  <c r="M225"/>
  <c r="N225" s="1"/>
  <c r="O225" s="1"/>
  <c r="M233"/>
  <c r="N233" s="1"/>
  <c r="O233" s="1"/>
  <c r="M241"/>
  <c r="N241" s="1"/>
  <c r="O241" s="1"/>
  <c r="M249"/>
  <c r="N249" s="1"/>
  <c r="O249" s="1"/>
  <c r="M257"/>
  <c r="N257" s="1"/>
  <c r="O257" s="1"/>
  <c r="M265"/>
  <c r="N265" s="1"/>
  <c r="O265" s="1"/>
  <c r="M273"/>
  <c r="N273" s="1"/>
  <c r="O273" s="1"/>
  <c r="M281"/>
  <c r="N281" s="1"/>
  <c r="O281" s="1"/>
  <c r="M289"/>
  <c r="N289" s="1"/>
  <c r="O289" s="1"/>
  <c r="M297"/>
  <c r="N297" s="1"/>
  <c r="O297" s="1"/>
  <c r="M305"/>
  <c r="N305" s="1"/>
  <c r="O305" s="1"/>
  <c r="M313"/>
  <c r="N313" s="1"/>
  <c r="O313" s="1"/>
  <c r="M321"/>
  <c r="N321" s="1"/>
  <c r="O321" s="1"/>
  <c r="M329"/>
  <c r="N329" s="1"/>
  <c r="O329" s="1"/>
  <c r="M337"/>
  <c r="N337" s="1"/>
  <c r="O337" s="1"/>
  <c r="M345"/>
  <c r="N345" s="1"/>
  <c r="O345" s="1"/>
  <c r="M353"/>
  <c r="N353" s="1"/>
  <c r="O353" s="1"/>
  <c r="M361"/>
  <c r="N361" s="1"/>
  <c r="O361" s="1"/>
  <c r="M369"/>
  <c r="N369" s="1"/>
  <c r="O369" s="1"/>
  <c r="M377"/>
  <c r="N377" s="1"/>
  <c r="O377" s="1"/>
  <c r="M385"/>
  <c r="N385" s="1"/>
  <c r="O385" s="1"/>
  <c r="M393"/>
  <c r="N393" s="1"/>
  <c r="O393" s="1"/>
  <c r="M401"/>
  <c r="N401" s="1"/>
  <c r="O401" s="1"/>
  <c r="M409"/>
  <c r="N409" s="1"/>
  <c r="O409" s="1"/>
  <c r="M417"/>
  <c r="N417" s="1"/>
  <c r="O417" s="1"/>
  <c r="M425"/>
  <c r="N425" s="1"/>
  <c r="O425" s="1"/>
  <c r="M433"/>
  <c r="N433" s="1"/>
  <c r="O433" s="1"/>
  <c r="M441"/>
  <c r="N441" s="1"/>
  <c r="O441" s="1"/>
  <c r="M449"/>
  <c r="N449" s="1"/>
  <c r="O449" s="1"/>
  <c r="M457"/>
  <c r="N457" s="1"/>
  <c r="O457" s="1"/>
  <c r="M465"/>
  <c r="N465" s="1"/>
  <c r="O465" s="1"/>
  <c r="M473"/>
  <c r="N473" s="1"/>
  <c r="O473" s="1"/>
  <c r="M481"/>
  <c r="N481" s="1"/>
  <c r="O481" s="1"/>
  <c r="M489"/>
  <c r="N489" s="1"/>
  <c r="O489" s="1"/>
  <c r="M497"/>
  <c r="N497" s="1"/>
  <c r="O497" s="1"/>
  <c r="M505"/>
  <c r="N505" s="1"/>
  <c r="O505" s="1"/>
  <c r="M513"/>
  <c r="N513" s="1"/>
  <c r="O513" s="1"/>
  <c r="M521"/>
  <c r="N521" s="1"/>
  <c r="O521" s="1"/>
  <c r="M529"/>
  <c r="N529" s="1"/>
  <c r="O529" s="1"/>
  <c r="M537"/>
  <c r="N537" s="1"/>
  <c r="O537" s="1"/>
  <c r="M545"/>
  <c r="N545" s="1"/>
  <c r="O545" s="1"/>
  <c r="M553"/>
  <c r="N553" s="1"/>
  <c r="O553" s="1"/>
  <c r="M561"/>
  <c r="N561" s="1"/>
  <c r="O561" s="1"/>
  <c r="M569"/>
  <c r="N569" s="1"/>
  <c r="O569" s="1"/>
  <c r="M577"/>
  <c r="N577" s="1"/>
  <c r="O577" s="1"/>
  <c r="M585"/>
  <c r="N585" s="1"/>
  <c r="O585" s="1"/>
  <c r="M593"/>
  <c r="N593" s="1"/>
  <c r="O593" s="1"/>
  <c r="M601"/>
  <c r="N601" s="1"/>
  <c r="O601" s="1"/>
  <c r="M609"/>
  <c r="N609" s="1"/>
  <c r="O609" s="1"/>
  <c r="M617"/>
  <c r="N617" s="1"/>
  <c r="O617" s="1"/>
  <c r="M625"/>
  <c r="N625" s="1"/>
  <c r="O625" s="1"/>
  <c r="M633"/>
  <c r="N633" s="1"/>
  <c r="O633" s="1"/>
  <c r="M641"/>
  <c r="N641" s="1"/>
  <c r="O641" s="1"/>
  <c r="M649"/>
  <c r="N649" s="1"/>
  <c r="O649" s="1"/>
  <c r="M657"/>
  <c r="N657" s="1"/>
  <c r="O657" s="1"/>
  <c r="M665"/>
  <c r="N665" s="1"/>
  <c r="O665" s="1"/>
  <c r="M673"/>
  <c r="N673" s="1"/>
  <c r="O673" s="1"/>
  <c r="M681"/>
  <c r="N681" s="1"/>
  <c r="O681" s="1"/>
  <c r="M689"/>
  <c r="N689" s="1"/>
  <c r="O689" s="1"/>
  <c r="M697"/>
  <c r="N697" s="1"/>
  <c r="O697" s="1"/>
  <c r="M705"/>
  <c r="N705" s="1"/>
  <c r="O705" s="1"/>
  <c r="M713"/>
  <c r="N713" s="1"/>
  <c r="O713" s="1"/>
  <c r="M721"/>
  <c r="N721" s="1"/>
  <c r="O721" s="1"/>
  <c r="M729"/>
  <c r="N729" s="1"/>
  <c r="O729" s="1"/>
  <c r="M737"/>
  <c r="N737" s="1"/>
  <c r="O737" s="1"/>
  <c r="M745"/>
  <c r="N745" s="1"/>
  <c r="O745" s="1"/>
  <c r="M753"/>
  <c r="N753" s="1"/>
  <c r="O753" s="1"/>
  <c r="M761"/>
  <c r="N761" s="1"/>
  <c r="O761" s="1"/>
  <c r="M769"/>
  <c r="N769" s="1"/>
  <c r="O769" s="1"/>
  <c r="M777"/>
  <c r="N777" s="1"/>
  <c r="O777" s="1"/>
  <c r="M785"/>
  <c r="N785" s="1"/>
  <c r="O785" s="1"/>
  <c r="M793"/>
  <c r="N793" s="1"/>
  <c r="O793" s="1"/>
  <c r="M120"/>
  <c r="N120" s="1"/>
  <c r="O120" s="1"/>
  <c r="M184"/>
  <c r="N184" s="1"/>
  <c r="O184" s="1"/>
  <c r="M210"/>
  <c r="N210" s="1"/>
  <c r="O210" s="1"/>
  <c r="M223"/>
  <c r="N223" s="1"/>
  <c r="O223" s="1"/>
  <c r="M235"/>
  <c r="N235" s="1"/>
  <c r="O235" s="1"/>
  <c r="M248"/>
  <c r="N248" s="1"/>
  <c r="O248" s="1"/>
  <c r="M260"/>
  <c r="N260" s="1"/>
  <c r="O260" s="1"/>
  <c r="M274"/>
  <c r="N274" s="1"/>
  <c r="O274" s="1"/>
  <c r="M287"/>
  <c r="N287" s="1"/>
  <c r="O287" s="1"/>
  <c r="M299"/>
  <c r="N299" s="1"/>
  <c r="O299" s="1"/>
  <c r="M312"/>
  <c r="N312" s="1"/>
  <c r="O312" s="1"/>
  <c r="M324"/>
  <c r="N324" s="1"/>
  <c r="O324" s="1"/>
  <c r="M338"/>
  <c r="N338" s="1"/>
  <c r="O338" s="1"/>
  <c r="M351"/>
  <c r="N351" s="1"/>
  <c r="O351" s="1"/>
  <c r="M363"/>
  <c r="N363" s="1"/>
  <c r="O363" s="1"/>
  <c r="M376"/>
  <c r="N376" s="1"/>
  <c r="O376" s="1"/>
  <c r="M388"/>
  <c r="N388" s="1"/>
  <c r="O388" s="1"/>
  <c r="M402"/>
  <c r="N402" s="1"/>
  <c r="O402" s="1"/>
  <c r="M415"/>
  <c r="N415" s="1"/>
  <c r="O415" s="1"/>
  <c r="M427"/>
  <c r="N427" s="1"/>
  <c r="O427" s="1"/>
  <c r="M440"/>
  <c r="N440" s="1"/>
  <c r="O440" s="1"/>
  <c r="M452"/>
  <c r="N452" s="1"/>
  <c r="O452" s="1"/>
  <c r="M466"/>
  <c r="N466" s="1"/>
  <c r="O466" s="1"/>
  <c r="M479"/>
  <c r="N479" s="1"/>
  <c r="O479" s="1"/>
  <c r="M491"/>
  <c r="N491" s="1"/>
  <c r="O491" s="1"/>
  <c r="M504"/>
  <c r="N504" s="1"/>
  <c r="O504" s="1"/>
  <c r="M516"/>
  <c r="N516" s="1"/>
  <c r="O516" s="1"/>
  <c r="M527"/>
  <c r="N527" s="1"/>
  <c r="O527" s="1"/>
  <c r="M538"/>
  <c r="N538" s="1"/>
  <c r="O538" s="1"/>
  <c r="M548"/>
  <c r="N548" s="1"/>
  <c r="O548" s="1"/>
  <c r="M559"/>
  <c r="N559" s="1"/>
  <c r="O559" s="1"/>
  <c r="M570"/>
  <c r="N570" s="1"/>
  <c r="O570" s="1"/>
  <c r="M580"/>
  <c r="N580" s="1"/>
  <c r="O580" s="1"/>
  <c r="M591"/>
  <c r="N591" s="1"/>
  <c r="O591" s="1"/>
  <c r="M602"/>
  <c r="N602" s="1"/>
  <c r="O602" s="1"/>
  <c r="M612"/>
  <c r="N612" s="1"/>
  <c r="O612" s="1"/>
  <c r="M623"/>
  <c r="N623" s="1"/>
  <c r="O623" s="1"/>
  <c r="M634"/>
  <c r="N634" s="1"/>
  <c r="O634" s="1"/>
  <c r="M644"/>
  <c r="N644" s="1"/>
  <c r="O644" s="1"/>
  <c r="M655"/>
  <c r="N655" s="1"/>
  <c r="O655" s="1"/>
  <c r="M128"/>
  <c r="N128" s="1"/>
  <c r="O128" s="1"/>
  <c r="M192"/>
  <c r="N192" s="1"/>
  <c r="O192" s="1"/>
  <c r="M211"/>
  <c r="N211" s="1"/>
  <c r="O211" s="1"/>
  <c r="M224"/>
  <c r="N224" s="1"/>
  <c r="O224" s="1"/>
  <c r="M236"/>
  <c r="N236" s="1"/>
  <c r="O236" s="1"/>
  <c r="M250"/>
  <c r="N250" s="1"/>
  <c r="O250" s="1"/>
  <c r="M263"/>
  <c r="N263" s="1"/>
  <c r="O263" s="1"/>
  <c r="M275"/>
  <c r="N275" s="1"/>
  <c r="O275" s="1"/>
  <c r="M288"/>
  <c r="N288" s="1"/>
  <c r="O288" s="1"/>
  <c r="M136"/>
  <c r="N136" s="1"/>
  <c r="O136" s="1"/>
  <c r="M200"/>
  <c r="N200" s="1"/>
  <c r="O200" s="1"/>
  <c r="M212"/>
  <c r="N212" s="1"/>
  <c r="O212" s="1"/>
  <c r="M226"/>
  <c r="N226" s="1"/>
  <c r="O226" s="1"/>
  <c r="M239"/>
  <c r="N239" s="1"/>
  <c r="O239" s="1"/>
  <c r="M251"/>
  <c r="N251" s="1"/>
  <c r="O251" s="1"/>
  <c r="M264"/>
  <c r="N264" s="1"/>
  <c r="O264" s="1"/>
  <c r="M276"/>
  <c r="N276" s="1"/>
  <c r="O276" s="1"/>
  <c r="M290"/>
  <c r="N290" s="1"/>
  <c r="O290" s="1"/>
  <c r="M144"/>
  <c r="N144" s="1"/>
  <c r="O144" s="1"/>
  <c r="M202"/>
  <c r="N202" s="1"/>
  <c r="O202" s="1"/>
  <c r="M215"/>
  <c r="N215" s="1"/>
  <c r="O215" s="1"/>
  <c r="M227"/>
  <c r="N227" s="1"/>
  <c r="O227" s="1"/>
  <c r="M240"/>
  <c r="N240" s="1"/>
  <c r="O240" s="1"/>
  <c r="M252"/>
  <c r="N252" s="1"/>
  <c r="O252" s="1"/>
  <c r="M266"/>
  <c r="N266" s="1"/>
  <c r="O266" s="1"/>
  <c r="M279"/>
  <c r="N279" s="1"/>
  <c r="O279" s="1"/>
  <c r="M291"/>
  <c r="N291" s="1"/>
  <c r="O291" s="1"/>
  <c r="M304"/>
  <c r="N304" s="1"/>
  <c r="O304" s="1"/>
  <c r="M316"/>
  <c r="N316" s="1"/>
  <c r="O316" s="1"/>
  <c r="M330"/>
  <c r="N330" s="1"/>
  <c r="O330" s="1"/>
  <c r="M343"/>
  <c r="N343" s="1"/>
  <c r="O343" s="1"/>
  <c r="M355"/>
  <c r="N355" s="1"/>
  <c r="O355" s="1"/>
  <c r="M368"/>
  <c r="N368" s="1"/>
  <c r="O368" s="1"/>
  <c r="M380"/>
  <c r="N380" s="1"/>
  <c r="O380" s="1"/>
  <c r="M394"/>
  <c r="N394" s="1"/>
  <c r="O394" s="1"/>
  <c r="M407"/>
  <c r="N407" s="1"/>
  <c r="O407" s="1"/>
  <c r="M419"/>
  <c r="N419" s="1"/>
  <c r="O419" s="1"/>
  <c r="M432"/>
  <c r="N432" s="1"/>
  <c r="O432" s="1"/>
  <c r="M444"/>
  <c r="N444" s="1"/>
  <c r="O444" s="1"/>
  <c r="M458"/>
  <c r="N458" s="1"/>
  <c r="O458" s="1"/>
  <c r="M471"/>
  <c r="N471" s="1"/>
  <c r="O471" s="1"/>
  <c r="M483"/>
  <c r="N483" s="1"/>
  <c r="O483" s="1"/>
  <c r="M496"/>
  <c r="N496" s="1"/>
  <c r="O496" s="1"/>
  <c r="M508"/>
  <c r="N508" s="1"/>
  <c r="O508" s="1"/>
  <c r="M520"/>
  <c r="N520" s="1"/>
  <c r="O520" s="1"/>
  <c r="M531"/>
  <c r="N531" s="1"/>
  <c r="O531" s="1"/>
  <c r="M541"/>
  <c r="N541" s="1"/>
  <c r="O541" s="1"/>
  <c r="M552"/>
  <c r="N552" s="1"/>
  <c r="O552" s="1"/>
  <c r="M563"/>
  <c r="N563" s="1"/>
  <c r="O563" s="1"/>
  <c r="M573"/>
  <c r="N573" s="1"/>
  <c r="O573" s="1"/>
  <c r="M584"/>
  <c r="N584" s="1"/>
  <c r="O584" s="1"/>
  <c r="M595"/>
  <c r="N595" s="1"/>
  <c r="O595" s="1"/>
  <c r="M605"/>
  <c r="N605" s="1"/>
  <c r="O605" s="1"/>
  <c r="M616"/>
  <c r="N616" s="1"/>
  <c r="O616" s="1"/>
  <c r="M627"/>
  <c r="N627" s="1"/>
  <c r="O627" s="1"/>
  <c r="M637"/>
  <c r="N637" s="1"/>
  <c r="O637" s="1"/>
  <c r="M648"/>
  <c r="N648" s="1"/>
  <c r="O648" s="1"/>
  <c r="M659"/>
  <c r="N659" s="1"/>
  <c r="O659" s="1"/>
  <c r="M669"/>
  <c r="N669" s="1"/>
  <c r="O669" s="1"/>
  <c r="M680"/>
  <c r="N680" s="1"/>
  <c r="O680" s="1"/>
  <c r="M691"/>
  <c r="N691" s="1"/>
  <c r="O691" s="1"/>
  <c r="M701"/>
  <c r="N701" s="1"/>
  <c r="O701" s="1"/>
  <c r="M712"/>
  <c r="N712" s="1"/>
  <c r="O712" s="1"/>
  <c r="M723"/>
  <c r="N723" s="1"/>
  <c r="O723" s="1"/>
  <c r="M733"/>
  <c r="N733" s="1"/>
  <c r="O733" s="1"/>
  <c r="M744"/>
  <c r="N744" s="1"/>
  <c r="O744" s="1"/>
  <c r="M755"/>
  <c r="N755" s="1"/>
  <c r="O755" s="1"/>
  <c r="M765"/>
  <c r="N765" s="1"/>
  <c r="O765" s="1"/>
  <c r="M776"/>
  <c r="N776" s="1"/>
  <c r="O776" s="1"/>
  <c r="M787"/>
  <c r="N787" s="1"/>
  <c r="O787" s="1"/>
  <c r="M797"/>
  <c r="N797" s="1"/>
  <c r="O797" s="1"/>
  <c r="M805"/>
  <c r="N805" s="1"/>
  <c r="O805" s="1"/>
  <c r="M813"/>
  <c r="N813" s="1"/>
  <c r="O813" s="1"/>
  <c r="M821"/>
  <c r="N821" s="1"/>
  <c r="O821" s="1"/>
  <c r="M829"/>
  <c r="N829" s="1"/>
  <c r="O829" s="1"/>
  <c r="M837"/>
  <c r="N837" s="1"/>
  <c r="O837" s="1"/>
  <c r="M845"/>
  <c r="N845" s="1"/>
  <c r="O845" s="1"/>
  <c r="M853"/>
  <c r="N853" s="1"/>
  <c r="O853" s="1"/>
  <c r="M861"/>
  <c r="N861" s="1"/>
  <c r="O861" s="1"/>
  <c r="M869"/>
  <c r="N869" s="1"/>
  <c r="O869" s="1"/>
  <c r="M877"/>
  <c r="N877" s="1"/>
  <c r="O877" s="1"/>
  <c r="M885"/>
  <c r="N885" s="1"/>
  <c r="O885" s="1"/>
  <c r="M893"/>
  <c r="N893" s="1"/>
  <c r="O893" s="1"/>
  <c r="M901"/>
  <c r="N901" s="1"/>
  <c r="O901" s="1"/>
  <c r="M909"/>
  <c r="N909" s="1"/>
  <c r="O909" s="1"/>
  <c r="M917"/>
  <c r="N917" s="1"/>
  <c r="O917" s="1"/>
  <c r="M925"/>
  <c r="N925" s="1"/>
  <c r="O925" s="1"/>
  <c r="M933"/>
  <c r="N933" s="1"/>
  <c r="O933" s="1"/>
  <c r="M941"/>
  <c r="N941" s="1"/>
  <c r="O941" s="1"/>
  <c r="M949"/>
  <c r="N949" s="1"/>
  <c r="O949" s="1"/>
  <c r="M957"/>
  <c r="N957" s="1"/>
  <c r="O957" s="1"/>
  <c r="M965"/>
  <c r="N965" s="1"/>
  <c r="O965" s="1"/>
  <c r="M973"/>
  <c r="N973" s="1"/>
  <c r="O973" s="1"/>
  <c r="M981"/>
  <c r="N981" s="1"/>
  <c r="O981" s="1"/>
  <c r="M989"/>
  <c r="N989" s="1"/>
  <c r="O989" s="1"/>
  <c r="M997"/>
  <c r="N997" s="1"/>
  <c r="O997" s="1"/>
  <c r="M1005"/>
  <c r="N1005" s="1"/>
  <c r="O1005" s="1"/>
  <c r="M1013"/>
  <c r="N1013" s="1"/>
  <c r="O1013" s="1"/>
  <c r="M1021"/>
  <c r="N1021" s="1"/>
  <c r="O1021" s="1"/>
  <c r="M1029"/>
  <c r="N1029" s="1"/>
  <c r="O1029" s="1"/>
  <c r="M1037"/>
  <c r="N1037" s="1"/>
  <c r="O1037" s="1"/>
  <c r="M1045"/>
  <c r="N1045" s="1"/>
  <c r="O1045" s="1"/>
  <c r="M1053"/>
  <c r="N1053" s="1"/>
  <c r="O1053" s="1"/>
  <c r="M152"/>
  <c r="N152" s="1"/>
  <c r="O152" s="1"/>
  <c r="M203"/>
  <c r="N203" s="1"/>
  <c r="O203" s="1"/>
  <c r="M216"/>
  <c r="N216" s="1"/>
  <c r="O216" s="1"/>
  <c r="M228"/>
  <c r="N228" s="1"/>
  <c r="O228" s="1"/>
  <c r="M242"/>
  <c r="N242" s="1"/>
  <c r="O242" s="1"/>
  <c r="M255"/>
  <c r="N255" s="1"/>
  <c r="O255" s="1"/>
  <c r="M267"/>
  <c r="N267" s="1"/>
  <c r="O267" s="1"/>
  <c r="M280"/>
  <c r="N280" s="1"/>
  <c r="O280" s="1"/>
  <c r="M292"/>
  <c r="N292" s="1"/>
  <c r="O292" s="1"/>
  <c r="M306"/>
  <c r="N306" s="1"/>
  <c r="O306" s="1"/>
  <c r="M319"/>
  <c r="N319" s="1"/>
  <c r="O319" s="1"/>
  <c r="M331"/>
  <c r="N331" s="1"/>
  <c r="O331" s="1"/>
  <c r="M344"/>
  <c r="N344" s="1"/>
  <c r="O344" s="1"/>
  <c r="M356"/>
  <c r="N356" s="1"/>
  <c r="O356" s="1"/>
  <c r="M370"/>
  <c r="N370" s="1"/>
  <c r="O370" s="1"/>
  <c r="M383"/>
  <c r="N383" s="1"/>
  <c r="O383" s="1"/>
  <c r="M395"/>
  <c r="N395" s="1"/>
  <c r="O395" s="1"/>
  <c r="M408"/>
  <c r="N408" s="1"/>
  <c r="O408" s="1"/>
  <c r="M420"/>
  <c r="N420" s="1"/>
  <c r="O420" s="1"/>
  <c r="M434"/>
  <c r="N434" s="1"/>
  <c r="O434" s="1"/>
  <c r="M447"/>
  <c r="N447" s="1"/>
  <c r="O447" s="1"/>
  <c r="M459"/>
  <c r="N459" s="1"/>
  <c r="O459" s="1"/>
  <c r="M472"/>
  <c r="N472" s="1"/>
  <c r="O472" s="1"/>
  <c r="M484"/>
  <c r="N484" s="1"/>
  <c r="O484" s="1"/>
  <c r="M498"/>
  <c r="N498" s="1"/>
  <c r="O498" s="1"/>
  <c r="M511"/>
  <c r="N511" s="1"/>
  <c r="O511" s="1"/>
  <c r="M522"/>
  <c r="N522" s="1"/>
  <c r="O522" s="1"/>
  <c r="M532"/>
  <c r="N532" s="1"/>
  <c r="O532" s="1"/>
  <c r="M543"/>
  <c r="N543" s="1"/>
  <c r="O543" s="1"/>
  <c r="M554"/>
  <c r="N554" s="1"/>
  <c r="O554" s="1"/>
  <c r="M564"/>
  <c r="N564" s="1"/>
  <c r="O564" s="1"/>
  <c r="M575"/>
  <c r="N575" s="1"/>
  <c r="O575" s="1"/>
  <c r="M586"/>
  <c r="N586" s="1"/>
  <c r="O586" s="1"/>
  <c r="M596"/>
  <c r="N596" s="1"/>
  <c r="O596" s="1"/>
  <c r="M607"/>
  <c r="N607" s="1"/>
  <c r="O607" s="1"/>
  <c r="M618"/>
  <c r="N618" s="1"/>
  <c r="O618" s="1"/>
  <c r="M628"/>
  <c r="N628" s="1"/>
  <c r="O628" s="1"/>
  <c r="M639"/>
  <c r="N639" s="1"/>
  <c r="O639" s="1"/>
  <c r="M650"/>
  <c r="N650" s="1"/>
  <c r="O650" s="1"/>
  <c r="M660"/>
  <c r="N660" s="1"/>
  <c r="O660" s="1"/>
  <c r="M160"/>
  <c r="N160" s="1"/>
  <c r="O160" s="1"/>
  <c r="M204"/>
  <c r="N204" s="1"/>
  <c r="O204" s="1"/>
  <c r="M218"/>
  <c r="N218" s="1"/>
  <c r="O218" s="1"/>
  <c r="M231"/>
  <c r="N231" s="1"/>
  <c r="O231" s="1"/>
  <c r="M243"/>
  <c r="N243" s="1"/>
  <c r="O243" s="1"/>
  <c r="M256"/>
  <c r="N256" s="1"/>
  <c r="O256" s="1"/>
  <c r="M268"/>
  <c r="N268" s="1"/>
  <c r="O268" s="1"/>
  <c r="M282"/>
  <c r="N282" s="1"/>
  <c r="O282" s="1"/>
  <c r="M295"/>
  <c r="N295" s="1"/>
  <c r="O295" s="1"/>
  <c r="M307"/>
  <c r="N307" s="1"/>
  <c r="O307" s="1"/>
  <c r="M320"/>
  <c r="N320" s="1"/>
  <c r="O320" s="1"/>
  <c r="M332"/>
  <c r="N332" s="1"/>
  <c r="O332" s="1"/>
  <c r="M346"/>
  <c r="N346" s="1"/>
  <c r="O346" s="1"/>
  <c r="M359"/>
  <c r="N359" s="1"/>
  <c r="O359" s="1"/>
  <c r="M371"/>
  <c r="N371" s="1"/>
  <c r="O371" s="1"/>
  <c r="M384"/>
  <c r="N384" s="1"/>
  <c r="O384" s="1"/>
  <c r="M396"/>
  <c r="N396" s="1"/>
  <c r="O396" s="1"/>
  <c r="M410"/>
  <c r="N410" s="1"/>
  <c r="O410" s="1"/>
  <c r="M423"/>
  <c r="N423" s="1"/>
  <c r="O423" s="1"/>
  <c r="M435"/>
  <c r="N435" s="1"/>
  <c r="O435" s="1"/>
  <c r="M448"/>
  <c r="N448" s="1"/>
  <c r="O448" s="1"/>
  <c r="M460"/>
  <c r="N460" s="1"/>
  <c r="O460" s="1"/>
  <c r="M474"/>
  <c r="N474" s="1"/>
  <c r="O474" s="1"/>
  <c r="M487"/>
  <c r="N487" s="1"/>
  <c r="O487" s="1"/>
  <c r="M499"/>
  <c r="N499" s="1"/>
  <c r="O499" s="1"/>
  <c r="M512"/>
  <c r="N512" s="1"/>
  <c r="O512" s="1"/>
  <c r="M523"/>
  <c r="N523" s="1"/>
  <c r="O523" s="1"/>
  <c r="M533"/>
  <c r="N533" s="1"/>
  <c r="O533" s="1"/>
  <c r="M544"/>
  <c r="N544" s="1"/>
  <c r="O544" s="1"/>
  <c r="M555"/>
  <c r="N555" s="1"/>
  <c r="O555" s="1"/>
  <c r="M565"/>
  <c r="N565" s="1"/>
  <c r="O565" s="1"/>
  <c r="M576"/>
  <c r="N576" s="1"/>
  <c r="O576" s="1"/>
  <c r="M587"/>
  <c r="N587" s="1"/>
  <c r="O587" s="1"/>
  <c r="M597"/>
  <c r="N597" s="1"/>
  <c r="O597" s="1"/>
  <c r="M608"/>
  <c r="N608" s="1"/>
  <c r="O608" s="1"/>
  <c r="M619"/>
  <c r="N619" s="1"/>
  <c r="O619" s="1"/>
  <c r="M629"/>
  <c r="N629" s="1"/>
  <c r="O629" s="1"/>
  <c r="M640"/>
  <c r="N640" s="1"/>
  <c r="O640" s="1"/>
  <c r="M651"/>
  <c r="N651" s="1"/>
  <c r="O651" s="1"/>
  <c r="M661"/>
  <c r="N661" s="1"/>
  <c r="O661" s="1"/>
  <c r="M672"/>
  <c r="N672" s="1"/>
  <c r="O672" s="1"/>
  <c r="M683"/>
  <c r="N683" s="1"/>
  <c r="O683" s="1"/>
  <c r="M693"/>
  <c r="N693" s="1"/>
  <c r="O693" s="1"/>
  <c r="M704"/>
  <c r="N704" s="1"/>
  <c r="O704" s="1"/>
  <c r="M715"/>
  <c r="N715" s="1"/>
  <c r="O715" s="1"/>
  <c r="M725"/>
  <c r="N725" s="1"/>
  <c r="O725" s="1"/>
  <c r="M736"/>
  <c r="N736" s="1"/>
  <c r="O736" s="1"/>
  <c r="M747"/>
  <c r="N747" s="1"/>
  <c r="O747" s="1"/>
  <c r="M757"/>
  <c r="N757" s="1"/>
  <c r="O757" s="1"/>
  <c r="M768"/>
  <c r="N768" s="1"/>
  <c r="O768" s="1"/>
  <c r="M779"/>
  <c r="N779" s="1"/>
  <c r="O779" s="1"/>
  <c r="M789"/>
  <c r="N789" s="1"/>
  <c r="O789" s="1"/>
  <c r="M799"/>
  <c r="N799" s="1"/>
  <c r="O799" s="1"/>
  <c r="M807"/>
  <c r="N807" s="1"/>
  <c r="O807" s="1"/>
  <c r="M815"/>
  <c r="N815" s="1"/>
  <c r="O815" s="1"/>
  <c r="M823"/>
  <c r="N823" s="1"/>
  <c r="O823" s="1"/>
  <c r="M831"/>
  <c r="N831" s="1"/>
  <c r="O831" s="1"/>
  <c r="M839"/>
  <c r="N839" s="1"/>
  <c r="O839" s="1"/>
  <c r="M847"/>
  <c r="N847" s="1"/>
  <c r="O847" s="1"/>
  <c r="M855"/>
  <c r="N855" s="1"/>
  <c r="O855" s="1"/>
  <c r="M863"/>
  <c r="N863" s="1"/>
  <c r="O863" s="1"/>
  <c r="M871"/>
  <c r="N871" s="1"/>
  <c r="O871" s="1"/>
  <c r="M879"/>
  <c r="N879" s="1"/>
  <c r="O879" s="1"/>
  <c r="M887"/>
  <c r="N887" s="1"/>
  <c r="O887" s="1"/>
  <c r="M895"/>
  <c r="N895" s="1"/>
  <c r="O895" s="1"/>
  <c r="M903"/>
  <c r="N903" s="1"/>
  <c r="O903" s="1"/>
  <c r="M911"/>
  <c r="N911" s="1"/>
  <c r="O911" s="1"/>
  <c r="M919"/>
  <c r="N919" s="1"/>
  <c r="O919" s="1"/>
  <c r="M927"/>
  <c r="N927" s="1"/>
  <c r="O927" s="1"/>
  <c r="M935"/>
  <c r="N935" s="1"/>
  <c r="O935" s="1"/>
  <c r="M943"/>
  <c r="N943" s="1"/>
  <c r="O943" s="1"/>
  <c r="M951"/>
  <c r="N951" s="1"/>
  <c r="O951" s="1"/>
  <c r="M959"/>
  <c r="N959" s="1"/>
  <c r="O959" s="1"/>
  <c r="M967"/>
  <c r="N967" s="1"/>
  <c r="O967" s="1"/>
  <c r="M975"/>
  <c r="N975" s="1"/>
  <c r="O975" s="1"/>
  <c r="M983"/>
  <c r="N983" s="1"/>
  <c r="O983" s="1"/>
  <c r="M991"/>
  <c r="N991" s="1"/>
  <c r="O991" s="1"/>
  <c r="M999"/>
  <c r="N999" s="1"/>
  <c r="O999" s="1"/>
  <c r="M1007"/>
  <c r="N1007" s="1"/>
  <c r="O1007" s="1"/>
  <c r="M1015"/>
  <c r="N1015" s="1"/>
  <c r="O1015" s="1"/>
  <c r="M1023"/>
  <c r="N1023" s="1"/>
  <c r="O1023" s="1"/>
  <c r="M1031"/>
  <c r="N1031" s="1"/>
  <c r="O1031" s="1"/>
  <c r="M1039"/>
  <c r="N1039" s="1"/>
  <c r="O1039" s="1"/>
  <c r="M1047"/>
  <c r="N1047" s="1"/>
  <c r="O1047" s="1"/>
  <c r="M1055"/>
  <c r="N1055" s="1"/>
  <c r="O1055" s="1"/>
  <c r="M168"/>
  <c r="N168" s="1"/>
  <c r="O168" s="1"/>
  <c r="M207"/>
  <c r="N207" s="1"/>
  <c r="O207" s="1"/>
  <c r="M219"/>
  <c r="N219" s="1"/>
  <c r="O219" s="1"/>
  <c r="M232"/>
  <c r="N232" s="1"/>
  <c r="O232" s="1"/>
  <c r="M244"/>
  <c r="N244" s="1"/>
  <c r="O244" s="1"/>
  <c r="M258"/>
  <c r="N258" s="1"/>
  <c r="O258" s="1"/>
  <c r="M271"/>
  <c r="N271" s="1"/>
  <c r="O271" s="1"/>
  <c r="M283"/>
  <c r="N283" s="1"/>
  <c r="O283" s="1"/>
  <c r="M296"/>
  <c r="N296" s="1"/>
  <c r="O296" s="1"/>
  <c r="M308"/>
  <c r="N308" s="1"/>
  <c r="O308" s="1"/>
  <c r="M322"/>
  <c r="N322" s="1"/>
  <c r="O322" s="1"/>
  <c r="M335"/>
  <c r="N335" s="1"/>
  <c r="O335" s="1"/>
  <c r="M347"/>
  <c r="N347" s="1"/>
  <c r="O347" s="1"/>
  <c r="M360"/>
  <c r="N360" s="1"/>
  <c r="O360" s="1"/>
  <c r="M372"/>
  <c r="N372" s="1"/>
  <c r="O372" s="1"/>
  <c r="M386"/>
  <c r="N386" s="1"/>
  <c r="O386" s="1"/>
  <c r="M399"/>
  <c r="N399" s="1"/>
  <c r="O399" s="1"/>
  <c r="M411"/>
  <c r="N411" s="1"/>
  <c r="O411" s="1"/>
  <c r="M424"/>
  <c r="N424" s="1"/>
  <c r="O424" s="1"/>
  <c r="M436"/>
  <c r="N436" s="1"/>
  <c r="O436" s="1"/>
  <c r="M450"/>
  <c r="N450" s="1"/>
  <c r="O450" s="1"/>
  <c r="M463"/>
  <c r="N463" s="1"/>
  <c r="O463" s="1"/>
  <c r="M475"/>
  <c r="N475" s="1"/>
  <c r="O475" s="1"/>
  <c r="M488"/>
  <c r="N488" s="1"/>
  <c r="O488" s="1"/>
  <c r="M500"/>
  <c r="N500" s="1"/>
  <c r="O500" s="1"/>
  <c r="M514"/>
  <c r="N514" s="1"/>
  <c r="O514" s="1"/>
  <c r="M524"/>
  <c r="N524" s="1"/>
  <c r="O524" s="1"/>
  <c r="M535"/>
  <c r="N535" s="1"/>
  <c r="O535" s="1"/>
  <c r="M546"/>
  <c r="N546" s="1"/>
  <c r="O546" s="1"/>
  <c r="M556"/>
  <c r="N556" s="1"/>
  <c r="O556" s="1"/>
  <c r="M567"/>
  <c r="N567" s="1"/>
  <c r="O567" s="1"/>
  <c r="M578"/>
  <c r="N578" s="1"/>
  <c r="O578" s="1"/>
  <c r="M588"/>
  <c r="N588" s="1"/>
  <c r="O588" s="1"/>
  <c r="M599"/>
  <c r="N599" s="1"/>
  <c r="O599" s="1"/>
  <c r="M610"/>
  <c r="N610" s="1"/>
  <c r="O610" s="1"/>
  <c r="M620"/>
  <c r="N620" s="1"/>
  <c r="O620" s="1"/>
  <c r="M631"/>
  <c r="N631" s="1"/>
  <c r="O631" s="1"/>
  <c r="M642"/>
  <c r="N642" s="1"/>
  <c r="O642" s="1"/>
  <c r="M652"/>
  <c r="N652" s="1"/>
  <c r="O652" s="1"/>
  <c r="M663"/>
  <c r="N663" s="1"/>
  <c r="O663" s="1"/>
  <c r="M674"/>
  <c r="N674" s="1"/>
  <c r="O674" s="1"/>
  <c r="M684"/>
  <c r="N684" s="1"/>
  <c r="O684" s="1"/>
  <c r="M695"/>
  <c r="N695" s="1"/>
  <c r="O695" s="1"/>
  <c r="M706"/>
  <c r="N706" s="1"/>
  <c r="O706" s="1"/>
  <c r="M716"/>
  <c r="N716" s="1"/>
  <c r="O716" s="1"/>
  <c r="M727"/>
  <c r="N727" s="1"/>
  <c r="O727" s="1"/>
  <c r="M738"/>
  <c r="N738" s="1"/>
  <c r="O738" s="1"/>
  <c r="M748"/>
  <c r="N748" s="1"/>
  <c r="O748" s="1"/>
  <c r="M759"/>
  <c r="N759" s="1"/>
  <c r="O759" s="1"/>
  <c r="M770"/>
  <c r="N770" s="1"/>
  <c r="O770" s="1"/>
  <c r="M780"/>
  <c r="N780" s="1"/>
  <c r="O780" s="1"/>
  <c r="M791"/>
  <c r="N791" s="1"/>
  <c r="O791" s="1"/>
  <c r="M800"/>
  <c r="N800" s="1"/>
  <c r="O800" s="1"/>
  <c r="M808"/>
  <c r="N808" s="1"/>
  <c r="O808" s="1"/>
  <c r="M816"/>
  <c r="N816" s="1"/>
  <c r="O816" s="1"/>
  <c r="M824"/>
  <c r="N824" s="1"/>
  <c r="O824" s="1"/>
  <c r="M832"/>
  <c r="N832" s="1"/>
  <c r="O832" s="1"/>
  <c r="M840"/>
  <c r="N840" s="1"/>
  <c r="O840" s="1"/>
  <c r="M848"/>
  <c r="N848" s="1"/>
  <c r="O848" s="1"/>
  <c r="M856"/>
  <c r="N856" s="1"/>
  <c r="O856" s="1"/>
  <c r="M864"/>
  <c r="N864" s="1"/>
  <c r="O864" s="1"/>
  <c r="M872"/>
  <c r="N872" s="1"/>
  <c r="O872" s="1"/>
  <c r="M880"/>
  <c r="N880" s="1"/>
  <c r="O880" s="1"/>
  <c r="M888"/>
  <c r="N888" s="1"/>
  <c r="O888" s="1"/>
  <c r="M896"/>
  <c r="N896" s="1"/>
  <c r="O896" s="1"/>
  <c r="M904"/>
  <c r="N904" s="1"/>
  <c r="O904" s="1"/>
  <c r="M912"/>
  <c r="N912" s="1"/>
  <c r="O912" s="1"/>
  <c r="M920"/>
  <c r="N920" s="1"/>
  <c r="O920" s="1"/>
  <c r="M928"/>
  <c r="N928" s="1"/>
  <c r="O928" s="1"/>
  <c r="M936"/>
  <c r="N936" s="1"/>
  <c r="O936" s="1"/>
  <c r="M944"/>
  <c r="N944" s="1"/>
  <c r="O944" s="1"/>
  <c r="M952"/>
  <c r="N952" s="1"/>
  <c r="O952" s="1"/>
  <c r="M960"/>
  <c r="N960" s="1"/>
  <c r="O960" s="1"/>
  <c r="M968"/>
  <c r="N968" s="1"/>
  <c r="O968" s="1"/>
  <c r="M976"/>
  <c r="N976" s="1"/>
  <c r="O976" s="1"/>
  <c r="M984"/>
  <c r="N984" s="1"/>
  <c r="O984" s="1"/>
  <c r="M992"/>
  <c r="N992" s="1"/>
  <c r="O992" s="1"/>
  <c r="M1000"/>
  <c r="N1000" s="1"/>
  <c r="O1000" s="1"/>
  <c r="M1008"/>
  <c r="N1008" s="1"/>
  <c r="O1008" s="1"/>
  <c r="M1016"/>
  <c r="N1016" s="1"/>
  <c r="O1016" s="1"/>
  <c r="M1024"/>
  <c r="N1024" s="1"/>
  <c r="O1024" s="1"/>
  <c r="M1032"/>
  <c r="N1032" s="1"/>
  <c r="O1032" s="1"/>
  <c r="M1040"/>
  <c r="N1040" s="1"/>
  <c r="O1040" s="1"/>
  <c r="M1048"/>
  <c r="N1048" s="1"/>
  <c r="O1048" s="1"/>
  <c r="M1056"/>
  <c r="N1056" s="1"/>
  <c r="O1056" s="1"/>
  <c r="M176"/>
  <c r="N176" s="1"/>
  <c r="O176" s="1"/>
  <c r="M298"/>
  <c r="N298" s="1"/>
  <c r="O298" s="1"/>
  <c r="M328"/>
  <c r="N328" s="1"/>
  <c r="O328" s="1"/>
  <c r="M364"/>
  <c r="N364" s="1"/>
  <c r="O364" s="1"/>
  <c r="M400"/>
  <c r="N400" s="1"/>
  <c r="O400" s="1"/>
  <c r="M431"/>
  <c r="N431" s="1"/>
  <c r="O431" s="1"/>
  <c r="M208"/>
  <c r="N208" s="1"/>
  <c r="O208" s="1"/>
  <c r="M300"/>
  <c r="N300" s="1"/>
  <c r="O300" s="1"/>
  <c r="M336"/>
  <c r="N336" s="1"/>
  <c r="O336" s="1"/>
  <c r="M367"/>
  <c r="N367" s="1"/>
  <c r="O367" s="1"/>
  <c r="M403"/>
  <c r="N403" s="1"/>
  <c r="O403" s="1"/>
  <c r="M439"/>
  <c r="N439" s="1"/>
  <c r="O439" s="1"/>
  <c r="M468"/>
  <c r="N468" s="1"/>
  <c r="O468" s="1"/>
  <c r="M506"/>
  <c r="N506" s="1"/>
  <c r="O506" s="1"/>
  <c r="M536"/>
  <c r="N536" s="1"/>
  <c r="O536" s="1"/>
  <c r="M562"/>
  <c r="N562" s="1"/>
  <c r="O562" s="1"/>
  <c r="M592"/>
  <c r="N592" s="1"/>
  <c r="O592" s="1"/>
  <c r="M621"/>
  <c r="N621" s="1"/>
  <c r="O621" s="1"/>
  <c r="M647"/>
  <c r="N647" s="1"/>
  <c r="O647" s="1"/>
  <c r="M671"/>
  <c r="N671" s="1"/>
  <c r="O671" s="1"/>
  <c r="M688"/>
  <c r="N688" s="1"/>
  <c r="O688" s="1"/>
  <c r="M707"/>
  <c r="N707" s="1"/>
  <c r="O707" s="1"/>
  <c r="M722"/>
  <c r="N722" s="1"/>
  <c r="O722" s="1"/>
  <c r="M740"/>
  <c r="N740" s="1"/>
  <c r="O740" s="1"/>
  <c r="M756"/>
  <c r="N756" s="1"/>
  <c r="O756" s="1"/>
  <c r="M773"/>
  <c r="N773" s="1"/>
  <c r="O773" s="1"/>
  <c r="M792"/>
  <c r="N792" s="1"/>
  <c r="O792" s="1"/>
  <c r="M804"/>
  <c r="N804" s="1"/>
  <c r="O804" s="1"/>
  <c r="M818"/>
  <c r="N818" s="1"/>
  <c r="O818" s="1"/>
  <c r="M830"/>
  <c r="N830" s="1"/>
  <c r="O830" s="1"/>
  <c r="M843"/>
  <c r="N843" s="1"/>
  <c r="O843" s="1"/>
  <c r="M857"/>
  <c r="N857" s="1"/>
  <c r="O857" s="1"/>
  <c r="M868"/>
  <c r="N868" s="1"/>
  <c r="O868" s="1"/>
  <c r="M882"/>
  <c r="N882" s="1"/>
  <c r="O882" s="1"/>
  <c r="M894"/>
  <c r="N894" s="1"/>
  <c r="O894" s="1"/>
  <c r="M907"/>
  <c r="N907" s="1"/>
  <c r="O907" s="1"/>
  <c r="M921"/>
  <c r="N921" s="1"/>
  <c r="O921" s="1"/>
  <c r="M932"/>
  <c r="N932" s="1"/>
  <c r="O932" s="1"/>
  <c r="M946"/>
  <c r="N946" s="1"/>
  <c r="O946" s="1"/>
  <c r="M958"/>
  <c r="N958" s="1"/>
  <c r="O958" s="1"/>
  <c r="M971"/>
  <c r="N971" s="1"/>
  <c r="O971" s="1"/>
  <c r="M985"/>
  <c r="N985" s="1"/>
  <c r="O985" s="1"/>
  <c r="M996"/>
  <c r="N996" s="1"/>
  <c r="O996" s="1"/>
  <c r="M1010"/>
  <c r="N1010" s="1"/>
  <c r="O1010" s="1"/>
  <c r="M1022"/>
  <c r="N1022" s="1"/>
  <c r="O1022" s="1"/>
  <c r="M1035"/>
  <c r="N1035" s="1"/>
  <c r="O1035" s="1"/>
  <c r="M1049"/>
  <c r="N1049" s="1"/>
  <c r="O1049" s="1"/>
  <c r="M1060"/>
  <c r="N1060" s="1"/>
  <c r="O1060" s="1"/>
  <c r="M1068"/>
  <c r="N1068" s="1"/>
  <c r="O1068" s="1"/>
  <c r="M220"/>
  <c r="N220" s="1"/>
  <c r="O220" s="1"/>
  <c r="M303"/>
  <c r="N303" s="1"/>
  <c r="O303" s="1"/>
  <c r="M339"/>
  <c r="N339" s="1"/>
  <c r="O339" s="1"/>
  <c r="M375"/>
  <c r="N375" s="1"/>
  <c r="O375" s="1"/>
  <c r="M404"/>
  <c r="N404" s="1"/>
  <c r="O404" s="1"/>
  <c r="M442"/>
  <c r="N442" s="1"/>
  <c r="O442" s="1"/>
  <c r="M476"/>
  <c r="N476" s="1"/>
  <c r="O476" s="1"/>
  <c r="M507"/>
  <c r="N507" s="1"/>
  <c r="O507" s="1"/>
  <c r="M539"/>
  <c r="N539" s="1"/>
  <c r="O539" s="1"/>
  <c r="M568"/>
  <c r="N568" s="1"/>
  <c r="O568" s="1"/>
  <c r="M594"/>
  <c r="N594" s="1"/>
  <c r="O594" s="1"/>
  <c r="M624"/>
  <c r="N624" s="1"/>
  <c r="O624" s="1"/>
  <c r="M653"/>
  <c r="N653" s="1"/>
  <c r="O653" s="1"/>
  <c r="M675"/>
  <c r="N675" s="1"/>
  <c r="O675" s="1"/>
  <c r="M690"/>
  <c r="N690" s="1"/>
  <c r="O690" s="1"/>
  <c r="M708"/>
  <c r="N708" s="1"/>
  <c r="O708" s="1"/>
  <c r="M724"/>
  <c r="N724" s="1"/>
  <c r="O724" s="1"/>
  <c r="M741"/>
  <c r="N741" s="1"/>
  <c r="O741" s="1"/>
  <c r="M760"/>
  <c r="N760" s="1"/>
  <c r="O760" s="1"/>
  <c r="M775"/>
  <c r="N775" s="1"/>
  <c r="O775" s="1"/>
  <c r="M794"/>
  <c r="N794" s="1"/>
  <c r="O794" s="1"/>
  <c r="M806"/>
  <c r="N806" s="1"/>
  <c r="O806" s="1"/>
  <c r="M819"/>
  <c r="N819" s="1"/>
  <c r="O819" s="1"/>
  <c r="M833"/>
  <c r="N833" s="1"/>
  <c r="O833" s="1"/>
  <c r="M844"/>
  <c r="N844" s="1"/>
  <c r="O844" s="1"/>
  <c r="M858"/>
  <c r="N858" s="1"/>
  <c r="O858" s="1"/>
  <c r="M870"/>
  <c r="N870" s="1"/>
  <c r="O870" s="1"/>
  <c r="M883"/>
  <c r="N883" s="1"/>
  <c r="O883" s="1"/>
  <c r="M897"/>
  <c r="N897" s="1"/>
  <c r="O897" s="1"/>
  <c r="M908"/>
  <c r="N908" s="1"/>
  <c r="O908" s="1"/>
  <c r="M922"/>
  <c r="N922" s="1"/>
  <c r="O922" s="1"/>
  <c r="M934"/>
  <c r="N934" s="1"/>
  <c r="O934" s="1"/>
  <c r="M947"/>
  <c r="N947" s="1"/>
  <c r="O947" s="1"/>
  <c r="M961"/>
  <c r="N961" s="1"/>
  <c r="O961" s="1"/>
  <c r="M972"/>
  <c r="N972" s="1"/>
  <c r="O972" s="1"/>
  <c r="M986"/>
  <c r="N986" s="1"/>
  <c r="O986" s="1"/>
  <c r="M998"/>
  <c r="N998" s="1"/>
  <c r="O998" s="1"/>
  <c r="M1011"/>
  <c r="N1011" s="1"/>
  <c r="O1011" s="1"/>
  <c r="M1025"/>
  <c r="N1025" s="1"/>
  <c r="O1025" s="1"/>
  <c r="M1036"/>
  <c r="N1036" s="1"/>
  <c r="O1036" s="1"/>
  <c r="M1050"/>
  <c r="N1050" s="1"/>
  <c r="O1050" s="1"/>
  <c r="M1061"/>
  <c r="N1061" s="1"/>
  <c r="O1061" s="1"/>
  <c r="M1069"/>
  <c r="N1069" s="1"/>
  <c r="O1069" s="1"/>
  <c r="M1077"/>
  <c r="N1077" s="1"/>
  <c r="O1077" s="1"/>
  <c r="M234"/>
  <c r="N234" s="1"/>
  <c r="O234" s="1"/>
  <c r="M311"/>
  <c r="N311" s="1"/>
  <c r="O311" s="1"/>
  <c r="M340"/>
  <c r="N340" s="1"/>
  <c r="O340" s="1"/>
  <c r="M378"/>
  <c r="N378" s="1"/>
  <c r="O378" s="1"/>
  <c r="M412"/>
  <c r="N412" s="1"/>
  <c r="O412" s="1"/>
  <c r="M443"/>
  <c r="N443" s="1"/>
  <c r="O443" s="1"/>
  <c r="M480"/>
  <c r="N480" s="1"/>
  <c r="O480" s="1"/>
  <c r="M515"/>
  <c r="N515" s="1"/>
  <c r="O515" s="1"/>
  <c r="M540"/>
  <c r="N540" s="1"/>
  <c r="O540" s="1"/>
  <c r="M571"/>
  <c r="N571" s="1"/>
  <c r="O571" s="1"/>
  <c r="M600"/>
  <c r="N600" s="1"/>
  <c r="O600" s="1"/>
  <c r="M626"/>
  <c r="N626" s="1"/>
  <c r="O626" s="1"/>
  <c r="M656"/>
  <c r="N656" s="1"/>
  <c r="O656" s="1"/>
  <c r="M676"/>
  <c r="N676" s="1"/>
  <c r="O676" s="1"/>
  <c r="M692"/>
  <c r="N692" s="1"/>
  <c r="O692" s="1"/>
  <c r="M709"/>
  <c r="N709" s="1"/>
  <c r="O709" s="1"/>
  <c r="M728"/>
  <c r="N728" s="1"/>
  <c r="O728" s="1"/>
  <c r="M743"/>
  <c r="N743" s="1"/>
  <c r="O743" s="1"/>
  <c r="M762"/>
  <c r="N762" s="1"/>
  <c r="O762" s="1"/>
  <c r="M778"/>
  <c r="N778" s="1"/>
  <c r="O778" s="1"/>
  <c r="M795"/>
  <c r="N795" s="1"/>
  <c r="O795" s="1"/>
  <c r="M809"/>
  <c r="N809" s="1"/>
  <c r="O809" s="1"/>
  <c r="M820"/>
  <c r="N820" s="1"/>
  <c r="O820" s="1"/>
  <c r="M834"/>
  <c r="N834" s="1"/>
  <c r="O834" s="1"/>
  <c r="M846"/>
  <c r="N846" s="1"/>
  <c r="O846" s="1"/>
  <c r="M859"/>
  <c r="N859" s="1"/>
  <c r="O859" s="1"/>
  <c r="M873"/>
  <c r="N873" s="1"/>
  <c r="O873" s="1"/>
  <c r="M884"/>
  <c r="N884" s="1"/>
  <c r="O884" s="1"/>
  <c r="M898"/>
  <c r="N898" s="1"/>
  <c r="O898" s="1"/>
  <c r="M910"/>
  <c r="N910" s="1"/>
  <c r="O910" s="1"/>
  <c r="M923"/>
  <c r="N923" s="1"/>
  <c r="O923" s="1"/>
  <c r="M937"/>
  <c r="N937" s="1"/>
  <c r="O937" s="1"/>
  <c r="M948"/>
  <c r="N948" s="1"/>
  <c r="O948" s="1"/>
  <c r="M962"/>
  <c r="N962" s="1"/>
  <c r="O962" s="1"/>
  <c r="M974"/>
  <c r="N974" s="1"/>
  <c r="O974" s="1"/>
  <c r="M987"/>
  <c r="N987" s="1"/>
  <c r="O987" s="1"/>
  <c r="M1001"/>
  <c r="N1001" s="1"/>
  <c r="O1001" s="1"/>
  <c r="M1012"/>
  <c r="N1012" s="1"/>
  <c r="O1012" s="1"/>
  <c r="M1026"/>
  <c r="N1026" s="1"/>
  <c r="O1026" s="1"/>
  <c r="M1038"/>
  <c r="N1038" s="1"/>
  <c r="O1038" s="1"/>
  <c r="M1051"/>
  <c r="N1051" s="1"/>
  <c r="O1051" s="1"/>
  <c r="M1062"/>
  <c r="N1062" s="1"/>
  <c r="O1062" s="1"/>
  <c r="M1070"/>
  <c r="N1070" s="1"/>
  <c r="O1070" s="1"/>
  <c r="M1078"/>
  <c r="N1078" s="1"/>
  <c r="O1078" s="1"/>
  <c r="M1086"/>
  <c r="N1086" s="1"/>
  <c r="O1086" s="1"/>
  <c r="M1094"/>
  <c r="N1094" s="1"/>
  <c r="O1094" s="1"/>
  <c r="M1102"/>
  <c r="N1102" s="1"/>
  <c r="O1102" s="1"/>
  <c r="M1110"/>
  <c r="N1110" s="1"/>
  <c r="O1110" s="1"/>
  <c r="M1118"/>
  <c r="N1118" s="1"/>
  <c r="O1118" s="1"/>
  <c r="M1126"/>
  <c r="N1126" s="1"/>
  <c r="O1126" s="1"/>
  <c r="M1134"/>
  <c r="N1134" s="1"/>
  <c r="O1134" s="1"/>
  <c r="M1142"/>
  <c r="N1142" s="1"/>
  <c r="O1142" s="1"/>
  <c r="M1150"/>
  <c r="N1150" s="1"/>
  <c r="O1150" s="1"/>
  <c r="M1158"/>
  <c r="N1158" s="1"/>
  <c r="O1158" s="1"/>
  <c r="M1166"/>
  <c r="N1166" s="1"/>
  <c r="O1166" s="1"/>
  <c r="M1174"/>
  <c r="N1174" s="1"/>
  <c r="O1174" s="1"/>
  <c r="M1182"/>
  <c r="N1182" s="1"/>
  <c r="O1182" s="1"/>
  <c r="M1190"/>
  <c r="N1190" s="1"/>
  <c r="O1190" s="1"/>
  <c r="M1198"/>
  <c r="N1198" s="1"/>
  <c r="O1198" s="1"/>
  <c r="M1206"/>
  <c r="N1206" s="1"/>
  <c r="O1206" s="1"/>
  <c r="M1214"/>
  <c r="N1214" s="1"/>
  <c r="O1214" s="1"/>
  <c r="M1222"/>
  <c r="N1222" s="1"/>
  <c r="O1222" s="1"/>
  <c r="M1230"/>
  <c r="N1230" s="1"/>
  <c r="O1230" s="1"/>
  <c r="M1238"/>
  <c r="N1238" s="1"/>
  <c r="O1238" s="1"/>
  <c r="M1246"/>
  <c r="N1246" s="1"/>
  <c r="O1246" s="1"/>
  <c r="M1254"/>
  <c r="N1254" s="1"/>
  <c r="O1254" s="1"/>
  <c r="M1262"/>
  <c r="N1262" s="1"/>
  <c r="O1262" s="1"/>
  <c r="M1270"/>
  <c r="N1270" s="1"/>
  <c r="O1270" s="1"/>
  <c r="M1278"/>
  <c r="N1278" s="1"/>
  <c r="O1278" s="1"/>
  <c r="M1286"/>
  <c r="N1286" s="1"/>
  <c r="O1286" s="1"/>
  <c r="M1294"/>
  <c r="N1294" s="1"/>
  <c r="O1294" s="1"/>
  <c r="M1302"/>
  <c r="N1302" s="1"/>
  <c r="O1302" s="1"/>
  <c r="M1310"/>
  <c r="N1310" s="1"/>
  <c r="O1310" s="1"/>
  <c r="M1318"/>
  <c r="N1318" s="1"/>
  <c r="O1318" s="1"/>
  <c r="M1326"/>
  <c r="N1326" s="1"/>
  <c r="O1326" s="1"/>
  <c r="M1334"/>
  <c r="N1334" s="1"/>
  <c r="O1334" s="1"/>
  <c r="M1342"/>
  <c r="N1342" s="1"/>
  <c r="O1342" s="1"/>
  <c r="M1350"/>
  <c r="N1350" s="1"/>
  <c r="O1350" s="1"/>
  <c r="M1358"/>
  <c r="N1358" s="1"/>
  <c r="O1358" s="1"/>
  <c r="M247"/>
  <c r="N247" s="1"/>
  <c r="O247" s="1"/>
  <c r="M314"/>
  <c r="N314" s="1"/>
  <c r="O314" s="1"/>
  <c r="M348"/>
  <c r="N348" s="1"/>
  <c r="O348" s="1"/>
  <c r="M379"/>
  <c r="N379" s="1"/>
  <c r="O379" s="1"/>
  <c r="M416"/>
  <c r="N416" s="1"/>
  <c r="O416" s="1"/>
  <c r="M451"/>
  <c r="N451" s="1"/>
  <c r="O451" s="1"/>
  <c r="M482"/>
  <c r="N482" s="1"/>
  <c r="O482" s="1"/>
  <c r="M517"/>
  <c r="N517" s="1"/>
  <c r="O517" s="1"/>
  <c r="M547"/>
  <c r="N547" s="1"/>
  <c r="O547" s="1"/>
  <c r="M572"/>
  <c r="N572" s="1"/>
  <c r="O572" s="1"/>
  <c r="M603"/>
  <c r="N603" s="1"/>
  <c r="O603" s="1"/>
  <c r="M632"/>
  <c r="N632" s="1"/>
  <c r="O632" s="1"/>
  <c r="M658"/>
  <c r="N658" s="1"/>
  <c r="O658" s="1"/>
  <c r="M677"/>
  <c r="N677" s="1"/>
  <c r="O677" s="1"/>
  <c r="M696"/>
  <c r="N696" s="1"/>
  <c r="O696" s="1"/>
  <c r="M711"/>
  <c r="N711" s="1"/>
  <c r="O711" s="1"/>
  <c r="M730"/>
  <c r="N730" s="1"/>
  <c r="O730" s="1"/>
  <c r="M746"/>
  <c r="N746" s="1"/>
  <c r="O746" s="1"/>
  <c r="M763"/>
  <c r="N763" s="1"/>
  <c r="O763" s="1"/>
  <c r="M781"/>
  <c r="N781" s="1"/>
  <c r="O781" s="1"/>
  <c r="M796"/>
  <c r="N796" s="1"/>
  <c r="O796" s="1"/>
  <c r="M810"/>
  <c r="N810" s="1"/>
  <c r="O810" s="1"/>
  <c r="M822"/>
  <c r="N822" s="1"/>
  <c r="O822" s="1"/>
  <c r="M835"/>
  <c r="N835" s="1"/>
  <c r="O835" s="1"/>
  <c r="M849"/>
  <c r="N849" s="1"/>
  <c r="O849" s="1"/>
  <c r="M860"/>
  <c r="N860" s="1"/>
  <c r="O860" s="1"/>
  <c r="M874"/>
  <c r="N874" s="1"/>
  <c r="O874" s="1"/>
  <c r="M886"/>
  <c r="N886" s="1"/>
  <c r="O886" s="1"/>
  <c r="M899"/>
  <c r="N899" s="1"/>
  <c r="O899" s="1"/>
  <c r="M913"/>
  <c r="N913" s="1"/>
  <c r="O913" s="1"/>
  <c r="M924"/>
  <c r="N924" s="1"/>
  <c r="O924" s="1"/>
  <c r="M938"/>
  <c r="N938" s="1"/>
  <c r="O938" s="1"/>
  <c r="M950"/>
  <c r="N950" s="1"/>
  <c r="O950" s="1"/>
  <c r="M963"/>
  <c r="N963" s="1"/>
  <c r="O963" s="1"/>
  <c r="M977"/>
  <c r="N977" s="1"/>
  <c r="O977" s="1"/>
  <c r="M988"/>
  <c r="N988" s="1"/>
  <c r="O988" s="1"/>
  <c r="M1002"/>
  <c r="N1002" s="1"/>
  <c r="O1002" s="1"/>
  <c r="M1014"/>
  <c r="N1014" s="1"/>
  <c r="O1014" s="1"/>
  <c r="M1027"/>
  <c r="N1027" s="1"/>
  <c r="O1027" s="1"/>
  <c r="M1041"/>
  <c r="N1041" s="1"/>
  <c r="O1041" s="1"/>
  <c r="M1052"/>
  <c r="N1052" s="1"/>
  <c r="O1052" s="1"/>
  <c r="M1063"/>
  <c r="N1063" s="1"/>
  <c r="O1063" s="1"/>
  <c r="M1071"/>
  <c r="N1071" s="1"/>
  <c r="O1071" s="1"/>
  <c r="M1079"/>
  <c r="N1079" s="1"/>
  <c r="O1079" s="1"/>
  <c r="M1087"/>
  <c r="N1087" s="1"/>
  <c r="O1087" s="1"/>
  <c r="M1095"/>
  <c r="N1095" s="1"/>
  <c r="O1095" s="1"/>
  <c r="M1103"/>
  <c r="N1103" s="1"/>
  <c r="O1103" s="1"/>
  <c r="M1111"/>
  <c r="N1111" s="1"/>
  <c r="O1111" s="1"/>
  <c r="M1119"/>
  <c r="N1119" s="1"/>
  <c r="O1119" s="1"/>
  <c r="M1127"/>
  <c r="N1127" s="1"/>
  <c r="O1127" s="1"/>
  <c r="M1135"/>
  <c r="N1135" s="1"/>
  <c r="O1135" s="1"/>
  <c r="M1143"/>
  <c r="N1143" s="1"/>
  <c r="O1143" s="1"/>
  <c r="M1151"/>
  <c r="N1151" s="1"/>
  <c r="O1151" s="1"/>
  <c r="M1159"/>
  <c r="N1159" s="1"/>
  <c r="O1159" s="1"/>
  <c r="M1167"/>
  <c r="N1167" s="1"/>
  <c r="O1167" s="1"/>
  <c r="M1175"/>
  <c r="N1175" s="1"/>
  <c r="O1175" s="1"/>
  <c r="M1183"/>
  <c r="N1183" s="1"/>
  <c r="O1183" s="1"/>
  <c r="M1191"/>
  <c r="N1191" s="1"/>
  <c r="O1191" s="1"/>
  <c r="M1199"/>
  <c r="N1199" s="1"/>
  <c r="O1199" s="1"/>
  <c r="M1207"/>
  <c r="N1207" s="1"/>
  <c r="O1207" s="1"/>
  <c r="M1215"/>
  <c r="N1215" s="1"/>
  <c r="O1215" s="1"/>
  <c r="M1223"/>
  <c r="N1223" s="1"/>
  <c r="O1223" s="1"/>
  <c r="M1231"/>
  <c r="N1231" s="1"/>
  <c r="O1231" s="1"/>
  <c r="M1239"/>
  <c r="N1239" s="1"/>
  <c r="O1239" s="1"/>
  <c r="M1247"/>
  <c r="N1247" s="1"/>
  <c r="O1247" s="1"/>
  <c r="M1255"/>
  <c r="N1255" s="1"/>
  <c r="O1255" s="1"/>
  <c r="M1263"/>
  <c r="N1263" s="1"/>
  <c r="O1263" s="1"/>
  <c r="M1271"/>
  <c r="N1271" s="1"/>
  <c r="O1271" s="1"/>
  <c r="M1279"/>
  <c r="N1279" s="1"/>
  <c r="O1279" s="1"/>
  <c r="M1287"/>
  <c r="N1287" s="1"/>
  <c r="O1287" s="1"/>
  <c r="M1295"/>
  <c r="N1295" s="1"/>
  <c r="O1295" s="1"/>
  <c r="M1303"/>
  <c r="N1303" s="1"/>
  <c r="O1303" s="1"/>
  <c r="M1311"/>
  <c r="N1311" s="1"/>
  <c r="O1311" s="1"/>
  <c r="M1319"/>
  <c r="N1319" s="1"/>
  <c r="O1319" s="1"/>
  <c r="M1327"/>
  <c r="N1327" s="1"/>
  <c r="O1327" s="1"/>
  <c r="M1335"/>
  <c r="N1335" s="1"/>
  <c r="O1335" s="1"/>
  <c r="M1343"/>
  <c r="N1343" s="1"/>
  <c r="O1343" s="1"/>
  <c r="M1351"/>
  <c r="N1351" s="1"/>
  <c r="O1351" s="1"/>
  <c r="M1359"/>
  <c r="N1359" s="1"/>
  <c r="O1359" s="1"/>
  <c r="M1367"/>
  <c r="N1367" s="1"/>
  <c r="O1367" s="1"/>
  <c r="M1375"/>
  <c r="N1375" s="1"/>
  <c r="O1375" s="1"/>
  <c r="M1383"/>
  <c r="N1383" s="1"/>
  <c r="O1383" s="1"/>
  <c r="M1391"/>
  <c r="N1391" s="1"/>
  <c r="O1391" s="1"/>
  <c r="M1399"/>
  <c r="N1399" s="1"/>
  <c r="O1399" s="1"/>
  <c r="M1407"/>
  <c r="N1407" s="1"/>
  <c r="O1407" s="1"/>
  <c r="M1415"/>
  <c r="N1415" s="1"/>
  <c r="O1415" s="1"/>
  <c r="M259"/>
  <c r="N259" s="1"/>
  <c r="O259" s="1"/>
  <c r="M315"/>
  <c r="N315" s="1"/>
  <c r="O315" s="1"/>
  <c r="M352"/>
  <c r="N352" s="1"/>
  <c r="O352" s="1"/>
  <c r="M387"/>
  <c r="N387" s="1"/>
  <c r="O387" s="1"/>
  <c r="M418"/>
  <c r="N418" s="1"/>
  <c r="O418" s="1"/>
  <c r="M455"/>
  <c r="N455" s="1"/>
  <c r="O455" s="1"/>
  <c r="M284"/>
  <c r="N284" s="1"/>
  <c r="O284" s="1"/>
  <c r="M327"/>
  <c r="N327" s="1"/>
  <c r="O327" s="1"/>
  <c r="M362"/>
  <c r="N362" s="1"/>
  <c r="O362" s="1"/>
  <c r="M392"/>
  <c r="N392" s="1"/>
  <c r="O392" s="1"/>
  <c r="M428"/>
  <c r="N428" s="1"/>
  <c r="O428" s="1"/>
  <c r="M464"/>
  <c r="N464" s="1"/>
  <c r="O464" s="1"/>
  <c r="M495"/>
  <c r="N495" s="1"/>
  <c r="O495" s="1"/>
  <c r="M528"/>
  <c r="N528" s="1"/>
  <c r="O528" s="1"/>
  <c r="M557"/>
  <c r="N557" s="1"/>
  <c r="O557" s="1"/>
  <c r="M583"/>
  <c r="N583" s="1"/>
  <c r="O583" s="1"/>
  <c r="M613"/>
  <c r="N613" s="1"/>
  <c r="O613" s="1"/>
  <c r="M643"/>
  <c r="N643" s="1"/>
  <c r="O643" s="1"/>
  <c r="M667"/>
  <c r="N667" s="1"/>
  <c r="O667" s="1"/>
  <c r="M685"/>
  <c r="N685" s="1"/>
  <c r="O685" s="1"/>
  <c r="M700"/>
  <c r="N700" s="1"/>
  <c r="O700" s="1"/>
  <c r="M719"/>
  <c r="N719" s="1"/>
  <c r="O719" s="1"/>
  <c r="M735"/>
  <c r="N735" s="1"/>
  <c r="O735" s="1"/>
  <c r="M752"/>
  <c r="N752" s="1"/>
  <c r="O752" s="1"/>
  <c r="M771"/>
  <c r="N771" s="1"/>
  <c r="O771" s="1"/>
  <c r="M786"/>
  <c r="N786" s="1"/>
  <c r="O786" s="1"/>
  <c r="M802"/>
  <c r="N802" s="1"/>
  <c r="O802" s="1"/>
  <c r="M814"/>
  <c r="N814" s="1"/>
  <c r="O814" s="1"/>
  <c r="M827"/>
  <c r="N827" s="1"/>
  <c r="O827" s="1"/>
  <c r="M841"/>
  <c r="N841" s="1"/>
  <c r="O841" s="1"/>
  <c r="M852"/>
  <c r="N852" s="1"/>
  <c r="O852" s="1"/>
  <c r="M866"/>
  <c r="N866" s="1"/>
  <c r="O866" s="1"/>
  <c r="M878"/>
  <c r="N878" s="1"/>
  <c r="O878" s="1"/>
  <c r="M891"/>
  <c r="N891" s="1"/>
  <c r="O891" s="1"/>
  <c r="M905"/>
  <c r="N905" s="1"/>
  <c r="O905" s="1"/>
  <c r="M916"/>
  <c r="N916" s="1"/>
  <c r="O916" s="1"/>
  <c r="M930"/>
  <c r="N930" s="1"/>
  <c r="O930" s="1"/>
  <c r="M942"/>
  <c r="N942" s="1"/>
  <c r="O942" s="1"/>
  <c r="M955"/>
  <c r="N955" s="1"/>
  <c r="O955" s="1"/>
  <c r="M969"/>
  <c r="N969" s="1"/>
  <c r="O969" s="1"/>
  <c r="M980"/>
  <c r="N980" s="1"/>
  <c r="O980" s="1"/>
  <c r="M994"/>
  <c r="N994" s="1"/>
  <c r="O994" s="1"/>
  <c r="M1006"/>
  <c r="N1006" s="1"/>
  <c r="O1006" s="1"/>
  <c r="M1019"/>
  <c r="N1019" s="1"/>
  <c r="O1019" s="1"/>
  <c r="M1033"/>
  <c r="N1033" s="1"/>
  <c r="O1033" s="1"/>
  <c r="M1044"/>
  <c r="N1044" s="1"/>
  <c r="O1044" s="1"/>
  <c r="M1058"/>
  <c r="N1058" s="1"/>
  <c r="O1058" s="1"/>
  <c r="M1066"/>
  <c r="N1066" s="1"/>
  <c r="O1066" s="1"/>
  <c r="M1074"/>
  <c r="N1074" s="1"/>
  <c r="O1074" s="1"/>
  <c r="M1082"/>
  <c r="N1082" s="1"/>
  <c r="O1082" s="1"/>
  <c r="M1090"/>
  <c r="N1090" s="1"/>
  <c r="O1090" s="1"/>
  <c r="M1098"/>
  <c r="N1098" s="1"/>
  <c r="O1098" s="1"/>
  <c r="M1106"/>
  <c r="N1106" s="1"/>
  <c r="O1106" s="1"/>
  <c r="M1114"/>
  <c r="N1114" s="1"/>
  <c r="O1114" s="1"/>
  <c r="M1122"/>
  <c r="N1122" s="1"/>
  <c r="O1122" s="1"/>
  <c r="M1130"/>
  <c r="N1130" s="1"/>
  <c r="O1130" s="1"/>
  <c r="M1138"/>
  <c r="N1138" s="1"/>
  <c r="O1138" s="1"/>
  <c r="M1146"/>
  <c r="N1146" s="1"/>
  <c r="O1146" s="1"/>
  <c r="M1154"/>
  <c r="N1154" s="1"/>
  <c r="O1154" s="1"/>
  <c r="M1162"/>
  <c r="N1162" s="1"/>
  <c r="O1162" s="1"/>
  <c r="M1170"/>
  <c r="N1170" s="1"/>
  <c r="O1170" s="1"/>
  <c r="M1178"/>
  <c r="N1178" s="1"/>
  <c r="O1178" s="1"/>
  <c r="M1186"/>
  <c r="N1186" s="1"/>
  <c r="O1186" s="1"/>
  <c r="M1194"/>
  <c r="N1194" s="1"/>
  <c r="O1194" s="1"/>
  <c r="M1202"/>
  <c r="N1202" s="1"/>
  <c r="O1202" s="1"/>
  <c r="M1210"/>
  <c r="N1210" s="1"/>
  <c r="O1210" s="1"/>
  <c r="M1218"/>
  <c r="N1218" s="1"/>
  <c r="O1218" s="1"/>
  <c r="M1226"/>
  <c r="N1226" s="1"/>
  <c r="O1226" s="1"/>
  <c r="M1234"/>
  <c r="N1234" s="1"/>
  <c r="O1234" s="1"/>
  <c r="M1242"/>
  <c r="N1242" s="1"/>
  <c r="O1242" s="1"/>
  <c r="M1250"/>
  <c r="N1250" s="1"/>
  <c r="O1250" s="1"/>
  <c r="M1258"/>
  <c r="N1258" s="1"/>
  <c r="O1258" s="1"/>
  <c r="M1266"/>
  <c r="N1266" s="1"/>
  <c r="O1266" s="1"/>
  <c r="M1274"/>
  <c r="N1274" s="1"/>
  <c r="O1274" s="1"/>
  <c r="M1282"/>
  <c r="N1282" s="1"/>
  <c r="O1282" s="1"/>
  <c r="M1290"/>
  <c r="N1290" s="1"/>
  <c r="O1290" s="1"/>
  <c r="M1298"/>
  <c r="N1298" s="1"/>
  <c r="O1298" s="1"/>
  <c r="M1306"/>
  <c r="N1306" s="1"/>
  <c r="O1306" s="1"/>
  <c r="M1314"/>
  <c r="N1314" s="1"/>
  <c r="O1314" s="1"/>
  <c r="M1322"/>
  <c r="N1322" s="1"/>
  <c r="O1322" s="1"/>
  <c r="M1330"/>
  <c r="N1330" s="1"/>
  <c r="O1330" s="1"/>
  <c r="M1338"/>
  <c r="N1338" s="1"/>
  <c r="O1338" s="1"/>
  <c r="M1346"/>
  <c r="N1346" s="1"/>
  <c r="O1346" s="1"/>
  <c r="M1354"/>
  <c r="N1354" s="1"/>
  <c r="O1354" s="1"/>
  <c r="M1362"/>
  <c r="N1362" s="1"/>
  <c r="O1362" s="1"/>
  <c r="M1370"/>
  <c r="N1370" s="1"/>
  <c r="O1370" s="1"/>
  <c r="M1378"/>
  <c r="N1378" s="1"/>
  <c r="O1378" s="1"/>
  <c r="M1386"/>
  <c r="N1386" s="1"/>
  <c r="O1386" s="1"/>
  <c r="M1394"/>
  <c r="N1394" s="1"/>
  <c r="O1394" s="1"/>
  <c r="M1402"/>
  <c r="N1402" s="1"/>
  <c r="O1402" s="1"/>
  <c r="M1410"/>
  <c r="N1410" s="1"/>
  <c r="O1410" s="1"/>
  <c r="M391"/>
  <c r="N391" s="1"/>
  <c r="O391" s="1"/>
  <c r="M525"/>
  <c r="N525" s="1"/>
  <c r="O525" s="1"/>
  <c r="M604"/>
  <c r="N604" s="1"/>
  <c r="O604" s="1"/>
  <c r="M668"/>
  <c r="N668" s="1"/>
  <c r="O668" s="1"/>
  <c r="M717"/>
  <c r="N717" s="1"/>
  <c r="O717" s="1"/>
  <c r="M764"/>
  <c r="N764" s="1"/>
  <c r="O764" s="1"/>
  <c r="M803"/>
  <c r="N803" s="1"/>
  <c r="O803" s="1"/>
  <c r="M838"/>
  <c r="N838" s="1"/>
  <c r="O838" s="1"/>
  <c r="M875"/>
  <c r="N875" s="1"/>
  <c r="O875" s="1"/>
  <c r="M906"/>
  <c r="N906" s="1"/>
  <c r="O906" s="1"/>
  <c r="M940"/>
  <c r="N940" s="1"/>
  <c r="O940" s="1"/>
  <c r="M978"/>
  <c r="N978" s="1"/>
  <c r="O978" s="1"/>
  <c r="M1009"/>
  <c r="N1009" s="1"/>
  <c r="O1009" s="1"/>
  <c r="M1043"/>
  <c r="N1043" s="1"/>
  <c r="O1043" s="1"/>
  <c r="M1072"/>
  <c r="N1072" s="1"/>
  <c r="O1072" s="1"/>
  <c r="M1085"/>
  <c r="N1085" s="1"/>
  <c r="O1085" s="1"/>
  <c r="M1099"/>
  <c r="N1099" s="1"/>
  <c r="O1099" s="1"/>
  <c r="M1112"/>
  <c r="N1112" s="1"/>
  <c r="O1112" s="1"/>
  <c r="M1124"/>
  <c r="N1124" s="1"/>
  <c r="O1124" s="1"/>
  <c r="M1137"/>
  <c r="N1137" s="1"/>
  <c r="O1137" s="1"/>
  <c r="M1149"/>
  <c r="N1149" s="1"/>
  <c r="O1149" s="1"/>
  <c r="M1163"/>
  <c r="N1163" s="1"/>
  <c r="O1163" s="1"/>
  <c r="M1176"/>
  <c r="N1176" s="1"/>
  <c r="O1176" s="1"/>
  <c r="M1188"/>
  <c r="N1188" s="1"/>
  <c r="O1188" s="1"/>
  <c r="M1201"/>
  <c r="N1201" s="1"/>
  <c r="O1201" s="1"/>
  <c r="M1213"/>
  <c r="N1213" s="1"/>
  <c r="O1213" s="1"/>
  <c r="M1227"/>
  <c r="N1227" s="1"/>
  <c r="O1227" s="1"/>
  <c r="M1240"/>
  <c r="N1240" s="1"/>
  <c r="O1240" s="1"/>
  <c r="M1252"/>
  <c r="N1252" s="1"/>
  <c r="O1252" s="1"/>
  <c r="M1265"/>
  <c r="N1265" s="1"/>
  <c r="O1265" s="1"/>
  <c r="M1277"/>
  <c r="N1277" s="1"/>
  <c r="O1277" s="1"/>
  <c r="M1291"/>
  <c r="N1291" s="1"/>
  <c r="O1291" s="1"/>
  <c r="M1304"/>
  <c r="N1304" s="1"/>
  <c r="O1304" s="1"/>
  <c r="M1316"/>
  <c r="N1316" s="1"/>
  <c r="O1316" s="1"/>
  <c r="M1329"/>
  <c r="N1329" s="1"/>
  <c r="O1329" s="1"/>
  <c r="M1341"/>
  <c r="N1341" s="1"/>
  <c r="O1341" s="1"/>
  <c r="M1355"/>
  <c r="N1355" s="1"/>
  <c r="O1355" s="1"/>
  <c r="M1366"/>
  <c r="N1366" s="1"/>
  <c r="O1366" s="1"/>
  <c r="M1377"/>
  <c r="N1377" s="1"/>
  <c r="O1377" s="1"/>
  <c r="M1388"/>
  <c r="N1388" s="1"/>
  <c r="O1388" s="1"/>
  <c r="M1398"/>
  <c r="N1398" s="1"/>
  <c r="O1398" s="1"/>
  <c r="M1409"/>
  <c r="N1409" s="1"/>
  <c r="O1409" s="1"/>
  <c r="M1419"/>
  <c r="N1419" s="1"/>
  <c r="O1419" s="1"/>
  <c r="M1427"/>
  <c r="N1427" s="1"/>
  <c r="O1427" s="1"/>
  <c r="M1435"/>
  <c r="N1435" s="1"/>
  <c r="O1435" s="1"/>
  <c r="M1443"/>
  <c r="N1443" s="1"/>
  <c r="O1443" s="1"/>
  <c r="M1451"/>
  <c r="N1451" s="1"/>
  <c r="O1451" s="1"/>
  <c r="M1459"/>
  <c r="N1459" s="1"/>
  <c r="O1459" s="1"/>
  <c r="M1467"/>
  <c r="N1467" s="1"/>
  <c r="O1467" s="1"/>
  <c r="M1475"/>
  <c r="N1475" s="1"/>
  <c r="O1475" s="1"/>
  <c r="M1483"/>
  <c r="N1483" s="1"/>
  <c r="O1483" s="1"/>
  <c r="M1491"/>
  <c r="N1491" s="1"/>
  <c r="O1491" s="1"/>
  <c r="M1499"/>
  <c r="N1499" s="1"/>
  <c r="O1499" s="1"/>
  <c r="M1507"/>
  <c r="N1507" s="1"/>
  <c r="O1507" s="1"/>
  <c r="M1515"/>
  <c r="N1515" s="1"/>
  <c r="O1515" s="1"/>
  <c r="M1523"/>
  <c r="N1523" s="1"/>
  <c r="O1523" s="1"/>
  <c r="M1531"/>
  <c r="N1531" s="1"/>
  <c r="O1531" s="1"/>
  <c r="M1539"/>
  <c r="N1539" s="1"/>
  <c r="O1539" s="1"/>
  <c r="M1547"/>
  <c r="N1547" s="1"/>
  <c r="O1547" s="1"/>
  <c r="M1555"/>
  <c r="N1555" s="1"/>
  <c r="O1555" s="1"/>
  <c r="M1563"/>
  <c r="N1563" s="1"/>
  <c r="O1563" s="1"/>
  <c r="M1571"/>
  <c r="N1571" s="1"/>
  <c r="O1571" s="1"/>
  <c r="M1579"/>
  <c r="N1579" s="1"/>
  <c r="O1579" s="1"/>
  <c r="M1587"/>
  <c r="N1587" s="1"/>
  <c r="O1587" s="1"/>
  <c r="M1595"/>
  <c r="N1595" s="1"/>
  <c r="O1595" s="1"/>
  <c r="M1603"/>
  <c r="N1603" s="1"/>
  <c r="O1603" s="1"/>
  <c r="M1611"/>
  <c r="N1611" s="1"/>
  <c r="O1611" s="1"/>
  <c r="M1619"/>
  <c r="N1619" s="1"/>
  <c r="O1619" s="1"/>
  <c r="M1627"/>
  <c r="N1627" s="1"/>
  <c r="O1627" s="1"/>
  <c r="M1635"/>
  <c r="N1635" s="1"/>
  <c r="O1635" s="1"/>
  <c r="M1643"/>
  <c r="N1643" s="1"/>
  <c r="O1643" s="1"/>
  <c r="M1651"/>
  <c r="N1651" s="1"/>
  <c r="O1651" s="1"/>
  <c r="M1659"/>
  <c r="N1659" s="1"/>
  <c r="O1659" s="1"/>
  <c r="M1667"/>
  <c r="N1667" s="1"/>
  <c r="O1667" s="1"/>
  <c r="M1675"/>
  <c r="N1675" s="1"/>
  <c r="O1675" s="1"/>
  <c r="M1683"/>
  <c r="N1683" s="1"/>
  <c r="O1683" s="1"/>
  <c r="M1691"/>
  <c r="N1691" s="1"/>
  <c r="O1691" s="1"/>
  <c r="M1699"/>
  <c r="N1699" s="1"/>
  <c r="O1699" s="1"/>
  <c r="M1707"/>
  <c r="N1707" s="1"/>
  <c r="O1707" s="1"/>
  <c r="M1715"/>
  <c r="N1715" s="1"/>
  <c r="O1715" s="1"/>
  <c r="M1723"/>
  <c r="N1723" s="1"/>
  <c r="O1723" s="1"/>
  <c r="M1731"/>
  <c r="N1731" s="1"/>
  <c r="O1731" s="1"/>
  <c r="M1739"/>
  <c r="N1739" s="1"/>
  <c r="O1739" s="1"/>
  <c r="M1747"/>
  <c r="N1747" s="1"/>
  <c r="O1747" s="1"/>
  <c r="M1755"/>
  <c r="N1755" s="1"/>
  <c r="O1755" s="1"/>
  <c r="M426"/>
  <c r="N426" s="1"/>
  <c r="O426" s="1"/>
  <c r="M530"/>
  <c r="N530" s="1"/>
  <c r="O530" s="1"/>
  <c r="M611"/>
  <c r="N611" s="1"/>
  <c r="O611" s="1"/>
  <c r="M679"/>
  <c r="N679" s="1"/>
  <c r="O679" s="1"/>
  <c r="M720"/>
  <c r="N720" s="1"/>
  <c r="O720" s="1"/>
  <c r="M767"/>
  <c r="N767" s="1"/>
  <c r="O767" s="1"/>
  <c r="M811"/>
  <c r="N811" s="1"/>
  <c r="O811" s="1"/>
  <c r="M842"/>
  <c r="N842" s="1"/>
  <c r="O842" s="1"/>
  <c r="M876"/>
  <c r="N876" s="1"/>
  <c r="O876" s="1"/>
  <c r="M914"/>
  <c r="N914" s="1"/>
  <c r="O914" s="1"/>
  <c r="M945"/>
  <c r="N945" s="1"/>
  <c r="O945" s="1"/>
  <c r="M979"/>
  <c r="N979" s="1"/>
  <c r="O979" s="1"/>
  <c r="M1017"/>
  <c r="N1017" s="1"/>
  <c r="O1017" s="1"/>
  <c r="M1046"/>
  <c r="N1046" s="1"/>
  <c r="O1046" s="1"/>
  <c r="M1073"/>
  <c r="N1073" s="1"/>
  <c r="O1073" s="1"/>
  <c r="M1088"/>
  <c r="N1088" s="1"/>
  <c r="O1088" s="1"/>
  <c r="M1100"/>
  <c r="N1100" s="1"/>
  <c r="O1100" s="1"/>
  <c r="M1113"/>
  <c r="N1113" s="1"/>
  <c r="O1113" s="1"/>
  <c r="M1125"/>
  <c r="N1125" s="1"/>
  <c r="O1125" s="1"/>
  <c r="M1139"/>
  <c r="N1139" s="1"/>
  <c r="O1139" s="1"/>
  <c r="M1152"/>
  <c r="N1152" s="1"/>
  <c r="O1152" s="1"/>
  <c r="M1164"/>
  <c r="N1164" s="1"/>
  <c r="O1164" s="1"/>
  <c r="M1177"/>
  <c r="N1177" s="1"/>
  <c r="O1177" s="1"/>
  <c r="M1189"/>
  <c r="N1189" s="1"/>
  <c r="O1189" s="1"/>
  <c r="M1203"/>
  <c r="N1203" s="1"/>
  <c r="O1203" s="1"/>
  <c r="M1216"/>
  <c r="N1216" s="1"/>
  <c r="O1216" s="1"/>
  <c r="M1228"/>
  <c r="N1228" s="1"/>
  <c r="O1228" s="1"/>
  <c r="M1241"/>
  <c r="N1241" s="1"/>
  <c r="O1241" s="1"/>
  <c r="M1253"/>
  <c r="N1253" s="1"/>
  <c r="O1253" s="1"/>
  <c r="M1267"/>
  <c r="N1267" s="1"/>
  <c r="O1267" s="1"/>
  <c r="M1280"/>
  <c r="N1280" s="1"/>
  <c r="O1280" s="1"/>
  <c r="M1292"/>
  <c r="N1292" s="1"/>
  <c r="O1292" s="1"/>
  <c r="M1305"/>
  <c r="N1305" s="1"/>
  <c r="O1305" s="1"/>
  <c r="M1317"/>
  <c r="N1317" s="1"/>
  <c r="O1317" s="1"/>
  <c r="M1331"/>
  <c r="N1331" s="1"/>
  <c r="O1331" s="1"/>
  <c r="M1344"/>
  <c r="N1344" s="1"/>
  <c r="O1344" s="1"/>
  <c r="M1356"/>
  <c r="N1356" s="1"/>
  <c r="O1356" s="1"/>
  <c r="M1368"/>
  <c r="N1368" s="1"/>
  <c r="O1368" s="1"/>
  <c r="M1379"/>
  <c r="N1379" s="1"/>
  <c r="O1379" s="1"/>
  <c r="M1389"/>
  <c r="N1389" s="1"/>
  <c r="O1389" s="1"/>
  <c r="M1400"/>
  <c r="N1400" s="1"/>
  <c r="O1400" s="1"/>
  <c r="M1411"/>
  <c r="N1411" s="1"/>
  <c r="O1411" s="1"/>
  <c r="M1420"/>
  <c r="N1420" s="1"/>
  <c r="O1420" s="1"/>
  <c r="M1428"/>
  <c r="N1428" s="1"/>
  <c r="O1428" s="1"/>
  <c r="M1436"/>
  <c r="N1436" s="1"/>
  <c r="O1436" s="1"/>
  <c r="M1444"/>
  <c r="N1444" s="1"/>
  <c r="O1444" s="1"/>
  <c r="M1452"/>
  <c r="N1452" s="1"/>
  <c r="O1452" s="1"/>
  <c r="M1460"/>
  <c r="N1460" s="1"/>
  <c r="O1460" s="1"/>
  <c r="M1468"/>
  <c r="N1468" s="1"/>
  <c r="O1468" s="1"/>
  <c r="M1476"/>
  <c r="N1476" s="1"/>
  <c r="O1476" s="1"/>
  <c r="M1484"/>
  <c r="N1484" s="1"/>
  <c r="O1484" s="1"/>
  <c r="M1492"/>
  <c r="N1492" s="1"/>
  <c r="O1492" s="1"/>
  <c r="M1500"/>
  <c r="N1500" s="1"/>
  <c r="O1500" s="1"/>
  <c r="M1508"/>
  <c r="N1508" s="1"/>
  <c r="O1508" s="1"/>
  <c r="M1516"/>
  <c r="N1516" s="1"/>
  <c r="O1516" s="1"/>
  <c r="M1524"/>
  <c r="N1524" s="1"/>
  <c r="O1524" s="1"/>
  <c r="M1532"/>
  <c r="N1532" s="1"/>
  <c r="O1532" s="1"/>
  <c r="M1540"/>
  <c r="N1540" s="1"/>
  <c r="O1540" s="1"/>
  <c r="M1548"/>
  <c r="N1548" s="1"/>
  <c r="O1548" s="1"/>
  <c r="M1556"/>
  <c r="N1556" s="1"/>
  <c r="O1556" s="1"/>
  <c r="M1564"/>
  <c r="N1564" s="1"/>
  <c r="O1564" s="1"/>
  <c r="M1572"/>
  <c r="N1572" s="1"/>
  <c r="O1572" s="1"/>
  <c r="M1580"/>
  <c r="N1580" s="1"/>
  <c r="O1580" s="1"/>
  <c r="M1588"/>
  <c r="N1588" s="1"/>
  <c r="O1588" s="1"/>
  <c r="M1596"/>
  <c r="N1596" s="1"/>
  <c r="O1596" s="1"/>
  <c r="M1604"/>
  <c r="N1604" s="1"/>
  <c r="O1604" s="1"/>
  <c r="M1612"/>
  <c r="N1612" s="1"/>
  <c r="O1612" s="1"/>
  <c r="M1620"/>
  <c r="N1620" s="1"/>
  <c r="O1620" s="1"/>
  <c r="M1628"/>
  <c r="N1628" s="1"/>
  <c r="O1628" s="1"/>
  <c r="M1636"/>
  <c r="N1636" s="1"/>
  <c r="O1636" s="1"/>
  <c r="M1644"/>
  <c r="N1644" s="1"/>
  <c r="O1644" s="1"/>
  <c r="M1652"/>
  <c r="N1652" s="1"/>
  <c r="O1652" s="1"/>
  <c r="M1660"/>
  <c r="N1660" s="1"/>
  <c r="O1660" s="1"/>
  <c r="M1668"/>
  <c r="N1668" s="1"/>
  <c r="O1668" s="1"/>
  <c r="M1676"/>
  <c r="N1676" s="1"/>
  <c r="O1676" s="1"/>
  <c r="M1684"/>
  <c r="N1684" s="1"/>
  <c r="O1684" s="1"/>
  <c r="M1692"/>
  <c r="N1692" s="1"/>
  <c r="O1692" s="1"/>
  <c r="M1700"/>
  <c r="N1700" s="1"/>
  <c r="O1700" s="1"/>
  <c r="M1708"/>
  <c r="N1708" s="1"/>
  <c r="O1708" s="1"/>
  <c r="M1716"/>
  <c r="N1716" s="1"/>
  <c r="O1716" s="1"/>
  <c r="M1724"/>
  <c r="N1724" s="1"/>
  <c r="O1724" s="1"/>
  <c r="M1732"/>
  <c r="N1732" s="1"/>
  <c r="O1732" s="1"/>
  <c r="M1740"/>
  <c r="N1740" s="1"/>
  <c r="O1740" s="1"/>
  <c r="M1748"/>
  <c r="N1748" s="1"/>
  <c r="O1748" s="1"/>
  <c r="M1756"/>
  <c r="N1756" s="1"/>
  <c r="O1756" s="1"/>
  <c r="M1764"/>
  <c r="N1764" s="1"/>
  <c r="O1764" s="1"/>
  <c r="M1772"/>
  <c r="N1772" s="1"/>
  <c r="O1772" s="1"/>
  <c r="M1780"/>
  <c r="N1780" s="1"/>
  <c r="O1780" s="1"/>
  <c r="M1788"/>
  <c r="N1788" s="1"/>
  <c r="O1788" s="1"/>
  <c r="M1796"/>
  <c r="N1796" s="1"/>
  <c r="O1796" s="1"/>
  <c r="M490"/>
  <c r="N490" s="1"/>
  <c r="O490" s="1"/>
  <c r="M560"/>
  <c r="N560" s="1"/>
  <c r="O560" s="1"/>
  <c r="M636"/>
  <c r="N636" s="1"/>
  <c r="O636" s="1"/>
  <c r="M698"/>
  <c r="N698" s="1"/>
  <c r="O698" s="1"/>
  <c r="M739"/>
  <c r="N739" s="1"/>
  <c r="O739" s="1"/>
  <c r="M784"/>
  <c r="N784" s="1"/>
  <c r="O784" s="1"/>
  <c r="M825"/>
  <c r="N825" s="1"/>
  <c r="O825" s="1"/>
  <c r="M854"/>
  <c r="N854" s="1"/>
  <c r="O854" s="1"/>
  <c r="M890"/>
  <c r="N890" s="1"/>
  <c r="O890" s="1"/>
  <c r="M926"/>
  <c r="N926" s="1"/>
  <c r="O926" s="1"/>
  <c r="M956"/>
  <c r="N956" s="1"/>
  <c r="O956" s="1"/>
  <c r="M993"/>
  <c r="N993" s="1"/>
  <c r="O993" s="1"/>
  <c r="M1028"/>
  <c r="N1028" s="1"/>
  <c r="O1028" s="1"/>
  <c r="M1059"/>
  <c r="N1059" s="1"/>
  <c r="O1059" s="1"/>
  <c r="M1080"/>
  <c r="N1080" s="1"/>
  <c r="O1080" s="1"/>
  <c r="M1092"/>
  <c r="N1092" s="1"/>
  <c r="O1092" s="1"/>
  <c r="M1105"/>
  <c r="N1105" s="1"/>
  <c r="O1105" s="1"/>
  <c r="M1117"/>
  <c r="N1117" s="1"/>
  <c r="O1117" s="1"/>
  <c r="M1131"/>
  <c r="N1131" s="1"/>
  <c r="O1131" s="1"/>
  <c r="M1144"/>
  <c r="N1144" s="1"/>
  <c r="O1144" s="1"/>
  <c r="M1156"/>
  <c r="N1156" s="1"/>
  <c r="O1156" s="1"/>
  <c r="M1169"/>
  <c r="N1169" s="1"/>
  <c r="O1169" s="1"/>
  <c r="M1181"/>
  <c r="N1181" s="1"/>
  <c r="O1181" s="1"/>
  <c r="M1195"/>
  <c r="N1195" s="1"/>
  <c r="O1195" s="1"/>
  <c r="M1208"/>
  <c r="N1208" s="1"/>
  <c r="O1208" s="1"/>
  <c r="M1220"/>
  <c r="N1220" s="1"/>
  <c r="O1220" s="1"/>
  <c r="M1233"/>
  <c r="N1233" s="1"/>
  <c r="O1233" s="1"/>
  <c r="M1245"/>
  <c r="N1245" s="1"/>
  <c r="O1245" s="1"/>
  <c r="M1259"/>
  <c r="N1259" s="1"/>
  <c r="O1259" s="1"/>
  <c r="M1272"/>
  <c r="N1272" s="1"/>
  <c r="O1272" s="1"/>
  <c r="M1284"/>
  <c r="N1284" s="1"/>
  <c r="O1284" s="1"/>
  <c r="M1297"/>
  <c r="N1297" s="1"/>
  <c r="O1297" s="1"/>
  <c r="M1309"/>
  <c r="N1309" s="1"/>
  <c r="O1309" s="1"/>
  <c r="M1323"/>
  <c r="N1323" s="1"/>
  <c r="O1323" s="1"/>
  <c r="M1336"/>
  <c r="N1336" s="1"/>
  <c r="O1336" s="1"/>
  <c r="M1348"/>
  <c r="N1348" s="1"/>
  <c r="O1348" s="1"/>
  <c r="M1361"/>
  <c r="N1361" s="1"/>
  <c r="O1361" s="1"/>
  <c r="M1372"/>
  <c r="N1372" s="1"/>
  <c r="O1372" s="1"/>
  <c r="M1382"/>
  <c r="N1382" s="1"/>
  <c r="O1382" s="1"/>
  <c r="M1393"/>
  <c r="N1393" s="1"/>
  <c r="O1393" s="1"/>
  <c r="M1404"/>
  <c r="N1404" s="1"/>
  <c r="O1404" s="1"/>
  <c r="M1414"/>
  <c r="N1414" s="1"/>
  <c r="O1414" s="1"/>
  <c r="M1423"/>
  <c r="N1423" s="1"/>
  <c r="O1423" s="1"/>
  <c r="M1431"/>
  <c r="N1431" s="1"/>
  <c r="O1431" s="1"/>
  <c r="M1439"/>
  <c r="N1439" s="1"/>
  <c r="O1439" s="1"/>
  <c r="M1447"/>
  <c r="N1447" s="1"/>
  <c r="O1447" s="1"/>
  <c r="M1455"/>
  <c r="N1455" s="1"/>
  <c r="O1455" s="1"/>
  <c r="M1463"/>
  <c r="N1463" s="1"/>
  <c r="O1463" s="1"/>
  <c r="M1471"/>
  <c r="N1471" s="1"/>
  <c r="O1471" s="1"/>
  <c r="M1479"/>
  <c r="N1479" s="1"/>
  <c r="O1479" s="1"/>
  <c r="M1487"/>
  <c r="N1487" s="1"/>
  <c r="O1487" s="1"/>
  <c r="M1495"/>
  <c r="N1495" s="1"/>
  <c r="O1495" s="1"/>
  <c r="M1503"/>
  <c r="N1503" s="1"/>
  <c r="O1503" s="1"/>
  <c r="M1511"/>
  <c r="N1511" s="1"/>
  <c r="O1511" s="1"/>
  <c r="M1519"/>
  <c r="N1519" s="1"/>
  <c r="O1519" s="1"/>
  <c r="M1527"/>
  <c r="N1527" s="1"/>
  <c r="O1527" s="1"/>
  <c r="M1535"/>
  <c r="N1535" s="1"/>
  <c r="O1535" s="1"/>
  <c r="M1543"/>
  <c r="N1543" s="1"/>
  <c r="O1543" s="1"/>
  <c r="M1551"/>
  <c r="N1551" s="1"/>
  <c r="O1551" s="1"/>
  <c r="M1559"/>
  <c r="N1559" s="1"/>
  <c r="O1559" s="1"/>
  <c r="M1567"/>
  <c r="N1567" s="1"/>
  <c r="O1567" s="1"/>
  <c r="M1575"/>
  <c r="N1575" s="1"/>
  <c r="O1575" s="1"/>
  <c r="M1583"/>
  <c r="N1583" s="1"/>
  <c r="O1583" s="1"/>
  <c r="M1591"/>
  <c r="N1591" s="1"/>
  <c r="O1591" s="1"/>
  <c r="M1599"/>
  <c r="N1599" s="1"/>
  <c r="O1599" s="1"/>
  <c r="M1607"/>
  <c r="N1607" s="1"/>
  <c r="O1607" s="1"/>
  <c r="M1615"/>
  <c r="N1615" s="1"/>
  <c r="O1615" s="1"/>
  <c r="M1623"/>
  <c r="N1623" s="1"/>
  <c r="O1623" s="1"/>
  <c r="M1631"/>
  <c r="N1631" s="1"/>
  <c r="O1631" s="1"/>
  <c r="M1639"/>
  <c r="N1639" s="1"/>
  <c r="O1639" s="1"/>
  <c r="M1647"/>
  <c r="N1647" s="1"/>
  <c r="O1647" s="1"/>
  <c r="M1655"/>
  <c r="N1655" s="1"/>
  <c r="O1655" s="1"/>
  <c r="M1663"/>
  <c r="N1663" s="1"/>
  <c r="O1663" s="1"/>
  <c r="M1671"/>
  <c r="N1671" s="1"/>
  <c r="O1671" s="1"/>
  <c r="M1679"/>
  <c r="N1679" s="1"/>
  <c r="O1679" s="1"/>
  <c r="M1687"/>
  <c r="N1687" s="1"/>
  <c r="O1687" s="1"/>
  <c r="M1695"/>
  <c r="N1695" s="1"/>
  <c r="O1695" s="1"/>
  <c r="M1703"/>
  <c r="N1703" s="1"/>
  <c r="O1703" s="1"/>
  <c r="M1711"/>
  <c r="N1711" s="1"/>
  <c r="O1711" s="1"/>
  <c r="M1719"/>
  <c r="N1719" s="1"/>
  <c r="O1719" s="1"/>
  <c r="M1727"/>
  <c r="N1727" s="1"/>
  <c r="O1727" s="1"/>
  <c r="M1735"/>
  <c r="N1735" s="1"/>
  <c r="O1735" s="1"/>
  <c r="M1743"/>
  <c r="N1743" s="1"/>
  <c r="O1743" s="1"/>
  <c r="M1751"/>
  <c r="N1751" s="1"/>
  <c r="O1751" s="1"/>
  <c r="M1759"/>
  <c r="N1759" s="1"/>
  <c r="O1759" s="1"/>
  <c r="M1767"/>
  <c r="N1767" s="1"/>
  <c r="O1767" s="1"/>
  <c r="M1775"/>
  <c r="N1775" s="1"/>
  <c r="O1775" s="1"/>
  <c r="M1783"/>
  <c r="N1783" s="1"/>
  <c r="O1783" s="1"/>
  <c r="M1791"/>
  <c r="N1791" s="1"/>
  <c r="O1791" s="1"/>
  <c r="M1799"/>
  <c r="N1799" s="1"/>
  <c r="O1799" s="1"/>
  <c r="M272"/>
  <c r="N272" s="1"/>
  <c r="O272" s="1"/>
  <c r="M549"/>
  <c r="N549" s="1"/>
  <c r="O549" s="1"/>
  <c r="M664"/>
  <c r="N664" s="1"/>
  <c r="O664" s="1"/>
  <c r="M732"/>
  <c r="N732" s="1"/>
  <c r="O732" s="1"/>
  <c r="M801"/>
  <c r="N801" s="1"/>
  <c r="O801" s="1"/>
  <c r="M862"/>
  <c r="N862" s="1"/>
  <c r="O862" s="1"/>
  <c r="M915"/>
  <c r="N915" s="1"/>
  <c r="O915" s="1"/>
  <c r="M966"/>
  <c r="N966" s="1"/>
  <c r="O966" s="1"/>
  <c r="M1020"/>
  <c r="N1020" s="1"/>
  <c r="O1020" s="1"/>
  <c r="M1067"/>
  <c r="N1067" s="1"/>
  <c r="O1067" s="1"/>
  <c r="M1093"/>
  <c r="N1093" s="1"/>
  <c r="O1093" s="1"/>
  <c r="M1115"/>
  <c r="N1115" s="1"/>
  <c r="O1115" s="1"/>
  <c r="M1133"/>
  <c r="N1133" s="1"/>
  <c r="O1133" s="1"/>
  <c r="M323"/>
  <c r="N323" s="1"/>
  <c r="O323" s="1"/>
  <c r="M551"/>
  <c r="N551" s="1"/>
  <c r="O551" s="1"/>
  <c r="M666"/>
  <c r="N666" s="1"/>
  <c r="O666" s="1"/>
  <c r="M749"/>
  <c r="N749" s="1"/>
  <c r="O749" s="1"/>
  <c r="M812"/>
  <c r="N812" s="1"/>
  <c r="O812" s="1"/>
  <c r="M865"/>
  <c r="N865" s="1"/>
  <c r="O865" s="1"/>
  <c r="M918"/>
  <c r="N918" s="1"/>
  <c r="O918" s="1"/>
  <c r="M970"/>
  <c r="N970" s="1"/>
  <c r="O970" s="1"/>
  <c r="M1030"/>
  <c r="N1030" s="1"/>
  <c r="O1030" s="1"/>
  <c r="M1075"/>
  <c r="N1075" s="1"/>
  <c r="O1075" s="1"/>
  <c r="M1096"/>
  <c r="N1096" s="1"/>
  <c r="O1096" s="1"/>
  <c r="M1116"/>
  <c r="N1116" s="1"/>
  <c r="O1116" s="1"/>
  <c r="M1136"/>
  <c r="N1136" s="1"/>
  <c r="O1136" s="1"/>
  <c r="M354"/>
  <c r="N354" s="1"/>
  <c r="O354" s="1"/>
  <c r="M579"/>
  <c r="N579" s="1"/>
  <c r="O579" s="1"/>
  <c r="M682"/>
  <c r="N682" s="1"/>
  <c r="O682" s="1"/>
  <c r="M751"/>
  <c r="N751" s="1"/>
  <c r="O751" s="1"/>
  <c r="M817"/>
  <c r="N817" s="1"/>
  <c r="O817" s="1"/>
  <c r="M867"/>
  <c r="N867" s="1"/>
  <c r="O867" s="1"/>
  <c r="M929"/>
  <c r="N929" s="1"/>
  <c r="O929" s="1"/>
  <c r="M982"/>
  <c r="N982" s="1"/>
  <c r="O982" s="1"/>
  <c r="M1034"/>
  <c r="N1034" s="1"/>
  <c r="O1034" s="1"/>
  <c r="M1076"/>
  <c r="N1076" s="1"/>
  <c r="O1076" s="1"/>
  <c r="M1097"/>
  <c r="N1097" s="1"/>
  <c r="O1097" s="1"/>
  <c r="M1120"/>
  <c r="N1120" s="1"/>
  <c r="O1120" s="1"/>
  <c r="M1140"/>
  <c r="N1140" s="1"/>
  <c r="O1140" s="1"/>
  <c r="M456"/>
  <c r="N456" s="1"/>
  <c r="O456" s="1"/>
  <c r="M581"/>
  <c r="N581" s="1"/>
  <c r="O581" s="1"/>
  <c r="M687"/>
  <c r="N687" s="1"/>
  <c r="O687" s="1"/>
  <c r="M754"/>
  <c r="N754" s="1"/>
  <c r="O754" s="1"/>
  <c r="M826"/>
  <c r="N826" s="1"/>
  <c r="O826" s="1"/>
  <c r="M881"/>
  <c r="N881" s="1"/>
  <c r="O881" s="1"/>
  <c r="M931"/>
  <c r="N931" s="1"/>
  <c r="O931" s="1"/>
  <c r="M990"/>
  <c r="N990" s="1"/>
  <c r="O990" s="1"/>
  <c r="M1042"/>
  <c r="N1042" s="1"/>
  <c r="O1042" s="1"/>
  <c r="M1081"/>
  <c r="N1081" s="1"/>
  <c r="O1081" s="1"/>
  <c r="M1101"/>
  <c r="N1101" s="1"/>
  <c r="O1101" s="1"/>
  <c r="M1121"/>
  <c r="N1121" s="1"/>
  <c r="O1121" s="1"/>
  <c r="M1141"/>
  <c r="N1141" s="1"/>
  <c r="O1141" s="1"/>
  <c r="M1161"/>
  <c r="N1161" s="1"/>
  <c r="O1161" s="1"/>
  <c r="M1184"/>
  <c r="N1184" s="1"/>
  <c r="O1184" s="1"/>
  <c r="M1204"/>
  <c r="N1204" s="1"/>
  <c r="O1204" s="1"/>
  <c r="M1224"/>
  <c r="N1224" s="1"/>
  <c r="O1224" s="1"/>
  <c r="M1244"/>
  <c r="N1244" s="1"/>
  <c r="O1244" s="1"/>
  <c r="M1264"/>
  <c r="N1264" s="1"/>
  <c r="O1264" s="1"/>
  <c r="M1285"/>
  <c r="N1285" s="1"/>
  <c r="O1285" s="1"/>
  <c r="M1307"/>
  <c r="N1307" s="1"/>
  <c r="O1307" s="1"/>
  <c r="M1325"/>
  <c r="N1325" s="1"/>
  <c r="O1325" s="1"/>
  <c r="M1347"/>
  <c r="N1347" s="1"/>
  <c r="O1347" s="1"/>
  <c r="M1365"/>
  <c r="N1365" s="1"/>
  <c r="O1365" s="1"/>
  <c r="M1384"/>
  <c r="N1384" s="1"/>
  <c r="O1384" s="1"/>
  <c r="M1401"/>
  <c r="N1401" s="1"/>
  <c r="O1401" s="1"/>
  <c r="M1417"/>
  <c r="N1417" s="1"/>
  <c r="O1417" s="1"/>
  <c r="M1430"/>
  <c r="N1430" s="1"/>
  <c r="O1430" s="1"/>
  <c r="M1442"/>
  <c r="N1442" s="1"/>
  <c r="O1442" s="1"/>
  <c r="M1456"/>
  <c r="N1456" s="1"/>
  <c r="O1456" s="1"/>
  <c r="M1469"/>
  <c r="N1469" s="1"/>
  <c r="O1469" s="1"/>
  <c r="M1481"/>
  <c r="N1481" s="1"/>
  <c r="O1481" s="1"/>
  <c r="M1494"/>
  <c r="N1494" s="1"/>
  <c r="O1494" s="1"/>
  <c r="M1506"/>
  <c r="N1506" s="1"/>
  <c r="O1506" s="1"/>
  <c r="M1520"/>
  <c r="N1520" s="1"/>
  <c r="O1520" s="1"/>
  <c r="M1533"/>
  <c r="N1533" s="1"/>
  <c r="O1533" s="1"/>
  <c r="M1545"/>
  <c r="N1545" s="1"/>
  <c r="O1545" s="1"/>
  <c r="M1558"/>
  <c r="N1558" s="1"/>
  <c r="O1558" s="1"/>
  <c r="M1570"/>
  <c r="N1570" s="1"/>
  <c r="O1570" s="1"/>
  <c r="M1584"/>
  <c r="N1584" s="1"/>
  <c r="O1584" s="1"/>
  <c r="M1597"/>
  <c r="N1597" s="1"/>
  <c r="O1597" s="1"/>
  <c r="M1609"/>
  <c r="N1609" s="1"/>
  <c r="O1609" s="1"/>
  <c r="M1622"/>
  <c r="N1622" s="1"/>
  <c r="O1622" s="1"/>
  <c r="M1634"/>
  <c r="N1634" s="1"/>
  <c r="O1634" s="1"/>
  <c r="M1648"/>
  <c r="N1648" s="1"/>
  <c r="O1648" s="1"/>
  <c r="M1661"/>
  <c r="N1661" s="1"/>
  <c r="O1661" s="1"/>
  <c r="M1673"/>
  <c r="N1673" s="1"/>
  <c r="O1673" s="1"/>
  <c r="M1686"/>
  <c r="N1686" s="1"/>
  <c r="O1686" s="1"/>
  <c r="M1698"/>
  <c r="N1698" s="1"/>
  <c r="O1698" s="1"/>
  <c r="M1712"/>
  <c r="N1712" s="1"/>
  <c r="O1712" s="1"/>
  <c r="M1725"/>
  <c r="N1725" s="1"/>
  <c r="O1725" s="1"/>
  <c r="M1737"/>
  <c r="N1737" s="1"/>
  <c r="O1737" s="1"/>
  <c r="M1750"/>
  <c r="N1750" s="1"/>
  <c r="O1750" s="1"/>
  <c r="M1762"/>
  <c r="N1762" s="1"/>
  <c r="O1762" s="1"/>
  <c r="M1773"/>
  <c r="N1773" s="1"/>
  <c r="O1773" s="1"/>
  <c r="M1784"/>
  <c r="N1784" s="1"/>
  <c r="O1784" s="1"/>
  <c r="M1794"/>
  <c r="N1794" s="1"/>
  <c r="O1794" s="1"/>
  <c r="M1804"/>
  <c r="N1804" s="1"/>
  <c r="O1804" s="1"/>
  <c r="M1812"/>
  <c r="N1812" s="1"/>
  <c r="O1812" s="1"/>
  <c r="M1820"/>
  <c r="N1820" s="1"/>
  <c r="O1820" s="1"/>
  <c r="M1828"/>
  <c r="N1828" s="1"/>
  <c r="O1828" s="1"/>
  <c r="M1836"/>
  <c r="N1836" s="1"/>
  <c r="O1836" s="1"/>
  <c r="M1844"/>
  <c r="N1844" s="1"/>
  <c r="O1844" s="1"/>
  <c r="M1852"/>
  <c r="N1852" s="1"/>
  <c r="O1852" s="1"/>
  <c r="M1860"/>
  <c r="N1860" s="1"/>
  <c r="O1860" s="1"/>
  <c r="M1868"/>
  <c r="N1868" s="1"/>
  <c r="O1868" s="1"/>
  <c r="M1876"/>
  <c r="N1876" s="1"/>
  <c r="O1876" s="1"/>
  <c r="M1884"/>
  <c r="N1884" s="1"/>
  <c r="O1884" s="1"/>
  <c r="M1892"/>
  <c r="N1892" s="1"/>
  <c r="O1892" s="1"/>
  <c r="M1900"/>
  <c r="N1900" s="1"/>
  <c r="O1900" s="1"/>
  <c r="M1908"/>
  <c r="N1908" s="1"/>
  <c r="O1908" s="1"/>
  <c r="M1916"/>
  <c r="N1916" s="1"/>
  <c r="O1916" s="1"/>
  <c r="M1924"/>
  <c r="N1924" s="1"/>
  <c r="O1924" s="1"/>
  <c r="M1932"/>
  <c r="N1932" s="1"/>
  <c r="O1932" s="1"/>
  <c r="M1940"/>
  <c r="N1940" s="1"/>
  <c r="O1940" s="1"/>
  <c r="M1948"/>
  <c r="N1948" s="1"/>
  <c r="O1948" s="1"/>
  <c r="M1956"/>
  <c r="N1956" s="1"/>
  <c r="O1956" s="1"/>
  <c r="M1964"/>
  <c r="N1964" s="1"/>
  <c r="O1964" s="1"/>
  <c r="M1972"/>
  <c r="N1972" s="1"/>
  <c r="O1972" s="1"/>
  <c r="M1980"/>
  <c r="N1980" s="1"/>
  <c r="O1980" s="1"/>
  <c r="M1988"/>
  <c r="N1988" s="1"/>
  <c r="O1988" s="1"/>
  <c r="M1996"/>
  <c r="N1996" s="1"/>
  <c r="O1996" s="1"/>
  <c r="M2004"/>
  <c r="N2004" s="1"/>
  <c r="O2004" s="1"/>
  <c r="M2012"/>
  <c r="N2012" s="1"/>
  <c r="O2012" s="1"/>
  <c r="M2020"/>
  <c r="N2020" s="1"/>
  <c r="O2020" s="1"/>
  <c r="M467"/>
  <c r="N467" s="1"/>
  <c r="O467" s="1"/>
  <c r="M589"/>
  <c r="N589" s="1"/>
  <c r="O589" s="1"/>
  <c r="M699"/>
  <c r="N699" s="1"/>
  <c r="O699" s="1"/>
  <c r="M772"/>
  <c r="N772" s="1"/>
  <c r="O772" s="1"/>
  <c r="M828"/>
  <c r="N828" s="1"/>
  <c r="O828" s="1"/>
  <c r="M889"/>
  <c r="N889" s="1"/>
  <c r="O889" s="1"/>
  <c r="M939"/>
  <c r="N939" s="1"/>
  <c r="O939" s="1"/>
  <c r="M995"/>
  <c r="N995" s="1"/>
  <c r="O995" s="1"/>
  <c r="M1054"/>
  <c r="N1054" s="1"/>
  <c r="O1054" s="1"/>
  <c r="M1083"/>
  <c r="N1083" s="1"/>
  <c r="O1083" s="1"/>
  <c r="M1104"/>
  <c r="N1104" s="1"/>
  <c r="O1104" s="1"/>
  <c r="M1123"/>
  <c r="N1123" s="1"/>
  <c r="O1123" s="1"/>
  <c r="M1145"/>
  <c r="N1145" s="1"/>
  <c r="O1145" s="1"/>
  <c r="M492"/>
  <c r="N492" s="1"/>
  <c r="O492" s="1"/>
  <c r="M615"/>
  <c r="N615" s="1"/>
  <c r="O615" s="1"/>
  <c r="M703"/>
  <c r="N703" s="1"/>
  <c r="O703" s="1"/>
  <c r="M783"/>
  <c r="N783" s="1"/>
  <c r="O783" s="1"/>
  <c r="M836"/>
  <c r="N836" s="1"/>
  <c r="O836" s="1"/>
  <c r="M892"/>
  <c r="N892" s="1"/>
  <c r="O892" s="1"/>
  <c r="M953"/>
  <c r="N953" s="1"/>
  <c r="O953" s="1"/>
  <c r="M1003"/>
  <c r="N1003" s="1"/>
  <c r="O1003" s="1"/>
  <c r="M1057"/>
  <c r="N1057" s="1"/>
  <c r="O1057" s="1"/>
  <c r="M1084"/>
  <c r="N1084" s="1"/>
  <c r="O1084" s="1"/>
  <c r="M1107"/>
  <c r="N1107" s="1"/>
  <c r="O1107" s="1"/>
  <c r="M1128"/>
  <c r="N1128" s="1"/>
  <c r="O1128" s="1"/>
  <c r="M1147"/>
  <c r="N1147" s="1"/>
  <c r="O1147" s="1"/>
  <c r="M1168"/>
  <c r="N1168" s="1"/>
  <c r="O1168" s="1"/>
  <c r="M1187"/>
  <c r="N1187" s="1"/>
  <c r="O1187" s="1"/>
  <c r="M1209"/>
  <c r="N1209" s="1"/>
  <c r="O1209" s="1"/>
  <c r="M1229"/>
  <c r="N1229" s="1"/>
  <c r="O1229" s="1"/>
  <c r="M1249"/>
  <c r="N1249" s="1"/>
  <c r="O1249" s="1"/>
  <c r="M1269"/>
  <c r="N1269" s="1"/>
  <c r="O1269" s="1"/>
  <c r="M1289"/>
  <c r="N1289" s="1"/>
  <c r="O1289" s="1"/>
  <c r="M1312"/>
  <c r="N1312" s="1"/>
  <c r="O1312" s="1"/>
  <c r="M1332"/>
  <c r="N1332" s="1"/>
  <c r="O1332" s="1"/>
  <c r="M1352"/>
  <c r="N1352" s="1"/>
  <c r="O1352" s="1"/>
  <c r="M1371"/>
  <c r="N1371" s="1"/>
  <c r="O1371" s="1"/>
  <c r="M1387"/>
  <c r="N1387" s="1"/>
  <c r="O1387" s="1"/>
  <c r="M1405"/>
  <c r="N1405" s="1"/>
  <c r="O1405" s="1"/>
  <c r="M1421"/>
  <c r="N1421" s="1"/>
  <c r="O1421" s="1"/>
  <c r="M1433"/>
  <c r="N1433" s="1"/>
  <c r="O1433" s="1"/>
  <c r="M1446"/>
  <c r="N1446" s="1"/>
  <c r="O1446" s="1"/>
  <c r="M1458"/>
  <c r="N1458" s="1"/>
  <c r="O1458" s="1"/>
  <c r="M1472"/>
  <c r="N1472" s="1"/>
  <c r="O1472" s="1"/>
  <c r="M1485"/>
  <c r="N1485" s="1"/>
  <c r="O1485" s="1"/>
  <c r="M1497"/>
  <c r="N1497" s="1"/>
  <c r="O1497" s="1"/>
  <c r="M1510"/>
  <c r="N1510" s="1"/>
  <c r="O1510" s="1"/>
  <c r="M1522"/>
  <c r="N1522" s="1"/>
  <c r="O1522" s="1"/>
  <c r="M1536"/>
  <c r="N1536" s="1"/>
  <c r="O1536" s="1"/>
  <c r="M1549"/>
  <c r="N1549" s="1"/>
  <c r="O1549" s="1"/>
  <c r="M1561"/>
  <c r="N1561" s="1"/>
  <c r="O1561" s="1"/>
  <c r="M1574"/>
  <c r="N1574" s="1"/>
  <c r="O1574" s="1"/>
  <c r="M1586"/>
  <c r="N1586" s="1"/>
  <c r="O1586" s="1"/>
  <c r="M1600"/>
  <c r="N1600" s="1"/>
  <c r="O1600" s="1"/>
  <c r="M1613"/>
  <c r="N1613" s="1"/>
  <c r="O1613" s="1"/>
  <c r="M1625"/>
  <c r="N1625" s="1"/>
  <c r="O1625" s="1"/>
  <c r="M1638"/>
  <c r="N1638" s="1"/>
  <c r="O1638" s="1"/>
  <c r="M1650"/>
  <c r="N1650" s="1"/>
  <c r="O1650" s="1"/>
  <c r="M1664"/>
  <c r="N1664" s="1"/>
  <c r="O1664" s="1"/>
  <c r="M1677"/>
  <c r="N1677" s="1"/>
  <c r="O1677" s="1"/>
  <c r="M1689"/>
  <c r="N1689" s="1"/>
  <c r="O1689" s="1"/>
  <c r="M1702"/>
  <c r="N1702" s="1"/>
  <c r="O1702" s="1"/>
  <c r="M1714"/>
  <c r="N1714" s="1"/>
  <c r="O1714" s="1"/>
  <c r="M1728"/>
  <c r="N1728" s="1"/>
  <c r="O1728" s="1"/>
  <c r="M1741"/>
  <c r="N1741" s="1"/>
  <c r="O1741" s="1"/>
  <c r="M1753"/>
  <c r="N1753" s="1"/>
  <c r="O1753" s="1"/>
  <c r="M1765"/>
  <c r="N1765" s="1"/>
  <c r="O1765" s="1"/>
  <c r="M1776"/>
  <c r="N1776" s="1"/>
  <c r="O1776" s="1"/>
  <c r="M1786"/>
  <c r="N1786" s="1"/>
  <c r="O1786" s="1"/>
  <c r="M1797"/>
  <c r="N1797" s="1"/>
  <c r="O1797" s="1"/>
  <c r="M1806"/>
  <c r="N1806" s="1"/>
  <c r="O1806" s="1"/>
  <c r="M1814"/>
  <c r="N1814" s="1"/>
  <c r="O1814" s="1"/>
  <c r="M1822"/>
  <c r="N1822" s="1"/>
  <c r="O1822" s="1"/>
  <c r="M1830"/>
  <c r="N1830" s="1"/>
  <c r="O1830" s="1"/>
  <c r="M1838"/>
  <c r="N1838" s="1"/>
  <c r="O1838" s="1"/>
  <c r="M1846"/>
  <c r="N1846" s="1"/>
  <c r="O1846" s="1"/>
  <c r="M1854"/>
  <c r="N1854" s="1"/>
  <c r="O1854" s="1"/>
  <c r="M1862"/>
  <c r="N1862" s="1"/>
  <c r="O1862" s="1"/>
  <c r="M1870"/>
  <c r="N1870" s="1"/>
  <c r="O1870" s="1"/>
  <c r="M1878"/>
  <c r="N1878" s="1"/>
  <c r="O1878" s="1"/>
  <c r="M1886"/>
  <c r="N1886" s="1"/>
  <c r="O1886" s="1"/>
  <c r="M1894"/>
  <c r="N1894" s="1"/>
  <c r="O1894" s="1"/>
  <c r="M1902"/>
  <c r="N1902" s="1"/>
  <c r="O1902" s="1"/>
  <c r="M1910"/>
  <c r="N1910" s="1"/>
  <c r="O1910" s="1"/>
  <c r="M1918"/>
  <c r="N1918" s="1"/>
  <c r="O1918" s="1"/>
  <c r="M1926"/>
  <c r="N1926" s="1"/>
  <c r="O1926" s="1"/>
  <c r="M1934"/>
  <c r="N1934" s="1"/>
  <c r="O1934" s="1"/>
  <c r="M1942"/>
  <c r="N1942" s="1"/>
  <c r="O1942" s="1"/>
  <c r="M1950"/>
  <c r="N1950" s="1"/>
  <c r="O1950" s="1"/>
  <c r="M1958"/>
  <c r="N1958" s="1"/>
  <c r="O1958" s="1"/>
  <c r="M1966"/>
  <c r="N1966" s="1"/>
  <c r="O1966" s="1"/>
  <c r="M1974"/>
  <c r="N1974" s="1"/>
  <c r="O1974" s="1"/>
  <c r="M1982"/>
  <c r="N1982" s="1"/>
  <c r="O1982" s="1"/>
  <c r="M1990"/>
  <c r="N1990" s="1"/>
  <c r="O1990" s="1"/>
  <c r="M1998"/>
  <c r="N1998" s="1"/>
  <c r="O1998" s="1"/>
  <c r="M2006"/>
  <c r="N2006" s="1"/>
  <c r="O2006" s="1"/>
  <c r="M2014"/>
  <c r="N2014" s="1"/>
  <c r="O2014" s="1"/>
  <c r="M2022"/>
  <c r="N2022" s="1"/>
  <c r="O2022" s="1"/>
  <c r="M503"/>
  <c r="N503" s="1"/>
  <c r="O503" s="1"/>
  <c r="M635"/>
  <c r="N635" s="1"/>
  <c r="O635" s="1"/>
  <c r="M714"/>
  <c r="N714" s="1"/>
  <c r="O714" s="1"/>
  <c r="M788"/>
  <c r="N788" s="1"/>
  <c r="O788" s="1"/>
  <c r="M850"/>
  <c r="N850" s="1"/>
  <c r="O850" s="1"/>
  <c r="M900"/>
  <c r="N900" s="1"/>
  <c r="O900" s="1"/>
  <c r="M954"/>
  <c r="N954" s="1"/>
  <c r="O954" s="1"/>
  <c r="M1004"/>
  <c r="N1004" s="1"/>
  <c r="O1004" s="1"/>
  <c r="M1064"/>
  <c r="N1064" s="1"/>
  <c r="O1064" s="1"/>
  <c r="M1089"/>
  <c r="N1089" s="1"/>
  <c r="O1089" s="1"/>
  <c r="M1108"/>
  <c r="N1108" s="1"/>
  <c r="O1108" s="1"/>
  <c r="M1129"/>
  <c r="N1129" s="1"/>
  <c r="O1129" s="1"/>
  <c r="M1148"/>
  <c r="N1148" s="1"/>
  <c r="O1148" s="1"/>
  <c r="M1171"/>
  <c r="N1171" s="1"/>
  <c r="O1171" s="1"/>
  <c r="M1192"/>
  <c r="N1192" s="1"/>
  <c r="O1192" s="1"/>
  <c r="M1211"/>
  <c r="N1211" s="1"/>
  <c r="O1211" s="1"/>
  <c r="M1232"/>
  <c r="N1232" s="1"/>
  <c r="O1232" s="1"/>
  <c r="M1251"/>
  <c r="N1251" s="1"/>
  <c r="O1251" s="1"/>
  <c r="M1273"/>
  <c r="N1273" s="1"/>
  <c r="O1273" s="1"/>
  <c r="M1293"/>
  <c r="N1293" s="1"/>
  <c r="O1293" s="1"/>
  <c r="M1313"/>
  <c r="N1313" s="1"/>
  <c r="O1313" s="1"/>
  <c r="M1333"/>
  <c r="N1333" s="1"/>
  <c r="O1333" s="1"/>
  <c r="M1353"/>
  <c r="N1353" s="1"/>
  <c r="O1353" s="1"/>
  <c r="M1373"/>
  <c r="N1373" s="1"/>
  <c r="O1373" s="1"/>
  <c r="M1390"/>
  <c r="N1390" s="1"/>
  <c r="O1390" s="1"/>
  <c r="M1406"/>
  <c r="N1406" s="1"/>
  <c r="O1406" s="1"/>
  <c r="M1422"/>
  <c r="N1422" s="1"/>
  <c r="O1422" s="1"/>
  <c r="M1434"/>
  <c r="N1434" s="1"/>
  <c r="O1434" s="1"/>
  <c r="M1448"/>
  <c r="N1448" s="1"/>
  <c r="O1448" s="1"/>
  <c r="M1461"/>
  <c r="N1461" s="1"/>
  <c r="O1461" s="1"/>
  <c r="M1473"/>
  <c r="N1473" s="1"/>
  <c r="O1473" s="1"/>
  <c r="M1486"/>
  <c r="N1486" s="1"/>
  <c r="O1486" s="1"/>
  <c r="M1498"/>
  <c r="N1498" s="1"/>
  <c r="O1498" s="1"/>
  <c r="M1512"/>
  <c r="N1512" s="1"/>
  <c r="O1512" s="1"/>
  <c r="M1525"/>
  <c r="N1525" s="1"/>
  <c r="O1525" s="1"/>
  <c r="M1537"/>
  <c r="N1537" s="1"/>
  <c r="O1537" s="1"/>
  <c r="M1550"/>
  <c r="N1550" s="1"/>
  <c r="O1550" s="1"/>
  <c r="M1562"/>
  <c r="N1562" s="1"/>
  <c r="O1562" s="1"/>
  <c r="M1576"/>
  <c r="N1576" s="1"/>
  <c r="O1576" s="1"/>
  <c r="M1589"/>
  <c r="N1589" s="1"/>
  <c r="O1589" s="1"/>
  <c r="M1601"/>
  <c r="N1601" s="1"/>
  <c r="O1601" s="1"/>
  <c r="M1614"/>
  <c r="N1614" s="1"/>
  <c r="O1614" s="1"/>
  <c r="M1626"/>
  <c r="N1626" s="1"/>
  <c r="O1626" s="1"/>
  <c r="M1640"/>
  <c r="N1640" s="1"/>
  <c r="O1640" s="1"/>
  <c r="M1653"/>
  <c r="N1653" s="1"/>
  <c r="O1653" s="1"/>
  <c r="M1665"/>
  <c r="N1665" s="1"/>
  <c r="O1665" s="1"/>
  <c r="M1678"/>
  <c r="N1678" s="1"/>
  <c r="O1678" s="1"/>
  <c r="M1690"/>
  <c r="N1690" s="1"/>
  <c r="O1690" s="1"/>
  <c r="M1704"/>
  <c r="N1704" s="1"/>
  <c r="O1704" s="1"/>
  <c r="M1717"/>
  <c r="N1717" s="1"/>
  <c r="O1717" s="1"/>
  <c r="M1729"/>
  <c r="N1729" s="1"/>
  <c r="O1729" s="1"/>
  <c r="M1742"/>
  <c r="N1742" s="1"/>
  <c r="O1742" s="1"/>
  <c r="M1754"/>
  <c r="N1754" s="1"/>
  <c r="O1754" s="1"/>
  <c r="M1766"/>
  <c r="N1766" s="1"/>
  <c r="O1766" s="1"/>
  <c r="M1777"/>
  <c r="N1777" s="1"/>
  <c r="O1777" s="1"/>
  <c r="M1787"/>
  <c r="N1787" s="1"/>
  <c r="O1787" s="1"/>
  <c r="M1798"/>
  <c r="N1798" s="1"/>
  <c r="O1798" s="1"/>
  <c r="M1807"/>
  <c r="N1807" s="1"/>
  <c r="O1807" s="1"/>
  <c r="M1815"/>
  <c r="N1815" s="1"/>
  <c r="O1815" s="1"/>
  <c r="M1823"/>
  <c r="N1823" s="1"/>
  <c r="O1823" s="1"/>
  <c r="M1831"/>
  <c r="N1831" s="1"/>
  <c r="O1831" s="1"/>
  <c r="M1839"/>
  <c r="N1839" s="1"/>
  <c r="O1839" s="1"/>
  <c r="M1847"/>
  <c r="N1847" s="1"/>
  <c r="O1847" s="1"/>
  <c r="M1855"/>
  <c r="N1855" s="1"/>
  <c r="O1855" s="1"/>
  <c r="M1863"/>
  <c r="N1863" s="1"/>
  <c r="O1863" s="1"/>
  <c r="M1871"/>
  <c r="N1871" s="1"/>
  <c r="O1871" s="1"/>
  <c r="M1879"/>
  <c r="N1879" s="1"/>
  <c r="O1879" s="1"/>
  <c r="M1887"/>
  <c r="N1887" s="1"/>
  <c r="O1887" s="1"/>
  <c r="M1895"/>
  <c r="N1895" s="1"/>
  <c r="O1895" s="1"/>
  <c r="M1903"/>
  <c r="N1903" s="1"/>
  <c r="O1903" s="1"/>
  <c r="M1911"/>
  <c r="N1911" s="1"/>
  <c r="O1911" s="1"/>
  <c r="M1919"/>
  <c r="N1919" s="1"/>
  <c r="O1919" s="1"/>
  <c r="M1927"/>
  <c r="N1927" s="1"/>
  <c r="O1927" s="1"/>
  <c r="M1935"/>
  <c r="N1935" s="1"/>
  <c r="O1935" s="1"/>
  <c r="M1943"/>
  <c r="N1943" s="1"/>
  <c r="O1943" s="1"/>
  <c r="M1951"/>
  <c r="N1951" s="1"/>
  <c r="O1951" s="1"/>
  <c r="M1959"/>
  <c r="N1959" s="1"/>
  <c r="O1959" s="1"/>
  <c r="M1967"/>
  <c r="N1967" s="1"/>
  <c r="O1967" s="1"/>
  <c r="M1975"/>
  <c r="N1975" s="1"/>
  <c r="O1975" s="1"/>
  <c r="M1983"/>
  <c r="N1983" s="1"/>
  <c r="O1983" s="1"/>
  <c r="M1991"/>
  <c r="N1991" s="1"/>
  <c r="O1991" s="1"/>
  <c r="M1999"/>
  <c r="N1999" s="1"/>
  <c r="O1999" s="1"/>
  <c r="M2007"/>
  <c r="N2007" s="1"/>
  <c r="O2007" s="1"/>
  <c r="M2015"/>
  <c r="N2015" s="1"/>
  <c r="O2015" s="1"/>
  <c r="M2023"/>
  <c r="N2023" s="1"/>
  <c r="O2023" s="1"/>
  <c r="M519"/>
  <c r="N519" s="1"/>
  <c r="O519" s="1"/>
  <c r="M1065"/>
  <c r="N1065" s="1"/>
  <c r="O1065" s="1"/>
  <c r="M1165"/>
  <c r="N1165" s="1"/>
  <c r="O1165" s="1"/>
  <c r="M1197"/>
  <c r="N1197" s="1"/>
  <c r="O1197" s="1"/>
  <c r="M1235"/>
  <c r="N1235" s="1"/>
  <c r="O1235" s="1"/>
  <c r="M1261"/>
  <c r="N1261" s="1"/>
  <c r="O1261" s="1"/>
  <c r="M1299"/>
  <c r="N1299" s="1"/>
  <c r="O1299" s="1"/>
  <c r="M1328"/>
  <c r="N1328" s="1"/>
  <c r="O1328" s="1"/>
  <c r="M1363"/>
  <c r="N1363" s="1"/>
  <c r="O1363" s="1"/>
  <c r="M1392"/>
  <c r="N1392" s="1"/>
  <c r="O1392" s="1"/>
  <c r="M1416"/>
  <c r="N1416" s="1"/>
  <c r="O1416" s="1"/>
  <c r="M1438"/>
  <c r="N1438" s="1"/>
  <c r="O1438" s="1"/>
  <c r="M1457"/>
  <c r="N1457" s="1"/>
  <c r="O1457" s="1"/>
  <c r="M1478"/>
  <c r="N1478" s="1"/>
  <c r="O1478" s="1"/>
  <c r="M1501"/>
  <c r="N1501" s="1"/>
  <c r="O1501" s="1"/>
  <c r="M1518"/>
  <c r="N1518" s="1"/>
  <c r="O1518" s="1"/>
  <c r="M1541"/>
  <c r="N1541" s="1"/>
  <c r="O1541" s="1"/>
  <c r="M1560"/>
  <c r="N1560" s="1"/>
  <c r="O1560" s="1"/>
  <c r="M1581"/>
  <c r="N1581" s="1"/>
  <c r="O1581" s="1"/>
  <c r="M1602"/>
  <c r="N1602" s="1"/>
  <c r="O1602" s="1"/>
  <c r="M1621"/>
  <c r="N1621" s="1"/>
  <c r="O1621" s="1"/>
  <c r="M1642"/>
  <c r="N1642" s="1"/>
  <c r="O1642" s="1"/>
  <c r="M1662"/>
  <c r="N1662" s="1"/>
  <c r="O1662" s="1"/>
  <c r="M1682"/>
  <c r="N1682" s="1"/>
  <c r="O1682" s="1"/>
  <c r="M1705"/>
  <c r="N1705" s="1"/>
  <c r="O1705" s="1"/>
  <c r="M1722"/>
  <c r="N1722" s="1"/>
  <c r="O1722" s="1"/>
  <c r="M1745"/>
  <c r="N1745" s="1"/>
  <c r="O1745" s="1"/>
  <c r="M1763"/>
  <c r="N1763" s="1"/>
  <c r="O1763" s="1"/>
  <c r="M1781"/>
  <c r="N1781" s="1"/>
  <c r="O1781" s="1"/>
  <c r="M1800"/>
  <c r="N1800" s="1"/>
  <c r="O1800" s="1"/>
  <c r="M1811"/>
  <c r="N1811" s="1"/>
  <c r="O1811" s="1"/>
  <c r="M1825"/>
  <c r="N1825" s="1"/>
  <c r="O1825" s="1"/>
  <c r="M1837"/>
  <c r="N1837" s="1"/>
  <c r="O1837" s="1"/>
  <c r="M1850"/>
  <c r="N1850" s="1"/>
  <c r="O1850" s="1"/>
  <c r="M1864"/>
  <c r="N1864" s="1"/>
  <c r="O1864" s="1"/>
  <c r="M1875"/>
  <c r="N1875" s="1"/>
  <c r="O1875" s="1"/>
  <c r="M1889"/>
  <c r="N1889" s="1"/>
  <c r="O1889" s="1"/>
  <c r="M1901"/>
  <c r="N1901" s="1"/>
  <c r="O1901" s="1"/>
  <c r="M1914"/>
  <c r="N1914" s="1"/>
  <c r="O1914" s="1"/>
  <c r="M1928"/>
  <c r="N1928" s="1"/>
  <c r="O1928" s="1"/>
  <c r="M1939"/>
  <c r="N1939" s="1"/>
  <c r="O1939" s="1"/>
  <c r="M1953"/>
  <c r="N1953" s="1"/>
  <c r="O1953" s="1"/>
  <c r="M1965"/>
  <c r="N1965" s="1"/>
  <c r="O1965" s="1"/>
  <c r="M1978"/>
  <c r="N1978" s="1"/>
  <c r="O1978" s="1"/>
  <c r="M1992"/>
  <c r="N1992" s="1"/>
  <c r="O1992" s="1"/>
  <c r="M2003"/>
  <c r="N2003" s="1"/>
  <c r="O2003" s="1"/>
  <c r="M645"/>
  <c r="N645" s="1"/>
  <c r="O645" s="1"/>
  <c r="M1091"/>
  <c r="N1091" s="1"/>
  <c r="O1091" s="1"/>
  <c r="M1172"/>
  <c r="N1172" s="1"/>
  <c r="O1172" s="1"/>
  <c r="M1200"/>
  <c r="N1200" s="1"/>
  <c r="O1200" s="1"/>
  <c r="M1236"/>
  <c r="N1236" s="1"/>
  <c r="O1236" s="1"/>
  <c r="M1268"/>
  <c r="N1268" s="1"/>
  <c r="O1268" s="1"/>
  <c r="M1300"/>
  <c r="N1300" s="1"/>
  <c r="O1300" s="1"/>
  <c r="M1337"/>
  <c r="N1337" s="1"/>
  <c r="O1337" s="1"/>
  <c r="M1364"/>
  <c r="N1364" s="1"/>
  <c r="O1364" s="1"/>
  <c r="M1395"/>
  <c r="N1395" s="1"/>
  <c r="O1395" s="1"/>
  <c r="M1418"/>
  <c r="N1418" s="1"/>
  <c r="O1418" s="1"/>
  <c r="M1440"/>
  <c r="N1440" s="1"/>
  <c r="O1440" s="1"/>
  <c r="M1462"/>
  <c r="N1462" s="1"/>
  <c r="O1462" s="1"/>
  <c r="M1480"/>
  <c r="N1480" s="1"/>
  <c r="O1480" s="1"/>
  <c r="M1502"/>
  <c r="N1502" s="1"/>
  <c r="O1502" s="1"/>
  <c r="M1521"/>
  <c r="N1521" s="1"/>
  <c r="O1521" s="1"/>
  <c r="M1542"/>
  <c r="N1542" s="1"/>
  <c r="O1542" s="1"/>
  <c r="M1565"/>
  <c r="N1565" s="1"/>
  <c r="O1565" s="1"/>
  <c r="M1582"/>
  <c r="N1582" s="1"/>
  <c r="O1582" s="1"/>
  <c r="M1605"/>
  <c r="N1605" s="1"/>
  <c r="O1605" s="1"/>
  <c r="M1624"/>
  <c r="N1624" s="1"/>
  <c r="O1624" s="1"/>
  <c r="M1645"/>
  <c r="N1645" s="1"/>
  <c r="O1645" s="1"/>
  <c r="M1666"/>
  <c r="N1666" s="1"/>
  <c r="O1666" s="1"/>
  <c r="M1685"/>
  <c r="N1685" s="1"/>
  <c r="O1685" s="1"/>
  <c r="M1706"/>
  <c r="N1706" s="1"/>
  <c r="O1706" s="1"/>
  <c r="M1726"/>
  <c r="N1726" s="1"/>
  <c r="O1726" s="1"/>
  <c r="M1746"/>
  <c r="N1746" s="1"/>
  <c r="O1746" s="1"/>
  <c r="M1768"/>
  <c r="N1768" s="1"/>
  <c r="O1768" s="1"/>
  <c r="M1782"/>
  <c r="N1782" s="1"/>
  <c r="O1782" s="1"/>
  <c r="M1801"/>
  <c r="N1801" s="1"/>
  <c r="O1801" s="1"/>
  <c r="M1813"/>
  <c r="N1813" s="1"/>
  <c r="O1813" s="1"/>
  <c r="M1826"/>
  <c r="N1826" s="1"/>
  <c r="O1826" s="1"/>
  <c r="M1840"/>
  <c r="N1840" s="1"/>
  <c r="O1840" s="1"/>
  <c r="M1851"/>
  <c r="N1851" s="1"/>
  <c r="O1851" s="1"/>
  <c r="M1865"/>
  <c r="N1865" s="1"/>
  <c r="O1865" s="1"/>
  <c r="M1877"/>
  <c r="N1877" s="1"/>
  <c r="O1877" s="1"/>
  <c r="M1890"/>
  <c r="N1890" s="1"/>
  <c r="O1890" s="1"/>
  <c r="M1904"/>
  <c r="N1904" s="1"/>
  <c r="O1904" s="1"/>
  <c r="M1915"/>
  <c r="N1915" s="1"/>
  <c r="O1915" s="1"/>
  <c r="M1929"/>
  <c r="N1929" s="1"/>
  <c r="O1929" s="1"/>
  <c r="M1941"/>
  <c r="N1941" s="1"/>
  <c r="O1941" s="1"/>
  <c r="M1954"/>
  <c r="N1954" s="1"/>
  <c r="O1954" s="1"/>
  <c r="M1968"/>
  <c r="N1968" s="1"/>
  <c r="O1968" s="1"/>
  <c r="M1979"/>
  <c r="N1979" s="1"/>
  <c r="O1979" s="1"/>
  <c r="M1993"/>
  <c r="N1993" s="1"/>
  <c r="O1993" s="1"/>
  <c r="M2005"/>
  <c r="N2005" s="1"/>
  <c r="O2005" s="1"/>
  <c r="M2018"/>
  <c r="N2018" s="1"/>
  <c r="O2018" s="1"/>
  <c r="M2029"/>
  <c r="N2029" s="1"/>
  <c r="O2029" s="1"/>
  <c r="M2037"/>
  <c r="N2037" s="1"/>
  <c r="O2037" s="1"/>
  <c r="M2045"/>
  <c r="N2045" s="1"/>
  <c r="O2045" s="1"/>
  <c r="M2053"/>
  <c r="N2053" s="1"/>
  <c r="O2053" s="1"/>
  <c r="M2061"/>
  <c r="N2061" s="1"/>
  <c r="O2061" s="1"/>
  <c r="M2069"/>
  <c r="N2069" s="1"/>
  <c r="O2069" s="1"/>
  <c r="M2077"/>
  <c r="N2077" s="1"/>
  <c r="O2077" s="1"/>
  <c r="M2085"/>
  <c r="N2085" s="1"/>
  <c r="O2085" s="1"/>
  <c r="M2093"/>
  <c r="N2093" s="1"/>
  <c r="O2093" s="1"/>
  <c r="M2101"/>
  <c r="N2101" s="1"/>
  <c r="O2101" s="1"/>
  <c r="M2109"/>
  <c r="N2109" s="1"/>
  <c r="O2109" s="1"/>
  <c r="M2117"/>
  <c r="N2117" s="1"/>
  <c r="O2117" s="1"/>
  <c r="M2125"/>
  <c r="N2125" s="1"/>
  <c r="O2125" s="1"/>
  <c r="M2133"/>
  <c r="N2133" s="1"/>
  <c r="O2133" s="1"/>
  <c r="M2141"/>
  <c r="N2141" s="1"/>
  <c r="O2141" s="1"/>
  <c r="M2149"/>
  <c r="N2149" s="1"/>
  <c r="O2149" s="1"/>
  <c r="M2157"/>
  <c r="N2157" s="1"/>
  <c r="O2157" s="1"/>
  <c r="M2165"/>
  <c r="N2165" s="1"/>
  <c r="O2165" s="1"/>
  <c r="M2173"/>
  <c r="N2173" s="1"/>
  <c r="O2173" s="1"/>
  <c r="M2181"/>
  <c r="N2181" s="1"/>
  <c r="O2181" s="1"/>
  <c r="M2189"/>
  <c r="N2189" s="1"/>
  <c r="O2189" s="1"/>
  <c r="M2197"/>
  <c r="N2197" s="1"/>
  <c r="O2197" s="1"/>
  <c r="M2205"/>
  <c r="N2205" s="1"/>
  <c r="O2205" s="1"/>
  <c r="M2213"/>
  <c r="N2213" s="1"/>
  <c r="O2213" s="1"/>
  <c r="M2221"/>
  <c r="N2221" s="1"/>
  <c r="O2221" s="1"/>
  <c r="M2229"/>
  <c r="N2229" s="1"/>
  <c r="O2229" s="1"/>
  <c r="M2237"/>
  <c r="N2237" s="1"/>
  <c r="O2237" s="1"/>
  <c r="M2245"/>
  <c r="N2245" s="1"/>
  <c r="O2245" s="1"/>
  <c r="M2253"/>
  <c r="N2253" s="1"/>
  <c r="O2253" s="1"/>
  <c r="M2261"/>
  <c r="N2261" s="1"/>
  <c r="O2261" s="1"/>
  <c r="M2269"/>
  <c r="N2269" s="1"/>
  <c r="O2269" s="1"/>
  <c r="M2277"/>
  <c r="N2277" s="1"/>
  <c r="O2277" s="1"/>
  <c r="M2285"/>
  <c r="N2285" s="1"/>
  <c r="O2285" s="1"/>
  <c r="M2293"/>
  <c r="N2293" s="1"/>
  <c r="O2293" s="1"/>
  <c r="M2301"/>
  <c r="N2301" s="1"/>
  <c r="O2301" s="1"/>
  <c r="M2309"/>
  <c r="N2309" s="1"/>
  <c r="O2309" s="1"/>
  <c r="M2317"/>
  <c r="N2317" s="1"/>
  <c r="O2317" s="1"/>
  <c r="M2325"/>
  <c r="N2325" s="1"/>
  <c r="O2325" s="1"/>
  <c r="M731"/>
  <c r="N731" s="1"/>
  <c r="O731" s="1"/>
  <c r="M1109"/>
  <c r="N1109" s="1"/>
  <c r="O1109" s="1"/>
  <c r="M1173"/>
  <c r="N1173" s="1"/>
  <c r="O1173" s="1"/>
  <c r="M1205"/>
  <c r="N1205" s="1"/>
  <c r="O1205" s="1"/>
  <c r="M1237"/>
  <c r="N1237" s="1"/>
  <c r="O1237" s="1"/>
  <c r="M1275"/>
  <c r="N1275" s="1"/>
  <c r="O1275" s="1"/>
  <c r="M1301"/>
  <c r="N1301" s="1"/>
  <c r="O1301" s="1"/>
  <c r="M1339"/>
  <c r="N1339" s="1"/>
  <c r="O1339" s="1"/>
  <c r="M1369"/>
  <c r="N1369" s="1"/>
  <c r="O1369" s="1"/>
  <c r="M1396"/>
  <c r="N1396" s="1"/>
  <c r="O1396" s="1"/>
  <c r="M1424"/>
  <c r="N1424" s="1"/>
  <c r="O1424" s="1"/>
  <c r="M1441"/>
  <c r="N1441" s="1"/>
  <c r="O1441" s="1"/>
  <c r="M1464"/>
  <c r="N1464" s="1"/>
  <c r="O1464" s="1"/>
  <c r="M1482"/>
  <c r="N1482" s="1"/>
  <c r="O1482" s="1"/>
  <c r="M1504"/>
  <c r="N1504" s="1"/>
  <c r="O1504" s="1"/>
  <c r="M1526"/>
  <c r="N1526" s="1"/>
  <c r="O1526" s="1"/>
  <c r="M1544"/>
  <c r="N1544" s="1"/>
  <c r="O1544" s="1"/>
  <c r="M1566"/>
  <c r="N1566" s="1"/>
  <c r="O1566" s="1"/>
  <c r="M1585"/>
  <c r="N1585" s="1"/>
  <c r="O1585" s="1"/>
  <c r="M1606"/>
  <c r="N1606" s="1"/>
  <c r="O1606" s="1"/>
  <c r="M1629"/>
  <c r="N1629" s="1"/>
  <c r="O1629" s="1"/>
  <c r="M1646"/>
  <c r="N1646" s="1"/>
  <c r="O1646" s="1"/>
  <c r="M1669"/>
  <c r="N1669" s="1"/>
  <c r="O1669" s="1"/>
  <c r="M1688"/>
  <c r="N1688" s="1"/>
  <c r="O1688" s="1"/>
  <c r="M1709"/>
  <c r="N1709" s="1"/>
  <c r="O1709" s="1"/>
  <c r="M1730"/>
  <c r="N1730" s="1"/>
  <c r="O1730" s="1"/>
  <c r="M1749"/>
  <c r="N1749" s="1"/>
  <c r="O1749" s="1"/>
  <c r="M1769"/>
  <c r="N1769" s="1"/>
  <c r="O1769" s="1"/>
  <c r="M1785"/>
  <c r="N1785" s="1"/>
  <c r="O1785" s="1"/>
  <c r="M1802"/>
  <c r="N1802" s="1"/>
  <c r="O1802" s="1"/>
  <c r="M1816"/>
  <c r="N1816" s="1"/>
  <c r="O1816" s="1"/>
  <c r="M1827"/>
  <c r="N1827" s="1"/>
  <c r="O1827" s="1"/>
  <c r="M1841"/>
  <c r="N1841" s="1"/>
  <c r="O1841" s="1"/>
  <c r="M1853"/>
  <c r="N1853" s="1"/>
  <c r="O1853" s="1"/>
  <c r="M1866"/>
  <c r="N1866" s="1"/>
  <c r="O1866" s="1"/>
  <c r="M1880"/>
  <c r="N1880" s="1"/>
  <c r="O1880" s="1"/>
  <c r="M1891"/>
  <c r="N1891" s="1"/>
  <c r="O1891" s="1"/>
  <c r="M1905"/>
  <c r="N1905" s="1"/>
  <c r="O1905" s="1"/>
  <c r="M1917"/>
  <c r="N1917" s="1"/>
  <c r="O1917" s="1"/>
  <c r="M1930"/>
  <c r="N1930" s="1"/>
  <c r="O1930" s="1"/>
  <c r="M1944"/>
  <c r="N1944" s="1"/>
  <c r="O1944" s="1"/>
  <c r="M1955"/>
  <c r="N1955" s="1"/>
  <c r="O1955" s="1"/>
  <c r="M1969"/>
  <c r="N1969" s="1"/>
  <c r="O1969" s="1"/>
  <c r="M1981"/>
  <c r="N1981" s="1"/>
  <c r="O1981" s="1"/>
  <c r="M1994"/>
  <c r="N1994" s="1"/>
  <c r="O1994" s="1"/>
  <c r="M2008"/>
  <c r="N2008" s="1"/>
  <c r="O2008" s="1"/>
  <c r="M2019"/>
  <c r="N2019" s="1"/>
  <c r="O2019" s="1"/>
  <c r="M2030"/>
  <c r="N2030" s="1"/>
  <c r="O2030" s="1"/>
  <c r="M2038"/>
  <c r="N2038" s="1"/>
  <c r="O2038" s="1"/>
  <c r="M2046"/>
  <c r="N2046" s="1"/>
  <c r="O2046" s="1"/>
  <c r="M2054"/>
  <c r="N2054" s="1"/>
  <c r="O2054" s="1"/>
  <c r="M2062"/>
  <c r="N2062" s="1"/>
  <c r="O2062" s="1"/>
  <c r="M2070"/>
  <c r="N2070" s="1"/>
  <c r="O2070" s="1"/>
  <c r="M2078"/>
  <c r="N2078" s="1"/>
  <c r="O2078" s="1"/>
  <c r="M2086"/>
  <c r="N2086" s="1"/>
  <c r="O2086" s="1"/>
  <c r="M2094"/>
  <c r="N2094" s="1"/>
  <c r="O2094" s="1"/>
  <c r="M2102"/>
  <c r="N2102" s="1"/>
  <c r="O2102" s="1"/>
  <c r="M2110"/>
  <c r="N2110" s="1"/>
  <c r="O2110" s="1"/>
  <c r="M2118"/>
  <c r="N2118" s="1"/>
  <c r="O2118" s="1"/>
  <c r="M2126"/>
  <c r="N2126" s="1"/>
  <c r="O2126" s="1"/>
  <c r="M2134"/>
  <c r="N2134" s="1"/>
  <c r="O2134" s="1"/>
  <c r="M2142"/>
  <c r="N2142" s="1"/>
  <c r="O2142" s="1"/>
  <c r="M2150"/>
  <c r="N2150" s="1"/>
  <c r="O2150" s="1"/>
  <c r="M2158"/>
  <c r="N2158" s="1"/>
  <c r="O2158" s="1"/>
  <c r="M2166"/>
  <c r="N2166" s="1"/>
  <c r="O2166" s="1"/>
  <c r="M2174"/>
  <c r="N2174" s="1"/>
  <c r="O2174" s="1"/>
  <c r="M2182"/>
  <c r="N2182" s="1"/>
  <c r="O2182" s="1"/>
  <c r="M2190"/>
  <c r="N2190" s="1"/>
  <c r="O2190" s="1"/>
  <c r="M2198"/>
  <c r="N2198" s="1"/>
  <c r="O2198" s="1"/>
  <c r="M2206"/>
  <c r="N2206" s="1"/>
  <c r="O2206" s="1"/>
  <c r="M2214"/>
  <c r="N2214" s="1"/>
  <c r="O2214" s="1"/>
  <c r="M2222"/>
  <c r="N2222" s="1"/>
  <c r="O2222" s="1"/>
  <c r="M2230"/>
  <c r="N2230" s="1"/>
  <c r="O2230" s="1"/>
  <c r="M2238"/>
  <c r="N2238" s="1"/>
  <c r="O2238" s="1"/>
  <c r="M2246"/>
  <c r="N2246" s="1"/>
  <c r="O2246" s="1"/>
  <c r="M2254"/>
  <c r="N2254" s="1"/>
  <c r="O2254" s="1"/>
  <c r="M2262"/>
  <c r="N2262" s="1"/>
  <c r="O2262" s="1"/>
  <c r="M2270"/>
  <c r="N2270" s="1"/>
  <c r="O2270" s="1"/>
  <c r="M2278"/>
  <c r="N2278" s="1"/>
  <c r="O2278" s="1"/>
  <c r="M2286"/>
  <c r="N2286" s="1"/>
  <c r="O2286" s="1"/>
  <c r="M2294"/>
  <c r="N2294" s="1"/>
  <c r="O2294" s="1"/>
  <c r="M2302"/>
  <c r="N2302" s="1"/>
  <c r="O2302" s="1"/>
  <c r="M2310"/>
  <c r="N2310" s="1"/>
  <c r="O2310" s="1"/>
  <c r="M2318"/>
  <c r="N2318" s="1"/>
  <c r="O2318" s="1"/>
  <c r="M2326"/>
  <c r="N2326" s="1"/>
  <c r="O2326" s="1"/>
  <c r="M798"/>
  <c r="N798" s="1"/>
  <c r="O798" s="1"/>
  <c r="M1132"/>
  <c r="N1132" s="1"/>
  <c r="O1132" s="1"/>
  <c r="M1179"/>
  <c r="N1179" s="1"/>
  <c r="O1179" s="1"/>
  <c r="M1212"/>
  <c r="N1212" s="1"/>
  <c r="O1212" s="1"/>
  <c r="M1243"/>
  <c r="N1243" s="1"/>
  <c r="O1243" s="1"/>
  <c r="M1276"/>
  <c r="N1276" s="1"/>
  <c r="O1276" s="1"/>
  <c r="M1308"/>
  <c r="N1308" s="1"/>
  <c r="O1308" s="1"/>
  <c r="M1340"/>
  <c r="N1340" s="1"/>
  <c r="O1340" s="1"/>
  <c r="M1374"/>
  <c r="N1374" s="1"/>
  <c r="O1374" s="1"/>
  <c r="M1397"/>
  <c r="N1397" s="1"/>
  <c r="O1397" s="1"/>
  <c r="M1425"/>
  <c r="N1425" s="1"/>
  <c r="O1425" s="1"/>
  <c r="M1445"/>
  <c r="N1445" s="1"/>
  <c r="O1445" s="1"/>
  <c r="M1465"/>
  <c r="N1465" s="1"/>
  <c r="O1465" s="1"/>
  <c r="M1488"/>
  <c r="N1488" s="1"/>
  <c r="O1488" s="1"/>
  <c r="M1505"/>
  <c r="N1505" s="1"/>
  <c r="O1505" s="1"/>
  <c r="M1528"/>
  <c r="N1528" s="1"/>
  <c r="O1528" s="1"/>
  <c r="M1546"/>
  <c r="N1546" s="1"/>
  <c r="O1546" s="1"/>
  <c r="M1568"/>
  <c r="N1568" s="1"/>
  <c r="O1568" s="1"/>
  <c r="M1590"/>
  <c r="N1590" s="1"/>
  <c r="O1590" s="1"/>
  <c r="M1608"/>
  <c r="N1608" s="1"/>
  <c r="O1608" s="1"/>
  <c r="M1630"/>
  <c r="N1630" s="1"/>
  <c r="O1630" s="1"/>
  <c r="M1649"/>
  <c r="N1649" s="1"/>
  <c r="O1649" s="1"/>
  <c r="M1670"/>
  <c r="N1670" s="1"/>
  <c r="O1670" s="1"/>
  <c r="M1693"/>
  <c r="N1693" s="1"/>
  <c r="O1693" s="1"/>
  <c r="M1710"/>
  <c r="N1710" s="1"/>
  <c r="O1710" s="1"/>
  <c r="M1733"/>
  <c r="N1733" s="1"/>
  <c r="O1733" s="1"/>
  <c r="M1752"/>
  <c r="N1752" s="1"/>
  <c r="O1752" s="1"/>
  <c r="M1770"/>
  <c r="N1770" s="1"/>
  <c r="O1770" s="1"/>
  <c r="M1789"/>
  <c r="N1789" s="1"/>
  <c r="O1789" s="1"/>
  <c r="M1803"/>
  <c r="N1803" s="1"/>
  <c r="O1803" s="1"/>
  <c r="M1817"/>
  <c r="N1817" s="1"/>
  <c r="O1817" s="1"/>
  <c r="M1829"/>
  <c r="N1829" s="1"/>
  <c r="O1829" s="1"/>
  <c r="M1842"/>
  <c r="N1842" s="1"/>
  <c r="O1842" s="1"/>
  <c r="M1856"/>
  <c r="N1856" s="1"/>
  <c r="O1856" s="1"/>
  <c r="M1867"/>
  <c r="N1867" s="1"/>
  <c r="O1867" s="1"/>
  <c r="M1881"/>
  <c r="N1881" s="1"/>
  <c r="O1881" s="1"/>
  <c r="M1893"/>
  <c r="N1893" s="1"/>
  <c r="O1893" s="1"/>
  <c r="M1906"/>
  <c r="N1906" s="1"/>
  <c r="O1906" s="1"/>
  <c r="M1920"/>
  <c r="N1920" s="1"/>
  <c r="O1920" s="1"/>
  <c r="M1931"/>
  <c r="N1931" s="1"/>
  <c r="O1931" s="1"/>
  <c r="M1945"/>
  <c r="N1945" s="1"/>
  <c r="O1945" s="1"/>
  <c r="M1957"/>
  <c r="N1957" s="1"/>
  <c r="O1957" s="1"/>
  <c r="M1970"/>
  <c r="N1970" s="1"/>
  <c r="O1970" s="1"/>
  <c r="M1984"/>
  <c r="N1984" s="1"/>
  <c r="O1984" s="1"/>
  <c r="M1995"/>
  <c r="N1995" s="1"/>
  <c r="O1995" s="1"/>
  <c r="M2009"/>
  <c r="N2009" s="1"/>
  <c r="O2009" s="1"/>
  <c r="M2021"/>
  <c r="N2021" s="1"/>
  <c r="O2021" s="1"/>
  <c r="M2031"/>
  <c r="N2031" s="1"/>
  <c r="O2031" s="1"/>
  <c r="M2039"/>
  <c r="N2039" s="1"/>
  <c r="O2039" s="1"/>
  <c r="M2047"/>
  <c r="N2047" s="1"/>
  <c r="O2047" s="1"/>
  <c r="M2055"/>
  <c r="N2055" s="1"/>
  <c r="O2055" s="1"/>
  <c r="M2063"/>
  <c r="N2063" s="1"/>
  <c r="O2063" s="1"/>
  <c r="M2071"/>
  <c r="N2071" s="1"/>
  <c r="O2071" s="1"/>
  <c r="M2079"/>
  <c r="N2079" s="1"/>
  <c r="O2079" s="1"/>
  <c r="M2087"/>
  <c r="N2087" s="1"/>
  <c r="O2087" s="1"/>
  <c r="M2095"/>
  <c r="N2095" s="1"/>
  <c r="O2095" s="1"/>
  <c r="M2103"/>
  <c r="N2103" s="1"/>
  <c r="O2103" s="1"/>
  <c r="M2111"/>
  <c r="N2111" s="1"/>
  <c r="O2111" s="1"/>
  <c r="M2119"/>
  <c r="N2119" s="1"/>
  <c r="O2119" s="1"/>
  <c r="M2127"/>
  <c r="N2127" s="1"/>
  <c r="O2127" s="1"/>
  <c r="M2135"/>
  <c r="N2135" s="1"/>
  <c r="O2135" s="1"/>
  <c r="M2143"/>
  <c r="N2143" s="1"/>
  <c r="O2143" s="1"/>
  <c r="M2151"/>
  <c r="N2151" s="1"/>
  <c r="O2151" s="1"/>
  <c r="M2159"/>
  <c r="N2159" s="1"/>
  <c r="O2159" s="1"/>
  <c r="M2167"/>
  <c r="N2167" s="1"/>
  <c r="O2167" s="1"/>
  <c r="M2175"/>
  <c r="N2175" s="1"/>
  <c r="O2175" s="1"/>
  <c r="M2183"/>
  <c r="N2183" s="1"/>
  <c r="O2183" s="1"/>
  <c r="M2191"/>
  <c r="N2191" s="1"/>
  <c r="O2191" s="1"/>
  <c r="M2199"/>
  <c r="N2199" s="1"/>
  <c r="O2199" s="1"/>
  <c r="M2207"/>
  <c r="N2207" s="1"/>
  <c r="O2207" s="1"/>
  <c r="M2215"/>
  <c r="N2215" s="1"/>
  <c r="O2215" s="1"/>
  <c r="M2223"/>
  <c r="N2223" s="1"/>
  <c r="O2223" s="1"/>
  <c r="M2231"/>
  <c r="N2231" s="1"/>
  <c r="O2231" s="1"/>
  <c r="M2239"/>
  <c r="N2239" s="1"/>
  <c r="O2239" s="1"/>
  <c r="M2247"/>
  <c r="N2247" s="1"/>
  <c r="O2247" s="1"/>
  <c r="M2255"/>
  <c r="N2255" s="1"/>
  <c r="O2255" s="1"/>
  <c r="M2263"/>
  <c r="N2263" s="1"/>
  <c r="O2263" s="1"/>
  <c r="M2271"/>
  <c r="N2271" s="1"/>
  <c r="O2271" s="1"/>
  <c r="M2279"/>
  <c r="N2279" s="1"/>
  <c r="O2279" s="1"/>
  <c r="M2287"/>
  <c r="N2287" s="1"/>
  <c r="O2287" s="1"/>
  <c r="M2295"/>
  <c r="N2295" s="1"/>
  <c r="O2295" s="1"/>
  <c r="M2303"/>
  <c r="N2303" s="1"/>
  <c r="O2303" s="1"/>
  <c r="M2311"/>
  <c r="N2311" s="1"/>
  <c r="O2311" s="1"/>
  <c r="M2319"/>
  <c r="N2319" s="1"/>
  <c r="O2319" s="1"/>
  <c r="M2327"/>
  <c r="N2327" s="1"/>
  <c r="O2327" s="1"/>
  <c r="M2335"/>
  <c r="N2335" s="1"/>
  <c r="O2335" s="1"/>
  <c r="M2343"/>
  <c r="N2343" s="1"/>
  <c r="O2343" s="1"/>
  <c r="M2351"/>
  <c r="N2351" s="1"/>
  <c r="O2351" s="1"/>
  <c r="M2359"/>
  <c r="N2359" s="1"/>
  <c r="O2359" s="1"/>
  <c r="M2367"/>
  <c r="N2367" s="1"/>
  <c r="O2367" s="1"/>
  <c r="M2375"/>
  <c r="N2375" s="1"/>
  <c r="O2375" s="1"/>
  <c r="M2383"/>
  <c r="N2383" s="1"/>
  <c r="O2383" s="1"/>
  <c r="M2391"/>
  <c r="N2391" s="1"/>
  <c r="O2391" s="1"/>
  <c r="M2399"/>
  <c r="N2399" s="1"/>
  <c r="O2399" s="1"/>
  <c r="M2407"/>
  <c r="N2407" s="1"/>
  <c r="O2407" s="1"/>
  <c r="M2415"/>
  <c r="N2415" s="1"/>
  <c r="O2415" s="1"/>
  <c r="M2423"/>
  <c r="N2423" s="1"/>
  <c r="O2423" s="1"/>
  <c r="M2431"/>
  <c r="N2431" s="1"/>
  <c r="O2431" s="1"/>
  <c r="M2439"/>
  <c r="N2439" s="1"/>
  <c r="O2439" s="1"/>
  <c r="M2447"/>
  <c r="N2447" s="1"/>
  <c r="O2447" s="1"/>
  <c r="M2455"/>
  <c r="N2455" s="1"/>
  <c r="O2455" s="1"/>
  <c r="M2463"/>
  <c r="N2463" s="1"/>
  <c r="O2463" s="1"/>
  <c r="M2471"/>
  <c r="N2471" s="1"/>
  <c r="O2471" s="1"/>
  <c r="M2479"/>
  <c r="N2479" s="1"/>
  <c r="O2479" s="1"/>
  <c r="M2487"/>
  <c r="N2487" s="1"/>
  <c r="O2487" s="1"/>
  <c r="M2495"/>
  <c r="N2495" s="1"/>
  <c r="O2495" s="1"/>
  <c r="M2503"/>
  <c r="N2503" s="1"/>
  <c r="O2503" s="1"/>
  <c r="M2511"/>
  <c r="N2511" s="1"/>
  <c r="O2511" s="1"/>
  <c r="M2519"/>
  <c r="N2519" s="1"/>
  <c r="O2519" s="1"/>
  <c r="M2527"/>
  <c r="N2527" s="1"/>
  <c r="O2527" s="1"/>
  <c r="M2535"/>
  <c r="N2535" s="1"/>
  <c r="O2535" s="1"/>
  <c r="M2543"/>
  <c r="N2543" s="1"/>
  <c r="O2543" s="1"/>
  <c r="M2551"/>
  <c r="N2551" s="1"/>
  <c r="O2551" s="1"/>
  <c r="M2559"/>
  <c r="N2559" s="1"/>
  <c r="O2559" s="1"/>
  <c r="M2567"/>
  <c r="N2567" s="1"/>
  <c r="O2567" s="1"/>
  <c r="M2575"/>
  <c r="N2575" s="1"/>
  <c r="O2575" s="1"/>
  <c r="M2583"/>
  <c r="N2583" s="1"/>
  <c r="O2583" s="1"/>
  <c r="M2591"/>
  <c r="N2591" s="1"/>
  <c r="O2591" s="1"/>
  <c r="M2599"/>
  <c r="N2599" s="1"/>
  <c r="O2599" s="1"/>
  <c r="M851"/>
  <c r="N851" s="1"/>
  <c r="O851" s="1"/>
  <c r="M1153"/>
  <c r="N1153" s="1"/>
  <c r="O1153" s="1"/>
  <c r="M1180"/>
  <c r="N1180" s="1"/>
  <c r="O1180" s="1"/>
  <c r="M1217"/>
  <c r="N1217" s="1"/>
  <c r="O1217" s="1"/>
  <c r="M1248"/>
  <c r="N1248" s="1"/>
  <c r="O1248" s="1"/>
  <c r="M1281"/>
  <c r="N1281" s="1"/>
  <c r="O1281" s="1"/>
  <c r="M1315"/>
  <c r="N1315" s="1"/>
  <c r="O1315" s="1"/>
  <c r="M1345"/>
  <c r="N1345" s="1"/>
  <c r="O1345" s="1"/>
  <c r="M1376"/>
  <c r="N1376" s="1"/>
  <c r="O1376" s="1"/>
  <c r="M1403"/>
  <c r="N1403" s="1"/>
  <c r="O1403" s="1"/>
  <c r="M1426"/>
  <c r="N1426" s="1"/>
  <c r="O1426" s="1"/>
  <c r="M1449"/>
  <c r="N1449" s="1"/>
  <c r="O1449" s="1"/>
  <c r="M1466"/>
  <c r="N1466" s="1"/>
  <c r="O1466" s="1"/>
  <c r="M1489"/>
  <c r="N1489" s="1"/>
  <c r="O1489" s="1"/>
  <c r="M1509"/>
  <c r="N1509" s="1"/>
  <c r="O1509" s="1"/>
  <c r="M1529"/>
  <c r="N1529" s="1"/>
  <c r="O1529" s="1"/>
  <c r="M1552"/>
  <c r="N1552" s="1"/>
  <c r="O1552" s="1"/>
  <c r="M1569"/>
  <c r="N1569" s="1"/>
  <c r="O1569" s="1"/>
  <c r="M1592"/>
  <c r="N1592" s="1"/>
  <c r="O1592" s="1"/>
  <c r="M1610"/>
  <c r="N1610" s="1"/>
  <c r="O1610" s="1"/>
  <c r="M1632"/>
  <c r="N1632" s="1"/>
  <c r="O1632" s="1"/>
  <c r="M1654"/>
  <c r="N1654" s="1"/>
  <c r="O1654" s="1"/>
  <c r="M1672"/>
  <c r="N1672" s="1"/>
  <c r="O1672" s="1"/>
  <c r="M1694"/>
  <c r="N1694" s="1"/>
  <c r="O1694" s="1"/>
  <c r="M1713"/>
  <c r="N1713" s="1"/>
  <c r="O1713" s="1"/>
  <c r="M1734"/>
  <c r="N1734" s="1"/>
  <c r="O1734" s="1"/>
  <c r="M1757"/>
  <c r="N1757" s="1"/>
  <c r="O1757" s="1"/>
  <c r="M1771"/>
  <c r="N1771" s="1"/>
  <c r="O1771" s="1"/>
  <c r="M1790"/>
  <c r="N1790" s="1"/>
  <c r="O1790" s="1"/>
  <c r="M1805"/>
  <c r="N1805" s="1"/>
  <c r="O1805" s="1"/>
  <c r="M1818"/>
  <c r="N1818" s="1"/>
  <c r="O1818" s="1"/>
  <c r="M1832"/>
  <c r="N1832" s="1"/>
  <c r="O1832" s="1"/>
  <c r="M1843"/>
  <c r="N1843" s="1"/>
  <c r="O1843" s="1"/>
  <c r="M1857"/>
  <c r="N1857" s="1"/>
  <c r="O1857" s="1"/>
  <c r="M1869"/>
  <c r="N1869" s="1"/>
  <c r="O1869" s="1"/>
  <c r="M1882"/>
  <c r="N1882" s="1"/>
  <c r="O1882" s="1"/>
  <c r="M1896"/>
  <c r="N1896" s="1"/>
  <c r="O1896" s="1"/>
  <c r="M1907"/>
  <c r="N1907" s="1"/>
  <c r="O1907" s="1"/>
  <c r="M1921"/>
  <c r="N1921" s="1"/>
  <c r="O1921" s="1"/>
  <c r="M1933"/>
  <c r="N1933" s="1"/>
  <c r="O1933" s="1"/>
  <c r="M1946"/>
  <c r="N1946" s="1"/>
  <c r="O1946" s="1"/>
  <c r="M1960"/>
  <c r="N1960" s="1"/>
  <c r="O1960" s="1"/>
  <c r="M1971"/>
  <c r="N1971" s="1"/>
  <c r="O1971" s="1"/>
  <c r="M1985"/>
  <c r="N1985" s="1"/>
  <c r="O1985" s="1"/>
  <c r="M1997"/>
  <c r="N1997" s="1"/>
  <c r="O1997" s="1"/>
  <c r="M2010"/>
  <c r="N2010" s="1"/>
  <c r="O2010" s="1"/>
  <c r="M2024"/>
  <c r="N2024" s="1"/>
  <c r="O2024" s="1"/>
  <c r="M2032"/>
  <c r="N2032" s="1"/>
  <c r="O2032" s="1"/>
  <c r="M2040"/>
  <c r="N2040" s="1"/>
  <c r="O2040" s="1"/>
  <c r="M2048"/>
  <c r="N2048" s="1"/>
  <c r="O2048" s="1"/>
  <c r="M2056"/>
  <c r="N2056" s="1"/>
  <c r="O2056" s="1"/>
  <c r="M2064"/>
  <c r="N2064" s="1"/>
  <c r="O2064" s="1"/>
  <c r="M2072"/>
  <c r="N2072" s="1"/>
  <c r="O2072" s="1"/>
  <c r="M2080"/>
  <c r="N2080" s="1"/>
  <c r="O2080" s="1"/>
  <c r="M2088"/>
  <c r="N2088" s="1"/>
  <c r="O2088" s="1"/>
  <c r="M2096"/>
  <c r="N2096" s="1"/>
  <c r="O2096" s="1"/>
  <c r="M2104"/>
  <c r="N2104" s="1"/>
  <c r="O2104" s="1"/>
  <c r="M2112"/>
  <c r="N2112" s="1"/>
  <c r="O2112" s="1"/>
  <c r="M2120"/>
  <c r="N2120" s="1"/>
  <c r="O2120" s="1"/>
  <c r="M2128"/>
  <c r="N2128" s="1"/>
  <c r="O2128" s="1"/>
  <c r="M2136"/>
  <c r="N2136" s="1"/>
  <c r="O2136" s="1"/>
  <c r="M2144"/>
  <c r="N2144" s="1"/>
  <c r="O2144" s="1"/>
  <c r="M2152"/>
  <c r="N2152" s="1"/>
  <c r="O2152" s="1"/>
  <c r="M2160"/>
  <c r="N2160" s="1"/>
  <c r="O2160" s="1"/>
  <c r="M2168"/>
  <c r="N2168" s="1"/>
  <c r="O2168" s="1"/>
  <c r="M2176"/>
  <c r="N2176" s="1"/>
  <c r="O2176" s="1"/>
  <c r="M2184"/>
  <c r="N2184" s="1"/>
  <c r="O2184" s="1"/>
  <c r="M2192"/>
  <c r="N2192" s="1"/>
  <c r="O2192" s="1"/>
  <c r="M2200"/>
  <c r="N2200" s="1"/>
  <c r="O2200" s="1"/>
  <c r="M2208"/>
  <c r="N2208" s="1"/>
  <c r="O2208" s="1"/>
  <c r="M2216"/>
  <c r="N2216" s="1"/>
  <c r="O2216" s="1"/>
  <c r="M2224"/>
  <c r="N2224" s="1"/>
  <c r="O2224" s="1"/>
  <c r="M2232"/>
  <c r="N2232" s="1"/>
  <c r="O2232" s="1"/>
  <c r="M2240"/>
  <c r="N2240" s="1"/>
  <c r="O2240" s="1"/>
  <c r="M2248"/>
  <c r="N2248" s="1"/>
  <c r="O2248" s="1"/>
  <c r="M2256"/>
  <c r="N2256" s="1"/>
  <c r="O2256" s="1"/>
  <c r="M2264"/>
  <c r="N2264" s="1"/>
  <c r="O2264" s="1"/>
  <c r="M2272"/>
  <c r="N2272" s="1"/>
  <c r="O2272" s="1"/>
  <c r="M2280"/>
  <c r="N2280" s="1"/>
  <c r="O2280" s="1"/>
  <c r="M2288"/>
  <c r="N2288" s="1"/>
  <c r="O2288" s="1"/>
  <c r="M2296"/>
  <c r="N2296" s="1"/>
  <c r="O2296" s="1"/>
  <c r="M2304"/>
  <c r="N2304" s="1"/>
  <c r="O2304" s="1"/>
  <c r="M2312"/>
  <c r="N2312" s="1"/>
  <c r="O2312" s="1"/>
  <c r="M2320"/>
  <c r="N2320" s="1"/>
  <c r="O2320" s="1"/>
  <c r="M2328"/>
  <c r="N2328" s="1"/>
  <c r="O2328" s="1"/>
  <c r="M2336"/>
  <c r="N2336" s="1"/>
  <c r="O2336" s="1"/>
  <c r="M2344"/>
  <c r="N2344" s="1"/>
  <c r="O2344" s="1"/>
  <c r="M2352"/>
  <c r="N2352" s="1"/>
  <c r="O2352" s="1"/>
  <c r="M2360"/>
  <c r="N2360" s="1"/>
  <c r="O2360" s="1"/>
  <c r="M2368"/>
  <c r="N2368" s="1"/>
  <c r="O2368" s="1"/>
  <c r="M2376"/>
  <c r="N2376" s="1"/>
  <c r="O2376" s="1"/>
  <c r="M2384"/>
  <c r="N2384" s="1"/>
  <c r="O2384" s="1"/>
  <c r="M2392"/>
  <c r="N2392" s="1"/>
  <c r="O2392" s="1"/>
  <c r="M2400"/>
  <c r="N2400" s="1"/>
  <c r="O2400" s="1"/>
  <c r="M2408"/>
  <c r="N2408" s="1"/>
  <c r="O2408" s="1"/>
  <c r="M2416"/>
  <c r="N2416" s="1"/>
  <c r="O2416" s="1"/>
  <c r="M2424"/>
  <c r="N2424" s="1"/>
  <c r="O2424" s="1"/>
  <c r="M2432"/>
  <c r="N2432" s="1"/>
  <c r="O2432" s="1"/>
  <c r="M2440"/>
  <c r="N2440" s="1"/>
  <c r="O2440" s="1"/>
  <c r="M2448"/>
  <c r="N2448" s="1"/>
  <c r="O2448" s="1"/>
  <c r="M2456"/>
  <c r="N2456" s="1"/>
  <c r="O2456" s="1"/>
  <c r="M2464"/>
  <c r="N2464" s="1"/>
  <c r="O2464" s="1"/>
  <c r="M2472"/>
  <c r="N2472" s="1"/>
  <c r="O2472" s="1"/>
  <c r="M2480"/>
  <c r="N2480" s="1"/>
  <c r="O2480" s="1"/>
  <c r="M2488"/>
  <c r="N2488" s="1"/>
  <c r="O2488" s="1"/>
  <c r="M2496"/>
  <c r="N2496" s="1"/>
  <c r="O2496" s="1"/>
  <c r="M2504"/>
  <c r="N2504" s="1"/>
  <c r="O2504" s="1"/>
  <c r="M2512"/>
  <c r="N2512" s="1"/>
  <c r="O2512" s="1"/>
  <c r="M2520"/>
  <c r="N2520" s="1"/>
  <c r="O2520" s="1"/>
  <c r="M2528"/>
  <c r="N2528" s="1"/>
  <c r="O2528" s="1"/>
  <c r="M2536"/>
  <c r="N2536" s="1"/>
  <c r="O2536" s="1"/>
  <c r="M2544"/>
  <c r="N2544" s="1"/>
  <c r="O2544" s="1"/>
  <c r="M2552"/>
  <c r="N2552" s="1"/>
  <c r="O2552" s="1"/>
  <c r="M2560"/>
  <c r="N2560" s="1"/>
  <c r="O2560" s="1"/>
  <c r="M2568"/>
  <c r="N2568" s="1"/>
  <c r="O2568" s="1"/>
  <c r="M2576"/>
  <c r="N2576" s="1"/>
  <c r="O2576" s="1"/>
  <c r="M2584"/>
  <c r="N2584" s="1"/>
  <c r="O2584" s="1"/>
  <c r="M2592"/>
  <c r="N2592" s="1"/>
  <c r="O2592" s="1"/>
  <c r="M2600"/>
  <c r="N2600" s="1"/>
  <c r="O2600" s="1"/>
  <c r="M2608"/>
  <c r="N2608" s="1"/>
  <c r="O2608" s="1"/>
  <c r="M2616"/>
  <c r="N2616" s="1"/>
  <c r="O2616" s="1"/>
  <c r="M2624"/>
  <c r="N2624" s="1"/>
  <c r="O2624" s="1"/>
  <c r="M2632"/>
  <c r="N2632" s="1"/>
  <c r="O2632" s="1"/>
  <c r="M2640"/>
  <c r="N2640" s="1"/>
  <c r="O2640" s="1"/>
  <c r="M2648"/>
  <c r="N2648" s="1"/>
  <c r="O2648" s="1"/>
  <c r="M2656"/>
  <c r="N2656" s="1"/>
  <c r="O2656" s="1"/>
  <c r="M2664"/>
  <c r="N2664" s="1"/>
  <c r="O2664" s="1"/>
  <c r="M2672"/>
  <c r="N2672" s="1"/>
  <c r="O2672" s="1"/>
  <c r="M2680"/>
  <c r="N2680" s="1"/>
  <c r="O2680" s="1"/>
  <c r="M902"/>
  <c r="N902" s="1"/>
  <c r="O902" s="1"/>
  <c r="M1155"/>
  <c r="N1155" s="1"/>
  <c r="O1155" s="1"/>
  <c r="M1185"/>
  <c r="N1185" s="1"/>
  <c r="O1185" s="1"/>
  <c r="M1219"/>
  <c r="N1219" s="1"/>
  <c r="O1219" s="1"/>
  <c r="M1256"/>
  <c r="N1256" s="1"/>
  <c r="O1256" s="1"/>
  <c r="M1283"/>
  <c r="N1283" s="1"/>
  <c r="O1283" s="1"/>
  <c r="M1320"/>
  <c r="N1320" s="1"/>
  <c r="O1320" s="1"/>
  <c r="M1349"/>
  <c r="N1349" s="1"/>
  <c r="O1349" s="1"/>
  <c r="M1380"/>
  <c r="N1380" s="1"/>
  <c r="O1380" s="1"/>
  <c r="M1408"/>
  <c r="N1408" s="1"/>
  <c r="O1408" s="1"/>
  <c r="M1429"/>
  <c r="N1429" s="1"/>
  <c r="O1429" s="1"/>
  <c r="M1450"/>
  <c r="N1450" s="1"/>
  <c r="O1450" s="1"/>
  <c r="M1470"/>
  <c r="N1470" s="1"/>
  <c r="O1470" s="1"/>
  <c r="M1490"/>
  <c r="N1490" s="1"/>
  <c r="O1490" s="1"/>
  <c r="M1513"/>
  <c r="N1513" s="1"/>
  <c r="O1513" s="1"/>
  <c r="M1530"/>
  <c r="N1530" s="1"/>
  <c r="O1530" s="1"/>
  <c r="M1553"/>
  <c r="N1553" s="1"/>
  <c r="O1553" s="1"/>
  <c r="M1573"/>
  <c r="N1573" s="1"/>
  <c r="O1573" s="1"/>
  <c r="M1593"/>
  <c r="N1593" s="1"/>
  <c r="O1593" s="1"/>
  <c r="M1616"/>
  <c r="N1616" s="1"/>
  <c r="O1616" s="1"/>
  <c r="M1633"/>
  <c r="N1633" s="1"/>
  <c r="O1633" s="1"/>
  <c r="M1656"/>
  <c r="N1656" s="1"/>
  <c r="O1656" s="1"/>
  <c r="M1674"/>
  <c r="N1674" s="1"/>
  <c r="O1674" s="1"/>
  <c r="M1696"/>
  <c r="N1696" s="1"/>
  <c r="O1696" s="1"/>
  <c r="M1718"/>
  <c r="N1718" s="1"/>
  <c r="O1718" s="1"/>
  <c r="M1736"/>
  <c r="N1736" s="1"/>
  <c r="O1736" s="1"/>
  <c r="M1758"/>
  <c r="N1758" s="1"/>
  <c r="O1758" s="1"/>
  <c r="M1774"/>
  <c r="N1774" s="1"/>
  <c r="O1774" s="1"/>
  <c r="M1792"/>
  <c r="N1792" s="1"/>
  <c r="O1792" s="1"/>
  <c r="M1808"/>
  <c r="N1808" s="1"/>
  <c r="O1808" s="1"/>
  <c r="M1819"/>
  <c r="N1819" s="1"/>
  <c r="O1819" s="1"/>
  <c r="M1833"/>
  <c r="N1833" s="1"/>
  <c r="O1833" s="1"/>
  <c r="M1845"/>
  <c r="N1845" s="1"/>
  <c r="O1845" s="1"/>
  <c r="M1858"/>
  <c r="N1858" s="1"/>
  <c r="O1858" s="1"/>
  <c r="M1872"/>
  <c r="N1872" s="1"/>
  <c r="O1872" s="1"/>
  <c r="M1883"/>
  <c r="N1883" s="1"/>
  <c r="O1883" s="1"/>
  <c r="M1897"/>
  <c r="N1897" s="1"/>
  <c r="O1897" s="1"/>
  <c r="M1909"/>
  <c r="N1909" s="1"/>
  <c r="O1909" s="1"/>
  <c r="M1922"/>
  <c r="N1922" s="1"/>
  <c r="O1922" s="1"/>
  <c r="M1936"/>
  <c r="N1936" s="1"/>
  <c r="O1936" s="1"/>
  <c r="M1947"/>
  <c r="N1947" s="1"/>
  <c r="O1947" s="1"/>
  <c r="M1961"/>
  <c r="N1961" s="1"/>
  <c r="O1961" s="1"/>
  <c r="M1973"/>
  <c r="N1973" s="1"/>
  <c r="O1973" s="1"/>
  <c r="M1986"/>
  <c r="N1986" s="1"/>
  <c r="O1986" s="1"/>
  <c r="M2000"/>
  <c r="N2000" s="1"/>
  <c r="O2000" s="1"/>
  <c r="M1018"/>
  <c r="N1018" s="1"/>
  <c r="O1018" s="1"/>
  <c r="M1160"/>
  <c r="N1160" s="1"/>
  <c r="O1160" s="1"/>
  <c r="M1196"/>
  <c r="N1196" s="1"/>
  <c r="O1196" s="1"/>
  <c r="M1225"/>
  <c r="N1225" s="1"/>
  <c r="O1225" s="1"/>
  <c r="M1260"/>
  <c r="N1260" s="1"/>
  <c r="O1260" s="1"/>
  <c r="M1296"/>
  <c r="N1296" s="1"/>
  <c r="O1296" s="1"/>
  <c r="M1324"/>
  <c r="N1324" s="1"/>
  <c r="O1324" s="1"/>
  <c r="M1360"/>
  <c r="N1360" s="1"/>
  <c r="O1360" s="1"/>
  <c r="M1385"/>
  <c r="N1385" s="1"/>
  <c r="O1385" s="1"/>
  <c r="M1413"/>
  <c r="N1413" s="1"/>
  <c r="O1413" s="1"/>
  <c r="M1437"/>
  <c r="N1437" s="1"/>
  <c r="O1437" s="1"/>
  <c r="M1454"/>
  <c r="N1454" s="1"/>
  <c r="O1454" s="1"/>
  <c r="M1477"/>
  <c r="N1477" s="1"/>
  <c r="O1477" s="1"/>
  <c r="M1496"/>
  <c r="N1496" s="1"/>
  <c r="O1496" s="1"/>
  <c r="M1517"/>
  <c r="N1517" s="1"/>
  <c r="O1517" s="1"/>
  <c r="M1538"/>
  <c r="N1538" s="1"/>
  <c r="O1538" s="1"/>
  <c r="M1557"/>
  <c r="N1557" s="1"/>
  <c r="O1557" s="1"/>
  <c r="M1578"/>
  <c r="N1578" s="1"/>
  <c r="O1578" s="1"/>
  <c r="M1598"/>
  <c r="N1598" s="1"/>
  <c r="O1598" s="1"/>
  <c r="M1618"/>
  <c r="N1618" s="1"/>
  <c r="O1618" s="1"/>
  <c r="M1641"/>
  <c r="N1641" s="1"/>
  <c r="O1641" s="1"/>
  <c r="M1658"/>
  <c r="N1658" s="1"/>
  <c r="O1658" s="1"/>
  <c r="M1681"/>
  <c r="N1681" s="1"/>
  <c r="O1681" s="1"/>
  <c r="M1701"/>
  <c r="N1701" s="1"/>
  <c r="O1701" s="1"/>
  <c r="M1721"/>
  <c r="N1721" s="1"/>
  <c r="O1721" s="1"/>
  <c r="M1744"/>
  <c r="N1744" s="1"/>
  <c r="O1744" s="1"/>
  <c r="M1761"/>
  <c r="N1761" s="1"/>
  <c r="O1761" s="1"/>
  <c r="M1779"/>
  <c r="N1779" s="1"/>
  <c r="O1779" s="1"/>
  <c r="M1795"/>
  <c r="N1795" s="1"/>
  <c r="O1795" s="1"/>
  <c r="M1810"/>
  <c r="N1810" s="1"/>
  <c r="O1810" s="1"/>
  <c r="M1824"/>
  <c r="N1824" s="1"/>
  <c r="O1824" s="1"/>
  <c r="M1835"/>
  <c r="N1835" s="1"/>
  <c r="O1835" s="1"/>
  <c r="M1849"/>
  <c r="N1849" s="1"/>
  <c r="O1849" s="1"/>
  <c r="M1861"/>
  <c r="N1861" s="1"/>
  <c r="O1861" s="1"/>
  <c r="M1874"/>
  <c r="N1874" s="1"/>
  <c r="O1874" s="1"/>
  <c r="M1888"/>
  <c r="N1888" s="1"/>
  <c r="O1888" s="1"/>
  <c r="M1899"/>
  <c r="N1899" s="1"/>
  <c r="O1899" s="1"/>
  <c r="M1913"/>
  <c r="N1913" s="1"/>
  <c r="O1913" s="1"/>
  <c r="M1925"/>
  <c r="N1925" s="1"/>
  <c r="O1925" s="1"/>
  <c r="M1938"/>
  <c r="N1938" s="1"/>
  <c r="O1938" s="1"/>
  <c r="M1952"/>
  <c r="N1952" s="1"/>
  <c r="O1952" s="1"/>
  <c r="M1963"/>
  <c r="N1963" s="1"/>
  <c r="O1963" s="1"/>
  <c r="M1977"/>
  <c r="N1977" s="1"/>
  <c r="O1977" s="1"/>
  <c r="M1989"/>
  <c r="N1989" s="1"/>
  <c r="O1989" s="1"/>
  <c r="M2002"/>
  <c r="N2002" s="1"/>
  <c r="O2002" s="1"/>
  <c r="M2016"/>
  <c r="N2016" s="1"/>
  <c r="O2016" s="1"/>
  <c r="M2027"/>
  <c r="N2027" s="1"/>
  <c r="O2027" s="1"/>
  <c r="M2035"/>
  <c r="N2035" s="1"/>
  <c r="O2035" s="1"/>
  <c r="M2043"/>
  <c r="N2043" s="1"/>
  <c r="O2043" s="1"/>
  <c r="M2051"/>
  <c r="N2051" s="1"/>
  <c r="O2051" s="1"/>
  <c r="M2059"/>
  <c r="N2059" s="1"/>
  <c r="O2059" s="1"/>
  <c r="M2067"/>
  <c r="N2067" s="1"/>
  <c r="O2067" s="1"/>
  <c r="M2075"/>
  <c r="N2075" s="1"/>
  <c r="O2075" s="1"/>
  <c r="M2083"/>
  <c r="N2083" s="1"/>
  <c r="O2083" s="1"/>
  <c r="M2091"/>
  <c r="N2091" s="1"/>
  <c r="O2091" s="1"/>
  <c r="M2099"/>
  <c r="N2099" s="1"/>
  <c r="O2099" s="1"/>
  <c r="M2107"/>
  <c r="N2107" s="1"/>
  <c r="O2107" s="1"/>
  <c r="M2115"/>
  <c r="N2115" s="1"/>
  <c r="O2115" s="1"/>
  <c r="M2123"/>
  <c r="N2123" s="1"/>
  <c r="O2123" s="1"/>
  <c r="M2131"/>
  <c r="N2131" s="1"/>
  <c r="O2131" s="1"/>
  <c r="M2139"/>
  <c r="N2139" s="1"/>
  <c r="O2139" s="1"/>
  <c r="M2147"/>
  <c r="N2147" s="1"/>
  <c r="O2147" s="1"/>
  <c r="M2155"/>
  <c r="N2155" s="1"/>
  <c r="O2155" s="1"/>
  <c r="M2163"/>
  <c r="N2163" s="1"/>
  <c r="O2163" s="1"/>
  <c r="M2171"/>
  <c r="N2171" s="1"/>
  <c r="O2171" s="1"/>
  <c r="M2179"/>
  <c r="N2179" s="1"/>
  <c r="O2179" s="1"/>
  <c r="M2187"/>
  <c r="N2187" s="1"/>
  <c r="O2187" s="1"/>
  <c r="M2195"/>
  <c r="N2195" s="1"/>
  <c r="O2195" s="1"/>
  <c r="M2203"/>
  <c r="N2203" s="1"/>
  <c r="O2203" s="1"/>
  <c r="M2211"/>
  <c r="N2211" s="1"/>
  <c r="O2211" s="1"/>
  <c r="M2219"/>
  <c r="N2219" s="1"/>
  <c r="O2219" s="1"/>
  <c r="M2227"/>
  <c r="N2227" s="1"/>
  <c r="O2227" s="1"/>
  <c r="M2235"/>
  <c r="N2235" s="1"/>
  <c r="O2235" s="1"/>
  <c r="M2243"/>
  <c r="N2243" s="1"/>
  <c r="O2243" s="1"/>
  <c r="M2251"/>
  <c r="N2251" s="1"/>
  <c r="O2251" s="1"/>
  <c r="M2259"/>
  <c r="N2259" s="1"/>
  <c r="O2259" s="1"/>
  <c r="M2267"/>
  <c r="N2267" s="1"/>
  <c r="O2267" s="1"/>
  <c r="M2275"/>
  <c r="N2275" s="1"/>
  <c r="O2275" s="1"/>
  <c r="M2283"/>
  <c r="N2283" s="1"/>
  <c r="O2283" s="1"/>
  <c r="M2291"/>
  <c r="N2291" s="1"/>
  <c r="O2291" s="1"/>
  <c r="M2299"/>
  <c r="N2299" s="1"/>
  <c r="O2299" s="1"/>
  <c r="M2307"/>
  <c r="N2307" s="1"/>
  <c r="O2307" s="1"/>
  <c r="M2315"/>
  <c r="N2315" s="1"/>
  <c r="O2315" s="1"/>
  <c r="M2323"/>
  <c r="N2323" s="1"/>
  <c r="O2323" s="1"/>
  <c r="M2331"/>
  <c r="N2331" s="1"/>
  <c r="O2331" s="1"/>
  <c r="M2339"/>
  <c r="N2339" s="1"/>
  <c r="O2339" s="1"/>
  <c r="M2347"/>
  <c r="N2347" s="1"/>
  <c r="O2347" s="1"/>
  <c r="M2355"/>
  <c r="N2355" s="1"/>
  <c r="O2355" s="1"/>
  <c r="M2363"/>
  <c r="N2363" s="1"/>
  <c r="O2363" s="1"/>
  <c r="M2371"/>
  <c r="N2371" s="1"/>
  <c r="O2371" s="1"/>
  <c r="M2379"/>
  <c r="N2379" s="1"/>
  <c r="O2379" s="1"/>
  <c r="M2387"/>
  <c r="N2387" s="1"/>
  <c r="O2387" s="1"/>
  <c r="M2395"/>
  <c r="N2395" s="1"/>
  <c r="O2395" s="1"/>
  <c r="M2403"/>
  <c r="N2403" s="1"/>
  <c r="O2403" s="1"/>
  <c r="M2411"/>
  <c r="N2411" s="1"/>
  <c r="O2411" s="1"/>
  <c r="M2419"/>
  <c r="N2419" s="1"/>
  <c r="O2419" s="1"/>
  <c r="M2427"/>
  <c r="N2427" s="1"/>
  <c r="O2427" s="1"/>
  <c r="M2435"/>
  <c r="N2435" s="1"/>
  <c r="O2435" s="1"/>
  <c r="M2443"/>
  <c r="N2443" s="1"/>
  <c r="O2443" s="1"/>
  <c r="M2451"/>
  <c r="N2451" s="1"/>
  <c r="O2451" s="1"/>
  <c r="M2459"/>
  <c r="N2459" s="1"/>
  <c r="O2459" s="1"/>
  <c r="M2467"/>
  <c r="N2467" s="1"/>
  <c r="O2467" s="1"/>
  <c r="M2475"/>
  <c r="N2475" s="1"/>
  <c r="O2475" s="1"/>
  <c r="M2483"/>
  <c r="N2483" s="1"/>
  <c r="O2483" s="1"/>
  <c r="M2491"/>
  <c r="N2491" s="1"/>
  <c r="O2491" s="1"/>
  <c r="M2499"/>
  <c r="N2499" s="1"/>
  <c r="O2499" s="1"/>
  <c r="M2507"/>
  <c r="N2507" s="1"/>
  <c r="O2507" s="1"/>
  <c r="M2515"/>
  <c r="N2515" s="1"/>
  <c r="O2515" s="1"/>
  <c r="M2523"/>
  <c r="N2523" s="1"/>
  <c r="O2523" s="1"/>
  <c r="M2531"/>
  <c r="N2531" s="1"/>
  <c r="O2531" s="1"/>
  <c r="M2539"/>
  <c r="N2539" s="1"/>
  <c r="O2539" s="1"/>
  <c r="M2547"/>
  <c r="N2547" s="1"/>
  <c r="O2547" s="1"/>
  <c r="M2555"/>
  <c r="N2555" s="1"/>
  <c r="O2555" s="1"/>
  <c r="M2563"/>
  <c r="N2563" s="1"/>
  <c r="O2563" s="1"/>
  <c r="M2571"/>
  <c r="N2571" s="1"/>
  <c r="O2571" s="1"/>
  <c r="M2579"/>
  <c r="N2579" s="1"/>
  <c r="O2579" s="1"/>
  <c r="M2587"/>
  <c r="N2587" s="1"/>
  <c r="O2587" s="1"/>
  <c r="M2595"/>
  <c r="N2595" s="1"/>
  <c r="O2595" s="1"/>
  <c r="M2603"/>
  <c r="N2603" s="1"/>
  <c r="O2603" s="1"/>
  <c r="M2611"/>
  <c r="N2611" s="1"/>
  <c r="O2611" s="1"/>
  <c r="M2619"/>
  <c r="N2619" s="1"/>
  <c r="O2619" s="1"/>
  <c r="M2627"/>
  <c r="N2627" s="1"/>
  <c r="O2627" s="1"/>
  <c r="M2635"/>
  <c r="N2635" s="1"/>
  <c r="O2635" s="1"/>
  <c r="M2643"/>
  <c r="N2643" s="1"/>
  <c r="O2643" s="1"/>
  <c r="M2651"/>
  <c r="N2651" s="1"/>
  <c r="O2651" s="1"/>
  <c r="M2659"/>
  <c r="N2659" s="1"/>
  <c r="O2659" s="1"/>
  <c r="M2667"/>
  <c r="N2667" s="1"/>
  <c r="O2667" s="1"/>
  <c r="M2675"/>
  <c r="N2675" s="1"/>
  <c r="O2675" s="1"/>
  <c r="M2683"/>
  <c r="N2683" s="1"/>
  <c r="O2683" s="1"/>
  <c r="M964"/>
  <c r="N964" s="1"/>
  <c r="O964" s="1"/>
  <c r="M1381"/>
  <c r="N1381" s="1"/>
  <c r="O1381" s="1"/>
  <c r="M1554"/>
  <c r="N1554" s="1"/>
  <c r="O1554" s="1"/>
  <c r="M1720"/>
  <c r="N1720" s="1"/>
  <c r="O1720" s="1"/>
  <c r="M1848"/>
  <c r="N1848" s="1"/>
  <c r="O1848" s="1"/>
  <c r="M1949"/>
  <c r="N1949" s="1"/>
  <c r="O1949" s="1"/>
  <c r="M2025"/>
  <c r="N2025" s="1"/>
  <c r="O2025" s="1"/>
  <c r="M2044"/>
  <c r="N2044" s="1"/>
  <c r="O2044" s="1"/>
  <c r="M2066"/>
  <c r="N2066" s="1"/>
  <c r="O2066" s="1"/>
  <c r="M2089"/>
  <c r="N2089" s="1"/>
  <c r="O2089" s="1"/>
  <c r="M2108"/>
  <c r="N2108" s="1"/>
  <c r="O2108" s="1"/>
  <c r="M2130"/>
  <c r="N2130" s="1"/>
  <c r="O2130" s="1"/>
  <c r="M2153"/>
  <c r="N2153" s="1"/>
  <c r="O2153" s="1"/>
  <c r="M2172"/>
  <c r="N2172" s="1"/>
  <c r="O2172" s="1"/>
  <c r="M2194"/>
  <c r="N2194" s="1"/>
  <c r="O2194" s="1"/>
  <c r="M2217"/>
  <c r="N2217" s="1"/>
  <c r="O2217" s="1"/>
  <c r="M2236"/>
  <c r="N2236" s="1"/>
  <c r="O2236" s="1"/>
  <c r="M2258"/>
  <c r="N2258" s="1"/>
  <c r="O2258" s="1"/>
  <c r="M2281"/>
  <c r="N2281" s="1"/>
  <c r="O2281" s="1"/>
  <c r="M2300"/>
  <c r="N2300" s="1"/>
  <c r="O2300" s="1"/>
  <c r="M2322"/>
  <c r="N2322" s="1"/>
  <c r="O2322" s="1"/>
  <c r="M2338"/>
  <c r="N2338" s="1"/>
  <c r="O2338" s="1"/>
  <c r="M2350"/>
  <c r="N2350" s="1"/>
  <c r="O2350" s="1"/>
  <c r="M2364"/>
  <c r="N2364" s="1"/>
  <c r="O2364" s="1"/>
  <c r="M2377"/>
  <c r="N2377" s="1"/>
  <c r="O2377" s="1"/>
  <c r="M2389"/>
  <c r="N2389" s="1"/>
  <c r="O2389" s="1"/>
  <c r="M2402"/>
  <c r="N2402" s="1"/>
  <c r="O2402" s="1"/>
  <c r="M2414"/>
  <c r="N2414" s="1"/>
  <c r="O2414" s="1"/>
  <c r="M2428"/>
  <c r="N2428" s="1"/>
  <c r="O2428" s="1"/>
  <c r="M2441"/>
  <c r="N2441" s="1"/>
  <c r="O2441" s="1"/>
  <c r="M2453"/>
  <c r="N2453" s="1"/>
  <c r="O2453" s="1"/>
  <c r="M2466"/>
  <c r="N2466" s="1"/>
  <c r="O2466" s="1"/>
  <c r="M2478"/>
  <c r="N2478" s="1"/>
  <c r="O2478" s="1"/>
  <c r="M2492"/>
  <c r="N2492" s="1"/>
  <c r="O2492" s="1"/>
  <c r="M2505"/>
  <c r="N2505" s="1"/>
  <c r="O2505" s="1"/>
  <c r="M2517"/>
  <c r="N2517" s="1"/>
  <c r="O2517" s="1"/>
  <c r="M2530"/>
  <c r="N2530" s="1"/>
  <c r="O2530" s="1"/>
  <c r="M2542"/>
  <c r="N2542" s="1"/>
  <c r="O2542" s="1"/>
  <c r="M2556"/>
  <c r="N2556" s="1"/>
  <c r="O2556" s="1"/>
  <c r="M2569"/>
  <c r="N2569" s="1"/>
  <c r="O2569" s="1"/>
  <c r="M2581"/>
  <c r="N2581" s="1"/>
  <c r="O2581" s="1"/>
  <c r="M2594"/>
  <c r="N2594" s="1"/>
  <c r="O2594" s="1"/>
  <c r="M2606"/>
  <c r="N2606" s="1"/>
  <c r="O2606" s="1"/>
  <c r="M2617"/>
  <c r="N2617" s="1"/>
  <c r="O2617" s="1"/>
  <c r="M2628"/>
  <c r="N2628" s="1"/>
  <c r="O2628" s="1"/>
  <c r="M2638"/>
  <c r="N2638" s="1"/>
  <c r="O2638" s="1"/>
  <c r="M2649"/>
  <c r="N2649" s="1"/>
  <c r="O2649" s="1"/>
  <c r="M2660"/>
  <c r="N2660" s="1"/>
  <c r="O2660" s="1"/>
  <c r="M2670"/>
  <c r="N2670" s="1"/>
  <c r="O2670" s="1"/>
  <c r="M2681"/>
  <c r="N2681" s="1"/>
  <c r="O2681" s="1"/>
  <c r="M2690"/>
  <c r="N2690" s="1"/>
  <c r="O2690" s="1"/>
  <c r="M2698"/>
  <c r="N2698" s="1"/>
  <c r="O2698" s="1"/>
  <c r="M2706"/>
  <c r="N2706" s="1"/>
  <c r="O2706" s="1"/>
  <c r="M2714"/>
  <c r="N2714" s="1"/>
  <c r="O2714" s="1"/>
  <c r="M2722"/>
  <c r="N2722" s="1"/>
  <c r="O2722" s="1"/>
  <c r="M2730"/>
  <c r="N2730" s="1"/>
  <c r="O2730" s="1"/>
  <c r="M2738"/>
  <c r="N2738" s="1"/>
  <c r="O2738" s="1"/>
  <c r="M2746"/>
  <c r="N2746" s="1"/>
  <c r="O2746" s="1"/>
  <c r="M2754"/>
  <c r="N2754" s="1"/>
  <c r="O2754" s="1"/>
  <c r="M2762"/>
  <c r="N2762" s="1"/>
  <c r="O2762" s="1"/>
  <c r="M2770"/>
  <c r="N2770" s="1"/>
  <c r="O2770" s="1"/>
  <c r="M1157"/>
  <c r="N1157" s="1"/>
  <c r="O1157" s="1"/>
  <c r="M1412"/>
  <c r="N1412" s="1"/>
  <c r="O1412" s="1"/>
  <c r="M1577"/>
  <c r="N1577" s="1"/>
  <c r="O1577" s="1"/>
  <c r="M1738"/>
  <c r="N1738" s="1"/>
  <c r="O1738" s="1"/>
  <c r="M1859"/>
  <c r="N1859" s="1"/>
  <c r="O1859" s="1"/>
  <c r="M1962"/>
  <c r="N1962" s="1"/>
  <c r="O1962" s="1"/>
  <c r="M2026"/>
  <c r="N2026" s="1"/>
  <c r="O2026" s="1"/>
  <c r="M2049"/>
  <c r="N2049" s="1"/>
  <c r="O2049" s="1"/>
  <c r="M2068"/>
  <c r="N2068" s="1"/>
  <c r="O2068" s="1"/>
  <c r="M2090"/>
  <c r="N2090" s="1"/>
  <c r="O2090" s="1"/>
  <c r="M2113"/>
  <c r="N2113" s="1"/>
  <c r="O2113" s="1"/>
  <c r="M2132"/>
  <c r="N2132" s="1"/>
  <c r="O2132" s="1"/>
  <c r="M2154"/>
  <c r="N2154" s="1"/>
  <c r="O2154" s="1"/>
  <c r="M2177"/>
  <c r="N2177" s="1"/>
  <c r="O2177" s="1"/>
  <c r="M2196"/>
  <c r="N2196" s="1"/>
  <c r="O2196" s="1"/>
  <c r="M2218"/>
  <c r="N2218" s="1"/>
  <c r="O2218" s="1"/>
  <c r="M2241"/>
  <c r="N2241" s="1"/>
  <c r="O2241" s="1"/>
  <c r="M2260"/>
  <c r="N2260" s="1"/>
  <c r="O2260" s="1"/>
  <c r="M2282"/>
  <c r="N2282" s="1"/>
  <c r="O2282" s="1"/>
  <c r="M2305"/>
  <c r="N2305" s="1"/>
  <c r="O2305" s="1"/>
  <c r="M2324"/>
  <c r="N2324" s="1"/>
  <c r="O2324" s="1"/>
  <c r="M2340"/>
  <c r="N2340" s="1"/>
  <c r="O2340" s="1"/>
  <c r="M2353"/>
  <c r="N2353" s="1"/>
  <c r="O2353" s="1"/>
  <c r="M2365"/>
  <c r="N2365" s="1"/>
  <c r="O2365" s="1"/>
  <c r="M2378"/>
  <c r="N2378" s="1"/>
  <c r="O2378" s="1"/>
  <c r="M2390"/>
  <c r="N2390" s="1"/>
  <c r="O2390" s="1"/>
  <c r="M2404"/>
  <c r="N2404" s="1"/>
  <c r="O2404" s="1"/>
  <c r="M2417"/>
  <c r="N2417" s="1"/>
  <c r="O2417" s="1"/>
  <c r="M2429"/>
  <c r="N2429" s="1"/>
  <c r="O2429" s="1"/>
  <c r="M2442"/>
  <c r="N2442" s="1"/>
  <c r="O2442" s="1"/>
  <c r="M2454"/>
  <c r="N2454" s="1"/>
  <c r="O2454" s="1"/>
  <c r="M2468"/>
  <c r="N2468" s="1"/>
  <c r="O2468" s="1"/>
  <c r="M2481"/>
  <c r="N2481" s="1"/>
  <c r="O2481" s="1"/>
  <c r="M2493"/>
  <c r="N2493" s="1"/>
  <c r="O2493" s="1"/>
  <c r="M2506"/>
  <c r="N2506" s="1"/>
  <c r="O2506" s="1"/>
  <c r="M2518"/>
  <c r="N2518" s="1"/>
  <c r="O2518" s="1"/>
  <c r="M2532"/>
  <c r="N2532" s="1"/>
  <c r="O2532" s="1"/>
  <c r="M2545"/>
  <c r="N2545" s="1"/>
  <c r="O2545" s="1"/>
  <c r="M2557"/>
  <c r="N2557" s="1"/>
  <c r="O2557" s="1"/>
  <c r="M2570"/>
  <c r="N2570" s="1"/>
  <c r="O2570" s="1"/>
  <c r="M2582"/>
  <c r="N2582" s="1"/>
  <c r="O2582" s="1"/>
  <c r="M2596"/>
  <c r="N2596" s="1"/>
  <c r="O2596" s="1"/>
  <c r="M2607"/>
  <c r="N2607" s="1"/>
  <c r="O2607" s="1"/>
  <c r="M2618"/>
  <c r="N2618" s="1"/>
  <c r="O2618" s="1"/>
  <c r="M2629"/>
  <c r="N2629" s="1"/>
  <c r="O2629" s="1"/>
  <c r="M2639"/>
  <c r="N2639" s="1"/>
  <c r="O2639" s="1"/>
  <c r="M2650"/>
  <c r="N2650" s="1"/>
  <c r="O2650" s="1"/>
  <c r="M2661"/>
  <c r="N2661" s="1"/>
  <c r="O2661" s="1"/>
  <c r="M2671"/>
  <c r="N2671" s="1"/>
  <c r="O2671" s="1"/>
  <c r="M2682"/>
  <c r="N2682" s="1"/>
  <c r="O2682" s="1"/>
  <c r="M2691"/>
  <c r="N2691" s="1"/>
  <c r="O2691" s="1"/>
  <c r="M2699"/>
  <c r="N2699" s="1"/>
  <c r="O2699" s="1"/>
  <c r="M2707"/>
  <c r="N2707" s="1"/>
  <c r="O2707" s="1"/>
  <c r="M2715"/>
  <c r="N2715" s="1"/>
  <c r="O2715" s="1"/>
  <c r="M2723"/>
  <c r="N2723" s="1"/>
  <c r="O2723" s="1"/>
  <c r="M2731"/>
  <c r="N2731" s="1"/>
  <c r="O2731" s="1"/>
  <c r="M2739"/>
  <c r="N2739" s="1"/>
  <c r="O2739" s="1"/>
  <c r="M2747"/>
  <c r="N2747" s="1"/>
  <c r="O2747" s="1"/>
  <c r="M2755"/>
  <c r="N2755" s="1"/>
  <c r="O2755" s="1"/>
  <c r="M2763"/>
  <c r="N2763" s="1"/>
  <c r="O2763" s="1"/>
  <c r="M2771"/>
  <c r="N2771" s="1"/>
  <c r="O2771" s="1"/>
  <c r="M2779"/>
  <c r="N2779" s="1"/>
  <c r="O2779" s="1"/>
  <c r="M2787"/>
  <c r="N2787" s="1"/>
  <c r="O2787" s="1"/>
  <c r="M2795"/>
  <c r="N2795" s="1"/>
  <c r="O2795" s="1"/>
  <c r="M2803"/>
  <c r="N2803" s="1"/>
  <c r="O2803" s="1"/>
  <c r="P2803" s="1"/>
  <c r="M2811"/>
  <c r="N2811" s="1"/>
  <c r="O2811" s="1"/>
  <c r="M2819"/>
  <c r="N2819" s="1"/>
  <c r="O2819" s="1"/>
  <c r="M2827"/>
  <c r="N2827" s="1"/>
  <c r="O2827" s="1"/>
  <c r="M2835"/>
  <c r="N2835" s="1"/>
  <c r="O2835" s="1"/>
  <c r="M2843"/>
  <c r="N2843" s="1"/>
  <c r="O2843" s="1"/>
  <c r="M2851"/>
  <c r="N2851" s="1"/>
  <c r="O2851" s="1"/>
  <c r="M2859"/>
  <c r="N2859" s="1"/>
  <c r="O2859" s="1"/>
  <c r="M2867"/>
  <c r="N2867" s="1"/>
  <c r="O2867" s="1"/>
  <c r="M2875"/>
  <c r="N2875" s="1"/>
  <c r="O2875" s="1"/>
  <c r="M2883"/>
  <c r="N2883" s="1"/>
  <c r="O2883" s="1"/>
  <c r="M2891"/>
  <c r="N2891" s="1"/>
  <c r="O2891" s="1"/>
  <c r="M2899"/>
  <c r="N2899" s="1"/>
  <c r="O2899" s="1"/>
  <c r="P2899" s="1"/>
  <c r="M2907"/>
  <c r="N2907" s="1"/>
  <c r="O2907" s="1"/>
  <c r="M2915"/>
  <c r="N2915" s="1"/>
  <c r="O2915" s="1"/>
  <c r="M2923"/>
  <c r="N2923" s="1"/>
  <c r="O2923" s="1"/>
  <c r="P2923" s="1"/>
  <c r="M2931"/>
  <c r="N2931" s="1"/>
  <c r="O2931" s="1"/>
  <c r="M2939"/>
  <c r="N2939" s="1"/>
  <c r="O2939" s="1"/>
  <c r="M2947"/>
  <c r="N2947" s="1"/>
  <c r="O2947" s="1"/>
  <c r="M2955"/>
  <c r="N2955" s="1"/>
  <c r="O2955" s="1"/>
  <c r="M2963"/>
  <c r="N2963" s="1"/>
  <c r="O2963" s="1"/>
  <c r="M1193"/>
  <c r="N1193" s="1"/>
  <c r="O1193" s="1"/>
  <c r="M1432"/>
  <c r="N1432" s="1"/>
  <c r="O1432" s="1"/>
  <c r="M1594"/>
  <c r="N1594" s="1"/>
  <c r="O1594" s="1"/>
  <c r="M1760"/>
  <c r="N1760" s="1"/>
  <c r="O1760" s="1"/>
  <c r="M1873"/>
  <c r="N1873" s="1"/>
  <c r="O1873" s="1"/>
  <c r="M1976"/>
  <c r="N1976" s="1"/>
  <c r="O1976" s="1"/>
  <c r="M2028"/>
  <c r="N2028" s="1"/>
  <c r="O2028" s="1"/>
  <c r="M2050"/>
  <c r="N2050" s="1"/>
  <c r="O2050" s="1"/>
  <c r="M2073"/>
  <c r="N2073" s="1"/>
  <c r="O2073" s="1"/>
  <c r="M2092"/>
  <c r="N2092" s="1"/>
  <c r="O2092" s="1"/>
  <c r="M2114"/>
  <c r="N2114" s="1"/>
  <c r="O2114" s="1"/>
  <c r="M2137"/>
  <c r="N2137" s="1"/>
  <c r="O2137" s="1"/>
  <c r="M2156"/>
  <c r="N2156" s="1"/>
  <c r="O2156" s="1"/>
  <c r="M2178"/>
  <c r="N2178" s="1"/>
  <c r="O2178" s="1"/>
  <c r="M2201"/>
  <c r="N2201" s="1"/>
  <c r="O2201" s="1"/>
  <c r="M2220"/>
  <c r="N2220" s="1"/>
  <c r="O2220" s="1"/>
  <c r="M2242"/>
  <c r="N2242" s="1"/>
  <c r="O2242" s="1"/>
  <c r="M2265"/>
  <c r="N2265" s="1"/>
  <c r="O2265" s="1"/>
  <c r="M2284"/>
  <c r="N2284" s="1"/>
  <c r="O2284" s="1"/>
  <c r="M2306"/>
  <c r="N2306" s="1"/>
  <c r="O2306" s="1"/>
  <c r="M2329"/>
  <c r="N2329" s="1"/>
  <c r="O2329" s="1"/>
  <c r="M2341"/>
  <c r="N2341" s="1"/>
  <c r="O2341" s="1"/>
  <c r="M2354"/>
  <c r="N2354" s="1"/>
  <c r="O2354" s="1"/>
  <c r="M2366"/>
  <c r="N2366" s="1"/>
  <c r="O2366" s="1"/>
  <c r="M2380"/>
  <c r="N2380" s="1"/>
  <c r="O2380" s="1"/>
  <c r="M2393"/>
  <c r="N2393" s="1"/>
  <c r="O2393" s="1"/>
  <c r="M2405"/>
  <c r="N2405" s="1"/>
  <c r="O2405" s="1"/>
  <c r="M2418"/>
  <c r="N2418" s="1"/>
  <c r="O2418" s="1"/>
  <c r="M2430"/>
  <c r="N2430" s="1"/>
  <c r="O2430" s="1"/>
  <c r="M2444"/>
  <c r="N2444" s="1"/>
  <c r="O2444" s="1"/>
  <c r="M2457"/>
  <c r="N2457" s="1"/>
  <c r="O2457" s="1"/>
  <c r="M2469"/>
  <c r="N2469" s="1"/>
  <c r="O2469" s="1"/>
  <c r="M2482"/>
  <c r="N2482" s="1"/>
  <c r="O2482" s="1"/>
  <c r="M2494"/>
  <c r="N2494" s="1"/>
  <c r="O2494" s="1"/>
  <c r="M2508"/>
  <c r="N2508" s="1"/>
  <c r="O2508" s="1"/>
  <c r="M2521"/>
  <c r="N2521" s="1"/>
  <c r="O2521" s="1"/>
  <c r="M2533"/>
  <c r="N2533" s="1"/>
  <c r="O2533" s="1"/>
  <c r="M2546"/>
  <c r="N2546" s="1"/>
  <c r="O2546" s="1"/>
  <c r="M2558"/>
  <c r="N2558" s="1"/>
  <c r="O2558" s="1"/>
  <c r="M2572"/>
  <c r="N2572" s="1"/>
  <c r="O2572" s="1"/>
  <c r="M2585"/>
  <c r="N2585" s="1"/>
  <c r="O2585" s="1"/>
  <c r="M2597"/>
  <c r="N2597" s="1"/>
  <c r="O2597" s="1"/>
  <c r="M2609"/>
  <c r="N2609" s="1"/>
  <c r="O2609" s="1"/>
  <c r="M2620"/>
  <c r="N2620" s="1"/>
  <c r="O2620" s="1"/>
  <c r="M2630"/>
  <c r="N2630" s="1"/>
  <c r="O2630" s="1"/>
  <c r="M2641"/>
  <c r="N2641" s="1"/>
  <c r="O2641" s="1"/>
  <c r="M2652"/>
  <c r="N2652" s="1"/>
  <c r="O2652" s="1"/>
  <c r="M2662"/>
  <c r="N2662" s="1"/>
  <c r="O2662" s="1"/>
  <c r="M2673"/>
  <c r="N2673" s="1"/>
  <c r="O2673" s="1"/>
  <c r="M2684"/>
  <c r="N2684" s="1"/>
  <c r="O2684" s="1"/>
  <c r="M2692"/>
  <c r="N2692" s="1"/>
  <c r="O2692" s="1"/>
  <c r="M2700"/>
  <c r="N2700" s="1"/>
  <c r="O2700" s="1"/>
  <c r="M2708"/>
  <c r="N2708" s="1"/>
  <c r="O2708" s="1"/>
  <c r="M2716"/>
  <c r="N2716" s="1"/>
  <c r="O2716" s="1"/>
  <c r="M2724"/>
  <c r="N2724" s="1"/>
  <c r="O2724" s="1"/>
  <c r="M2732"/>
  <c r="N2732" s="1"/>
  <c r="O2732" s="1"/>
  <c r="M2740"/>
  <c r="N2740" s="1"/>
  <c r="O2740" s="1"/>
  <c r="M2748"/>
  <c r="N2748" s="1"/>
  <c r="O2748" s="1"/>
  <c r="M2756"/>
  <c r="N2756" s="1"/>
  <c r="O2756" s="1"/>
  <c r="M2764"/>
  <c r="N2764" s="1"/>
  <c r="O2764" s="1"/>
  <c r="M2772"/>
  <c r="N2772" s="1"/>
  <c r="O2772" s="1"/>
  <c r="M2780"/>
  <c r="N2780" s="1"/>
  <c r="O2780" s="1"/>
  <c r="M2788"/>
  <c r="N2788" s="1"/>
  <c r="O2788" s="1"/>
  <c r="M2796"/>
  <c r="N2796" s="1"/>
  <c r="O2796" s="1"/>
  <c r="M2804"/>
  <c r="N2804" s="1"/>
  <c r="O2804" s="1"/>
  <c r="P2804" s="1"/>
  <c r="M2812"/>
  <c r="N2812" s="1"/>
  <c r="O2812" s="1"/>
  <c r="M2820"/>
  <c r="N2820" s="1"/>
  <c r="O2820" s="1"/>
  <c r="M2828"/>
  <c r="N2828" s="1"/>
  <c r="O2828" s="1"/>
  <c r="M2836"/>
  <c r="N2836" s="1"/>
  <c r="O2836" s="1"/>
  <c r="M2844"/>
  <c r="N2844" s="1"/>
  <c r="O2844" s="1"/>
  <c r="M2852"/>
  <c r="N2852" s="1"/>
  <c r="O2852" s="1"/>
  <c r="M2860"/>
  <c r="N2860" s="1"/>
  <c r="O2860" s="1"/>
  <c r="M2868"/>
  <c r="N2868" s="1"/>
  <c r="O2868" s="1"/>
  <c r="M2876"/>
  <c r="N2876" s="1"/>
  <c r="O2876" s="1"/>
  <c r="M2884"/>
  <c r="N2884" s="1"/>
  <c r="O2884" s="1"/>
  <c r="M2892"/>
  <c r="N2892" s="1"/>
  <c r="O2892" s="1"/>
  <c r="M2900"/>
  <c r="N2900" s="1"/>
  <c r="O2900" s="1"/>
  <c r="P2900" s="1"/>
  <c r="M2908"/>
  <c r="N2908" s="1"/>
  <c r="O2908" s="1"/>
  <c r="M2916"/>
  <c r="N2916" s="1"/>
  <c r="O2916" s="1"/>
  <c r="M2924"/>
  <c r="N2924" s="1"/>
  <c r="O2924" s="1"/>
  <c r="P2924" s="1"/>
  <c r="M2932"/>
  <c r="N2932" s="1"/>
  <c r="O2932" s="1"/>
  <c r="M2940"/>
  <c r="N2940" s="1"/>
  <c r="O2940" s="1"/>
  <c r="M2948"/>
  <c r="N2948" s="1"/>
  <c r="O2948" s="1"/>
  <c r="M2956"/>
  <c r="N2956" s="1"/>
  <c r="O2956" s="1"/>
  <c r="M2964"/>
  <c r="N2964" s="1"/>
  <c r="O2964" s="1"/>
  <c r="M2972"/>
  <c r="N2972" s="1"/>
  <c r="O2972" s="1"/>
  <c r="M1221"/>
  <c r="N1221" s="1"/>
  <c r="O1221" s="1"/>
  <c r="M1453"/>
  <c r="N1453" s="1"/>
  <c r="O1453" s="1"/>
  <c r="M1617"/>
  <c r="N1617" s="1"/>
  <c r="O1617" s="1"/>
  <c r="M1778"/>
  <c r="N1778" s="1"/>
  <c r="O1778" s="1"/>
  <c r="M1885"/>
  <c r="N1885" s="1"/>
  <c r="O1885" s="1"/>
  <c r="M1987"/>
  <c r="N1987" s="1"/>
  <c r="O1987" s="1"/>
  <c r="M2033"/>
  <c r="N2033" s="1"/>
  <c r="O2033" s="1"/>
  <c r="M2052"/>
  <c r="N2052" s="1"/>
  <c r="O2052" s="1"/>
  <c r="M2074"/>
  <c r="N2074" s="1"/>
  <c r="O2074" s="1"/>
  <c r="M2097"/>
  <c r="N2097" s="1"/>
  <c r="O2097" s="1"/>
  <c r="M2116"/>
  <c r="N2116" s="1"/>
  <c r="O2116" s="1"/>
  <c r="M2138"/>
  <c r="N2138" s="1"/>
  <c r="O2138" s="1"/>
  <c r="M2161"/>
  <c r="N2161" s="1"/>
  <c r="O2161" s="1"/>
  <c r="M2180"/>
  <c r="N2180" s="1"/>
  <c r="O2180" s="1"/>
  <c r="M2202"/>
  <c r="N2202" s="1"/>
  <c r="O2202" s="1"/>
  <c r="M2225"/>
  <c r="N2225" s="1"/>
  <c r="O2225" s="1"/>
  <c r="M2244"/>
  <c r="N2244" s="1"/>
  <c r="O2244" s="1"/>
  <c r="M2266"/>
  <c r="N2266" s="1"/>
  <c r="O2266" s="1"/>
  <c r="M2289"/>
  <c r="N2289" s="1"/>
  <c r="O2289" s="1"/>
  <c r="M2308"/>
  <c r="N2308" s="1"/>
  <c r="O2308" s="1"/>
  <c r="M2330"/>
  <c r="N2330" s="1"/>
  <c r="O2330" s="1"/>
  <c r="M2342"/>
  <c r="N2342" s="1"/>
  <c r="O2342" s="1"/>
  <c r="M2356"/>
  <c r="N2356" s="1"/>
  <c r="O2356" s="1"/>
  <c r="M2369"/>
  <c r="N2369" s="1"/>
  <c r="O2369" s="1"/>
  <c r="M2381"/>
  <c r="N2381" s="1"/>
  <c r="O2381" s="1"/>
  <c r="M2394"/>
  <c r="N2394" s="1"/>
  <c r="O2394" s="1"/>
  <c r="M2406"/>
  <c r="N2406" s="1"/>
  <c r="O2406" s="1"/>
  <c r="M2420"/>
  <c r="N2420" s="1"/>
  <c r="O2420" s="1"/>
  <c r="M2433"/>
  <c r="N2433" s="1"/>
  <c r="O2433" s="1"/>
  <c r="M2445"/>
  <c r="N2445" s="1"/>
  <c r="O2445" s="1"/>
  <c r="M2458"/>
  <c r="N2458" s="1"/>
  <c r="O2458" s="1"/>
  <c r="M2470"/>
  <c r="N2470" s="1"/>
  <c r="O2470" s="1"/>
  <c r="M2484"/>
  <c r="N2484" s="1"/>
  <c r="O2484" s="1"/>
  <c r="M2497"/>
  <c r="N2497" s="1"/>
  <c r="O2497" s="1"/>
  <c r="M2509"/>
  <c r="N2509" s="1"/>
  <c r="O2509" s="1"/>
  <c r="M2522"/>
  <c r="N2522" s="1"/>
  <c r="O2522" s="1"/>
  <c r="M2534"/>
  <c r="N2534" s="1"/>
  <c r="O2534" s="1"/>
  <c r="M2548"/>
  <c r="N2548" s="1"/>
  <c r="O2548" s="1"/>
  <c r="M2561"/>
  <c r="N2561" s="1"/>
  <c r="O2561" s="1"/>
  <c r="M2573"/>
  <c r="N2573" s="1"/>
  <c r="O2573" s="1"/>
  <c r="M2586"/>
  <c r="N2586" s="1"/>
  <c r="O2586" s="1"/>
  <c r="M2598"/>
  <c r="N2598" s="1"/>
  <c r="O2598" s="1"/>
  <c r="M2610"/>
  <c r="N2610" s="1"/>
  <c r="O2610" s="1"/>
  <c r="M2621"/>
  <c r="N2621" s="1"/>
  <c r="O2621" s="1"/>
  <c r="M2631"/>
  <c r="N2631" s="1"/>
  <c r="O2631" s="1"/>
  <c r="M2642"/>
  <c r="N2642" s="1"/>
  <c r="O2642" s="1"/>
  <c r="M2653"/>
  <c r="N2653" s="1"/>
  <c r="O2653" s="1"/>
  <c r="M2663"/>
  <c r="N2663" s="1"/>
  <c r="O2663" s="1"/>
  <c r="M2674"/>
  <c r="N2674" s="1"/>
  <c r="O2674" s="1"/>
  <c r="M2685"/>
  <c r="N2685" s="1"/>
  <c r="O2685" s="1"/>
  <c r="M2693"/>
  <c r="N2693" s="1"/>
  <c r="O2693" s="1"/>
  <c r="M2701"/>
  <c r="N2701" s="1"/>
  <c r="O2701" s="1"/>
  <c r="M2709"/>
  <c r="N2709" s="1"/>
  <c r="O2709" s="1"/>
  <c r="M2717"/>
  <c r="N2717" s="1"/>
  <c r="O2717" s="1"/>
  <c r="M2725"/>
  <c r="N2725" s="1"/>
  <c r="O2725" s="1"/>
  <c r="M2733"/>
  <c r="N2733" s="1"/>
  <c r="O2733" s="1"/>
  <c r="M2741"/>
  <c r="N2741" s="1"/>
  <c r="O2741" s="1"/>
  <c r="M2749"/>
  <c r="N2749" s="1"/>
  <c r="O2749" s="1"/>
  <c r="M2757"/>
  <c r="N2757" s="1"/>
  <c r="O2757" s="1"/>
  <c r="M2765"/>
  <c r="N2765" s="1"/>
  <c r="O2765" s="1"/>
  <c r="M2773"/>
  <c r="N2773" s="1"/>
  <c r="O2773" s="1"/>
  <c r="M2781"/>
  <c r="N2781" s="1"/>
  <c r="O2781" s="1"/>
  <c r="M2789"/>
  <c r="N2789" s="1"/>
  <c r="O2789" s="1"/>
  <c r="M2797"/>
  <c r="N2797" s="1"/>
  <c r="O2797" s="1"/>
  <c r="M2805"/>
  <c r="N2805" s="1"/>
  <c r="O2805" s="1"/>
  <c r="M2813"/>
  <c r="N2813" s="1"/>
  <c r="O2813" s="1"/>
  <c r="M2821"/>
  <c r="N2821" s="1"/>
  <c r="O2821" s="1"/>
  <c r="M2829"/>
  <c r="N2829" s="1"/>
  <c r="O2829" s="1"/>
  <c r="M2837"/>
  <c r="N2837" s="1"/>
  <c r="O2837" s="1"/>
  <c r="M2845"/>
  <c r="N2845" s="1"/>
  <c r="O2845" s="1"/>
  <c r="M2853"/>
  <c r="N2853" s="1"/>
  <c r="O2853" s="1"/>
  <c r="M2861"/>
  <c r="N2861" s="1"/>
  <c r="O2861" s="1"/>
  <c r="M2869"/>
  <c r="N2869" s="1"/>
  <c r="O2869" s="1"/>
  <c r="M2877"/>
  <c r="N2877" s="1"/>
  <c r="O2877" s="1"/>
  <c r="M2885"/>
  <c r="N2885" s="1"/>
  <c r="O2885" s="1"/>
  <c r="M2893"/>
  <c r="N2893" s="1"/>
  <c r="O2893" s="1"/>
  <c r="M2901"/>
  <c r="N2901" s="1"/>
  <c r="O2901" s="1"/>
  <c r="P2901" s="1"/>
  <c r="M2909"/>
  <c r="N2909" s="1"/>
  <c r="O2909" s="1"/>
  <c r="M2917"/>
  <c r="N2917" s="1"/>
  <c r="O2917" s="1"/>
  <c r="M2925"/>
  <c r="N2925" s="1"/>
  <c r="O2925" s="1"/>
  <c r="P2925" s="1"/>
  <c r="M2933"/>
  <c r="N2933" s="1"/>
  <c r="O2933" s="1"/>
  <c r="M2941"/>
  <c r="N2941" s="1"/>
  <c r="O2941" s="1"/>
  <c r="M2949"/>
  <c r="N2949" s="1"/>
  <c r="O2949" s="1"/>
  <c r="M2957"/>
  <c r="N2957" s="1"/>
  <c r="O2957" s="1"/>
  <c r="M2965"/>
  <c r="N2965" s="1"/>
  <c r="O2965" s="1"/>
  <c r="M2973"/>
  <c r="N2973" s="1"/>
  <c r="O2973" s="1"/>
  <c r="M2981"/>
  <c r="N2981" s="1"/>
  <c r="O2981" s="1"/>
  <c r="M2989"/>
  <c r="N2989" s="1"/>
  <c r="O2989" s="1"/>
  <c r="M2997"/>
  <c r="N2997" s="1"/>
  <c r="O2997" s="1"/>
  <c r="P2997" s="1"/>
  <c r="M3005"/>
  <c r="N3005" s="1"/>
  <c r="O3005" s="1"/>
  <c r="M3013"/>
  <c r="N3013" s="1"/>
  <c r="O3013" s="1"/>
  <c r="P3013" s="1"/>
  <c r="M3021"/>
  <c r="N3021" s="1"/>
  <c r="O3021" s="1"/>
  <c r="P3021" s="1"/>
  <c r="M3029"/>
  <c r="N3029" s="1"/>
  <c r="O3029" s="1"/>
  <c r="M3037"/>
  <c r="N3037" s="1"/>
  <c r="O3037" s="1"/>
  <c r="M3045"/>
  <c r="N3045" s="1"/>
  <c r="O3045" s="1"/>
  <c r="M3053"/>
  <c r="N3053" s="1"/>
  <c r="O3053" s="1"/>
  <c r="M3061"/>
  <c r="N3061" s="1"/>
  <c r="O3061" s="1"/>
  <c r="M3069"/>
  <c r="N3069" s="1"/>
  <c r="O3069" s="1"/>
  <c r="M3077"/>
  <c r="N3077" s="1"/>
  <c r="O3077" s="1"/>
  <c r="M3085"/>
  <c r="N3085" s="1"/>
  <c r="O3085" s="1"/>
  <c r="M3093"/>
  <c r="N3093" s="1"/>
  <c r="O3093" s="1"/>
  <c r="M3101"/>
  <c r="N3101" s="1"/>
  <c r="O3101" s="1"/>
  <c r="M3109"/>
  <c r="N3109" s="1"/>
  <c r="O3109" s="1"/>
  <c r="M3117"/>
  <c r="N3117" s="1"/>
  <c r="O3117" s="1"/>
  <c r="M3125"/>
  <c r="N3125" s="1"/>
  <c r="O3125" s="1"/>
  <c r="M3133"/>
  <c r="N3133" s="1"/>
  <c r="O3133" s="1"/>
  <c r="M3141"/>
  <c r="N3141" s="1"/>
  <c r="O3141" s="1"/>
  <c r="M3149"/>
  <c r="N3149" s="1"/>
  <c r="O3149" s="1"/>
  <c r="M3157"/>
  <c r="N3157" s="1"/>
  <c r="O3157" s="1"/>
  <c r="M3165"/>
  <c r="N3165" s="1"/>
  <c r="O3165" s="1"/>
  <c r="M3173"/>
  <c r="N3173" s="1"/>
  <c r="O3173" s="1"/>
  <c r="M3181"/>
  <c r="N3181" s="1"/>
  <c r="O3181" s="1"/>
  <c r="M3189"/>
  <c r="N3189" s="1"/>
  <c r="O3189" s="1"/>
  <c r="P3189" s="1"/>
  <c r="M3197"/>
  <c r="N3197" s="1"/>
  <c r="O3197" s="1"/>
  <c r="M3205"/>
  <c r="N3205" s="1"/>
  <c r="O3205" s="1"/>
  <c r="M3213"/>
  <c r="N3213" s="1"/>
  <c r="O3213" s="1"/>
  <c r="P3213" s="1"/>
  <c r="M3221"/>
  <c r="N3221" s="1"/>
  <c r="O3221" s="1"/>
  <c r="M3229"/>
  <c r="N3229" s="1"/>
  <c r="O3229" s="1"/>
  <c r="M3237"/>
  <c r="N3237" s="1"/>
  <c r="O3237" s="1"/>
  <c r="P3237" s="1"/>
  <c r="M3245"/>
  <c r="N3245" s="1"/>
  <c r="O3245" s="1"/>
  <c r="M3253"/>
  <c r="N3253" s="1"/>
  <c r="O3253" s="1"/>
  <c r="M3261"/>
  <c r="N3261" s="1"/>
  <c r="O3261" s="1"/>
  <c r="P3261" s="1"/>
  <c r="M3269"/>
  <c r="N3269" s="1"/>
  <c r="O3269" s="1"/>
  <c r="M3277"/>
  <c r="N3277" s="1"/>
  <c r="O3277" s="1"/>
  <c r="M3285"/>
  <c r="N3285" s="1"/>
  <c r="O3285" s="1"/>
  <c r="P3285" s="1"/>
  <c r="M3293"/>
  <c r="N3293" s="1"/>
  <c r="O3293" s="1"/>
  <c r="M3301"/>
  <c r="N3301" s="1"/>
  <c r="O3301" s="1"/>
  <c r="M3309"/>
  <c r="N3309" s="1"/>
  <c r="O3309" s="1"/>
  <c r="M3317"/>
  <c r="N3317" s="1"/>
  <c r="O3317" s="1"/>
  <c r="M3325"/>
  <c r="N3325" s="1"/>
  <c r="O3325" s="1"/>
  <c r="M1257"/>
  <c r="N1257" s="1"/>
  <c r="O1257" s="1"/>
  <c r="M1474"/>
  <c r="N1474" s="1"/>
  <c r="O1474" s="1"/>
  <c r="M1637"/>
  <c r="N1637" s="1"/>
  <c r="O1637" s="1"/>
  <c r="M1793"/>
  <c r="N1793" s="1"/>
  <c r="O1793" s="1"/>
  <c r="M1898"/>
  <c r="N1898" s="1"/>
  <c r="O1898" s="1"/>
  <c r="M2001"/>
  <c r="N2001" s="1"/>
  <c r="O2001" s="1"/>
  <c r="M2034"/>
  <c r="N2034" s="1"/>
  <c r="O2034" s="1"/>
  <c r="M2057"/>
  <c r="N2057" s="1"/>
  <c r="O2057" s="1"/>
  <c r="M2076"/>
  <c r="N2076" s="1"/>
  <c r="O2076" s="1"/>
  <c r="M2098"/>
  <c r="N2098" s="1"/>
  <c r="O2098" s="1"/>
  <c r="M2121"/>
  <c r="N2121" s="1"/>
  <c r="O2121" s="1"/>
  <c r="M2140"/>
  <c r="N2140" s="1"/>
  <c r="O2140" s="1"/>
  <c r="M2162"/>
  <c r="N2162" s="1"/>
  <c r="O2162" s="1"/>
  <c r="M2185"/>
  <c r="N2185" s="1"/>
  <c r="O2185" s="1"/>
  <c r="M2204"/>
  <c r="N2204" s="1"/>
  <c r="O2204" s="1"/>
  <c r="M2226"/>
  <c r="N2226" s="1"/>
  <c r="O2226" s="1"/>
  <c r="M2249"/>
  <c r="N2249" s="1"/>
  <c r="O2249" s="1"/>
  <c r="M2268"/>
  <c r="N2268" s="1"/>
  <c r="O2268" s="1"/>
  <c r="M2290"/>
  <c r="N2290" s="1"/>
  <c r="O2290" s="1"/>
  <c r="M2313"/>
  <c r="N2313" s="1"/>
  <c r="O2313" s="1"/>
  <c r="M2332"/>
  <c r="N2332" s="1"/>
  <c r="O2332" s="1"/>
  <c r="M2345"/>
  <c r="N2345" s="1"/>
  <c r="O2345" s="1"/>
  <c r="M2357"/>
  <c r="N2357" s="1"/>
  <c r="O2357" s="1"/>
  <c r="M2370"/>
  <c r="N2370" s="1"/>
  <c r="O2370" s="1"/>
  <c r="M2382"/>
  <c r="N2382" s="1"/>
  <c r="O2382" s="1"/>
  <c r="M2396"/>
  <c r="N2396" s="1"/>
  <c r="O2396" s="1"/>
  <c r="M2409"/>
  <c r="N2409" s="1"/>
  <c r="O2409" s="1"/>
  <c r="M2421"/>
  <c r="N2421" s="1"/>
  <c r="O2421" s="1"/>
  <c r="M2434"/>
  <c r="N2434" s="1"/>
  <c r="O2434" s="1"/>
  <c r="M2446"/>
  <c r="N2446" s="1"/>
  <c r="O2446" s="1"/>
  <c r="M2460"/>
  <c r="N2460" s="1"/>
  <c r="O2460" s="1"/>
  <c r="M2473"/>
  <c r="N2473" s="1"/>
  <c r="O2473" s="1"/>
  <c r="M2485"/>
  <c r="N2485" s="1"/>
  <c r="O2485" s="1"/>
  <c r="M2498"/>
  <c r="N2498" s="1"/>
  <c r="O2498" s="1"/>
  <c r="M2510"/>
  <c r="N2510" s="1"/>
  <c r="O2510" s="1"/>
  <c r="M2524"/>
  <c r="N2524" s="1"/>
  <c r="O2524" s="1"/>
  <c r="M2537"/>
  <c r="N2537" s="1"/>
  <c r="O2537" s="1"/>
  <c r="M2549"/>
  <c r="N2549" s="1"/>
  <c r="O2549" s="1"/>
  <c r="M2562"/>
  <c r="N2562" s="1"/>
  <c r="O2562" s="1"/>
  <c r="M2574"/>
  <c r="N2574" s="1"/>
  <c r="O2574" s="1"/>
  <c r="M2588"/>
  <c r="N2588" s="1"/>
  <c r="O2588" s="1"/>
  <c r="M2601"/>
  <c r="N2601" s="1"/>
  <c r="O2601" s="1"/>
  <c r="M2612"/>
  <c r="N2612" s="1"/>
  <c r="O2612" s="1"/>
  <c r="M2622"/>
  <c r="N2622" s="1"/>
  <c r="O2622" s="1"/>
  <c r="M2633"/>
  <c r="N2633" s="1"/>
  <c r="O2633" s="1"/>
  <c r="M2644"/>
  <c r="N2644" s="1"/>
  <c r="O2644" s="1"/>
  <c r="M2654"/>
  <c r="N2654" s="1"/>
  <c r="O2654" s="1"/>
  <c r="M2665"/>
  <c r="N2665" s="1"/>
  <c r="O2665" s="1"/>
  <c r="M2676"/>
  <c r="N2676" s="1"/>
  <c r="O2676" s="1"/>
  <c r="M2686"/>
  <c r="N2686" s="1"/>
  <c r="O2686" s="1"/>
  <c r="M2694"/>
  <c r="N2694" s="1"/>
  <c r="O2694" s="1"/>
  <c r="M2702"/>
  <c r="N2702" s="1"/>
  <c r="O2702" s="1"/>
  <c r="M2710"/>
  <c r="N2710" s="1"/>
  <c r="O2710" s="1"/>
  <c r="M2718"/>
  <c r="N2718" s="1"/>
  <c r="O2718" s="1"/>
  <c r="M2726"/>
  <c r="N2726" s="1"/>
  <c r="O2726" s="1"/>
  <c r="M2734"/>
  <c r="N2734" s="1"/>
  <c r="O2734" s="1"/>
  <c r="M2742"/>
  <c r="N2742" s="1"/>
  <c r="O2742" s="1"/>
  <c r="M2750"/>
  <c r="N2750" s="1"/>
  <c r="O2750" s="1"/>
  <c r="M2758"/>
  <c r="N2758" s="1"/>
  <c r="O2758" s="1"/>
  <c r="M2766"/>
  <c r="N2766" s="1"/>
  <c r="O2766" s="1"/>
  <c r="M2774"/>
  <c r="N2774" s="1"/>
  <c r="O2774" s="1"/>
  <c r="M1288"/>
  <c r="N1288" s="1"/>
  <c r="O1288" s="1"/>
  <c r="M1493"/>
  <c r="N1493" s="1"/>
  <c r="O1493" s="1"/>
  <c r="M1657"/>
  <c r="N1657" s="1"/>
  <c r="O1657" s="1"/>
  <c r="M1809"/>
  <c r="N1809" s="1"/>
  <c r="O1809" s="1"/>
  <c r="M1912"/>
  <c r="N1912" s="1"/>
  <c r="O1912" s="1"/>
  <c r="M2011"/>
  <c r="N2011" s="1"/>
  <c r="O2011" s="1"/>
  <c r="M2036"/>
  <c r="N2036" s="1"/>
  <c r="O2036" s="1"/>
  <c r="M2058"/>
  <c r="N2058" s="1"/>
  <c r="O2058" s="1"/>
  <c r="M2081"/>
  <c r="N2081" s="1"/>
  <c r="O2081" s="1"/>
  <c r="M2100"/>
  <c r="N2100" s="1"/>
  <c r="O2100" s="1"/>
  <c r="M2122"/>
  <c r="N2122" s="1"/>
  <c r="O2122" s="1"/>
  <c r="M2145"/>
  <c r="N2145" s="1"/>
  <c r="O2145" s="1"/>
  <c r="M2164"/>
  <c r="N2164" s="1"/>
  <c r="O2164" s="1"/>
  <c r="M2186"/>
  <c r="N2186" s="1"/>
  <c r="O2186" s="1"/>
  <c r="M2209"/>
  <c r="N2209" s="1"/>
  <c r="O2209" s="1"/>
  <c r="M2228"/>
  <c r="N2228" s="1"/>
  <c r="O2228" s="1"/>
  <c r="M2250"/>
  <c r="N2250" s="1"/>
  <c r="O2250" s="1"/>
  <c r="M2273"/>
  <c r="N2273" s="1"/>
  <c r="O2273" s="1"/>
  <c r="M2292"/>
  <c r="N2292" s="1"/>
  <c r="O2292" s="1"/>
  <c r="M2314"/>
  <c r="N2314" s="1"/>
  <c r="O2314" s="1"/>
  <c r="M2333"/>
  <c r="N2333" s="1"/>
  <c r="O2333" s="1"/>
  <c r="M2346"/>
  <c r="N2346" s="1"/>
  <c r="O2346" s="1"/>
  <c r="M2358"/>
  <c r="N2358" s="1"/>
  <c r="O2358" s="1"/>
  <c r="M2372"/>
  <c r="N2372" s="1"/>
  <c r="O2372" s="1"/>
  <c r="M2385"/>
  <c r="N2385" s="1"/>
  <c r="O2385" s="1"/>
  <c r="M2397"/>
  <c r="N2397" s="1"/>
  <c r="O2397" s="1"/>
  <c r="M2410"/>
  <c r="N2410" s="1"/>
  <c r="O2410" s="1"/>
  <c r="M2422"/>
  <c r="N2422" s="1"/>
  <c r="O2422" s="1"/>
  <c r="M2436"/>
  <c r="N2436" s="1"/>
  <c r="O2436" s="1"/>
  <c r="M2449"/>
  <c r="N2449" s="1"/>
  <c r="O2449" s="1"/>
  <c r="M2461"/>
  <c r="N2461" s="1"/>
  <c r="O2461" s="1"/>
  <c r="M2474"/>
  <c r="N2474" s="1"/>
  <c r="O2474" s="1"/>
  <c r="M2486"/>
  <c r="N2486" s="1"/>
  <c r="O2486" s="1"/>
  <c r="M2500"/>
  <c r="N2500" s="1"/>
  <c r="O2500" s="1"/>
  <c r="M2513"/>
  <c r="N2513" s="1"/>
  <c r="O2513" s="1"/>
  <c r="M2525"/>
  <c r="N2525" s="1"/>
  <c r="O2525" s="1"/>
  <c r="M2538"/>
  <c r="N2538" s="1"/>
  <c r="O2538" s="1"/>
  <c r="M2550"/>
  <c r="N2550" s="1"/>
  <c r="O2550" s="1"/>
  <c r="M2564"/>
  <c r="N2564" s="1"/>
  <c r="O2564" s="1"/>
  <c r="M2577"/>
  <c r="N2577" s="1"/>
  <c r="O2577" s="1"/>
  <c r="M2589"/>
  <c r="N2589" s="1"/>
  <c r="O2589" s="1"/>
  <c r="M2602"/>
  <c r="N2602" s="1"/>
  <c r="O2602" s="1"/>
  <c r="M2613"/>
  <c r="N2613" s="1"/>
  <c r="O2613" s="1"/>
  <c r="M2623"/>
  <c r="N2623" s="1"/>
  <c r="O2623" s="1"/>
  <c r="M2634"/>
  <c r="N2634" s="1"/>
  <c r="O2634" s="1"/>
  <c r="M2645"/>
  <c r="N2645" s="1"/>
  <c r="O2645" s="1"/>
  <c r="M2655"/>
  <c r="N2655" s="1"/>
  <c r="O2655" s="1"/>
  <c r="M2666"/>
  <c r="N2666" s="1"/>
  <c r="O2666" s="1"/>
  <c r="M2677"/>
  <c r="N2677" s="1"/>
  <c r="O2677" s="1"/>
  <c r="M2687"/>
  <c r="N2687" s="1"/>
  <c r="O2687" s="1"/>
  <c r="M2695"/>
  <c r="N2695" s="1"/>
  <c r="O2695" s="1"/>
  <c r="M2703"/>
  <c r="N2703" s="1"/>
  <c r="O2703" s="1"/>
  <c r="M2711"/>
  <c r="N2711" s="1"/>
  <c r="O2711" s="1"/>
  <c r="M2719"/>
  <c r="N2719" s="1"/>
  <c r="O2719" s="1"/>
  <c r="M2727"/>
  <c r="N2727" s="1"/>
  <c r="O2727" s="1"/>
  <c r="M2735"/>
  <c r="N2735" s="1"/>
  <c r="O2735" s="1"/>
  <c r="M2743"/>
  <c r="N2743" s="1"/>
  <c r="O2743" s="1"/>
  <c r="M2751"/>
  <c r="N2751" s="1"/>
  <c r="O2751" s="1"/>
  <c r="M2759"/>
  <c r="N2759" s="1"/>
  <c r="O2759" s="1"/>
  <c r="M2767"/>
  <c r="N2767" s="1"/>
  <c r="O2767" s="1"/>
  <c r="M2775"/>
  <c r="N2775" s="1"/>
  <c r="O2775" s="1"/>
  <c r="M2783"/>
  <c r="N2783" s="1"/>
  <c r="O2783" s="1"/>
  <c r="M2791"/>
  <c r="N2791" s="1"/>
  <c r="O2791" s="1"/>
  <c r="M2799"/>
  <c r="N2799" s="1"/>
  <c r="O2799" s="1"/>
  <c r="M2807"/>
  <c r="N2807" s="1"/>
  <c r="O2807" s="1"/>
  <c r="M2815"/>
  <c r="N2815" s="1"/>
  <c r="O2815" s="1"/>
  <c r="M2823"/>
  <c r="N2823" s="1"/>
  <c r="O2823" s="1"/>
  <c r="M2831"/>
  <c r="N2831" s="1"/>
  <c r="O2831" s="1"/>
  <c r="M2839"/>
  <c r="N2839" s="1"/>
  <c r="O2839" s="1"/>
  <c r="M2847"/>
  <c r="N2847" s="1"/>
  <c r="O2847" s="1"/>
  <c r="M2855"/>
  <c r="N2855" s="1"/>
  <c r="O2855" s="1"/>
  <c r="M2863"/>
  <c r="N2863" s="1"/>
  <c r="O2863" s="1"/>
  <c r="M2871"/>
  <c r="N2871" s="1"/>
  <c r="O2871" s="1"/>
  <c r="M2879"/>
  <c r="N2879" s="1"/>
  <c r="O2879" s="1"/>
  <c r="M2887"/>
  <c r="N2887" s="1"/>
  <c r="O2887" s="1"/>
  <c r="M2895"/>
  <c r="N2895" s="1"/>
  <c r="O2895" s="1"/>
  <c r="P2895" s="1"/>
  <c r="M2903"/>
  <c r="N2903" s="1"/>
  <c r="O2903" s="1"/>
  <c r="M2911"/>
  <c r="N2911" s="1"/>
  <c r="O2911" s="1"/>
  <c r="M2919"/>
  <c r="N2919" s="1"/>
  <c r="O2919" s="1"/>
  <c r="M2927"/>
  <c r="N2927" s="1"/>
  <c r="O2927" s="1"/>
  <c r="P2927" s="1"/>
  <c r="M2935"/>
  <c r="N2935" s="1"/>
  <c r="O2935" s="1"/>
  <c r="M2943"/>
  <c r="N2943" s="1"/>
  <c r="O2943" s="1"/>
  <c r="M2951"/>
  <c r="N2951" s="1"/>
  <c r="O2951" s="1"/>
  <c r="M2959"/>
  <c r="N2959" s="1"/>
  <c r="O2959" s="1"/>
  <c r="M2967"/>
  <c r="N2967" s="1"/>
  <c r="O2967" s="1"/>
  <c r="M2975"/>
  <c r="N2975" s="1"/>
  <c r="O2975" s="1"/>
  <c r="M2983"/>
  <c r="N2983" s="1"/>
  <c r="O2983" s="1"/>
  <c r="M2991"/>
  <c r="N2991" s="1"/>
  <c r="O2991" s="1"/>
  <c r="M2999"/>
  <c r="N2999" s="1"/>
  <c r="O2999" s="1"/>
  <c r="P2999" s="1"/>
  <c r="M3007"/>
  <c r="N3007" s="1"/>
  <c r="O3007" s="1"/>
  <c r="M3015"/>
  <c r="N3015" s="1"/>
  <c r="O3015" s="1"/>
  <c r="P3015" s="1"/>
  <c r="M3023"/>
  <c r="N3023" s="1"/>
  <c r="O3023" s="1"/>
  <c r="P3023" s="1"/>
  <c r="M3031"/>
  <c r="N3031" s="1"/>
  <c r="O3031" s="1"/>
  <c r="M3039"/>
  <c r="N3039" s="1"/>
  <c r="O3039" s="1"/>
  <c r="M3047"/>
  <c r="N3047" s="1"/>
  <c r="O3047" s="1"/>
  <c r="M3055"/>
  <c r="N3055" s="1"/>
  <c r="O3055" s="1"/>
  <c r="M3063"/>
  <c r="N3063" s="1"/>
  <c r="O3063" s="1"/>
  <c r="M3071"/>
  <c r="N3071" s="1"/>
  <c r="O3071" s="1"/>
  <c r="M3079"/>
  <c r="N3079" s="1"/>
  <c r="O3079" s="1"/>
  <c r="M3087"/>
  <c r="N3087" s="1"/>
  <c r="O3087" s="1"/>
  <c r="M3095"/>
  <c r="N3095" s="1"/>
  <c r="O3095" s="1"/>
  <c r="M3103"/>
  <c r="N3103" s="1"/>
  <c r="O3103" s="1"/>
  <c r="M3111"/>
  <c r="N3111" s="1"/>
  <c r="O3111" s="1"/>
  <c r="M3119"/>
  <c r="N3119" s="1"/>
  <c r="O3119" s="1"/>
  <c r="M3127"/>
  <c r="N3127" s="1"/>
  <c r="O3127" s="1"/>
  <c r="M3135"/>
  <c r="N3135" s="1"/>
  <c r="O3135" s="1"/>
  <c r="M3143"/>
  <c r="N3143" s="1"/>
  <c r="O3143" s="1"/>
  <c r="M3151"/>
  <c r="N3151" s="1"/>
  <c r="O3151" s="1"/>
  <c r="M3159"/>
  <c r="N3159" s="1"/>
  <c r="O3159" s="1"/>
  <c r="M3167"/>
  <c r="N3167" s="1"/>
  <c r="O3167" s="1"/>
  <c r="M3175"/>
  <c r="N3175" s="1"/>
  <c r="O3175" s="1"/>
  <c r="M3183"/>
  <c r="N3183" s="1"/>
  <c r="O3183" s="1"/>
  <c r="P3183" s="1"/>
  <c r="M3191"/>
  <c r="N3191" s="1"/>
  <c r="O3191" s="1"/>
  <c r="P3191" s="1"/>
  <c r="M3199"/>
  <c r="N3199" s="1"/>
  <c r="O3199" s="1"/>
  <c r="M3207"/>
  <c r="N3207" s="1"/>
  <c r="O3207" s="1"/>
  <c r="P3207" s="1"/>
  <c r="M3215"/>
  <c r="N3215" s="1"/>
  <c r="O3215" s="1"/>
  <c r="P3215" s="1"/>
  <c r="M3223"/>
  <c r="N3223" s="1"/>
  <c r="O3223" s="1"/>
  <c r="M3231"/>
  <c r="N3231" s="1"/>
  <c r="O3231" s="1"/>
  <c r="P3231" s="1"/>
  <c r="M3239"/>
  <c r="N3239" s="1"/>
  <c r="O3239" s="1"/>
  <c r="P3239" s="1"/>
  <c r="M3247"/>
  <c r="N3247" s="1"/>
  <c r="O3247" s="1"/>
  <c r="M3255"/>
  <c r="N3255" s="1"/>
  <c r="O3255" s="1"/>
  <c r="M3263"/>
  <c r="N3263" s="1"/>
  <c r="O3263" s="1"/>
  <c r="P3263" s="1"/>
  <c r="M3271"/>
  <c r="N3271" s="1"/>
  <c r="O3271" s="1"/>
  <c r="M3279"/>
  <c r="N3279" s="1"/>
  <c r="O3279" s="1"/>
  <c r="M3287"/>
  <c r="N3287" s="1"/>
  <c r="O3287" s="1"/>
  <c r="P3287" s="1"/>
  <c r="M3295"/>
  <c r="N3295" s="1"/>
  <c r="O3295" s="1"/>
  <c r="M3303"/>
  <c r="N3303" s="1"/>
  <c r="O3303" s="1"/>
  <c r="M3311"/>
  <c r="N3311" s="1"/>
  <c r="O3311" s="1"/>
  <c r="M3319"/>
  <c r="N3319" s="1"/>
  <c r="O3319" s="1"/>
  <c r="M3327"/>
  <c r="N3327" s="1"/>
  <c r="O3327" s="1"/>
  <c r="M3335"/>
  <c r="N3335" s="1"/>
  <c r="O3335" s="1"/>
  <c r="M3343"/>
  <c r="N3343" s="1"/>
  <c r="O3343" s="1"/>
  <c r="M3351"/>
  <c r="N3351" s="1"/>
  <c r="O3351" s="1"/>
  <c r="M3359"/>
  <c r="N3359" s="1"/>
  <c r="O3359" s="1"/>
  <c r="M3367"/>
  <c r="N3367" s="1"/>
  <c r="O3367" s="1"/>
  <c r="M3375"/>
  <c r="N3375" s="1"/>
  <c r="O3375" s="1"/>
  <c r="M3383"/>
  <c r="N3383" s="1"/>
  <c r="O3383" s="1"/>
  <c r="M1321"/>
  <c r="N1321" s="1"/>
  <c r="O1321" s="1"/>
  <c r="M1514"/>
  <c r="N1514" s="1"/>
  <c r="O1514" s="1"/>
  <c r="M1680"/>
  <c r="N1680" s="1"/>
  <c r="O1680" s="1"/>
  <c r="M1821"/>
  <c r="N1821" s="1"/>
  <c r="O1821" s="1"/>
  <c r="M1923"/>
  <c r="N1923" s="1"/>
  <c r="O1923" s="1"/>
  <c r="M2013"/>
  <c r="N2013" s="1"/>
  <c r="O2013" s="1"/>
  <c r="M2041"/>
  <c r="N2041" s="1"/>
  <c r="O2041" s="1"/>
  <c r="M2060"/>
  <c r="N2060" s="1"/>
  <c r="O2060" s="1"/>
  <c r="M2082"/>
  <c r="N2082" s="1"/>
  <c r="O2082" s="1"/>
  <c r="M2105"/>
  <c r="N2105" s="1"/>
  <c r="O2105" s="1"/>
  <c r="M2124"/>
  <c r="N2124" s="1"/>
  <c r="O2124" s="1"/>
  <c r="M2146"/>
  <c r="N2146" s="1"/>
  <c r="O2146" s="1"/>
  <c r="M2169"/>
  <c r="N2169" s="1"/>
  <c r="O2169" s="1"/>
  <c r="M2188"/>
  <c r="N2188" s="1"/>
  <c r="O2188" s="1"/>
  <c r="M2210"/>
  <c r="N2210" s="1"/>
  <c r="O2210" s="1"/>
  <c r="M2233"/>
  <c r="N2233" s="1"/>
  <c r="O2233" s="1"/>
  <c r="M2252"/>
  <c r="N2252" s="1"/>
  <c r="O2252" s="1"/>
  <c r="M2274"/>
  <c r="N2274" s="1"/>
  <c r="O2274" s="1"/>
  <c r="M2297"/>
  <c r="N2297" s="1"/>
  <c r="O2297" s="1"/>
  <c r="M2316"/>
  <c r="N2316" s="1"/>
  <c r="O2316" s="1"/>
  <c r="M2334"/>
  <c r="N2334" s="1"/>
  <c r="O2334" s="1"/>
  <c r="M2348"/>
  <c r="N2348" s="1"/>
  <c r="O2348" s="1"/>
  <c r="M2361"/>
  <c r="N2361" s="1"/>
  <c r="O2361" s="1"/>
  <c r="M2373"/>
  <c r="N2373" s="1"/>
  <c r="O2373" s="1"/>
  <c r="M2386"/>
  <c r="N2386" s="1"/>
  <c r="O2386" s="1"/>
  <c r="M2398"/>
  <c r="N2398" s="1"/>
  <c r="O2398" s="1"/>
  <c r="M2412"/>
  <c r="N2412" s="1"/>
  <c r="O2412" s="1"/>
  <c r="M2425"/>
  <c r="N2425" s="1"/>
  <c r="O2425" s="1"/>
  <c r="M2437"/>
  <c r="N2437" s="1"/>
  <c r="O2437" s="1"/>
  <c r="M2450"/>
  <c r="N2450" s="1"/>
  <c r="O2450" s="1"/>
  <c r="M2462"/>
  <c r="N2462" s="1"/>
  <c r="O2462" s="1"/>
  <c r="M2476"/>
  <c r="N2476" s="1"/>
  <c r="O2476" s="1"/>
  <c r="M2489"/>
  <c r="N2489" s="1"/>
  <c r="O2489" s="1"/>
  <c r="M2501"/>
  <c r="N2501" s="1"/>
  <c r="O2501" s="1"/>
  <c r="M2514"/>
  <c r="N2514" s="1"/>
  <c r="O2514" s="1"/>
  <c r="M2526"/>
  <c r="N2526" s="1"/>
  <c r="O2526" s="1"/>
  <c r="M2540"/>
  <c r="N2540" s="1"/>
  <c r="O2540" s="1"/>
  <c r="M2553"/>
  <c r="N2553" s="1"/>
  <c r="O2553" s="1"/>
  <c r="M2565"/>
  <c r="N2565" s="1"/>
  <c r="O2565" s="1"/>
  <c r="M2578"/>
  <c r="N2578" s="1"/>
  <c r="O2578" s="1"/>
  <c r="M2590"/>
  <c r="N2590" s="1"/>
  <c r="O2590" s="1"/>
  <c r="M2604"/>
  <c r="N2604" s="1"/>
  <c r="O2604" s="1"/>
  <c r="M2614"/>
  <c r="N2614" s="1"/>
  <c r="O2614" s="1"/>
  <c r="M2625"/>
  <c r="N2625" s="1"/>
  <c r="O2625" s="1"/>
  <c r="M2636"/>
  <c r="N2636" s="1"/>
  <c r="O2636" s="1"/>
  <c r="M2646"/>
  <c r="N2646" s="1"/>
  <c r="O2646" s="1"/>
  <c r="M2657"/>
  <c r="N2657" s="1"/>
  <c r="O2657" s="1"/>
  <c r="M2668"/>
  <c r="N2668" s="1"/>
  <c r="O2668" s="1"/>
  <c r="M2678"/>
  <c r="N2678" s="1"/>
  <c r="O2678" s="1"/>
  <c r="M2688"/>
  <c r="N2688" s="1"/>
  <c r="O2688" s="1"/>
  <c r="M2696"/>
  <c r="N2696" s="1"/>
  <c r="O2696" s="1"/>
  <c r="M2704"/>
  <c r="N2704" s="1"/>
  <c r="O2704" s="1"/>
  <c r="M2712"/>
  <c r="N2712" s="1"/>
  <c r="O2712" s="1"/>
  <c r="M2720"/>
  <c r="N2720" s="1"/>
  <c r="O2720" s="1"/>
  <c r="M2728"/>
  <c r="N2728" s="1"/>
  <c r="O2728" s="1"/>
  <c r="M2736"/>
  <c r="N2736" s="1"/>
  <c r="O2736" s="1"/>
  <c r="M2744"/>
  <c r="N2744" s="1"/>
  <c r="O2744" s="1"/>
  <c r="M2752"/>
  <c r="N2752" s="1"/>
  <c r="O2752" s="1"/>
  <c r="M2760"/>
  <c r="N2760" s="1"/>
  <c r="O2760" s="1"/>
  <c r="M2768"/>
  <c r="N2768" s="1"/>
  <c r="O2768" s="1"/>
  <c r="M2776"/>
  <c r="N2776" s="1"/>
  <c r="O2776" s="1"/>
  <c r="M2784"/>
  <c r="N2784" s="1"/>
  <c r="O2784" s="1"/>
  <c r="M2792"/>
  <c r="N2792" s="1"/>
  <c r="O2792" s="1"/>
  <c r="M2800"/>
  <c r="N2800" s="1"/>
  <c r="O2800" s="1"/>
  <c r="M2808"/>
  <c r="N2808" s="1"/>
  <c r="O2808" s="1"/>
  <c r="M2816"/>
  <c r="N2816" s="1"/>
  <c r="O2816" s="1"/>
  <c r="M2824"/>
  <c r="N2824" s="1"/>
  <c r="O2824" s="1"/>
  <c r="M2832"/>
  <c r="N2832" s="1"/>
  <c r="O2832" s="1"/>
  <c r="M2840"/>
  <c r="N2840" s="1"/>
  <c r="O2840" s="1"/>
  <c r="M2848"/>
  <c r="N2848" s="1"/>
  <c r="O2848" s="1"/>
  <c r="M2856"/>
  <c r="N2856" s="1"/>
  <c r="O2856" s="1"/>
  <c r="M2864"/>
  <c r="N2864" s="1"/>
  <c r="O2864" s="1"/>
  <c r="M2872"/>
  <c r="N2872" s="1"/>
  <c r="O2872" s="1"/>
  <c r="M2880"/>
  <c r="N2880" s="1"/>
  <c r="O2880" s="1"/>
  <c r="M2888"/>
  <c r="N2888" s="1"/>
  <c r="O2888" s="1"/>
  <c r="M2896"/>
  <c r="N2896" s="1"/>
  <c r="O2896" s="1"/>
  <c r="P2896" s="1"/>
  <c r="M2904"/>
  <c r="N2904" s="1"/>
  <c r="O2904" s="1"/>
  <c r="M2912"/>
  <c r="N2912" s="1"/>
  <c r="O2912" s="1"/>
  <c r="M2920"/>
  <c r="N2920" s="1"/>
  <c r="O2920" s="1"/>
  <c r="P2920" s="1"/>
  <c r="M2928"/>
  <c r="N2928" s="1"/>
  <c r="O2928" s="1"/>
  <c r="P2928" s="1"/>
  <c r="M2936"/>
  <c r="N2936" s="1"/>
  <c r="O2936" s="1"/>
  <c r="M2944"/>
  <c r="N2944" s="1"/>
  <c r="O2944" s="1"/>
  <c r="M2952"/>
  <c r="N2952" s="1"/>
  <c r="O2952" s="1"/>
  <c r="M2960"/>
  <c r="N2960" s="1"/>
  <c r="O2960" s="1"/>
  <c r="M2968"/>
  <c r="N2968" s="1"/>
  <c r="O2968" s="1"/>
  <c r="M2976"/>
  <c r="N2976" s="1"/>
  <c r="O2976" s="1"/>
  <c r="M2984"/>
  <c r="N2984" s="1"/>
  <c r="O2984" s="1"/>
  <c r="M2992"/>
  <c r="N2992" s="1"/>
  <c r="O2992" s="1"/>
  <c r="P2992" s="1"/>
  <c r="M3000"/>
  <c r="N3000" s="1"/>
  <c r="O3000" s="1"/>
  <c r="P3000" s="1"/>
  <c r="M3008"/>
  <c r="N3008" s="1"/>
  <c r="O3008" s="1"/>
  <c r="M3016"/>
  <c r="N3016" s="1"/>
  <c r="O3016" s="1"/>
  <c r="P3016" s="1"/>
  <c r="M3024"/>
  <c r="N3024" s="1"/>
  <c r="O3024" s="1"/>
  <c r="P3024" s="1"/>
  <c r="M3032"/>
  <c r="N3032" s="1"/>
  <c r="O3032" s="1"/>
  <c r="M3040"/>
  <c r="N3040" s="1"/>
  <c r="O3040" s="1"/>
  <c r="M3048"/>
  <c r="N3048" s="1"/>
  <c r="O3048" s="1"/>
  <c r="M3056"/>
  <c r="N3056" s="1"/>
  <c r="O3056" s="1"/>
  <c r="M3064"/>
  <c r="N3064" s="1"/>
  <c r="O3064" s="1"/>
  <c r="M3072"/>
  <c r="N3072" s="1"/>
  <c r="O3072" s="1"/>
  <c r="M3080"/>
  <c r="N3080" s="1"/>
  <c r="O3080" s="1"/>
  <c r="M3088"/>
  <c r="N3088" s="1"/>
  <c r="O3088" s="1"/>
  <c r="M3096"/>
  <c r="N3096" s="1"/>
  <c r="O3096" s="1"/>
  <c r="M3104"/>
  <c r="N3104" s="1"/>
  <c r="O3104" s="1"/>
  <c r="M3112"/>
  <c r="N3112" s="1"/>
  <c r="O3112" s="1"/>
  <c r="M3120"/>
  <c r="N3120" s="1"/>
  <c r="O3120" s="1"/>
  <c r="M3128"/>
  <c r="N3128" s="1"/>
  <c r="O3128" s="1"/>
  <c r="M3136"/>
  <c r="N3136" s="1"/>
  <c r="O3136" s="1"/>
  <c r="M3144"/>
  <c r="N3144" s="1"/>
  <c r="O3144" s="1"/>
  <c r="M3152"/>
  <c r="N3152" s="1"/>
  <c r="O3152" s="1"/>
  <c r="M3160"/>
  <c r="N3160" s="1"/>
  <c r="O3160" s="1"/>
  <c r="M3168"/>
  <c r="N3168" s="1"/>
  <c r="O3168" s="1"/>
  <c r="M3176"/>
  <c r="N3176" s="1"/>
  <c r="O3176" s="1"/>
  <c r="M3184"/>
  <c r="N3184" s="1"/>
  <c r="O3184" s="1"/>
  <c r="P3184" s="1"/>
  <c r="M3192"/>
  <c r="N3192" s="1"/>
  <c r="O3192" s="1"/>
  <c r="P3192" s="1"/>
  <c r="M3200"/>
  <c r="N3200" s="1"/>
  <c r="O3200" s="1"/>
  <c r="M3208"/>
  <c r="N3208" s="1"/>
  <c r="O3208" s="1"/>
  <c r="P3208" s="1"/>
  <c r="M3216"/>
  <c r="N3216" s="1"/>
  <c r="O3216" s="1"/>
  <c r="M3224"/>
  <c r="N3224" s="1"/>
  <c r="O3224" s="1"/>
  <c r="M3232"/>
  <c r="N3232" s="1"/>
  <c r="O3232" s="1"/>
  <c r="P3232" s="1"/>
  <c r="M3240"/>
  <c r="N3240" s="1"/>
  <c r="O3240" s="1"/>
  <c r="M3248"/>
  <c r="N3248" s="1"/>
  <c r="O3248" s="1"/>
  <c r="M3256"/>
  <c r="N3256" s="1"/>
  <c r="O3256" s="1"/>
  <c r="M3264"/>
  <c r="N3264" s="1"/>
  <c r="O3264" s="1"/>
  <c r="M3272"/>
  <c r="N3272" s="1"/>
  <c r="O3272" s="1"/>
  <c r="M3280"/>
  <c r="N3280" s="1"/>
  <c r="O3280" s="1"/>
  <c r="P3280" s="1"/>
  <c r="M3288"/>
  <c r="N3288" s="1"/>
  <c r="O3288" s="1"/>
  <c r="M3296"/>
  <c r="N3296" s="1"/>
  <c r="O3296" s="1"/>
  <c r="M3304"/>
  <c r="N3304" s="1"/>
  <c r="O3304" s="1"/>
  <c r="M3312"/>
  <c r="N3312" s="1"/>
  <c r="O3312" s="1"/>
  <c r="M3320"/>
  <c r="N3320" s="1"/>
  <c r="O3320" s="1"/>
  <c r="M3328"/>
  <c r="N3328" s="1"/>
  <c r="O3328" s="1"/>
  <c r="M3336"/>
  <c r="N3336" s="1"/>
  <c r="O3336" s="1"/>
  <c r="M3344"/>
  <c r="N3344" s="1"/>
  <c r="O3344" s="1"/>
  <c r="M3352"/>
  <c r="N3352" s="1"/>
  <c r="O3352" s="1"/>
  <c r="M3360"/>
  <c r="N3360" s="1"/>
  <c r="O3360" s="1"/>
  <c r="M3368"/>
  <c r="N3368" s="1"/>
  <c r="O3368" s="1"/>
  <c r="M3376"/>
  <c r="N3376" s="1"/>
  <c r="O3376" s="1"/>
  <c r="M3384"/>
  <c r="N3384" s="1"/>
  <c r="O3384" s="1"/>
  <c r="M1357"/>
  <c r="N1357" s="1"/>
  <c r="O1357" s="1"/>
  <c r="M2084"/>
  <c r="N2084" s="1"/>
  <c r="O2084" s="1"/>
  <c r="M2257"/>
  <c r="N2257" s="1"/>
  <c r="O2257" s="1"/>
  <c r="M2388"/>
  <c r="N2388" s="1"/>
  <c r="O2388" s="1"/>
  <c r="M2490"/>
  <c r="N2490" s="1"/>
  <c r="O2490" s="1"/>
  <c r="M2593"/>
  <c r="N2593" s="1"/>
  <c r="O2593" s="1"/>
  <c r="M2679"/>
  <c r="N2679" s="1"/>
  <c r="O2679" s="1"/>
  <c r="M2745"/>
  <c r="N2745" s="1"/>
  <c r="O2745" s="1"/>
  <c r="M2786"/>
  <c r="N2786" s="1"/>
  <c r="O2786" s="1"/>
  <c r="M2809"/>
  <c r="N2809" s="1"/>
  <c r="O2809" s="1"/>
  <c r="M2830"/>
  <c r="N2830" s="1"/>
  <c r="O2830" s="1"/>
  <c r="M2850"/>
  <c r="N2850" s="1"/>
  <c r="O2850" s="1"/>
  <c r="M2873"/>
  <c r="N2873" s="1"/>
  <c r="O2873" s="1"/>
  <c r="M2894"/>
  <c r="N2894" s="1"/>
  <c r="O2894" s="1"/>
  <c r="M2914"/>
  <c r="N2914" s="1"/>
  <c r="O2914" s="1"/>
  <c r="M2937"/>
  <c r="N2937" s="1"/>
  <c r="O2937" s="1"/>
  <c r="M2958"/>
  <c r="N2958" s="1"/>
  <c r="O2958" s="1"/>
  <c r="M2977"/>
  <c r="N2977" s="1"/>
  <c r="O2977" s="1"/>
  <c r="M2988"/>
  <c r="N2988" s="1"/>
  <c r="O2988" s="1"/>
  <c r="M3002"/>
  <c r="N3002" s="1"/>
  <c r="O3002" s="1"/>
  <c r="P3002" s="1"/>
  <c r="M3014"/>
  <c r="N3014" s="1"/>
  <c r="O3014" s="1"/>
  <c r="P3014" s="1"/>
  <c r="M3027"/>
  <c r="N3027" s="1"/>
  <c r="O3027" s="1"/>
  <c r="P3027" s="1"/>
  <c r="M3041"/>
  <c r="N3041" s="1"/>
  <c r="O3041" s="1"/>
  <c r="M3052"/>
  <c r="N3052" s="1"/>
  <c r="O3052" s="1"/>
  <c r="M3066"/>
  <c r="N3066" s="1"/>
  <c r="O3066" s="1"/>
  <c r="M3078"/>
  <c r="N3078" s="1"/>
  <c r="O3078" s="1"/>
  <c r="M3091"/>
  <c r="N3091" s="1"/>
  <c r="O3091" s="1"/>
  <c r="M3105"/>
  <c r="N3105" s="1"/>
  <c r="O3105" s="1"/>
  <c r="M3116"/>
  <c r="N3116" s="1"/>
  <c r="O3116" s="1"/>
  <c r="M3130"/>
  <c r="N3130" s="1"/>
  <c r="O3130" s="1"/>
  <c r="M3142"/>
  <c r="N3142" s="1"/>
  <c r="O3142" s="1"/>
  <c r="M3155"/>
  <c r="N3155" s="1"/>
  <c r="O3155" s="1"/>
  <c r="M3169"/>
  <c r="N3169" s="1"/>
  <c r="O3169" s="1"/>
  <c r="M3180"/>
  <c r="N3180" s="1"/>
  <c r="O3180" s="1"/>
  <c r="M3194"/>
  <c r="N3194" s="1"/>
  <c r="O3194" s="1"/>
  <c r="M3206"/>
  <c r="N3206" s="1"/>
  <c r="O3206" s="1"/>
  <c r="P3206" s="1"/>
  <c r="M3219"/>
  <c r="N3219" s="1"/>
  <c r="O3219" s="1"/>
  <c r="M3233"/>
  <c r="N3233" s="1"/>
  <c r="O3233" s="1"/>
  <c r="P3233" s="1"/>
  <c r="M3244"/>
  <c r="N3244" s="1"/>
  <c r="O3244" s="1"/>
  <c r="M3258"/>
  <c r="N3258" s="1"/>
  <c r="O3258" s="1"/>
  <c r="M3270"/>
  <c r="N3270" s="1"/>
  <c r="O3270" s="1"/>
  <c r="M3283"/>
  <c r="N3283" s="1"/>
  <c r="O3283" s="1"/>
  <c r="M3297"/>
  <c r="N3297" s="1"/>
  <c r="O3297" s="1"/>
  <c r="M3308"/>
  <c r="N3308" s="1"/>
  <c r="O3308" s="1"/>
  <c r="M3322"/>
  <c r="N3322" s="1"/>
  <c r="O3322" s="1"/>
  <c r="M3333"/>
  <c r="N3333" s="1"/>
  <c r="O3333" s="1"/>
  <c r="M3345"/>
  <c r="N3345" s="1"/>
  <c r="O3345" s="1"/>
  <c r="M3355"/>
  <c r="N3355" s="1"/>
  <c r="O3355" s="1"/>
  <c r="M3365"/>
  <c r="N3365" s="1"/>
  <c r="O3365" s="1"/>
  <c r="M3377"/>
  <c r="N3377" s="1"/>
  <c r="O3377" s="1"/>
  <c r="M3387"/>
  <c r="N3387" s="1"/>
  <c r="O3387" s="1"/>
  <c r="M3395"/>
  <c r="N3395" s="1"/>
  <c r="O3395" s="1"/>
  <c r="M3403"/>
  <c r="N3403" s="1"/>
  <c r="O3403" s="1"/>
  <c r="M3411"/>
  <c r="N3411" s="1"/>
  <c r="O3411" s="1"/>
  <c r="M3419"/>
  <c r="N3419" s="1"/>
  <c r="O3419" s="1"/>
  <c r="M3427"/>
  <c r="N3427" s="1"/>
  <c r="O3427" s="1"/>
  <c r="M3435"/>
  <c r="N3435" s="1"/>
  <c r="O3435" s="1"/>
  <c r="M3443"/>
  <c r="N3443" s="1"/>
  <c r="O3443" s="1"/>
  <c r="M3451"/>
  <c r="N3451" s="1"/>
  <c r="O3451" s="1"/>
  <c r="M3459"/>
  <c r="N3459" s="1"/>
  <c r="O3459" s="1"/>
  <c r="M3467"/>
  <c r="N3467" s="1"/>
  <c r="O3467" s="1"/>
  <c r="M3475"/>
  <c r="N3475" s="1"/>
  <c r="O3475" s="1"/>
  <c r="M3483"/>
  <c r="N3483" s="1"/>
  <c r="O3483" s="1"/>
  <c r="M3491"/>
  <c r="N3491" s="1"/>
  <c r="O3491" s="1"/>
  <c r="M3499"/>
  <c r="N3499" s="1"/>
  <c r="O3499" s="1"/>
  <c r="M3507"/>
  <c r="N3507" s="1"/>
  <c r="O3507" s="1"/>
  <c r="M3515"/>
  <c r="N3515" s="1"/>
  <c r="O3515" s="1"/>
  <c r="M3523"/>
  <c r="N3523" s="1"/>
  <c r="O3523" s="1"/>
  <c r="M3531"/>
  <c r="N3531" s="1"/>
  <c r="O3531" s="1"/>
  <c r="M3539"/>
  <c r="N3539" s="1"/>
  <c r="O3539" s="1"/>
  <c r="M3547"/>
  <c r="N3547" s="1"/>
  <c r="O3547" s="1"/>
  <c r="M3555"/>
  <c r="N3555" s="1"/>
  <c r="O3555" s="1"/>
  <c r="M3563"/>
  <c r="N3563" s="1"/>
  <c r="O3563" s="1"/>
  <c r="M3571"/>
  <c r="N3571" s="1"/>
  <c r="O3571" s="1"/>
  <c r="M3579"/>
  <c r="N3579" s="1"/>
  <c r="O3579" s="1"/>
  <c r="M3587"/>
  <c r="N3587" s="1"/>
  <c r="O3587" s="1"/>
  <c r="M3595"/>
  <c r="N3595" s="1"/>
  <c r="O3595" s="1"/>
  <c r="M3603"/>
  <c r="N3603" s="1"/>
  <c r="O3603" s="1"/>
  <c r="M3611"/>
  <c r="N3611" s="1"/>
  <c r="O3611" s="1"/>
  <c r="M3619"/>
  <c r="N3619" s="1"/>
  <c r="O3619" s="1"/>
  <c r="M3627"/>
  <c r="N3627" s="1"/>
  <c r="O3627" s="1"/>
  <c r="M3635"/>
  <c r="N3635" s="1"/>
  <c r="O3635" s="1"/>
  <c r="M3643"/>
  <c r="N3643" s="1"/>
  <c r="O3643" s="1"/>
  <c r="P3643" s="1"/>
  <c r="M3651"/>
  <c r="N3651" s="1"/>
  <c r="O3651" s="1"/>
  <c r="M3659"/>
  <c r="N3659" s="1"/>
  <c r="O3659" s="1"/>
  <c r="M1534"/>
  <c r="N1534" s="1"/>
  <c r="O1534" s="1"/>
  <c r="M2106"/>
  <c r="N2106" s="1"/>
  <c r="O2106" s="1"/>
  <c r="M2276"/>
  <c r="N2276" s="1"/>
  <c r="O2276" s="1"/>
  <c r="M2401"/>
  <c r="N2401" s="1"/>
  <c r="O2401" s="1"/>
  <c r="M2502"/>
  <c r="N2502" s="1"/>
  <c r="O2502" s="1"/>
  <c r="M2605"/>
  <c r="N2605" s="1"/>
  <c r="O2605" s="1"/>
  <c r="M2689"/>
  <c r="N2689" s="1"/>
  <c r="O2689" s="1"/>
  <c r="M2753"/>
  <c r="N2753" s="1"/>
  <c r="O2753" s="1"/>
  <c r="M2790"/>
  <c r="N2790" s="1"/>
  <c r="O2790" s="1"/>
  <c r="M2810"/>
  <c r="N2810" s="1"/>
  <c r="O2810" s="1"/>
  <c r="M2833"/>
  <c r="N2833" s="1"/>
  <c r="O2833" s="1"/>
  <c r="M2854"/>
  <c r="N2854" s="1"/>
  <c r="O2854" s="1"/>
  <c r="M2874"/>
  <c r="N2874" s="1"/>
  <c r="O2874" s="1"/>
  <c r="M2897"/>
  <c r="N2897" s="1"/>
  <c r="O2897" s="1"/>
  <c r="P2897" s="1"/>
  <c r="M2918"/>
  <c r="N2918" s="1"/>
  <c r="O2918" s="1"/>
  <c r="M2938"/>
  <c r="N2938" s="1"/>
  <c r="O2938" s="1"/>
  <c r="M2961"/>
  <c r="N2961" s="1"/>
  <c r="O2961" s="1"/>
  <c r="M2978"/>
  <c r="N2978" s="1"/>
  <c r="O2978" s="1"/>
  <c r="M2990"/>
  <c r="N2990" s="1"/>
  <c r="O2990" s="1"/>
  <c r="M3003"/>
  <c r="N3003" s="1"/>
  <c r="O3003" s="1"/>
  <c r="M3017"/>
  <c r="N3017" s="1"/>
  <c r="O3017" s="1"/>
  <c r="P3017" s="1"/>
  <c r="M3028"/>
  <c r="N3028" s="1"/>
  <c r="O3028" s="1"/>
  <c r="M3042"/>
  <c r="N3042" s="1"/>
  <c r="O3042" s="1"/>
  <c r="M3054"/>
  <c r="N3054" s="1"/>
  <c r="O3054" s="1"/>
  <c r="M3067"/>
  <c r="N3067" s="1"/>
  <c r="O3067" s="1"/>
  <c r="M3081"/>
  <c r="N3081" s="1"/>
  <c r="O3081" s="1"/>
  <c r="M3092"/>
  <c r="N3092" s="1"/>
  <c r="O3092" s="1"/>
  <c r="M3106"/>
  <c r="N3106" s="1"/>
  <c r="O3106" s="1"/>
  <c r="M3118"/>
  <c r="N3118" s="1"/>
  <c r="O3118" s="1"/>
  <c r="M3131"/>
  <c r="N3131" s="1"/>
  <c r="O3131" s="1"/>
  <c r="M3145"/>
  <c r="N3145" s="1"/>
  <c r="O3145" s="1"/>
  <c r="M3156"/>
  <c r="N3156" s="1"/>
  <c r="O3156" s="1"/>
  <c r="M3170"/>
  <c r="N3170" s="1"/>
  <c r="O3170" s="1"/>
  <c r="M3182"/>
  <c r="N3182" s="1"/>
  <c r="O3182" s="1"/>
  <c r="M3195"/>
  <c r="N3195" s="1"/>
  <c r="O3195" s="1"/>
  <c r="M3209"/>
  <c r="N3209" s="1"/>
  <c r="O3209" s="1"/>
  <c r="P3209" s="1"/>
  <c r="M3220"/>
  <c r="N3220" s="1"/>
  <c r="O3220" s="1"/>
  <c r="M3234"/>
  <c r="N3234" s="1"/>
  <c r="O3234" s="1"/>
  <c r="P3234" s="1"/>
  <c r="M3246"/>
  <c r="N3246" s="1"/>
  <c r="O3246" s="1"/>
  <c r="M3259"/>
  <c r="N3259" s="1"/>
  <c r="O3259" s="1"/>
  <c r="P3259" s="1"/>
  <c r="M3273"/>
  <c r="N3273" s="1"/>
  <c r="O3273" s="1"/>
  <c r="M3284"/>
  <c r="N3284" s="1"/>
  <c r="O3284" s="1"/>
  <c r="M3298"/>
  <c r="N3298" s="1"/>
  <c r="O3298" s="1"/>
  <c r="M3310"/>
  <c r="N3310" s="1"/>
  <c r="O3310" s="1"/>
  <c r="M3323"/>
  <c r="N3323" s="1"/>
  <c r="O3323" s="1"/>
  <c r="M3334"/>
  <c r="N3334" s="1"/>
  <c r="O3334" s="1"/>
  <c r="M3346"/>
  <c r="N3346" s="1"/>
  <c r="O3346" s="1"/>
  <c r="M3356"/>
  <c r="N3356" s="1"/>
  <c r="O3356" s="1"/>
  <c r="M3366"/>
  <c r="N3366" s="1"/>
  <c r="O3366" s="1"/>
  <c r="M3378"/>
  <c r="N3378" s="1"/>
  <c r="O3378" s="1"/>
  <c r="M3388"/>
  <c r="N3388" s="1"/>
  <c r="O3388" s="1"/>
  <c r="M3396"/>
  <c r="N3396" s="1"/>
  <c r="O3396" s="1"/>
  <c r="M3404"/>
  <c r="N3404" s="1"/>
  <c r="O3404" s="1"/>
  <c r="M3412"/>
  <c r="N3412" s="1"/>
  <c r="O3412" s="1"/>
  <c r="M3420"/>
  <c r="N3420" s="1"/>
  <c r="O3420" s="1"/>
  <c r="M3428"/>
  <c r="N3428" s="1"/>
  <c r="O3428" s="1"/>
  <c r="M3436"/>
  <c r="N3436" s="1"/>
  <c r="O3436" s="1"/>
  <c r="M3444"/>
  <c r="N3444" s="1"/>
  <c r="O3444" s="1"/>
  <c r="M3452"/>
  <c r="N3452" s="1"/>
  <c r="O3452" s="1"/>
  <c r="M3460"/>
  <c r="N3460" s="1"/>
  <c r="O3460" s="1"/>
  <c r="M3468"/>
  <c r="N3468" s="1"/>
  <c r="O3468" s="1"/>
  <c r="M3476"/>
  <c r="N3476" s="1"/>
  <c r="O3476" s="1"/>
  <c r="M3484"/>
  <c r="N3484" s="1"/>
  <c r="O3484" s="1"/>
  <c r="M3492"/>
  <c r="N3492" s="1"/>
  <c r="O3492" s="1"/>
  <c r="M3500"/>
  <c r="N3500" s="1"/>
  <c r="O3500" s="1"/>
  <c r="M3508"/>
  <c r="N3508" s="1"/>
  <c r="O3508" s="1"/>
  <c r="M3516"/>
  <c r="N3516" s="1"/>
  <c r="O3516" s="1"/>
  <c r="M3524"/>
  <c r="N3524" s="1"/>
  <c r="O3524" s="1"/>
  <c r="M3532"/>
  <c r="N3532" s="1"/>
  <c r="O3532" s="1"/>
  <c r="M3540"/>
  <c r="N3540" s="1"/>
  <c r="O3540" s="1"/>
  <c r="M3548"/>
  <c r="N3548" s="1"/>
  <c r="O3548" s="1"/>
  <c r="M3556"/>
  <c r="N3556" s="1"/>
  <c r="O3556" s="1"/>
  <c r="M3564"/>
  <c r="N3564" s="1"/>
  <c r="O3564" s="1"/>
  <c r="M3572"/>
  <c r="N3572" s="1"/>
  <c r="O3572" s="1"/>
  <c r="M3580"/>
  <c r="N3580" s="1"/>
  <c r="O3580" s="1"/>
  <c r="M3588"/>
  <c r="N3588" s="1"/>
  <c r="O3588" s="1"/>
  <c r="M3596"/>
  <c r="N3596" s="1"/>
  <c r="O3596" s="1"/>
  <c r="M3604"/>
  <c r="N3604" s="1"/>
  <c r="O3604" s="1"/>
  <c r="M3612"/>
  <c r="N3612" s="1"/>
  <c r="O3612" s="1"/>
  <c r="M3620"/>
  <c r="N3620" s="1"/>
  <c r="O3620" s="1"/>
  <c r="M3628"/>
  <c r="N3628" s="1"/>
  <c r="O3628" s="1"/>
  <c r="M3636"/>
  <c r="N3636" s="1"/>
  <c r="O3636" s="1"/>
  <c r="M3644"/>
  <c r="N3644" s="1"/>
  <c r="O3644" s="1"/>
  <c r="P3644" s="1"/>
  <c r="M3652"/>
  <c r="N3652" s="1"/>
  <c r="O3652" s="1"/>
  <c r="M3660"/>
  <c r="N3660" s="1"/>
  <c r="O3660" s="1"/>
  <c r="M3668"/>
  <c r="N3668" s="1"/>
  <c r="O3668" s="1"/>
  <c r="P3668" s="1"/>
  <c r="M3676"/>
  <c r="N3676" s="1"/>
  <c r="O3676" s="1"/>
  <c r="M3684"/>
  <c r="N3684" s="1"/>
  <c r="O3684" s="1"/>
  <c r="M3692"/>
  <c r="N3692" s="1"/>
  <c r="O3692" s="1"/>
  <c r="P3692" s="1"/>
  <c r="M3700"/>
  <c r="N3700" s="1"/>
  <c r="O3700" s="1"/>
  <c r="M3708"/>
  <c r="N3708" s="1"/>
  <c r="O3708" s="1"/>
  <c r="M3716"/>
  <c r="N3716" s="1"/>
  <c r="O3716" s="1"/>
  <c r="P3716" s="1"/>
  <c r="M3724"/>
  <c r="N3724" s="1"/>
  <c r="O3724" s="1"/>
  <c r="M3732"/>
  <c r="N3732" s="1"/>
  <c r="O3732" s="1"/>
  <c r="M3740"/>
  <c r="N3740" s="1"/>
  <c r="O3740" s="1"/>
  <c r="P3740" s="1"/>
  <c r="M3748"/>
  <c r="N3748" s="1"/>
  <c r="O3748" s="1"/>
  <c r="P3748" s="1"/>
  <c r="M3756"/>
  <c r="N3756" s="1"/>
  <c r="O3756" s="1"/>
  <c r="M3764"/>
  <c r="N3764" s="1"/>
  <c r="O3764" s="1"/>
  <c r="P3764" s="1"/>
  <c r="M3772"/>
  <c r="N3772" s="1"/>
  <c r="O3772" s="1"/>
  <c r="M3780"/>
  <c r="N3780" s="1"/>
  <c r="O3780" s="1"/>
  <c r="M3788"/>
  <c r="N3788" s="1"/>
  <c r="O3788" s="1"/>
  <c r="M3796"/>
  <c r="N3796" s="1"/>
  <c r="O3796" s="1"/>
  <c r="M3804"/>
  <c r="N3804" s="1"/>
  <c r="O3804" s="1"/>
  <c r="M1697"/>
  <c r="N1697" s="1"/>
  <c r="O1697" s="1"/>
  <c r="M2129"/>
  <c r="N2129" s="1"/>
  <c r="O2129" s="1"/>
  <c r="M2298"/>
  <c r="N2298" s="1"/>
  <c r="O2298" s="1"/>
  <c r="M2413"/>
  <c r="N2413" s="1"/>
  <c r="O2413" s="1"/>
  <c r="M2516"/>
  <c r="N2516" s="1"/>
  <c r="O2516" s="1"/>
  <c r="M2615"/>
  <c r="N2615" s="1"/>
  <c r="O2615" s="1"/>
  <c r="M2697"/>
  <c r="N2697" s="1"/>
  <c r="O2697" s="1"/>
  <c r="M2761"/>
  <c r="N2761" s="1"/>
  <c r="O2761" s="1"/>
  <c r="M2793"/>
  <c r="N2793" s="1"/>
  <c r="O2793" s="1"/>
  <c r="M2814"/>
  <c r="N2814" s="1"/>
  <c r="O2814" s="1"/>
  <c r="M2834"/>
  <c r="N2834" s="1"/>
  <c r="O2834" s="1"/>
  <c r="M2857"/>
  <c r="N2857" s="1"/>
  <c r="O2857" s="1"/>
  <c r="M2878"/>
  <c r="N2878" s="1"/>
  <c r="O2878" s="1"/>
  <c r="M2898"/>
  <c r="N2898" s="1"/>
  <c r="O2898" s="1"/>
  <c r="P2898" s="1"/>
  <c r="M2921"/>
  <c r="N2921" s="1"/>
  <c r="O2921" s="1"/>
  <c r="P2921" s="1"/>
  <c r="M2942"/>
  <c r="N2942" s="1"/>
  <c r="O2942" s="1"/>
  <c r="M2962"/>
  <c r="N2962" s="1"/>
  <c r="O2962" s="1"/>
  <c r="M2979"/>
  <c r="N2979" s="1"/>
  <c r="O2979" s="1"/>
  <c r="M2993"/>
  <c r="N2993" s="1"/>
  <c r="O2993" s="1"/>
  <c r="P2993" s="1"/>
  <c r="M3004"/>
  <c r="N3004" s="1"/>
  <c r="O3004" s="1"/>
  <c r="M3018"/>
  <c r="N3018" s="1"/>
  <c r="O3018" s="1"/>
  <c r="P3018" s="1"/>
  <c r="M3030"/>
  <c r="N3030" s="1"/>
  <c r="O3030" s="1"/>
  <c r="M3043"/>
  <c r="N3043" s="1"/>
  <c r="O3043" s="1"/>
  <c r="M3057"/>
  <c r="N3057" s="1"/>
  <c r="O3057" s="1"/>
  <c r="M3068"/>
  <c r="N3068" s="1"/>
  <c r="O3068" s="1"/>
  <c r="M3082"/>
  <c r="N3082" s="1"/>
  <c r="O3082" s="1"/>
  <c r="M3094"/>
  <c r="N3094" s="1"/>
  <c r="O3094" s="1"/>
  <c r="M3107"/>
  <c r="N3107" s="1"/>
  <c r="O3107" s="1"/>
  <c r="M3121"/>
  <c r="N3121" s="1"/>
  <c r="O3121" s="1"/>
  <c r="M3132"/>
  <c r="N3132" s="1"/>
  <c r="O3132" s="1"/>
  <c r="M3146"/>
  <c r="N3146" s="1"/>
  <c r="O3146" s="1"/>
  <c r="M3158"/>
  <c r="N3158" s="1"/>
  <c r="O3158" s="1"/>
  <c r="M3171"/>
  <c r="N3171" s="1"/>
  <c r="O3171" s="1"/>
  <c r="M3185"/>
  <c r="N3185" s="1"/>
  <c r="O3185" s="1"/>
  <c r="P3185" s="1"/>
  <c r="M3196"/>
  <c r="N3196" s="1"/>
  <c r="O3196" s="1"/>
  <c r="M3210"/>
  <c r="N3210" s="1"/>
  <c r="O3210" s="1"/>
  <c r="P3210" s="1"/>
  <c r="M3222"/>
  <c r="N3222" s="1"/>
  <c r="O3222" s="1"/>
  <c r="M3235"/>
  <c r="N3235" s="1"/>
  <c r="O3235" s="1"/>
  <c r="P3235" s="1"/>
  <c r="M3249"/>
  <c r="N3249" s="1"/>
  <c r="O3249" s="1"/>
  <c r="M3260"/>
  <c r="N3260" s="1"/>
  <c r="O3260" s="1"/>
  <c r="P3260" s="1"/>
  <c r="M3274"/>
  <c r="N3274" s="1"/>
  <c r="O3274" s="1"/>
  <c r="M3286"/>
  <c r="N3286" s="1"/>
  <c r="O3286" s="1"/>
  <c r="P3286" s="1"/>
  <c r="M3299"/>
  <c r="N3299" s="1"/>
  <c r="O3299" s="1"/>
  <c r="M3313"/>
  <c r="N3313" s="1"/>
  <c r="O3313" s="1"/>
  <c r="M3324"/>
  <c r="N3324" s="1"/>
  <c r="O3324" s="1"/>
  <c r="M3337"/>
  <c r="N3337" s="1"/>
  <c r="O3337" s="1"/>
  <c r="M3347"/>
  <c r="N3347" s="1"/>
  <c r="O3347" s="1"/>
  <c r="M3357"/>
  <c r="N3357" s="1"/>
  <c r="O3357" s="1"/>
  <c r="M3369"/>
  <c r="N3369" s="1"/>
  <c r="O3369" s="1"/>
  <c r="M3379"/>
  <c r="N3379" s="1"/>
  <c r="O3379" s="1"/>
  <c r="M3389"/>
  <c r="N3389" s="1"/>
  <c r="O3389" s="1"/>
  <c r="M3397"/>
  <c r="N3397" s="1"/>
  <c r="O3397" s="1"/>
  <c r="M3405"/>
  <c r="N3405" s="1"/>
  <c r="O3405" s="1"/>
  <c r="M3413"/>
  <c r="N3413" s="1"/>
  <c r="O3413" s="1"/>
  <c r="M3421"/>
  <c r="N3421" s="1"/>
  <c r="O3421" s="1"/>
  <c r="M3429"/>
  <c r="N3429" s="1"/>
  <c r="O3429" s="1"/>
  <c r="M3437"/>
  <c r="N3437" s="1"/>
  <c r="O3437" s="1"/>
  <c r="M3445"/>
  <c r="N3445" s="1"/>
  <c r="O3445" s="1"/>
  <c r="M3453"/>
  <c r="N3453" s="1"/>
  <c r="O3453" s="1"/>
  <c r="M3461"/>
  <c r="N3461" s="1"/>
  <c r="O3461" s="1"/>
  <c r="M3469"/>
  <c r="N3469" s="1"/>
  <c r="O3469" s="1"/>
  <c r="M3477"/>
  <c r="N3477" s="1"/>
  <c r="O3477" s="1"/>
  <c r="M3485"/>
  <c r="N3485" s="1"/>
  <c r="O3485" s="1"/>
  <c r="M3493"/>
  <c r="N3493" s="1"/>
  <c r="O3493" s="1"/>
  <c r="M3501"/>
  <c r="N3501" s="1"/>
  <c r="O3501" s="1"/>
  <c r="M3509"/>
  <c r="N3509" s="1"/>
  <c r="O3509" s="1"/>
  <c r="M3517"/>
  <c r="N3517" s="1"/>
  <c r="O3517" s="1"/>
  <c r="M3525"/>
  <c r="N3525" s="1"/>
  <c r="O3525" s="1"/>
  <c r="M3533"/>
  <c r="N3533" s="1"/>
  <c r="O3533" s="1"/>
  <c r="M3541"/>
  <c r="N3541" s="1"/>
  <c r="O3541" s="1"/>
  <c r="M3549"/>
  <c r="N3549" s="1"/>
  <c r="O3549" s="1"/>
  <c r="M3557"/>
  <c r="N3557" s="1"/>
  <c r="O3557" s="1"/>
  <c r="M3565"/>
  <c r="N3565" s="1"/>
  <c r="O3565" s="1"/>
  <c r="M3573"/>
  <c r="N3573" s="1"/>
  <c r="O3573" s="1"/>
  <c r="M3581"/>
  <c r="N3581" s="1"/>
  <c r="O3581" s="1"/>
  <c r="M3589"/>
  <c r="N3589" s="1"/>
  <c r="O3589" s="1"/>
  <c r="M3597"/>
  <c r="N3597" s="1"/>
  <c r="O3597" s="1"/>
  <c r="M3605"/>
  <c r="N3605" s="1"/>
  <c r="O3605" s="1"/>
  <c r="M3613"/>
  <c r="N3613" s="1"/>
  <c r="O3613" s="1"/>
  <c r="M3621"/>
  <c r="N3621" s="1"/>
  <c r="O3621" s="1"/>
  <c r="M3629"/>
  <c r="N3629" s="1"/>
  <c r="O3629" s="1"/>
  <c r="M3637"/>
  <c r="N3637" s="1"/>
  <c r="O3637" s="1"/>
  <c r="M3645"/>
  <c r="N3645" s="1"/>
  <c r="O3645" s="1"/>
  <c r="P3645" s="1"/>
  <c r="M3653"/>
  <c r="N3653" s="1"/>
  <c r="O3653" s="1"/>
  <c r="M3661"/>
  <c r="N3661" s="1"/>
  <c r="O3661" s="1"/>
  <c r="M3669"/>
  <c r="N3669" s="1"/>
  <c r="O3669" s="1"/>
  <c r="P3669" s="1"/>
  <c r="M3677"/>
  <c r="N3677" s="1"/>
  <c r="O3677" s="1"/>
  <c r="M3685"/>
  <c r="N3685" s="1"/>
  <c r="O3685" s="1"/>
  <c r="M3693"/>
  <c r="N3693" s="1"/>
  <c r="O3693" s="1"/>
  <c r="P3693" s="1"/>
  <c r="M3701"/>
  <c r="N3701" s="1"/>
  <c r="O3701" s="1"/>
  <c r="M3709"/>
  <c r="N3709" s="1"/>
  <c r="O3709" s="1"/>
  <c r="M3717"/>
  <c r="N3717" s="1"/>
  <c r="O3717" s="1"/>
  <c r="P3717" s="1"/>
  <c r="M3725"/>
  <c r="N3725" s="1"/>
  <c r="O3725" s="1"/>
  <c r="M3733"/>
  <c r="N3733" s="1"/>
  <c r="O3733" s="1"/>
  <c r="P3733" s="1"/>
  <c r="M3741"/>
  <c r="N3741" s="1"/>
  <c r="O3741" s="1"/>
  <c r="P3741" s="1"/>
  <c r="M3749"/>
  <c r="N3749" s="1"/>
  <c r="O3749" s="1"/>
  <c r="M3757"/>
  <c r="N3757" s="1"/>
  <c r="O3757" s="1"/>
  <c r="P3757" s="1"/>
  <c r="M3765"/>
  <c r="N3765" s="1"/>
  <c r="O3765" s="1"/>
  <c r="P3765" s="1"/>
  <c r="M3773"/>
  <c r="N3773" s="1"/>
  <c r="O3773" s="1"/>
  <c r="M3781"/>
  <c r="N3781" s="1"/>
  <c r="O3781" s="1"/>
  <c r="M3789"/>
  <c r="N3789" s="1"/>
  <c r="O3789" s="1"/>
  <c r="M3797"/>
  <c r="N3797" s="1"/>
  <c r="O3797" s="1"/>
  <c r="M3805"/>
  <c r="N3805" s="1"/>
  <c r="O3805" s="1"/>
  <c r="M1834"/>
  <c r="N1834" s="1"/>
  <c r="O1834" s="1"/>
  <c r="M2148"/>
  <c r="N2148" s="1"/>
  <c r="O2148" s="1"/>
  <c r="M2321"/>
  <c r="N2321" s="1"/>
  <c r="O2321" s="1"/>
  <c r="M2426"/>
  <c r="N2426" s="1"/>
  <c r="O2426" s="1"/>
  <c r="M2529"/>
  <c r="N2529" s="1"/>
  <c r="O2529" s="1"/>
  <c r="M2626"/>
  <c r="N2626" s="1"/>
  <c r="O2626" s="1"/>
  <c r="M2705"/>
  <c r="N2705" s="1"/>
  <c r="O2705" s="1"/>
  <c r="M2769"/>
  <c r="N2769" s="1"/>
  <c r="O2769" s="1"/>
  <c r="M2794"/>
  <c r="N2794" s="1"/>
  <c r="O2794" s="1"/>
  <c r="M2817"/>
  <c r="N2817" s="1"/>
  <c r="O2817" s="1"/>
  <c r="M2838"/>
  <c r="N2838" s="1"/>
  <c r="O2838" s="1"/>
  <c r="M2858"/>
  <c r="N2858" s="1"/>
  <c r="O2858" s="1"/>
  <c r="M2881"/>
  <c r="N2881" s="1"/>
  <c r="O2881" s="1"/>
  <c r="M2902"/>
  <c r="N2902" s="1"/>
  <c r="O2902" s="1"/>
  <c r="P2902" s="1"/>
  <c r="M2922"/>
  <c r="N2922" s="1"/>
  <c r="O2922" s="1"/>
  <c r="P2922" s="1"/>
  <c r="M2945"/>
  <c r="N2945" s="1"/>
  <c r="O2945" s="1"/>
  <c r="M2966"/>
  <c r="N2966" s="1"/>
  <c r="O2966" s="1"/>
  <c r="M2980"/>
  <c r="N2980" s="1"/>
  <c r="O2980" s="1"/>
  <c r="M2994"/>
  <c r="N2994" s="1"/>
  <c r="O2994" s="1"/>
  <c r="P2994" s="1"/>
  <c r="M3006"/>
  <c r="N3006" s="1"/>
  <c r="O3006" s="1"/>
  <c r="M3019"/>
  <c r="N3019" s="1"/>
  <c r="O3019" s="1"/>
  <c r="P3019" s="1"/>
  <c r="M3033"/>
  <c r="N3033" s="1"/>
  <c r="O3033" s="1"/>
  <c r="M3044"/>
  <c r="N3044" s="1"/>
  <c r="O3044" s="1"/>
  <c r="M3058"/>
  <c r="N3058" s="1"/>
  <c r="O3058" s="1"/>
  <c r="M3070"/>
  <c r="N3070" s="1"/>
  <c r="O3070" s="1"/>
  <c r="M3083"/>
  <c r="N3083" s="1"/>
  <c r="O3083" s="1"/>
  <c r="M3097"/>
  <c r="N3097" s="1"/>
  <c r="O3097" s="1"/>
  <c r="M3108"/>
  <c r="N3108" s="1"/>
  <c r="O3108" s="1"/>
  <c r="M3122"/>
  <c r="N3122" s="1"/>
  <c r="O3122" s="1"/>
  <c r="M3134"/>
  <c r="N3134" s="1"/>
  <c r="O3134" s="1"/>
  <c r="M3147"/>
  <c r="N3147" s="1"/>
  <c r="O3147" s="1"/>
  <c r="M3161"/>
  <c r="N3161" s="1"/>
  <c r="O3161" s="1"/>
  <c r="M3172"/>
  <c r="N3172" s="1"/>
  <c r="O3172" s="1"/>
  <c r="M3186"/>
  <c r="N3186" s="1"/>
  <c r="O3186" s="1"/>
  <c r="P3186" s="1"/>
  <c r="M3198"/>
  <c r="N3198" s="1"/>
  <c r="O3198" s="1"/>
  <c r="M3211"/>
  <c r="N3211" s="1"/>
  <c r="O3211" s="1"/>
  <c r="P3211" s="1"/>
  <c r="M3225"/>
  <c r="N3225" s="1"/>
  <c r="O3225" s="1"/>
  <c r="M3236"/>
  <c r="N3236" s="1"/>
  <c r="O3236" s="1"/>
  <c r="P3236" s="1"/>
  <c r="M3250"/>
  <c r="N3250" s="1"/>
  <c r="O3250" s="1"/>
  <c r="M3262"/>
  <c r="N3262" s="1"/>
  <c r="O3262" s="1"/>
  <c r="P3262" s="1"/>
  <c r="M3275"/>
  <c r="N3275" s="1"/>
  <c r="O3275" s="1"/>
  <c r="M3289"/>
  <c r="N3289" s="1"/>
  <c r="O3289" s="1"/>
  <c r="M3300"/>
  <c r="N3300" s="1"/>
  <c r="O3300" s="1"/>
  <c r="M3314"/>
  <c r="N3314" s="1"/>
  <c r="O3314" s="1"/>
  <c r="M3326"/>
  <c r="N3326" s="1"/>
  <c r="O3326" s="1"/>
  <c r="M3338"/>
  <c r="N3338" s="1"/>
  <c r="O3338" s="1"/>
  <c r="M3348"/>
  <c r="N3348" s="1"/>
  <c r="O3348" s="1"/>
  <c r="M3358"/>
  <c r="N3358" s="1"/>
  <c r="O3358" s="1"/>
  <c r="M3370"/>
  <c r="N3370" s="1"/>
  <c r="O3370" s="1"/>
  <c r="M3380"/>
  <c r="N3380" s="1"/>
  <c r="O3380" s="1"/>
  <c r="M3390"/>
  <c r="N3390" s="1"/>
  <c r="O3390" s="1"/>
  <c r="M3398"/>
  <c r="N3398" s="1"/>
  <c r="O3398" s="1"/>
  <c r="M3406"/>
  <c r="N3406" s="1"/>
  <c r="O3406" s="1"/>
  <c r="M3414"/>
  <c r="N3414" s="1"/>
  <c r="O3414" s="1"/>
  <c r="M3422"/>
  <c r="N3422" s="1"/>
  <c r="O3422" s="1"/>
  <c r="M3430"/>
  <c r="N3430" s="1"/>
  <c r="O3430" s="1"/>
  <c r="M3438"/>
  <c r="N3438" s="1"/>
  <c r="O3438" s="1"/>
  <c r="M3446"/>
  <c r="N3446" s="1"/>
  <c r="O3446" s="1"/>
  <c r="M3454"/>
  <c r="N3454" s="1"/>
  <c r="O3454" s="1"/>
  <c r="M3462"/>
  <c r="N3462" s="1"/>
  <c r="O3462" s="1"/>
  <c r="M3470"/>
  <c r="N3470" s="1"/>
  <c r="O3470" s="1"/>
  <c r="M3478"/>
  <c r="N3478" s="1"/>
  <c r="O3478" s="1"/>
  <c r="M3486"/>
  <c r="N3486" s="1"/>
  <c r="O3486" s="1"/>
  <c r="M3494"/>
  <c r="N3494" s="1"/>
  <c r="O3494" s="1"/>
  <c r="M3502"/>
  <c r="N3502" s="1"/>
  <c r="O3502" s="1"/>
  <c r="M3510"/>
  <c r="N3510" s="1"/>
  <c r="O3510" s="1"/>
  <c r="M3518"/>
  <c r="N3518" s="1"/>
  <c r="O3518" s="1"/>
  <c r="M3526"/>
  <c r="N3526" s="1"/>
  <c r="O3526" s="1"/>
  <c r="M3534"/>
  <c r="N3534" s="1"/>
  <c r="O3534" s="1"/>
  <c r="M3542"/>
  <c r="N3542" s="1"/>
  <c r="O3542" s="1"/>
  <c r="M3550"/>
  <c r="N3550" s="1"/>
  <c r="O3550" s="1"/>
  <c r="M3558"/>
  <c r="N3558" s="1"/>
  <c r="O3558" s="1"/>
  <c r="M3566"/>
  <c r="N3566" s="1"/>
  <c r="O3566" s="1"/>
  <c r="M3574"/>
  <c r="N3574" s="1"/>
  <c r="O3574" s="1"/>
  <c r="M3582"/>
  <c r="N3582" s="1"/>
  <c r="O3582" s="1"/>
  <c r="M3590"/>
  <c r="N3590" s="1"/>
  <c r="O3590" s="1"/>
  <c r="M3598"/>
  <c r="N3598" s="1"/>
  <c r="O3598" s="1"/>
  <c r="M3606"/>
  <c r="N3606" s="1"/>
  <c r="O3606" s="1"/>
  <c r="M3614"/>
  <c r="N3614" s="1"/>
  <c r="O3614" s="1"/>
  <c r="M3622"/>
  <c r="N3622" s="1"/>
  <c r="O3622" s="1"/>
  <c r="M3630"/>
  <c r="N3630" s="1"/>
  <c r="O3630" s="1"/>
  <c r="M3638"/>
  <c r="N3638" s="1"/>
  <c r="O3638" s="1"/>
  <c r="P3638" s="1"/>
  <c r="M3646"/>
  <c r="N3646" s="1"/>
  <c r="O3646" s="1"/>
  <c r="P3646" s="1"/>
  <c r="M3654"/>
  <c r="N3654" s="1"/>
  <c r="O3654" s="1"/>
  <c r="M3662"/>
  <c r="N3662" s="1"/>
  <c r="O3662" s="1"/>
  <c r="P3662" s="1"/>
  <c r="M3670"/>
  <c r="N3670" s="1"/>
  <c r="O3670" s="1"/>
  <c r="P3670" s="1"/>
  <c r="M3678"/>
  <c r="N3678" s="1"/>
  <c r="O3678" s="1"/>
  <c r="M3686"/>
  <c r="N3686" s="1"/>
  <c r="O3686" s="1"/>
  <c r="M3694"/>
  <c r="N3694" s="1"/>
  <c r="O3694" s="1"/>
  <c r="P3694" s="1"/>
  <c r="M3702"/>
  <c r="N3702" s="1"/>
  <c r="O3702" s="1"/>
  <c r="M3710"/>
  <c r="N3710" s="1"/>
  <c r="O3710" s="1"/>
  <c r="P3710" s="1"/>
  <c r="M3718"/>
  <c r="N3718" s="1"/>
  <c r="O3718" s="1"/>
  <c r="P3718" s="1"/>
  <c r="M3726"/>
  <c r="N3726" s="1"/>
  <c r="O3726" s="1"/>
  <c r="M3734"/>
  <c r="N3734" s="1"/>
  <c r="O3734" s="1"/>
  <c r="P3734" s="1"/>
  <c r="M3742"/>
  <c r="N3742" s="1"/>
  <c r="O3742" s="1"/>
  <c r="P3742" s="1"/>
  <c r="M3750"/>
  <c r="N3750" s="1"/>
  <c r="O3750" s="1"/>
  <c r="M3758"/>
  <c r="N3758" s="1"/>
  <c r="O3758" s="1"/>
  <c r="P3758" s="1"/>
  <c r="M3766"/>
  <c r="N3766" s="1"/>
  <c r="O3766" s="1"/>
  <c r="P3766" s="1"/>
  <c r="M3774"/>
  <c r="N3774" s="1"/>
  <c r="O3774" s="1"/>
  <c r="M3782"/>
  <c r="N3782" s="1"/>
  <c r="O3782" s="1"/>
  <c r="M3790"/>
  <c r="N3790" s="1"/>
  <c r="O3790" s="1"/>
  <c r="M3798"/>
  <c r="N3798" s="1"/>
  <c r="O3798" s="1"/>
  <c r="M3806"/>
  <c r="N3806" s="1"/>
  <c r="O3806" s="1"/>
  <c r="M3814"/>
  <c r="N3814" s="1"/>
  <c r="O3814" s="1"/>
  <c r="M3822"/>
  <c r="N3822" s="1"/>
  <c r="O3822" s="1"/>
  <c r="M3830"/>
  <c r="N3830" s="1"/>
  <c r="O3830" s="1"/>
  <c r="M3838"/>
  <c r="N3838" s="1"/>
  <c r="O3838" s="1"/>
  <c r="M3846"/>
  <c r="N3846" s="1"/>
  <c r="O3846" s="1"/>
  <c r="M3854"/>
  <c r="N3854" s="1"/>
  <c r="O3854" s="1"/>
  <c r="M3862"/>
  <c r="N3862" s="1"/>
  <c r="O3862" s="1"/>
  <c r="M3870"/>
  <c r="N3870" s="1"/>
  <c r="O3870" s="1"/>
  <c r="M3878"/>
  <c r="N3878" s="1"/>
  <c r="O3878" s="1"/>
  <c r="M3886"/>
  <c r="N3886" s="1"/>
  <c r="O3886" s="1"/>
  <c r="M3894"/>
  <c r="N3894" s="1"/>
  <c r="O3894" s="1"/>
  <c r="M3902"/>
  <c r="N3902" s="1"/>
  <c r="O3902" s="1"/>
  <c r="M3910"/>
  <c r="N3910" s="1"/>
  <c r="O3910" s="1"/>
  <c r="M3918"/>
  <c r="N3918" s="1"/>
  <c r="O3918" s="1"/>
  <c r="M3926"/>
  <c r="N3926" s="1"/>
  <c r="O3926" s="1"/>
  <c r="M3934"/>
  <c r="N3934" s="1"/>
  <c r="O3934" s="1"/>
  <c r="M3942"/>
  <c r="N3942" s="1"/>
  <c r="O3942" s="1"/>
  <c r="M3950"/>
  <c r="N3950" s="1"/>
  <c r="O3950" s="1"/>
  <c r="M3958"/>
  <c r="N3958" s="1"/>
  <c r="O3958" s="1"/>
  <c r="M3966"/>
  <c r="N3966" s="1"/>
  <c r="O3966" s="1"/>
  <c r="M3974"/>
  <c r="N3974" s="1"/>
  <c r="O3974" s="1"/>
  <c r="M3982"/>
  <c r="N3982" s="1"/>
  <c r="O3982" s="1"/>
  <c r="M3990"/>
  <c r="N3990" s="1"/>
  <c r="O3990" s="1"/>
  <c r="M3998"/>
  <c r="N3998" s="1"/>
  <c r="O3998" s="1"/>
  <c r="M4006"/>
  <c r="N4006" s="1"/>
  <c r="O4006" s="1"/>
  <c r="P4006" s="1"/>
  <c r="M4014"/>
  <c r="N4014" s="1"/>
  <c r="O4014" s="1"/>
  <c r="M4022"/>
  <c r="N4022" s="1"/>
  <c r="O4022" s="1"/>
  <c r="M4030"/>
  <c r="N4030" s="1"/>
  <c r="O4030" s="1"/>
  <c r="P4030" s="1"/>
  <c r="M4038"/>
  <c r="N4038" s="1"/>
  <c r="O4038" s="1"/>
  <c r="M4046"/>
  <c r="N4046" s="1"/>
  <c r="O4046" s="1"/>
  <c r="M4054"/>
  <c r="N4054" s="1"/>
  <c r="O4054" s="1"/>
  <c r="M4062"/>
  <c r="N4062" s="1"/>
  <c r="O4062" s="1"/>
  <c r="M4070"/>
  <c r="N4070" s="1"/>
  <c r="O4070" s="1"/>
  <c r="M4078"/>
  <c r="N4078" s="1"/>
  <c r="O4078" s="1"/>
  <c r="P4078" s="1"/>
  <c r="M4086"/>
  <c r="N4086" s="1"/>
  <c r="O4086" s="1"/>
  <c r="M4094"/>
  <c r="N4094" s="1"/>
  <c r="O4094" s="1"/>
  <c r="M4102"/>
  <c r="N4102" s="1"/>
  <c r="O4102" s="1"/>
  <c r="P4102" s="1"/>
  <c r="M4110"/>
  <c r="N4110" s="1"/>
  <c r="O4110" s="1"/>
  <c r="M4118"/>
  <c r="N4118" s="1"/>
  <c r="O4118" s="1"/>
  <c r="M4126"/>
  <c r="N4126" s="1"/>
  <c r="O4126" s="1"/>
  <c r="P4126" s="1"/>
  <c r="M4134"/>
  <c r="N4134" s="1"/>
  <c r="O4134" s="1"/>
  <c r="M4142"/>
  <c r="N4142" s="1"/>
  <c r="O4142" s="1"/>
  <c r="P4142" s="1"/>
  <c r="M4150"/>
  <c r="N4150" s="1"/>
  <c r="O4150" s="1"/>
  <c r="P4150" s="1"/>
  <c r="M1937"/>
  <c r="N1937" s="1"/>
  <c r="O1937" s="1"/>
  <c r="M2170"/>
  <c r="N2170" s="1"/>
  <c r="O2170" s="1"/>
  <c r="M2337"/>
  <c r="N2337" s="1"/>
  <c r="O2337" s="1"/>
  <c r="M2438"/>
  <c r="N2438" s="1"/>
  <c r="O2438" s="1"/>
  <c r="M2541"/>
  <c r="N2541" s="1"/>
  <c r="O2541" s="1"/>
  <c r="M2637"/>
  <c r="N2637" s="1"/>
  <c r="O2637" s="1"/>
  <c r="M2713"/>
  <c r="N2713" s="1"/>
  <c r="O2713" s="1"/>
  <c r="M2777"/>
  <c r="N2777" s="1"/>
  <c r="O2777" s="1"/>
  <c r="M2798"/>
  <c r="N2798" s="1"/>
  <c r="O2798" s="1"/>
  <c r="M2818"/>
  <c r="N2818" s="1"/>
  <c r="O2818" s="1"/>
  <c r="M2841"/>
  <c r="N2841" s="1"/>
  <c r="O2841" s="1"/>
  <c r="M2862"/>
  <c r="N2862" s="1"/>
  <c r="O2862" s="1"/>
  <c r="M2882"/>
  <c r="N2882" s="1"/>
  <c r="O2882" s="1"/>
  <c r="M2905"/>
  <c r="N2905" s="1"/>
  <c r="O2905" s="1"/>
  <c r="M2926"/>
  <c r="N2926" s="1"/>
  <c r="O2926" s="1"/>
  <c r="P2926" s="1"/>
  <c r="M2946"/>
  <c r="N2946" s="1"/>
  <c r="O2946" s="1"/>
  <c r="M2969"/>
  <c r="N2969" s="1"/>
  <c r="O2969" s="1"/>
  <c r="M2982"/>
  <c r="N2982" s="1"/>
  <c r="O2982" s="1"/>
  <c r="M2995"/>
  <c r="N2995" s="1"/>
  <c r="O2995" s="1"/>
  <c r="P2995" s="1"/>
  <c r="M3009"/>
  <c r="N3009" s="1"/>
  <c r="O3009" s="1"/>
  <c r="M3020"/>
  <c r="N3020" s="1"/>
  <c r="O3020" s="1"/>
  <c r="P3020" s="1"/>
  <c r="M3034"/>
  <c r="N3034" s="1"/>
  <c r="O3034" s="1"/>
  <c r="M3046"/>
  <c r="N3046" s="1"/>
  <c r="O3046" s="1"/>
  <c r="M3059"/>
  <c r="N3059" s="1"/>
  <c r="O3059" s="1"/>
  <c r="M3073"/>
  <c r="N3073" s="1"/>
  <c r="O3073" s="1"/>
  <c r="M3084"/>
  <c r="N3084" s="1"/>
  <c r="O3084" s="1"/>
  <c r="M3098"/>
  <c r="N3098" s="1"/>
  <c r="O3098" s="1"/>
  <c r="M3110"/>
  <c r="N3110" s="1"/>
  <c r="O3110" s="1"/>
  <c r="M3123"/>
  <c r="N3123" s="1"/>
  <c r="O3123" s="1"/>
  <c r="M3137"/>
  <c r="N3137" s="1"/>
  <c r="O3137" s="1"/>
  <c r="M3148"/>
  <c r="N3148" s="1"/>
  <c r="O3148" s="1"/>
  <c r="M3162"/>
  <c r="N3162" s="1"/>
  <c r="O3162" s="1"/>
  <c r="M3174"/>
  <c r="N3174" s="1"/>
  <c r="O3174" s="1"/>
  <c r="M3187"/>
  <c r="N3187" s="1"/>
  <c r="O3187" s="1"/>
  <c r="P3187" s="1"/>
  <c r="M3201"/>
  <c r="N3201" s="1"/>
  <c r="O3201" s="1"/>
  <c r="M3212"/>
  <c r="N3212" s="1"/>
  <c r="O3212" s="1"/>
  <c r="P3212" s="1"/>
  <c r="M3226"/>
  <c r="N3226" s="1"/>
  <c r="O3226" s="1"/>
  <c r="M3238"/>
  <c r="N3238" s="1"/>
  <c r="O3238" s="1"/>
  <c r="P3238" s="1"/>
  <c r="M3251"/>
  <c r="N3251" s="1"/>
  <c r="O3251" s="1"/>
  <c r="M3265"/>
  <c r="N3265" s="1"/>
  <c r="O3265" s="1"/>
  <c r="M3276"/>
  <c r="N3276" s="1"/>
  <c r="O3276" s="1"/>
  <c r="M3290"/>
  <c r="N3290" s="1"/>
  <c r="O3290" s="1"/>
  <c r="M3302"/>
  <c r="N3302" s="1"/>
  <c r="O3302" s="1"/>
  <c r="M3315"/>
  <c r="N3315" s="1"/>
  <c r="O3315" s="1"/>
  <c r="M3329"/>
  <c r="N3329" s="1"/>
  <c r="O3329" s="1"/>
  <c r="M3339"/>
  <c r="N3339" s="1"/>
  <c r="O3339" s="1"/>
  <c r="M3349"/>
  <c r="N3349" s="1"/>
  <c r="O3349" s="1"/>
  <c r="M3361"/>
  <c r="N3361" s="1"/>
  <c r="O3361" s="1"/>
  <c r="M3371"/>
  <c r="N3371" s="1"/>
  <c r="O3371" s="1"/>
  <c r="M3381"/>
  <c r="N3381" s="1"/>
  <c r="O3381" s="1"/>
  <c r="M3391"/>
  <c r="N3391" s="1"/>
  <c r="O3391" s="1"/>
  <c r="M3399"/>
  <c r="N3399" s="1"/>
  <c r="O3399" s="1"/>
  <c r="M3407"/>
  <c r="N3407" s="1"/>
  <c r="O3407" s="1"/>
  <c r="M3415"/>
  <c r="N3415" s="1"/>
  <c r="O3415" s="1"/>
  <c r="M3423"/>
  <c r="N3423" s="1"/>
  <c r="O3423" s="1"/>
  <c r="M3431"/>
  <c r="N3431" s="1"/>
  <c r="O3431" s="1"/>
  <c r="M3439"/>
  <c r="N3439" s="1"/>
  <c r="O3439" s="1"/>
  <c r="M3447"/>
  <c r="N3447" s="1"/>
  <c r="O3447" s="1"/>
  <c r="M3455"/>
  <c r="N3455" s="1"/>
  <c r="O3455" s="1"/>
  <c r="M3463"/>
  <c r="N3463" s="1"/>
  <c r="O3463" s="1"/>
  <c r="M3471"/>
  <c r="N3471" s="1"/>
  <c r="O3471" s="1"/>
  <c r="M3479"/>
  <c r="N3479" s="1"/>
  <c r="O3479" s="1"/>
  <c r="M3487"/>
  <c r="N3487" s="1"/>
  <c r="O3487" s="1"/>
  <c r="M3495"/>
  <c r="N3495" s="1"/>
  <c r="O3495" s="1"/>
  <c r="M3503"/>
  <c r="N3503" s="1"/>
  <c r="O3503" s="1"/>
  <c r="M3511"/>
  <c r="N3511" s="1"/>
  <c r="O3511" s="1"/>
  <c r="M3519"/>
  <c r="N3519" s="1"/>
  <c r="O3519" s="1"/>
  <c r="M3527"/>
  <c r="N3527" s="1"/>
  <c r="O3527" s="1"/>
  <c r="M3535"/>
  <c r="N3535" s="1"/>
  <c r="O3535" s="1"/>
  <c r="M3543"/>
  <c r="N3543" s="1"/>
  <c r="O3543" s="1"/>
  <c r="M3551"/>
  <c r="N3551" s="1"/>
  <c r="O3551" s="1"/>
  <c r="M3559"/>
  <c r="N3559" s="1"/>
  <c r="O3559" s="1"/>
  <c r="M3567"/>
  <c r="N3567" s="1"/>
  <c r="O3567" s="1"/>
  <c r="M3575"/>
  <c r="N3575" s="1"/>
  <c r="O3575" s="1"/>
  <c r="M3583"/>
  <c r="N3583" s="1"/>
  <c r="O3583" s="1"/>
  <c r="M3591"/>
  <c r="N3591" s="1"/>
  <c r="O3591" s="1"/>
  <c r="M3599"/>
  <c r="N3599" s="1"/>
  <c r="O3599" s="1"/>
  <c r="M3607"/>
  <c r="N3607" s="1"/>
  <c r="O3607" s="1"/>
  <c r="M3615"/>
  <c r="N3615" s="1"/>
  <c r="O3615" s="1"/>
  <c r="M3623"/>
  <c r="N3623" s="1"/>
  <c r="O3623" s="1"/>
  <c r="M3631"/>
  <c r="N3631" s="1"/>
  <c r="O3631" s="1"/>
  <c r="M3639"/>
  <c r="N3639" s="1"/>
  <c r="O3639" s="1"/>
  <c r="P3639" s="1"/>
  <c r="M3647"/>
  <c r="N3647" s="1"/>
  <c r="O3647" s="1"/>
  <c r="P3647" s="1"/>
  <c r="M3655"/>
  <c r="N3655" s="1"/>
  <c r="O3655" s="1"/>
  <c r="M3663"/>
  <c r="N3663" s="1"/>
  <c r="O3663" s="1"/>
  <c r="P3663" s="1"/>
  <c r="M3671"/>
  <c r="N3671" s="1"/>
  <c r="O3671" s="1"/>
  <c r="P3671" s="1"/>
  <c r="M3679"/>
  <c r="N3679" s="1"/>
  <c r="O3679" s="1"/>
  <c r="M3687"/>
  <c r="N3687" s="1"/>
  <c r="O3687" s="1"/>
  <c r="P3687" s="1"/>
  <c r="M3695"/>
  <c r="N3695" s="1"/>
  <c r="O3695" s="1"/>
  <c r="P3695" s="1"/>
  <c r="M3703"/>
  <c r="N3703" s="1"/>
  <c r="O3703" s="1"/>
  <c r="M3711"/>
  <c r="N3711" s="1"/>
  <c r="O3711" s="1"/>
  <c r="P3711" s="1"/>
  <c r="M3719"/>
  <c r="N3719" s="1"/>
  <c r="O3719" s="1"/>
  <c r="P3719" s="1"/>
  <c r="M3727"/>
  <c r="N3727" s="1"/>
  <c r="O3727" s="1"/>
  <c r="M3735"/>
  <c r="N3735" s="1"/>
  <c r="O3735" s="1"/>
  <c r="P3735" s="1"/>
  <c r="M3743"/>
  <c r="N3743" s="1"/>
  <c r="O3743" s="1"/>
  <c r="P3743" s="1"/>
  <c r="M3751"/>
  <c r="N3751" s="1"/>
  <c r="O3751" s="1"/>
  <c r="M3759"/>
  <c r="N3759" s="1"/>
  <c r="O3759" s="1"/>
  <c r="P3759" s="1"/>
  <c r="M3767"/>
  <c r="N3767" s="1"/>
  <c r="O3767" s="1"/>
  <c r="P3767" s="1"/>
  <c r="M3775"/>
  <c r="N3775" s="1"/>
  <c r="O3775" s="1"/>
  <c r="M3783"/>
  <c r="N3783" s="1"/>
  <c r="O3783" s="1"/>
  <c r="M3791"/>
  <c r="N3791" s="1"/>
  <c r="O3791" s="1"/>
  <c r="M3799"/>
  <c r="N3799" s="1"/>
  <c r="O3799" s="1"/>
  <c r="M3807"/>
  <c r="N3807" s="1"/>
  <c r="O3807" s="1"/>
  <c r="M3815"/>
  <c r="N3815" s="1"/>
  <c r="O3815" s="1"/>
  <c r="M3823"/>
  <c r="N3823" s="1"/>
  <c r="O3823" s="1"/>
  <c r="M3831"/>
  <c r="N3831" s="1"/>
  <c r="O3831" s="1"/>
  <c r="M3839"/>
  <c r="N3839" s="1"/>
  <c r="O3839" s="1"/>
  <c r="M3847"/>
  <c r="N3847" s="1"/>
  <c r="O3847" s="1"/>
  <c r="M3855"/>
  <c r="N3855" s="1"/>
  <c r="O3855" s="1"/>
  <c r="M3863"/>
  <c r="N3863" s="1"/>
  <c r="O3863" s="1"/>
  <c r="M3871"/>
  <c r="N3871" s="1"/>
  <c r="O3871" s="1"/>
  <c r="M3879"/>
  <c r="N3879" s="1"/>
  <c r="O3879" s="1"/>
  <c r="M3887"/>
  <c r="N3887" s="1"/>
  <c r="O3887" s="1"/>
  <c r="M3895"/>
  <c r="N3895" s="1"/>
  <c r="O3895" s="1"/>
  <c r="M3903"/>
  <c r="N3903" s="1"/>
  <c r="O3903" s="1"/>
  <c r="M3911"/>
  <c r="N3911" s="1"/>
  <c r="O3911" s="1"/>
  <c r="M3919"/>
  <c r="N3919" s="1"/>
  <c r="O3919" s="1"/>
  <c r="M3927"/>
  <c r="N3927" s="1"/>
  <c r="O3927" s="1"/>
  <c r="M3935"/>
  <c r="N3935" s="1"/>
  <c r="O3935" s="1"/>
  <c r="M3943"/>
  <c r="N3943" s="1"/>
  <c r="O3943" s="1"/>
  <c r="M3951"/>
  <c r="N3951" s="1"/>
  <c r="O3951" s="1"/>
  <c r="M3959"/>
  <c r="N3959" s="1"/>
  <c r="O3959" s="1"/>
  <c r="M3967"/>
  <c r="N3967" s="1"/>
  <c r="O3967" s="1"/>
  <c r="M3975"/>
  <c r="N3975" s="1"/>
  <c r="O3975" s="1"/>
  <c r="M3983"/>
  <c r="N3983" s="1"/>
  <c r="O3983" s="1"/>
  <c r="M3991"/>
  <c r="N3991" s="1"/>
  <c r="O3991" s="1"/>
  <c r="M3999"/>
  <c r="N3999" s="1"/>
  <c r="O3999" s="1"/>
  <c r="M4007"/>
  <c r="N4007" s="1"/>
  <c r="O4007" s="1"/>
  <c r="P4007" s="1"/>
  <c r="M4015"/>
  <c r="N4015" s="1"/>
  <c r="O4015" s="1"/>
  <c r="M4023"/>
  <c r="N4023" s="1"/>
  <c r="O4023" s="1"/>
  <c r="M4031"/>
  <c r="N4031" s="1"/>
  <c r="O4031" s="1"/>
  <c r="P4031" s="1"/>
  <c r="M4039"/>
  <c r="N4039" s="1"/>
  <c r="O4039" s="1"/>
  <c r="M4047"/>
  <c r="N4047" s="1"/>
  <c r="O4047" s="1"/>
  <c r="M4055"/>
  <c r="N4055" s="1"/>
  <c r="O4055" s="1"/>
  <c r="M4063"/>
  <c r="N4063" s="1"/>
  <c r="O4063" s="1"/>
  <c r="M4071"/>
  <c r="N4071" s="1"/>
  <c r="O4071" s="1"/>
  <c r="M4079"/>
  <c r="N4079" s="1"/>
  <c r="O4079" s="1"/>
  <c r="P4079" s="1"/>
  <c r="M4087"/>
  <c r="N4087" s="1"/>
  <c r="O4087" s="1"/>
  <c r="M4095"/>
  <c r="N4095" s="1"/>
  <c r="O4095" s="1"/>
  <c r="M4103"/>
  <c r="N4103" s="1"/>
  <c r="O4103" s="1"/>
  <c r="P4103" s="1"/>
  <c r="M4111"/>
  <c r="N4111" s="1"/>
  <c r="O4111" s="1"/>
  <c r="M4119"/>
  <c r="N4119" s="1"/>
  <c r="O4119" s="1"/>
  <c r="M4127"/>
  <c r="N4127" s="1"/>
  <c r="O4127" s="1"/>
  <c r="P4127" s="1"/>
  <c r="M4135"/>
  <c r="N4135" s="1"/>
  <c r="O4135" s="1"/>
  <c r="M4143"/>
  <c r="N4143" s="1"/>
  <c r="O4143" s="1"/>
  <c r="P4143" s="1"/>
  <c r="M4151"/>
  <c r="N4151" s="1"/>
  <c r="O4151" s="1"/>
  <c r="P4151" s="1"/>
  <c r="M4159"/>
  <c r="N4159" s="1"/>
  <c r="O4159" s="1"/>
  <c r="M4167"/>
  <c r="N4167" s="1"/>
  <c r="O4167" s="1"/>
  <c r="M4175"/>
  <c r="N4175" s="1"/>
  <c r="O4175" s="1"/>
  <c r="P4175" s="1"/>
  <c r="M4183"/>
  <c r="N4183" s="1"/>
  <c r="O4183" s="1"/>
  <c r="M4191"/>
  <c r="N4191" s="1"/>
  <c r="O4191" s="1"/>
  <c r="M4199"/>
  <c r="N4199" s="1"/>
  <c r="O4199" s="1"/>
  <c r="M4207"/>
  <c r="N4207" s="1"/>
  <c r="O4207" s="1"/>
  <c r="M4215"/>
  <c r="N4215" s="1"/>
  <c r="O4215" s="1"/>
  <c r="M4223"/>
  <c r="N4223" s="1"/>
  <c r="O4223" s="1"/>
  <c r="M4231"/>
  <c r="N4231" s="1"/>
  <c r="O4231" s="1"/>
  <c r="M2017"/>
  <c r="N2017" s="1"/>
  <c r="O2017" s="1"/>
  <c r="M2193"/>
  <c r="N2193" s="1"/>
  <c r="O2193" s="1"/>
  <c r="M2349"/>
  <c r="N2349" s="1"/>
  <c r="O2349" s="1"/>
  <c r="M2452"/>
  <c r="N2452" s="1"/>
  <c r="O2452" s="1"/>
  <c r="M2554"/>
  <c r="N2554" s="1"/>
  <c r="O2554" s="1"/>
  <c r="M2647"/>
  <c r="N2647" s="1"/>
  <c r="O2647" s="1"/>
  <c r="M2721"/>
  <c r="N2721" s="1"/>
  <c r="O2721" s="1"/>
  <c r="M2778"/>
  <c r="N2778" s="1"/>
  <c r="O2778" s="1"/>
  <c r="M2801"/>
  <c r="N2801" s="1"/>
  <c r="O2801" s="1"/>
  <c r="M2822"/>
  <c r="N2822" s="1"/>
  <c r="O2822" s="1"/>
  <c r="M2842"/>
  <c r="N2842" s="1"/>
  <c r="O2842" s="1"/>
  <c r="M2865"/>
  <c r="N2865" s="1"/>
  <c r="O2865" s="1"/>
  <c r="M2886"/>
  <c r="N2886" s="1"/>
  <c r="O2886" s="1"/>
  <c r="M2906"/>
  <c r="N2906" s="1"/>
  <c r="O2906" s="1"/>
  <c r="M2929"/>
  <c r="N2929" s="1"/>
  <c r="O2929" s="1"/>
  <c r="P2929" s="1"/>
  <c r="M2950"/>
  <c r="N2950" s="1"/>
  <c r="O2950" s="1"/>
  <c r="M2970"/>
  <c r="N2970" s="1"/>
  <c r="O2970" s="1"/>
  <c r="M2985"/>
  <c r="N2985" s="1"/>
  <c r="O2985" s="1"/>
  <c r="M2996"/>
  <c r="N2996" s="1"/>
  <c r="O2996" s="1"/>
  <c r="P2996" s="1"/>
  <c r="M3010"/>
  <c r="N3010" s="1"/>
  <c r="O3010" s="1"/>
  <c r="M3022"/>
  <c r="N3022" s="1"/>
  <c r="O3022" s="1"/>
  <c r="P3022" s="1"/>
  <c r="M3035"/>
  <c r="N3035" s="1"/>
  <c r="O3035" s="1"/>
  <c r="M3049"/>
  <c r="N3049" s="1"/>
  <c r="O3049" s="1"/>
  <c r="M3060"/>
  <c r="N3060" s="1"/>
  <c r="O3060" s="1"/>
  <c r="M3074"/>
  <c r="N3074" s="1"/>
  <c r="O3074" s="1"/>
  <c r="M3086"/>
  <c r="N3086" s="1"/>
  <c r="O3086" s="1"/>
  <c r="M3099"/>
  <c r="N3099" s="1"/>
  <c r="O3099" s="1"/>
  <c r="M3113"/>
  <c r="N3113" s="1"/>
  <c r="O3113" s="1"/>
  <c r="M3124"/>
  <c r="N3124" s="1"/>
  <c r="O3124" s="1"/>
  <c r="M3138"/>
  <c r="N3138" s="1"/>
  <c r="O3138" s="1"/>
  <c r="M3150"/>
  <c r="N3150" s="1"/>
  <c r="O3150" s="1"/>
  <c r="M3163"/>
  <c r="N3163" s="1"/>
  <c r="O3163" s="1"/>
  <c r="M3177"/>
  <c r="N3177" s="1"/>
  <c r="O3177" s="1"/>
  <c r="M3188"/>
  <c r="N3188" s="1"/>
  <c r="O3188" s="1"/>
  <c r="P3188" s="1"/>
  <c r="M3202"/>
  <c r="N3202" s="1"/>
  <c r="O3202" s="1"/>
  <c r="M3214"/>
  <c r="N3214" s="1"/>
  <c r="O3214" s="1"/>
  <c r="P3214" s="1"/>
  <c r="M3227"/>
  <c r="N3227" s="1"/>
  <c r="O3227" s="1"/>
  <c r="M3241"/>
  <c r="N3241" s="1"/>
  <c r="O3241" s="1"/>
  <c r="M3252"/>
  <c r="N3252" s="1"/>
  <c r="O3252" s="1"/>
  <c r="M3266"/>
  <c r="N3266" s="1"/>
  <c r="O3266" s="1"/>
  <c r="M3278"/>
  <c r="N3278" s="1"/>
  <c r="O3278" s="1"/>
  <c r="M3291"/>
  <c r="N3291" s="1"/>
  <c r="O3291" s="1"/>
  <c r="M3305"/>
  <c r="N3305" s="1"/>
  <c r="O3305" s="1"/>
  <c r="M3316"/>
  <c r="N3316" s="1"/>
  <c r="O3316" s="1"/>
  <c r="M3330"/>
  <c r="N3330" s="1"/>
  <c r="O3330" s="1"/>
  <c r="M3340"/>
  <c r="N3340" s="1"/>
  <c r="O3340" s="1"/>
  <c r="M3350"/>
  <c r="N3350" s="1"/>
  <c r="O3350" s="1"/>
  <c r="M3362"/>
  <c r="N3362" s="1"/>
  <c r="O3362" s="1"/>
  <c r="M3372"/>
  <c r="N3372" s="1"/>
  <c r="O3372" s="1"/>
  <c r="M3382"/>
  <c r="N3382" s="1"/>
  <c r="O3382" s="1"/>
  <c r="M3392"/>
  <c r="N3392" s="1"/>
  <c r="O3392" s="1"/>
  <c r="M3400"/>
  <c r="N3400" s="1"/>
  <c r="O3400" s="1"/>
  <c r="M3408"/>
  <c r="N3408" s="1"/>
  <c r="O3408" s="1"/>
  <c r="M3416"/>
  <c r="N3416" s="1"/>
  <c r="O3416" s="1"/>
  <c r="M3424"/>
  <c r="N3424" s="1"/>
  <c r="O3424" s="1"/>
  <c r="M3432"/>
  <c r="N3432" s="1"/>
  <c r="O3432" s="1"/>
  <c r="M3440"/>
  <c r="N3440" s="1"/>
  <c r="O3440" s="1"/>
  <c r="M3448"/>
  <c r="N3448" s="1"/>
  <c r="O3448" s="1"/>
  <c r="M3456"/>
  <c r="N3456" s="1"/>
  <c r="O3456" s="1"/>
  <c r="M3464"/>
  <c r="N3464" s="1"/>
  <c r="O3464" s="1"/>
  <c r="M3472"/>
  <c r="N3472" s="1"/>
  <c r="O3472" s="1"/>
  <c r="M3480"/>
  <c r="N3480" s="1"/>
  <c r="O3480" s="1"/>
  <c r="M3488"/>
  <c r="N3488" s="1"/>
  <c r="O3488" s="1"/>
  <c r="M3496"/>
  <c r="N3496" s="1"/>
  <c r="O3496" s="1"/>
  <c r="M3504"/>
  <c r="N3504" s="1"/>
  <c r="O3504" s="1"/>
  <c r="M3512"/>
  <c r="N3512" s="1"/>
  <c r="O3512" s="1"/>
  <c r="M3520"/>
  <c r="N3520" s="1"/>
  <c r="O3520" s="1"/>
  <c r="M3528"/>
  <c r="N3528" s="1"/>
  <c r="O3528" s="1"/>
  <c r="M3536"/>
  <c r="N3536" s="1"/>
  <c r="O3536" s="1"/>
  <c r="M3544"/>
  <c r="N3544" s="1"/>
  <c r="O3544" s="1"/>
  <c r="M3552"/>
  <c r="N3552" s="1"/>
  <c r="O3552" s="1"/>
  <c r="M3560"/>
  <c r="N3560" s="1"/>
  <c r="O3560" s="1"/>
  <c r="M3568"/>
  <c r="N3568" s="1"/>
  <c r="O3568" s="1"/>
  <c r="M3576"/>
  <c r="N3576" s="1"/>
  <c r="O3576" s="1"/>
  <c r="M3584"/>
  <c r="N3584" s="1"/>
  <c r="O3584" s="1"/>
  <c r="M3592"/>
  <c r="N3592" s="1"/>
  <c r="O3592" s="1"/>
  <c r="M3600"/>
  <c r="N3600" s="1"/>
  <c r="O3600" s="1"/>
  <c r="M3608"/>
  <c r="N3608" s="1"/>
  <c r="O3608" s="1"/>
  <c r="M3616"/>
  <c r="N3616" s="1"/>
  <c r="O3616" s="1"/>
  <c r="M3624"/>
  <c r="N3624" s="1"/>
  <c r="O3624" s="1"/>
  <c r="M3632"/>
  <c r="N3632" s="1"/>
  <c r="O3632" s="1"/>
  <c r="M3640"/>
  <c r="N3640" s="1"/>
  <c r="O3640" s="1"/>
  <c r="P3640" s="1"/>
  <c r="M3648"/>
  <c r="N3648" s="1"/>
  <c r="O3648" s="1"/>
  <c r="P3648" s="1"/>
  <c r="M3656"/>
  <c r="N3656" s="1"/>
  <c r="O3656" s="1"/>
  <c r="M3664"/>
  <c r="N3664" s="1"/>
  <c r="O3664" s="1"/>
  <c r="P3664" s="1"/>
  <c r="M2065"/>
  <c r="N2065" s="1"/>
  <c r="O2065" s="1"/>
  <c r="M2234"/>
  <c r="N2234" s="1"/>
  <c r="O2234" s="1"/>
  <c r="M2374"/>
  <c r="N2374" s="1"/>
  <c r="O2374" s="1"/>
  <c r="M2477"/>
  <c r="N2477" s="1"/>
  <c r="O2477" s="1"/>
  <c r="M2580"/>
  <c r="N2580" s="1"/>
  <c r="O2580" s="1"/>
  <c r="M2669"/>
  <c r="N2669" s="1"/>
  <c r="O2669" s="1"/>
  <c r="M2737"/>
  <c r="N2737" s="1"/>
  <c r="O2737" s="1"/>
  <c r="M2785"/>
  <c r="N2785" s="1"/>
  <c r="O2785" s="1"/>
  <c r="M2806"/>
  <c r="N2806" s="1"/>
  <c r="O2806" s="1"/>
  <c r="M2826"/>
  <c r="N2826" s="1"/>
  <c r="O2826" s="1"/>
  <c r="M2849"/>
  <c r="N2849" s="1"/>
  <c r="O2849" s="1"/>
  <c r="M2870"/>
  <c r="N2870" s="1"/>
  <c r="O2870" s="1"/>
  <c r="M2890"/>
  <c r="N2890" s="1"/>
  <c r="O2890" s="1"/>
  <c r="M2913"/>
  <c r="N2913" s="1"/>
  <c r="O2913" s="1"/>
  <c r="M2934"/>
  <c r="N2934" s="1"/>
  <c r="O2934" s="1"/>
  <c r="M2954"/>
  <c r="N2954" s="1"/>
  <c r="O2954" s="1"/>
  <c r="M2974"/>
  <c r="N2974" s="1"/>
  <c r="O2974" s="1"/>
  <c r="M2987"/>
  <c r="N2987" s="1"/>
  <c r="O2987" s="1"/>
  <c r="M3001"/>
  <c r="N3001" s="1"/>
  <c r="O3001" s="1"/>
  <c r="P3001" s="1"/>
  <c r="M3012"/>
  <c r="N3012" s="1"/>
  <c r="O3012" s="1"/>
  <c r="M3026"/>
  <c r="N3026" s="1"/>
  <c r="O3026" s="1"/>
  <c r="P3026" s="1"/>
  <c r="M3038"/>
  <c r="N3038" s="1"/>
  <c r="O3038" s="1"/>
  <c r="M3051"/>
  <c r="N3051" s="1"/>
  <c r="O3051" s="1"/>
  <c r="M3065"/>
  <c r="N3065" s="1"/>
  <c r="O3065" s="1"/>
  <c r="M3076"/>
  <c r="N3076" s="1"/>
  <c r="O3076" s="1"/>
  <c r="M3090"/>
  <c r="N3090" s="1"/>
  <c r="O3090" s="1"/>
  <c r="M3102"/>
  <c r="N3102" s="1"/>
  <c r="O3102" s="1"/>
  <c r="M3115"/>
  <c r="N3115" s="1"/>
  <c r="O3115" s="1"/>
  <c r="M3129"/>
  <c r="N3129" s="1"/>
  <c r="O3129" s="1"/>
  <c r="M3140"/>
  <c r="N3140" s="1"/>
  <c r="O3140" s="1"/>
  <c r="M3154"/>
  <c r="N3154" s="1"/>
  <c r="O3154" s="1"/>
  <c r="M3166"/>
  <c r="N3166" s="1"/>
  <c r="O3166" s="1"/>
  <c r="M3179"/>
  <c r="N3179" s="1"/>
  <c r="O3179" s="1"/>
  <c r="M3193"/>
  <c r="N3193" s="1"/>
  <c r="O3193" s="1"/>
  <c r="P3193" s="1"/>
  <c r="M3204"/>
  <c r="N3204" s="1"/>
  <c r="O3204" s="1"/>
  <c r="M3218"/>
  <c r="N3218" s="1"/>
  <c r="O3218" s="1"/>
  <c r="M3230"/>
  <c r="N3230" s="1"/>
  <c r="O3230" s="1"/>
  <c r="M3243"/>
  <c r="N3243" s="1"/>
  <c r="O3243" s="1"/>
  <c r="M3257"/>
  <c r="N3257" s="1"/>
  <c r="O3257" s="1"/>
  <c r="M3268"/>
  <c r="N3268" s="1"/>
  <c r="O3268" s="1"/>
  <c r="M3282"/>
  <c r="N3282" s="1"/>
  <c r="O3282" s="1"/>
  <c r="M3294"/>
  <c r="N3294" s="1"/>
  <c r="O3294" s="1"/>
  <c r="M3307"/>
  <c r="N3307" s="1"/>
  <c r="O3307" s="1"/>
  <c r="M3321"/>
  <c r="N3321" s="1"/>
  <c r="O3321" s="1"/>
  <c r="M3332"/>
  <c r="N3332" s="1"/>
  <c r="O3332" s="1"/>
  <c r="M3342"/>
  <c r="N3342" s="1"/>
  <c r="O3342" s="1"/>
  <c r="M3354"/>
  <c r="N3354" s="1"/>
  <c r="O3354" s="1"/>
  <c r="M3364"/>
  <c r="N3364" s="1"/>
  <c r="O3364" s="1"/>
  <c r="M3374"/>
  <c r="N3374" s="1"/>
  <c r="O3374" s="1"/>
  <c r="M3386"/>
  <c r="N3386" s="1"/>
  <c r="O3386" s="1"/>
  <c r="M3394"/>
  <c r="N3394" s="1"/>
  <c r="O3394" s="1"/>
  <c r="M3402"/>
  <c r="N3402" s="1"/>
  <c r="O3402" s="1"/>
  <c r="M3410"/>
  <c r="N3410" s="1"/>
  <c r="O3410" s="1"/>
  <c r="M3418"/>
  <c r="N3418" s="1"/>
  <c r="O3418" s="1"/>
  <c r="M3426"/>
  <c r="N3426" s="1"/>
  <c r="O3426" s="1"/>
  <c r="M3434"/>
  <c r="N3434" s="1"/>
  <c r="O3434" s="1"/>
  <c r="M3442"/>
  <c r="N3442" s="1"/>
  <c r="O3442" s="1"/>
  <c r="M3450"/>
  <c r="N3450" s="1"/>
  <c r="O3450" s="1"/>
  <c r="M3458"/>
  <c r="N3458" s="1"/>
  <c r="O3458" s="1"/>
  <c r="M3466"/>
  <c r="N3466" s="1"/>
  <c r="O3466" s="1"/>
  <c r="M3474"/>
  <c r="N3474" s="1"/>
  <c r="O3474" s="1"/>
  <c r="M3482"/>
  <c r="N3482" s="1"/>
  <c r="O3482" s="1"/>
  <c r="M3490"/>
  <c r="N3490" s="1"/>
  <c r="O3490" s="1"/>
  <c r="M3498"/>
  <c r="N3498" s="1"/>
  <c r="O3498" s="1"/>
  <c r="M3506"/>
  <c r="N3506" s="1"/>
  <c r="O3506" s="1"/>
  <c r="M3514"/>
  <c r="N3514" s="1"/>
  <c r="O3514" s="1"/>
  <c r="M3522"/>
  <c r="N3522" s="1"/>
  <c r="O3522" s="1"/>
  <c r="M3530"/>
  <c r="N3530" s="1"/>
  <c r="O3530" s="1"/>
  <c r="M3538"/>
  <c r="N3538" s="1"/>
  <c r="O3538" s="1"/>
  <c r="M3546"/>
  <c r="N3546" s="1"/>
  <c r="O3546" s="1"/>
  <c r="M3554"/>
  <c r="N3554" s="1"/>
  <c r="O3554" s="1"/>
  <c r="M3562"/>
  <c r="N3562" s="1"/>
  <c r="O3562" s="1"/>
  <c r="M3570"/>
  <c r="N3570" s="1"/>
  <c r="O3570" s="1"/>
  <c r="M3578"/>
  <c r="N3578" s="1"/>
  <c r="O3578" s="1"/>
  <c r="M3586"/>
  <c r="N3586" s="1"/>
  <c r="O3586" s="1"/>
  <c r="M3594"/>
  <c r="N3594" s="1"/>
  <c r="O3594" s="1"/>
  <c r="M3602"/>
  <c r="N3602" s="1"/>
  <c r="O3602" s="1"/>
  <c r="M3610"/>
  <c r="N3610" s="1"/>
  <c r="O3610" s="1"/>
  <c r="M3618"/>
  <c r="N3618" s="1"/>
  <c r="O3618" s="1"/>
  <c r="M3626"/>
  <c r="N3626" s="1"/>
  <c r="O3626" s="1"/>
  <c r="M3634"/>
  <c r="N3634" s="1"/>
  <c r="O3634" s="1"/>
  <c r="M3642"/>
  <c r="N3642" s="1"/>
  <c r="O3642" s="1"/>
  <c r="P3642" s="1"/>
  <c r="M3650"/>
  <c r="N3650" s="1"/>
  <c r="O3650" s="1"/>
  <c r="M3658"/>
  <c r="N3658" s="1"/>
  <c r="O3658" s="1"/>
  <c r="M3666"/>
  <c r="N3666" s="1"/>
  <c r="O3666" s="1"/>
  <c r="P3666" s="1"/>
  <c r="M3674"/>
  <c r="N3674" s="1"/>
  <c r="O3674" s="1"/>
  <c r="M3682"/>
  <c r="N3682" s="1"/>
  <c r="O3682" s="1"/>
  <c r="M3690"/>
  <c r="N3690" s="1"/>
  <c r="O3690" s="1"/>
  <c r="P3690" s="1"/>
  <c r="M3698"/>
  <c r="N3698" s="1"/>
  <c r="O3698" s="1"/>
  <c r="P3698" s="1"/>
  <c r="M3706"/>
  <c r="N3706" s="1"/>
  <c r="O3706" s="1"/>
  <c r="M3714"/>
  <c r="N3714" s="1"/>
  <c r="O3714" s="1"/>
  <c r="P3714" s="1"/>
  <c r="M3722"/>
  <c r="N3722" s="1"/>
  <c r="O3722" s="1"/>
  <c r="P3722" s="1"/>
  <c r="M3730"/>
  <c r="N3730" s="1"/>
  <c r="O3730" s="1"/>
  <c r="M3738"/>
  <c r="N3738" s="1"/>
  <c r="O3738" s="1"/>
  <c r="P3738" s="1"/>
  <c r="M3746"/>
  <c r="N3746" s="1"/>
  <c r="O3746" s="1"/>
  <c r="P3746" s="1"/>
  <c r="M3754"/>
  <c r="N3754" s="1"/>
  <c r="O3754" s="1"/>
  <c r="M3762"/>
  <c r="N3762" s="1"/>
  <c r="O3762" s="1"/>
  <c r="P3762" s="1"/>
  <c r="M3770"/>
  <c r="N3770" s="1"/>
  <c r="O3770" s="1"/>
  <c r="M3778"/>
  <c r="N3778" s="1"/>
  <c r="O3778" s="1"/>
  <c r="M3786"/>
  <c r="N3786" s="1"/>
  <c r="O3786" s="1"/>
  <c r="M3794"/>
  <c r="N3794" s="1"/>
  <c r="O3794" s="1"/>
  <c r="M3802"/>
  <c r="N3802" s="1"/>
  <c r="O3802" s="1"/>
  <c r="M3810"/>
  <c r="N3810" s="1"/>
  <c r="O3810" s="1"/>
  <c r="M3818"/>
  <c r="N3818" s="1"/>
  <c r="O3818" s="1"/>
  <c r="M3826"/>
  <c r="N3826" s="1"/>
  <c r="O3826" s="1"/>
  <c r="M3834"/>
  <c r="N3834" s="1"/>
  <c r="O3834" s="1"/>
  <c r="M3842"/>
  <c r="N3842" s="1"/>
  <c r="O3842" s="1"/>
  <c r="M3850"/>
  <c r="N3850" s="1"/>
  <c r="O3850" s="1"/>
  <c r="M3858"/>
  <c r="N3858" s="1"/>
  <c r="O3858" s="1"/>
  <c r="M3866"/>
  <c r="N3866" s="1"/>
  <c r="O3866" s="1"/>
  <c r="M3874"/>
  <c r="N3874" s="1"/>
  <c r="O3874" s="1"/>
  <c r="M3882"/>
  <c r="N3882" s="1"/>
  <c r="O3882" s="1"/>
  <c r="M3890"/>
  <c r="N3890" s="1"/>
  <c r="O3890" s="1"/>
  <c r="M3898"/>
  <c r="N3898" s="1"/>
  <c r="O3898" s="1"/>
  <c r="M3906"/>
  <c r="N3906" s="1"/>
  <c r="O3906" s="1"/>
  <c r="M3914"/>
  <c r="N3914" s="1"/>
  <c r="O3914" s="1"/>
  <c r="M3922"/>
  <c r="N3922" s="1"/>
  <c r="O3922" s="1"/>
  <c r="M3930"/>
  <c r="N3930" s="1"/>
  <c r="O3930" s="1"/>
  <c r="M3938"/>
  <c r="N3938" s="1"/>
  <c r="O3938" s="1"/>
  <c r="M3946"/>
  <c r="N3946" s="1"/>
  <c r="O3946" s="1"/>
  <c r="M3954"/>
  <c r="N3954" s="1"/>
  <c r="O3954" s="1"/>
  <c r="M3962"/>
  <c r="N3962" s="1"/>
  <c r="O3962" s="1"/>
  <c r="M3970"/>
  <c r="N3970" s="1"/>
  <c r="O3970" s="1"/>
  <c r="M3978"/>
  <c r="N3978" s="1"/>
  <c r="O3978" s="1"/>
  <c r="M3986"/>
  <c r="N3986" s="1"/>
  <c r="O3986" s="1"/>
  <c r="M3994"/>
  <c r="N3994" s="1"/>
  <c r="O3994" s="1"/>
  <c r="M4002"/>
  <c r="N4002" s="1"/>
  <c r="O4002" s="1"/>
  <c r="P4002" s="1"/>
  <c r="M4010"/>
  <c r="N4010" s="1"/>
  <c r="O4010" s="1"/>
  <c r="M4018"/>
  <c r="N4018" s="1"/>
  <c r="O4018" s="1"/>
  <c r="M4026"/>
  <c r="N4026" s="1"/>
  <c r="O4026" s="1"/>
  <c r="P4026" s="1"/>
  <c r="M4034"/>
  <c r="N4034" s="1"/>
  <c r="O4034" s="1"/>
  <c r="M4042"/>
  <c r="N4042" s="1"/>
  <c r="O4042" s="1"/>
  <c r="M4050"/>
  <c r="N4050" s="1"/>
  <c r="O4050" s="1"/>
  <c r="P4050" s="1"/>
  <c r="M4058"/>
  <c r="N4058" s="1"/>
  <c r="O4058" s="1"/>
  <c r="M4066"/>
  <c r="N4066" s="1"/>
  <c r="O4066" s="1"/>
  <c r="M4074"/>
  <c r="N4074" s="1"/>
  <c r="O4074" s="1"/>
  <c r="P4074" s="1"/>
  <c r="M4082"/>
  <c r="N4082" s="1"/>
  <c r="O4082" s="1"/>
  <c r="M4090"/>
  <c r="N4090" s="1"/>
  <c r="O4090" s="1"/>
  <c r="M4098"/>
  <c r="N4098" s="1"/>
  <c r="O4098" s="1"/>
  <c r="P4098" s="1"/>
  <c r="M4106"/>
  <c r="N4106" s="1"/>
  <c r="O4106" s="1"/>
  <c r="M4114"/>
  <c r="N4114" s="1"/>
  <c r="O4114" s="1"/>
  <c r="M4122"/>
  <c r="N4122" s="1"/>
  <c r="O4122" s="1"/>
  <c r="P4122" s="1"/>
  <c r="M4130"/>
  <c r="N4130" s="1"/>
  <c r="O4130" s="1"/>
  <c r="M4138"/>
  <c r="N4138" s="1"/>
  <c r="O4138" s="1"/>
  <c r="M4146"/>
  <c r="N4146" s="1"/>
  <c r="O4146" s="1"/>
  <c r="P4146" s="1"/>
  <c r="M4154"/>
  <c r="N4154" s="1"/>
  <c r="O4154" s="1"/>
  <c r="M4162"/>
  <c r="N4162" s="1"/>
  <c r="O4162" s="1"/>
  <c r="M4170"/>
  <c r="N4170" s="1"/>
  <c r="O4170" s="1"/>
  <c r="M4178"/>
  <c r="N4178" s="1"/>
  <c r="O4178" s="1"/>
  <c r="M4186"/>
  <c r="N4186" s="1"/>
  <c r="O4186" s="1"/>
  <c r="M4194"/>
  <c r="N4194" s="1"/>
  <c r="O4194" s="1"/>
  <c r="M4202"/>
  <c r="N4202" s="1"/>
  <c r="O4202" s="1"/>
  <c r="M4210"/>
  <c r="N4210" s="1"/>
  <c r="O4210" s="1"/>
  <c r="M4218"/>
  <c r="N4218" s="1"/>
  <c r="O4218" s="1"/>
  <c r="M4226"/>
  <c r="N4226" s="1"/>
  <c r="O4226" s="1"/>
  <c r="M4234"/>
  <c r="N4234" s="1"/>
  <c r="O4234" s="1"/>
  <c r="M2042"/>
  <c r="N2042" s="1"/>
  <c r="O2042" s="1"/>
  <c r="M2802"/>
  <c r="N2802" s="1"/>
  <c r="O2802" s="1"/>
  <c r="P2802" s="1"/>
  <c r="M2971"/>
  <c r="N2971" s="1"/>
  <c r="O2971" s="1"/>
  <c r="M3075"/>
  <c r="N3075" s="1"/>
  <c r="O3075" s="1"/>
  <c r="M3178"/>
  <c r="N3178" s="1"/>
  <c r="O3178" s="1"/>
  <c r="M3281"/>
  <c r="N3281" s="1"/>
  <c r="O3281" s="1"/>
  <c r="M3373"/>
  <c r="N3373" s="1"/>
  <c r="O3373" s="1"/>
  <c r="M3441"/>
  <c r="N3441" s="1"/>
  <c r="O3441" s="1"/>
  <c r="M3505"/>
  <c r="N3505" s="1"/>
  <c r="O3505" s="1"/>
  <c r="M3569"/>
  <c r="N3569" s="1"/>
  <c r="O3569" s="1"/>
  <c r="M3633"/>
  <c r="N3633" s="1"/>
  <c r="O3633" s="1"/>
  <c r="M3675"/>
  <c r="N3675" s="1"/>
  <c r="O3675" s="1"/>
  <c r="M3697"/>
  <c r="N3697" s="1"/>
  <c r="O3697" s="1"/>
  <c r="P3697" s="1"/>
  <c r="M3720"/>
  <c r="N3720" s="1"/>
  <c r="O3720" s="1"/>
  <c r="P3720" s="1"/>
  <c r="M3739"/>
  <c r="N3739" s="1"/>
  <c r="O3739" s="1"/>
  <c r="P3739" s="1"/>
  <c r="M3761"/>
  <c r="N3761" s="1"/>
  <c r="O3761" s="1"/>
  <c r="P3761" s="1"/>
  <c r="M3784"/>
  <c r="N3784" s="1"/>
  <c r="O3784" s="1"/>
  <c r="M3803"/>
  <c r="N3803" s="1"/>
  <c r="O3803" s="1"/>
  <c r="M3819"/>
  <c r="N3819" s="1"/>
  <c r="O3819" s="1"/>
  <c r="M3832"/>
  <c r="N3832" s="1"/>
  <c r="O3832" s="1"/>
  <c r="M3844"/>
  <c r="N3844" s="1"/>
  <c r="O3844" s="1"/>
  <c r="M3857"/>
  <c r="N3857" s="1"/>
  <c r="O3857" s="1"/>
  <c r="M3869"/>
  <c r="N3869" s="1"/>
  <c r="O3869" s="1"/>
  <c r="M3883"/>
  <c r="N3883" s="1"/>
  <c r="O3883" s="1"/>
  <c r="M3896"/>
  <c r="N3896" s="1"/>
  <c r="O3896" s="1"/>
  <c r="M3908"/>
  <c r="N3908" s="1"/>
  <c r="O3908" s="1"/>
  <c r="M3921"/>
  <c r="N3921" s="1"/>
  <c r="O3921" s="1"/>
  <c r="M3933"/>
  <c r="N3933" s="1"/>
  <c r="O3933" s="1"/>
  <c r="M3947"/>
  <c r="N3947" s="1"/>
  <c r="O3947" s="1"/>
  <c r="M3960"/>
  <c r="N3960" s="1"/>
  <c r="O3960" s="1"/>
  <c r="M3972"/>
  <c r="N3972" s="1"/>
  <c r="O3972" s="1"/>
  <c r="M3985"/>
  <c r="N3985" s="1"/>
  <c r="O3985" s="1"/>
  <c r="M3997"/>
  <c r="N3997" s="1"/>
  <c r="O3997" s="1"/>
  <c r="M4011"/>
  <c r="N4011" s="1"/>
  <c r="O4011" s="1"/>
  <c r="M4024"/>
  <c r="N4024" s="1"/>
  <c r="O4024" s="1"/>
  <c r="M4036"/>
  <c r="N4036" s="1"/>
  <c r="O4036" s="1"/>
  <c r="M4049"/>
  <c r="N4049" s="1"/>
  <c r="O4049" s="1"/>
  <c r="P4049" s="1"/>
  <c r="M4061"/>
  <c r="N4061" s="1"/>
  <c r="O4061" s="1"/>
  <c r="M4075"/>
  <c r="N4075" s="1"/>
  <c r="O4075" s="1"/>
  <c r="P4075" s="1"/>
  <c r="M4088"/>
  <c r="N4088" s="1"/>
  <c r="O4088" s="1"/>
  <c r="M4100"/>
  <c r="N4100" s="1"/>
  <c r="O4100" s="1"/>
  <c r="P4100" s="1"/>
  <c r="M4113"/>
  <c r="N4113" s="1"/>
  <c r="O4113" s="1"/>
  <c r="M4125"/>
  <c r="N4125" s="1"/>
  <c r="O4125" s="1"/>
  <c r="P4125" s="1"/>
  <c r="M4139"/>
  <c r="N4139" s="1"/>
  <c r="O4139" s="1"/>
  <c r="M4152"/>
  <c r="N4152" s="1"/>
  <c r="O4152" s="1"/>
  <c r="P4152" s="1"/>
  <c r="M4163"/>
  <c r="N4163" s="1"/>
  <c r="O4163" s="1"/>
  <c r="M4173"/>
  <c r="N4173" s="1"/>
  <c r="O4173" s="1"/>
  <c r="P4173" s="1"/>
  <c r="M4184"/>
  <c r="N4184" s="1"/>
  <c r="O4184" s="1"/>
  <c r="M4195"/>
  <c r="N4195" s="1"/>
  <c r="O4195" s="1"/>
  <c r="M4205"/>
  <c r="N4205" s="1"/>
  <c r="O4205" s="1"/>
  <c r="M4216"/>
  <c r="N4216" s="1"/>
  <c r="O4216" s="1"/>
  <c r="M4227"/>
  <c r="N4227" s="1"/>
  <c r="O4227" s="1"/>
  <c r="M4237"/>
  <c r="N4237" s="1"/>
  <c r="O4237" s="1"/>
  <c r="M4245"/>
  <c r="N4245" s="1"/>
  <c r="O4245" s="1"/>
  <c r="M4253"/>
  <c r="N4253" s="1"/>
  <c r="O4253" s="1"/>
  <c r="M4261"/>
  <c r="N4261" s="1"/>
  <c r="O4261" s="1"/>
  <c r="M4269"/>
  <c r="N4269" s="1"/>
  <c r="O4269" s="1"/>
  <c r="M4277"/>
  <c r="N4277" s="1"/>
  <c r="O4277" s="1"/>
  <c r="M4285"/>
  <c r="N4285" s="1"/>
  <c r="O4285" s="1"/>
  <c r="M4293"/>
  <c r="N4293" s="1"/>
  <c r="O4293" s="1"/>
  <c r="M4301"/>
  <c r="N4301" s="1"/>
  <c r="O4301" s="1"/>
  <c r="M4309"/>
  <c r="N4309" s="1"/>
  <c r="O4309" s="1"/>
  <c r="M4317"/>
  <c r="N4317" s="1"/>
  <c r="O4317" s="1"/>
  <c r="M4325"/>
  <c r="N4325" s="1"/>
  <c r="O4325" s="1"/>
  <c r="M4333"/>
  <c r="N4333" s="1"/>
  <c r="O4333" s="1"/>
  <c r="M4341"/>
  <c r="N4341" s="1"/>
  <c r="O4341" s="1"/>
  <c r="M4349"/>
  <c r="N4349" s="1"/>
  <c r="O4349" s="1"/>
  <c r="M4357"/>
  <c r="N4357" s="1"/>
  <c r="O4357" s="1"/>
  <c r="M4365"/>
  <c r="N4365" s="1"/>
  <c r="O4365" s="1"/>
  <c r="M4373"/>
  <c r="N4373" s="1"/>
  <c r="O4373" s="1"/>
  <c r="M4381"/>
  <c r="N4381" s="1"/>
  <c r="O4381" s="1"/>
  <c r="M4389"/>
  <c r="N4389" s="1"/>
  <c r="O4389" s="1"/>
  <c r="P4389" s="1"/>
  <c r="M4397"/>
  <c r="N4397" s="1"/>
  <c r="O4397" s="1"/>
  <c r="M4405"/>
  <c r="N4405" s="1"/>
  <c r="O4405" s="1"/>
  <c r="P4405" s="1"/>
  <c r="M4413"/>
  <c r="N4413" s="1"/>
  <c r="O4413" s="1"/>
  <c r="P4413" s="1"/>
  <c r="M4421"/>
  <c r="N4421" s="1"/>
  <c r="O4421" s="1"/>
  <c r="M4429"/>
  <c r="N4429" s="1"/>
  <c r="O4429" s="1"/>
  <c r="M4437"/>
  <c r="N4437" s="1"/>
  <c r="O4437" s="1"/>
  <c r="P4437" s="1"/>
  <c r="M4445"/>
  <c r="N4445" s="1"/>
  <c r="O4445" s="1"/>
  <c r="M4453"/>
  <c r="N4453" s="1"/>
  <c r="O4453" s="1"/>
  <c r="M4461"/>
  <c r="N4461" s="1"/>
  <c r="O4461" s="1"/>
  <c r="P4461" s="1"/>
  <c r="M4469"/>
  <c r="N4469" s="1"/>
  <c r="O4469" s="1"/>
  <c r="M4477"/>
  <c r="N4477" s="1"/>
  <c r="O4477" s="1"/>
  <c r="P4477" s="1"/>
  <c r="M4485"/>
  <c r="N4485" s="1"/>
  <c r="O4485" s="1"/>
  <c r="P4485" s="1"/>
  <c r="M4493"/>
  <c r="N4493" s="1"/>
  <c r="O4493" s="1"/>
  <c r="M4501"/>
  <c r="N4501" s="1"/>
  <c r="O4501" s="1"/>
  <c r="P4501" s="1"/>
  <c r="M4509"/>
  <c r="N4509" s="1"/>
  <c r="O4509" s="1"/>
  <c r="P4509" s="1"/>
  <c r="M4517"/>
  <c r="N4517" s="1"/>
  <c r="O4517" s="1"/>
  <c r="P4517" s="1"/>
  <c r="M4525"/>
  <c r="N4525" s="1"/>
  <c r="O4525" s="1"/>
  <c r="M4533"/>
  <c r="N4533" s="1"/>
  <c r="O4533" s="1"/>
  <c r="P4533" s="1"/>
  <c r="M4541"/>
  <c r="N4541" s="1"/>
  <c r="O4541" s="1"/>
  <c r="P4541" s="1"/>
  <c r="M4549"/>
  <c r="N4549" s="1"/>
  <c r="O4549" s="1"/>
  <c r="P4549" s="1"/>
  <c r="M4557"/>
  <c r="N4557" s="1"/>
  <c r="O4557" s="1"/>
  <c r="P4557" s="1"/>
  <c r="M4565"/>
  <c r="N4565" s="1"/>
  <c r="O4565" s="1"/>
  <c r="M4573"/>
  <c r="N4573" s="1"/>
  <c r="O4573" s="1"/>
  <c r="P4573" s="1"/>
  <c r="M4581"/>
  <c r="N4581" s="1"/>
  <c r="O4581" s="1"/>
  <c r="P4581" s="1"/>
  <c r="M4589"/>
  <c r="N4589" s="1"/>
  <c r="O4589" s="1"/>
  <c r="M2212"/>
  <c r="N2212" s="1"/>
  <c r="O2212" s="1"/>
  <c r="M2825"/>
  <c r="N2825" s="1"/>
  <c r="O2825" s="1"/>
  <c r="M2986"/>
  <c r="N2986" s="1"/>
  <c r="O2986" s="1"/>
  <c r="M3089"/>
  <c r="N3089" s="1"/>
  <c r="O3089" s="1"/>
  <c r="M3190"/>
  <c r="N3190" s="1"/>
  <c r="O3190" s="1"/>
  <c r="P3190" s="1"/>
  <c r="M3292"/>
  <c r="N3292" s="1"/>
  <c r="O3292" s="1"/>
  <c r="M3385"/>
  <c r="N3385" s="1"/>
  <c r="O3385" s="1"/>
  <c r="M3449"/>
  <c r="N3449" s="1"/>
  <c r="O3449" s="1"/>
  <c r="M3513"/>
  <c r="N3513" s="1"/>
  <c r="O3513" s="1"/>
  <c r="M3577"/>
  <c r="N3577" s="1"/>
  <c r="O3577" s="1"/>
  <c r="M3641"/>
  <c r="N3641" s="1"/>
  <c r="O3641" s="1"/>
  <c r="P3641" s="1"/>
  <c r="M3680"/>
  <c r="N3680" s="1"/>
  <c r="O3680" s="1"/>
  <c r="M3699"/>
  <c r="N3699" s="1"/>
  <c r="O3699" s="1"/>
  <c r="M3721"/>
  <c r="N3721" s="1"/>
  <c r="O3721" s="1"/>
  <c r="P3721" s="1"/>
  <c r="M3744"/>
  <c r="N3744" s="1"/>
  <c r="O3744" s="1"/>
  <c r="P3744" s="1"/>
  <c r="M3763"/>
  <c r="N3763" s="1"/>
  <c r="O3763" s="1"/>
  <c r="P3763" s="1"/>
  <c r="M3785"/>
  <c r="N3785" s="1"/>
  <c r="O3785" s="1"/>
  <c r="M3808"/>
  <c r="N3808" s="1"/>
  <c r="O3808" s="1"/>
  <c r="M3820"/>
  <c r="N3820" s="1"/>
  <c r="O3820" s="1"/>
  <c r="M3833"/>
  <c r="N3833" s="1"/>
  <c r="O3833" s="1"/>
  <c r="M3845"/>
  <c r="N3845" s="1"/>
  <c r="O3845" s="1"/>
  <c r="M3859"/>
  <c r="N3859" s="1"/>
  <c r="O3859" s="1"/>
  <c r="M3872"/>
  <c r="N3872" s="1"/>
  <c r="O3872" s="1"/>
  <c r="M3884"/>
  <c r="N3884" s="1"/>
  <c r="O3884" s="1"/>
  <c r="M3897"/>
  <c r="N3897" s="1"/>
  <c r="O3897" s="1"/>
  <c r="M3909"/>
  <c r="N3909" s="1"/>
  <c r="O3909" s="1"/>
  <c r="M3923"/>
  <c r="N3923" s="1"/>
  <c r="O3923" s="1"/>
  <c r="M3936"/>
  <c r="N3936" s="1"/>
  <c r="O3936" s="1"/>
  <c r="M3948"/>
  <c r="N3948" s="1"/>
  <c r="O3948" s="1"/>
  <c r="M3961"/>
  <c r="N3961" s="1"/>
  <c r="O3961" s="1"/>
  <c r="M3973"/>
  <c r="N3973" s="1"/>
  <c r="O3973" s="1"/>
  <c r="M3987"/>
  <c r="N3987" s="1"/>
  <c r="O3987" s="1"/>
  <c r="M4000"/>
  <c r="N4000" s="1"/>
  <c r="O4000" s="1"/>
  <c r="M4012"/>
  <c r="N4012" s="1"/>
  <c r="O4012" s="1"/>
  <c r="M4025"/>
  <c r="N4025" s="1"/>
  <c r="O4025" s="1"/>
  <c r="P4025" s="1"/>
  <c r="M4037"/>
  <c r="N4037" s="1"/>
  <c r="O4037" s="1"/>
  <c r="M4051"/>
  <c r="N4051" s="1"/>
  <c r="O4051" s="1"/>
  <c r="P4051" s="1"/>
  <c r="M4064"/>
  <c r="N4064" s="1"/>
  <c r="O4064" s="1"/>
  <c r="M4076"/>
  <c r="N4076" s="1"/>
  <c r="O4076" s="1"/>
  <c r="P4076" s="1"/>
  <c r="M4089"/>
  <c r="N4089" s="1"/>
  <c r="O4089" s="1"/>
  <c r="M4101"/>
  <c r="N4101" s="1"/>
  <c r="O4101" s="1"/>
  <c r="P4101" s="1"/>
  <c r="M4115"/>
  <c r="N4115" s="1"/>
  <c r="O4115" s="1"/>
  <c r="M4128"/>
  <c r="N4128" s="1"/>
  <c r="O4128" s="1"/>
  <c r="P4128" s="1"/>
  <c r="M4140"/>
  <c r="N4140" s="1"/>
  <c r="O4140" s="1"/>
  <c r="M4153"/>
  <c r="N4153" s="1"/>
  <c r="O4153" s="1"/>
  <c r="P4153" s="1"/>
  <c r="M4164"/>
  <c r="N4164" s="1"/>
  <c r="O4164" s="1"/>
  <c r="M4174"/>
  <c r="N4174" s="1"/>
  <c r="O4174" s="1"/>
  <c r="P4174" s="1"/>
  <c r="M4185"/>
  <c r="N4185" s="1"/>
  <c r="O4185" s="1"/>
  <c r="M4196"/>
  <c r="N4196" s="1"/>
  <c r="O4196" s="1"/>
  <c r="M4206"/>
  <c r="N4206" s="1"/>
  <c r="O4206" s="1"/>
  <c r="M4217"/>
  <c r="N4217" s="1"/>
  <c r="O4217" s="1"/>
  <c r="M4228"/>
  <c r="N4228" s="1"/>
  <c r="O4228" s="1"/>
  <c r="M4238"/>
  <c r="N4238" s="1"/>
  <c r="O4238" s="1"/>
  <c r="M4246"/>
  <c r="N4246" s="1"/>
  <c r="O4246" s="1"/>
  <c r="M4254"/>
  <c r="N4254" s="1"/>
  <c r="O4254" s="1"/>
  <c r="M4262"/>
  <c r="N4262" s="1"/>
  <c r="O4262" s="1"/>
  <c r="M4270"/>
  <c r="N4270" s="1"/>
  <c r="O4270" s="1"/>
  <c r="M4278"/>
  <c r="N4278" s="1"/>
  <c r="O4278" s="1"/>
  <c r="M4286"/>
  <c r="N4286" s="1"/>
  <c r="O4286" s="1"/>
  <c r="M4294"/>
  <c r="N4294" s="1"/>
  <c r="O4294" s="1"/>
  <c r="M4302"/>
  <c r="N4302" s="1"/>
  <c r="O4302" s="1"/>
  <c r="M4310"/>
  <c r="N4310" s="1"/>
  <c r="O4310" s="1"/>
  <c r="M4318"/>
  <c r="N4318" s="1"/>
  <c r="O4318" s="1"/>
  <c r="M4326"/>
  <c r="N4326" s="1"/>
  <c r="O4326" s="1"/>
  <c r="M4334"/>
  <c r="N4334" s="1"/>
  <c r="O4334" s="1"/>
  <c r="M4342"/>
  <c r="N4342" s="1"/>
  <c r="O4342" s="1"/>
  <c r="M4350"/>
  <c r="N4350" s="1"/>
  <c r="O4350" s="1"/>
  <c r="M4358"/>
  <c r="N4358" s="1"/>
  <c r="O4358" s="1"/>
  <c r="M4366"/>
  <c r="N4366" s="1"/>
  <c r="O4366" s="1"/>
  <c r="P4366" s="1"/>
  <c r="M4374"/>
  <c r="N4374" s="1"/>
  <c r="O4374" s="1"/>
  <c r="M4382"/>
  <c r="N4382" s="1"/>
  <c r="O4382" s="1"/>
  <c r="P4382" s="1"/>
  <c r="M4390"/>
  <c r="N4390" s="1"/>
  <c r="O4390" s="1"/>
  <c r="P4390" s="1"/>
  <c r="M4398"/>
  <c r="N4398" s="1"/>
  <c r="O4398" s="1"/>
  <c r="M4406"/>
  <c r="N4406" s="1"/>
  <c r="O4406" s="1"/>
  <c r="P4406" s="1"/>
  <c r="M4414"/>
  <c r="N4414" s="1"/>
  <c r="O4414" s="1"/>
  <c r="P4414" s="1"/>
  <c r="M4422"/>
  <c r="N4422" s="1"/>
  <c r="O4422" s="1"/>
  <c r="M4430"/>
  <c r="N4430" s="1"/>
  <c r="O4430" s="1"/>
  <c r="P4430" s="1"/>
  <c r="M4438"/>
  <c r="N4438" s="1"/>
  <c r="O4438" s="1"/>
  <c r="P4438" s="1"/>
  <c r="M4446"/>
  <c r="N4446" s="1"/>
  <c r="O4446" s="1"/>
  <c r="M4454"/>
  <c r="N4454" s="1"/>
  <c r="O4454" s="1"/>
  <c r="M4462"/>
  <c r="N4462" s="1"/>
  <c r="O4462" s="1"/>
  <c r="P4462" s="1"/>
  <c r="M4470"/>
  <c r="N4470" s="1"/>
  <c r="O4470" s="1"/>
  <c r="M4478"/>
  <c r="N4478" s="1"/>
  <c r="O4478" s="1"/>
  <c r="P4478" s="1"/>
  <c r="M4486"/>
  <c r="N4486" s="1"/>
  <c r="O4486" s="1"/>
  <c r="P4486" s="1"/>
  <c r="M4494"/>
  <c r="N4494" s="1"/>
  <c r="O4494" s="1"/>
  <c r="M4502"/>
  <c r="N4502" s="1"/>
  <c r="O4502" s="1"/>
  <c r="P4502" s="1"/>
  <c r="M4510"/>
  <c r="N4510" s="1"/>
  <c r="O4510" s="1"/>
  <c r="P4510" s="1"/>
  <c r="M4518"/>
  <c r="N4518" s="1"/>
  <c r="O4518" s="1"/>
  <c r="M4526"/>
  <c r="N4526" s="1"/>
  <c r="O4526" s="1"/>
  <c r="P4526" s="1"/>
  <c r="M4534"/>
  <c r="N4534" s="1"/>
  <c r="O4534" s="1"/>
  <c r="P4534" s="1"/>
  <c r="M4542"/>
  <c r="N4542" s="1"/>
  <c r="O4542" s="1"/>
  <c r="M4550"/>
  <c r="N4550" s="1"/>
  <c r="O4550" s="1"/>
  <c r="P4550" s="1"/>
  <c r="M4558"/>
  <c r="N4558" s="1"/>
  <c r="O4558" s="1"/>
  <c r="P4558" s="1"/>
  <c r="M4566"/>
  <c r="N4566" s="1"/>
  <c r="O4566" s="1"/>
  <c r="M4574"/>
  <c r="N4574" s="1"/>
  <c r="O4574" s="1"/>
  <c r="P4574" s="1"/>
  <c r="M4582"/>
  <c r="N4582" s="1"/>
  <c r="O4582" s="1"/>
  <c r="P4582" s="1"/>
  <c r="M4590"/>
  <c r="N4590" s="1"/>
  <c r="O4590" s="1"/>
  <c r="M4598"/>
  <c r="N4598" s="1"/>
  <c r="O4598" s="1"/>
  <c r="M4606"/>
  <c r="N4606" s="1"/>
  <c r="O4606" s="1"/>
  <c r="M4614"/>
  <c r="N4614" s="1"/>
  <c r="O4614" s="1"/>
  <c r="M4622"/>
  <c r="N4622" s="1"/>
  <c r="O4622" s="1"/>
  <c r="P4622" s="1"/>
  <c r="M4630"/>
  <c r="N4630" s="1"/>
  <c r="O4630" s="1"/>
  <c r="P4630" s="1"/>
  <c r="M4638"/>
  <c r="N4638" s="1"/>
  <c r="O4638" s="1"/>
  <c r="M4646"/>
  <c r="N4646" s="1"/>
  <c r="O4646" s="1"/>
  <c r="M4654"/>
  <c r="N4654" s="1"/>
  <c r="O4654" s="1"/>
  <c r="P4654" s="1"/>
  <c r="M4662"/>
  <c r="N4662" s="1"/>
  <c r="O4662" s="1"/>
  <c r="M4670"/>
  <c r="N4670" s="1"/>
  <c r="O4670" s="1"/>
  <c r="P4670" s="1"/>
  <c r="M4678"/>
  <c r="N4678" s="1"/>
  <c r="O4678" s="1"/>
  <c r="M4686"/>
  <c r="N4686" s="1"/>
  <c r="O4686" s="1"/>
  <c r="M4694"/>
  <c r="N4694" s="1"/>
  <c r="O4694" s="1"/>
  <c r="P4694" s="1"/>
  <c r="M4702"/>
  <c r="N4702" s="1"/>
  <c r="O4702" s="1"/>
  <c r="P4702" s="1"/>
  <c r="M4710"/>
  <c r="N4710" s="1"/>
  <c r="O4710" s="1"/>
  <c r="M4718"/>
  <c r="N4718" s="1"/>
  <c r="O4718" s="1"/>
  <c r="M4726"/>
  <c r="N4726" s="1"/>
  <c r="O4726" s="1"/>
  <c r="P4726" s="1"/>
  <c r="M4734"/>
  <c r="N4734" s="1"/>
  <c r="O4734" s="1"/>
  <c r="M4742"/>
  <c r="N4742" s="1"/>
  <c r="O4742" s="1"/>
  <c r="M4750"/>
  <c r="N4750" s="1"/>
  <c r="O4750" s="1"/>
  <c r="M4758"/>
  <c r="N4758" s="1"/>
  <c r="O4758" s="1"/>
  <c r="M4766"/>
  <c r="N4766" s="1"/>
  <c r="O4766" s="1"/>
  <c r="M4774"/>
  <c r="N4774" s="1"/>
  <c r="O4774" s="1"/>
  <c r="P4774" s="1"/>
  <c r="M4782"/>
  <c r="N4782" s="1"/>
  <c r="O4782" s="1"/>
  <c r="M2362"/>
  <c r="N2362" s="1"/>
  <c r="O2362" s="1"/>
  <c r="M2846"/>
  <c r="N2846" s="1"/>
  <c r="O2846" s="1"/>
  <c r="M2998"/>
  <c r="N2998" s="1"/>
  <c r="O2998" s="1"/>
  <c r="P2998" s="1"/>
  <c r="M3100"/>
  <c r="N3100" s="1"/>
  <c r="O3100" s="1"/>
  <c r="M3203"/>
  <c r="N3203" s="1"/>
  <c r="O3203" s="1"/>
  <c r="M3306"/>
  <c r="N3306" s="1"/>
  <c r="O3306" s="1"/>
  <c r="M3393"/>
  <c r="N3393" s="1"/>
  <c r="O3393" s="1"/>
  <c r="M3457"/>
  <c r="N3457" s="1"/>
  <c r="O3457" s="1"/>
  <c r="M3521"/>
  <c r="N3521" s="1"/>
  <c r="O3521" s="1"/>
  <c r="M3585"/>
  <c r="N3585" s="1"/>
  <c r="O3585" s="1"/>
  <c r="M3649"/>
  <c r="N3649" s="1"/>
  <c r="O3649" s="1"/>
  <c r="P3649" s="1"/>
  <c r="M3681"/>
  <c r="N3681" s="1"/>
  <c r="O3681" s="1"/>
  <c r="M3704"/>
  <c r="N3704" s="1"/>
  <c r="O3704" s="1"/>
  <c r="M3723"/>
  <c r="N3723" s="1"/>
  <c r="O3723" s="1"/>
  <c r="M3745"/>
  <c r="N3745" s="1"/>
  <c r="O3745" s="1"/>
  <c r="P3745" s="1"/>
  <c r="M3768"/>
  <c r="N3768" s="1"/>
  <c r="O3768" s="1"/>
  <c r="P3768" s="1"/>
  <c r="M3787"/>
  <c r="N3787" s="1"/>
  <c r="O3787" s="1"/>
  <c r="M3809"/>
  <c r="N3809" s="1"/>
  <c r="O3809" s="1"/>
  <c r="M3821"/>
  <c r="N3821" s="1"/>
  <c r="O3821" s="1"/>
  <c r="M3835"/>
  <c r="N3835" s="1"/>
  <c r="O3835" s="1"/>
  <c r="M3848"/>
  <c r="N3848" s="1"/>
  <c r="O3848" s="1"/>
  <c r="M3860"/>
  <c r="N3860" s="1"/>
  <c r="O3860" s="1"/>
  <c r="M3873"/>
  <c r="N3873" s="1"/>
  <c r="O3873" s="1"/>
  <c r="M3885"/>
  <c r="N3885" s="1"/>
  <c r="O3885" s="1"/>
  <c r="M3899"/>
  <c r="N3899" s="1"/>
  <c r="O3899" s="1"/>
  <c r="M3912"/>
  <c r="N3912" s="1"/>
  <c r="O3912" s="1"/>
  <c r="M3924"/>
  <c r="N3924" s="1"/>
  <c r="O3924" s="1"/>
  <c r="M3937"/>
  <c r="N3937" s="1"/>
  <c r="O3937" s="1"/>
  <c r="M3949"/>
  <c r="N3949" s="1"/>
  <c r="O3949" s="1"/>
  <c r="M3963"/>
  <c r="N3963" s="1"/>
  <c r="O3963" s="1"/>
  <c r="M3976"/>
  <c r="N3976" s="1"/>
  <c r="O3976" s="1"/>
  <c r="M3988"/>
  <c r="N3988" s="1"/>
  <c r="O3988" s="1"/>
  <c r="M4001"/>
  <c r="N4001" s="1"/>
  <c r="O4001" s="1"/>
  <c r="M4013"/>
  <c r="N4013" s="1"/>
  <c r="O4013" s="1"/>
  <c r="M4027"/>
  <c r="N4027" s="1"/>
  <c r="O4027" s="1"/>
  <c r="P4027" s="1"/>
  <c r="M4040"/>
  <c r="N4040" s="1"/>
  <c r="O4040" s="1"/>
  <c r="M4052"/>
  <c r="N4052" s="1"/>
  <c r="O4052" s="1"/>
  <c r="P4052" s="1"/>
  <c r="M4065"/>
  <c r="N4065" s="1"/>
  <c r="O4065" s="1"/>
  <c r="M4077"/>
  <c r="N4077" s="1"/>
  <c r="O4077" s="1"/>
  <c r="P4077" s="1"/>
  <c r="M4091"/>
  <c r="N4091" s="1"/>
  <c r="O4091" s="1"/>
  <c r="M4104"/>
  <c r="N4104" s="1"/>
  <c r="O4104" s="1"/>
  <c r="P4104" s="1"/>
  <c r="M4116"/>
  <c r="N4116" s="1"/>
  <c r="O4116" s="1"/>
  <c r="M4129"/>
  <c r="N4129" s="1"/>
  <c r="O4129" s="1"/>
  <c r="M4141"/>
  <c r="N4141" s="1"/>
  <c r="O4141" s="1"/>
  <c r="P4141" s="1"/>
  <c r="M4155"/>
  <c r="N4155" s="1"/>
  <c r="O4155" s="1"/>
  <c r="M4165"/>
  <c r="N4165" s="1"/>
  <c r="O4165" s="1"/>
  <c r="M4176"/>
  <c r="N4176" s="1"/>
  <c r="O4176" s="1"/>
  <c r="P4176" s="1"/>
  <c r="M4187"/>
  <c r="N4187" s="1"/>
  <c r="O4187" s="1"/>
  <c r="M4197"/>
  <c r="N4197" s="1"/>
  <c r="O4197" s="1"/>
  <c r="M4208"/>
  <c r="N4208" s="1"/>
  <c r="O4208" s="1"/>
  <c r="M4219"/>
  <c r="N4219" s="1"/>
  <c r="O4219" s="1"/>
  <c r="M4229"/>
  <c r="N4229" s="1"/>
  <c r="O4229" s="1"/>
  <c r="M4239"/>
  <c r="N4239" s="1"/>
  <c r="O4239" s="1"/>
  <c r="M4247"/>
  <c r="N4247" s="1"/>
  <c r="O4247" s="1"/>
  <c r="M4255"/>
  <c r="N4255" s="1"/>
  <c r="O4255" s="1"/>
  <c r="M4263"/>
  <c r="N4263" s="1"/>
  <c r="O4263" s="1"/>
  <c r="M4271"/>
  <c r="N4271" s="1"/>
  <c r="O4271" s="1"/>
  <c r="M4279"/>
  <c r="N4279" s="1"/>
  <c r="O4279" s="1"/>
  <c r="M4287"/>
  <c r="N4287" s="1"/>
  <c r="O4287" s="1"/>
  <c r="M4295"/>
  <c r="N4295" s="1"/>
  <c r="O4295" s="1"/>
  <c r="M4303"/>
  <c r="N4303" s="1"/>
  <c r="O4303" s="1"/>
  <c r="M4311"/>
  <c r="N4311" s="1"/>
  <c r="O4311" s="1"/>
  <c r="M4319"/>
  <c r="N4319" s="1"/>
  <c r="O4319" s="1"/>
  <c r="M4327"/>
  <c r="N4327" s="1"/>
  <c r="O4327" s="1"/>
  <c r="M4335"/>
  <c r="N4335" s="1"/>
  <c r="O4335" s="1"/>
  <c r="M4343"/>
  <c r="N4343" s="1"/>
  <c r="O4343" s="1"/>
  <c r="M4351"/>
  <c r="N4351" s="1"/>
  <c r="O4351" s="1"/>
  <c r="M4359"/>
  <c r="N4359" s="1"/>
  <c r="O4359" s="1"/>
  <c r="M4367"/>
  <c r="N4367" s="1"/>
  <c r="O4367" s="1"/>
  <c r="M4375"/>
  <c r="N4375" s="1"/>
  <c r="O4375" s="1"/>
  <c r="M4383"/>
  <c r="N4383" s="1"/>
  <c r="O4383" s="1"/>
  <c r="P4383" s="1"/>
  <c r="M4391"/>
  <c r="N4391" s="1"/>
  <c r="O4391" s="1"/>
  <c r="P4391" s="1"/>
  <c r="M4399"/>
  <c r="N4399" s="1"/>
  <c r="O4399" s="1"/>
  <c r="M4407"/>
  <c r="N4407" s="1"/>
  <c r="O4407" s="1"/>
  <c r="P4407" s="1"/>
  <c r="M4415"/>
  <c r="N4415" s="1"/>
  <c r="O4415" s="1"/>
  <c r="P4415" s="1"/>
  <c r="M4423"/>
  <c r="N4423" s="1"/>
  <c r="O4423" s="1"/>
  <c r="M4431"/>
  <c r="N4431" s="1"/>
  <c r="O4431" s="1"/>
  <c r="P4431" s="1"/>
  <c r="M4439"/>
  <c r="N4439" s="1"/>
  <c r="O4439" s="1"/>
  <c r="P4439" s="1"/>
  <c r="M4447"/>
  <c r="N4447" s="1"/>
  <c r="O4447" s="1"/>
  <c r="M4455"/>
  <c r="N4455" s="1"/>
  <c r="O4455" s="1"/>
  <c r="P4455" s="1"/>
  <c r="M4463"/>
  <c r="N4463" s="1"/>
  <c r="O4463" s="1"/>
  <c r="P4463" s="1"/>
  <c r="M4471"/>
  <c r="N4471" s="1"/>
  <c r="O4471" s="1"/>
  <c r="M4479"/>
  <c r="N4479" s="1"/>
  <c r="O4479" s="1"/>
  <c r="P4479" s="1"/>
  <c r="M4487"/>
  <c r="N4487" s="1"/>
  <c r="O4487" s="1"/>
  <c r="P4487" s="1"/>
  <c r="M4495"/>
  <c r="N4495" s="1"/>
  <c r="O4495" s="1"/>
  <c r="M4503"/>
  <c r="N4503" s="1"/>
  <c r="O4503" s="1"/>
  <c r="P4503" s="1"/>
  <c r="M4511"/>
  <c r="N4511" s="1"/>
  <c r="O4511" s="1"/>
  <c r="P4511" s="1"/>
  <c r="M4519"/>
  <c r="N4519" s="1"/>
  <c r="O4519" s="1"/>
  <c r="M4527"/>
  <c r="N4527" s="1"/>
  <c r="O4527" s="1"/>
  <c r="P4527" s="1"/>
  <c r="M4535"/>
  <c r="N4535" s="1"/>
  <c r="O4535" s="1"/>
  <c r="P4535" s="1"/>
  <c r="M4543"/>
  <c r="N4543" s="1"/>
  <c r="O4543" s="1"/>
  <c r="M4551"/>
  <c r="N4551" s="1"/>
  <c r="O4551" s="1"/>
  <c r="P4551" s="1"/>
  <c r="M4559"/>
  <c r="N4559" s="1"/>
  <c r="O4559" s="1"/>
  <c r="P4559" s="1"/>
  <c r="M4567"/>
  <c r="N4567" s="1"/>
  <c r="O4567" s="1"/>
  <c r="M4575"/>
  <c r="N4575" s="1"/>
  <c r="O4575" s="1"/>
  <c r="P4575" s="1"/>
  <c r="M4583"/>
  <c r="N4583" s="1"/>
  <c r="O4583" s="1"/>
  <c r="P4583" s="1"/>
  <c r="M4591"/>
  <c r="N4591" s="1"/>
  <c r="O4591" s="1"/>
  <c r="M4599"/>
  <c r="N4599" s="1"/>
  <c r="O4599" s="1"/>
  <c r="M4607"/>
  <c r="N4607" s="1"/>
  <c r="O4607" s="1"/>
  <c r="M4615"/>
  <c r="N4615" s="1"/>
  <c r="O4615" s="1"/>
  <c r="M4623"/>
  <c r="N4623" s="1"/>
  <c r="O4623" s="1"/>
  <c r="P4623" s="1"/>
  <c r="M4631"/>
  <c r="N4631" s="1"/>
  <c r="O4631" s="1"/>
  <c r="P4631" s="1"/>
  <c r="M4639"/>
  <c r="N4639" s="1"/>
  <c r="O4639" s="1"/>
  <c r="M4647"/>
  <c r="N4647" s="1"/>
  <c r="O4647" s="1"/>
  <c r="M4655"/>
  <c r="N4655" s="1"/>
  <c r="O4655" s="1"/>
  <c r="P4655" s="1"/>
  <c r="M4663"/>
  <c r="N4663" s="1"/>
  <c r="O4663" s="1"/>
  <c r="M4671"/>
  <c r="N4671" s="1"/>
  <c r="O4671" s="1"/>
  <c r="P4671" s="1"/>
  <c r="M4679"/>
  <c r="N4679" s="1"/>
  <c r="O4679" s="1"/>
  <c r="M4687"/>
  <c r="N4687" s="1"/>
  <c r="O4687" s="1"/>
  <c r="M4695"/>
  <c r="N4695" s="1"/>
  <c r="O4695" s="1"/>
  <c r="P4695" s="1"/>
  <c r="M4703"/>
  <c r="N4703" s="1"/>
  <c r="O4703" s="1"/>
  <c r="P4703" s="1"/>
  <c r="M4711"/>
  <c r="N4711" s="1"/>
  <c r="O4711" s="1"/>
  <c r="M4719"/>
  <c r="N4719" s="1"/>
  <c r="O4719" s="1"/>
  <c r="P4719" s="1"/>
  <c r="M4727"/>
  <c r="N4727" s="1"/>
  <c r="O4727" s="1"/>
  <c r="P4727" s="1"/>
  <c r="M4735"/>
  <c r="N4735" s="1"/>
  <c r="O4735" s="1"/>
  <c r="M4743"/>
  <c r="N4743" s="1"/>
  <c r="O4743" s="1"/>
  <c r="M4751"/>
  <c r="N4751" s="1"/>
  <c r="O4751" s="1"/>
  <c r="M4759"/>
  <c r="N4759" s="1"/>
  <c r="O4759" s="1"/>
  <c r="M4767"/>
  <c r="N4767" s="1"/>
  <c r="O4767" s="1"/>
  <c r="M4775"/>
  <c r="N4775" s="1"/>
  <c r="O4775" s="1"/>
  <c r="P4775" s="1"/>
  <c r="M4783"/>
  <c r="N4783" s="1"/>
  <c r="O4783" s="1"/>
  <c r="M2465"/>
  <c r="N2465" s="1"/>
  <c r="O2465" s="1"/>
  <c r="M2866"/>
  <c r="N2866" s="1"/>
  <c r="O2866" s="1"/>
  <c r="M3011"/>
  <c r="N3011" s="1"/>
  <c r="O3011" s="1"/>
  <c r="M3114"/>
  <c r="N3114" s="1"/>
  <c r="O3114" s="1"/>
  <c r="M3217"/>
  <c r="N3217" s="1"/>
  <c r="O3217" s="1"/>
  <c r="M3318"/>
  <c r="N3318" s="1"/>
  <c r="O3318" s="1"/>
  <c r="M3401"/>
  <c r="N3401" s="1"/>
  <c r="O3401" s="1"/>
  <c r="M3465"/>
  <c r="N3465" s="1"/>
  <c r="O3465" s="1"/>
  <c r="M3529"/>
  <c r="N3529" s="1"/>
  <c r="O3529" s="1"/>
  <c r="M3593"/>
  <c r="N3593" s="1"/>
  <c r="O3593" s="1"/>
  <c r="M3657"/>
  <c r="N3657" s="1"/>
  <c r="O3657" s="1"/>
  <c r="M3683"/>
  <c r="N3683" s="1"/>
  <c r="O3683" s="1"/>
  <c r="M3705"/>
  <c r="N3705" s="1"/>
  <c r="O3705" s="1"/>
  <c r="M3728"/>
  <c r="N3728" s="1"/>
  <c r="O3728" s="1"/>
  <c r="M3747"/>
  <c r="N3747" s="1"/>
  <c r="O3747" s="1"/>
  <c r="P3747" s="1"/>
  <c r="M3769"/>
  <c r="N3769" s="1"/>
  <c r="O3769" s="1"/>
  <c r="M3792"/>
  <c r="N3792" s="1"/>
  <c r="O3792" s="1"/>
  <c r="M3811"/>
  <c r="N3811" s="1"/>
  <c r="O3811" s="1"/>
  <c r="M3824"/>
  <c r="N3824" s="1"/>
  <c r="O3824" s="1"/>
  <c r="M3836"/>
  <c r="N3836" s="1"/>
  <c r="O3836" s="1"/>
  <c r="M3849"/>
  <c r="N3849" s="1"/>
  <c r="O3849" s="1"/>
  <c r="M3861"/>
  <c r="N3861" s="1"/>
  <c r="O3861" s="1"/>
  <c r="M3875"/>
  <c r="N3875" s="1"/>
  <c r="O3875" s="1"/>
  <c r="M3888"/>
  <c r="N3888" s="1"/>
  <c r="O3888" s="1"/>
  <c r="M3900"/>
  <c r="N3900" s="1"/>
  <c r="O3900" s="1"/>
  <c r="M3913"/>
  <c r="N3913" s="1"/>
  <c r="O3913" s="1"/>
  <c r="M3925"/>
  <c r="N3925" s="1"/>
  <c r="O3925" s="1"/>
  <c r="M3939"/>
  <c r="N3939" s="1"/>
  <c r="O3939" s="1"/>
  <c r="M3952"/>
  <c r="N3952" s="1"/>
  <c r="O3952" s="1"/>
  <c r="M3964"/>
  <c r="N3964" s="1"/>
  <c r="O3964" s="1"/>
  <c r="M3977"/>
  <c r="N3977" s="1"/>
  <c r="O3977" s="1"/>
  <c r="M3989"/>
  <c r="N3989" s="1"/>
  <c r="O3989" s="1"/>
  <c r="M4003"/>
  <c r="N4003" s="1"/>
  <c r="O4003" s="1"/>
  <c r="P4003" s="1"/>
  <c r="M4016"/>
  <c r="N4016" s="1"/>
  <c r="O4016" s="1"/>
  <c r="M4028"/>
  <c r="N4028" s="1"/>
  <c r="O4028" s="1"/>
  <c r="P4028" s="1"/>
  <c r="M4041"/>
  <c r="N4041" s="1"/>
  <c r="O4041" s="1"/>
  <c r="M4053"/>
  <c r="N4053" s="1"/>
  <c r="O4053" s="1"/>
  <c r="P4053" s="1"/>
  <c r="M4067"/>
  <c r="N4067" s="1"/>
  <c r="O4067" s="1"/>
  <c r="M4080"/>
  <c r="N4080" s="1"/>
  <c r="O4080" s="1"/>
  <c r="P4080" s="1"/>
  <c r="M4092"/>
  <c r="N4092" s="1"/>
  <c r="O4092" s="1"/>
  <c r="M4105"/>
  <c r="N4105" s="1"/>
  <c r="O4105" s="1"/>
  <c r="P4105" s="1"/>
  <c r="M4117"/>
  <c r="N4117" s="1"/>
  <c r="O4117" s="1"/>
  <c r="M4131"/>
  <c r="N4131" s="1"/>
  <c r="O4131" s="1"/>
  <c r="M4144"/>
  <c r="N4144" s="1"/>
  <c r="O4144" s="1"/>
  <c r="P4144" s="1"/>
  <c r="M4156"/>
  <c r="N4156" s="1"/>
  <c r="O4156" s="1"/>
  <c r="M4166"/>
  <c r="N4166" s="1"/>
  <c r="O4166" s="1"/>
  <c r="M4177"/>
  <c r="N4177" s="1"/>
  <c r="O4177" s="1"/>
  <c r="M4188"/>
  <c r="N4188" s="1"/>
  <c r="O4188" s="1"/>
  <c r="M4198"/>
  <c r="N4198" s="1"/>
  <c r="O4198" s="1"/>
  <c r="M4209"/>
  <c r="N4209" s="1"/>
  <c r="O4209" s="1"/>
  <c r="M4220"/>
  <c r="N4220" s="1"/>
  <c r="O4220" s="1"/>
  <c r="M4230"/>
  <c r="N4230" s="1"/>
  <c r="O4230" s="1"/>
  <c r="M4240"/>
  <c r="N4240" s="1"/>
  <c r="O4240" s="1"/>
  <c r="M4248"/>
  <c r="N4248" s="1"/>
  <c r="O4248" s="1"/>
  <c r="M4256"/>
  <c r="N4256" s="1"/>
  <c r="O4256" s="1"/>
  <c r="M4264"/>
  <c r="N4264" s="1"/>
  <c r="O4264" s="1"/>
  <c r="M4272"/>
  <c r="N4272" s="1"/>
  <c r="O4272" s="1"/>
  <c r="M4280"/>
  <c r="N4280" s="1"/>
  <c r="O4280" s="1"/>
  <c r="M4288"/>
  <c r="N4288" s="1"/>
  <c r="O4288" s="1"/>
  <c r="M4296"/>
  <c r="N4296" s="1"/>
  <c r="O4296" s="1"/>
  <c r="M4304"/>
  <c r="N4304" s="1"/>
  <c r="O4304" s="1"/>
  <c r="M4312"/>
  <c r="N4312" s="1"/>
  <c r="O4312" s="1"/>
  <c r="M4320"/>
  <c r="N4320" s="1"/>
  <c r="O4320" s="1"/>
  <c r="M4328"/>
  <c r="N4328" s="1"/>
  <c r="O4328" s="1"/>
  <c r="M4336"/>
  <c r="N4336" s="1"/>
  <c r="O4336" s="1"/>
  <c r="M4344"/>
  <c r="N4344" s="1"/>
  <c r="O4344" s="1"/>
  <c r="M4352"/>
  <c r="N4352" s="1"/>
  <c r="O4352" s="1"/>
  <c r="M4360"/>
  <c r="N4360" s="1"/>
  <c r="O4360" s="1"/>
  <c r="M4368"/>
  <c r="N4368" s="1"/>
  <c r="O4368" s="1"/>
  <c r="M4376"/>
  <c r="N4376" s="1"/>
  <c r="O4376" s="1"/>
  <c r="M4384"/>
  <c r="N4384" s="1"/>
  <c r="O4384" s="1"/>
  <c r="P4384" s="1"/>
  <c r="M4392"/>
  <c r="N4392" s="1"/>
  <c r="O4392" s="1"/>
  <c r="P4392" s="1"/>
  <c r="M4400"/>
  <c r="N4400" s="1"/>
  <c r="O4400" s="1"/>
  <c r="M4408"/>
  <c r="N4408" s="1"/>
  <c r="O4408" s="1"/>
  <c r="P4408" s="1"/>
  <c r="M4416"/>
  <c r="N4416" s="1"/>
  <c r="O4416" s="1"/>
  <c r="P4416" s="1"/>
  <c r="M4424"/>
  <c r="N4424" s="1"/>
  <c r="O4424" s="1"/>
  <c r="M4432"/>
  <c r="N4432" s="1"/>
  <c r="O4432" s="1"/>
  <c r="P4432" s="1"/>
  <c r="M4440"/>
  <c r="N4440" s="1"/>
  <c r="O4440" s="1"/>
  <c r="P4440" s="1"/>
  <c r="M4448"/>
  <c r="N4448" s="1"/>
  <c r="O4448" s="1"/>
  <c r="M4456"/>
  <c r="N4456" s="1"/>
  <c r="O4456" s="1"/>
  <c r="P4456" s="1"/>
  <c r="M4464"/>
  <c r="N4464" s="1"/>
  <c r="O4464" s="1"/>
  <c r="P4464" s="1"/>
  <c r="M4472"/>
  <c r="N4472" s="1"/>
  <c r="O4472" s="1"/>
  <c r="M4480"/>
  <c r="N4480" s="1"/>
  <c r="O4480" s="1"/>
  <c r="P4480" s="1"/>
  <c r="M4488"/>
  <c r="N4488" s="1"/>
  <c r="O4488" s="1"/>
  <c r="P4488" s="1"/>
  <c r="M4496"/>
  <c r="N4496" s="1"/>
  <c r="O4496" s="1"/>
  <c r="M4504"/>
  <c r="N4504" s="1"/>
  <c r="O4504" s="1"/>
  <c r="P4504" s="1"/>
  <c r="M4512"/>
  <c r="N4512" s="1"/>
  <c r="O4512" s="1"/>
  <c r="P4512" s="1"/>
  <c r="M4520"/>
  <c r="N4520" s="1"/>
  <c r="O4520" s="1"/>
  <c r="M4528"/>
  <c r="N4528" s="1"/>
  <c r="O4528" s="1"/>
  <c r="P4528" s="1"/>
  <c r="M4536"/>
  <c r="N4536" s="1"/>
  <c r="O4536" s="1"/>
  <c r="P4536" s="1"/>
  <c r="M4544"/>
  <c r="N4544" s="1"/>
  <c r="O4544" s="1"/>
  <c r="M4552"/>
  <c r="N4552" s="1"/>
  <c r="O4552" s="1"/>
  <c r="P4552" s="1"/>
  <c r="M4560"/>
  <c r="N4560" s="1"/>
  <c r="O4560" s="1"/>
  <c r="P4560" s="1"/>
  <c r="M4568"/>
  <c r="N4568" s="1"/>
  <c r="O4568" s="1"/>
  <c r="M4576"/>
  <c r="N4576" s="1"/>
  <c r="O4576" s="1"/>
  <c r="P4576" s="1"/>
  <c r="M4584"/>
  <c r="N4584" s="1"/>
  <c r="O4584" s="1"/>
  <c r="P4584" s="1"/>
  <c r="M4592"/>
  <c r="N4592" s="1"/>
  <c r="O4592" s="1"/>
  <c r="M4600"/>
  <c r="N4600" s="1"/>
  <c r="O4600" s="1"/>
  <c r="M4608"/>
  <c r="N4608" s="1"/>
  <c r="O4608" s="1"/>
  <c r="M4616"/>
  <c r="N4616" s="1"/>
  <c r="O4616" s="1"/>
  <c r="M4624"/>
  <c r="N4624" s="1"/>
  <c r="O4624" s="1"/>
  <c r="P4624" s="1"/>
  <c r="M4632"/>
  <c r="N4632" s="1"/>
  <c r="O4632" s="1"/>
  <c r="P4632" s="1"/>
  <c r="M4640"/>
  <c r="N4640" s="1"/>
  <c r="O4640" s="1"/>
  <c r="M4648"/>
  <c r="N4648" s="1"/>
  <c r="O4648" s="1"/>
  <c r="P4648" s="1"/>
  <c r="M4656"/>
  <c r="N4656" s="1"/>
  <c r="O4656" s="1"/>
  <c r="P4656" s="1"/>
  <c r="M4664"/>
  <c r="N4664" s="1"/>
  <c r="O4664" s="1"/>
  <c r="M4672"/>
  <c r="N4672" s="1"/>
  <c r="O4672" s="1"/>
  <c r="P4672" s="1"/>
  <c r="M4680"/>
  <c r="N4680" s="1"/>
  <c r="O4680" s="1"/>
  <c r="M4688"/>
  <c r="N4688" s="1"/>
  <c r="O4688" s="1"/>
  <c r="M4696"/>
  <c r="N4696" s="1"/>
  <c r="O4696" s="1"/>
  <c r="P4696" s="1"/>
  <c r="M4704"/>
  <c r="N4704" s="1"/>
  <c r="O4704" s="1"/>
  <c r="P4704" s="1"/>
  <c r="M4712"/>
  <c r="N4712" s="1"/>
  <c r="O4712" s="1"/>
  <c r="M4720"/>
  <c r="N4720" s="1"/>
  <c r="O4720" s="1"/>
  <c r="P4720" s="1"/>
  <c r="M4728"/>
  <c r="N4728" s="1"/>
  <c r="O4728" s="1"/>
  <c r="P4728" s="1"/>
  <c r="M4736"/>
  <c r="N4736" s="1"/>
  <c r="O4736" s="1"/>
  <c r="M4744"/>
  <c r="N4744" s="1"/>
  <c r="O4744" s="1"/>
  <c r="M4752"/>
  <c r="N4752" s="1"/>
  <c r="O4752" s="1"/>
  <c r="M4760"/>
  <c r="N4760" s="1"/>
  <c r="O4760" s="1"/>
  <c r="M4768"/>
  <c r="N4768" s="1"/>
  <c r="O4768" s="1"/>
  <c r="M4776"/>
  <c r="N4776" s="1"/>
  <c r="O4776" s="1"/>
  <c r="P4776" s="1"/>
  <c r="M4784"/>
  <c r="N4784" s="1"/>
  <c r="O4784" s="1"/>
  <c r="M4792"/>
  <c r="N4792" s="1"/>
  <c r="O4792" s="1"/>
  <c r="M4800"/>
  <c r="N4800" s="1"/>
  <c r="O4800" s="1"/>
  <c r="P4800" s="1"/>
  <c r="M4808"/>
  <c r="N4808" s="1"/>
  <c r="O4808" s="1"/>
  <c r="M4816"/>
  <c r="N4816" s="1"/>
  <c r="O4816" s="1"/>
  <c r="M4824"/>
  <c r="N4824" s="1"/>
  <c r="O4824" s="1"/>
  <c r="M4832"/>
  <c r="N4832" s="1"/>
  <c r="O4832" s="1"/>
  <c r="M4840"/>
  <c r="N4840" s="1"/>
  <c r="O4840" s="1"/>
  <c r="P4840" s="1"/>
  <c r="M4848"/>
  <c r="N4848" s="1"/>
  <c r="O4848" s="1"/>
  <c r="M4856"/>
  <c r="N4856" s="1"/>
  <c r="O4856" s="1"/>
  <c r="M4864"/>
  <c r="N4864" s="1"/>
  <c r="O4864" s="1"/>
  <c r="M4872"/>
  <c r="N4872" s="1"/>
  <c r="O4872" s="1"/>
  <c r="M4880"/>
  <c r="N4880" s="1"/>
  <c r="O4880" s="1"/>
  <c r="M4888"/>
  <c r="N4888" s="1"/>
  <c r="O4888" s="1"/>
  <c r="M4896"/>
  <c r="N4896" s="1"/>
  <c r="O4896" s="1"/>
  <c r="M4904"/>
  <c r="N4904" s="1"/>
  <c r="O4904" s="1"/>
  <c r="M4912"/>
  <c r="N4912" s="1"/>
  <c r="O4912" s="1"/>
  <c r="P4912" s="1"/>
  <c r="M4920"/>
  <c r="N4920" s="1"/>
  <c r="O4920" s="1"/>
  <c r="P4920" s="1"/>
  <c r="M4928"/>
  <c r="N4928" s="1"/>
  <c r="O4928" s="1"/>
  <c r="M4936"/>
  <c r="N4936" s="1"/>
  <c r="O4936" s="1"/>
  <c r="P4936" s="1"/>
  <c r="M4944"/>
  <c r="N4944" s="1"/>
  <c r="O4944" s="1"/>
  <c r="P4944" s="1"/>
  <c r="M4952"/>
  <c r="N4952" s="1"/>
  <c r="O4952" s="1"/>
  <c r="M4960"/>
  <c r="N4960" s="1"/>
  <c r="O4960" s="1"/>
  <c r="P4960" s="1"/>
  <c r="M4968"/>
  <c r="N4968" s="1"/>
  <c r="O4968" s="1"/>
  <c r="M4976"/>
  <c r="N4976" s="1"/>
  <c r="O4976" s="1"/>
  <c r="M4984"/>
  <c r="N4984" s="1"/>
  <c r="O4984" s="1"/>
  <c r="M4992"/>
  <c r="N4992" s="1"/>
  <c r="O4992" s="1"/>
  <c r="P4992" s="1"/>
  <c r="M5000"/>
  <c r="N5000" s="1"/>
  <c r="O5000" s="1"/>
  <c r="M5008"/>
  <c r="N5008" s="1"/>
  <c r="O5008" s="1"/>
  <c r="P5008" s="1"/>
  <c r="M5016"/>
  <c r="N5016" s="1"/>
  <c r="O5016" s="1"/>
  <c r="P5016" s="1"/>
  <c r="M5024"/>
  <c r="N5024" s="1"/>
  <c r="O5024" s="1"/>
  <c r="M5032"/>
  <c r="N5032" s="1"/>
  <c r="O5032" s="1"/>
  <c r="P5032" s="1"/>
  <c r="M5040"/>
  <c r="N5040" s="1"/>
  <c r="O5040" s="1"/>
  <c r="P5040" s="1"/>
  <c r="M5048"/>
  <c r="N5048" s="1"/>
  <c r="O5048" s="1"/>
  <c r="M5056"/>
  <c r="N5056" s="1"/>
  <c r="O5056" s="1"/>
  <c r="P5056" s="1"/>
  <c r="M5064"/>
  <c r="N5064" s="1"/>
  <c r="O5064" s="1"/>
  <c r="P5064" s="1"/>
  <c r="M5072"/>
  <c r="N5072" s="1"/>
  <c r="O5072" s="1"/>
  <c r="M5080"/>
  <c r="N5080" s="1"/>
  <c r="O5080" s="1"/>
  <c r="P5080" s="1"/>
  <c r="M5088"/>
  <c r="N5088" s="1"/>
  <c r="O5088" s="1"/>
  <c r="P5088" s="1"/>
  <c r="M5096"/>
  <c r="N5096" s="1"/>
  <c r="O5096" s="1"/>
  <c r="M5104"/>
  <c r="N5104" s="1"/>
  <c r="O5104" s="1"/>
  <c r="M2566"/>
  <c r="N2566" s="1"/>
  <c r="O2566" s="1"/>
  <c r="M2889"/>
  <c r="N2889" s="1"/>
  <c r="O2889" s="1"/>
  <c r="M3025"/>
  <c r="N3025" s="1"/>
  <c r="O3025" s="1"/>
  <c r="P3025" s="1"/>
  <c r="M3126"/>
  <c r="N3126" s="1"/>
  <c r="O3126" s="1"/>
  <c r="M3228"/>
  <c r="N3228" s="1"/>
  <c r="O3228" s="1"/>
  <c r="M3331"/>
  <c r="N3331" s="1"/>
  <c r="O3331" s="1"/>
  <c r="M3409"/>
  <c r="N3409" s="1"/>
  <c r="O3409" s="1"/>
  <c r="M3473"/>
  <c r="N3473" s="1"/>
  <c r="O3473" s="1"/>
  <c r="M3537"/>
  <c r="N3537" s="1"/>
  <c r="O3537" s="1"/>
  <c r="M3601"/>
  <c r="N3601" s="1"/>
  <c r="O3601" s="1"/>
  <c r="M3665"/>
  <c r="N3665" s="1"/>
  <c r="O3665" s="1"/>
  <c r="P3665" s="1"/>
  <c r="M3688"/>
  <c r="N3688" s="1"/>
  <c r="O3688" s="1"/>
  <c r="P3688" s="1"/>
  <c r="M3707"/>
  <c r="N3707" s="1"/>
  <c r="O3707" s="1"/>
  <c r="M3729"/>
  <c r="N3729" s="1"/>
  <c r="O3729" s="1"/>
  <c r="M3752"/>
  <c r="N3752" s="1"/>
  <c r="O3752" s="1"/>
  <c r="M3771"/>
  <c r="N3771" s="1"/>
  <c r="O3771" s="1"/>
  <c r="M3793"/>
  <c r="N3793" s="1"/>
  <c r="O3793" s="1"/>
  <c r="M3812"/>
  <c r="N3812" s="1"/>
  <c r="O3812" s="1"/>
  <c r="M3825"/>
  <c r="N3825" s="1"/>
  <c r="O3825" s="1"/>
  <c r="M3837"/>
  <c r="N3837" s="1"/>
  <c r="O3837" s="1"/>
  <c r="M3851"/>
  <c r="N3851" s="1"/>
  <c r="O3851" s="1"/>
  <c r="M3864"/>
  <c r="N3864" s="1"/>
  <c r="O3864" s="1"/>
  <c r="M3876"/>
  <c r="N3876" s="1"/>
  <c r="O3876" s="1"/>
  <c r="M3889"/>
  <c r="N3889" s="1"/>
  <c r="O3889" s="1"/>
  <c r="M3901"/>
  <c r="N3901" s="1"/>
  <c r="O3901" s="1"/>
  <c r="M3915"/>
  <c r="N3915" s="1"/>
  <c r="O3915" s="1"/>
  <c r="M3928"/>
  <c r="N3928" s="1"/>
  <c r="O3928" s="1"/>
  <c r="M3940"/>
  <c r="N3940" s="1"/>
  <c r="O3940" s="1"/>
  <c r="M3953"/>
  <c r="N3953" s="1"/>
  <c r="O3953" s="1"/>
  <c r="M3965"/>
  <c r="N3965" s="1"/>
  <c r="O3965" s="1"/>
  <c r="M3979"/>
  <c r="N3979" s="1"/>
  <c r="O3979" s="1"/>
  <c r="M3992"/>
  <c r="N3992" s="1"/>
  <c r="O3992" s="1"/>
  <c r="M4004"/>
  <c r="N4004" s="1"/>
  <c r="O4004" s="1"/>
  <c r="P4004" s="1"/>
  <c r="M4017"/>
  <c r="N4017" s="1"/>
  <c r="O4017" s="1"/>
  <c r="M4029"/>
  <c r="N4029" s="1"/>
  <c r="O4029" s="1"/>
  <c r="P4029" s="1"/>
  <c r="M4043"/>
  <c r="N4043" s="1"/>
  <c r="O4043" s="1"/>
  <c r="M4056"/>
  <c r="N4056" s="1"/>
  <c r="O4056" s="1"/>
  <c r="M4068"/>
  <c r="N4068" s="1"/>
  <c r="O4068" s="1"/>
  <c r="M4081"/>
  <c r="N4081" s="1"/>
  <c r="O4081" s="1"/>
  <c r="M4093"/>
  <c r="N4093" s="1"/>
  <c r="O4093" s="1"/>
  <c r="M4107"/>
  <c r="N4107" s="1"/>
  <c r="O4107" s="1"/>
  <c r="M4120"/>
  <c r="N4120" s="1"/>
  <c r="O4120" s="1"/>
  <c r="P4120" s="1"/>
  <c r="M4132"/>
  <c r="N4132" s="1"/>
  <c r="O4132" s="1"/>
  <c r="M4145"/>
  <c r="N4145" s="1"/>
  <c r="O4145" s="1"/>
  <c r="P4145" s="1"/>
  <c r="M4157"/>
  <c r="N4157" s="1"/>
  <c r="O4157" s="1"/>
  <c r="M4168"/>
  <c r="N4168" s="1"/>
  <c r="O4168" s="1"/>
  <c r="M4179"/>
  <c r="N4179" s="1"/>
  <c r="O4179" s="1"/>
  <c r="M4189"/>
  <c r="N4189" s="1"/>
  <c r="O4189" s="1"/>
  <c r="M4200"/>
  <c r="N4200" s="1"/>
  <c r="O4200" s="1"/>
  <c r="M4211"/>
  <c r="N4211" s="1"/>
  <c r="O4211" s="1"/>
  <c r="M4221"/>
  <c r="N4221" s="1"/>
  <c r="O4221" s="1"/>
  <c r="M4232"/>
  <c r="N4232" s="1"/>
  <c r="O4232" s="1"/>
  <c r="M4241"/>
  <c r="N4241" s="1"/>
  <c r="O4241" s="1"/>
  <c r="M4249"/>
  <c r="N4249" s="1"/>
  <c r="O4249" s="1"/>
  <c r="M4257"/>
  <c r="N4257" s="1"/>
  <c r="O4257" s="1"/>
  <c r="M4265"/>
  <c r="N4265" s="1"/>
  <c r="O4265" s="1"/>
  <c r="M4273"/>
  <c r="N4273" s="1"/>
  <c r="O4273" s="1"/>
  <c r="M4281"/>
  <c r="N4281" s="1"/>
  <c r="O4281" s="1"/>
  <c r="M4289"/>
  <c r="N4289" s="1"/>
  <c r="O4289" s="1"/>
  <c r="M4297"/>
  <c r="N4297" s="1"/>
  <c r="O4297" s="1"/>
  <c r="M4305"/>
  <c r="N4305" s="1"/>
  <c r="O4305" s="1"/>
  <c r="M4313"/>
  <c r="N4313" s="1"/>
  <c r="O4313" s="1"/>
  <c r="M4321"/>
  <c r="N4321" s="1"/>
  <c r="O4321" s="1"/>
  <c r="M4329"/>
  <c r="N4329" s="1"/>
  <c r="O4329" s="1"/>
  <c r="M4337"/>
  <c r="N4337" s="1"/>
  <c r="O4337" s="1"/>
  <c r="M4345"/>
  <c r="N4345" s="1"/>
  <c r="O4345" s="1"/>
  <c r="M4353"/>
  <c r="N4353" s="1"/>
  <c r="O4353" s="1"/>
  <c r="M4361"/>
  <c r="N4361" s="1"/>
  <c r="O4361" s="1"/>
  <c r="M4369"/>
  <c r="N4369" s="1"/>
  <c r="O4369" s="1"/>
  <c r="M4377"/>
  <c r="N4377" s="1"/>
  <c r="O4377" s="1"/>
  <c r="M4385"/>
  <c r="N4385" s="1"/>
  <c r="O4385" s="1"/>
  <c r="P4385" s="1"/>
  <c r="M4393"/>
  <c r="N4393" s="1"/>
  <c r="O4393" s="1"/>
  <c r="P4393" s="1"/>
  <c r="M4401"/>
  <c r="N4401" s="1"/>
  <c r="O4401" s="1"/>
  <c r="M4409"/>
  <c r="N4409" s="1"/>
  <c r="O4409" s="1"/>
  <c r="P4409" s="1"/>
  <c r="M4417"/>
  <c r="N4417" s="1"/>
  <c r="O4417" s="1"/>
  <c r="P4417" s="1"/>
  <c r="M4425"/>
  <c r="N4425" s="1"/>
  <c r="O4425" s="1"/>
  <c r="M4433"/>
  <c r="N4433" s="1"/>
  <c r="O4433" s="1"/>
  <c r="P4433" s="1"/>
  <c r="M4441"/>
  <c r="N4441" s="1"/>
  <c r="O4441" s="1"/>
  <c r="P4441" s="1"/>
  <c r="M4449"/>
  <c r="N4449" s="1"/>
  <c r="O4449" s="1"/>
  <c r="M4457"/>
  <c r="N4457" s="1"/>
  <c r="O4457" s="1"/>
  <c r="P4457" s="1"/>
  <c r="M4465"/>
  <c r="N4465" s="1"/>
  <c r="O4465" s="1"/>
  <c r="P4465" s="1"/>
  <c r="M4473"/>
  <c r="N4473" s="1"/>
  <c r="O4473" s="1"/>
  <c r="M4481"/>
  <c r="N4481" s="1"/>
  <c r="O4481" s="1"/>
  <c r="P4481" s="1"/>
  <c r="M4489"/>
  <c r="N4489" s="1"/>
  <c r="O4489" s="1"/>
  <c r="P4489" s="1"/>
  <c r="M4497"/>
  <c r="N4497" s="1"/>
  <c r="O4497" s="1"/>
  <c r="M4505"/>
  <c r="N4505" s="1"/>
  <c r="O4505" s="1"/>
  <c r="P4505" s="1"/>
  <c r="M4513"/>
  <c r="N4513" s="1"/>
  <c r="O4513" s="1"/>
  <c r="P4513" s="1"/>
  <c r="M4521"/>
  <c r="N4521" s="1"/>
  <c r="O4521" s="1"/>
  <c r="M4529"/>
  <c r="N4529" s="1"/>
  <c r="O4529" s="1"/>
  <c r="P4529" s="1"/>
  <c r="M4537"/>
  <c r="N4537" s="1"/>
  <c r="O4537" s="1"/>
  <c r="P4537" s="1"/>
  <c r="M4545"/>
  <c r="N4545" s="1"/>
  <c r="O4545" s="1"/>
  <c r="M4553"/>
  <c r="N4553" s="1"/>
  <c r="O4553" s="1"/>
  <c r="P4553" s="1"/>
  <c r="M4561"/>
  <c r="N4561" s="1"/>
  <c r="O4561" s="1"/>
  <c r="P4561" s="1"/>
  <c r="M4569"/>
  <c r="N4569" s="1"/>
  <c r="O4569" s="1"/>
  <c r="M4577"/>
  <c r="N4577" s="1"/>
  <c r="O4577" s="1"/>
  <c r="P4577" s="1"/>
  <c r="M4585"/>
  <c r="N4585" s="1"/>
  <c r="O4585" s="1"/>
  <c r="P4585" s="1"/>
  <c r="M2658"/>
  <c r="N2658" s="1"/>
  <c r="O2658" s="1"/>
  <c r="M2910"/>
  <c r="N2910" s="1"/>
  <c r="O2910" s="1"/>
  <c r="M3036"/>
  <c r="N3036" s="1"/>
  <c r="O3036" s="1"/>
  <c r="M3139"/>
  <c r="N3139" s="1"/>
  <c r="O3139" s="1"/>
  <c r="M3242"/>
  <c r="N3242" s="1"/>
  <c r="O3242" s="1"/>
  <c r="M3341"/>
  <c r="N3341" s="1"/>
  <c r="O3341" s="1"/>
  <c r="M3417"/>
  <c r="N3417" s="1"/>
  <c r="O3417" s="1"/>
  <c r="M3481"/>
  <c r="N3481" s="1"/>
  <c r="O3481" s="1"/>
  <c r="M3545"/>
  <c r="N3545" s="1"/>
  <c r="O3545" s="1"/>
  <c r="M3609"/>
  <c r="N3609" s="1"/>
  <c r="O3609" s="1"/>
  <c r="M3667"/>
  <c r="N3667" s="1"/>
  <c r="O3667" s="1"/>
  <c r="P3667" s="1"/>
  <c r="M3689"/>
  <c r="N3689" s="1"/>
  <c r="O3689" s="1"/>
  <c r="P3689" s="1"/>
  <c r="M3712"/>
  <c r="N3712" s="1"/>
  <c r="O3712" s="1"/>
  <c r="P3712" s="1"/>
  <c r="M3731"/>
  <c r="N3731" s="1"/>
  <c r="O3731" s="1"/>
  <c r="M3753"/>
  <c r="N3753" s="1"/>
  <c r="O3753" s="1"/>
  <c r="M3776"/>
  <c r="N3776" s="1"/>
  <c r="O3776" s="1"/>
  <c r="M3795"/>
  <c r="N3795" s="1"/>
  <c r="O3795" s="1"/>
  <c r="M3813"/>
  <c r="N3813" s="1"/>
  <c r="O3813" s="1"/>
  <c r="M3827"/>
  <c r="N3827" s="1"/>
  <c r="O3827" s="1"/>
  <c r="M3840"/>
  <c r="N3840" s="1"/>
  <c r="O3840" s="1"/>
  <c r="M3852"/>
  <c r="N3852" s="1"/>
  <c r="O3852" s="1"/>
  <c r="M3865"/>
  <c r="N3865" s="1"/>
  <c r="O3865" s="1"/>
  <c r="M3877"/>
  <c r="N3877" s="1"/>
  <c r="O3877" s="1"/>
  <c r="M3891"/>
  <c r="N3891" s="1"/>
  <c r="O3891" s="1"/>
  <c r="M3904"/>
  <c r="N3904" s="1"/>
  <c r="O3904" s="1"/>
  <c r="M3916"/>
  <c r="N3916" s="1"/>
  <c r="O3916" s="1"/>
  <c r="M3929"/>
  <c r="N3929" s="1"/>
  <c r="O3929" s="1"/>
  <c r="M3941"/>
  <c r="N3941" s="1"/>
  <c r="O3941" s="1"/>
  <c r="M3955"/>
  <c r="N3955" s="1"/>
  <c r="O3955" s="1"/>
  <c r="M3968"/>
  <c r="N3968" s="1"/>
  <c r="O3968" s="1"/>
  <c r="M3980"/>
  <c r="N3980" s="1"/>
  <c r="O3980" s="1"/>
  <c r="M3993"/>
  <c r="N3993" s="1"/>
  <c r="O3993" s="1"/>
  <c r="M4005"/>
  <c r="N4005" s="1"/>
  <c r="O4005" s="1"/>
  <c r="P4005" s="1"/>
  <c r="M4019"/>
  <c r="N4019" s="1"/>
  <c r="O4019" s="1"/>
  <c r="M4032"/>
  <c r="N4032" s="1"/>
  <c r="O4032" s="1"/>
  <c r="M4044"/>
  <c r="N4044" s="1"/>
  <c r="O4044" s="1"/>
  <c r="M4057"/>
  <c r="N4057" s="1"/>
  <c r="O4057" s="1"/>
  <c r="M4069"/>
  <c r="N4069" s="1"/>
  <c r="O4069" s="1"/>
  <c r="M4083"/>
  <c r="N4083" s="1"/>
  <c r="O4083" s="1"/>
  <c r="M4096"/>
  <c r="N4096" s="1"/>
  <c r="O4096" s="1"/>
  <c r="M4108"/>
  <c r="N4108" s="1"/>
  <c r="O4108" s="1"/>
  <c r="M4121"/>
  <c r="N4121" s="1"/>
  <c r="O4121" s="1"/>
  <c r="P4121" s="1"/>
  <c r="M4133"/>
  <c r="N4133" s="1"/>
  <c r="O4133" s="1"/>
  <c r="M4147"/>
  <c r="N4147" s="1"/>
  <c r="O4147" s="1"/>
  <c r="P4147" s="1"/>
  <c r="M4158"/>
  <c r="N4158" s="1"/>
  <c r="O4158" s="1"/>
  <c r="M4169"/>
  <c r="N4169" s="1"/>
  <c r="O4169" s="1"/>
  <c r="M4180"/>
  <c r="N4180" s="1"/>
  <c r="O4180" s="1"/>
  <c r="M4190"/>
  <c r="N4190" s="1"/>
  <c r="O4190" s="1"/>
  <c r="M4201"/>
  <c r="N4201" s="1"/>
  <c r="O4201" s="1"/>
  <c r="M4212"/>
  <c r="N4212" s="1"/>
  <c r="O4212" s="1"/>
  <c r="M4222"/>
  <c r="N4222" s="1"/>
  <c r="O4222" s="1"/>
  <c r="M4233"/>
  <c r="N4233" s="1"/>
  <c r="O4233" s="1"/>
  <c r="M4242"/>
  <c r="N4242" s="1"/>
  <c r="O4242" s="1"/>
  <c r="M4250"/>
  <c r="N4250" s="1"/>
  <c r="O4250" s="1"/>
  <c r="M4258"/>
  <c r="N4258" s="1"/>
  <c r="O4258" s="1"/>
  <c r="M4266"/>
  <c r="N4266" s="1"/>
  <c r="O4266" s="1"/>
  <c r="M4274"/>
  <c r="N4274" s="1"/>
  <c r="O4274" s="1"/>
  <c r="M4282"/>
  <c r="N4282" s="1"/>
  <c r="O4282" s="1"/>
  <c r="M4290"/>
  <c r="N4290" s="1"/>
  <c r="O4290" s="1"/>
  <c r="M4298"/>
  <c r="N4298" s="1"/>
  <c r="O4298" s="1"/>
  <c r="M4306"/>
  <c r="N4306" s="1"/>
  <c r="O4306" s="1"/>
  <c r="M4314"/>
  <c r="N4314" s="1"/>
  <c r="O4314" s="1"/>
  <c r="M4322"/>
  <c r="N4322" s="1"/>
  <c r="O4322" s="1"/>
  <c r="M4330"/>
  <c r="N4330" s="1"/>
  <c r="O4330" s="1"/>
  <c r="M4338"/>
  <c r="N4338" s="1"/>
  <c r="O4338" s="1"/>
  <c r="M4346"/>
  <c r="N4346" s="1"/>
  <c r="O4346" s="1"/>
  <c r="M4354"/>
  <c r="N4354" s="1"/>
  <c r="O4354" s="1"/>
  <c r="M4362"/>
  <c r="N4362" s="1"/>
  <c r="O4362" s="1"/>
  <c r="M4370"/>
  <c r="N4370" s="1"/>
  <c r="O4370" s="1"/>
  <c r="M4378"/>
  <c r="N4378" s="1"/>
  <c r="O4378" s="1"/>
  <c r="M4386"/>
  <c r="N4386" s="1"/>
  <c r="O4386" s="1"/>
  <c r="P4386" s="1"/>
  <c r="M4394"/>
  <c r="N4394" s="1"/>
  <c r="O4394" s="1"/>
  <c r="P4394" s="1"/>
  <c r="M4402"/>
  <c r="N4402" s="1"/>
  <c r="O4402" s="1"/>
  <c r="M4410"/>
  <c r="N4410" s="1"/>
  <c r="O4410" s="1"/>
  <c r="P4410" s="1"/>
  <c r="M4418"/>
  <c r="N4418" s="1"/>
  <c r="O4418" s="1"/>
  <c r="P4418" s="1"/>
  <c r="M4426"/>
  <c r="N4426" s="1"/>
  <c r="O4426" s="1"/>
  <c r="M4434"/>
  <c r="N4434" s="1"/>
  <c r="O4434" s="1"/>
  <c r="P4434" s="1"/>
  <c r="M4442"/>
  <c r="N4442" s="1"/>
  <c r="O4442" s="1"/>
  <c r="M4450"/>
  <c r="N4450" s="1"/>
  <c r="O4450" s="1"/>
  <c r="M4458"/>
  <c r="N4458" s="1"/>
  <c r="O4458" s="1"/>
  <c r="P4458" s="1"/>
  <c r="M4466"/>
  <c r="N4466" s="1"/>
  <c r="O4466" s="1"/>
  <c r="P4466" s="1"/>
  <c r="M4474"/>
  <c r="N4474" s="1"/>
  <c r="O4474" s="1"/>
  <c r="M4482"/>
  <c r="N4482" s="1"/>
  <c r="O4482" s="1"/>
  <c r="P4482" s="1"/>
  <c r="M4490"/>
  <c r="N4490" s="1"/>
  <c r="O4490" s="1"/>
  <c r="P4490" s="1"/>
  <c r="M4498"/>
  <c r="N4498" s="1"/>
  <c r="O4498" s="1"/>
  <c r="M4506"/>
  <c r="N4506" s="1"/>
  <c r="O4506" s="1"/>
  <c r="P4506" s="1"/>
  <c r="M4514"/>
  <c r="N4514" s="1"/>
  <c r="O4514" s="1"/>
  <c r="P4514" s="1"/>
  <c r="M4522"/>
  <c r="N4522" s="1"/>
  <c r="O4522" s="1"/>
  <c r="M4530"/>
  <c r="N4530" s="1"/>
  <c r="O4530" s="1"/>
  <c r="P4530" s="1"/>
  <c r="M4538"/>
  <c r="N4538" s="1"/>
  <c r="O4538" s="1"/>
  <c r="P4538" s="1"/>
  <c r="M4546"/>
  <c r="N4546" s="1"/>
  <c r="O4546" s="1"/>
  <c r="M4554"/>
  <c r="N4554" s="1"/>
  <c r="O4554" s="1"/>
  <c r="P4554" s="1"/>
  <c r="M4562"/>
  <c r="N4562" s="1"/>
  <c r="O4562" s="1"/>
  <c r="P4562" s="1"/>
  <c r="M4570"/>
  <c r="N4570" s="1"/>
  <c r="O4570" s="1"/>
  <c r="M4578"/>
  <c r="N4578" s="1"/>
  <c r="O4578" s="1"/>
  <c r="P4578" s="1"/>
  <c r="M4586"/>
  <c r="N4586" s="1"/>
  <c r="O4586" s="1"/>
  <c r="P4586" s="1"/>
  <c r="M4594"/>
  <c r="N4594" s="1"/>
  <c r="O4594" s="1"/>
  <c r="M4602"/>
  <c r="N4602" s="1"/>
  <c r="O4602" s="1"/>
  <c r="M4610"/>
  <c r="N4610" s="1"/>
  <c r="O4610" s="1"/>
  <c r="M4618"/>
  <c r="N4618" s="1"/>
  <c r="O4618" s="1"/>
  <c r="M4626"/>
  <c r="N4626" s="1"/>
  <c r="O4626" s="1"/>
  <c r="P4626" s="1"/>
  <c r="M4634"/>
  <c r="N4634" s="1"/>
  <c r="O4634" s="1"/>
  <c r="P4634" s="1"/>
  <c r="M4642"/>
  <c r="N4642" s="1"/>
  <c r="O4642" s="1"/>
  <c r="M4650"/>
  <c r="N4650" s="1"/>
  <c r="O4650" s="1"/>
  <c r="P4650" s="1"/>
  <c r="M4658"/>
  <c r="N4658" s="1"/>
  <c r="O4658" s="1"/>
  <c r="P4658" s="1"/>
  <c r="M4666"/>
  <c r="N4666" s="1"/>
  <c r="O4666" s="1"/>
  <c r="M4674"/>
  <c r="N4674" s="1"/>
  <c r="O4674" s="1"/>
  <c r="P4674" s="1"/>
  <c r="M4682"/>
  <c r="N4682" s="1"/>
  <c r="O4682" s="1"/>
  <c r="M4690"/>
  <c r="N4690" s="1"/>
  <c r="O4690" s="1"/>
  <c r="M4698"/>
  <c r="N4698" s="1"/>
  <c r="O4698" s="1"/>
  <c r="P4698" s="1"/>
  <c r="M4706"/>
  <c r="N4706" s="1"/>
  <c r="O4706" s="1"/>
  <c r="M4714"/>
  <c r="N4714" s="1"/>
  <c r="O4714" s="1"/>
  <c r="M4722"/>
  <c r="N4722" s="1"/>
  <c r="O4722" s="1"/>
  <c r="P4722" s="1"/>
  <c r="M4730"/>
  <c r="N4730" s="1"/>
  <c r="O4730" s="1"/>
  <c r="M4738"/>
  <c r="N4738" s="1"/>
  <c r="O4738" s="1"/>
  <c r="M4746"/>
  <c r="N4746" s="1"/>
  <c r="O4746" s="1"/>
  <c r="M4754"/>
  <c r="N4754" s="1"/>
  <c r="O4754" s="1"/>
  <c r="M4762"/>
  <c r="N4762" s="1"/>
  <c r="O4762" s="1"/>
  <c r="M4770"/>
  <c r="N4770" s="1"/>
  <c r="O4770" s="1"/>
  <c r="M4778"/>
  <c r="N4778" s="1"/>
  <c r="O4778" s="1"/>
  <c r="M4786"/>
  <c r="N4786" s="1"/>
  <c r="O4786" s="1"/>
  <c r="M4794"/>
  <c r="N4794" s="1"/>
  <c r="O4794" s="1"/>
  <c r="P4794" s="1"/>
  <c r="M4802"/>
  <c r="N4802" s="1"/>
  <c r="O4802" s="1"/>
  <c r="M4810"/>
  <c r="N4810" s="1"/>
  <c r="O4810" s="1"/>
  <c r="M4818"/>
  <c r="N4818" s="1"/>
  <c r="O4818" s="1"/>
  <c r="M4826"/>
  <c r="N4826" s="1"/>
  <c r="O4826" s="1"/>
  <c r="M4834"/>
  <c r="N4834" s="1"/>
  <c r="O4834" s="1"/>
  <c r="M4842"/>
  <c r="N4842" s="1"/>
  <c r="O4842" s="1"/>
  <c r="P4842" s="1"/>
  <c r="M4850"/>
  <c r="N4850" s="1"/>
  <c r="O4850" s="1"/>
  <c r="M4858"/>
  <c r="N4858" s="1"/>
  <c r="O4858" s="1"/>
  <c r="M4866"/>
  <c r="N4866" s="1"/>
  <c r="O4866" s="1"/>
  <c r="P4866" s="1"/>
  <c r="M4874"/>
  <c r="N4874" s="1"/>
  <c r="O4874" s="1"/>
  <c r="M4882"/>
  <c r="N4882" s="1"/>
  <c r="O4882" s="1"/>
  <c r="M4890"/>
  <c r="N4890" s="1"/>
  <c r="O4890" s="1"/>
  <c r="M4898"/>
  <c r="N4898" s="1"/>
  <c r="O4898" s="1"/>
  <c r="M4906"/>
  <c r="N4906" s="1"/>
  <c r="O4906" s="1"/>
  <c r="M4914"/>
  <c r="N4914" s="1"/>
  <c r="O4914" s="1"/>
  <c r="P4914" s="1"/>
  <c r="M4922"/>
  <c r="N4922" s="1"/>
  <c r="O4922" s="1"/>
  <c r="M4930"/>
  <c r="N4930" s="1"/>
  <c r="O4930" s="1"/>
  <c r="M4938"/>
  <c r="N4938" s="1"/>
  <c r="O4938" s="1"/>
  <c r="M4946"/>
  <c r="N4946" s="1"/>
  <c r="O4946" s="1"/>
  <c r="M4954"/>
  <c r="N4954" s="1"/>
  <c r="O4954" s="1"/>
  <c r="M4962"/>
  <c r="N4962" s="1"/>
  <c r="O4962" s="1"/>
  <c r="P4962" s="1"/>
  <c r="M4970"/>
  <c r="N4970" s="1"/>
  <c r="O4970" s="1"/>
  <c r="M4978"/>
  <c r="N4978" s="1"/>
  <c r="O4978" s="1"/>
  <c r="M4986"/>
  <c r="N4986" s="1"/>
  <c r="O4986" s="1"/>
  <c r="P4986" s="1"/>
  <c r="M4994"/>
  <c r="N4994" s="1"/>
  <c r="O4994" s="1"/>
  <c r="M5002"/>
  <c r="N5002" s="1"/>
  <c r="O5002" s="1"/>
  <c r="M5010"/>
  <c r="N5010" s="1"/>
  <c r="O5010" s="1"/>
  <c r="P5010" s="1"/>
  <c r="M5018"/>
  <c r="N5018" s="1"/>
  <c r="O5018" s="1"/>
  <c r="M5026"/>
  <c r="N5026" s="1"/>
  <c r="O5026" s="1"/>
  <c r="M5034"/>
  <c r="N5034" s="1"/>
  <c r="O5034" s="1"/>
  <c r="P5034" s="1"/>
  <c r="M5042"/>
  <c r="N5042" s="1"/>
  <c r="O5042" s="1"/>
  <c r="P5042" s="1"/>
  <c r="M5050"/>
  <c r="N5050" s="1"/>
  <c r="O5050" s="1"/>
  <c r="M5058"/>
  <c r="N5058" s="1"/>
  <c r="O5058" s="1"/>
  <c r="P5058" s="1"/>
  <c r="M5066"/>
  <c r="N5066" s="1"/>
  <c r="O5066" s="1"/>
  <c r="P5066" s="1"/>
  <c r="M5074"/>
  <c r="N5074" s="1"/>
  <c r="O5074" s="1"/>
  <c r="M5082"/>
  <c r="N5082" s="1"/>
  <c r="O5082" s="1"/>
  <c r="P5082" s="1"/>
  <c r="M5090"/>
  <c r="N5090" s="1"/>
  <c r="O5090" s="1"/>
  <c r="P5090" s="1"/>
  <c r="M5098"/>
  <c r="N5098" s="1"/>
  <c r="O5098" s="1"/>
  <c r="M5106"/>
  <c r="N5106" s="1"/>
  <c r="O5106" s="1"/>
  <c r="P5106" s="1"/>
  <c r="M5114"/>
  <c r="N5114" s="1"/>
  <c r="O5114" s="1"/>
  <c r="M5122"/>
  <c r="N5122" s="1"/>
  <c r="O5122" s="1"/>
  <c r="M5130"/>
  <c r="N5130" s="1"/>
  <c r="O5130" s="1"/>
  <c r="P5130" s="1"/>
  <c r="M5138"/>
  <c r="N5138" s="1"/>
  <c r="O5138" s="1"/>
  <c r="M5146"/>
  <c r="N5146" s="1"/>
  <c r="O5146" s="1"/>
  <c r="M5154"/>
  <c r="N5154" s="1"/>
  <c r="O5154" s="1"/>
  <c r="P5154" s="1"/>
  <c r="M5162"/>
  <c r="N5162" s="1"/>
  <c r="O5162" s="1"/>
  <c r="P5162" s="1"/>
  <c r="M5170"/>
  <c r="N5170" s="1"/>
  <c r="O5170" s="1"/>
  <c r="M5178"/>
  <c r="N5178" s="1"/>
  <c r="O5178" s="1"/>
  <c r="P5178" s="1"/>
  <c r="M2729"/>
  <c r="N2729" s="1"/>
  <c r="O2729" s="1"/>
  <c r="M2930"/>
  <c r="N2930" s="1"/>
  <c r="O2930" s="1"/>
  <c r="P2930" s="1"/>
  <c r="M3050"/>
  <c r="N3050" s="1"/>
  <c r="O3050" s="1"/>
  <c r="M3153"/>
  <c r="N3153" s="1"/>
  <c r="O3153" s="1"/>
  <c r="M3254"/>
  <c r="N3254" s="1"/>
  <c r="O3254" s="1"/>
  <c r="M3353"/>
  <c r="N3353" s="1"/>
  <c r="O3353" s="1"/>
  <c r="M3425"/>
  <c r="N3425" s="1"/>
  <c r="O3425" s="1"/>
  <c r="M3489"/>
  <c r="N3489" s="1"/>
  <c r="O3489" s="1"/>
  <c r="M3553"/>
  <c r="N3553" s="1"/>
  <c r="O3553" s="1"/>
  <c r="M3617"/>
  <c r="N3617" s="1"/>
  <c r="O3617" s="1"/>
  <c r="M3672"/>
  <c r="N3672" s="1"/>
  <c r="O3672" s="1"/>
  <c r="M3691"/>
  <c r="N3691" s="1"/>
  <c r="O3691" s="1"/>
  <c r="P3691" s="1"/>
  <c r="M3713"/>
  <c r="N3713" s="1"/>
  <c r="O3713" s="1"/>
  <c r="P3713" s="1"/>
  <c r="M3736"/>
  <c r="N3736" s="1"/>
  <c r="O3736" s="1"/>
  <c r="P3736" s="1"/>
  <c r="M3755"/>
  <c r="N3755" s="1"/>
  <c r="O3755" s="1"/>
  <c r="M3777"/>
  <c r="N3777" s="1"/>
  <c r="O3777" s="1"/>
  <c r="M3800"/>
  <c r="N3800" s="1"/>
  <c r="O3800" s="1"/>
  <c r="M3816"/>
  <c r="N3816" s="1"/>
  <c r="O3816" s="1"/>
  <c r="M3828"/>
  <c r="N3828" s="1"/>
  <c r="O3828" s="1"/>
  <c r="M3841"/>
  <c r="N3841" s="1"/>
  <c r="O3841" s="1"/>
  <c r="M3853"/>
  <c r="N3853" s="1"/>
  <c r="O3853" s="1"/>
  <c r="M3867"/>
  <c r="N3867" s="1"/>
  <c r="O3867" s="1"/>
  <c r="M3880"/>
  <c r="N3880" s="1"/>
  <c r="O3880" s="1"/>
  <c r="M3892"/>
  <c r="N3892" s="1"/>
  <c r="O3892" s="1"/>
  <c r="M3905"/>
  <c r="N3905" s="1"/>
  <c r="O3905" s="1"/>
  <c r="M3917"/>
  <c r="N3917" s="1"/>
  <c r="O3917" s="1"/>
  <c r="M3931"/>
  <c r="N3931" s="1"/>
  <c r="O3931" s="1"/>
  <c r="M3944"/>
  <c r="N3944" s="1"/>
  <c r="O3944" s="1"/>
  <c r="M3956"/>
  <c r="N3956" s="1"/>
  <c r="O3956" s="1"/>
  <c r="M3969"/>
  <c r="N3969" s="1"/>
  <c r="O3969" s="1"/>
  <c r="M3981"/>
  <c r="N3981" s="1"/>
  <c r="O3981" s="1"/>
  <c r="M3995"/>
  <c r="N3995" s="1"/>
  <c r="O3995" s="1"/>
  <c r="M4008"/>
  <c r="N4008" s="1"/>
  <c r="O4008" s="1"/>
  <c r="P4008" s="1"/>
  <c r="M4020"/>
  <c r="N4020" s="1"/>
  <c r="O4020" s="1"/>
  <c r="M4033"/>
  <c r="N4033" s="1"/>
  <c r="O4033" s="1"/>
  <c r="M4045"/>
  <c r="N4045" s="1"/>
  <c r="O4045" s="1"/>
  <c r="M4059"/>
  <c r="N4059" s="1"/>
  <c r="O4059" s="1"/>
  <c r="M4072"/>
  <c r="N4072" s="1"/>
  <c r="O4072" s="1"/>
  <c r="P4072" s="1"/>
  <c r="M4084"/>
  <c r="N4084" s="1"/>
  <c r="O4084" s="1"/>
  <c r="M4097"/>
  <c r="N4097" s="1"/>
  <c r="O4097" s="1"/>
  <c r="M4109"/>
  <c r="N4109" s="1"/>
  <c r="O4109" s="1"/>
  <c r="M4123"/>
  <c r="N4123" s="1"/>
  <c r="O4123" s="1"/>
  <c r="P4123" s="1"/>
  <c r="M4136"/>
  <c r="N4136" s="1"/>
  <c r="O4136" s="1"/>
  <c r="M4148"/>
  <c r="N4148" s="1"/>
  <c r="O4148" s="1"/>
  <c r="P4148" s="1"/>
  <c r="M4160"/>
  <c r="N4160" s="1"/>
  <c r="O4160" s="1"/>
  <c r="M4171"/>
  <c r="N4171" s="1"/>
  <c r="O4171" s="1"/>
  <c r="P4171" s="1"/>
  <c r="M4181"/>
  <c r="N4181" s="1"/>
  <c r="O4181" s="1"/>
  <c r="M4192"/>
  <c r="N4192" s="1"/>
  <c r="O4192" s="1"/>
  <c r="M4203"/>
  <c r="N4203" s="1"/>
  <c r="O4203" s="1"/>
  <c r="M4213"/>
  <c r="N4213" s="1"/>
  <c r="O4213" s="1"/>
  <c r="M4224"/>
  <c r="N4224" s="1"/>
  <c r="O4224" s="1"/>
  <c r="M4235"/>
  <c r="N4235" s="1"/>
  <c r="O4235" s="1"/>
  <c r="M4243"/>
  <c r="N4243" s="1"/>
  <c r="O4243" s="1"/>
  <c r="M4251"/>
  <c r="N4251" s="1"/>
  <c r="O4251" s="1"/>
  <c r="M4259"/>
  <c r="N4259" s="1"/>
  <c r="O4259" s="1"/>
  <c r="M4267"/>
  <c r="N4267" s="1"/>
  <c r="O4267" s="1"/>
  <c r="M4275"/>
  <c r="N4275" s="1"/>
  <c r="O4275" s="1"/>
  <c r="M4283"/>
  <c r="N4283" s="1"/>
  <c r="O4283" s="1"/>
  <c r="M4291"/>
  <c r="N4291" s="1"/>
  <c r="O4291" s="1"/>
  <c r="M4299"/>
  <c r="N4299" s="1"/>
  <c r="O4299" s="1"/>
  <c r="M4307"/>
  <c r="N4307" s="1"/>
  <c r="O4307" s="1"/>
  <c r="M4315"/>
  <c r="N4315" s="1"/>
  <c r="O4315" s="1"/>
  <c r="M4323"/>
  <c r="N4323" s="1"/>
  <c r="O4323" s="1"/>
  <c r="M4331"/>
  <c r="N4331" s="1"/>
  <c r="O4331" s="1"/>
  <c r="M4339"/>
  <c r="N4339" s="1"/>
  <c r="O4339" s="1"/>
  <c r="M4347"/>
  <c r="N4347" s="1"/>
  <c r="O4347" s="1"/>
  <c r="M4355"/>
  <c r="N4355" s="1"/>
  <c r="O4355" s="1"/>
  <c r="M4363"/>
  <c r="N4363" s="1"/>
  <c r="O4363" s="1"/>
  <c r="M4371"/>
  <c r="N4371" s="1"/>
  <c r="O4371" s="1"/>
  <c r="M4379"/>
  <c r="N4379" s="1"/>
  <c r="O4379" s="1"/>
  <c r="M4387"/>
  <c r="N4387" s="1"/>
  <c r="O4387" s="1"/>
  <c r="P4387" s="1"/>
  <c r="M4395"/>
  <c r="N4395" s="1"/>
  <c r="O4395" s="1"/>
  <c r="M4403"/>
  <c r="N4403" s="1"/>
  <c r="O4403" s="1"/>
  <c r="M4411"/>
  <c r="N4411" s="1"/>
  <c r="O4411" s="1"/>
  <c r="P4411" s="1"/>
  <c r="M4419"/>
  <c r="N4419" s="1"/>
  <c r="O4419" s="1"/>
  <c r="M4427"/>
  <c r="N4427" s="1"/>
  <c r="O4427" s="1"/>
  <c r="M4435"/>
  <c r="N4435" s="1"/>
  <c r="O4435" s="1"/>
  <c r="P4435" s="1"/>
  <c r="M4443"/>
  <c r="N4443" s="1"/>
  <c r="O4443" s="1"/>
  <c r="M4451"/>
  <c r="N4451" s="1"/>
  <c r="O4451" s="1"/>
  <c r="M4459"/>
  <c r="N4459" s="1"/>
  <c r="O4459" s="1"/>
  <c r="P4459" s="1"/>
  <c r="M4467"/>
  <c r="N4467" s="1"/>
  <c r="O4467" s="1"/>
  <c r="M4475"/>
  <c r="N4475" s="1"/>
  <c r="O4475" s="1"/>
  <c r="M4483"/>
  <c r="N4483" s="1"/>
  <c r="O4483" s="1"/>
  <c r="P4483" s="1"/>
  <c r="M4491"/>
  <c r="N4491" s="1"/>
  <c r="O4491" s="1"/>
  <c r="P4491" s="1"/>
  <c r="M4499"/>
  <c r="N4499" s="1"/>
  <c r="O4499" s="1"/>
  <c r="M4507"/>
  <c r="N4507" s="1"/>
  <c r="O4507" s="1"/>
  <c r="P4507" s="1"/>
  <c r="M4515"/>
  <c r="N4515" s="1"/>
  <c r="O4515" s="1"/>
  <c r="P4515" s="1"/>
  <c r="M4523"/>
  <c r="N4523" s="1"/>
  <c r="O4523" s="1"/>
  <c r="M4531"/>
  <c r="N4531" s="1"/>
  <c r="O4531" s="1"/>
  <c r="P4531" s="1"/>
  <c r="M4539"/>
  <c r="N4539" s="1"/>
  <c r="O4539" s="1"/>
  <c r="P4539" s="1"/>
  <c r="M4547"/>
  <c r="N4547" s="1"/>
  <c r="O4547" s="1"/>
  <c r="M4555"/>
  <c r="N4555" s="1"/>
  <c r="O4555" s="1"/>
  <c r="P4555" s="1"/>
  <c r="M4563"/>
  <c r="N4563" s="1"/>
  <c r="O4563" s="1"/>
  <c r="P4563" s="1"/>
  <c r="M4571"/>
  <c r="N4571" s="1"/>
  <c r="O4571" s="1"/>
  <c r="P4571" s="1"/>
  <c r="M4579"/>
  <c r="N4579" s="1"/>
  <c r="O4579" s="1"/>
  <c r="P4579" s="1"/>
  <c r="M4587"/>
  <c r="N4587" s="1"/>
  <c r="O4587" s="1"/>
  <c r="M4595"/>
  <c r="N4595" s="1"/>
  <c r="O4595" s="1"/>
  <c r="M4603"/>
  <c r="N4603" s="1"/>
  <c r="O4603" s="1"/>
  <c r="M4611"/>
  <c r="N4611" s="1"/>
  <c r="O4611" s="1"/>
  <c r="M4619"/>
  <c r="N4619" s="1"/>
  <c r="O4619" s="1"/>
  <c r="M4627"/>
  <c r="N4627" s="1"/>
  <c r="O4627" s="1"/>
  <c r="P4627" s="1"/>
  <c r="M4635"/>
  <c r="N4635" s="1"/>
  <c r="O4635" s="1"/>
  <c r="P4635" s="1"/>
  <c r="M4643"/>
  <c r="N4643" s="1"/>
  <c r="O4643" s="1"/>
  <c r="M4651"/>
  <c r="N4651" s="1"/>
  <c r="O4651" s="1"/>
  <c r="P4651" s="1"/>
  <c r="M4659"/>
  <c r="N4659" s="1"/>
  <c r="O4659" s="1"/>
  <c r="P4659" s="1"/>
  <c r="M4667"/>
  <c r="N4667" s="1"/>
  <c r="O4667" s="1"/>
  <c r="M4675"/>
  <c r="N4675" s="1"/>
  <c r="O4675" s="1"/>
  <c r="P4675" s="1"/>
  <c r="M4683"/>
  <c r="N4683" s="1"/>
  <c r="O4683" s="1"/>
  <c r="M4691"/>
  <c r="N4691" s="1"/>
  <c r="O4691" s="1"/>
  <c r="M4699"/>
  <c r="N4699" s="1"/>
  <c r="O4699" s="1"/>
  <c r="P4699" s="1"/>
  <c r="M4707"/>
  <c r="N4707" s="1"/>
  <c r="O4707" s="1"/>
  <c r="M4715"/>
  <c r="N4715" s="1"/>
  <c r="O4715" s="1"/>
  <c r="M4723"/>
  <c r="N4723" s="1"/>
  <c r="O4723" s="1"/>
  <c r="P4723" s="1"/>
  <c r="M4731"/>
  <c r="N4731" s="1"/>
  <c r="O4731" s="1"/>
  <c r="M4739"/>
  <c r="N4739" s="1"/>
  <c r="O4739" s="1"/>
  <c r="M4747"/>
  <c r="N4747" s="1"/>
  <c r="O4747" s="1"/>
  <c r="M4755"/>
  <c r="N4755" s="1"/>
  <c r="O4755" s="1"/>
  <c r="M4763"/>
  <c r="N4763" s="1"/>
  <c r="O4763" s="1"/>
  <c r="M4771"/>
  <c r="N4771" s="1"/>
  <c r="O4771" s="1"/>
  <c r="P4771" s="1"/>
  <c r="M4779"/>
  <c r="N4779" s="1"/>
  <c r="O4779" s="1"/>
  <c r="M4787"/>
  <c r="N4787" s="1"/>
  <c r="O4787" s="1"/>
  <c r="M4795"/>
  <c r="N4795" s="1"/>
  <c r="O4795" s="1"/>
  <c r="P4795" s="1"/>
  <c r="M4803"/>
  <c r="N4803" s="1"/>
  <c r="O4803" s="1"/>
  <c r="M4811"/>
  <c r="N4811" s="1"/>
  <c r="O4811" s="1"/>
  <c r="M4819"/>
  <c r="N4819" s="1"/>
  <c r="O4819" s="1"/>
  <c r="M4827"/>
  <c r="N4827" s="1"/>
  <c r="O4827" s="1"/>
  <c r="M4835"/>
  <c r="N4835" s="1"/>
  <c r="O4835" s="1"/>
  <c r="M4843"/>
  <c r="N4843" s="1"/>
  <c r="O4843" s="1"/>
  <c r="P4843" s="1"/>
  <c r="M4851"/>
  <c r="N4851" s="1"/>
  <c r="O4851" s="1"/>
  <c r="M4859"/>
  <c r="N4859" s="1"/>
  <c r="O4859" s="1"/>
  <c r="M4867"/>
  <c r="N4867" s="1"/>
  <c r="O4867" s="1"/>
  <c r="P4867" s="1"/>
  <c r="M4875"/>
  <c r="N4875" s="1"/>
  <c r="O4875" s="1"/>
  <c r="M4883"/>
  <c r="N4883" s="1"/>
  <c r="O4883" s="1"/>
  <c r="M4891"/>
  <c r="N4891" s="1"/>
  <c r="O4891" s="1"/>
  <c r="M4899"/>
  <c r="N4899" s="1"/>
  <c r="O4899" s="1"/>
  <c r="M4907"/>
  <c r="N4907" s="1"/>
  <c r="O4907" s="1"/>
  <c r="M4915"/>
  <c r="N4915" s="1"/>
  <c r="O4915" s="1"/>
  <c r="P4915" s="1"/>
  <c r="M4923"/>
  <c r="N4923" s="1"/>
  <c r="O4923" s="1"/>
  <c r="M4931"/>
  <c r="N4931" s="1"/>
  <c r="O4931" s="1"/>
  <c r="M4939"/>
  <c r="N4939" s="1"/>
  <c r="O4939" s="1"/>
  <c r="M4947"/>
  <c r="N4947" s="1"/>
  <c r="O4947" s="1"/>
  <c r="M4955"/>
  <c r="N4955" s="1"/>
  <c r="O4955" s="1"/>
  <c r="M4963"/>
  <c r="N4963" s="1"/>
  <c r="O4963" s="1"/>
  <c r="P4963" s="1"/>
  <c r="M4971"/>
  <c r="N4971" s="1"/>
  <c r="O4971" s="1"/>
  <c r="M4979"/>
  <c r="N4979" s="1"/>
  <c r="O4979" s="1"/>
  <c r="M4987"/>
  <c r="N4987" s="1"/>
  <c r="O4987" s="1"/>
  <c r="P4987" s="1"/>
  <c r="M4995"/>
  <c r="N4995" s="1"/>
  <c r="O4995" s="1"/>
  <c r="M5003"/>
  <c r="N5003" s="1"/>
  <c r="O5003" s="1"/>
  <c r="M5011"/>
  <c r="N5011" s="1"/>
  <c r="O5011" s="1"/>
  <c r="P5011" s="1"/>
  <c r="M5019"/>
  <c r="N5019" s="1"/>
  <c r="O5019" s="1"/>
  <c r="M5027"/>
  <c r="N5027" s="1"/>
  <c r="O5027" s="1"/>
  <c r="M5035"/>
  <c r="N5035" s="1"/>
  <c r="O5035" s="1"/>
  <c r="P5035" s="1"/>
  <c r="M5043"/>
  <c r="N5043" s="1"/>
  <c r="O5043" s="1"/>
  <c r="M5051"/>
  <c r="N5051" s="1"/>
  <c r="O5051" s="1"/>
  <c r="M5059"/>
  <c r="N5059" s="1"/>
  <c r="O5059" s="1"/>
  <c r="P5059" s="1"/>
  <c r="M5067"/>
  <c r="N5067" s="1"/>
  <c r="O5067" s="1"/>
  <c r="M5075"/>
  <c r="N5075" s="1"/>
  <c r="O5075" s="1"/>
  <c r="M5083"/>
  <c r="N5083" s="1"/>
  <c r="O5083" s="1"/>
  <c r="P5083" s="1"/>
  <c r="M5091"/>
  <c r="N5091" s="1"/>
  <c r="O5091" s="1"/>
  <c r="P5091" s="1"/>
  <c r="M5099"/>
  <c r="N5099" s="1"/>
  <c r="O5099" s="1"/>
  <c r="M5107"/>
  <c r="N5107" s="1"/>
  <c r="O5107" s="1"/>
  <c r="P5107" s="1"/>
  <c r="M5115"/>
  <c r="N5115" s="1"/>
  <c r="O5115" s="1"/>
  <c r="M5123"/>
  <c r="N5123" s="1"/>
  <c r="O5123" s="1"/>
  <c r="M5131"/>
  <c r="N5131" s="1"/>
  <c r="O5131" s="1"/>
  <c r="P5131" s="1"/>
  <c r="M5139"/>
  <c r="N5139" s="1"/>
  <c r="O5139" s="1"/>
  <c r="M5147"/>
  <c r="N5147" s="1"/>
  <c r="O5147" s="1"/>
  <c r="M5155"/>
  <c r="N5155" s="1"/>
  <c r="O5155" s="1"/>
  <c r="P5155" s="1"/>
  <c r="M5163"/>
  <c r="N5163" s="1"/>
  <c r="O5163" s="1"/>
  <c r="M5171"/>
  <c r="N5171" s="1"/>
  <c r="O5171" s="1"/>
  <c r="M5179"/>
  <c r="N5179" s="1"/>
  <c r="O5179" s="1"/>
  <c r="P5179" s="1"/>
  <c r="M2782"/>
  <c r="N2782" s="1"/>
  <c r="O2782" s="1"/>
  <c r="M3561"/>
  <c r="N3561" s="1"/>
  <c r="O3561" s="1"/>
  <c r="M3801"/>
  <c r="N3801" s="1"/>
  <c r="O3801" s="1"/>
  <c r="M3907"/>
  <c r="N3907" s="1"/>
  <c r="O3907" s="1"/>
  <c r="M4009"/>
  <c r="N4009" s="1"/>
  <c r="O4009" s="1"/>
  <c r="M4112"/>
  <c r="N4112" s="1"/>
  <c r="O4112" s="1"/>
  <c r="M4204"/>
  <c r="N4204" s="1"/>
  <c r="O4204" s="1"/>
  <c r="M4276"/>
  <c r="N4276" s="1"/>
  <c r="O4276" s="1"/>
  <c r="M4340"/>
  <c r="N4340" s="1"/>
  <c r="O4340" s="1"/>
  <c r="M4404"/>
  <c r="N4404" s="1"/>
  <c r="O4404" s="1"/>
  <c r="M4468"/>
  <c r="N4468" s="1"/>
  <c r="O4468" s="1"/>
  <c r="M4532"/>
  <c r="N4532" s="1"/>
  <c r="O4532" s="1"/>
  <c r="P4532" s="1"/>
  <c r="M4593"/>
  <c r="N4593" s="1"/>
  <c r="O4593" s="1"/>
  <c r="M4613"/>
  <c r="N4613" s="1"/>
  <c r="O4613" s="1"/>
  <c r="M4636"/>
  <c r="N4636" s="1"/>
  <c r="O4636" s="1"/>
  <c r="M4657"/>
  <c r="N4657" s="1"/>
  <c r="O4657" s="1"/>
  <c r="P4657" s="1"/>
  <c r="M4677"/>
  <c r="N4677" s="1"/>
  <c r="O4677" s="1"/>
  <c r="M4700"/>
  <c r="N4700" s="1"/>
  <c r="O4700" s="1"/>
  <c r="P4700" s="1"/>
  <c r="M4721"/>
  <c r="N4721" s="1"/>
  <c r="O4721" s="1"/>
  <c r="P4721" s="1"/>
  <c r="M4741"/>
  <c r="N4741" s="1"/>
  <c r="O4741" s="1"/>
  <c r="M4764"/>
  <c r="N4764" s="1"/>
  <c r="O4764" s="1"/>
  <c r="M4785"/>
  <c r="N4785" s="1"/>
  <c r="O4785" s="1"/>
  <c r="M4798"/>
  <c r="N4798" s="1"/>
  <c r="O4798" s="1"/>
  <c r="P4798" s="1"/>
  <c r="M4812"/>
  <c r="N4812" s="1"/>
  <c r="O4812" s="1"/>
  <c r="M4823"/>
  <c r="N4823" s="1"/>
  <c r="O4823" s="1"/>
  <c r="M4837"/>
  <c r="N4837" s="1"/>
  <c r="O4837" s="1"/>
  <c r="M4849"/>
  <c r="N4849" s="1"/>
  <c r="O4849" s="1"/>
  <c r="M4862"/>
  <c r="N4862" s="1"/>
  <c r="O4862" s="1"/>
  <c r="M4876"/>
  <c r="N4876" s="1"/>
  <c r="O4876" s="1"/>
  <c r="M4887"/>
  <c r="N4887" s="1"/>
  <c r="O4887" s="1"/>
  <c r="M4901"/>
  <c r="N4901" s="1"/>
  <c r="O4901" s="1"/>
  <c r="M4913"/>
  <c r="N4913" s="1"/>
  <c r="O4913" s="1"/>
  <c r="P4913" s="1"/>
  <c r="M4926"/>
  <c r="N4926" s="1"/>
  <c r="O4926" s="1"/>
  <c r="M4940"/>
  <c r="N4940" s="1"/>
  <c r="O4940" s="1"/>
  <c r="P4940" s="1"/>
  <c r="M4951"/>
  <c r="N4951" s="1"/>
  <c r="O4951" s="1"/>
  <c r="M4965"/>
  <c r="N4965" s="1"/>
  <c r="O4965" s="1"/>
  <c r="P4965" s="1"/>
  <c r="M4977"/>
  <c r="N4977" s="1"/>
  <c r="O4977" s="1"/>
  <c r="M4990"/>
  <c r="N4990" s="1"/>
  <c r="O4990" s="1"/>
  <c r="P4990" s="1"/>
  <c r="M5004"/>
  <c r="N5004" s="1"/>
  <c r="O5004" s="1"/>
  <c r="M5015"/>
  <c r="N5015" s="1"/>
  <c r="O5015" s="1"/>
  <c r="P5015" s="1"/>
  <c r="M5029"/>
  <c r="N5029" s="1"/>
  <c r="O5029" s="1"/>
  <c r="P5029" s="1"/>
  <c r="M5041"/>
  <c r="N5041" s="1"/>
  <c r="O5041" s="1"/>
  <c r="P5041" s="1"/>
  <c r="M5054"/>
  <c r="N5054" s="1"/>
  <c r="O5054" s="1"/>
  <c r="P5054" s="1"/>
  <c r="M5068"/>
  <c r="N5068" s="1"/>
  <c r="O5068" s="1"/>
  <c r="M5079"/>
  <c r="N5079" s="1"/>
  <c r="O5079" s="1"/>
  <c r="P5079" s="1"/>
  <c r="M5093"/>
  <c r="N5093" s="1"/>
  <c r="O5093" s="1"/>
  <c r="P5093" s="1"/>
  <c r="M5105"/>
  <c r="N5105" s="1"/>
  <c r="O5105" s="1"/>
  <c r="P5105" s="1"/>
  <c r="M5117"/>
  <c r="N5117" s="1"/>
  <c r="O5117" s="1"/>
  <c r="M5127"/>
  <c r="N5127" s="1"/>
  <c r="O5127" s="1"/>
  <c r="P5127" s="1"/>
  <c r="M5137"/>
  <c r="N5137" s="1"/>
  <c r="O5137" s="1"/>
  <c r="P5137" s="1"/>
  <c r="M5149"/>
  <c r="N5149" s="1"/>
  <c r="O5149" s="1"/>
  <c r="M5159"/>
  <c r="N5159" s="1"/>
  <c r="O5159" s="1"/>
  <c r="P5159" s="1"/>
  <c r="M5169"/>
  <c r="N5169" s="1"/>
  <c r="O5169" s="1"/>
  <c r="M5181"/>
  <c r="N5181" s="1"/>
  <c r="O5181" s="1"/>
  <c r="P5181" s="1"/>
  <c r="M5189"/>
  <c r="N5189" s="1"/>
  <c r="O5189" s="1"/>
  <c r="P5189" s="1"/>
  <c r="M5197"/>
  <c r="N5197" s="1"/>
  <c r="O5197" s="1"/>
  <c r="P5197" s="1"/>
  <c r="M5205"/>
  <c r="N5205" s="1"/>
  <c r="O5205" s="1"/>
  <c r="P5205" s="1"/>
  <c r="M5213"/>
  <c r="N5213" s="1"/>
  <c r="O5213" s="1"/>
  <c r="P5213" s="1"/>
  <c r="M5221"/>
  <c r="N5221" s="1"/>
  <c r="O5221" s="1"/>
  <c r="M5229"/>
  <c r="N5229" s="1"/>
  <c r="O5229" s="1"/>
  <c r="P5229" s="1"/>
  <c r="M5237"/>
  <c r="N5237" s="1"/>
  <c r="O5237" s="1"/>
  <c r="M5245"/>
  <c r="N5245" s="1"/>
  <c r="O5245" s="1"/>
  <c r="M5253"/>
  <c r="N5253" s="1"/>
  <c r="O5253" s="1"/>
  <c r="P5253" s="1"/>
  <c r="M5261"/>
  <c r="N5261" s="1"/>
  <c r="O5261" s="1"/>
  <c r="M5269"/>
  <c r="N5269" s="1"/>
  <c r="O5269" s="1"/>
  <c r="M5277"/>
  <c r="N5277" s="1"/>
  <c r="O5277" s="1"/>
  <c r="P5277" s="1"/>
  <c r="M5285"/>
  <c r="N5285" s="1"/>
  <c r="O5285" s="1"/>
  <c r="M5293"/>
  <c r="N5293" s="1"/>
  <c r="O5293" s="1"/>
  <c r="M5301"/>
  <c r="N5301" s="1"/>
  <c r="O5301" s="1"/>
  <c r="P5301" s="1"/>
  <c r="M5309"/>
  <c r="N5309" s="1"/>
  <c r="O5309" s="1"/>
  <c r="M5317"/>
  <c r="N5317" s="1"/>
  <c r="O5317" s="1"/>
  <c r="M5325"/>
  <c r="N5325" s="1"/>
  <c r="O5325" s="1"/>
  <c r="M5333"/>
  <c r="N5333" s="1"/>
  <c r="O5333" s="1"/>
  <c r="M5341"/>
  <c r="N5341" s="1"/>
  <c r="O5341" s="1"/>
  <c r="M5349"/>
  <c r="N5349" s="1"/>
  <c r="O5349" s="1"/>
  <c r="P5349" s="1"/>
  <c r="M5357"/>
  <c r="N5357" s="1"/>
  <c r="O5357" s="1"/>
  <c r="M5365"/>
  <c r="N5365" s="1"/>
  <c r="O5365" s="1"/>
  <c r="M5373"/>
  <c r="N5373" s="1"/>
  <c r="O5373" s="1"/>
  <c r="P5373" s="1"/>
  <c r="M5381"/>
  <c r="N5381" s="1"/>
  <c r="O5381" s="1"/>
  <c r="M5389"/>
  <c r="N5389" s="1"/>
  <c r="O5389" s="1"/>
  <c r="M5397"/>
  <c r="N5397" s="1"/>
  <c r="O5397" s="1"/>
  <c r="P5397" s="1"/>
  <c r="M5405"/>
  <c r="N5405" s="1"/>
  <c r="O5405" s="1"/>
  <c r="M5413"/>
  <c r="N5413" s="1"/>
  <c r="O5413" s="1"/>
  <c r="M5421"/>
  <c r="N5421" s="1"/>
  <c r="O5421" s="1"/>
  <c r="P5421" s="1"/>
  <c r="M5429"/>
  <c r="N5429" s="1"/>
  <c r="O5429" s="1"/>
  <c r="M5437"/>
  <c r="N5437" s="1"/>
  <c r="O5437" s="1"/>
  <c r="P5437" s="1"/>
  <c r="M5445"/>
  <c r="N5445" s="1"/>
  <c r="O5445" s="1"/>
  <c r="P5445" s="1"/>
  <c r="M5453"/>
  <c r="N5453" s="1"/>
  <c r="O5453" s="1"/>
  <c r="M5461"/>
  <c r="N5461" s="1"/>
  <c r="O5461" s="1"/>
  <c r="M5469"/>
  <c r="N5469" s="1"/>
  <c r="O5469" s="1"/>
  <c r="P5469" s="1"/>
  <c r="M5477"/>
  <c r="N5477" s="1"/>
  <c r="O5477" s="1"/>
  <c r="M5485"/>
  <c r="N5485" s="1"/>
  <c r="O5485" s="1"/>
  <c r="M5493"/>
  <c r="N5493" s="1"/>
  <c r="O5493" s="1"/>
  <c r="P5493" s="1"/>
  <c r="M5501"/>
  <c r="N5501" s="1"/>
  <c r="O5501" s="1"/>
  <c r="M5509"/>
  <c r="N5509" s="1"/>
  <c r="O5509" s="1"/>
  <c r="P5509" s="1"/>
  <c r="M5517"/>
  <c r="N5517" s="1"/>
  <c r="O5517" s="1"/>
  <c r="M5525"/>
  <c r="N5525" s="1"/>
  <c r="O5525" s="1"/>
  <c r="M5533"/>
  <c r="N5533" s="1"/>
  <c r="O5533" s="1"/>
  <c r="M5541"/>
  <c r="N5541" s="1"/>
  <c r="O5541" s="1"/>
  <c r="P5541" s="1"/>
  <c r="M5549"/>
  <c r="N5549" s="1"/>
  <c r="O5549" s="1"/>
  <c r="M5557"/>
  <c r="N5557" s="1"/>
  <c r="O5557" s="1"/>
  <c r="M5565"/>
  <c r="N5565" s="1"/>
  <c r="O5565" s="1"/>
  <c r="P5565" s="1"/>
  <c r="M5573"/>
  <c r="N5573" s="1"/>
  <c r="O5573" s="1"/>
  <c r="M5581"/>
  <c r="N5581" s="1"/>
  <c r="O5581" s="1"/>
  <c r="M5589"/>
  <c r="N5589" s="1"/>
  <c r="O5589" s="1"/>
  <c r="M5597"/>
  <c r="N5597" s="1"/>
  <c r="O5597" s="1"/>
  <c r="M5605"/>
  <c r="N5605" s="1"/>
  <c r="O5605" s="1"/>
  <c r="M5613"/>
  <c r="N5613" s="1"/>
  <c r="O5613" s="1"/>
  <c r="P5613" s="1"/>
  <c r="M5621"/>
  <c r="N5621" s="1"/>
  <c r="O5621" s="1"/>
  <c r="M5629"/>
  <c r="N5629" s="1"/>
  <c r="O5629" s="1"/>
  <c r="M5637"/>
  <c r="N5637" s="1"/>
  <c r="O5637" s="1"/>
  <c r="M2953"/>
  <c r="N2953" s="1"/>
  <c r="O2953" s="1"/>
  <c r="M3625"/>
  <c r="N3625" s="1"/>
  <c r="O3625" s="1"/>
  <c r="M3817"/>
  <c r="N3817" s="1"/>
  <c r="O3817" s="1"/>
  <c r="M3920"/>
  <c r="N3920" s="1"/>
  <c r="O3920" s="1"/>
  <c r="M4021"/>
  <c r="N4021" s="1"/>
  <c r="O4021" s="1"/>
  <c r="M4124"/>
  <c r="N4124" s="1"/>
  <c r="O4124" s="1"/>
  <c r="P4124" s="1"/>
  <c r="M4214"/>
  <c r="N4214" s="1"/>
  <c r="O4214" s="1"/>
  <c r="M4284"/>
  <c r="N4284" s="1"/>
  <c r="O4284" s="1"/>
  <c r="M4348"/>
  <c r="N4348" s="1"/>
  <c r="O4348" s="1"/>
  <c r="M4412"/>
  <c r="N4412" s="1"/>
  <c r="O4412" s="1"/>
  <c r="P4412" s="1"/>
  <c r="M4476"/>
  <c r="N4476" s="1"/>
  <c r="O4476" s="1"/>
  <c r="M4540"/>
  <c r="N4540" s="1"/>
  <c r="O4540" s="1"/>
  <c r="P4540" s="1"/>
  <c r="M4596"/>
  <c r="N4596" s="1"/>
  <c r="O4596" s="1"/>
  <c r="M4617"/>
  <c r="N4617" s="1"/>
  <c r="O4617" s="1"/>
  <c r="M4637"/>
  <c r="N4637" s="1"/>
  <c r="O4637" s="1"/>
  <c r="M4660"/>
  <c r="N4660" s="1"/>
  <c r="O4660" s="1"/>
  <c r="M4681"/>
  <c r="N4681" s="1"/>
  <c r="O4681" s="1"/>
  <c r="M4701"/>
  <c r="N4701" s="1"/>
  <c r="O4701" s="1"/>
  <c r="P4701" s="1"/>
  <c r="M4724"/>
  <c r="N4724" s="1"/>
  <c r="O4724" s="1"/>
  <c r="P4724" s="1"/>
  <c r="M4745"/>
  <c r="N4745" s="1"/>
  <c r="O4745" s="1"/>
  <c r="M4765"/>
  <c r="N4765" s="1"/>
  <c r="O4765" s="1"/>
  <c r="M4788"/>
  <c r="N4788" s="1"/>
  <c r="O4788" s="1"/>
  <c r="M4799"/>
  <c r="N4799" s="1"/>
  <c r="O4799" s="1"/>
  <c r="P4799" s="1"/>
  <c r="M4813"/>
  <c r="N4813" s="1"/>
  <c r="O4813" s="1"/>
  <c r="M4825"/>
  <c r="N4825" s="1"/>
  <c r="O4825" s="1"/>
  <c r="M4838"/>
  <c r="N4838" s="1"/>
  <c r="O4838" s="1"/>
  <c r="M4852"/>
  <c r="N4852" s="1"/>
  <c r="O4852" s="1"/>
  <c r="M4863"/>
  <c r="N4863" s="1"/>
  <c r="O4863" s="1"/>
  <c r="M4877"/>
  <c r="N4877" s="1"/>
  <c r="O4877" s="1"/>
  <c r="M4889"/>
  <c r="N4889" s="1"/>
  <c r="O4889" s="1"/>
  <c r="M4902"/>
  <c r="N4902" s="1"/>
  <c r="O4902" s="1"/>
  <c r="M4916"/>
  <c r="N4916" s="1"/>
  <c r="O4916" s="1"/>
  <c r="P4916" s="1"/>
  <c r="M4927"/>
  <c r="N4927" s="1"/>
  <c r="O4927" s="1"/>
  <c r="M4941"/>
  <c r="N4941" s="1"/>
  <c r="O4941" s="1"/>
  <c r="P4941" s="1"/>
  <c r="M4953"/>
  <c r="N4953" s="1"/>
  <c r="O4953" s="1"/>
  <c r="M4966"/>
  <c r="N4966" s="1"/>
  <c r="O4966" s="1"/>
  <c r="P4966" s="1"/>
  <c r="M4980"/>
  <c r="N4980" s="1"/>
  <c r="O4980" s="1"/>
  <c r="M4991"/>
  <c r="N4991" s="1"/>
  <c r="O4991" s="1"/>
  <c r="P4991" s="1"/>
  <c r="M5005"/>
  <c r="N5005" s="1"/>
  <c r="O5005" s="1"/>
  <c r="M5017"/>
  <c r="N5017" s="1"/>
  <c r="O5017" s="1"/>
  <c r="P5017" s="1"/>
  <c r="M5030"/>
  <c r="N5030" s="1"/>
  <c r="O5030" s="1"/>
  <c r="P5030" s="1"/>
  <c r="M5044"/>
  <c r="N5044" s="1"/>
  <c r="O5044" s="1"/>
  <c r="M5055"/>
  <c r="N5055" s="1"/>
  <c r="O5055" s="1"/>
  <c r="P5055" s="1"/>
  <c r="M5069"/>
  <c r="N5069" s="1"/>
  <c r="O5069" s="1"/>
  <c r="M5081"/>
  <c r="N5081" s="1"/>
  <c r="O5081" s="1"/>
  <c r="P5081" s="1"/>
  <c r="M5094"/>
  <c r="N5094" s="1"/>
  <c r="O5094" s="1"/>
  <c r="M5108"/>
  <c r="N5108" s="1"/>
  <c r="O5108" s="1"/>
  <c r="P5108" s="1"/>
  <c r="M5118"/>
  <c r="N5118" s="1"/>
  <c r="O5118" s="1"/>
  <c r="M5128"/>
  <c r="N5128" s="1"/>
  <c r="O5128" s="1"/>
  <c r="P5128" s="1"/>
  <c r="M5140"/>
  <c r="N5140" s="1"/>
  <c r="O5140" s="1"/>
  <c r="M5150"/>
  <c r="N5150" s="1"/>
  <c r="O5150" s="1"/>
  <c r="P5150" s="1"/>
  <c r="M5160"/>
  <c r="N5160" s="1"/>
  <c r="O5160" s="1"/>
  <c r="P5160" s="1"/>
  <c r="M5172"/>
  <c r="N5172" s="1"/>
  <c r="O5172" s="1"/>
  <c r="M5182"/>
  <c r="N5182" s="1"/>
  <c r="O5182" s="1"/>
  <c r="P5182" s="1"/>
  <c r="M5190"/>
  <c r="N5190" s="1"/>
  <c r="O5190" s="1"/>
  <c r="M5198"/>
  <c r="N5198" s="1"/>
  <c r="O5198" s="1"/>
  <c r="P5198" s="1"/>
  <c r="M5206"/>
  <c r="N5206" s="1"/>
  <c r="O5206" s="1"/>
  <c r="P5206" s="1"/>
  <c r="M5214"/>
  <c r="N5214" s="1"/>
  <c r="O5214" s="1"/>
  <c r="P5214" s="1"/>
  <c r="M5222"/>
  <c r="N5222" s="1"/>
  <c r="O5222" s="1"/>
  <c r="P5222" s="1"/>
  <c r="M5230"/>
  <c r="N5230" s="1"/>
  <c r="O5230" s="1"/>
  <c r="P5230" s="1"/>
  <c r="M5238"/>
  <c r="N5238" s="1"/>
  <c r="O5238" s="1"/>
  <c r="M5246"/>
  <c r="N5246" s="1"/>
  <c r="O5246" s="1"/>
  <c r="M5254"/>
  <c r="N5254" s="1"/>
  <c r="O5254" s="1"/>
  <c r="P5254" s="1"/>
  <c r="M5262"/>
  <c r="N5262" s="1"/>
  <c r="O5262" s="1"/>
  <c r="M5270"/>
  <c r="N5270" s="1"/>
  <c r="O5270" s="1"/>
  <c r="M5278"/>
  <c r="N5278" s="1"/>
  <c r="O5278" s="1"/>
  <c r="P5278" s="1"/>
  <c r="M5286"/>
  <c r="N5286" s="1"/>
  <c r="O5286" s="1"/>
  <c r="M5294"/>
  <c r="N5294" s="1"/>
  <c r="O5294" s="1"/>
  <c r="M5302"/>
  <c r="N5302" s="1"/>
  <c r="O5302" s="1"/>
  <c r="P5302" s="1"/>
  <c r="M5310"/>
  <c r="N5310" s="1"/>
  <c r="O5310" s="1"/>
  <c r="M5318"/>
  <c r="N5318" s="1"/>
  <c r="O5318" s="1"/>
  <c r="M5326"/>
  <c r="N5326" s="1"/>
  <c r="O5326" s="1"/>
  <c r="M5334"/>
  <c r="N5334" s="1"/>
  <c r="O5334" s="1"/>
  <c r="M5342"/>
  <c r="N5342" s="1"/>
  <c r="O5342" s="1"/>
  <c r="M5350"/>
  <c r="N5350" s="1"/>
  <c r="O5350" s="1"/>
  <c r="P5350" s="1"/>
  <c r="M5358"/>
  <c r="N5358" s="1"/>
  <c r="O5358" s="1"/>
  <c r="M5366"/>
  <c r="N5366" s="1"/>
  <c r="O5366" s="1"/>
  <c r="M5374"/>
  <c r="N5374" s="1"/>
  <c r="O5374" s="1"/>
  <c r="P5374" s="1"/>
  <c r="M5382"/>
  <c r="N5382" s="1"/>
  <c r="O5382" s="1"/>
  <c r="M5390"/>
  <c r="N5390" s="1"/>
  <c r="O5390" s="1"/>
  <c r="M5398"/>
  <c r="N5398" s="1"/>
  <c r="O5398" s="1"/>
  <c r="P5398" s="1"/>
  <c r="M5406"/>
  <c r="N5406" s="1"/>
  <c r="O5406" s="1"/>
  <c r="M5414"/>
  <c r="N5414" s="1"/>
  <c r="O5414" s="1"/>
  <c r="M5422"/>
  <c r="N5422" s="1"/>
  <c r="O5422" s="1"/>
  <c r="P5422" s="1"/>
  <c r="M5430"/>
  <c r="N5430" s="1"/>
  <c r="O5430" s="1"/>
  <c r="M5438"/>
  <c r="N5438" s="1"/>
  <c r="O5438" s="1"/>
  <c r="P5438" s="1"/>
  <c r="M5446"/>
  <c r="N5446" s="1"/>
  <c r="O5446" s="1"/>
  <c r="P5446" s="1"/>
  <c r="M5454"/>
  <c r="N5454" s="1"/>
  <c r="O5454" s="1"/>
  <c r="M5462"/>
  <c r="N5462" s="1"/>
  <c r="O5462" s="1"/>
  <c r="P5462" s="1"/>
  <c r="M5470"/>
  <c r="N5470" s="1"/>
  <c r="O5470" s="1"/>
  <c r="P5470" s="1"/>
  <c r="M5478"/>
  <c r="N5478" s="1"/>
  <c r="O5478" s="1"/>
  <c r="M5486"/>
  <c r="N5486" s="1"/>
  <c r="O5486" s="1"/>
  <c r="P5486" s="1"/>
  <c r="M5494"/>
  <c r="N5494" s="1"/>
  <c r="O5494" s="1"/>
  <c r="P5494" s="1"/>
  <c r="M5502"/>
  <c r="N5502" s="1"/>
  <c r="O5502" s="1"/>
  <c r="M5510"/>
  <c r="N5510" s="1"/>
  <c r="O5510" s="1"/>
  <c r="M5518"/>
  <c r="N5518" s="1"/>
  <c r="O5518" s="1"/>
  <c r="M5526"/>
  <c r="N5526" s="1"/>
  <c r="O5526" s="1"/>
  <c r="M5534"/>
  <c r="N5534" s="1"/>
  <c r="O5534" s="1"/>
  <c r="M5542"/>
  <c r="N5542" s="1"/>
  <c r="O5542" s="1"/>
  <c r="P5542" s="1"/>
  <c r="M5550"/>
  <c r="N5550" s="1"/>
  <c r="O5550" s="1"/>
  <c r="M5558"/>
  <c r="N5558" s="1"/>
  <c r="O5558" s="1"/>
  <c r="M5566"/>
  <c r="N5566" s="1"/>
  <c r="O5566" s="1"/>
  <c r="P5566" s="1"/>
  <c r="M5574"/>
  <c r="N5574" s="1"/>
  <c r="O5574" s="1"/>
  <c r="M5582"/>
  <c r="N5582" s="1"/>
  <c r="O5582" s="1"/>
  <c r="M5590"/>
  <c r="N5590" s="1"/>
  <c r="O5590" s="1"/>
  <c r="M5598"/>
  <c r="N5598" s="1"/>
  <c r="O5598" s="1"/>
  <c r="M5606"/>
  <c r="N5606" s="1"/>
  <c r="O5606" s="1"/>
  <c r="M5614"/>
  <c r="N5614" s="1"/>
  <c r="O5614" s="1"/>
  <c r="P5614" s="1"/>
  <c r="M3062"/>
  <c r="N3062" s="1"/>
  <c r="O3062" s="1"/>
  <c r="M3673"/>
  <c r="N3673" s="1"/>
  <c r="O3673" s="1"/>
  <c r="M3829"/>
  <c r="N3829" s="1"/>
  <c r="O3829" s="1"/>
  <c r="M3932"/>
  <c r="N3932" s="1"/>
  <c r="O3932" s="1"/>
  <c r="M4035"/>
  <c r="N4035" s="1"/>
  <c r="O4035" s="1"/>
  <c r="M4137"/>
  <c r="N4137" s="1"/>
  <c r="O4137" s="1"/>
  <c r="M4225"/>
  <c r="N4225" s="1"/>
  <c r="O4225" s="1"/>
  <c r="M4292"/>
  <c r="N4292" s="1"/>
  <c r="O4292" s="1"/>
  <c r="M4356"/>
  <c r="N4356" s="1"/>
  <c r="O4356" s="1"/>
  <c r="M4420"/>
  <c r="N4420" s="1"/>
  <c r="O4420" s="1"/>
  <c r="M4484"/>
  <c r="N4484" s="1"/>
  <c r="O4484" s="1"/>
  <c r="P4484" s="1"/>
  <c r="M4548"/>
  <c r="N4548" s="1"/>
  <c r="O4548" s="1"/>
  <c r="P4548" s="1"/>
  <c r="M4597"/>
  <c r="N4597" s="1"/>
  <c r="O4597" s="1"/>
  <c r="M4620"/>
  <c r="N4620" s="1"/>
  <c r="O4620" s="1"/>
  <c r="M4641"/>
  <c r="N4641" s="1"/>
  <c r="O4641" s="1"/>
  <c r="M4661"/>
  <c r="N4661" s="1"/>
  <c r="O4661" s="1"/>
  <c r="M4684"/>
  <c r="N4684" s="1"/>
  <c r="O4684" s="1"/>
  <c r="M4705"/>
  <c r="N4705" s="1"/>
  <c r="O4705" s="1"/>
  <c r="P4705" s="1"/>
  <c r="M4725"/>
  <c r="N4725" s="1"/>
  <c r="O4725" s="1"/>
  <c r="P4725" s="1"/>
  <c r="M4748"/>
  <c r="N4748" s="1"/>
  <c r="O4748" s="1"/>
  <c r="M4769"/>
  <c r="N4769" s="1"/>
  <c r="O4769" s="1"/>
  <c r="M4789"/>
  <c r="N4789" s="1"/>
  <c r="O4789" s="1"/>
  <c r="M4801"/>
  <c r="N4801" s="1"/>
  <c r="O4801" s="1"/>
  <c r="P4801" s="1"/>
  <c r="M4814"/>
  <c r="N4814" s="1"/>
  <c r="O4814" s="1"/>
  <c r="M4828"/>
  <c r="N4828" s="1"/>
  <c r="O4828" s="1"/>
  <c r="M4839"/>
  <c r="N4839" s="1"/>
  <c r="O4839" s="1"/>
  <c r="M4853"/>
  <c r="N4853" s="1"/>
  <c r="O4853" s="1"/>
  <c r="M4865"/>
  <c r="N4865" s="1"/>
  <c r="O4865" s="1"/>
  <c r="M4878"/>
  <c r="N4878" s="1"/>
  <c r="O4878" s="1"/>
  <c r="M4892"/>
  <c r="N4892" s="1"/>
  <c r="O4892" s="1"/>
  <c r="M4903"/>
  <c r="N4903" s="1"/>
  <c r="O4903" s="1"/>
  <c r="M4917"/>
  <c r="N4917" s="1"/>
  <c r="O4917" s="1"/>
  <c r="P4917" s="1"/>
  <c r="M4929"/>
  <c r="N4929" s="1"/>
  <c r="O4929" s="1"/>
  <c r="M4942"/>
  <c r="N4942" s="1"/>
  <c r="O4942" s="1"/>
  <c r="P4942" s="1"/>
  <c r="M4956"/>
  <c r="N4956" s="1"/>
  <c r="O4956" s="1"/>
  <c r="M4967"/>
  <c r="N4967" s="1"/>
  <c r="O4967" s="1"/>
  <c r="M4981"/>
  <c r="N4981" s="1"/>
  <c r="O4981" s="1"/>
  <c r="M4993"/>
  <c r="N4993" s="1"/>
  <c r="O4993" s="1"/>
  <c r="M5006"/>
  <c r="N5006" s="1"/>
  <c r="O5006" s="1"/>
  <c r="P5006" s="1"/>
  <c r="M5020"/>
  <c r="N5020" s="1"/>
  <c r="O5020" s="1"/>
  <c r="M5031"/>
  <c r="N5031" s="1"/>
  <c r="O5031" s="1"/>
  <c r="P5031" s="1"/>
  <c r="M5045"/>
  <c r="N5045" s="1"/>
  <c r="O5045" s="1"/>
  <c r="M5057"/>
  <c r="N5057" s="1"/>
  <c r="O5057" s="1"/>
  <c r="P5057" s="1"/>
  <c r="M5070"/>
  <c r="N5070" s="1"/>
  <c r="O5070" s="1"/>
  <c r="M5084"/>
  <c r="N5084" s="1"/>
  <c r="O5084" s="1"/>
  <c r="P5084" s="1"/>
  <c r="M5095"/>
  <c r="N5095" s="1"/>
  <c r="O5095" s="1"/>
  <c r="M5109"/>
  <c r="N5109" s="1"/>
  <c r="O5109" s="1"/>
  <c r="P5109" s="1"/>
  <c r="M5119"/>
  <c r="N5119" s="1"/>
  <c r="O5119" s="1"/>
  <c r="M5129"/>
  <c r="N5129" s="1"/>
  <c r="O5129" s="1"/>
  <c r="P5129" s="1"/>
  <c r="M5141"/>
  <c r="N5141" s="1"/>
  <c r="O5141" s="1"/>
  <c r="M5151"/>
  <c r="N5151" s="1"/>
  <c r="O5151" s="1"/>
  <c r="P5151" s="1"/>
  <c r="M5161"/>
  <c r="N5161" s="1"/>
  <c r="O5161" s="1"/>
  <c r="P5161" s="1"/>
  <c r="M5173"/>
  <c r="N5173" s="1"/>
  <c r="O5173" s="1"/>
  <c r="P5173" s="1"/>
  <c r="M5183"/>
  <c r="N5183" s="1"/>
  <c r="O5183" s="1"/>
  <c r="P5183" s="1"/>
  <c r="M5191"/>
  <c r="N5191" s="1"/>
  <c r="O5191" s="1"/>
  <c r="M5199"/>
  <c r="N5199" s="1"/>
  <c r="O5199" s="1"/>
  <c r="P5199" s="1"/>
  <c r="M5207"/>
  <c r="N5207" s="1"/>
  <c r="O5207" s="1"/>
  <c r="P5207" s="1"/>
  <c r="M5215"/>
  <c r="N5215" s="1"/>
  <c r="O5215" s="1"/>
  <c r="P5215" s="1"/>
  <c r="M5223"/>
  <c r="N5223" s="1"/>
  <c r="O5223" s="1"/>
  <c r="P5223" s="1"/>
  <c r="M5231"/>
  <c r="N5231" s="1"/>
  <c r="O5231" s="1"/>
  <c r="P5231" s="1"/>
  <c r="M5239"/>
  <c r="N5239" s="1"/>
  <c r="O5239" s="1"/>
  <c r="M5247"/>
  <c r="N5247" s="1"/>
  <c r="O5247" s="1"/>
  <c r="P5247" s="1"/>
  <c r="M5255"/>
  <c r="N5255" s="1"/>
  <c r="O5255" s="1"/>
  <c r="P5255" s="1"/>
  <c r="M5263"/>
  <c r="N5263" s="1"/>
  <c r="O5263" s="1"/>
  <c r="M5271"/>
  <c r="N5271" s="1"/>
  <c r="O5271" s="1"/>
  <c r="M5279"/>
  <c r="N5279" s="1"/>
  <c r="O5279" s="1"/>
  <c r="P5279" s="1"/>
  <c r="M5287"/>
  <c r="N5287" s="1"/>
  <c r="O5287" s="1"/>
  <c r="M5295"/>
  <c r="N5295" s="1"/>
  <c r="O5295" s="1"/>
  <c r="M5303"/>
  <c r="N5303" s="1"/>
  <c r="O5303" s="1"/>
  <c r="P5303" s="1"/>
  <c r="M5311"/>
  <c r="N5311" s="1"/>
  <c r="O5311" s="1"/>
  <c r="M5319"/>
  <c r="N5319" s="1"/>
  <c r="O5319" s="1"/>
  <c r="M5327"/>
  <c r="N5327" s="1"/>
  <c r="O5327" s="1"/>
  <c r="M5335"/>
  <c r="N5335" s="1"/>
  <c r="O5335" s="1"/>
  <c r="M5343"/>
  <c r="N5343" s="1"/>
  <c r="O5343" s="1"/>
  <c r="M5351"/>
  <c r="N5351" s="1"/>
  <c r="O5351" s="1"/>
  <c r="P5351" s="1"/>
  <c r="M5359"/>
  <c r="N5359" s="1"/>
  <c r="O5359" s="1"/>
  <c r="M5367"/>
  <c r="N5367" s="1"/>
  <c r="O5367" s="1"/>
  <c r="M5375"/>
  <c r="N5375" s="1"/>
  <c r="O5375" s="1"/>
  <c r="P5375" s="1"/>
  <c r="M5383"/>
  <c r="N5383" s="1"/>
  <c r="O5383" s="1"/>
  <c r="M5391"/>
  <c r="N5391" s="1"/>
  <c r="O5391" s="1"/>
  <c r="M5399"/>
  <c r="N5399" s="1"/>
  <c r="O5399" s="1"/>
  <c r="P5399" s="1"/>
  <c r="M5407"/>
  <c r="N5407" s="1"/>
  <c r="O5407" s="1"/>
  <c r="M5415"/>
  <c r="N5415" s="1"/>
  <c r="O5415" s="1"/>
  <c r="P5415" s="1"/>
  <c r="M5423"/>
  <c r="N5423" s="1"/>
  <c r="O5423" s="1"/>
  <c r="P5423" s="1"/>
  <c r="M5431"/>
  <c r="N5431" s="1"/>
  <c r="O5431" s="1"/>
  <c r="M5439"/>
  <c r="N5439" s="1"/>
  <c r="O5439" s="1"/>
  <c r="P5439" s="1"/>
  <c r="M5447"/>
  <c r="N5447" s="1"/>
  <c r="O5447" s="1"/>
  <c r="P5447" s="1"/>
  <c r="M5455"/>
  <c r="N5455" s="1"/>
  <c r="O5455" s="1"/>
  <c r="M5463"/>
  <c r="N5463" s="1"/>
  <c r="O5463" s="1"/>
  <c r="P5463" s="1"/>
  <c r="M5471"/>
  <c r="N5471" s="1"/>
  <c r="O5471" s="1"/>
  <c r="P5471" s="1"/>
  <c r="M5479"/>
  <c r="N5479" s="1"/>
  <c r="O5479" s="1"/>
  <c r="M5487"/>
  <c r="N5487" s="1"/>
  <c r="O5487" s="1"/>
  <c r="P5487" s="1"/>
  <c r="M5495"/>
  <c r="N5495" s="1"/>
  <c r="O5495" s="1"/>
  <c r="P5495" s="1"/>
  <c r="M5503"/>
  <c r="N5503" s="1"/>
  <c r="O5503" s="1"/>
  <c r="M5511"/>
  <c r="N5511" s="1"/>
  <c r="O5511" s="1"/>
  <c r="M5519"/>
  <c r="N5519" s="1"/>
  <c r="O5519" s="1"/>
  <c r="M5527"/>
  <c r="N5527" s="1"/>
  <c r="O5527" s="1"/>
  <c r="M5535"/>
  <c r="N5535" s="1"/>
  <c r="O5535" s="1"/>
  <c r="M5543"/>
  <c r="N5543" s="1"/>
  <c r="O5543" s="1"/>
  <c r="P5543" s="1"/>
  <c r="M5551"/>
  <c r="N5551" s="1"/>
  <c r="O5551" s="1"/>
  <c r="M5559"/>
  <c r="N5559" s="1"/>
  <c r="O5559" s="1"/>
  <c r="M5567"/>
  <c r="N5567" s="1"/>
  <c r="O5567" s="1"/>
  <c r="P5567" s="1"/>
  <c r="M5575"/>
  <c r="N5575" s="1"/>
  <c r="O5575" s="1"/>
  <c r="M5583"/>
  <c r="N5583" s="1"/>
  <c r="O5583" s="1"/>
  <c r="M5591"/>
  <c r="N5591" s="1"/>
  <c r="O5591" s="1"/>
  <c r="M5599"/>
  <c r="N5599" s="1"/>
  <c r="O5599" s="1"/>
  <c r="M5607"/>
  <c r="N5607" s="1"/>
  <c r="O5607" s="1"/>
  <c r="M3164"/>
  <c r="N3164" s="1"/>
  <c r="O3164" s="1"/>
  <c r="M3696"/>
  <c r="N3696" s="1"/>
  <c r="O3696" s="1"/>
  <c r="P3696" s="1"/>
  <c r="M3843"/>
  <c r="N3843" s="1"/>
  <c r="O3843" s="1"/>
  <c r="M3945"/>
  <c r="N3945" s="1"/>
  <c r="O3945" s="1"/>
  <c r="M4048"/>
  <c r="N4048" s="1"/>
  <c r="O4048" s="1"/>
  <c r="P4048" s="1"/>
  <c r="M4149"/>
  <c r="N4149" s="1"/>
  <c r="O4149" s="1"/>
  <c r="P4149" s="1"/>
  <c r="M4236"/>
  <c r="N4236" s="1"/>
  <c r="O4236" s="1"/>
  <c r="M4300"/>
  <c r="N4300" s="1"/>
  <c r="O4300" s="1"/>
  <c r="M4364"/>
  <c r="N4364" s="1"/>
  <c r="O4364" s="1"/>
  <c r="M4428"/>
  <c r="N4428" s="1"/>
  <c r="O4428" s="1"/>
  <c r="M4492"/>
  <c r="N4492" s="1"/>
  <c r="O4492" s="1"/>
  <c r="P4492" s="1"/>
  <c r="M4556"/>
  <c r="N4556" s="1"/>
  <c r="O4556" s="1"/>
  <c r="P4556" s="1"/>
  <c r="M4601"/>
  <c r="N4601" s="1"/>
  <c r="O4601" s="1"/>
  <c r="M4621"/>
  <c r="N4621" s="1"/>
  <c r="O4621" s="1"/>
  <c r="M4644"/>
  <c r="N4644" s="1"/>
  <c r="O4644" s="1"/>
  <c r="M4665"/>
  <c r="N4665" s="1"/>
  <c r="O4665" s="1"/>
  <c r="M4685"/>
  <c r="N4685" s="1"/>
  <c r="O4685" s="1"/>
  <c r="M4708"/>
  <c r="N4708" s="1"/>
  <c r="O4708" s="1"/>
  <c r="M4729"/>
  <c r="N4729" s="1"/>
  <c r="O4729" s="1"/>
  <c r="M4749"/>
  <c r="N4749" s="1"/>
  <c r="O4749" s="1"/>
  <c r="M4772"/>
  <c r="N4772" s="1"/>
  <c r="O4772" s="1"/>
  <c r="P4772" s="1"/>
  <c r="M4790"/>
  <c r="N4790" s="1"/>
  <c r="O4790" s="1"/>
  <c r="M4804"/>
  <c r="N4804" s="1"/>
  <c r="O4804" s="1"/>
  <c r="M4815"/>
  <c r="N4815" s="1"/>
  <c r="O4815" s="1"/>
  <c r="M4829"/>
  <c r="N4829" s="1"/>
  <c r="O4829" s="1"/>
  <c r="M4841"/>
  <c r="N4841" s="1"/>
  <c r="O4841" s="1"/>
  <c r="P4841" s="1"/>
  <c r="M4854"/>
  <c r="N4854" s="1"/>
  <c r="O4854" s="1"/>
  <c r="M4868"/>
  <c r="N4868" s="1"/>
  <c r="O4868" s="1"/>
  <c r="P4868" s="1"/>
  <c r="M4879"/>
  <c r="N4879" s="1"/>
  <c r="O4879" s="1"/>
  <c r="M4893"/>
  <c r="N4893" s="1"/>
  <c r="O4893" s="1"/>
  <c r="P4893" s="1"/>
  <c r="M4905"/>
  <c r="N4905" s="1"/>
  <c r="O4905" s="1"/>
  <c r="M4918"/>
  <c r="N4918" s="1"/>
  <c r="O4918" s="1"/>
  <c r="P4918" s="1"/>
  <c r="M4932"/>
  <c r="N4932" s="1"/>
  <c r="O4932" s="1"/>
  <c r="M4943"/>
  <c r="N4943" s="1"/>
  <c r="O4943" s="1"/>
  <c r="P4943" s="1"/>
  <c r="M4957"/>
  <c r="N4957" s="1"/>
  <c r="O4957" s="1"/>
  <c r="M4969"/>
  <c r="N4969" s="1"/>
  <c r="O4969" s="1"/>
  <c r="M4982"/>
  <c r="N4982" s="1"/>
  <c r="O4982" s="1"/>
  <c r="M4996"/>
  <c r="N4996" s="1"/>
  <c r="O4996" s="1"/>
  <c r="M5007"/>
  <c r="N5007" s="1"/>
  <c r="O5007" s="1"/>
  <c r="P5007" s="1"/>
  <c r="M5021"/>
  <c r="N5021" s="1"/>
  <c r="O5021" s="1"/>
  <c r="M5033"/>
  <c r="N5033" s="1"/>
  <c r="O5033" s="1"/>
  <c r="P5033" s="1"/>
  <c r="M5046"/>
  <c r="N5046" s="1"/>
  <c r="O5046" s="1"/>
  <c r="M5060"/>
  <c r="N5060" s="1"/>
  <c r="O5060" s="1"/>
  <c r="P5060" s="1"/>
  <c r="M5071"/>
  <c r="N5071" s="1"/>
  <c r="O5071" s="1"/>
  <c r="M5085"/>
  <c r="N5085" s="1"/>
  <c r="O5085" s="1"/>
  <c r="P5085" s="1"/>
  <c r="M5097"/>
  <c r="N5097" s="1"/>
  <c r="O5097" s="1"/>
  <c r="M5110"/>
  <c r="N5110" s="1"/>
  <c r="O5110" s="1"/>
  <c r="M5120"/>
  <c r="N5120" s="1"/>
  <c r="O5120" s="1"/>
  <c r="M5132"/>
  <c r="N5132" s="1"/>
  <c r="O5132" s="1"/>
  <c r="P5132" s="1"/>
  <c r="M5142"/>
  <c r="N5142" s="1"/>
  <c r="O5142" s="1"/>
  <c r="M5152"/>
  <c r="N5152" s="1"/>
  <c r="O5152" s="1"/>
  <c r="P5152" s="1"/>
  <c r="M5164"/>
  <c r="N5164" s="1"/>
  <c r="O5164" s="1"/>
  <c r="M5174"/>
  <c r="N5174" s="1"/>
  <c r="O5174" s="1"/>
  <c r="P5174" s="1"/>
  <c r="M5184"/>
  <c r="N5184" s="1"/>
  <c r="O5184" s="1"/>
  <c r="P5184" s="1"/>
  <c r="M5192"/>
  <c r="N5192" s="1"/>
  <c r="O5192" s="1"/>
  <c r="M5200"/>
  <c r="N5200" s="1"/>
  <c r="O5200" s="1"/>
  <c r="P5200" s="1"/>
  <c r="M5208"/>
  <c r="N5208" s="1"/>
  <c r="O5208" s="1"/>
  <c r="P5208" s="1"/>
  <c r="M5216"/>
  <c r="N5216" s="1"/>
  <c r="O5216" s="1"/>
  <c r="P5216" s="1"/>
  <c r="M5224"/>
  <c r="N5224" s="1"/>
  <c r="O5224" s="1"/>
  <c r="P5224" s="1"/>
  <c r="M5232"/>
  <c r="N5232" s="1"/>
  <c r="O5232" s="1"/>
  <c r="M5240"/>
  <c r="N5240" s="1"/>
  <c r="O5240" s="1"/>
  <c r="M5248"/>
  <c r="N5248" s="1"/>
  <c r="O5248" s="1"/>
  <c r="P5248" s="1"/>
  <c r="M5256"/>
  <c r="N5256" s="1"/>
  <c r="O5256" s="1"/>
  <c r="M5264"/>
  <c r="N5264" s="1"/>
  <c r="O5264" s="1"/>
  <c r="M5272"/>
  <c r="N5272" s="1"/>
  <c r="O5272" s="1"/>
  <c r="P5272" s="1"/>
  <c r="M5280"/>
  <c r="N5280" s="1"/>
  <c r="O5280" s="1"/>
  <c r="M5288"/>
  <c r="N5288" s="1"/>
  <c r="O5288" s="1"/>
  <c r="M5296"/>
  <c r="N5296" s="1"/>
  <c r="O5296" s="1"/>
  <c r="P5296" s="1"/>
  <c r="M5304"/>
  <c r="N5304" s="1"/>
  <c r="O5304" s="1"/>
  <c r="P5304" s="1"/>
  <c r="M5312"/>
  <c r="N5312" s="1"/>
  <c r="O5312" s="1"/>
  <c r="M5320"/>
  <c r="N5320" s="1"/>
  <c r="O5320" s="1"/>
  <c r="M5328"/>
  <c r="N5328" s="1"/>
  <c r="O5328" s="1"/>
  <c r="M5336"/>
  <c r="N5336" s="1"/>
  <c r="O5336" s="1"/>
  <c r="M5344"/>
  <c r="N5344" s="1"/>
  <c r="O5344" s="1"/>
  <c r="M5352"/>
  <c r="N5352" s="1"/>
  <c r="O5352" s="1"/>
  <c r="P5352" s="1"/>
  <c r="M5360"/>
  <c r="N5360" s="1"/>
  <c r="O5360" s="1"/>
  <c r="M5368"/>
  <c r="N5368" s="1"/>
  <c r="O5368" s="1"/>
  <c r="P5368" s="1"/>
  <c r="M5376"/>
  <c r="N5376" s="1"/>
  <c r="O5376" s="1"/>
  <c r="M5384"/>
  <c r="N5384" s="1"/>
  <c r="O5384" s="1"/>
  <c r="M5392"/>
  <c r="N5392" s="1"/>
  <c r="O5392" s="1"/>
  <c r="P5392" s="1"/>
  <c r="M5400"/>
  <c r="N5400" s="1"/>
  <c r="O5400" s="1"/>
  <c r="P5400" s="1"/>
  <c r="M5408"/>
  <c r="N5408" s="1"/>
  <c r="O5408" s="1"/>
  <c r="M5416"/>
  <c r="N5416" s="1"/>
  <c r="O5416" s="1"/>
  <c r="P5416" s="1"/>
  <c r="M5424"/>
  <c r="N5424" s="1"/>
  <c r="O5424" s="1"/>
  <c r="P5424" s="1"/>
  <c r="M5432"/>
  <c r="N5432" s="1"/>
  <c r="O5432" s="1"/>
  <c r="M5440"/>
  <c r="N5440" s="1"/>
  <c r="O5440" s="1"/>
  <c r="P5440" s="1"/>
  <c r="M5448"/>
  <c r="N5448" s="1"/>
  <c r="O5448" s="1"/>
  <c r="P5448" s="1"/>
  <c r="M5456"/>
  <c r="N5456" s="1"/>
  <c r="O5456" s="1"/>
  <c r="M5464"/>
  <c r="N5464" s="1"/>
  <c r="O5464" s="1"/>
  <c r="P5464" s="1"/>
  <c r="M5472"/>
  <c r="N5472" s="1"/>
  <c r="O5472" s="1"/>
  <c r="P5472" s="1"/>
  <c r="M5480"/>
  <c r="N5480" s="1"/>
  <c r="O5480" s="1"/>
  <c r="M5488"/>
  <c r="N5488" s="1"/>
  <c r="O5488" s="1"/>
  <c r="P5488" s="1"/>
  <c r="M5496"/>
  <c r="N5496" s="1"/>
  <c r="O5496" s="1"/>
  <c r="P5496" s="1"/>
  <c r="M5504"/>
  <c r="N5504" s="1"/>
  <c r="O5504" s="1"/>
  <c r="M5512"/>
  <c r="N5512" s="1"/>
  <c r="O5512" s="1"/>
  <c r="M5520"/>
  <c r="N5520" s="1"/>
  <c r="O5520" s="1"/>
  <c r="M5528"/>
  <c r="N5528" s="1"/>
  <c r="O5528" s="1"/>
  <c r="M5536"/>
  <c r="N5536" s="1"/>
  <c r="O5536" s="1"/>
  <c r="P5536" s="1"/>
  <c r="M5544"/>
  <c r="N5544" s="1"/>
  <c r="O5544" s="1"/>
  <c r="M5552"/>
  <c r="N5552" s="1"/>
  <c r="O5552" s="1"/>
  <c r="M5560"/>
  <c r="N5560" s="1"/>
  <c r="O5560" s="1"/>
  <c r="M5568"/>
  <c r="N5568" s="1"/>
  <c r="O5568" s="1"/>
  <c r="M5576"/>
  <c r="N5576" s="1"/>
  <c r="O5576" s="1"/>
  <c r="M5584"/>
  <c r="N5584" s="1"/>
  <c r="O5584" s="1"/>
  <c r="P5584" s="1"/>
  <c r="M5592"/>
  <c r="N5592" s="1"/>
  <c r="O5592" s="1"/>
  <c r="M5600"/>
  <c r="N5600" s="1"/>
  <c r="O5600" s="1"/>
  <c r="M5608"/>
  <c r="N5608" s="1"/>
  <c r="O5608" s="1"/>
  <c r="M5616"/>
  <c r="N5616" s="1"/>
  <c r="O5616" s="1"/>
  <c r="M5624"/>
  <c r="N5624" s="1"/>
  <c r="O5624" s="1"/>
  <c r="M5632"/>
  <c r="N5632" s="1"/>
  <c r="O5632" s="1"/>
  <c r="M5640"/>
  <c r="N5640" s="1"/>
  <c r="O5640" s="1"/>
  <c r="M5648"/>
  <c r="N5648" s="1"/>
  <c r="O5648" s="1"/>
  <c r="M5656"/>
  <c r="N5656" s="1"/>
  <c r="O5656" s="1"/>
  <c r="M5664"/>
  <c r="N5664" s="1"/>
  <c r="O5664" s="1"/>
  <c r="M5672"/>
  <c r="N5672" s="1"/>
  <c r="O5672" s="1"/>
  <c r="M5680"/>
  <c r="N5680" s="1"/>
  <c r="O5680" s="1"/>
  <c r="M5688"/>
  <c r="N5688" s="1"/>
  <c r="O5688" s="1"/>
  <c r="M5696"/>
  <c r="N5696" s="1"/>
  <c r="O5696" s="1"/>
  <c r="M5704"/>
  <c r="N5704" s="1"/>
  <c r="O5704" s="1"/>
  <c r="M5712"/>
  <c r="N5712" s="1"/>
  <c r="O5712" s="1"/>
  <c r="M5720"/>
  <c r="N5720" s="1"/>
  <c r="O5720" s="1"/>
  <c r="M5728"/>
  <c r="N5728" s="1"/>
  <c r="O5728" s="1"/>
  <c r="M5736"/>
  <c r="N5736" s="1"/>
  <c r="O5736" s="1"/>
  <c r="M5744"/>
  <c r="N5744" s="1"/>
  <c r="O5744" s="1"/>
  <c r="M5752"/>
  <c r="N5752" s="1"/>
  <c r="O5752" s="1"/>
  <c r="M5760"/>
  <c r="N5760" s="1"/>
  <c r="O5760" s="1"/>
  <c r="M5768"/>
  <c r="N5768" s="1"/>
  <c r="O5768" s="1"/>
  <c r="M5776"/>
  <c r="N5776" s="1"/>
  <c r="O5776" s="1"/>
  <c r="M5784"/>
  <c r="N5784" s="1"/>
  <c r="O5784" s="1"/>
  <c r="M5792"/>
  <c r="N5792" s="1"/>
  <c r="O5792" s="1"/>
  <c r="M5800"/>
  <c r="N5800" s="1"/>
  <c r="O5800" s="1"/>
  <c r="M5808"/>
  <c r="N5808" s="1"/>
  <c r="O5808" s="1"/>
  <c r="M5816"/>
  <c r="N5816" s="1"/>
  <c r="O5816" s="1"/>
  <c r="M5824"/>
  <c r="N5824" s="1"/>
  <c r="O5824" s="1"/>
  <c r="M5832"/>
  <c r="N5832" s="1"/>
  <c r="O5832" s="1"/>
  <c r="M5840"/>
  <c r="N5840" s="1"/>
  <c r="O5840" s="1"/>
  <c r="M5848"/>
  <c r="N5848" s="1"/>
  <c r="O5848" s="1"/>
  <c r="M5856"/>
  <c r="N5856" s="1"/>
  <c r="O5856" s="1"/>
  <c r="M5864"/>
  <c r="N5864" s="1"/>
  <c r="O5864" s="1"/>
  <c r="M5872"/>
  <c r="N5872" s="1"/>
  <c r="O5872" s="1"/>
  <c r="M5880"/>
  <c r="N5880" s="1"/>
  <c r="O5880" s="1"/>
  <c r="M5888"/>
  <c r="N5888" s="1"/>
  <c r="O5888" s="1"/>
  <c r="M5896"/>
  <c r="N5896" s="1"/>
  <c r="O5896" s="1"/>
  <c r="M5904"/>
  <c r="N5904" s="1"/>
  <c r="O5904" s="1"/>
  <c r="M5912"/>
  <c r="N5912" s="1"/>
  <c r="O5912" s="1"/>
  <c r="M5920"/>
  <c r="N5920" s="1"/>
  <c r="O5920" s="1"/>
  <c r="M5928"/>
  <c r="N5928" s="1"/>
  <c r="O5928" s="1"/>
  <c r="M5936"/>
  <c r="N5936" s="1"/>
  <c r="O5936" s="1"/>
  <c r="M5944"/>
  <c r="N5944" s="1"/>
  <c r="O5944" s="1"/>
  <c r="M5952"/>
  <c r="N5952" s="1"/>
  <c r="O5952" s="1"/>
  <c r="M5960"/>
  <c r="N5960" s="1"/>
  <c r="O5960" s="1"/>
  <c r="M5968"/>
  <c r="N5968" s="1"/>
  <c r="O5968" s="1"/>
  <c r="M5976"/>
  <c r="N5976" s="1"/>
  <c r="O5976" s="1"/>
  <c r="M5984"/>
  <c r="N5984" s="1"/>
  <c r="O5984" s="1"/>
  <c r="M3267"/>
  <c r="N3267" s="1"/>
  <c r="O3267" s="1"/>
  <c r="M3715"/>
  <c r="N3715" s="1"/>
  <c r="O3715" s="1"/>
  <c r="P3715" s="1"/>
  <c r="M3856"/>
  <c r="N3856" s="1"/>
  <c r="O3856" s="1"/>
  <c r="M3957"/>
  <c r="N3957" s="1"/>
  <c r="O3957" s="1"/>
  <c r="M4060"/>
  <c r="N4060" s="1"/>
  <c r="O4060" s="1"/>
  <c r="M4161"/>
  <c r="N4161" s="1"/>
  <c r="O4161" s="1"/>
  <c r="M4244"/>
  <c r="N4244" s="1"/>
  <c r="O4244" s="1"/>
  <c r="M4308"/>
  <c r="N4308" s="1"/>
  <c r="O4308" s="1"/>
  <c r="M4372"/>
  <c r="N4372" s="1"/>
  <c r="O4372" s="1"/>
  <c r="M4436"/>
  <c r="N4436" s="1"/>
  <c r="O4436" s="1"/>
  <c r="P4436" s="1"/>
  <c r="M4500"/>
  <c r="N4500" s="1"/>
  <c r="O4500" s="1"/>
  <c r="M4564"/>
  <c r="N4564" s="1"/>
  <c r="O4564" s="1"/>
  <c r="M4604"/>
  <c r="N4604" s="1"/>
  <c r="O4604" s="1"/>
  <c r="M4625"/>
  <c r="N4625" s="1"/>
  <c r="O4625" s="1"/>
  <c r="P4625" s="1"/>
  <c r="M4645"/>
  <c r="N4645" s="1"/>
  <c r="O4645" s="1"/>
  <c r="M4668"/>
  <c r="N4668" s="1"/>
  <c r="O4668" s="1"/>
  <c r="M4689"/>
  <c r="N4689" s="1"/>
  <c r="O4689" s="1"/>
  <c r="M4709"/>
  <c r="N4709" s="1"/>
  <c r="O4709" s="1"/>
  <c r="M4732"/>
  <c r="N4732" s="1"/>
  <c r="O4732" s="1"/>
  <c r="M4753"/>
  <c r="N4753" s="1"/>
  <c r="O4753" s="1"/>
  <c r="M4773"/>
  <c r="N4773" s="1"/>
  <c r="O4773" s="1"/>
  <c r="P4773" s="1"/>
  <c r="M4791"/>
  <c r="N4791" s="1"/>
  <c r="O4791" s="1"/>
  <c r="M4805"/>
  <c r="N4805" s="1"/>
  <c r="O4805" s="1"/>
  <c r="M4817"/>
  <c r="N4817" s="1"/>
  <c r="O4817" s="1"/>
  <c r="M4830"/>
  <c r="N4830" s="1"/>
  <c r="O4830" s="1"/>
  <c r="M4844"/>
  <c r="N4844" s="1"/>
  <c r="O4844" s="1"/>
  <c r="P4844" s="1"/>
  <c r="M4855"/>
  <c r="N4855" s="1"/>
  <c r="O4855" s="1"/>
  <c r="M4869"/>
  <c r="N4869" s="1"/>
  <c r="O4869" s="1"/>
  <c r="P4869" s="1"/>
  <c r="M4881"/>
  <c r="N4881" s="1"/>
  <c r="O4881" s="1"/>
  <c r="M4894"/>
  <c r="N4894" s="1"/>
  <c r="O4894" s="1"/>
  <c r="P4894" s="1"/>
  <c r="M4908"/>
  <c r="N4908" s="1"/>
  <c r="O4908" s="1"/>
  <c r="M4919"/>
  <c r="N4919" s="1"/>
  <c r="O4919" s="1"/>
  <c r="P4919" s="1"/>
  <c r="M4933"/>
  <c r="N4933" s="1"/>
  <c r="O4933" s="1"/>
  <c r="M4945"/>
  <c r="N4945" s="1"/>
  <c r="O4945" s="1"/>
  <c r="M4958"/>
  <c r="N4958" s="1"/>
  <c r="O4958" s="1"/>
  <c r="M4972"/>
  <c r="N4972" s="1"/>
  <c r="O4972" s="1"/>
  <c r="M4983"/>
  <c r="N4983" s="1"/>
  <c r="O4983" s="1"/>
  <c r="M4997"/>
  <c r="N4997" s="1"/>
  <c r="O4997" s="1"/>
  <c r="M5009"/>
  <c r="N5009" s="1"/>
  <c r="O5009" s="1"/>
  <c r="P5009" s="1"/>
  <c r="M5022"/>
  <c r="N5022" s="1"/>
  <c r="O5022" s="1"/>
  <c r="M5036"/>
  <c r="N5036" s="1"/>
  <c r="O5036" s="1"/>
  <c r="P5036" s="1"/>
  <c r="M5047"/>
  <c r="N5047" s="1"/>
  <c r="O5047" s="1"/>
  <c r="M5061"/>
  <c r="N5061" s="1"/>
  <c r="O5061" s="1"/>
  <c r="P5061" s="1"/>
  <c r="M5073"/>
  <c r="N5073" s="1"/>
  <c r="O5073" s="1"/>
  <c r="M5086"/>
  <c r="N5086" s="1"/>
  <c r="O5086" s="1"/>
  <c r="P5086" s="1"/>
  <c r="M5100"/>
  <c r="N5100" s="1"/>
  <c r="O5100" s="1"/>
  <c r="M5111"/>
  <c r="N5111" s="1"/>
  <c r="O5111" s="1"/>
  <c r="M5121"/>
  <c r="N5121" s="1"/>
  <c r="O5121" s="1"/>
  <c r="M5133"/>
  <c r="N5133" s="1"/>
  <c r="O5133" s="1"/>
  <c r="P5133" s="1"/>
  <c r="M5143"/>
  <c r="N5143" s="1"/>
  <c r="O5143" s="1"/>
  <c r="M5153"/>
  <c r="N5153" s="1"/>
  <c r="O5153" s="1"/>
  <c r="P5153" s="1"/>
  <c r="M5165"/>
  <c r="N5165" s="1"/>
  <c r="O5165" s="1"/>
  <c r="M5175"/>
  <c r="N5175" s="1"/>
  <c r="O5175" s="1"/>
  <c r="P5175" s="1"/>
  <c r="M5185"/>
  <c r="N5185" s="1"/>
  <c r="O5185" s="1"/>
  <c r="P5185" s="1"/>
  <c r="M5193"/>
  <c r="N5193" s="1"/>
  <c r="O5193" s="1"/>
  <c r="M5201"/>
  <c r="N5201" s="1"/>
  <c r="O5201" s="1"/>
  <c r="P5201" s="1"/>
  <c r="M5209"/>
  <c r="N5209" s="1"/>
  <c r="O5209" s="1"/>
  <c r="P5209" s="1"/>
  <c r="M5217"/>
  <c r="N5217" s="1"/>
  <c r="O5217" s="1"/>
  <c r="M5225"/>
  <c r="N5225" s="1"/>
  <c r="O5225" s="1"/>
  <c r="P5225" s="1"/>
  <c r="M5233"/>
  <c r="N5233" s="1"/>
  <c r="O5233" s="1"/>
  <c r="M5241"/>
  <c r="N5241" s="1"/>
  <c r="O5241" s="1"/>
  <c r="M5249"/>
  <c r="N5249" s="1"/>
  <c r="O5249" s="1"/>
  <c r="P5249" s="1"/>
  <c r="M5257"/>
  <c r="N5257" s="1"/>
  <c r="O5257" s="1"/>
  <c r="M5265"/>
  <c r="N5265" s="1"/>
  <c r="O5265" s="1"/>
  <c r="M5273"/>
  <c r="N5273" s="1"/>
  <c r="O5273" s="1"/>
  <c r="P5273" s="1"/>
  <c r="M5281"/>
  <c r="N5281" s="1"/>
  <c r="O5281" s="1"/>
  <c r="M5289"/>
  <c r="N5289" s="1"/>
  <c r="O5289" s="1"/>
  <c r="M5297"/>
  <c r="N5297" s="1"/>
  <c r="O5297" s="1"/>
  <c r="P5297" s="1"/>
  <c r="M5305"/>
  <c r="N5305" s="1"/>
  <c r="O5305" s="1"/>
  <c r="M5313"/>
  <c r="N5313" s="1"/>
  <c r="O5313" s="1"/>
  <c r="M5321"/>
  <c r="N5321" s="1"/>
  <c r="O5321" s="1"/>
  <c r="M5329"/>
  <c r="N5329" s="1"/>
  <c r="O5329" s="1"/>
  <c r="M5337"/>
  <c r="N5337" s="1"/>
  <c r="O5337" s="1"/>
  <c r="M5345"/>
  <c r="N5345" s="1"/>
  <c r="O5345" s="1"/>
  <c r="M5353"/>
  <c r="N5353" s="1"/>
  <c r="O5353" s="1"/>
  <c r="M5361"/>
  <c r="N5361" s="1"/>
  <c r="O5361" s="1"/>
  <c r="M5369"/>
  <c r="N5369" s="1"/>
  <c r="O5369" s="1"/>
  <c r="M5377"/>
  <c r="N5377" s="1"/>
  <c r="O5377" s="1"/>
  <c r="M5385"/>
  <c r="N5385" s="1"/>
  <c r="O5385" s="1"/>
  <c r="M5393"/>
  <c r="N5393" s="1"/>
  <c r="O5393" s="1"/>
  <c r="P5393" s="1"/>
  <c r="M5401"/>
  <c r="N5401" s="1"/>
  <c r="O5401" s="1"/>
  <c r="P5401" s="1"/>
  <c r="M5409"/>
  <c r="N5409" s="1"/>
  <c r="O5409" s="1"/>
  <c r="M5417"/>
  <c r="N5417" s="1"/>
  <c r="O5417" s="1"/>
  <c r="P5417" s="1"/>
  <c r="M5425"/>
  <c r="N5425" s="1"/>
  <c r="O5425" s="1"/>
  <c r="P5425" s="1"/>
  <c r="M5433"/>
  <c r="N5433" s="1"/>
  <c r="O5433" s="1"/>
  <c r="M5441"/>
  <c r="N5441" s="1"/>
  <c r="O5441" s="1"/>
  <c r="P5441" s="1"/>
  <c r="M5449"/>
  <c r="N5449" s="1"/>
  <c r="O5449" s="1"/>
  <c r="P5449" s="1"/>
  <c r="M5457"/>
  <c r="N5457" s="1"/>
  <c r="O5457" s="1"/>
  <c r="M5465"/>
  <c r="N5465" s="1"/>
  <c r="O5465" s="1"/>
  <c r="P5465" s="1"/>
  <c r="M5473"/>
  <c r="N5473" s="1"/>
  <c r="O5473" s="1"/>
  <c r="P5473" s="1"/>
  <c r="M5481"/>
  <c r="N5481" s="1"/>
  <c r="O5481" s="1"/>
  <c r="M5489"/>
  <c r="N5489" s="1"/>
  <c r="O5489" s="1"/>
  <c r="P5489" s="1"/>
  <c r="M5497"/>
  <c r="N5497" s="1"/>
  <c r="O5497" s="1"/>
  <c r="P5497" s="1"/>
  <c r="M5505"/>
  <c r="N5505" s="1"/>
  <c r="O5505" s="1"/>
  <c r="M5513"/>
  <c r="N5513" s="1"/>
  <c r="O5513" s="1"/>
  <c r="M5521"/>
  <c r="N5521" s="1"/>
  <c r="O5521" s="1"/>
  <c r="M5529"/>
  <c r="N5529" s="1"/>
  <c r="O5529" s="1"/>
  <c r="M5537"/>
  <c r="N5537" s="1"/>
  <c r="O5537" s="1"/>
  <c r="P5537" s="1"/>
  <c r="M5545"/>
  <c r="N5545" s="1"/>
  <c r="O5545" s="1"/>
  <c r="M5553"/>
  <c r="N5553" s="1"/>
  <c r="O5553" s="1"/>
  <c r="M5561"/>
  <c r="N5561" s="1"/>
  <c r="O5561" s="1"/>
  <c r="P5561" s="1"/>
  <c r="M5569"/>
  <c r="N5569" s="1"/>
  <c r="O5569" s="1"/>
  <c r="M5577"/>
  <c r="N5577" s="1"/>
  <c r="O5577" s="1"/>
  <c r="M5585"/>
  <c r="N5585" s="1"/>
  <c r="O5585" s="1"/>
  <c r="P5585" s="1"/>
  <c r="M5593"/>
  <c r="N5593" s="1"/>
  <c r="O5593" s="1"/>
  <c r="M5601"/>
  <c r="N5601" s="1"/>
  <c r="O5601" s="1"/>
  <c r="M5609"/>
  <c r="N5609" s="1"/>
  <c r="O5609" s="1"/>
  <c r="M5617"/>
  <c r="N5617" s="1"/>
  <c r="O5617" s="1"/>
  <c r="M5625"/>
  <c r="N5625" s="1"/>
  <c r="O5625" s="1"/>
  <c r="M5633"/>
  <c r="N5633" s="1"/>
  <c r="O5633" s="1"/>
  <c r="M5641"/>
  <c r="N5641" s="1"/>
  <c r="O5641" s="1"/>
  <c r="M5649"/>
  <c r="N5649" s="1"/>
  <c r="O5649" s="1"/>
  <c r="M5657"/>
  <c r="N5657" s="1"/>
  <c r="O5657" s="1"/>
  <c r="M5665"/>
  <c r="N5665" s="1"/>
  <c r="O5665" s="1"/>
  <c r="M5673"/>
  <c r="N5673" s="1"/>
  <c r="O5673" s="1"/>
  <c r="M5681"/>
  <c r="N5681" s="1"/>
  <c r="O5681" s="1"/>
  <c r="M5689"/>
  <c r="N5689" s="1"/>
  <c r="O5689" s="1"/>
  <c r="M5697"/>
  <c r="N5697" s="1"/>
  <c r="O5697" s="1"/>
  <c r="M5705"/>
  <c r="N5705" s="1"/>
  <c r="O5705" s="1"/>
  <c r="M5713"/>
  <c r="N5713" s="1"/>
  <c r="O5713" s="1"/>
  <c r="M5721"/>
  <c r="N5721" s="1"/>
  <c r="O5721" s="1"/>
  <c r="M5729"/>
  <c r="N5729" s="1"/>
  <c r="O5729" s="1"/>
  <c r="M5737"/>
  <c r="N5737" s="1"/>
  <c r="O5737" s="1"/>
  <c r="M5745"/>
  <c r="N5745" s="1"/>
  <c r="O5745" s="1"/>
  <c r="M5753"/>
  <c r="N5753" s="1"/>
  <c r="O5753" s="1"/>
  <c r="M5761"/>
  <c r="N5761" s="1"/>
  <c r="O5761" s="1"/>
  <c r="M5769"/>
  <c r="N5769" s="1"/>
  <c r="O5769" s="1"/>
  <c r="M5777"/>
  <c r="N5777" s="1"/>
  <c r="O5777" s="1"/>
  <c r="M5785"/>
  <c r="N5785" s="1"/>
  <c r="O5785" s="1"/>
  <c r="M5793"/>
  <c r="N5793" s="1"/>
  <c r="O5793" s="1"/>
  <c r="M5801"/>
  <c r="N5801" s="1"/>
  <c r="O5801" s="1"/>
  <c r="M5809"/>
  <c r="N5809" s="1"/>
  <c r="O5809" s="1"/>
  <c r="M5817"/>
  <c r="N5817" s="1"/>
  <c r="O5817" s="1"/>
  <c r="M5825"/>
  <c r="N5825" s="1"/>
  <c r="O5825" s="1"/>
  <c r="M5833"/>
  <c r="N5833" s="1"/>
  <c r="O5833" s="1"/>
  <c r="M5841"/>
  <c r="N5841" s="1"/>
  <c r="O5841" s="1"/>
  <c r="M5849"/>
  <c r="N5849" s="1"/>
  <c r="O5849" s="1"/>
  <c r="M5857"/>
  <c r="N5857" s="1"/>
  <c r="O5857" s="1"/>
  <c r="M5865"/>
  <c r="N5865" s="1"/>
  <c r="O5865" s="1"/>
  <c r="M5873"/>
  <c r="N5873" s="1"/>
  <c r="O5873" s="1"/>
  <c r="M5881"/>
  <c r="N5881" s="1"/>
  <c r="O5881" s="1"/>
  <c r="M5889"/>
  <c r="N5889" s="1"/>
  <c r="O5889" s="1"/>
  <c r="M5897"/>
  <c r="N5897" s="1"/>
  <c r="O5897" s="1"/>
  <c r="M5905"/>
  <c r="N5905" s="1"/>
  <c r="O5905" s="1"/>
  <c r="M5913"/>
  <c r="N5913" s="1"/>
  <c r="O5913" s="1"/>
  <c r="M5921"/>
  <c r="N5921" s="1"/>
  <c r="O5921" s="1"/>
  <c r="M5929"/>
  <c r="N5929" s="1"/>
  <c r="O5929" s="1"/>
  <c r="M5937"/>
  <c r="N5937" s="1"/>
  <c r="O5937" s="1"/>
  <c r="M5945"/>
  <c r="N5945" s="1"/>
  <c r="O5945" s="1"/>
  <c r="M5953"/>
  <c r="N5953" s="1"/>
  <c r="O5953" s="1"/>
  <c r="M5961"/>
  <c r="N5961" s="1"/>
  <c r="O5961" s="1"/>
  <c r="M5969"/>
  <c r="N5969" s="1"/>
  <c r="O5969" s="1"/>
  <c r="M5977"/>
  <c r="N5977" s="1"/>
  <c r="O5977" s="1"/>
  <c r="M5985"/>
  <c r="N5985" s="1"/>
  <c r="O5985" s="1"/>
  <c r="M5993"/>
  <c r="N5993" s="1"/>
  <c r="O5993" s="1"/>
  <c r="M6001"/>
  <c r="N6001" s="1"/>
  <c r="O6001" s="1"/>
  <c r="M6009"/>
  <c r="N6009" s="1"/>
  <c r="O6009" s="1"/>
  <c r="M6017"/>
  <c r="N6017" s="1"/>
  <c r="O6017" s="1"/>
  <c r="M6025"/>
  <c r="N6025" s="1"/>
  <c r="O6025" s="1"/>
  <c r="M6033"/>
  <c r="N6033" s="1"/>
  <c r="O6033" s="1"/>
  <c r="M6041"/>
  <c r="N6041" s="1"/>
  <c r="O6041" s="1"/>
  <c r="M6049"/>
  <c r="N6049" s="1"/>
  <c r="O6049" s="1"/>
  <c r="M6057"/>
  <c r="N6057" s="1"/>
  <c r="O6057" s="1"/>
  <c r="M6065"/>
  <c r="N6065" s="1"/>
  <c r="O6065" s="1"/>
  <c r="M6073"/>
  <c r="N6073" s="1"/>
  <c r="O6073" s="1"/>
  <c r="M6081"/>
  <c r="N6081" s="1"/>
  <c r="O6081" s="1"/>
  <c r="M6089"/>
  <c r="N6089" s="1"/>
  <c r="O6089" s="1"/>
  <c r="M6097"/>
  <c r="N6097" s="1"/>
  <c r="O6097" s="1"/>
  <c r="M6105"/>
  <c r="N6105" s="1"/>
  <c r="O6105" s="1"/>
  <c r="M6113"/>
  <c r="N6113" s="1"/>
  <c r="O6113" s="1"/>
  <c r="M3363"/>
  <c r="N3363" s="1"/>
  <c r="O3363" s="1"/>
  <c r="M3737"/>
  <c r="N3737" s="1"/>
  <c r="O3737" s="1"/>
  <c r="P3737" s="1"/>
  <c r="M3868"/>
  <c r="N3868" s="1"/>
  <c r="O3868" s="1"/>
  <c r="M3971"/>
  <c r="N3971" s="1"/>
  <c r="O3971" s="1"/>
  <c r="M4073"/>
  <c r="N4073" s="1"/>
  <c r="O4073" s="1"/>
  <c r="P4073" s="1"/>
  <c r="M4172"/>
  <c r="N4172" s="1"/>
  <c r="O4172" s="1"/>
  <c r="P4172" s="1"/>
  <c r="M4252"/>
  <c r="N4252" s="1"/>
  <c r="O4252" s="1"/>
  <c r="M4316"/>
  <c r="N4316" s="1"/>
  <c r="O4316" s="1"/>
  <c r="M4380"/>
  <c r="N4380" s="1"/>
  <c r="O4380" s="1"/>
  <c r="M4444"/>
  <c r="N4444" s="1"/>
  <c r="O4444" s="1"/>
  <c r="M4508"/>
  <c r="N4508" s="1"/>
  <c r="O4508" s="1"/>
  <c r="P4508" s="1"/>
  <c r="M4572"/>
  <c r="N4572" s="1"/>
  <c r="O4572" s="1"/>
  <c r="P4572" s="1"/>
  <c r="M4605"/>
  <c r="N4605" s="1"/>
  <c r="O4605" s="1"/>
  <c r="M4628"/>
  <c r="N4628" s="1"/>
  <c r="O4628" s="1"/>
  <c r="P4628" s="1"/>
  <c r="M4649"/>
  <c r="N4649" s="1"/>
  <c r="O4649" s="1"/>
  <c r="P4649" s="1"/>
  <c r="M4669"/>
  <c r="N4669" s="1"/>
  <c r="O4669" s="1"/>
  <c r="P4669" s="1"/>
  <c r="M4692"/>
  <c r="N4692" s="1"/>
  <c r="O4692" s="1"/>
  <c r="M4713"/>
  <c r="N4713" s="1"/>
  <c r="O4713" s="1"/>
  <c r="M4733"/>
  <c r="N4733" s="1"/>
  <c r="O4733" s="1"/>
  <c r="M4756"/>
  <c r="N4756" s="1"/>
  <c r="O4756" s="1"/>
  <c r="M4777"/>
  <c r="N4777" s="1"/>
  <c r="O4777" s="1"/>
  <c r="M4793"/>
  <c r="N4793" s="1"/>
  <c r="O4793" s="1"/>
  <c r="M4806"/>
  <c r="N4806" s="1"/>
  <c r="O4806" s="1"/>
  <c r="M4820"/>
  <c r="N4820" s="1"/>
  <c r="O4820" s="1"/>
  <c r="M4831"/>
  <c r="N4831" s="1"/>
  <c r="O4831" s="1"/>
  <c r="M4845"/>
  <c r="N4845" s="1"/>
  <c r="O4845" s="1"/>
  <c r="P4845" s="1"/>
  <c r="M4857"/>
  <c r="N4857" s="1"/>
  <c r="O4857" s="1"/>
  <c r="M4870"/>
  <c r="N4870" s="1"/>
  <c r="O4870" s="1"/>
  <c r="P4870" s="1"/>
  <c r="M4884"/>
  <c r="N4884" s="1"/>
  <c r="O4884" s="1"/>
  <c r="M4895"/>
  <c r="N4895" s="1"/>
  <c r="O4895" s="1"/>
  <c r="M4909"/>
  <c r="N4909" s="1"/>
  <c r="O4909" s="1"/>
  <c r="M4921"/>
  <c r="N4921" s="1"/>
  <c r="O4921" s="1"/>
  <c r="P4921" s="1"/>
  <c r="M4934"/>
  <c r="N4934" s="1"/>
  <c r="O4934" s="1"/>
  <c r="M4948"/>
  <c r="N4948" s="1"/>
  <c r="O4948" s="1"/>
  <c r="M4959"/>
  <c r="N4959" s="1"/>
  <c r="O4959" s="1"/>
  <c r="M4973"/>
  <c r="N4973" s="1"/>
  <c r="O4973" s="1"/>
  <c r="M4985"/>
  <c r="N4985" s="1"/>
  <c r="O4985" s="1"/>
  <c r="P4985" s="1"/>
  <c r="M4998"/>
  <c r="N4998" s="1"/>
  <c r="O4998" s="1"/>
  <c r="M5012"/>
  <c r="N5012" s="1"/>
  <c r="O5012" s="1"/>
  <c r="P5012" s="1"/>
  <c r="M5023"/>
  <c r="N5023" s="1"/>
  <c r="O5023" s="1"/>
  <c r="M5037"/>
  <c r="N5037" s="1"/>
  <c r="O5037" s="1"/>
  <c r="P5037" s="1"/>
  <c r="M5049"/>
  <c r="N5049" s="1"/>
  <c r="O5049" s="1"/>
  <c r="M5062"/>
  <c r="N5062" s="1"/>
  <c r="O5062" s="1"/>
  <c r="P5062" s="1"/>
  <c r="M5076"/>
  <c r="N5076" s="1"/>
  <c r="O5076" s="1"/>
  <c r="M5087"/>
  <c r="N5087" s="1"/>
  <c r="O5087" s="1"/>
  <c r="P5087" s="1"/>
  <c r="M5101"/>
  <c r="N5101" s="1"/>
  <c r="O5101" s="1"/>
  <c r="M5112"/>
  <c r="N5112" s="1"/>
  <c r="O5112" s="1"/>
  <c r="M5124"/>
  <c r="N5124" s="1"/>
  <c r="O5124" s="1"/>
  <c r="M5134"/>
  <c r="N5134" s="1"/>
  <c r="O5134" s="1"/>
  <c r="P5134" s="1"/>
  <c r="M5144"/>
  <c r="N5144" s="1"/>
  <c r="O5144" s="1"/>
  <c r="M5156"/>
  <c r="N5156" s="1"/>
  <c r="O5156" s="1"/>
  <c r="P5156" s="1"/>
  <c r="M5166"/>
  <c r="N5166" s="1"/>
  <c r="O5166" s="1"/>
  <c r="M5176"/>
  <c r="N5176" s="1"/>
  <c r="O5176" s="1"/>
  <c r="P5176" s="1"/>
  <c r="M5186"/>
  <c r="N5186" s="1"/>
  <c r="O5186" s="1"/>
  <c r="P5186" s="1"/>
  <c r="M5194"/>
  <c r="N5194" s="1"/>
  <c r="O5194" s="1"/>
  <c r="M5202"/>
  <c r="N5202" s="1"/>
  <c r="O5202" s="1"/>
  <c r="P5202" s="1"/>
  <c r="M5210"/>
  <c r="N5210" s="1"/>
  <c r="O5210" s="1"/>
  <c r="P5210" s="1"/>
  <c r="M5218"/>
  <c r="N5218" s="1"/>
  <c r="O5218" s="1"/>
  <c r="M5226"/>
  <c r="N5226" s="1"/>
  <c r="O5226" s="1"/>
  <c r="P5226" s="1"/>
  <c r="M5234"/>
  <c r="N5234" s="1"/>
  <c r="O5234" s="1"/>
  <c r="M5242"/>
  <c r="N5242" s="1"/>
  <c r="O5242" s="1"/>
  <c r="M5250"/>
  <c r="N5250" s="1"/>
  <c r="O5250" s="1"/>
  <c r="P5250" s="1"/>
  <c r="M5258"/>
  <c r="N5258" s="1"/>
  <c r="O5258" s="1"/>
  <c r="M5266"/>
  <c r="N5266" s="1"/>
  <c r="O5266" s="1"/>
  <c r="M5274"/>
  <c r="N5274" s="1"/>
  <c r="O5274" s="1"/>
  <c r="P5274" s="1"/>
  <c r="M5282"/>
  <c r="N5282" s="1"/>
  <c r="O5282" s="1"/>
  <c r="M5290"/>
  <c r="N5290" s="1"/>
  <c r="O5290" s="1"/>
  <c r="M5298"/>
  <c r="N5298" s="1"/>
  <c r="O5298" s="1"/>
  <c r="P5298" s="1"/>
  <c r="M5306"/>
  <c r="N5306" s="1"/>
  <c r="O5306" s="1"/>
  <c r="M5314"/>
  <c r="N5314" s="1"/>
  <c r="O5314" s="1"/>
  <c r="M5322"/>
  <c r="N5322" s="1"/>
  <c r="O5322" s="1"/>
  <c r="M5330"/>
  <c r="N5330" s="1"/>
  <c r="O5330" s="1"/>
  <c r="M5338"/>
  <c r="N5338" s="1"/>
  <c r="O5338" s="1"/>
  <c r="M5346"/>
  <c r="N5346" s="1"/>
  <c r="O5346" s="1"/>
  <c r="P5346" s="1"/>
  <c r="M5354"/>
  <c r="N5354" s="1"/>
  <c r="O5354" s="1"/>
  <c r="M5362"/>
  <c r="N5362" s="1"/>
  <c r="O5362" s="1"/>
  <c r="M5370"/>
  <c r="N5370" s="1"/>
  <c r="O5370" s="1"/>
  <c r="M5378"/>
  <c r="N5378" s="1"/>
  <c r="O5378" s="1"/>
  <c r="M5386"/>
  <c r="N5386" s="1"/>
  <c r="O5386" s="1"/>
  <c r="M5394"/>
  <c r="N5394" s="1"/>
  <c r="O5394" s="1"/>
  <c r="P5394" s="1"/>
  <c r="M5402"/>
  <c r="N5402" s="1"/>
  <c r="O5402" s="1"/>
  <c r="M5410"/>
  <c r="N5410" s="1"/>
  <c r="O5410" s="1"/>
  <c r="M5418"/>
  <c r="N5418" s="1"/>
  <c r="O5418" s="1"/>
  <c r="P5418" s="1"/>
  <c r="M5426"/>
  <c r="N5426" s="1"/>
  <c r="O5426" s="1"/>
  <c r="M5434"/>
  <c r="N5434" s="1"/>
  <c r="O5434" s="1"/>
  <c r="M5442"/>
  <c r="N5442" s="1"/>
  <c r="O5442" s="1"/>
  <c r="P5442" s="1"/>
  <c r="M5450"/>
  <c r="N5450" s="1"/>
  <c r="O5450" s="1"/>
  <c r="P5450" s="1"/>
  <c r="M5458"/>
  <c r="N5458" s="1"/>
  <c r="O5458" s="1"/>
  <c r="M5466"/>
  <c r="N5466" s="1"/>
  <c r="O5466" s="1"/>
  <c r="P5466" s="1"/>
  <c r="M5474"/>
  <c r="N5474" s="1"/>
  <c r="O5474" s="1"/>
  <c r="P5474" s="1"/>
  <c r="M5482"/>
  <c r="N5482" s="1"/>
  <c r="O5482" s="1"/>
  <c r="M5490"/>
  <c r="N5490" s="1"/>
  <c r="O5490" s="1"/>
  <c r="P5490" s="1"/>
  <c r="M5498"/>
  <c r="N5498" s="1"/>
  <c r="O5498" s="1"/>
  <c r="P5498" s="1"/>
  <c r="M5506"/>
  <c r="N5506" s="1"/>
  <c r="O5506" s="1"/>
  <c r="M5514"/>
  <c r="N5514" s="1"/>
  <c r="O5514" s="1"/>
  <c r="M5522"/>
  <c r="N5522" s="1"/>
  <c r="O5522" s="1"/>
  <c r="M5530"/>
  <c r="N5530" s="1"/>
  <c r="O5530" s="1"/>
  <c r="M5538"/>
  <c r="N5538" s="1"/>
  <c r="O5538" s="1"/>
  <c r="P5538" s="1"/>
  <c r="M5546"/>
  <c r="N5546" s="1"/>
  <c r="O5546" s="1"/>
  <c r="M5554"/>
  <c r="N5554" s="1"/>
  <c r="O5554" s="1"/>
  <c r="M5562"/>
  <c r="N5562" s="1"/>
  <c r="O5562" s="1"/>
  <c r="P5562" s="1"/>
  <c r="M5570"/>
  <c r="N5570" s="1"/>
  <c r="O5570" s="1"/>
  <c r="M5578"/>
  <c r="N5578" s="1"/>
  <c r="O5578" s="1"/>
  <c r="M5586"/>
  <c r="N5586" s="1"/>
  <c r="O5586" s="1"/>
  <c r="P5586" s="1"/>
  <c r="M5594"/>
  <c r="N5594" s="1"/>
  <c r="O5594" s="1"/>
  <c r="M5602"/>
  <c r="N5602" s="1"/>
  <c r="O5602" s="1"/>
  <c r="M5610"/>
  <c r="N5610" s="1"/>
  <c r="O5610" s="1"/>
  <c r="M5618"/>
  <c r="N5618" s="1"/>
  <c r="O5618" s="1"/>
  <c r="M5626"/>
  <c r="N5626" s="1"/>
  <c r="O5626" s="1"/>
  <c r="M5634"/>
  <c r="N5634" s="1"/>
  <c r="O5634" s="1"/>
  <c r="M3497"/>
  <c r="N3497" s="1"/>
  <c r="O3497" s="1"/>
  <c r="M3779"/>
  <c r="N3779" s="1"/>
  <c r="O3779" s="1"/>
  <c r="M3893"/>
  <c r="N3893" s="1"/>
  <c r="O3893" s="1"/>
  <c r="M3996"/>
  <c r="N3996" s="1"/>
  <c r="O3996" s="1"/>
  <c r="M4099"/>
  <c r="N4099" s="1"/>
  <c r="O4099" s="1"/>
  <c r="P4099" s="1"/>
  <c r="M4193"/>
  <c r="N4193" s="1"/>
  <c r="O4193" s="1"/>
  <c r="M4268"/>
  <c r="N4268" s="1"/>
  <c r="O4268" s="1"/>
  <c r="M4332"/>
  <c r="N4332" s="1"/>
  <c r="O4332" s="1"/>
  <c r="M4396"/>
  <c r="N4396" s="1"/>
  <c r="O4396" s="1"/>
  <c r="M4460"/>
  <c r="N4460" s="1"/>
  <c r="O4460" s="1"/>
  <c r="P4460" s="1"/>
  <c r="M4524"/>
  <c r="N4524" s="1"/>
  <c r="O4524" s="1"/>
  <c r="M4588"/>
  <c r="N4588" s="1"/>
  <c r="O4588" s="1"/>
  <c r="M4612"/>
  <c r="N4612" s="1"/>
  <c r="O4612" s="1"/>
  <c r="M4633"/>
  <c r="N4633" s="1"/>
  <c r="O4633" s="1"/>
  <c r="P4633" s="1"/>
  <c r="M4653"/>
  <c r="N4653" s="1"/>
  <c r="O4653" s="1"/>
  <c r="P4653" s="1"/>
  <c r="M4676"/>
  <c r="N4676" s="1"/>
  <c r="O4676" s="1"/>
  <c r="P4676" s="1"/>
  <c r="M4697"/>
  <c r="N4697" s="1"/>
  <c r="O4697" s="1"/>
  <c r="P4697" s="1"/>
  <c r="M4717"/>
  <c r="N4717" s="1"/>
  <c r="O4717" s="1"/>
  <c r="M4740"/>
  <c r="N4740" s="1"/>
  <c r="O4740" s="1"/>
  <c r="M4761"/>
  <c r="N4761" s="1"/>
  <c r="O4761" s="1"/>
  <c r="M4781"/>
  <c r="N4781" s="1"/>
  <c r="O4781" s="1"/>
  <c r="M4797"/>
  <c r="N4797" s="1"/>
  <c r="O4797" s="1"/>
  <c r="P4797" s="1"/>
  <c r="M4809"/>
  <c r="N4809" s="1"/>
  <c r="O4809" s="1"/>
  <c r="M4822"/>
  <c r="N4822" s="1"/>
  <c r="O4822" s="1"/>
  <c r="M4836"/>
  <c r="N4836" s="1"/>
  <c r="O4836" s="1"/>
  <c r="M4847"/>
  <c r="N4847" s="1"/>
  <c r="O4847" s="1"/>
  <c r="P4847" s="1"/>
  <c r="M4861"/>
  <c r="N4861" s="1"/>
  <c r="O4861" s="1"/>
  <c r="M4873"/>
  <c r="N4873" s="1"/>
  <c r="O4873" s="1"/>
  <c r="M4886"/>
  <c r="N4886" s="1"/>
  <c r="O4886" s="1"/>
  <c r="M4900"/>
  <c r="N4900" s="1"/>
  <c r="O4900" s="1"/>
  <c r="M4911"/>
  <c r="N4911" s="1"/>
  <c r="O4911" s="1"/>
  <c r="M4925"/>
  <c r="N4925" s="1"/>
  <c r="O4925" s="1"/>
  <c r="M4937"/>
  <c r="N4937" s="1"/>
  <c r="O4937" s="1"/>
  <c r="P4937" s="1"/>
  <c r="M4950"/>
  <c r="N4950" s="1"/>
  <c r="O4950" s="1"/>
  <c r="M4964"/>
  <c r="N4964" s="1"/>
  <c r="O4964" s="1"/>
  <c r="P4964" s="1"/>
  <c r="M4975"/>
  <c r="N4975" s="1"/>
  <c r="O4975" s="1"/>
  <c r="M4989"/>
  <c r="N4989" s="1"/>
  <c r="O4989" s="1"/>
  <c r="P4989" s="1"/>
  <c r="M5001"/>
  <c r="N5001" s="1"/>
  <c r="O5001" s="1"/>
  <c r="M5014"/>
  <c r="N5014" s="1"/>
  <c r="O5014" s="1"/>
  <c r="P5014" s="1"/>
  <c r="M5028"/>
  <c r="N5028" s="1"/>
  <c r="O5028" s="1"/>
  <c r="M5039"/>
  <c r="N5039" s="1"/>
  <c r="O5039" s="1"/>
  <c r="P5039" s="1"/>
  <c r="M5053"/>
  <c r="N5053" s="1"/>
  <c r="O5053" s="1"/>
  <c r="P5053" s="1"/>
  <c r="M5065"/>
  <c r="N5065" s="1"/>
  <c r="O5065" s="1"/>
  <c r="P5065" s="1"/>
  <c r="M5078"/>
  <c r="N5078" s="1"/>
  <c r="O5078" s="1"/>
  <c r="P5078" s="1"/>
  <c r="M5092"/>
  <c r="N5092" s="1"/>
  <c r="O5092" s="1"/>
  <c r="P5092" s="1"/>
  <c r="M5103"/>
  <c r="N5103" s="1"/>
  <c r="O5103" s="1"/>
  <c r="M5116"/>
  <c r="N5116" s="1"/>
  <c r="O5116" s="1"/>
  <c r="M5126"/>
  <c r="N5126" s="1"/>
  <c r="O5126" s="1"/>
  <c r="M5136"/>
  <c r="N5136" s="1"/>
  <c r="O5136" s="1"/>
  <c r="P5136" s="1"/>
  <c r="M5148"/>
  <c r="N5148" s="1"/>
  <c r="O5148" s="1"/>
  <c r="M5158"/>
  <c r="N5158" s="1"/>
  <c r="O5158" s="1"/>
  <c r="P5158" s="1"/>
  <c r="M5168"/>
  <c r="N5168" s="1"/>
  <c r="O5168" s="1"/>
  <c r="M5180"/>
  <c r="N5180" s="1"/>
  <c r="O5180" s="1"/>
  <c r="P5180" s="1"/>
  <c r="M5188"/>
  <c r="N5188" s="1"/>
  <c r="O5188" s="1"/>
  <c r="P5188" s="1"/>
  <c r="M5196"/>
  <c r="N5196" s="1"/>
  <c r="O5196" s="1"/>
  <c r="P5196" s="1"/>
  <c r="M5204"/>
  <c r="N5204" s="1"/>
  <c r="O5204" s="1"/>
  <c r="P5204" s="1"/>
  <c r="M5212"/>
  <c r="N5212" s="1"/>
  <c r="O5212" s="1"/>
  <c r="P5212" s="1"/>
  <c r="M5220"/>
  <c r="N5220" s="1"/>
  <c r="O5220" s="1"/>
  <c r="M5228"/>
  <c r="N5228" s="1"/>
  <c r="O5228" s="1"/>
  <c r="P5228" s="1"/>
  <c r="M5236"/>
  <c r="N5236" s="1"/>
  <c r="O5236" s="1"/>
  <c r="M5244"/>
  <c r="N5244" s="1"/>
  <c r="O5244" s="1"/>
  <c r="M5252"/>
  <c r="N5252" s="1"/>
  <c r="O5252" s="1"/>
  <c r="P5252" s="1"/>
  <c r="M5260"/>
  <c r="N5260" s="1"/>
  <c r="O5260" s="1"/>
  <c r="M5268"/>
  <c r="N5268" s="1"/>
  <c r="O5268" s="1"/>
  <c r="M5276"/>
  <c r="N5276" s="1"/>
  <c r="O5276" s="1"/>
  <c r="P5276" s="1"/>
  <c r="M5284"/>
  <c r="N5284" s="1"/>
  <c r="O5284" s="1"/>
  <c r="M5292"/>
  <c r="N5292" s="1"/>
  <c r="O5292" s="1"/>
  <c r="M5300"/>
  <c r="N5300" s="1"/>
  <c r="O5300" s="1"/>
  <c r="P5300" s="1"/>
  <c r="M5308"/>
  <c r="N5308" s="1"/>
  <c r="O5308" s="1"/>
  <c r="M5316"/>
  <c r="N5316" s="1"/>
  <c r="O5316" s="1"/>
  <c r="M5324"/>
  <c r="N5324" s="1"/>
  <c r="O5324" s="1"/>
  <c r="M5332"/>
  <c r="N5332" s="1"/>
  <c r="O5332" s="1"/>
  <c r="M5340"/>
  <c r="N5340" s="1"/>
  <c r="O5340" s="1"/>
  <c r="M5348"/>
  <c r="N5348" s="1"/>
  <c r="O5348" s="1"/>
  <c r="P5348" s="1"/>
  <c r="M5356"/>
  <c r="N5356" s="1"/>
  <c r="O5356" s="1"/>
  <c r="M5364"/>
  <c r="N5364" s="1"/>
  <c r="O5364" s="1"/>
  <c r="M5372"/>
  <c r="N5372" s="1"/>
  <c r="O5372" s="1"/>
  <c r="P5372" s="1"/>
  <c r="M5380"/>
  <c r="N5380" s="1"/>
  <c r="O5380" s="1"/>
  <c r="M5388"/>
  <c r="N5388" s="1"/>
  <c r="O5388" s="1"/>
  <c r="M5396"/>
  <c r="N5396" s="1"/>
  <c r="O5396" s="1"/>
  <c r="P5396" s="1"/>
  <c r="M5404"/>
  <c r="N5404" s="1"/>
  <c r="O5404" s="1"/>
  <c r="M5412"/>
  <c r="N5412" s="1"/>
  <c r="O5412" s="1"/>
  <c r="M5420"/>
  <c r="N5420" s="1"/>
  <c r="O5420" s="1"/>
  <c r="P5420" s="1"/>
  <c r="M5428"/>
  <c r="N5428" s="1"/>
  <c r="O5428" s="1"/>
  <c r="M5436"/>
  <c r="N5436" s="1"/>
  <c r="O5436" s="1"/>
  <c r="M5444"/>
  <c r="N5444" s="1"/>
  <c r="O5444" s="1"/>
  <c r="P5444" s="1"/>
  <c r="M5452"/>
  <c r="N5452" s="1"/>
  <c r="O5452" s="1"/>
  <c r="M5460"/>
  <c r="N5460" s="1"/>
  <c r="O5460" s="1"/>
  <c r="M5468"/>
  <c r="N5468" s="1"/>
  <c r="O5468" s="1"/>
  <c r="P5468" s="1"/>
  <c r="M5476"/>
  <c r="N5476" s="1"/>
  <c r="O5476" s="1"/>
  <c r="M5484"/>
  <c r="N5484" s="1"/>
  <c r="O5484" s="1"/>
  <c r="M5492"/>
  <c r="N5492" s="1"/>
  <c r="O5492" s="1"/>
  <c r="P5492" s="1"/>
  <c r="M5500"/>
  <c r="N5500" s="1"/>
  <c r="O5500" s="1"/>
  <c r="P5500" s="1"/>
  <c r="M5508"/>
  <c r="N5508" s="1"/>
  <c r="O5508" s="1"/>
  <c r="P5508" s="1"/>
  <c r="M5516"/>
  <c r="N5516" s="1"/>
  <c r="O5516" s="1"/>
  <c r="M5524"/>
  <c r="N5524" s="1"/>
  <c r="O5524" s="1"/>
  <c r="M5532"/>
  <c r="N5532" s="1"/>
  <c r="O5532" s="1"/>
  <c r="M5540"/>
  <c r="N5540" s="1"/>
  <c r="O5540" s="1"/>
  <c r="P5540" s="1"/>
  <c r="M5548"/>
  <c r="N5548" s="1"/>
  <c r="O5548" s="1"/>
  <c r="M5556"/>
  <c r="N5556" s="1"/>
  <c r="O5556" s="1"/>
  <c r="M5564"/>
  <c r="N5564" s="1"/>
  <c r="O5564" s="1"/>
  <c r="P5564" s="1"/>
  <c r="M5572"/>
  <c r="N5572" s="1"/>
  <c r="O5572" s="1"/>
  <c r="M5580"/>
  <c r="N5580" s="1"/>
  <c r="O5580" s="1"/>
  <c r="M5588"/>
  <c r="N5588" s="1"/>
  <c r="O5588" s="1"/>
  <c r="M5596"/>
  <c r="N5596" s="1"/>
  <c r="O5596" s="1"/>
  <c r="M5604"/>
  <c r="N5604" s="1"/>
  <c r="O5604" s="1"/>
  <c r="M5612"/>
  <c r="N5612" s="1"/>
  <c r="O5612" s="1"/>
  <c r="P5612" s="1"/>
  <c r="M5620"/>
  <c r="N5620" s="1"/>
  <c r="O5620" s="1"/>
  <c r="M5628"/>
  <c r="N5628" s="1"/>
  <c r="O5628" s="1"/>
  <c r="M5636"/>
  <c r="N5636" s="1"/>
  <c r="O5636" s="1"/>
  <c r="M5644"/>
  <c r="N5644" s="1"/>
  <c r="O5644" s="1"/>
  <c r="M5652"/>
  <c r="N5652" s="1"/>
  <c r="O5652" s="1"/>
  <c r="M5660"/>
  <c r="N5660" s="1"/>
  <c r="O5660" s="1"/>
  <c r="M5668"/>
  <c r="N5668" s="1"/>
  <c r="O5668" s="1"/>
  <c r="M5676"/>
  <c r="N5676" s="1"/>
  <c r="O5676" s="1"/>
  <c r="M5684"/>
  <c r="N5684" s="1"/>
  <c r="O5684" s="1"/>
  <c r="M5692"/>
  <c r="N5692" s="1"/>
  <c r="O5692" s="1"/>
  <c r="M5700"/>
  <c r="N5700" s="1"/>
  <c r="O5700" s="1"/>
  <c r="M5708"/>
  <c r="N5708" s="1"/>
  <c r="O5708" s="1"/>
  <c r="M5716"/>
  <c r="N5716" s="1"/>
  <c r="O5716" s="1"/>
  <c r="M5724"/>
  <c r="N5724" s="1"/>
  <c r="O5724" s="1"/>
  <c r="M5732"/>
  <c r="N5732" s="1"/>
  <c r="O5732" s="1"/>
  <c r="M5740"/>
  <c r="N5740" s="1"/>
  <c r="O5740" s="1"/>
  <c r="M5748"/>
  <c r="N5748" s="1"/>
  <c r="O5748" s="1"/>
  <c r="M5756"/>
  <c r="N5756" s="1"/>
  <c r="O5756" s="1"/>
  <c r="M5764"/>
  <c r="N5764" s="1"/>
  <c r="O5764" s="1"/>
  <c r="M5772"/>
  <c r="N5772" s="1"/>
  <c r="O5772" s="1"/>
  <c r="M5780"/>
  <c r="N5780" s="1"/>
  <c r="O5780" s="1"/>
  <c r="P5780" s="1"/>
  <c r="M5788"/>
  <c r="N5788" s="1"/>
  <c r="O5788" s="1"/>
  <c r="M5796"/>
  <c r="N5796" s="1"/>
  <c r="O5796" s="1"/>
  <c r="M5804"/>
  <c r="N5804" s="1"/>
  <c r="O5804" s="1"/>
  <c r="M5812"/>
  <c r="N5812" s="1"/>
  <c r="O5812" s="1"/>
  <c r="M5820"/>
  <c r="N5820" s="1"/>
  <c r="O5820" s="1"/>
  <c r="M5828"/>
  <c r="N5828" s="1"/>
  <c r="O5828" s="1"/>
  <c r="M5836"/>
  <c r="N5836" s="1"/>
  <c r="O5836" s="1"/>
  <c r="M5844"/>
  <c r="N5844" s="1"/>
  <c r="O5844" s="1"/>
  <c r="M5852"/>
  <c r="N5852" s="1"/>
  <c r="O5852" s="1"/>
  <c r="P5852" s="1"/>
  <c r="M5860"/>
  <c r="N5860" s="1"/>
  <c r="O5860" s="1"/>
  <c r="M5868"/>
  <c r="N5868" s="1"/>
  <c r="O5868" s="1"/>
  <c r="M5876"/>
  <c r="N5876" s="1"/>
  <c r="O5876" s="1"/>
  <c r="M5884"/>
  <c r="N5884" s="1"/>
  <c r="O5884" s="1"/>
  <c r="M5892"/>
  <c r="N5892" s="1"/>
  <c r="O5892" s="1"/>
  <c r="M5900"/>
  <c r="N5900" s="1"/>
  <c r="O5900" s="1"/>
  <c r="M5908"/>
  <c r="N5908" s="1"/>
  <c r="O5908" s="1"/>
  <c r="M5916"/>
  <c r="N5916" s="1"/>
  <c r="O5916" s="1"/>
  <c r="M5924"/>
  <c r="N5924" s="1"/>
  <c r="O5924" s="1"/>
  <c r="M5932"/>
  <c r="N5932" s="1"/>
  <c r="O5932" s="1"/>
  <c r="M5940"/>
  <c r="N5940" s="1"/>
  <c r="O5940" s="1"/>
  <c r="M5948"/>
  <c r="N5948" s="1"/>
  <c r="O5948" s="1"/>
  <c r="M5956"/>
  <c r="N5956" s="1"/>
  <c r="O5956" s="1"/>
  <c r="M5964"/>
  <c r="N5964" s="1"/>
  <c r="O5964" s="1"/>
  <c r="M5972"/>
  <c r="N5972" s="1"/>
  <c r="O5972" s="1"/>
  <c r="M5980"/>
  <c r="N5980" s="1"/>
  <c r="O5980" s="1"/>
  <c r="M5988"/>
  <c r="N5988" s="1"/>
  <c r="O5988" s="1"/>
  <c r="M5996"/>
  <c r="N5996" s="1"/>
  <c r="O5996" s="1"/>
  <c r="M6004"/>
  <c r="N6004" s="1"/>
  <c r="O6004" s="1"/>
  <c r="M6012"/>
  <c r="N6012" s="1"/>
  <c r="O6012" s="1"/>
  <c r="M6020"/>
  <c r="N6020" s="1"/>
  <c r="O6020" s="1"/>
  <c r="M6028"/>
  <c r="N6028" s="1"/>
  <c r="O6028" s="1"/>
  <c r="M6036"/>
  <c r="N6036" s="1"/>
  <c r="O6036" s="1"/>
  <c r="M6044"/>
  <c r="N6044" s="1"/>
  <c r="O6044" s="1"/>
  <c r="M6052"/>
  <c r="N6052" s="1"/>
  <c r="O6052" s="1"/>
  <c r="M6060"/>
  <c r="N6060" s="1"/>
  <c r="O6060" s="1"/>
  <c r="M6068"/>
  <c r="N6068" s="1"/>
  <c r="O6068" s="1"/>
  <c r="M6076"/>
  <c r="N6076" s="1"/>
  <c r="O6076" s="1"/>
  <c r="M6084"/>
  <c r="N6084" s="1"/>
  <c r="O6084" s="1"/>
  <c r="M6092"/>
  <c r="N6092" s="1"/>
  <c r="O6092" s="1"/>
  <c r="M6100"/>
  <c r="N6100" s="1"/>
  <c r="O6100" s="1"/>
  <c r="M6108"/>
  <c r="N6108" s="1"/>
  <c r="O6108" s="1"/>
  <c r="M6116"/>
  <c r="N6116" s="1"/>
  <c r="O6116" s="1"/>
  <c r="P6116" s="1"/>
  <c r="M3433"/>
  <c r="N3433" s="1"/>
  <c r="O3433" s="1"/>
  <c r="M4388"/>
  <c r="N4388" s="1"/>
  <c r="O4388" s="1"/>
  <c r="P4388" s="1"/>
  <c r="M4693"/>
  <c r="N4693" s="1"/>
  <c r="O4693" s="1"/>
  <c r="M4833"/>
  <c r="N4833" s="1"/>
  <c r="O4833" s="1"/>
  <c r="M4935"/>
  <c r="N4935" s="1"/>
  <c r="O4935" s="1"/>
  <c r="M5038"/>
  <c r="N5038" s="1"/>
  <c r="O5038" s="1"/>
  <c r="P5038" s="1"/>
  <c r="M5135"/>
  <c r="N5135" s="1"/>
  <c r="O5135" s="1"/>
  <c r="P5135" s="1"/>
  <c r="M5211"/>
  <c r="N5211" s="1"/>
  <c r="O5211" s="1"/>
  <c r="P5211" s="1"/>
  <c r="M5275"/>
  <c r="N5275" s="1"/>
  <c r="O5275" s="1"/>
  <c r="P5275" s="1"/>
  <c r="M5339"/>
  <c r="N5339" s="1"/>
  <c r="O5339" s="1"/>
  <c r="M5403"/>
  <c r="N5403" s="1"/>
  <c r="O5403" s="1"/>
  <c r="M5467"/>
  <c r="N5467" s="1"/>
  <c r="O5467" s="1"/>
  <c r="P5467" s="1"/>
  <c r="M5531"/>
  <c r="N5531" s="1"/>
  <c r="O5531" s="1"/>
  <c r="M5595"/>
  <c r="N5595" s="1"/>
  <c r="O5595" s="1"/>
  <c r="M5630"/>
  <c r="N5630" s="1"/>
  <c r="O5630" s="1"/>
  <c r="M5646"/>
  <c r="N5646" s="1"/>
  <c r="O5646" s="1"/>
  <c r="M5659"/>
  <c r="N5659" s="1"/>
  <c r="O5659" s="1"/>
  <c r="M5671"/>
  <c r="N5671" s="1"/>
  <c r="O5671" s="1"/>
  <c r="M5685"/>
  <c r="N5685" s="1"/>
  <c r="O5685" s="1"/>
  <c r="M5698"/>
  <c r="N5698" s="1"/>
  <c r="O5698" s="1"/>
  <c r="M5710"/>
  <c r="N5710" s="1"/>
  <c r="O5710" s="1"/>
  <c r="M5723"/>
  <c r="N5723" s="1"/>
  <c r="O5723" s="1"/>
  <c r="M5735"/>
  <c r="N5735" s="1"/>
  <c r="O5735" s="1"/>
  <c r="M5749"/>
  <c r="N5749" s="1"/>
  <c r="O5749" s="1"/>
  <c r="M5762"/>
  <c r="N5762" s="1"/>
  <c r="O5762" s="1"/>
  <c r="M5774"/>
  <c r="N5774" s="1"/>
  <c r="O5774" s="1"/>
  <c r="M5787"/>
  <c r="N5787" s="1"/>
  <c r="O5787" s="1"/>
  <c r="M5799"/>
  <c r="N5799" s="1"/>
  <c r="O5799" s="1"/>
  <c r="M5813"/>
  <c r="N5813" s="1"/>
  <c r="O5813" s="1"/>
  <c r="M5826"/>
  <c r="N5826" s="1"/>
  <c r="O5826" s="1"/>
  <c r="M5838"/>
  <c r="N5838" s="1"/>
  <c r="O5838" s="1"/>
  <c r="M5851"/>
  <c r="N5851" s="1"/>
  <c r="O5851" s="1"/>
  <c r="P5851" s="1"/>
  <c r="M5863"/>
  <c r="N5863" s="1"/>
  <c r="O5863" s="1"/>
  <c r="M5877"/>
  <c r="N5877" s="1"/>
  <c r="O5877" s="1"/>
  <c r="M5890"/>
  <c r="N5890" s="1"/>
  <c r="O5890" s="1"/>
  <c r="M5902"/>
  <c r="N5902" s="1"/>
  <c r="O5902" s="1"/>
  <c r="M5915"/>
  <c r="N5915" s="1"/>
  <c r="O5915" s="1"/>
  <c r="M5927"/>
  <c r="N5927" s="1"/>
  <c r="O5927" s="1"/>
  <c r="M5941"/>
  <c r="N5941" s="1"/>
  <c r="O5941" s="1"/>
  <c r="M5954"/>
  <c r="N5954" s="1"/>
  <c r="O5954" s="1"/>
  <c r="M5966"/>
  <c r="N5966" s="1"/>
  <c r="O5966" s="1"/>
  <c r="M5979"/>
  <c r="N5979" s="1"/>
  <c r="O5979" s="1"/>
  <c r="M5991"/>
  <c r="N5991" s="1"/>
  <c r="O5991" s="1"/>
  <c r="M6002"/>
  <c r="N6002" s="1"/>
  <c r="O6002" s="1"/>
  <c r="M6013"/>
  <c r="N6013" s="1"/>
  <c r="O6013" s="1"/>
  <c r="M6023"/>
  <c r="N6023" s="1"/>
  <c r="O6023" s="1"/>
  <c r="M6034"/>
  <c r="N6034" s="1"/>
  <c r="O6034" s="1"/>
  <c r="M6045"/>
  <c r="N6045" s="1"/>
  <c r="O6045" s="1"/>
  <c r="M6055"/>
  <c r="N6055" s="1"/>
  <c r="O6055" s="1"/>
  <c r="M6066"/>
  <c r="N6066" s="1"/>
  <c r="O6066" s="1"/>
  <c r="M6077"/>
  <c r="N6077" s="1"/>
  <c r="O6077" s="1"/>
  <c r="M6087"/>
  <c r="N6087" s="1"/>
  <c r="O6087" s="1"/>
  <c r="M6098"/>
  <c r="N6098" s="1"/>
  <c r="O6098" s="1"/>
  <c r="M6109"/>
  <c r="N6109" s="1"/>
  <c r="O6109" s="1"/>
  <c r="M6119"/>
  <c r="N6119" s="1"/>
  <c r="O6119" s="1"/>
  <c r="M6127"/>
  <c r="N6127" s="1"/>
  <c r="O6127" s="1"/>
  <c r="M6135"/>
  <c r="N6135" s="1"/>
  <c r="O6135" s="1"/>
  <c r="M6143"/>
  <c r="N6143" s="1"/>
  <c r="O6143" s="1"/>
  <c r="M6151"/>
  <c r="N6151" s="1"/>
  <c r="O6151" s="1"/>
  <c r="M6159"/>
  <c r="N6159" s="1"/>
  <c r="O6159" s="1"/>
  <c r="M6167"/>
  <c r="N6167" s="1"/>
  <c r="O6167" s="1"/>
  <c r="M6175"/>
  <c r="N6175" s="1"/>
  <c r="O6175" s="1"/>
  <c r="M6183"/>
  <c r="N6183" s="1"/>
  <c r="O6183" s="1"/>
  <c r="M6191"/>
  <c r="N6191" s="1"/>
  <c r="O6191" s="1"/>
  <c r="M6199"/>
  <c r="N6199" s="1"/>
  <c r="O6199" s="1"/>
  <c r="M6207"/>
  <c r="N6207" s="1"/>
  <c r="O6207" s="1"/>
  <c r="M6215"/>
  <c r="N6215" s="1"/>
  <c r="O6215" s="1"/>
  <c r="M6223"/>
  <c r="N6223" s="1"/>
  <c r="O6223" s="1"/>
  <c r="M6231"/>
  <c r="N6231" s="1"/>
  <c r="O6231" s="1"/>
  <c r="M6239"/>
  <c r="N6239" s="1"/>
  <c r="O6239" s="1"/>
  <c r="M6247"/>
  <c r="N6247" s="1"/>
  <c r="O6247" s="1"/>
  <c r="M6255"/>
  <c r="N6255" s="1"/>
  <c r="O6255" s="1"/>
  <c r="M6263"/>
  <c r="N6263" s="1"/>
  <c r="O6263" s="1"/>
  <c r="M6271"/>
  <c r="N6271" s="1"/>
  <c r="O6271" s="1"/>
  <c r="M6279"/>
  <c r="N6279" s="1"/>
  <c r="O6279" s="1"/>
  <c r="M6287"/>
  <c r="N6287" s="1"/>
  <c r="O6287" s="1"/>
  <c r="P6287" s="1"/>
  <c r="M6295"/>
  <c r="N6295" s="1"/>
  <c r="O6295" s="1"/>
  <c r="M6303"/>
  <c r="N6303" s="1"/>
  <c r="O6303" s="1"/>
  <c r="M6311"/>
  <c r="N6311" s="1"/>
  <c r="O6311" s="1"/>
  <c r="P6311" s="1"/>
  <c r="M6319"/>
  <c r="N6319" s="1"/>
  <c r="O6319" s="1"/>
  <c r="M6327"/>
  <c r="N6327" s="1"/>
  <c r="O6327" s="1"/>
  <c r="M6335"/>
  <c r="N6335" s="1"/>
  <c r="O6335" s="1"/>
  <c r="P6335" s="1"/>
  <c r="M6343"/>
  <c r="N6343" s="1"/>
  <c r="O6343" s="1"/>
  <c r="M6351"/>
  <c r="N6351" s="1"/>
  <c r="O6351" s="1"/>
  <c r="M6359"/>
  <c r="N6359" s="1"/>
  <c r="O6359" s="1"/>
  <c r="M6367"/>
  <c r="N6367" s="1"/>
  <c r="O6367" s="1"/>
  <c r="M6375"/>
  <c r="N6375" s="1"/>
  <c r="O6375" s="1"/>
  <c r="M6383"/>
  <c r="N6383" s="1"/>
  <c r="O6383" s="1"/>
  <c r="M6391"/>
  <c r="N6391" s="1"/>
  <c r="O6391" s="1"/>
  <c r="M6399"/>
  <c r="N6399" s="1"/>
  <c r="O6399" s="1"/>
  <c r="M6407"/>
  <c r="N6407" s="1"/>
  <c r="O6407" s="1"/>
  <c r="M6415"/>
  <c r="N6415" s="1"/>
  <c r="O6415" s="1"/>
  <c r="M6423"/>
  <c r="N6423" s="1"/>
  <c r="O6423" s="1"/>
  <c r="M6431"/>
  <c r="N6431" s="1"/>
  <c r="O6431" s="1"/>
  <c r="M6439"/>
  <c r="N6439" s="1"/>
  <c r="O6439" s="1"/>
  <c r="M6447"/>
  <c r="N6447" s="1"/>
  <c r="O6447" s="1"/>
  <c r="M6455"/>
  <c r="N6455" s="1"/>
  <c r="O6455" s="1"/>
  <c r="M6463"/>
  <c r="N6463" s="1"/>
  <c r="O6463" s="1"/>
  <c r="M6471"/>
  <c r="N6471" s="1"/>
  <c r="O6471" s="1"/>
  <c r="M6479"/>
  <c r="N6479" s="1"/>
  <c r="O6479" s="1"/>
  <c r="M6487"/>
  <c r="N6487" s="1"/>
  <c r="O6487" s="1"/>
  <c r="M6495"/>
  <c r="N6495" s="1"/>
  <c r="O6495" s="1"/>
  <c r="M6503"/>
  <c r="N6503" s="1"/>
  <c r="O6503" s="1"/>
  <c r="M6511"/>
  <c r="N6511" s="1"/>
  <c r="O6511" s="1"/>
  <c r="M6519"/>
  <c r="N6519" s="1"/>
  <c r="O6519" s="1"/>
  <c r="M6527"/>
  <c r="N6527" s="1"/>
  <c r="O6527" s="1"/>
  <c r="M6535"/>
  <c r="N6535" s="1"/>
  <c r="O6535" s="1"/>
  <c r="M6543"/>
  <c r="N6543" s="1"/>
  <c r="O6543" s="1"/>
  <c r="M6551"/>
  <c r="N6551" s="1"/>
  <c r="O6551" s="1"/>
  <c r="M6559"/>
  <c r="N6559" s="1"/>
  <c r="O6559" s="1"/>
  <c r="M6567"/>
  <c r="N6567" s="1"/>
  <c r="O6567" s="1"/>
  <c r="M6575"/>
  <c r="N6575" s="1"/>
  <c r="O6575" s="1"/>
  <c r="M6583"/>
  <c r="N6583" s="1"/>
  <c r="O6583" s="1"/>
  <c r="M6591"/>
  <c r="N6591" s="1"/>
  <c r="O6591" s="1"/>
  <c r="M6599"/>
  <c r="N6599" s="1"/>
  <c r="O6599" s="1"/>
  <c r="M6607"/>
  <c r="N6607" s="1"/>
  <c r="O6607" s="1"/>
  <c r="M6615"/>
  <c r="N6615" s="1"/>
  <c r="O6615" s="1"/>
  <c r="M6623"/>
  <c r="N6623" s="1"/>
  <c r="O6623" s="1"/>
  <c r="M6631"/>
  <c r="N6631" s="1"/>
  <c r="O6631" s="1"/>
  <c r="M6639"/>
  <c r="N6639" s="1"/>
  <c r="O6639" s="1"/>
  <c r="M6647"/>
  <c r="N6647" s="1"/>
  <c r="O6647" s="1"/>
  <c r="M6655"/>
  <c r="N6655" s="1"/>
  <c r="O6655" s="1"/>
  <c r="M6663"/>
  <c r="N6663" s="1"/>
  <c r="O6663" s="1"/>
  <c r="M6671"/>
  <c r="N6671" s="1"/>
  <c r="O6671" s="1"/>
  <c r="M6679"/>
  <c r="N6679" s="1"/>
  <c r="O6679" s="1"/>
  <c r="M6687"/>
  <c r="N6687" s="1"/>
  <c r="O6687" s="1"/>
  <c r="M6695"/>
  <c r="N6695" s="1"/>
  <c r="O6695" s="1"/>
  <c r="M6703"/>
  <c r="N6703" s="1"/>
  <c r="O6703" s="1"/>
  <c r="M6711"/>
  <c r="N6711" s="1"/>
  <c r="O6711" s="1"/>
  <c r="M6719"/>
  <c r="N6719" s="1"/>
  <c r="O6719" s="1"/>
  <c r="M6727"/>
  <c r="N6727" s="1"/>
  <c r="O6727" s="1"/>
  <c r="M6735"/>
  <c r="N6735" s="1"/>
  <c r="O6735" s="1"/>
  <c r="M6743"/>
  <c r="N6743" s="1"/>
  <c r="O6743" s="1"/>
  <c r="M6751"/>
  <c r="N6751" s="1"/>
  <c r="O6751" s="1"/>
  <c r="M6759"/>
  <c r="N6759" s="1"/>
  <c r="O6759" s="1"/>
  <c r="M6767"/>
  <c r="N6767" s="1"/>
  <c r="O6767" s="1"/>
  <c r="M6775"/>
  <c r="N6775" s="1"/>
  <c r="O6775" s="1"/>
  <c r="M6783"/>
  <c r="N6783" s="1"/>
  <c r="O6783" s="1"/>
  <c r="M6791"/>
  <c r="N6791" s="1"/>
  <c r="O6791" s="1"/>
  <c r="M6799"/>
  <c r="N6799" s="1"/>
  <c r="O6799" s="1"/>
  <c r="M6807"/>
  <c r="N6807" s="1"/>
  <c r="O6807" s="1"/>
  <c r="M6815"/>
  <c r="N6815" s="1"/>
  <c r="O6815" s="1"/>
  <c r="M6823"/>
  <c r="N6823" s="1"/>
  <c r="O6823" s="1"/>
  <c r="M6831"/>
  <c r="N6831" s="1"/>
  <c r="O6831" s="1"/>
  <c r="M6839"/>
  <c r="N6839" s="1"/>
  <c r="O6839" s="1"/>
  <c r="M6847"/>
  <c r="N6847" s="1"/>
  <c r="O6847" s="1"/>
  <c r="M6855"/>
  <c r="N6855" s="1"/>
  <c r="O6855" s="1"/>
  <c r="M6863"/>
  <c r="N6863" s="1"/>
  <c r="O6863" s="1"/>
  <c r="M6871"/>
  <c r="N6871" s="1"/>
  <c r="O6871" s="1"/>
  <c r="M6879"/>
  <c r="N6879" s="1"/>
  <c r="O6879" s="1"/>
  <c r="M6887"/>
  <c r="N6887" s="1"/>
  <c r="O6887" s="1"/>
  <c r="M3760"/>
  <c r="N3760" s="1"/>
  <c r="O3760" s="1"/>
  <c r="P3760" s="1"/>
  <c r="M4452"/>
  <c r="N4452" s="1"/>
  <c r="O4452" s="1"/>
  <c r="M4716"/>
  <c r="N4716" s="1"/>
  <c r="O4716" s="1"/>
  <c r="M4846"/>
  <c r="N4846" s="1"/>
  <c r="O4846" s="1"/>
  <c r="P4846" s="1"/>
  <c r="M4949"/>
  <c r="N4949" s="1"/>
  <c r="O4949" s="1"/>
  <c r="M5052"/>
  <c r="N5052" s="1"/>
  <c r="O5052" s="1"/>
  <c r="M5145"/>
  <c r="N5145" s="1"/>
  <c r="O5145" s="1"/>
  <c r="M5219"/>
  <c r="N5219" s="1"/>
  <c r="O5219" s="1"/>
  <c r="M5283"/>
  <c r="N5283" s="1"/>
  <c r="O5283" s="1"/>
  <c r="M5347"/>
  <c r="N5347" s="1"/>
  <c r="O5347" s="1"/>
  <c r="P5347" s="1"/>
  <c r="M5411"/>
  <c r="N5411" s="1"/>
  <c r="O5411" s="1"/>
  <c r="M5475"/>
  <c r="N5475" s="1"/>
  <c r="O5475" s="1"/>
  <c r="M5539"/>
  <c r="N5539" s="1"/>
  <c r="O5539" s="1"/>
  <c r="P5539" s="1"/>
  <c r="M5603"/>
  <c r="N5603" s="1"/>
  <c r="O5603" s="1"/>
  <c r="M5631"/>
  <c r="N5631" s="1"/>
  <c r="O5631" s="1"/>
  <c r="M5647"/>
  <c r="N5647" s="1"/>
  <c r="O5647" s="1"/>
  <c r="M5661"/>
  <c r="N5661" s="1"/>
  <c r="O5661" s="1"/>
  <c r="M5674"/>
  <c r="N5674" s="1"/>
  <c r="O5674" s="1"/>
  <c r="M5686"/>
  <c r="N5686" s="1"/>
  <c r="O5686" s="1"/>
  <c r="M5699"/>
  <c r="N5699" s="1"/>
  <c r="O5699" s="1"/>
  <c r="M5711"/>
  <c r="N5711" s="1"/>
  <c r="O5711" s="1"/>
  <c r="M5725"/>
  <c r="N5725" s="1"/>
  <c r="O5725" s="1"/>
  <c r="M5738"/>
  <c r="N5738" s="1"/>
  <c r="O5738" s="1"/>
  <c r="M5750"/>
  <c r="N5750" s="1"/>
  <c r="O5750" s="1"/>
  <c r="M5763"/>
  <c r="N5763" s="1"/>
  <c r="O5763" s="1"/>
  <c r="M5775"/>
  <c r="N5775" s="1"/>
  <c r="O5775" s="1"/>
  <c r="M5789"/>
  <c r="N5789" s="1"/>
  <c r="O5789" s="1"/>
  <c r="M5802"/>
  <c r="N5802" s="1"/>
  <c r="O5802" s="1"/>
  <c r="M5814"/>
  <c r="N5814" s="1"/>
  <c r="O5814" s="1"/>
  <c r="M5827"/>
  <c r="N5827" s="1"/>
  <c r="O5827" s="1"/>
  <c r="P5827" s="1"/>
  <c r="M5839"/>
  <c r="N5839" s="1"/>
  <c r="O5839" s="1"/>
  <c r="M5853"/>
  <c r="N5853" s="1"/>
  <c r="O5853" s="1"/>
  <c r="P5853" s="1"/>
  <c r="M5866"/>
  <c r="N5866" s="1"/>
  <c r="O5866" s="1"/>
  <c r="M5878"/>
  <c r="N5878" s="1"/>
  <c r="O5878" s="1"/>
  <c r="M5891"/>
  <c r="N5891" s="1"/>
  <c r="O5891" s="1"/>
  <c r="M5903"/>
  <c r="N5903" s="1"/>
  <c r="O5903" s="1"/>
  <c r="M5917"/>
  <c r="N5917" s="1"/>
  <c r="O5917" s="1"/>
  <c r="M5930"/>
  <c r="N5930" s="1"/>
  <c r="O5930" s="1"/>
  <c r="M5942"/>
  <c r="N5942" s="1"/>
  <c r="O5942" s="1"/>
  <c r="M5955"/>
  <c r="N5955" s="1"/>
  <c r="O5955" s="1"/>
  <c r="M5967"/>
  <c r="N5967" s="1"/>
  <c r="O5967" s="1"/>
  <c r="M5981"/>
  <c r="N5981" s="1"/>
  <c r="O5981" s="1"/>
  <c r="M5992"/>
  <c r="N5992" s="1"/>
  <c r="O5992" s="1"/>
  <c r="M6003"/>
  <c r="N6003" s="1"/>
  <c r="O6003" s="1"/>
  <c r="M6014"/>
  <c r="N6014" s="1"/>
  <c r="O6014" s="1"/>
  <c r="M6024"/>
  <c r="N6024" s="1"/>
  <c r="O6024" s="1"/>
  <c r="M6035"/>
  <c r="N6035" s="1"/>
  <c r="O6035" s="1"/>
  <c r="M6046"/>
  <c r="N6046" s="1"/>
  <c r="O6046" s="1"/>
  <c r="M6056"/>
  <c r="N6056" s="1"/>
  <c r="O6056" s="1"/>
  <c r="M6067"/>
  <c r="N6067" s="1"/>
  <c r="O6067" s="1"/>
  <c r="M6078"/>
  <c r="N6078" s="1"/>
  <c r="O6078" s="1"/>
  <c r="M6088"/>
  <c r="N6088" s="1"/>
  <c r="O6088" s="1"/>
  <c r="M6099"/>
  <c r="N6099" s="1"/>
  <c r="O6099" s="1"/>
  <c r="M6110"/>
  <c r="N6110" s="1"/>
  <c r="O6110" s="1"/>
  <c r="M6120"/>
  <c r="N6120" s="1"/>
  <c r="O6120" s="1"/>
  <c r="M6128"/>
  <c r="N6128" s="1"/>
  <c r="O6128" s="1"/>
  <c r="M6136"/>
  <c r="N6136" s="1"/>
  <c r="O6136" s="1"/>
  <c r="M6144"/>
  <c r="N6144" s="1"/>
  <c r="O6144" s="1"/>
  <c r="M6152"/>
  <c r="N6152" s="1"/>
  <c r="O6152" s="1"/>
  <c r="M6160"/>
  <c r="N6160" s="1"/>
  <c r="O6160" s="1"/>
  <c r="M6168"/>
  <c r="N6168" s="1"/>
  <c r="O6168" s="1"/>
  <c r="M6176"/>
  <c r="N6176" s="1"/>
  <c r="O6176" s="1"/>
  <c r="M6184"/>
  <c r="N6184" s="1"/>
  <c r="O6184" s="1"/>
  <c r="M6192"/>
  <c r="N6192" s="1"/>
  <c r="O6192" s="1"/>
  <c r="M6200"/>
  <c r="N6200" s="1"/>
  <c r="O6200" s="1"/>
  <c r="M6208"/>
  <c r="N6208" s="1"/>
  <c r="O6208" s="1"/>
  <c r="M6216"/>
  <c r="N6216" s="1"/>
  <c r="O6216" s="1"/>
  <c r="M6224"/>
  <c r="N6224" s="1"/>
  <c r="O6224" s="1"/>
  <c r="M6232"/>
  <c r="N6232" s="1"/>
  <c r="O6232" s="1"/>
  <c r="M6240"/>
  <c r="N6240" s="1"/>
  <c r="O6240" s="1"/>
  <c r="M6248"/>
  <c r="N6248" s="1"/>
  <c r="O6248" s="1"/>
  <c r="M6256"/>
  <c r="N6256" s="1"/>
  <c r="O6256" s="1"/>
  <c r="M6264"/>
  <c r="N6264" s="1"/>
  <c r="O6264" s="1"/>
  <c r="M6272"/>
  <c r="N6272" s="1"/>
  <c r="O6272" s="1"/>
  <c r="M6280"/>
  <c r="N6280" s="1"/>
  <c r="O6280" s="1"/>
  <c r="M6288"/>
  <c r="N6288" s="1"/>
  <c r="O6288" s="1"/>
  <c r="M6296"/>
  <c r="N6296" s="1"/>
  <c r="O6296" s="1"/>
  <c r="M6304"/>
  <c r="N6304" s="1"/>
  <c r="O6304" s="1"/>
  <c r="M6312"/>
  <c r="N6312" s="1"/>
  <c r="O6312" s="1"/>
  <c r="M6320"/>
  <c r="N6320" s="1"/>
  <c r="O6320" s="1"/>
  <c r="M6328"/>
  <c r="N6328" s="1"/>
  <c r="O6328" s="1"/>
  <c r="P6328" s="1"/>
  <c r="M6336"/>
  <c r="N6336" s="1"/>
  <c r="O6336" s="1"/>
  <c r="P6336" s="1"/>
  <c r="M6344"/>
  <c r="N6344" s="1"/>
  <c r="O6344" s="1"/>
  <c r="M6352"/>
  <c r="N6352" s="1"/>
  <c r="O6352" s="1"/>
  <c r="P6352" s="1"/>
  <c r="M6360"/>
  <c r="N6360" s="1"/>
  <c r="O6360" s="1"/>
  <c r="M6368"/>
  <c r="N6368" s="1"/>
  <c r="O6368" s="1"/>
  <c r="M6376"/>
  <c r="N6376" s="1"/>
  <c r="O6376" s="1"/>
  <c r="M6384"/>
  <c r="N6384" s="1"/>
  <c r="O6384" s="1"/>
  <c r="M6392"/>
  <c r="N6392" s="1"/>
  <c r="O6392" s="1"/>
  <c r="M6400"/>
  <c r="N6400" s="1"/>
  <c r="O6400" s="1"/>
  <c r="M6408"/>
  <c r="N6408" s="1"/>
  <c r="O6408" s="1"/>
  <c r="M6416"/>
  <c r="N6416" s="1"/>
  <c r="O6416" s="1"/>
  <c r="M6424"/>
  <c r="N6424" s="1"/>
  <c r="O6424" s="1"/>
  <c r="M6432"/>
  <c r="N6432" s="1"/>
  <c r="O6432" s="1"/>
  <c r="M6440"/>
  <c r="N6440" s="1"/>
  <c r="O6440" s="1"/>
  <c r="M6448"/>
  <c r="N6448" s="1"/>
  <c r="O6448" s="1"/>
  <c r="M6456"/>
  <c r="N6456" s="1"/>
  <c r="O6456" s="1"/>
  <c r="M6464"/>
  <c r="N6464" s="1"/>
  <c r="O6464" s="1"/>
  <c r="M6472"/>
  <c r="N6472" s="1"/>
  <c r="O6472" s="1"/>
  <c r="M6480"/>
  <c r="N6480" s="1"/>
  <c r="O6480" s="1"/>
  <c r="M6488"/>
  <c r="N6488" s="1"/>
  <c r="O6488" s="1"/>
  <c r="M6496"/>
  <c r="N6496" s="1"/>
  <c r="O6496" s="1"/>
  <c r="M6504"/>
  <c r="N6504" s="1"/>
  <c r="O6504" s="1"/>
  <c r="M6512"/>
  <c r="N6512" s="1"/>
  <c r="O6512" s="1"/>
  <c r="M6520"/>
  <c r="N6520" s="1"/>
  <c r="O6520" s="1"/>
  <c r="M6528"/>
  <c r="N6528" s="1"/>
  <c r="O6528" s="1"/>
  <c r="M6536"/>
  <c r="N6536" s="1"/>
  <c r="O6536" s="1"/>
  <c r="M6544"/>
  <c r="N6544" s="1"/>
  <c r="O6544" s="1"/>
  <c r="M6552"/>
  <c r="N6552" s="1"/>
  <c r="O6552" s="1"/>
  <c r="M6560"/>
  <c r="N6560" s="1"/>
  <c r="O6560" s="1"/>
  <c r="M6568"/>
  <c r="N6568" s="1"/>
  <c r="O6568" s="1"/>
  <c r="M6576"/>
  <c r="N6576" s="1"/>
  <c r="O6576" s="1"/>
  <c r="M6584"/>
  <c r="N6584" s="1"/>
  <c r="O6584" s="1"/>
  <c r="M6592"/>
  <c r="N6592" s="1"/>
  <c r="O6592" s="1"/>
  <c r="M6600"/>
  <c r="N6600" s="1"/>
  <c r="O6600" s="1"/>
  <c r="M6608"/>
  <c r="N6608" s="1"/>
  <c r="O6608" s="1"/>
  <c r="M6616"/>
  <c r="N6616" s="1"/>
  <c r="O6616" s="1"/>
  <c r="M6624"/>
  <c r="N6624" s="1"/>
  <c r="O6624" s="1"/>
  <c r="M6632"/>
  <c r="N6632" s="1"/>
  <c r="O6632" s="1"/>
  <c r="M6640"/>
  <c r="N6640" s="1"/>
  <c r="O6640" s="1"/>
  <c r="M6648"/>
  <c r="N6648" s="1"/>
  <c r="O6648" s="1"/>
  <c r="M6656"/>
  <c r="N6656" s="1"/>
  <c r="O6656" s="1"/>
  <c r="M6664"/>
  <c r="N6664" s="1"/>
  <c r="O6664" s="1"/>
  <c r="M6672"/>
  <c r="N6672" s="1"/>
  <c r="O6672" s="1"/>
  <c r="M6680"/>
  <c r="N6680" s="1"/>
  <c r="O6680" s="1"/>
  <c r="M6688"/>
  <c r="N6688" s="1"/>
  <c r="O6688" s="1"/>
  <c r="M3881"/>
  <c r="N3881" s="1"/>
  <c r="O3881" s="1"/>
  <c r="M4516"/>
  <c r="N4516" s="1"/>
  <c r="O4516" s="1"/>
  <c r="P4516" s="1"/>
  <c r="M4737"/>
  <c r="N4737" s="1"/>
  <c r="O4737" s="1"/>
  <c r="M4860"/>
  <c r="N4860" s="1"/>
  <c r="O4860" s="1"/>
  <c r="M4961"/>
  <c r="N4961" s="1"/>
  <c r="O4961" s="1"/>
  <c r="P4961" s="1"/>
  <c r="M5063"/>
  <c r="N5063" s="1"/>
  <c r="O5063" s="1"/>
  <c r="P5063" s="1"/>
  <c r="M5157"/>
  <c r="N5157" s="1"/>
  <c r="O5157" s="1"/>
  <c r="P5157" s="1"/>
  <c r="M5227"/>
  <c r="N5227" s="1"/>
  <c r="O5227" s="1"/>
  <c r="P5227" s="1"/>
  <c r="M5291"/>
  <c r="N5291" s="1"/>
  <c r="O5291" s="1"/>
  <c r="M5355"/>
  <c r="N5355" s="1"/>
  <c r="O5355" s="1"/>
  <c r="M5419"/>
  <c r="N5419" s="1"/>
  <c r="O5419" s="1"/>
  <c r="P5419" s="1"/>
  <c r="M5483"/>
  <c r="N5483" s="1"/>
  <c r="O5483" s="1"/>
  <c r="M5547"/>
  <c r="N5547" s="1"/>
  <c r="O5547" s="1"/>
  <c r="M5611"/>
  <c r="N5611" s="1"/>
  <c r="O5611" s="1"/>
  <c r="M5635"/>
  <c r="N5635" s="1"/>
  <c r="O5635" s="1"/>
  <c r="M5650"/>
  <c r="N5650" s="1"/>
  <c r="O5650" s="1"/>
  <c r="M5662"/>
  <c r="N5662" s="1"/>
  <c r="O5662" s="1"/>
  <c r="M5675"/>
  <c r="N5675" s="1"/>
  <c r="O5675" s="1"/>
  <c r="M5687"/>
  <c r="N5687" s="1"/>
  <c r="O5687" s="1"/>
  <c r="M5701"/>
  <c r="N5701" s="1"/>
  <c r="O5701" s="1"/>
  <c r="M5714"/>
  <c r="N5714" s="1"/>
  <c r="O5714" s="1"/>
  <c r="M5726"/>
  <c r="N5726" s="1"/>
  <c r="O5726" s="1"/>
  <c r="M5739"/>
  <c r="N5739" s="1"/>
  <c r="O5739" s="1"/>
  <c r="M5751"/>
  <c r="N5751" s="1"/>
  <c r="O5751" s="1"/>
  <c r="M5765"/>
  <c r="N5765" s="1"/>
  <c r="O5765" s="1"/>
  <c r="M5778"/>
  <c r="N5778" s="1"/>
  <c r="O5778" s="1"/>
  <c r="M5790"/>
  <c r="N5790" s="1"/>
  <c r="O5790" s="1"/>
  <c r="M5803"/>
  <c r="N5803" s="1"/>
  <c r="O5803" s="1"/>
  <c r="M5815"/>
  <c r="N5815" s="1"/>
  <c r="O5815" s="1"/>
  <c r="M5829"/>
  <c r="N5829" s="1"/>
  <c r="O5829" s="1"/>
  <c r="M5842"/>
  <c r="N5842" s="1"/>
  <c r="O5842" s="1"/>
  <c r="M5854"/>
  <c r="N5854" s="1"/>
  <c r="O5854" s="1"/>
  <c r="P5854" s="1"/>
  <c r="M5867"/>
  <c r="N5867" s="1"/>
  <c r="O5867" s="1"/>
  <c r="M5879"/>
  <c r="N5879" s="1"/>
  <c r="O5879" s="1"/>
  <c r="M5893"/>
  <c r="N5893" s="1"/>
  <c r="O5893" s="1"/>
  <c r="M5906"/>
  <c r="N5906" s="1"/>
  <c r="O5906" s="1"/>
  <c r="M5918"/>
  <c r="N5918" s="1"/>
  <c r="O5918" s="1"/>
  <c r="M5931"/>
  <c r="N5931" s="1"/>
  <c r="O5931" s="1"/>
  <c r="M5943"/>
  <c r="N5943" s="1"/>
  <c r="O5943" s="1"/>
  <c r="M5957"/>
  <c r="N5957" s="1"/>
  <c r="O5957" s="1"/>
  <c r="M5970"/>
  <c r="N5970" s="1"/>
  <c r="O5970" s="1"/>
  <c r="M5982"/>
  <c r="N5982" s="1"/>
  <c r="O5982" s="1"/>
  <c r="M5994"/>
  <c r="N5994" s="1"/>
  <c r="O5994" s="1"/>
  <c r="M6005"/>
  <c r="N6005" s="1"/>
  <c r="O6005" s="1"/>
  <c r="M6015"/>
  <c r="N6015" s="1"/>
  <c r="O6015" s="1"/>
  <c r="M6026"/>
  <c r="N6026" s="1"/>
  <c r="O6026" s="1"/>
  <c r="M6037"/>
  <c r="N6037" s="1"/>
  <c r="O6037" s="1"/>
  <c r="M6047"/>
  <c r="N6047" s="1"/>
  <c r="O6047" s="1"/>
  <c r="M6058"/>
  <c r="N6058" s="1"/>
  <c r="O6058" s="1"/>
  <c r="M6069"/>
  <c r="N6069" s="1"/>
  <c r="O6069" s="1"/>
  <c r="M6079"/>
  <c r="N6079" s="1"/>
  <c r="O6079" s="1"/>
  <c r="M6090"/>
  <c r="N6090" s="1"/>
  <c r="O6090" s="1"/>
  <c r="M6101"/>
  <c r="N6101" s="1"/>
  <c r="O6101" s="1"/>
  <c r="M6111"/>
  <c r="N6111" s="1"/>
  <c r="O6111" s="1"/>
  <c r="M6121"/>
  <c r="N6121" s="1"/>
  <c r="O6121" s="1"/>
  <c r="M6129"/>
  <c r="N6129" s="1"/>
  <c r="O6129" s="1"/>
  <c r="M6137"/>
  <c r="N6137" s="1"/>
  <c r="O6137" s="1"/>
  <c r="M6145"/>
  <c r="N6145" s="1"/>
  <c r="O6145" s="1"/>
  <c r="M6153"/>
  <c r="N6153" s="1"/>
  <c r="O6153" s="1"/>
  <c r="M6161"/>
  <c r="N6161" s="1"/>
  <c r="O6161" s="1"/>
  <c r="M6169"/>
  <c r="N6169" s="1"/>
  <c r="O6169" s="1"/>
  <c r="M6177"/>
  <c r="N6177" s="1"/>
  <c r="O6177" s="1"/>
  <c r="M6185"/>
  <c r="N6185" s="1"/>
  <c r="O6185" s="1"/>
  <c r="M6193"/>
  <c r="N6193" s="1"/>
  <c r="O6193" s="1"/>
  <c r="M6201"/>
  <c r="N6201" s="1"/>
  <c r="O6201" s="1"/>
  <c r="M6209"/>
  <c r="N6209" s="1"/>
  <c r="O6209" s="1"/>
  <c r="M6217"/>
  <c r="N6217" s="1"/>
  <c r="O6217" s="1"/>
  <c r="M6225"/>
  <c r="N6225" s="1"/>
  <c r="O6225" s="1"/>
  <c r="M6233"/>
  <c r="N6233" s="1"/>
  <c r="O6233" s="1"/>
  <c r="M6241"/>
  <c r="N6241" s="1"/>
  <c r="O6241" s="1"/>
  <c r="M6249"/>
  <c r="N6249" s="1"/>
  <c r="O6249" s="1"/>
  <c r="M6257"/>
  <c r="N6257" s="1"/>
  <c r="O6257" s="1"/>
  <c r="M6265"/>
  <c r="N6265" s="1"/>
  <c r="O6265" s="1"/>
  <c r="M6273"/>
  <c r="N6273" s="1"/>
  <c r="O6273" s="1"/>
  <c r="M6281"/>
  <c r="N6281" s="1"/>
  <c r="O6281" s="1"/>
  <c r="M6289"/>
  <c r="N6289" s="1"/>
  <c r="O6289" s="1"/>
  <c r="M6297"/>
  <c r="N6297" s="1"/>
  <c r="O6297" s="1"/>
  <c r="M6305"/>
  <c r="N6305" s="1"/>
  <c r="O6305" s="1"/>
  <c r="P6305" s="1"/>
  <c r="M6313"/>
  <c r="N6313" s="1"/>
  <c r="O6313" s="1"/>
  <c r="M6321"/>
  <c r="N6321" s="1"/>
  <c r="O6321" s="1"/>
  <c r="M6329"/>
  <c r="N6329" s="1"/>
  <c r="O6329" s="1"/>
  <c r="P6329" s="1"/>
  <c r="M6337"/>
  <c r="N6337" s="1"/>
  <c r="O6337" s="1"/>
  <c r="M6345"/>
  <c r="N6345" s="1"/>
  <c r="O6345" s="1"/>
  <c r="M6353"/>
  <c r="N6353" s="1"/>
  <c r="O6353" s="1"/>
  <c r="P6353" s="1"/>
  <c r="M6361"/>
  <c r="N6361" s="1"/>
  <c r="O6361" s="1"/>
  <c r="M6369"/>
  <c r="N6369" s="1"/>
  <c r="O6369" s="1"/>
  <c r="M6377"/>
  <c r="N6377" s="1"/>
  <c r="O6377" s="1"/>
  <c r="M6385"/>
  <c r="N6385" s="1"/>
  <c r="O6385" s="1"/>
  <c r="M6393"/>
  <c r="N6393" s="1"/>
  <c r="O6393" s="1"/>
  <c r="M6401"/>
  <c r="N6401" s="1"/>
  <c r="O6401" s="1"/>
  <c r="M6409"/>
  <c r="N6409" s="1"/>
  <c r="O6409" s="1"/>
  <c r="M6417"/>
  <c r="N6417" s="1"/>
  <c r="O6417" s="1"/>
  <c r="M6425"/>
  <c r="N6425" s="1"/>
  <c r="O6425" s="1"/>
  <c r="M6433"/>
  <c r="N6433" s="1"/>
  <c r="O6433" s="1"/>
  <c r="M6441"/>
  <c r="N6441" s="1"/>
  <c r="O6441" s="1"/>
  <c r="M6449"/>
  <c r="N6449" s="1"/>
  <c r="O6449" s="1"/>
  <c r="M6457"/>
  <c r="N6457" s="1"/>
  <c r="O6457" s="1"/>
  <c r="M6465"/>
  <c r="N6465" s="1"/>
  <c r="O6465" s="1"/>
  <c r="M6473"/>
  <c r="N6473" s="1"/>
  <c r="O6473" s="1"/>
  <c r="M6481"/>
  <c r="N6481" s="1"/>
  <c r="O6481" s="1"/>
  <c r="M6489"/>
  <c r="N6489" s="1"/>
  <c r="O6489" s="1"/>
  <c r="M6497"/>
  <c r="N6497" s="1"/>
  <c r="O6497" s="1"/>
  <c r="M6505"/>
  <c r="N6505" s="1"/>
  <c r="O6505" s="1"/>
  <c r="M6513"/>
  <c r="N6513" s="1"/>
  <c r="O6513" s="1"/>
  <c r="M6521"/>
  <c r="N6521" s="1"/>
  <c r="O6521" s="1"/>
  <c r="M6529"/>
  <c r="N6529" s="1"/>
  <c r="O6529" s="1"/>
  <c r="M6537"/>
  <c r="N6537" s="1"/>
  <c r="O6537" s="1"/>
  <c r="M6545"/>
  <c r="N6545" s="1"/>
  <c r="O6545" s="1"/>
  <c r="M6553"/>
  <c r="N6553" s="1"/>
  <c r="O6553" s="1"/>
  <c r="M6561"/>
  <c r="N6561" s="1"/>
  <c r="O6561" s="1"/>
  <c r="M6569"/>
  <c r="N6569" s="1"/>
  <c r="O6569" s="1"/>
  <c r="M6577"/>
  <c r="N6577" s="1"/>
  <c r="O6577" s="1"/>
  <c r="M6585"/>
  <c r="N6585" s="1"/>
  <c r="O6585" s="1"/>
  <c r="M6593"/>
  <c r="N6593" s="1"/>
  <c r="O6593" s="1"/>
  <c r="M6601"/>
  <c r="N6601" s="1"/>
  <c r="O6601" s="1"/>
  <c r="M6609"/>
  <c r="N6609" s="1"/>
  <c r="O6609" s="1"/>
  <c r="M6617"/>
  <c r="N6617" s="1"/>
  <c r="O6617" s="1"/>
  <c r="M6625"/>
  <c r="N6625" s="1"/>
  <c r="O6625" s="1"/>
  <c r="M6633"/>
  <c r="N6633" s="1"/>
  <c r="O6633" s="1"/>
  <c r="M6641"/>
  <c r="N6641" s="1"/>
  <c r="O6641" s="1"/>
  <c r="M6649"/>
  <c r="N6649" s="1"/>
  <c r="O6649" s="1"/>
  <c r="M6657"/>
  <c r="N6657" s="1"/>
  <c r="O6657" s="1"/>
  <c r="M6665"/>
  <c r="N6665" s="1"/>
  <c r="O6665" s="1"/>
  <c r="M6673"/>
  <c r="N6673" s="1"/>
  <c r="O6673" s="1"/>
  <c r="M6681"/>
  <c r="N6681" s="1"/>
  <c r="O6681" s="1"/>
  <c r="M6689"/>
  <c r="N6689" s="1"/>
  <c r="O6689" s="1"/>
  <c r="M3984"/>
  <c r="N3984" s="1"/>
  <c r="O3984" s="1"/>
  <c r="M4580"/>
  <c r="N4580" s="1"/>
  <c r="O4580" s="1"/>
  <c r="P4580" s="1"/>
  <c r="M4757"/>
  <c r="N4757" s="1"/>
  <c r="O4757" s="1"/>
  <c r="M4871"/>
  <c r="N4871" s="1"/>
  <c r="O4871" s="1"/>
  <c r="M4974"/>
  <c r="N4974" s="1"/>
  <c r="O4974" s="1"/>
  <c r="M5077"/>
  <c r="N5077" s="1"/>
  <c r="O5077" s="1"/>
  <c r="P5077" s="1"/>
  <c r="M5167"/>
  <c r="N5167" s="1"/>
  <c r="O5167" s="1"/>
  <c r="M5235"/>
  <c r="N5235" s="1"/>
  <c r="O5235" s="1"/>
  <c r="M5299"/>
  <c r="N5299" s="1"/>
  <c r="O5299" s="1"/>
  <c r="P5299" s="1"/>
  <c r="M5363"/>
  <c r="N5363" s="1"/>
  <c r="O5363" s="1"/>
  <c r="M5427"/>
  <c r="N5427" s="1"/>
  <c r="O5427" s="1"/>
  <c r="M5491"/>
  <c r="N5491" s="1"/>
  <c r="O5491" s="1"/>
  <c r="P5491" s="1"/>
  <c r="M5555"/>
  <c r="N5555" s="1"/>
  <c r="O5555" s="1"/>
  <c r="M5615"/>
  <c r="N5615" s="1"/>
  <c r="O5615" s="1"/>
  <c r="M5638"/>
  <c r="N5638" s="1"/>
  <c r="O5638" s="1"/>
  <c r="M5651"/>
  <c r="N5651" s="1"/>
  <c r="O5651" s="1"/>
  <c r="M5663"/>
  <c r="N5663" s="1"/>
  <c r="O5663" s="1"/>
  <c r="M5677"/>
  <c r="N5677" s="1"/>
  <c r="O5677" s="1"/>
  <c r="M5690"/>
  <c r="N5690" s="1"/>
  <c r="O5690" s="1"/>
  <c r="M5702"/>
  <c r="N5702" s="1"/>
  <c r="O5702" s="1"/>
  <c r="M5715"/>
  <c r="N5715" s="1"/>
  <c r="O5715" s="1"/>
  <c r="M5727"/>
  <c r="N5727" s="1"/>
  <c r="O5727" s="1"/>
  <c r="M5741"/>
  <c r="N5741" s="1"/>
  <c r="O5741" s="1"/>
  <c r="M5754"/>
  <c r="N5754" s="1"/>
  <c r="O5754" s="1"/>
  <c r="M5766"/>
  <c r="N5766" s="1"/>
  <c r="O5766" s="1"/>
  <c r="M5779"/>
  <c r="N5779" s="1"/>
  <c r="O5779" s="1"/>
  <c r="P5779" s="1"/>
  <c r="M5791"/>
  <c r="N5791" s="1"/>
  <c r="O5791" s="1"/>
  <c r="M5805"/>
  <c r="N5805" s="1"/>
  <c r="O5805" s="1"/>
  <c r="M5818"/>
  <c r="N5818" s="1"/>
  <c r="O5818" s="1"/>
  <c r="M5830"/>
  <c r="N5830" s="1"/>
  <c r="O5830" s="1"/>
  <c r="M5843"/>
  <c r="N5843" s="1"/>
  <c r="O5843" s="1"/>
  <c r="M5855"/>
  <c r="N5855" s="1"/>
  <c r="O5855" s="1"/>
  <c r="M5869"/>
  <c r="N5869" s="1"/>
  <c r="O5869" s="1"/>
  <c r="M5882"/>
  <c r="N5882" s="1"/>
  <c r="O5882" s="1"/>
  <c r="M5894"/>
  <c r="N5894" s="1"/>
  <c r="O5894" s="1"/>
  <c r="M5907"/>
  <c r="N5907" s="1"/>
  <c r="O5907" s="1"/>
  <c r="M5919"/>
  <c r="N5919" s="1"/>
  <c r="O5919" s="1"/>
  <c r="M5933"/>
  <c r="N5933" s="1"/>
  <c r="O5933" s="1"/>
  <c r="M5946"/>
  <c r="N5946" s="1"/>
  <c r="O5946" s="1"/>
  <c r="M5958"/>
  <c r="N5958" s="1"/>
  <c r="O5958" s="1"/>
  <c r="M5971"/>
  <c r="N5971" s="1"/>
  <c r="O5971" s="1"/>
  <c r="M5983"/>
  <c r="N5983" s="1"/>
  <c r="O5983" s="1"/>
  <c r="M5995"/>
  <c r="N5995" s="1"/>
  <c r="O5995" s="1"/>
  <c r="M6006"/>
  <c r="N6006" s="1"/>
  <c r="O6006" s="1"/>
  <c r="M6016"/>
  <c r="N6016" s="1"/>
  <c r="O6016" s="1"/>
  <c r="M6027"/>
  <c r="N6027" s="1"/>
  <c r="O6027" s="1"/>
  <c r="M6038"/>
  <c r="N6038" s="1"/>
  <c r="O6038" s="1"/>
  <c r="M6048"/>
  <c r="N6048" s="1"/>
  <c r="O6048" s="1"/>
  <c r="M6059"/>
  <c r="N6059" s="1"/>
  <c r="O6059" s="1"/>
  <c r="M6070"/>
  <c r="N6070" s="1"/>
  <c r="O6070" s="1"/>
  <c r="M6080"/>
  <c r="N6080" s="1"/>
  <c r="O6080" s="1"/>
  <c r="M6091"/>
  <c r="N6091" s="1"/>
  <c r="O6091" s="1"/>
  <c r="M6102"/>
  <c r="N6102" s="1"/>
  <c r="O6102" s="1"/>
  <c r="M6112"/>
  <c r="N6112" s="1"/>
  <c r="O6112" s="1"/>
  <c r="M6122"/>
  <c r="N6122" s="1"/>
  <c r="O6122" s="1"/>
  <c r="M6130"/>
  <c r="N6130" s="1"/>
  <c r="O6130" s="1"/>
  <c r="M6138"/>
  <c r="N6138" s="1"/>
  <c r="O6138" s="1"/>
  <c r="M6146"/>
  <c r="N6146" s="1"/>
  <c r="O6146" s="1"/>
  <c r="M6154"/>
  <c r="N6154" s="1"/>
  <c r="O6154" s="1"/>
  <c r="M6162"/>
  <c r="N6162" s="1"/>
  <c r="O6162" s="1"/>
  <c r="M6170"/>
  <c r="N6170" s="1"/>
  <c r="O6170" s="1"/>
  <c r="M6178"/>
  <c r="N6178" s="1"/>
  <c r="O6178" s="1"/>
  <c r="M6186"/>
  <c r="N6186" s="1"/>
  <c r="O6186" s="1"/>
  <c r="M6194"/>
  <c r="N6194" s="1"/>
  <c r="O6194" s="1"/>
  <c r="M6202"/>
  <c r="N6202" s="1"/>
  <c r="O6202" s="1"/>
  <c r="M6210"/>
  <c r="N6210" s="1"/>
  <c r="O6210" s="1"/>
  <c r="M6218"/>
  <c r="N6218" s="1"/>
  <c r="O6218" s="1"/>
  <c r="M6226"/>
  <c r="N6226" s="1"/>
  <c r="O6226" s="1"/>
  <c r="M6234"/>
  <c r="N6234" s="1"/>
  <c r="O6234" s="1"/>
  <c r="M6242"/>
  <c r="N6242" s="1"/>
  <c r="O6242" s="1"/>
  <c r="M6250"/>
  <c r="N6250" s="1"/>
  <c r="O6250" s="1"/>
  <c r="M6258"/>
  <c r="N6258" s="1"/>
  <c r="O6258" s="1"/>
  <c r="M6266"/>
  <c r="N6266" s="1"/>
  <c r="O6266" s="1"/>
  <c r="M6274"/>
  <c r="N6274" s="1"/>
  <c r="O6274" s="1"/>
  <c r="M6282"/>
  <c r="N6282" s="1"/>
  <c r="O6282" s="1"/>
  <c r="P6282" s="1"/>
  <c r="M6290"/>
  <c r="N6290" s="1"/>
  <c r="O6290" s="1"/>
  <c r="M6298"/>
  <c r="N6298" s="1"/>
  <c r="O6298" s="1"/>
  <c r="M6306"/>
  <c r="N6306" s="1"/>
  <c r="O6306" s="1"/>
  <c r="P6306" s="1"/>
  <c r="M6314"/>
  <c r="N6314" s="1"/>
  <c r="O6314" s="1"/>
  <c r="M6322"/>
  <c r="N6322" s="1"/>
  <c r="O6322" s="1"/>
  <c r="M6330"/>
  <c r="N6330" s="1"/>
  <c r="O6330" s="1"/>
  <c r="P6330" s="1"/>
  <c r="M6338"/>
  <c r="N6338" s="1"/>
  <c r="O6338" s="1"/>
  <c r="M6346"/>
  <c r="N6346" s="1"/>
  <c r="O6346" s="1"/>
  <c r="M6354"/>
  <c r="N6354" s="1"/>
  <c r="O6354" s="1"/>
  <c r="P6354" s="1"/>
  <c r="M6362"/>
  <c r="N6362" s="1"/>
  <c r="O6362" s="1"/>
  <c r="M6370"/>
  <c r="N6370" s="1"/>
  <c r="O6370" s="1"/>
  <c r="M6378"/>
  <c r="N6378" s="1"/>
  <c r="O6378" s="1"/>
  <c r="M6386"/>
  <c r="N6386" s="1"/>
  <c r="O6386" s="1"/>
  <c r="M6394"/>
  <c r="N6394" s="1"/>
  <c r="O6394" s="1"/>
  <c r="M6402"/>
  <c r="N6402" s="1"/>
  <c r="O6402" s="1"/>
  <c r="M6410"/>
  <c r="N6410" s="1"/>
  <c r="O6410" s="1"/>
  <c r="M6418"/>
  <c r="N6418" s="1"/>
  <c r="O6418" s="1"/>
  <c r="M6426"/>
  <c r="N6426" s="1"/>
  <c r="O6426" s="1"/>
  <c r="M6434"/>
  <c r="N6434" s="1"/>
  <c r="O6434" s="1"/>
  <c r="M6442"/>
  <c r="N6442" s="1"/>
  <c r="O6442" s="1"/>
  <c r="M6450"/>
  <c r="N6450" s="1"/>
  <c r="O6450" s="1"/>
  <c r="M6458"/>
  <c r="N6458" s="1"/>
  <c r="O6458" s="1"/>
  <c r="M6466"/>
  <c r="N6466" s="1"/>
  <c r="O6466" s="1"/>
  <c r="M6474"/>
  <c r="N6474" s="1"/>
  <c r="O6474" s="1"/>
  <c r="M6482"/>
  <c r="N6482" s="1"/>
  <c r="O6482" s="1"/>
  <c r="M6490"/>
  <c r="N6490" s="1"/>
  <c r="O6490" s="1"/>
  <c r="M6498"/>
  <c r="N6498" s="1"/>
  <c r="O6498" s="1"/>
  <c r="M6506"/>
  <c r="N6506" s="1"/>
  <c r="O6506" s="1"/>
  <c r="M6514"/>
  <c r="N6514" s="1"/>
  <c r="O6514" s="1"/>
  <c r="M6522"/>
  <c r="N6522" s="1"/>
  <c r="O6522" s="1"/>
  <c r="M6530"/>
  <c r="N6530" s="1"/>
  <c r="O6530" s="1"/>
  <c r="M6538"/>
  <c r="N6538" s="1"/>
  <c r="O6538" s="1"/>
  <c r="M6546"/>
  <c r="N6546" s="1"/>
  <c r="O6546" s="1"/>
  <c r="M6554"/>
  <c r="N6554" s="1"/>
  <c r="O6554" s="1"/>
  <c r="M6562"/>
  <c r="N6562" s="1"/>
  <c r="O6562" s="1"/>
  <c r="M6570"/>
  <c r="N6570" s="1"/>
  <c r="O6570" s="1"/>
  <c r="M6578"/>
  <c r="N6578" s="1"/>
  <c r="O6578" s="1"/>
  <c r="M6586"/>
  <c r="N6586" s="1"/>
  <c r="O6586" s="1"/>
  <c r="M6594"/>
  <c r="N6594" s="1"/>
  <c r="O6594" s="1"/>
  <c r="M6602"/>
  <c r="N6602" s="1"/>
  <c r="O6602" s="1"/>
  <c r="M6610"/>
  <c r="N6610" s="1"/>
  <c r="O6610" s="1"/>
  <c r="M6618"/>
  <c r="N6618" s="1"/>
  <c r="O6618" s="1"/>
  <c r="M6626"/>
  <c r="N6626" s="1"/>
  <c r="O6626" s="1"/>
  <c r="M6634"/>
  <c r="N6634" s="1"/>
  <c r="O6634" s="1"/>
  <c r="M6642"/>
  <c r="N6642" s="1"/>
  <c r="O6642" s="1"/>
  <c r="M6650"/>
  <c r="N6650" s="1"/>
  <c r="O6650" s="1"/>
  <c r="M6658"/>
  <c r="N6658" s="1"/>
  <c r="O6658" s="1"/>
  <c r="M6666"/>
  <c r="N6666" s="1"/>
  <c r="O6666" s="1"/>
  <c r="M6674"/>
  <c r="N6674" s="1"/>
  <c r="O6674" s="1"/>
  <c r="M6682"/>
  <c r="N6682" s="1"/>
  <c r="O6682" s="1"/>
  <c r="M6690"/>
  <c r="N6690" s="1"/>
  <c r="O6690" s="1"/>
  <c r="M6698"/>
  <c r="N6698" s="1"/>
  <c r="O6698" s="1"/>
  <c r="M6706"/>
  <c r="N6706" s="1"/>
  <c r="O6706" s="1"/>
  <c r="M6714"/>
  <c r="N6714" s="1"/>
  <c r="O6714" s="1"/>
  <c r="M6722"/>
  <c r="N6722" s="1"/>
  <c r="O6722" s="1"/>
  <c r="M6730"/>
  <c r="N6730" s="1"/>
  <c r="O6730" s="1"/>
  <c r="M6738"/>
  <c r="N6738" s="1"/>
  <c r="O6738" s="1"/>
  <c r="M6746"/>
  <c r="N6746" s="1"/>
  <c r="O6746" s="1"/>
  <c r="M6754"/>
  <c r="N6754" s="1"/>
  <c r="O6754" s="1"/>
  <c r="M6762"/>
  <c r="N6762" s="1"/>
  <c r="O6762" s="1"/>
  <c r="M6770"/>
  <c r="N6770" s="1"/>
  <c r="O6770" s="1"/>
  <c r="M6778"/>
  <c r="N6778" s="1"/>
  <c r="O6778" s="1"/>
  <c r="M6786"/>
  <c r="N6786" s="1"/>
  <c r="O6786" s="1"/>
  <c r="M6794"/>
  <c r="N6794" s="1"/>
  <c r="O6794" s="1"/>
  <c r="M6802"/>
  <c r="N6802" s="1"/>
  <c r="O6802" s="1"/>
  <c r="M6810"/>
  <c r="N6810" s="1"/>
  <c r="O6810" s="1"/>
  <c r="M6818"/>
  <c r="N6818" s="1"/>
  <c r="O6818" s="1"/>
  <c r="M6826"/>
  <c r="N6826" s="1"/>
  <c r="O6826" s="1"/>
  <c r="M6834"/>
  <c r="N6834" s="1"/>
  <c r="O6834" s="1"/>
  <c r="M6842"/>
  <c r="N6842" s="1"/>
  <c r="O6842" s="1"/>
  <c r="M6850"/>
  <c r="N6850" s="1"/>
  <c r="O6850" s="1"/>
  <c r="M6858"/>
  <c r="N6858" s="1"/>
  <c r="O6858" s="1"/>
  <c r="M6866"/>
  <c r="N6866" s="1"/>
  <c r="O6866" s="1"/>
  <c r="M6874"/>
  <c r="N6874" s="1"/>
  <c r="O6874" s="1"/>
  <c r="M6882"/>
  <c r="N6882" s="1"/>
  <c r="O6882" s="1"/>
  <c r="M6890"/>
  <c r="N6890" s="1"/>
  <c r="O6890" s="1"/>
  <c r="M6898"/>
  <c r="N6898" s="1"/>
  <c r="O6898" s="1"/>
  <c r="M6906"/>
  <c r="N6906" s="1"/>
  <c r="O6906" s="1"/>
  <c r="M6914"/>
  <c r="N6914" s="1"/>
  <c r="O6914" s="1"/>
  <c r="M6922"/>
  <c r="N6922" s="1"/>
  <c r="O6922" s="1"/>
  <c r="M6930"/>
  <c r="N6930" s="1"/>
  <c r="O6930" s="1"/>
  <c r="M6938"/>
  <c r="N6938" s="1"/>
  <c r="O6938" s="1"/>
  <c r="M6946"/>
  <c r="N6946" s="1"/>
  <c r="O6946" s="1"/>
  <c r="M6954"/>
  <c r="N6954" s="1"/>
  <c r="O6954" s="1"/>
  <c r="M6962"/>
  <c r="N6962" s="1"/>
  <c r="O6962" s="1"/>
  <c r="M6970"/>
  <c r="N6970" s="1"/>
  <c r="O6970" s="1"/>
  <c r="M6978"/>
  <c r="N6978" s="1"/>
  <c r="O6978" s="1"/>
  <c r="M6986"/>
  <c r="N6986" s="1"/>
  <c r="O6986" s="1"/>
  <c r="M6994"/>
  <c r="N6994" s="1"/>
  <c r="O6994" s="1"/>
  <c r="M7002"/>
  <c r="N7002" s="1"/>
  <c r="O7002" s="1"/>
  <c r="M7010"/>
  <c r="N7010" s="1"/>
  <c r="O7010" s="1"/>
  <c r="M7018"/>
  <c r="N7018" s="1"/>
  <c r="O7018" s="1"/>
  <c r="M7026"/>
  <c r="N7026" s="1"/>
  <c r="O7026" s="1"/>
  <c r="M7034"/>
  <c r="N7034" s="1"/>
  <c r="O7034" s="1"/>
  <c r="M7042"/>
  <c r="N7042" s="1"/>
  <c r="O7042" s="1"/>
  <c r="M4085"/>
  <c r="N4085" s="1"/>
  <c r="O4085" s="1"/>
  <c r="M4609"/>
  <c r="N4609" s="1"/>
  <c r="O4609" s="1"/>
  <c r="M4780"/>
  <c r="N4780" s="1"/>
  <c r="O4780" s="1"/>
  <c r="M4885"/>
  <c r="N4885" s="1"/>
  <c r="O4885" s="1"/>
  <c r="M4988"/>
  <c r="N4988" s="1"/>
  <c r="O4988" s="1"/>
  <c r="P4988" s="1"/>
  <c r="M5089"/>
  <c r="N5089" s="1"/>
  <c r="O5089" s="1"/>
  <c r="P5089" s="1"/>
  <c r="M5177"/>
  <c r="N5177" s="1"/>
  <c r="O5177" s="1"/>
  <c r="P5177" s="1"/>
  <c r="M5243"/>
  <c r="N5243" s="1"/>
  <c r="O5243" s="1"/>
  <c r="M5307"/>
  <c r="N5307" s="1"/>
  <c r="O5307" s="1"/>
  <c r="M5371"/>
  <c r="N5371" s="1"/>
  <c r="O5371" s="1"/>
  <c r="M5435"/>
  <c r="N5435" s="1"/>
  <c r="O5435" s="1"/>
  <c r="M5499"/>
  <c r="N5499" s="1"/>
  <c r="O5499" s="1"/>
  <c r="P5499" s="1"/>
  <c r="M5563"/>
  <c r="N5563" s="1"/>
  <c r="O5563" s="1"/>
  <c r="P5563" s="1"/>
  <c r="M5619"/>
  <c r="N5619" s="1"/>
  <c r="O5619" s="1"/>
  <c r="M5639"/>
  <c r="N5639" s="1"/>
  <c r="O5639" s="1"/>
  <c r="M5653"/>
  <c r="N5653" s="1"/>
  <c r="O5653" s="1"/>
  <c r="M5666"/>
  <c r="N5666" s="1"/>
  <c r="O5666" s="1"/>
  <c r="M5678"/>
  <c r="N5678" s="1"/>
  <c r="O5678" s="1"/>
  <c r="M5691"/>
  <c r="N5691" s="1"/>
  <c r="O5691" s="1"/>
  <c r="M5703"/>
  <c r="N5703" s="1"/>
  <c r="O5703" s="1"/>
  <c r="M5717"/>
  <c r="N5717" s="1"/>
  <c r="O5717" s="1"/>
  <c r="M5730"/>
  <c r="N5730" s="1"/>
  <c r="O5730" s="1"/>
  <c r="M5742"/>
  <c r="N5742" s="1"/>
  <c r="O5742" s="1"/>
  <c r="M5755"/>
  <c r="N5755" s="1"/>
  <c r="O5755" s="1"/>
  <c r="M5767"/>
  <c r="N5767" s="1"/>
  <c r="O5767" s="1"/>
  <c r="M5781"/>
  <c r="N5781" s="1"/>
  <c r="O5781" s="1"/>
  <c r="P5781" s="1"/>
  <c r="M5794"/>
  <c r="N5794" s="1"/>
  <c r="O5794" s="1"/>
  <c r="M5806"/>
  <c r="N5806" s="1"/>
  <c r="O5806" s="1"/>
  <c r="M5819"/>
  <c r="N5819" s="1"/>
  <c r="O5819" s="1"/>
  <c r="M5831"/>
  <c r="N5831" s="1"/>
  <c r="O5831" s="1"/>
  <c r="M5845"/>
  <c r="N5845" s="1"/>
  <c r="O5845" s="1"/>
  <c r="M5858"/>
  <c r="N5858" s="1"/>
  <c r="O5858" s="1"/>
  <c r="M5870"/>
  <c r="N5870" s="1"/>
  <c r="O5870" s="1"/>
  <c r="M5883"/>
  <c r="N5883" s="1"/>
  <c r="O5883" s="1"/>
  <c r="M5895"/>
  <c r="N5895" s="1"/>
  <c r="O5895" s="1"/>
  <c r="M5909"/>
  <c r="N5909" s="1"/>
  <c r="O5909" s="1"/>
  <c r="M5922"/>
  <c r="N5922" s="1"/>
  <c r="O5922" s="1"/>
  <c r="M5934"/>
  <c r="N5934" s="1"/>
  <c r="O5934" s="1"/>
  <c r="M5947"/>
  <c r="N5947" s="1"/>
  <c r="O5947" s="1"/>
  <c r="M5959"/>
  <c r="N5959" s="1"/>
  <c r="O5959" s="1"/>
  <c r="M5973"/>
  <c r="N5973" s="1"/>
  <c r="O5973" s="1"/>
  <c r="M5986"/>
  <c r="N5986" s="1"/>
  <c r="O5986" s="1"/>
  <c r="M5997"/>
  <c r="N5997" s="1"/>
  <c r="O5997" s="1"/>
  <c r="M6007"/>
  <c r="N6007" s="1"/>
  <c r="O6007" s="1"/>
  <c r="M6018"/>
  <c r="N6018" s="1"/>
  <c r="O6018" s="1"/>
  <c r="M6029"/>
  <c r="N6029" s="1"/>
  <c r="O6029" s="1"/>
  <c r="M6039"/>
  <c r="N6039" s="1"/>
  <c r="O6039" s="1"/>
  <c r="M6050"/>
  <c r="N6050" s="1"/>
  <c r="O6050" s="1"/>
  <c r="M6061"/>
  <c r="N6061" s="1"/>
  <c r="O6061" s="1"/>
  <c r="M6071"/>
  <c r="N6071" s="1"/>
  <c r="O6071" s="1"/>
  <c r="M6082"/>
  <c r="N6082" s="1"/>
  <c r="O6082" s="1"/>
  <c r="M6093"/>
  <c r="N6093" s="1"/>
  <c r="O6093" s="1"/>
  <c r="M6103"/>
  <c r="N6103" s="1"/>
  <c r="O6103" s="1"/>
  <c r="M6114"/>
  <c r="N6114" s="1"/>
  <c r="O6114" s="1"/>
  <c r="M6123"/>
  <c r="N6123" s="1"/>
  <c r="O6123" s="1"/>
  <c r="M6131"/>
  <c r="N6131" s="1"/>
  <c r="O6131" s="1"/>
  <c r="M6139"/>
  <c r="N6139" s="1"/>
  <c r="O6139" s="1"/>
  <c r="M6147"/>
  <c r="N6147" s="1"/>
  <c r="O6147" s="1"/>
  <c r="M6155"/>
  <c r="N6155" s="1"/>
  <c r="O6155" s="1"/>
  <c r="M6163"/>
  <c r="N6163" s="1"/>
  <c r="O6163" s="1"/>
  <c r="M6171"/>
  <c r="N6171" s="1"/>
  <c r="O6171" s="1"/>
  <c r="M6179"/>
  <c r="N6179" s="1"/>
  <c r="O6179" s="1"/>
  <c r="M6187"/>
  <c r="N6187" s="1"/>
  <c r="O6187" s="1"/>
  <c r="M6195"/>
  <c r="N6195" s="1"/>
  <c r="O6195" s="1"/>
  <c r="M6203"/>
  <c r="N6203" s="1"/>
  <c r="O6203" s="1"/>
  <c r="M6211"/>
  <c r="N6211" s="1"/>
  <c r="O6211" s="1"/>
  <c r="M6219"/>
  <c r="N6219" s="1"/>
  <c r="O6219" s="1"/>
  <c r="M6227"/>
  <c r="N6227" s="1"/>
  <c r="O6227" s="1"/>
  <c r="M6235"/>
  <c r="N6235" s="1"/>
  <c r="O6235" s="1"/>
  <c r="M6243"/>
  <c r="N6243" s="1"/>
  <c r="O6243" s="1"/>
  <c r="M6251"/>
  <c r="N6251" s="1"/>
  <c r="O6251" s="1"/>
  <c r="M6259"/>
  <c r="N6259" s="1"/>
  <c r="O6259" s="1"/>
  <c r="M6267"/>
  <c r="N6267" s="1"/>
  <c r="O6267" s="1"/>
  <c r="M6275"/>
  <c r="N6275" s="1"/>
  <c r="O6275" s="1"/>
  <c r="M6283"/>
  <c r="N6283" s="1"/>
  <c r="O6283" s="1"/>
  <c r="P6283" s="1"/>
  <c r="M6291"/>
  <c r="N6291" s="1"/>
  <c r="O6291" s="1"/>
  <c r="M6299"/>
  <c r="N6299" s="1"/>
  <c r="O6299" s="1"/>
  <c r="M6307"/>
  <c r="N6307" s="1"/>
  <c r="O6307" s="1"/>
  <c r="P6307" s="1"/>
  <c r="M6315"/>
  <c r="N6315" s="1"/>
  <c r="O6315" s="1"/>
  <c r="M6323"/>
  <c r="N6323" s="1"/>
  <c r="O6323" s="1"/>
  <c r="M6331"/>
  <c r="N6331" s="1"/>
  <c r="O6331" s="1"/>
  <c r="P6331" s="1"/>
  <c r="M6339"/>
  <c r="N6339" s="1"/>
  <c r="O6339" s="1"/>
  <c r="M6347"/>
  <c r="N6347" s="1"/>
  <c r="O6347" s="1"/>
  <c r="M6355"/>
  <c r="N6355" s="1"/>
  <c r="O6355" s="1"/>
  <c r="P6355" s="1"/>
  <c r="M6363"/>
  <c r="N6363" s="1"/>
  <c r="O6363" s="1"/>
  <c r="M6371"/>
  <c r="N6371" s="1"/>
  <c r="O6371" s="1"/>
  <c r="M6379"/>
  <c r="N6379" s="1"/>
  <c r="O6379" s="1"/>
  <c r="M6387"/>
  <c r="N6387" s="1"/>
  <c r="O6387" s="1"/>
  <c r="M6395"/>
  <c r="N6395" s="1"/>
  <c r="O6395" s="1"/>
  <c r="M6403"/>
  <c r="N6403" s="1"/>
  <c r="O6403" s="1"/>
  <c r="M6411"/>
  <c r="N6411" s="1"/>
  <c r="O6411" s="1"/>
  <c r="M6419"/>
  <c r="N6419" s="1"/>
  <c r="O6419" s="1"/>
  <c r="M6427"/>
  <c r="N6427" s="1"/>
  <c r="O6427" s="1"/>
  <c r="M6435"/>
  <c r="N6435" s="1"/>
  <c r="O6435" s="1"/>
  <c r="M6443"/>
  <c r="N6443" s="1"/>
  <c r="O6443" s="1"/>
  <c r="M6451"/>
  <c r="N6451" s="1"/>
  <c r="O6451" s="1"/>
  <c r="M6459"/>
  <c r="N6459" s="1"/>
  <c r="O6459" s="1"/>
  <c r="M6467"/>
  <c r="N6467" s="1"/>
  <c r="O6467" s="1"/>
  <c r="M6475"/>
  <c r="N6475" s="1"/>
  <c r="O6475" s="1"/>
  <c r="M6483"/>
  <c r="N6483" s="1"/>
  <c r="O6483" s="1"/>
  <c r="M6491"/>
  <c r="N6491" s="1"/>
  <c r="O6491" s="1"/>
  <c r="M6499"/>
  <c r="N6499" s="1"/>
  <c r="O6499" s="1"/>
  <c r="M6507"/>
  <c r="N6507" s="1"/>
  <c r="O6507" s="1"/>
  <c r="M6515"/>
  <c r="N6515" s="1"/>
  <c r="O6515" s="1"/>
  <c r="M6523"/>
  <c r="N6523" s="1"/>
  <c r="O6523" s="1"/>
  <c r="M6531"/>
  <c r="N6531" s="1"/>
  <c r="O6531" s="1"/>
  <c r="M6539"/>
  <c r="N6539" s="1"/>
  <c r="O6539" s="1"/>
  <c r="M6547"/>
  <c r="N6547" s="1"/>
  <c r="O6547" s="1"/>
  <c r="M6555"/>
  <c r="N6555" s="1"/>
  <c r="O6555" s="1"/>
  <c r="M6563"/>
  <c r="N6563" s="1"/>
  <c r="O6563" s="1"/>
  <c r="M6571"/>
  <c r="N6571" s="1"/>
  <c r="O6571" s="1"/>
  <c r="M6579"/>
  <c r="N6579" s="1"/>
  <c r="O6579" s="1"/>
  <c r="M6587"/>
  <c r="N6587" s="1"/>
  <c r="O6587" s="1"/>
  <c r="M6595"/>
  <c r="N6595" s="1"/>
  <c r="O6595" s="1"/>
  <c r="M6603"/>
  <c r="N6603" s="1"/>
  <c r="O6603" s="1"/>
  <c r="M6611"/>
  <c r="N6611" s="1"/>
  <c r="O6611" s="1"/>
  <c r="M6619"/>
  <c r="N6619" s="1"/>
  <c r="O6619" s="1"/>
  <c r="M6627"/>
  <c r="N6627" s="1"/>
  <c r="O6627" s="1"/>
  <c r="M6635"/>
  <c r="N6635" s="1"/>
  <c r="O6635" s="1"/>
  <c r="M6643"/>
  <c r="N6643" s="1"/>
  <c r="O6643" s="1"/>
  <c r="M6651"/>
  <c r="N6651" s="1"/>
  <c r="O6651" s="1"/>
  <c r="M6659"/>
  <c r="N6659" s="1"/>
  <c r="O6659" s="1"/>
  <c r="M6667"/>
  <c r="N6667" s="1"/>
  <c r="O6667" s="1"/>
  <c r="M6675"/>
  <c r="N6675" s="1"/>
  <c r="O6675" s="1"/>
  <c r="M6683"/>
  <c r="N6683" s="1"/>
  <c r="O6683" s="1"/>
  <c r="M6691"/>
  <c r="N6691" s="1"/>
  <c r="O6691" s="1"/>
  <c r="M6699"/>
  <c r="N6699" s="1"/>
  <c r="O6699" s="1"/>
  <c r="M6707"/>
  <c r="N6707" s="1"/>
  <c r="O6707" s="1"/>
  <c r="M6715"/>
  <c r="N6715" s="1"/>
  <c r="O6715" s="1"/>
  <c r="M6723"/>
  <c r="N6723" s="1"/>
  <c r="O6723" s="1"/>
  <c r="M6731"/>
  <c r="N6731" s="1"/>
  <c r="O6731" s="1"/>
  <c r="M6739"/>
  <c r="N6739" s="1"/>
  <c r="O6739" s="1"/>
  <c r="M6747"/>
  <c r="N6747" s="1"/>
  <c r="O6747" s="1"/>
  <c r="M6755"/>
  <c r="N6755" s="1"/>
  <c r="O6755" s="1"/>
  <c r="M6763"/>
  <c r="N6763" s="1"/>
  <c r="O6763" s="1"/>
  <c r="M6771"/>
  <c r="N6771" s="1"/>
  <c r="O6771" s="1"/>
  <c r="M6779"/>
  <c r="N6779" s="1"/>
  <c r="O6779" s="1"/>
  <c r="M6787"/>
  <c r="N6787" s="1"/>
  <c r="O6787" s="1"/>
  <c r="M6795"/>
  <c r="N6795" s="1"/>
  <c r="O6795" s="1"/>
  <c r="M6803"/>
  <c r="N6803" s="1"/>
  <c r="O6803" s="1"/>
  <c r="M6811"/>
  <c r="N6811" s="1"/>
  <c r="O6811" s="1"/>
  <c r="M6819"/>
  <c r="N6819" s="1"/>
  <c r="O6819" s="1"/>
  <c r="M6827"/>
  <c r="N6827" s="1"/>
  <c r="O6827" s="1"/>
  <c r="M6835"/>
  <c r="N6835" s="1"/>
  <c r="O6835" s="1"/>
  <c r="M6843"/>
  <c r="N6843" s="1"/>
  <c r="O6843" s="1"/>
  <c r="M6851"/>
  <c r="N6851" s="1"/>
  <c r="O6851" s="1"/>
  <c r="M6859"/>
  <c r="N6859" s="1"/>
  <c r="O6859" s="1"/>
  <c r="M6867"/>
  <c r="N6867" s="1"/>
  <c r="O6867" s="1"/>
  <c r="M6875"/>
  <c r="N6875" s="1"/>
  <c r="O6875" s="1"/>
  <c r="M6883"/>
  <c r="N6883" s="1"/>
  <c r="O6883" s="1"/>
  <c r="M4182"/>
  <c r="N4182" s="1"/>
  <c r="O4182" s="1"/>
  <c r="M4629"/>
  <c r="N4629" s="1"/>
  <c r="O4629" s="1"/>
  <c r="P4629" s="1"/>
  <c r="M4796"/>
  <c r="N4796" s="1"/>
  <c r="O4796" s="1"/>
  <c r="P4796" s="1"/>
  <c r="M4897"/>
  <c r="N4897" s="1"/>
  <c r="O4897" s="1"/>
  <c r="M4999"/>
  <c r="N4999" s="1"/>
  <c r="O4999" s="1"/>
  <c r="M5102"/>
  <c r="N5102" s="1"/>
  <c r="O5102" s="1"/>
  <c r="M5187"/>
  <c r="N5187" s="1"/>
  <c r="O5187" s="1"/>
  <c r="P5187" s="1"/>
  <c r="M5251"/>
  <c r="N5251" s="1"/>
  <c r="O5251" s="1"/>
  <c r="P5251" s="1"/>
  <c r="M5315"/>
  <c r="N5315" s="1"/>
  <c r="O5315" s="1"/>
  <c r="M5379"/>
  <c r="N5379" s="1"/>
  <c r="O5379" s="1"/>
  <c r="M5443"/>
  <c r="N5443" s="1"/>
  <c r="O5443" s="1"/>
  <c r="P5443" s="1"/>
  <c r="M5507"/>
  <c r="N5507" s="1"/>
  <c r="O5507" s="1"/>
  <c r="M5571"/>
  <c r="N5571" s="1"/>
  <c r="O5571" s="1"/>
  <c r="M5622"/>
  <c r="N5622" s="1"/>
  <c r="O5622" s="1"/>
  <c r="M5642"/>
  <c r="N5642" s="1"/>
  <c r="O5642" s="1"/>
  <c r="M5654"/>
  <c r="N5654" s="1"/>
  <c r="O5654" s="1"/>
  <c r="M5667"/>
  <c r="N5667" s="1"/>
  <c r="O5667" s="1"/>
  <c r="M5679"/>
  <c r="N5679" s="1"/>
  <c r="O5679" s="1"/>
  <c r="M5693"/>
  <c r="N5693" s="1"/>
  <c r="O5693" s="1"/>
  <c r="M5706"/>
  <c r="N5706" s="1"/>
  <c r="O5706" s="1"/>
  <c r="M5718"/>
  <c r="N5718" s="1"/>
  <c r="O5718" s="1"/>
  <c r="M5731"/>
  <c r="N5731" s="1"/>
  <c r="O5731" s="1"/>
  <c r="M5743"/>
  <c r="N5743" s="1"/>
  <c r="O5743" s="1"/>
  <c r="M5757"/>
  <c r="N5757" s="1"/>
  <c r="O5757" s="1"/>
  <c r="M5770"/>
  <c r="N5770" s="1"/>
  <c r="O5770" s="1"/>
  <c r="M5782"/>
  <c r="N5782" s="1"/>
  <c r="O5782" s="1"/>
  <c r="P5782" s="1"/>
  <c r="M5795"/>
  <c r="N5795" s="1"/>
  <c r="O5795" s="1"/>
  <c r="M5807"/>
  <c r="N5807" s="1"/>
  <c r="O5807" s="1"/>
  <c r="M5821"/>
  <c r="N5821" s="1"/>
  <c r="O5821" s="1"/>
  <c r="M5834"/>
  <c r="N5834" s="1"/>
  <c r="O5834" s="1"/>
  <c r="M5846"/>
  <c r="N5846" s="1"/>
  <c r="O5846" s="1"/>
  <c r="M5859"/>
  <c r="N5859" s="1"/>
  <c r="O5859" s="1"/>
  <c r="M5871"/>
  <c r="N5871" s="1"/>
  <c r="O5871" s="1"/>
  <c r="M5885"/>
  <c r="N5885" s="1"/>
  <c r="O5885" s="1"/>
  <c r="M5898"/>
  <c r="N5898" s="1"/>
  <c r="O5898" s="1"/>
  <c r="M5910"/>
  <c r="N5910" s="1"/>
  <c r="O5910" s="1"/>
  <c r="M5923"/>
  <c r="N5923" s="1"/>
  <c r="O5923" s="1"/>
  <c r="M5935"/>
  <c r="N5935" s="1"/>
  <c r="O5935" s="1"/>
  <c r="M5949"/>
  <c r="N5949" s="1"/>
  <c r="O5949" s="1"/>
  <c r="M5962"/>
  <c r="N5962" s="1"/>
  <c r="O5962" s="1"/>
  <c r="M5974"/>
  <c r="N5974" s="1"/>
  <c r="O5974" s="1"/>
  <c r="M5987"/>
  <c r="N5987" s="1"/>
  <c r="O5987" s="1"/>
  <c r="M5998"/>
  <c r="N5998" s="1"/>
  <c r="O5998" s="1"/>
  <c r="M6008"/>
  <c r="N6008" s="1"/>
  <c r="O6008" s="1"/>
  <c r="M6019"/>
  <c r="N6019" s="1"/>
  <c r="O6019" s="1"/>
  <c r="M6030"/>
  <c r="N6030" s="1"/>
  <c r="O6030" s="1"/>
  <c r="M6040"/>
  <c r="N6040" s="1"/>
  <c r="O6040" s="1"/>
  <c r="M6051"/>
  <c r="N6051" s="1"/>
  <c r="O6051" s="1"/>
  <c r="M6062"/>
  <c r="N6062" s="1"/>
  <c r="O6062" s="1"/>
  <c r="M6072"/>
  <c r="N6072" s="1"/>
  <c r="O6072" s="1"/>
  <c r="M6083"/>
  <c r="N6083" s="1"/>
  <c r="O6083" s="1"/>
  <c r="M6094"/>
  <c r="N6094" s="1"/>
  <c r="O6094" s="1"/>
  <c r="M6104"/>
  <c r="N6104" s="1"/>
  <c r="O6104" s="1"/>
  <c r="M6115"/>
  <c r="N6115" s="1"/>
  <c r="O6115" s="1"/>
  <c r="P6115" s="1"/>
  <c r="M6124"/>
  <c r="N6124" s="1"/>
  <c r="O6124" s="1"/>
  <c r="M6132"/>
  <c r="N6132" s="1"/>
  <c r="O6132" s="1"/>
  <c r="M6140"/>
  <c r="N6140" s="1"/>
  <c r="O6140" s="1"/>
  <c r="M6148"/>
  <c r="N6148" s="1"/>
  <c r="O6148" s="1"/>
  <c r="M6156"/>
  <c r="N6156" s="1"/>
  <c r="O6156" s="1"/>
  <c r="M6164"/>
  <c r="N6164" s="1"/>
  <c r="O6164" s="1"/>
  <c r="M6172"/>
  <c r="N6172" s="1"/>
  <c r="O6172" s="1"/>
  <c r="M6180"/>
  <c r="N6180" s="1"/>
  <c r="O6180" s="1"/>
  <c r="M6188"/>
  <c r="N6188" s="1"/>
  <c r="O6188" s="1"/>
  <c r="M6196"/>
  <c r="N6196" s="1"/>
  <c r="O6196" s="1"/>
  <c r="M6204"/>
  <c r="N6204" s="1"/>
  <c r="O6204" s="1"/>
  <c r="M6212"/>
  <c r="N6212" s="1"/>
  <c r="O6212" s="1"/>
  <c r="M6220"/>
  <c r="N6220" s="1"/>
  <c r="O6220" s="1"/>
  <c r="M6228"/>
  <c r="N6228" s="1"/>
  <c r="O6228" s="1"/>
  <c r="M6236"/>
  <c r="N6236" s="1"/>
  <c r="O6236" s="1"/>
  <c r="M6244"/>
  <c r="N6244" s="1"/>
  <c r="O6244" s="1"/>
  <c r="M6252"/>
  <c r="N6252" s="1"/>
  <c r="O6252" s="1"/>
  <c r="M6260"/>
  <c r="N6260" s="1"/>
  <c r="O6260" s="1"/>
  <c r="M6268"/>
  <c r="N6268" s="1"/>
  <c r="O6268" s="1"/>
  <c r="M6276"/>
  <c r="N6276" s="1"/>
  <c r="O6276" s="1"/>
  <c r="M6284"/>
  <c r="N6284" s="1"/>
  <c r="O6284" s="1"/>
  <c r="P6284" s="1"/>
  <c r="M6292"/>
  <c r="N6292" s="1"/>
  <c r="O6292" s="1"/>
  <c r="M6300"/>
  <c r="N6300" s="1"/>
  <c r="O6300" s="1"/>
  <c r="M6308"/>
  <c r="N6308" s="1"/>
  <c r="O6308" s="1"/>
  <c r="P6308" s="1"/>
  <c r="M6316"/>
  <c r="N6316" s="1"/>
  <c r="O6316" s="1"/>
  <c r="M6324"/>
  <c r="N6324" s="1"/>
  <c r="O6324" s="1"/>
  <c r="M6332"/>
  <c r="N6332" s="1"/>
  <c r="O6332" s="1"/>
  <c r="P6332" s="1"/>
  <c r="M6340"/>
  <c r="N6340" s="1"/>
  <c r="O6340" s="1"/>
  <c r="M6348"/>
  <c r="N6348" s="1"/>
  <c r="O6348" s="1"/>
  <c r="M6356"/>
  <c r="N6356" s="1"/>
  <c r="O6356" s="1"/>
  <c r="M6364"/>
  <c r="N6364" s="1"/>
  <c r="O6364" s="1"/>
  <c r="M6372"/>
  <c r="N6372" s="1"/>
  <c r="O6372" s="1"/>
  <c r="M6380"/>
  <c r="N6380" s="1"/>
  <c r="O6380" s="1"/>
  <c r="M6388"/>
  <c r="N6388" s="1"/>
  <c r="O6388" s="1"/>
  <c r="M6396"/>
  <c r="N6396" s="1"/>
  <c r="O6396" s="1"/>
  <c r="M6404"/>
  <c r="N6404" s="1"/>
  <c r="O6404" s="1"/>
  <c r="M6412"/>
  <c r="N6412" s="1"/>
  <c r="O6412" s="1"/>
  <c r="M6420"/>
  <c r="N6420" s="1"/>
  <c r="O6420" s="1"/>
  <c r="M6428"/>
  <c r="N6428" s="1"/>
  <c r="O6428" s="1"/>
  <c r="M6436"/>
  <c r="N6436" s="1"/>
  <c r="O6436" s="1"/>
  <c r="M6444"/>
  <c r="N6444" s="1"/>
  <c r="O6444" s="1"/>
  <c r="M6452"/>
  <c r="N6452" s="1"/>
  <c r="O6452" s="1"/>
  <c r="M6460"/>
  <c r="N6460" s="1"/>
  <c r="O6460" s="1"/>
  <c r="M6468"/>
  <c r="N6468" s="1"/>
  <c r="O6468" s="1"/>
  <c r="M6476"/>
  <c r="N6476" s="1"/>
  <c r="O6476" s="1"/>
  <c r="M6484"/>
  <c r="N6484" s="1"/>
  <c r="O6484" s="1"/>
  <c r="M6492"/>
  <c r="N6492" s="1"/>
  <c r="O6492" s="1"/>
  <c r="M6500"/>
  <c r="N6500" s="1"/>
  <c r="O6500" s="1"/>
  <c r="M6508"/>
  <c r="N6508" s="1"/>
  <c r="O6508" s="1"/>
  <c r="M6516"/>
  <c r="N6516" s="1"/>
  <c r="O6516" s="1"/>
  <c r="M6524"/>
  <c r="N6524" s="1"/>
  <c r="O6524" s="1"/>
  <c r="M6532"/>
  <c r="N6532" s="1"/>
  <c r="O6532" s="1"/>
  <c r="M6540"/>
  <c r="N6540" s="1"/>
  <c r="O6540" s="1"/>
  <c r="M6548"/>
  <c r="N6548" s="1"/>
  <c r="O6548" s="1"/>
  <c r="M6556"/>
  <c r="N6556" s="1"/>
  <c r="O6556" s="1"/>
  <c r="M6564"/>
  <c r="N6564" s="1"/>
  <c r="O6564" s="1"/>
  <c r="M6572"/>
  <c r="N6572" s="1"/>
  <c r="O6572" s="1"/>
  <c r="M6580"/>
  <c r="N6580" s="1"/>
  <c r="O6580" s="1"/>
  <c r="M6588"/>
  <c r="N6588" s="1"/>
  <c r="O6588" s="1"/>
  <c r="M6596"/>
  <c r="N6596" s="1"/>
  <c r="O6596" s="1"/>
  <c r="M6604"/>
  <c r="N6604" s="1"/>
  <c r="O6604" s="1"/>
  <c r="M6612"/>
  <c r="N6612" s="1"/>
  <c r="O6612" s="1"/>
  <c r="M6620"/>
  <c r="N6620" s="1"/>
  <c r="O6620" s="1"/>
  <c r="M6628"/>
  <c r="N6628" s="1"/>
  <c r="O6628" s="1"/>
  <c r="M6636"/>
  <c r="N6636" s="1"/>
  <c r="O6636" s="1"/>
  <c r="M6644"/>
  <c r="N6644" s="1"/>
  <c r="O6644" s="1"/>
  <c r="M6652"/>
  <c r="N6652" s="1"/>
  <c r="O6652" s="1"/>
  <c r="M6660"/>
  <c r="N6660" s="1"/>
  <c r="O6660" s="1"/>
  <c r="M6668"/>
  <c r="N6668" s="1"/>
  <c r="O6668" s="1"/>
  <c r="M6676"/>
  <c r="N6676" s="1"/>
  <c r="O6676" s="1"/>
  <c r="M6684"/>
  <c r="N6684" s="1"/>
  <c r="O6684" s="1"/>
  <c r="M6692"/>
  <c r="N6692" s="1"/>
  <c r="O6692" s="1"/>
  <c r="M6700"/>
  <c r="N6700" s="1"/>
  <c r="O6700" s="1"/>
  <c r="M6708"/>
  <c r="N6708" s="1"/>
  <c r="O6708" s="1"/>
  <c r="M6716"/>
  <c r="N6716" s="1"/>
  <c r="O6716" s="1"/>
  <c r="M6724"/>
  <c r="N6724" s="1"/>
  <c r="O6724" s="1"/>
  <c r="M6732"/>
  <c r="N6732" s="1"/>
  <c r="O6732" s="1"/>
  <c r="M6740"/>
  <c r="N6740" s="1"/>
  <c r="O6740" s="1"/>
  <c r="M6748"/>
  <c r="N6748" s="1"/>
  <c r="O6748" s="1"/>
  <c r="M6756"/>
  <c r="N6756" s="1"/>
  <c r="O6756" s="1"/>
  <c r="M6764"/>
  <c r="N6764" s="1"/>
  <c r="O6764" s="1"/>
  <c r="M6772"/>
  <c r="N6772" s="1"/>
  <c r="O6772" s="1"/>
  <c r="M6780"/>
  <c r="N6780" s="1"/>
  <c r="O6780" s="1"/>
  <c r="M6788"/>
  <c r="N6788" s="1"/>
  <c r="O6788" s="1"/>
  <c r="M6796"/>
  <c r="N6796" s="1"/>
  <c r="O6796" s="1"/>
  <c r="M6804"/>
  <c r="N6804" s="1"/>
  <c r="O6804" s="1"/>
  <c r="M6812"/>
  <c r="N6812" s="1"/>
  <c r="O6812" s="1"/>
  <c r="M6820"/>
  <c r="N6820" s="1"/>
  <c r="O6820" s="1"/>
  <c r="M6828"/>
  <c r="N6828" s="1"/>
  <c r="O6828" s="1"/>
  <c r="M6836"/>
  <c r="N6836" s="1"/>
  <c r="O6836" s="1"/>
  <c r="M6844"/>
  <c r="N6844" s="1"/>
  <c r="O6844" s="1"/>
  <c r="M6852"/>
  <c r="N6852" s="1"/>
  <c r="O6852" s="1"/>
  <c r="M6860"/>
  <c r="N6860" s="1"/>
  <c r="O6860" s="1"/>
  <c r="M6868"/>
  <c r="N6868" s="1"/>
  <c r="O6868" s="1"/>
  <c r="M6876"/>
  <c r="N6876" s="1"/>
  <c r="O6876" s="1"/>
  <c r="M6884"/>
  <c r="N6884" s="1"/>
  <c r="O6884" s="1"/>
  <c r="M6892"/>
  <c r="N6892" s="1"/>
  <c r="O6892" s="1"/>
  <c r="M6900"/>
  <c r="N6900" s="1"/>
  <c r="O6900" s="1"/>
  <c r="M6908"/>
  <c r="N6908" s="1"/>
  <c r="O6908" s="1"/>
  <c r="M6916"/>
  <c r="N6916" s="1"/>
  <c r="O6916" s="1"/>
  <c r="M6924"/>
  <c r="N6924" s="1"/>
  <c r="O6924" s="1"/>
  <c r="M6932"/>
  <c r="N6932" s="1"/>
  <c r="O6932" s="1"/>
  <c r="M6940"/>
  <c r="N6940" s="1"/>
  <c r="O6940" s="1"/>
  <c r="M6948"/>
  <c r="N6948" s="1"/>
  <c r="O6948" s="1"/>
  <c r="M6956"/>
  <c r="N6956" s="1"/>
  <c r="O6956" s="1"/>
  <c r="M6964"/>
  <c r="N6964" s="1"/>
  <c r="O6964" s="1"/>
  <c r="M6972"/>
  <c r="N6972" s="1"/>
  <c r="O6972" s="1"/>
  <c r="M6980"/>
  <c r="N6980" s="1"/>
  <c r="O6980" s="1"/>
  <c r="M6988"/>
  <c r="N6988" s="1"/>
  <c r="O6988" s="1"/>
  <c r="M6996"/>
  <c r="N6996" s="1"/>
  <c r="O6996" s="1"/>
  <c r="M7004"/>
  <c r="N7004" s="1"/>
  <c r="O7004" s="1"/>
  <c r="M7012"/>
  <c r="N7012" s="1"/>
  <c r="O7012" s="1"/>
  <c r="M7020"/>
  <c r="N7020" s="1"/>
  <c r="O7020" s="1"/>
  <c r="M7028"/>
  <c r="N7028" s="1"/>
  <c r="O7028" s="1"/>
  <c r="M7036"/>
  <c r="N7036" s="1"/>
  <c r="O7036" s="1"/>
  <c r="M7044"/>
  <c r="N7044" s="1"/>
  <c r="O7044" s="1"/>
  <c r="M7052"/>
  <c r="N7052" s="1"/>
  <c r="O7052" s="1"/>
  <c r="M4260"/>
  <c r="N4260" s="1"/>
  <c r="O4260" s="1"/>
  <c r="M4652"/>
  <c r="N4652" s="1"/>
  <c r="O4652" s="1"/>
  <c r="P4652" s="1"/>
  <c r="M4807"/>
  <c r="N4807" s="1"/>
  <c r="O4807" s="1"/>
  <c r="M4910"/>
  <c r="N4910" s="1"/>
  <c r="O4910" s="1"/>
  <c r="M5013"/>
  <c r="N5013" s="1"/>
  <c r="O5013" s="1"/>
  <c r="P5013" s="1"/>
  <c r="M5113"/>
  <c r="N5113" s="1"/>
  <c r="O5113" s="1"/>
  <c r="M5195"/>
  <c r="N5195" s="1"/>
  <c r="O5195" s="1"/>
  <c r="M5259"/>
  <c r="N5259" s="1"/>
  <c r="O5259" s="1"/>
  <c r="M5323"/>
  <c r="N5323" s="1"/>
  <c r="O5323" s="1"/>
  <c r="M5387"/>
  <c r="N5387" s="1"/>
  <c r="O5387" s="1"/>
  <c r="M5451"/>
  <c r="N5451" s="1"/>
  <c r="O5451" s="1"/>
  <c r="M5515"/>
  <c r="N5515" s="1"/>
  <c r="O5515" s="1"/>
  <c r="M5579"/>
  <c r="N5579" s="1"/>
  <c r="O5579" s="1"/>
  <c r="M5623"/>
  <c r="N5623" s="1"/>
  <c r="O5623" s="1"/>
  <c r="M5643"/>
  <c r="N5643" s="1"/>
  <c r="O5643" s="1"/>
  <c r="M5655"/>
  <c r="N5655" s="1"/>
  <c r="O5655" s="1"/>
  <c r="M5669"/>
  <c r="N5669" s="1"/>
  <c r="O5669" s="1"/>
  <c r="M5682"/>
  <c r="N5682" s="1"/>
  <c r="O5682" s="1"/>
  <c r="M5694"/>
  <c r="N5694" s="1"/>
  <c r="O5694" s="1"/>
  <c r="M5707"/>
  <c r="N5707" s="1"/>
  <c r="O5707" s="1"/>
  <c r="M5719"/>
  <c r="N5719" s="1"/>
  <c r="O5719" s="1"/>
  <c r="M5733"/>
  <c r="N5733" s="1"/>
  <c r="O5733" s="1"/>
  <c r="M5746"/>
  <c r="N5746" s="1"/>
  <c r="O5746" s="1"/>
  <c r="M5758"/>
  <c r="N5758" s="1"/>
  <c r="O5758" s="1"/>
  <c r="M5771"/>
  <c r="N5771" s="1"/>
  <c r="O5771" s="1"/>
  <c r="M5783"/>
  <c r="N5783" s="1"/>
  <c r="O5783" s="1"/>
  <c r="P5783" s="1"/>
  <c r="M5797"/>
  <c r="N5797" s="1"/>
  <c r="O5797" s="1"/>
  <c r="M5810"/>
  <c r="N5810" s="1"/>
  <c r="O5810" s="1"/>
  <c r="M5822"/>
  <c r="N5822" s="1"/>
  <c r="O5822" s="1"/>
  <c r="M5835"/>
  <c r="N5835" s="1"/>
  <c r="O5835" s="1"/>
  <c r="M5847"/>
  <c r="N5847" s="1"/>
  <c r="O5847" s="1"/>
  <c r="M5861"/>
  <c r="N5861" s="1"/>
  <c r="O5861" s="1"/>
  <c r="M5874"/>
  <c r="N5874" s="1"/>
  <c r="O5874" s="1"/>
  <c r="M5886"/>
  <c r="N5886" s="1"/>
  <c r="O5886" s="1"/>
  <c r="M5899"/>
  <c r="N5899" s="1"/>
  <c r="O5899" s="1"/>
  <c r="M5911"/>
  <c r="N5911" s="1"/>
  <c r="O5911" s="1"/>
  <c r="M5925"/>
  <c r="N5925" s="1"/>
  <c r="O5925" s="1"/>
  <c r="M5938"/>
  <c r="N5938" s="1"/>
  <c r="O5938" s="1"/>
  <c r="M5950"/>
  <c r="N5950" s="1"/>
  <c r="O5950" s="1"/>
  <c r="M5963"/>
  <c r="N5963" s="1"/>
  <c r="O5963" s="1"/>
  <c r="M5975"/>
  <c r="N5975" s="1"/>
  <c r="O5975" s="1"/>
  <c r="M5989"/>
  <c r="N5989" s="1"/>
  <c r="O5989" s="1"/>
  <c r="M5999"/>
  <c r="N5999" s="1"/>
  <c r="O5999" s="1"/>
  <c r="M6010"/>
  <c r="N6010" s="1"/>
  <c r="O6010" s="1"/>
  <c r="M6021"/>
  <c r="N6021" s="1"/>
  <c r="O6021" s="1"/>
  <c r="M6031"/>
  <c r="N6031" s="1"/>
  <c r="O6031" s="1"/>
  <c r="M6042"/>
  <c r="N6042" s="1"/>
  <c r="O6042" s="1"/>
  <c r="M6053"/>
  <c r="N6053" s="1"/>
  <c r="O6053" s="1"/>
  <c r="M6063"/>
  <c r="N6063" s="1"/>
  <c r="O6063" s="1"/>
  <c r="M6074"/>
  <c r="N6074" s="1"/>
  <c r="O6074" s="1"/>
  <c r="M6085"/>
  <c r="N6085" s="1"/>
  <c r="O6085" s="1"/>
  <c r="M6095"/>
  <c r="N6095" s="1"/>
  <c r="O6095" s="1"/>
  <c r="M6106"/>
  <c r="N6106" s="1"/>
  <c r="O6106" s="1"/>
  <c r="M6117"/>
  <c r="N6117" s="1"/>
  <c r="O6117" s="1"/>
  <c r="M6125"/>
  <c r="N6125" s="1"/>
  <c r="O6125" s="1"/>
  <c r="M6133"/>
  <c r="N6133" s="1"/>
  <c r="O6133" s="1"/>
  <c r="M6141"/>
  <c r="N6141" s="1"/>
  <c r="O6141" s="1"/>
  <c r="M6149"/>
  <c r="N6149" s="1"/>
  <c r="O6149" s="1"/>
  <c r="M6157"/>
  <c r="N6157" s="1"/>
  <c r="O6157" s="1"/>
  <c r="M6165"/>
  <c r="N6165" s="1"/>
  <c r="O6165" s="1"/>
  <c r="M6173"/>
  <c r="N6173" s="1"/>
  <c r="O6173" s="1"/>
  <c r="M6181"/>
  <c r="N6181" s="1"/>
  <c r="O6181" s="1"/>
  <c r="M6189"/>
  <c r="N6189" s="1"/>
  <c r="O6189" s="1"/>
  <c r="M6197"/>
  <c r="N6197" s="1"/>
  <c r="O6197" s="1"/>
  <c r="M6205"/>
  <c r="N6205" s="1"/>
  <c r="O6205" s="1"/>
  <c r="M6213"/>
  <c r="N6213" s="1"/>
  <c r="O6213" s="1"/>
  <c r="M6221"/>
  <c r="N6221" s="1"/>
  <c r="O6221" s="1"/>
  <c r="M6229"/>
  <c r="N6229" s="1"/>
  <c r="O6229" s="1"/>
  <c r="M6237"/>
  <c r="N6237" s="1"/>
  <c r="O6237" s="1"/>
  <c r="M6245"/>
  <c r="N6245" s="1"/>
  <c r="O6245" s="1"/>
  <c r="M6253"/>
  <c r="N6253" s="1"/>
  <c r="O6253" s="1"/>
  <c r="M6261"/>
  <c r="N6261" s="1"/>
  <c r="O6261" s="1"/>
  <c r="M6269"/>
  <c r="N6269" s="1"/>
  <c r="O6269" s="1"/>
  <c r="M6277"/>
  <c r="N6277" s="1"/>
  <c r="O6277" s="1"/>
  <c r="M6285"/>
  <c r="N6285" s="1"/>
  <c r="O6285" s="1"/>
  <c r="P6285" s="1"/>
  <c r="M6293"/>
  <c r="N6293" s="1"/>
  <c r="O6293" s="1"/>
  <c r="M6301"/>
  <c r="N6301" s="1"/>
  <c r="O6301" s="1"/>
  <c r="M6309"/>
  <c r="N6309" s="1"/>
  <c r="O6309" s="1"/>
  <c r="P6309" s="1"/>
  <c r="M6317"/>
  <c r="N6317" s="1"/>
  <c r="O6317" s="1"/>
  <c r="M6325"/>
  <c r="N6325" s="1"/>
  <c r="O6325" s="1"/>
  <c r="M6333"/>
  <c r="N6333" s="1"/>
  <c r="O6333" s="1"/>
  <c r="P6333" s="1"/>
  <c r="M6341"/>
  <c r="N6341" s="1"/>
  <c r="O6341" s="1"/>
  <c r="M6349"/>
  <c r="N6349" s="1"/>
  <c r="O6349" s="1"/>
  <c r="M6357"/>
  <c r="N6357" s="1"/>
  <c r="O6357" s="1"/>
  <c r="M6365"/>
  <c r="N6365" s="1"/>
  <c r="O6365" s="1"/>
  <c r="M6373"/>
  <c r="N6373" s="1"/>
  <c r="O6373" s="1"/>
  <c r="M6381"/>
  <c r="N6381" s="1"/>
  <c r="O6381" s="1"/>
  <c r="M6389"/>
  <c r="N6389" s="1"/>
  <c r="O6389" s="1"/>
  <c r="M6397"/>
  <c r="N6397" s="1"/>
  <c r="O6397" s="1"/>
  <c r="M6405"/>
  <c r="N6405" s="1"/>
  <c r="O6405" s="1"/>
  <c r="M6413"/>
  <c r="N6413" s="1"/>
  <c r="O6413" s="1"/>
  <c r="M6421"/>
  <c r="N6421" s="1"/>
  <c r="O6421" s="1"/>
  <c r="M6429"/>
  <c r="N6429" s="1"/>
  <c r="O6429" s="1"/>
  <c r="M6437"/>
  <c r="N6437" s="1"/>
  <c r="O6437" s="1"/>
  <c r="M6445"/>
  <c r="N6445" s="1"/>
  <c r="O6445" s="1"/>
  <c r="M6453"/>
  <c r="N6453" s="1"/>
  <c r="O6453" s="1"/>
  <c r="M6461"/>
  <c r="N6461" s="1"/>
  <c r="O6461" s="1"/>
  <c r="M6469"/>
  <c r="N6469" s="1"/>
  <c r="O6469" s="1"/>
  <c r="M6477"/>
  <c r="N6477" s="1"/>
  <c r="O6477" s="1"/>
  <c r="M6485"/>
  <c r="N6485" s="1"/>
  <c r="O6485" s="1"/>
  <c r="M6493"/>
  <c r="N6493" s="1"/>
  <c r="O6493" s="1"/>
  <c r="M6501"/>
  <c r="N6501" s="1"/>
  <c r="O6501" s="1"/>
  <c r="M6509"/>
  <c r="N6509" s="1"/>
  <c r="O6509" s="1"/>
  <c r="M6517"/>
  <c r="N6517" s="1"/>
  <c r="O6517" s="1"/>
  <c r="M6525"/>
  <c r="N6525" s="1"/>
  <c r="O6525" s="1"/>
  <c r="M6533"/>
  <c r="N6533" s="1"/>
  <c r="O6533" s="1"/>
  <c r="M6541"/>
  <c r="N6541" s="1"/>
  <c r="O6541" s="1"/>
  <c r="M6549"/>
  <c r="N6549" s="1"/>
  <c r="O6549" s="1"/>
  <c r="M6557"/>
  <c r="N6557" s="1"/>
  <c r="O6557" s="1"/>
  <c r="M6565"/>
  <c r="N6565" s="1"/>
  <c r="O6565" s="1"/>
  <c r="M6573"/>
  <c r="N6573" s="1"/>
  <c r="O6573" s="1"/>
  <c r="M6581"/>
  <c r="N6581" s="1"/>
  <c r="O6581" s="1"/>
  <c r="M6589"/>
  <c r="N6589" s="1"/>
  <c r="O6589" s="1"/>
  <c r="M6597"/>
  <c r="N6597" s="1"/>
  <c r="O6597" s="1"/>
  <c r="M6605"/>
  <c r="N6605" s="1"/>
  <c r="O6605" s="1"/>
  <c r="M6613"/>
  <c r="N6613" s="1"/>
  <c r="O6613" s="1"/>
  <c r="M6621"/>
  <c r="N6621" s="1"/>
  <c r="O6621" s="1"/>
  <c r="M6629"/>
  <c r="N6629" s="1"/>
  <c r="O6629" s="1"/>
  <c r="M6637"/>
  <c r="N6637" s="1"/>
  <c r="O6637" s="1"/>
  <c r="M6645"/>
  <c r="N6645" s="1"/>
  <c r="O6645" s="1"/>
  <c r="M6653"/>
  <c r="N6653" s="1"/>
  <c r="O6653" s="1"/>
  <c r="M6661"/>
  <c r="N6661" s="1"/>
  <c r="O6661" s="1"/>
  <c r="M6669"/>
  <c r="N6669" s="1"/>
  <c r="O6669" s="1"/>
  <c r="M6677"/>
  <c r="N6677" s="1"/>
  <c r="O6677" s="1"/>
  <c r="M6685"/>
  <c r="N6685" s="1"/>
  <c r="O6685" s="1"/>
  <c r="M6693"/>
  <c r="N6693" s="1"/>
  <c r="O6693" s="1"/>
  <c r="M6701"/>
  <c r="N6701" s="1"/>
  <c r="O6701" s="1"/>
  <c r="M6709"/>
  <c r="N6709" s="1"/>
  <c r="O6709" s="1"/>
  <c r="M6717"/>
  <c r="N6717" s="1"/>
  <c r="O6717" s="1"/>
  <c r="M6725"/>
  <c r="N6725" s="1"/>
  <c r="O6725" s="1"/>
  <c r="M6733"/>
  <c r="N6733" s="1"/>
  <c r="O6733" s="1"/>
  <c r="M6741"/>
  <c r="N6741" s="1"/>
  <c r="O6741" s="1"/>
  <c r="M6749"/>
  <c r="N6749" s="1"/>
  <c r="O6749" s="1"/>
  <c r="M6757"/>
  <c r="N6757" s="1"/>
  <c r="O6757" s="1"/>
  <c r="M6765"/>
  <c r="N6765" s="1"/>
  <c r="O6765" s="1"/>
  <c r="M6773"/>
  <c r="N6773" s="1"/>
  <c r="O6773" s="1"/>
  <c r="M6781"/>
  <c r="N6781" s="1"/>
  <c r="O6781" s="1"/>
  <c r="M6789"/>
  <c r="N6789" s="1"/>
  <c r="O6789" s="1"/>
  <c r="M6797"/>
  <c r="N6797" s="1"/>
  <c r="O6797" s="1"/>
  <c r="M6805"/>
  <c r="N6805" s="1"/>
  <c r="O6805" s="1"/>
  <c r="M6813"/>
  <c r="N6813" s="1"/>
  <c r="O6813" s="1"/>
  <c r="M6821"/>
  <c r="N6821" s="1"/>
  <c r="O6821" s="1"/>
  <c r="M6829"/>
  <c r="N6829" s="1"/>
  <c r="O6829" s="1"/>
  <c r="M6837"/>
  <c r="N6837" s="1"/>
  <c r="O6837" s="1"/>
  <c r="M6845"/>
  <c r="N6845" s="1"/>
  <c r="O6845" s="1"/>
  <c r="M6853"/>
  <c r="N6853" s="1"/>
  <c r="O6853" s="1"/>
  <c r="M6861"/>
  <c r="N6861" s="1"/>
  <c r="O6861" s="1"/>
  <c r="M6869"/>
  <c r="N6869" s="1"/>
  <c r="O6869" s="1"/>
  <c r="M6877"/>
  <c r="N6877" s="1"/>
  <c r="O6877" s="1"/>
  <c r="M6885"/>
  <c r="N6885" s="1"/>
  <c r="O6885" s="1"/>
  <c r="M6893"/>
  <c r="N6893" s="1"/>
  <c r="O6893" s="1"/>
  <c r="M6901"/>
  <c r="N6901" s="1"/>
  <c r="O6901" s="1"/>
  <c r="M6909"/>
  <c r="N6909" s="1"/>
  <c r="O6909" s="1"/>
  <c r="M6917"/>
  <c r="N6917" s="1"/>
  <c r="O6917" s="1"/>
  <c r="M6925"/>
  <c r="N6925" s="1"/>
  <c r="O6925" s="1"/>
  <c r="M6933"/>
  <c r="N6933" s="1"/>
  <c r="O6933" s="1"/>
  <c r="M6941"/>
  <c r="N6941" s="1"/>
  <c r="O6941" s="1"/>
  <c r="M6949"/>
  <c r="N6949" s="1"/>
  <c r="O6949" s="1"/>
  <c r="M6957"/>
  <c r="N6957" s="1"/>
  <c r="O6957" s="1"/>
  <c r="M6965"/>
  <c r="N6965" s="1"/>
  <c r="O6965" s="1"/>
  <c r="M6973"/>
  <c r="N6973" s="1"/>
  <c r="O6973" s="1"/>
  <c r="M6981"/>
  <c r="N6981" s="1"/>
  <c r="O6981" s="1"/>
  <c r="M6989"/>
  <c r="N6989" s="1"/>
  <c r="O6989" s="1"/>
  <c r="M6997"/>
  <c r="N6997" s="1"/>
  <c r="O6997" s="1"/>
  <c r="M7005"/>
  <c r="N7005" s="1"/>
  <c r="O7005" s="1"/>
  <c r="M7013"/>
  <c r="N7013" s="1"/>
  <c r="O7013" s="1"/>
  <c r="M7021"/>
  <c r="N7021" s="1"/>
  <c r="O7021" s="1"/>
  <c r="M7029"/>
  <c r="N7029" s="1"/>
  <c r="O7029" s="1"/>
  <c r="M7037"/>
  <c r="N7037" s="1"/>
  <c r="O7037" s="1"/>
  <c r="M7045"/>
  <c r="N7045" s="1"/>
  <c r="O7045" s="1"/>
  <c r="M4324"/>
  <c r="N4324" s="1"/>
  <c r="O4324" s="1"/>
  <c r="M5331"/>
  <c r="N5331" s="1"/>
  <c r="O5331" s="1"/>
  <c r="M5670"/>
  <c r="N5670" s="1"/>
  <c r="O5670" s="1"/>
  <c r="M5773"/>
  <c r="N5773" s="1"/>
  <c r="O5773" s="1"/>
  <c r="M5875"/>
  <c r="N5875" s="1"/>
  <c r="O5875" s="1"/>
  <c r="M5978"/>
  <c r="N5978" s="1"/>
  <c r="O5978" s="1"/>
  <c r="M6064"/>
  <c r="N6064" s="1"/>
  <c r="O6064" s="1"/>
  <c r="M6142"/>
  <c r="N6142" s="1"/>
  <c r="O6142" s="1"/>
  <c r="M6206"/>
  <c r="N6206" s="1"/>
  <c r="O6206" s="1"/>
  <c r="M6270"/>
  <c r="N6270" s="1"/>
  <c r="O6270" s="1"/>
  <c r="M6334"/>
  <c r="N6334" s="1"/>
  <c r="O6334" s="1"/>
  <c r="P6334" s="1"/>
  <c r="M6398"/>
  <c r="N6398" s="1"/>
  <c r="O6398" s="1"/>
  <c r="M6462"/>
  <c r="N6462" s="1"/>
  <c r="O6462" s="1"/>
  <c r="M6526"/>
  <c r="N6526" s="1"/>
  <c r="O6526" s="1"/>
  <c r="M6590"/>
  <c r="N6590" s="1"/>
  <c r="O6590" s="1"/>
  <c r="M6654"/>
  <c r="N6654" s="1"/>
  <c r="O6654" s="1"/>
  <c r="M6702"/>
  <c r="N6702" s="1"/>
  <c r="O6702" s="1"/>
  <c r="M6721"/>
  <c r="N6721" s="1"/>
  <c r="O6721" s="1"/>
  <c r="M6744"/>
  <c r="N6744" s="1"/>
  <c r="O6744" s="1"/>
  <c r="M6766"/>
  <c r="N6766" s="1"/>
  <c r="O6766" s="1"/>
  <c r="M6785"/>
  <c r="N6785" s="1"/>
  <c r="O6785" s="1"/>
  <c r="M6808"/>
  <c r="N6808" s="1"/>
  <c r="O6808" s="1"/>
  <c r="M6830"/>
  <c r="N6830" s="1"/>
  <c r="O6830" s="1"/>
  <c r="M6849"/>
  <c r="N6849" s="1"/>
  <c r="O6849" s="1"/>
  <c r="M6872"/>
  <c r="N6872" s="1"/>
  <c r="O6872" s="1"/>
  <c r="M6891"/>
  <c r="N6891" s="1"/>
  <c r="O6891" s="1"/>
  <c r="M6904"/>
  <c r="N6904" s="1"/>
  <c r="O6904" s="1"/>
  <c r="M6918"/>
  <c r="N6918" s="1"/>
  <c r="O6918" s="1"/>
  <c r="M6929"/>
  <c r="N6929" s="1"/>
  <c r="O6929" s="1"/>
  <c r="M6943"/>
  <c r="N6943" s="1"/>
  <c r="O6943" s="1"/>
  <c r="M6955"/>
  <c r="N6955" s="1"/>
  <c r="O6955" s="1"/>
  <c r="M6968"/>
  <c r="N6968" s="1"/>
  <c r="O6968" s="1"/>
  <c r="M6982"/>
  <c r="N6982" s="1"/>
  <c r="O6982" s="1"/>
  <c r="M6993"/>
  <c r="N6993" s="1"/>
  <c r="O6993" s="1"/>
  <c r="M7007"/>
  <c r="N7007" s="1"/>
  <c r="O7007" s="1"/>
  <c r="M7019"/>
  <c r="N7019" s="1"/>
  <c r="O7019" s="1"/>
  <c r="M7032"/>
  <c r="N7032" s="1"/>
  <c r="O7032" s="1"/>
  <c r="M7046"/>
  <c r="N7046" s="1"/>
  <c r="O7046" s="1"/>
  <c r="M7055"/>
  <c r="N7055" s="1"/>
  <c r="O7055" s="1"/>
  <c r="M7063"/>
  <c r="N7063" s="1"/>
  <c r="O7063" s="1"/>
  <c r="M7071"/>
  <c r="N7071" s="1"/>
  <c r="O7071" s="1"/>
  <c r="M7079"/>
  <c r="N7079" s="1"/>
  <c r="O7079" s="1"/>
  <c r="M7087"/>
  <c r="N7087" s="1"/>
  <c r="O7087" s="1"/>
  <c r="M7095"/>
  <c r="N7095" s="1"/>
  <c r="O7095" s="1"/>
  <c r="M7103"/>
  <c r="N7103" s="1"/>
  <c r="O7103" s="1"/>
  <c r="M7111"/>
  <c r="N7111" s="1"/>
  <c r="O7111" s="1"/>
  <c r="M7119"/>
  <c r="N7119" s="1"/>
  <c r="O7119" s="1"/>
  <c r="M7127"/>
  <c r="N7127" s="1"/>
  <c r="O7127" s="1"/>
  <c r="M7135"/>
  <c r="N7135" s="1"/>
  <c r="O7135" s="1"/>
  <c r="M7143"/>
  <c r="N7143" s="1"/>
  <c r="O7143" s="1"/>
  <c r="M7151"/>
  <c r="N7151" s="1"/>
  <c r="O7151" s="1"/>
  <c r="M7159"/>
  <c r="N7159" s="1"/>
  <c r="O7159" s="1"/>
  <c r="M7167"/>
  <c r="N7167" s="1"/>
  <c r="O7167" s="1"/>
  <c r="M7175"/>
  <c r="N7175" s="1"/>
  <c r="O7175" s="1"/>
  <c r="M7183"/>
  <c r="N7183" s="1"/>
  <c r="O7183" s="1"/>
  <c r="M7191"/>
  <c r="N7191" s="1"/>
  <c r="O7191" s="1"/>
  <c r="M7199"/>
  <c r="N7199" s="1"/>
  <c r="O7199" s="1"/>
  <c r="M7207"/>
  <c r="N7207" s="1"/>
  <c r="O7207" s="1"/>
  <c r="M7215"/>
  <c r="N7215" s="1"/>
  <c r="O7215" s="1"/>
  <c r="M7223"/>
  <c r="N7223" s="1"/>
  <c r="O7223" s="1"/>
  <c r="M7231"/>
  <c r="N7231" s="1"/>
  <c r="O7231" s="1"/>
  <c r="M7239"/>
  <c r="N7239" s="1"/>
  <c r="O7239" s="1"/>
  <c r="M7247"/>
  <c r="N7247" s="1"/>
  <c r="O7247" s="1"/>
  <c r="M7255"/>
  <c r="N7255" s="1"/>
  <c r="O7255" s="1"/>
  <c r="M7263"/>
  <c r="N7263" s="1"/>
  <c r="O7263" s="1"/>
  <c r="M7271"/>
  <c r="N7271" s="1"/>
  <c r="O7271" s="1"/>
  <c r="M7279"/>
  <c r="N7279" s="1"/>
  <c r="O7279" s="1"/>
  <c r="M7287"/>
  <c r="N7287" s="1"/>
  <c r="O7287" s="1"/>
  <c r="M7295"/>
  <c r="N7295" s="1"/>
  <c r="O7295" s="1"/>
  <c r="M7303"/>
  <c r="N7303" s="1"/>
  <c r="O7303" s="1"/>
  <c r="M7311"/>
  <c r="N7311" s="1"/>
  <c r="O7311" s="1"/>
  <c r="M7319"/>
  <c r="N7319" s="1"/>
  <c r="O7319" s="1"/>
  <c r="M7327"/>
  <c r="N7327" s="1"/>
  <c r="O7327" s="1"/>
  <c r="M7335"/>
  <c r="N7335" s="1"/>
  <c r="O7335" s="1"/>
  <c r="M7343"/>
  <c r="N7343" s="1"/>
  <c r="O7343" s="1"/>
  <c r="M7351"/>
  <c r="N7351" s="1"/>
  <c r="O7351" s="1"/>
  <c r="M7359"/>
  <c r="N7359" s="1"/>
  <c r="O7359" s="1"/>
  <c r="M7367"/>
  <c r="N7367" s="1"/>
  <c r="O7367" s="1"/>
  <c r="M7375"/>
  <c r="N7375" s="1"/>
  <c r="O7375" s="1"/>
  <c r="M7383"/>
  <c r="N7383" s="1"/>
  <c r="O7383" s="1"/>
  <c r="M7391"/>
  <c r="N7391" s="1"/>
  <c r="O7391" s="1"/>
  <c r="M7399"/>
  <c r="N7399" s="1"/>
  <c r="O7399" s="1"/>
  <c r="M7407"/>
  <c r="N7407" s="1"/>
  <c r="O7407" s="1"/>
  <c r="M7415"/>
  <c r="N7415" s="1"/>
  <c r="O7415" s="1"/>
  <c r="M7423"/>
  <c r="N7423" s="1"/>
  <c r="O7423" s="1"/>
  <c r="M7431"/>
  <c r="N7431" s="1"/>
  <c r="O7431" s="1"/>
  <c r="M7439"/>
  <c r="N7439" s="1"/>
  <c r="O7439" s="1"/>
  <c r="M7447"/>
  <c r="N7447" s="1"/>
  <c r="O7447" s="1"/>
  <c r="M7455"/>
  <c r="N7455" s="1"/>
  <c r="O7455" s="1"/>
  <c r="M7463"/>
  <c r="N7463" s="1"/>
  <c r="O7463" s="1"/>
  <c r="M7471"/>
  <c r="N7471" s="1"/>
  <c r="O7471" s="1"/>
  <c r="M7479"/>
  <c r="N7479" s="1"/>
  <c r="O7479" s="1"/>
  <c r="M7487"/>
  <c r="N7487" s="1"/>
  <c r="O7487" s="1"/>
  <c r="M7495"/>
  <c r="N7495" s="1"/>
  <c r="O7495" s="1"/>
  <c r="M7503"/>
  <c r="N7503" s="1"/>
  <c r="O7503" s="1"/>
  <c r="M7511"/>
  <c r="N7511" s="1"/>
  <c r="O7511" s="1"/>
  <c r="M7519"/>
  <c r="N7519" s="1"/>
  <c r="O7519" s="1"/>
  <c r="M7527"/>
  <c r="N7527" s="1"/>
  <c r="O7527" s="1"/>
  <c r="M7535"/>
  <c r="N7535" s="1"/>
  <c r="O7535" s="1"/>
  <c r="M7543"/>
  <c r="N7543" s="1"/>
  <c r="O7543" s="1"/>
  <c r="M7551"/>
  <c r="N7551" s="1"/>
  <c r="O7551" s="1"/>
  <c r="M7559"/>
  <c r="N7559" s="1"/>
  <c r="O7559" s="1"/>
  <c r="M7567"/>
  <c r="N7567" s="1"/>
  <c r="O7567" s="1"/>
  <c r="M7575"/>
  <c r="N7575" s="1"/>
  <c r="O7575" s="1"/>
  <c r="M7583"/>
  <c r="N7583" s="1"/>
  <c r="O7583" s="1"/>
  <c r="M7591"/>
  <c r="N7591" s="1"/>
  <c r="O7591" s="1"/>
  <c r="M7599"/>
  <c r="N7599" s="1"/>
  <c r="O7599" s="1"/>
  <c r="M7607"/>
  <c r="N7607" s="1"/>
  <c r="O7607" s="1"/>
  <c r="M7615"/>
  <c r="N7615" s="1"/>
  <c r="O7615" s="1"/>
  <c r="M7623"/>
  <c r="N7623" s="1"/>
  <c r="O7623" s="1"/>
  <c r="M7631"/>
  <c r="N7631" s="1"/>
  <c r="O7631" s="1"/>
  <c r="M7639"/>
  <c r="N7639" s="1"/>
  <c r="O7639" s="1"/>
  <c r="M7647"/>
  <c r="N7647" s="1"/>
  <c r="O7647" s="1"/>
  <c r="M7655"/>
  <c r="N7655" s="1"/>
  <c r="O7655" s="1"/>
  <c r="M7663"/>
  <c r="N7663" s="1"/>
  <c r="O7663" s="1"/>
  <c r="M7671"/>
  <c r="N7671" s="1"/>
  <c r="O7671" s="1"/>
  <c r="M7679"/>
  <c r="N7679" s="1"/>
  <c r="O7679" s="1"/>
  <c r="M7687"/>
  <c r="N7687" s="1"/>
  <c r="O7687" s="1"/>
  <c r="M7695"/>
  <c r="N7695" s="1"/>
  <c r="O7695" s="1"/>
  <c r="M7703"/>
  <c r="N7703" s="1"/>
  <c r="O7703" s="1"/>
  <c r="M7711"/>
  <c r="N7711" s="1"/>
  <c r="O7711" s="1"/>
  <c r="M7719"/>
  <c r="N7719" s="1"/>
  <c r="O7719" s="1"/>
  <c r="M7727"/>
  <c r="N7727" s="1"/>
  <c r="O7727" s="1"/>
  <c r="M7735"/>
  <c r="N7735" s="1"/>
  <c r="O7735" s="1"/>
  <c r="M7743"/>
  <c r="N7743" s="1"/>
  <c r="O7743" s="1"/>
  <c r="M7751"/>
  <c r="N7751" s="1"/>
  <c r="O7751" s="1"/>
  <c r="M7759"/>
  <c r="N7759" s="1"/>
  <c r="O7759" s="1"/>
  <c r="M7767"/>
  <c r="N7767" s="1"/>
  <c r="O7767" s="1"/>
  <c r="M7775"/>
  <c r="N7775" s="1"/>
  <c r="O7775" s="1"/>
  <c r="M7783"/>
  <c r="N7783" s="1"/>
  <c r="O7783" s="1"/>
  <c r="M7791"/>
  <c r="N7791" s="1"/>
  <c r="O7791" s="1"/>
  <c r="M7799"/>
  <c r="N7799" s="1"/>
  <c r="O7799" s="1"/>
  <c r="M7807"/>
  <c r="N7807" s="1"/>
  <c r="O7807" s="1"/>
  <c r="M7815"/>
  <c r="N7815" s="1"/>
  <c r="O7815" s="1"/>
  <c r="M7823"/>
  <c r="N7823" s="1"/>
  <c r="O7823" s="1"/>
  <c r="M7831"/>
  <c r="N7831" s="1"/>
  <c r="O7831" s="1"/>
  <c r="M7839"/>
  <c r="N7839" s="1"/>
  <c r="O7839" s="1"/>
  <c r="M7847"/>
  <c r="N7847" s="1"/>
  <c r="O7847" s="1"/>
  <c r="M7855"/>
  <c r="N7855" s="1"/>
  <c r="O7855" s="1"/>
  <c r="M7863"/>
  <c r="N7863" s="1"/>
  <c r="O7863" s="1"/>
  <c r="M7871"/>
  <c r="N7871" s="1"/>
  <c r="O7871" s="1"/>
  <c r="M7879"/>
  <c r="N7879" s="1"/>
  <c r="O7879" s="1"/>
  <c r="M7887"/>
  <c r="N7887" s="1"/>
  <c r="O7887" s="1"/>
  <c r="M7895"/>
  <c r="N7895" s="1"/>
  <c r="O7895" s="1"/>
  <c r="M7903"/>
  <c r="N7903" s="1"/>
  <c r="O7903" s="1"/>
  <c r="M4673"/>
  <c r="N4673" s="1"/>
  <c r="O4673" s="1"/>
  <c r="P4673" s="1"/>
  <c r="M5395"/>
  <c r="N5395" s="1"/>
  <c r="O5395" s="1"/>
  <c r="P5395" s="1"/>
  <c r="M5683"/>
  <c r="N5683" s="1"/>
  <c r="O5683" s="1"/>
  <c r="M5786"/>
  <c r="N5786" s="1"/>
  <c r="O5786" s="1"/>
  <c r="M5887"/>
  <c r="N5887" s="1"/>
  <c r="O5887" s="1"/>
  <c r="M5990"/>
  <c r="N5990" s="1"/>
  <c r="O5990" s="1"/>
  <c r="M6075"/>
  <c r="N6075" s="1"/>
  <c r="O6075" s="1"/>
  <c r="M6150"/>
  <c r="N6150" s="1"/>
  <c r="O6150" s="1"/>
  <c r="M6214"/>
  <c r="N6214" s="1"/>
  <c r="O6214" s="1"/>
  <c r="M6278"/>
  <c r="N6278" s="1"/>
  <c r="O6278" s="1"/>
  <c r="M6342"/>
  <c r="N6342" s="1"/>
  <c r="O6342" s="1"/>
  <c r="M6406"/>
  <c r="N6406" s="1"/>
  <c r="O6406" s="1"/>
  <c r="M6470"/>
  <c r="N6470" s="1"/>
  <c r="O6470" s="1"/>
  <c r="M6534"/>
  <c r="N6534" s="1"/>
  <c r="O6534" s="1"/>
  <c r="M6598"/>
  <c r="N6598" s="1"/>
  <c r="O6598" s="1"/>
  <c r="M6662"/>
  <c r="N6662" s="1"/>
  <c r="O6662" s="1"/>
  <c r="M6704"/>
  <c r="N6704" s="1"/>
  <c r="O6704" s="1"/>
  <c r="M6726"/>
  <c r="N6726" s="1"/>
  <c r="O6726" s="1"/>
  <c r="M6745"/>
  <c r="N6745" s="1"/>
  <c r="O6745" s="1"/>
  <c r="M6768"/>
  <c r="N6768" s="1"/>
  <c r="O6768" s="1"/>
  <c r="M6790"/>
  <c r="N6790" s="1"/>
  <c r="O6790" s="1"/>
  <c r="M6809"/>
  <c r="N6809" s="1"/>
  <c r="O6809" s="1"/>
  <c r="M6832"/>
  <c r="N6832" s="1"/>
  <c r="O6832" s="1"/>
  <c r="M6854"/>
  <c r="N6854" s="1"/>
  <c r="O6854" s="1"/>
  <c r="M6873"/>
  <c r="N6873" s="1"/>
  <c r="O6873" s="1"/>
  <c r="M6894"/>
  <c r="N6894" s="1"/>
  <c r="O6894" s="1"/>
  <c r="M6905"/>
  <c r="N6905" s="1"/>
  <c r="O6905" s="1"/>
  <c r="M6919"/>
  <c r="N6919" s="1"/>
  <c r="O6919" s="1"/>
  <c r="M6931"/>
  <c r="N6931" s="1"/>
  <c r="O6931" s="1"/>
  <c r="M6944"/>
  <c r="N6944" s="1"/>
  <c r="O6944" s="1"/>
  <c r="M6958"/>
  <c r="N6958" s="1"/>
  <c r="O6958" s="1"/>
  <c r="M6969"/>
  <c r="N6969" s="1"/>
  <c r="O6969" s="1"/>
  <c r="M6983"/>
  <c r="N6983" s="1"/>
  <c r="O6983" s="1"/>
  <c r="M6995"/>
  <c r="N6995" s="1"/>
  <c r="O6995" s="1"/>
  <c r="M7008"/>
  <c r="N7008" s="1"/>
  <c r="O7008" s="1"/>
  <c r="M7022"/>
  <c r="N7022" s="1"/>
  <c r="O7022" s="1"/>
  <c r="M7033"/>
  <c r="N7033" s="1"/>
  <c r="O7033" s="1"/>
  <c r="M7047"/>
  <c r="N7047" s="1"/>
  <c r="O7047" s="1"/>
  <c r="M7056"/>
  <c r="N7056" s="1"/>
  <c r="O7056" s="1"/>
  <c r="M7064"/>
  <c r="N7064" s="1"/>
  <c r="O7064" s="1"/>
  <c r="M7072"/>
  <c r="N7072" s="1"/>
  <c r="O7072" s="1"/>
  <c r="M7080"/>
  <c r="N7080" s="1"/>
  <c r="O7080" s="1"/>
  <c r="M7088"/>
  <c r="N7088" s="1"/>
  <c r="O7088" s="1"/>
  <c r="M7096"/>
  <c r="N7096" s="1"/>
  <c r="O7096" s="1"/>
  <c r="M7104"/>
  <c r="N7104" s="1"/>
  <c r="O7104" s="1"/>
  <c r="M7112"/>
  <c r="N7112" s="1"/>
  <c r="O7112" s="1"/>
  <c r="M7120"/>
  <c r="N7120" s="1"/>
  <c r="O7120" s="1"/>
  <c r="M7128"/>
  <c r="N7128" s="1"/>
  <c r="O7128" s="1"/>
  <c r="M7136"/>
  <c r="N7136" s="1"/>
  <c r="O7136" s="1"/>
  <c r="M7144"/>
  <c r="N7144" s="1"/>
  <c r="O7144" s="1"/>
  <c r="M7152"/>
  <c r="N7152" s="1"/>
  <c r="O7152" s="1"/>
  <c r="M7160"/>
  <c r="N7160" s="1"/>
  <c r="O7160" s="1"/>
  <c r="M7168"/>
  <c r="N7168" s="1"/>
  <c r="O7168" s="1"/>
  <c r="M7176"/>
  <c r="N7176" s="1"/>
  <c r="O7176" s="1"/>
  <c r="M7184"/>
  <c r="N7184" s="1"/>
  <c r="O7184" s="1"/>
  <c r="M7192"/>
  <c r="N7192" s="1"/>
  <c r="O7192" s="1"/>
  <c r="M7200"/>
  <c r="N7200" s="1"/>
  <c r="O7200" s="1"/>
  <c r="M7208"/>
  <c r="N7208" s="1"/>
  <c r="O7208" s="1"/>
  <c r="M7216"/>
  <c r="N7216" s="1"/>
  <c r="O7216" s="1"/>
  <c r="M7224"/>
  <c r="N7224" s="1"/>
  <c r="O7224" s="1"/>
  <c r="M7232"/>
  <c r="N7232" s="1"/>
  <c r="O7232" s="1"/>
  <c r="M7240"/>
  <c r="N7240" s="1"/>
  <c r="O7240" s="1"/>
  <c r="M7248"/>
  <c r="N7248" s="1"/>
  <c r="O7248" s="1"/>
  <c r="M7256"/>
  <c r="N7256" s="1"/>
  <c r="O7256" s="1"/>
  <c r="M7264"/>
  <c r="N7264" s="1"/>
  <c r="O7264" s="1"/>
  <c r="M7272"/>
  <c r="N7272" s="1"/>
  <c r="O7272" s="1"/>
  <c r="M7280"/>
  <c r="N7280" s="1"/>
  <c r="O7280" s="1"/>
  <c r="M7288"/>
  <c r="N7288" s="1"/>
  <c r="O7288" s="1"/>
  <c r="M7296"/>
  <c r="N7296" s="1"/>
  <c r="O7296" s="1"/>
  <c r="M7304"/>
  <c r="N7304" s="1"/>
  <c r="O7304" s="1"/>
  <c r="M7312"/>
  <c r="N7312" s="1"/>
  <c r="O7312" s="1"/>
  <c r="M7320"/>
  <c r="N7320" s="1"/>
  <c r="O7320" s="1"/>
  <c r="M7328"/>
  <c r="N7328" s="1"/>
  <c r="O7328" s="1"/>
  <c r="M7336"/>
  <c r="N7336" s="1"/>
  <c r="O7336" s="1"/>
  <c r="M7344"/>
  <c r="N7344" s="1"/>
  <c r="O7344" s="1"/>
  <c r="M7352"/>
  <c r="N7352" s="1"/>
  <c r="O7352" s="1"/>
  <c r="M7360"/>
  <c r="N7360" s="1"/>
  <c r="O7360" s="1"/>
  <c r="M7368"/>
  <c r="N7368" s="1"/>
  <c r="O7368" s="1"/>
  <c r="M7376"/>
  <c r="N7376" s="1"/>
  <c r="O7376" s="1"/>
  <c r="M7384"/>
  <c r="N7384" s="1"/>
  <c r="O7384" s="1"/>
  <c r="M7392"/>
  <c r="N7392" s="1"/>
  <c r="O7392" s="1"/>
  <c r="M7400"/>
  <c r="N7400" s="1"/>
  <c r="O7400" s="1"/>
  <c r="M7408"/>
  <c r="N7408" s="1"/>
  <c r="O7408" s="1"/>
  <c r="M7416"/>
  <c r="N7416" s="1"/>
  <c r="O7416" s="1"/>
  <c r="M7424"/>
  <c r="N7424" s="1"/>
  <c r="O7424" s="1"/>
  <c r="M7432"/>
  <c r="N7432" s="1"/>
  <c r="O7432" s="1"/>
  <c r="M7440"/>
  <c r="N7440" s="1"/>
  <c r="O7440" s="1"/>
  <c r="M7448"/>
  <c r="N7448" s="1"/>
  <c r="O7448" s="1"/>
  <c r="M7456"/>
  <c r="N7456" s="1"/>
  <c r="O7456" s="1"/>
  <c r="M7464"/>
  <c r="N7464" s="1"/>
  <c r="O7464" s="1"/>
  <c r="M7472"/>
  <c r="N7472" s="1"/>
  <c r="O7472" s="1"/>
  <c r="M7480"/>
  <c r="N7480" s="1"/>
  <c r="O7480" s="1"/>
  <c r="M7488"/>
  <c r="N7488" s="1"/>
  <c r="O7488" s="1"/>
  <c r="M7496"/>
  <c r="N7496" s="1"/>
  <c r="O7496" s="1"/>
  <c r="M7504"/>
  <c r="N7504" s="1"/>
  <c r="O7504" s="1"/>
  <c r="M7512"/>
  <c r="N7512" s="1"/>
  <c r="O7512" s="1"/>
  <c r="M7520"/>
  <c r="N7520" s="1"/>
  <c r="O7520" s="1"/>
  <c r="M7528"/>
  <c r="N7528" s="1"/>
  <c r="O7528" s="1"/>
  <c r="M7536"/>
  <c r="N7536" s="1"/>
  <c r="O7536" s="1"/>
  <c r="M7544"/>
  <c r="N7544" s="1"/>
  <c r="O7544" s="1"/>
  <c r="M7552"/>
  <c r="N7552" s="1"/>
  <c r="O7552" s="1"/>
  <c r="M7560"/>
  <c r="N7560" s="1"/>
  <c r="O7560" s="1"/>
  <c r="M7568"/>
  <c r="N7568" s="1"/>
  <c r="O7568" s="1"/>
  <c r="M7576"/>
  <c r="N7576" s="1"/>
  <c r="O7576" s="1"/>
  <c r="M7584"/>
  <c r="N7584" s="1"/>
  <c r="O7584" s="1"/>
  <c r="M7592"/>
  <c r="N7592" s="1"/>
  <c r="O7592" s="1"/>
  <c r="M7600"/>
  <c r="N7600" s="1"/>
  <c r="O7600" s="1"/>
  <c r="M7608"/>
  <c r="N7608" s="1"/>
  <c r="O7608" s="1"/>
  <c r="M7616"/>
  <c r="N7616" s="1"/>
  <c r="O7616" s="1"/>
  <c r="M7624"/>
  <c r="N7624" s="1"/>
  <c r="O7624" s="1"/>
  <c r="M7632"/>
  <c r="N7632" s="1"/>
  <c r="O7632" s="1"/>
  <c r="M7640"/>
  <c r="N7640" s="1"/>
  <c r="O7640" s="1"/>
  <c r="M7648"/>
  <c r="N7648" s="1"/>
  <c r="O7648" s="1"/>
  <c r="M7656"/>
  <c r="N7656" s="1"/>
  <c r="O7656" s="1"/>
  <c r="M7664"/>
  <c r="N7664" s="1"/>
  <c r="O7664" s="1"/>
  <c r="M7672"/>
  <c r="N7672" s="1"/>
  <c r="O7672" s="1"/>
  <c r="M7680"/>
  <c r="N7680" s="1"/>
  <c r="O7680" s="1"/>
  <c r="M7688"/>
  <c r="N7688" s="1"/>
  <c r="O7688" s="1"/>
  <c r="M7696"/>
  <c r="N7696" s="1"/>
  <c r="O7696" s="1"/>
  <c r="M7704"/>
  <c r="N7704" s="1"/>
  <c r="O7704" s="1"/>
  <c r="M7712"/>
  <c r="N7712" s="1"/>
  <c r="O7712" s="1"/>
  <c r="M7720"/>
  <c r="N7720" s="1"/>
  <c r="O7720" s="1"/>
  <c r="M7728"/>
  <c r="N7728" s="1"/>
  <c r="O7728" s="1"/>
  <c r="M7736"/>
  <c r="N7736" s="1"/>
  <c r="O7736" s="1"/>
  <c r="M7744"/>
  <c r="N7744" s="1"/>
  <c r="O7744" s="1"/>
  <c r="M7752"/>
  <c r="N7752" s="1"/>
  <c r="O7752" s="1"/>
  <c r="M7760"/>
  <c r="N7760" s="1"/>
  <c r="O7760" s="1"/>
  <c r="M7768"/>
  <c r="N7768" s="1"/>
  <c r="O7768" s="1"/>
  <c r="M7776"/>
  <c r="N7776" s="1"/>
  <c r="O7776" s="1"/>
  <c r="M7784"/>
  <c r="N7784" s="1"/>
  <c r="O7784" s="1"/>
  <c r="M7792"/>
  <c r="N7792" s="1"/>
  <c r="O7792" s="1"/>
  <c r="M7800"/>
  <c r="N7800" s="1"/>
  <c r="O7800" s="1"/>
  <c r="M4821"/>
  <c r="N4821" s="1"/>
  <c r="O4821" s="1"/>
  <c r="M5459"/>
  <c r="N5459" s="1"/>
  <c r="O5459" s="1"/>
  <c r="M5695"/>
  <c r="N5695" s="1"/>
  <c r="O5695" s="1"/>
  <c r="M5798"/>
  <c r="N5798" s="1"/>
  <c r="O5798" s="1"/>
  <c r="M5901"/>
  <c r="N5901" s="1"/>
  <c r="O5901" s="1"/>
  <c r="M6000"/>
  <c r="N6000" s="1"/>
  <c r="O6000" s="1"/>
  <c r="M6086"/>
  <c r="N6086" s="1"/>
  <c r="O6086" s="1"/>
  <c r="M6158"/>
  <c r="N6158" s="1"/>
  <c r="O6158" s="1"/>
  <c r="M6222"/>
  <c r="N6222" s="1"/>
  <c r="O6222" s="1"/>
  <c r="M6286"/>
  <c r="N6286" s="1"/>
  <c r="O6286" s="1"/>
  <c r="P6286" s="1"/>
  <c r="M6350"/>
  <c r="N6350" s="1"/>
  <c r="O6350" s="1"/>
  <c r="M6414"/>
  <c r="N6414" s="1"/>
  <c r="O6414" s="1"/>
  <c r="M6478"/>
  <c r="N6478" s="1"/>
  <c r="O6478" s="1"/>
  <c r="M6542"/>
  <c r="N6542" s="1"/>
  <c r="O6542" s="1"/>
  <c r="M6606"/>
  <c r="N6606" s="1"/>
  <c r="O6606" s="1"/>
  <c r="M6670"/>
  <c r="N6670" s="1"/>
  <c r="O6670" s="1"/>
  <c r="M6705"/>
  <c r="N6705" s="1"/>
  <c r="O6705" s="1"/>
  <c r="M6728"/>
  <c r="N6728" s="1"/>
  <c r="O6728" s="1"/>
  <c r="M6750"/>
  <c r="N6750" s="1"/>
  <c r="O6750" s="1"/>
  <c r="M6769"/>
  <c r="N6769" s="1"/>
  <c r="O6769" s="1"/>
  <c r="M6792"/>
  <c r="N6792" s="1"/>
  <c r="O6792" s="1"/>
  <c r="M6814"/>
  <c r="N6814" s="1"/>
  <c r="O6814" s="1"/>
  <c r="M6833"/>
  <c r="N6833" s="1"/>
  <c r="O6833" s="1"/>
  <c r="M6856"/>
  <c r="N6856" s="1"/>
  <c r="O6856" s="1"/>
  <c r="M6878"/>
  <c r="N6878" s="1"/>
  <c r="O6878" s="1"/>
  <c r="M6895"/>
  <c r="N6895" s="1"/>
  <c r="O6895" s="1"/>
  <c r="M6907"/>
  <c r="N6907" s="1"/>
  <c r="O6907" s="1"/>
  <c r="M6920"/>
  <c r="N6920" s="1"/>
  <c r="O6920" s="1"/>
  <c r="M6934"/>
  <c r="N6934" s="1"/>
  <c r="O6934" s="1"/>
  <c r="M6945"/>
  <c r="N6945" s="1"/>
  <c r="O6945" s="1"/>
  <c r="M6959"/>
  <c r="N6959" s="1"/>
  <c r="O6959" s="1"/>
  <c r="M6971"/>
  <c r="N6971" s="1"/>
  <c r="O6971" s="1"/>
  <c r="M6984"/>
  <c r="N6984" s="1"/>
  <c r="O6984" s="1"/>
  <c r="M6998"/>
  <c r="N6998" s="1"/>
  <c r="O6998" s="1"/>
  <c r="M7009"/>
  <c r="N7009" s="1"/>
  <c r="O7009" s="1"/>
  <c r="M7023"/>
  <c r="N7023" s="1"/>
  <c r="O7023" s="1"/>
  <c r="M7035"/>
  <c r="N7035" s="1"/>
  <c r="O7035" s="1"/>
  <c r="M7048"/>
  <c r="N7048" s="1"/>
  <c r="O7048" s="1"/>
  <c r="M7057"/>
  <c r="N7057" s="1"/>
  <c r="O7057" s="1"/>
  <c r="M7065"/>
  <c r="N7065" s="1"/>
  <c r="O7065" s="1"/>
  <c r="M7073"/>
  <c r="N7073" s="1"/>
  <c r="O7073" s="1"/>
  <c r="M7081"/>
  <c r="N7081" s="1"/>
  <c r="O7081" s="1"/>
  <c r="M7089"/>
  <c r="N7089" s="1"/>
  <c r="O7089" s="1"/>
  <c r="M7097"/>
  <c r="N7097" s="1"/>
  <c r="O7097" s="1"/>
  <c r="M7105"/>
  <c r="N7105" s="1"/>
  <c r="O7105" s="1"/>
  <c r="M7113"/>
  <c r="N7113" s="1"/>
  <c r="O7113" s="1"/>
  <c r="M7121"/>
  <c r="N7121" s="1"/>
  <c r="O7121" s="1"/>
  <c r="M7129"/>
  <c r="N7129" s="1"/>
  <c r="O7129" s="1"/>
  <c r="M7137"/>
  <c r="N7137" s="1"/>
  <c r="O7137" s="1"/>
  <c r="M7145"/>
  <c r="N7145" s="1"/>
  <c r="O7145" s="1"/>
  <c r="M7153"/>
  <c r="N7153" s="1"/>
  <c r="O7153" s="1"/>
  <c r="M7161"/>
  <c r="N7161" s="1"/>
  <c r="O7161" s="1"/>
  <c r="M7169"/>
  <c r="N7169" s="1"/>
  <c r="O7169" s="1"/>
  <c r="M7177"/>
  <c r="N7177" s="1"/>
  <c r="O7177" s="1"/>
  <c r="M7185"/>
  <c r="N7185" s="1"/>
  <c r="O7185" s="1"/>
  <c r="M7193"/>
  <c r="N7193" s="1"/>
  <c r="O7193" s="1"/>
  <c r="M7201"/>
  <c r="N7201" s="1"/>
  <c r="O7201" s="1"/>
  <c r="M7209"/>
  <c r="N7209" s="1"/>
  <c r="O7209" s="1"/>
  <c r="M7217"/>
  <c r="N7217" s="1"/>
  <c r="O7217" s="1"/>
  <c r="M7225"/>
  <c r="N7225" s="1"/>
  <c r="O7225" s="1"/>
  <c r="M7233"/>
  <c r="N7233" s="1"/>
  <c r="O7233" s="1"/>
  <c r="M7241"/>
  <c r="N7241" s="1"/>
  <c r="O7241" s="1"/>
  <c r="M7249"/>
  <c r="N7249" s="1"/>
  <c r="O7249" s="1"/>
  <c r="M7257"/>
  <c r="N7257" s="1"/>
  <c r="O7257" s="1"/>
  <c r="M7265"/>
  <c r="N7265" s="1"/>
  <c r="O7265" s="1"/>
  <c r="M7273"/>
  <c r="N7273" s="1"/>
  <c r="O7273" s="1"/>
  <c r="M7281"/>
  <c r="N7281" s="1"/>
  <c r="O7281" s="1"/>
  <c r="M7289"/>
  <c r="N7289" s="1"/>
  <c r="O7289" s="1"/>
  <c r="M7297"/>
  <c r="N7297" s="1"/>
  <c r="O7297" s="1"/>
  <c r="M7305"/>
  <c r="N7305" s="1"/>
  <c r="O7305" s="1"/>
  <c r="M7313"/>
  <c r="N7313" s="1"/>
  <c r="O7313" s="1"/>
  <c r="M7321"/>
  <c r="N7321" s="1"/>
  <c r="O7321" s="1"/>
  <c r="M7329"/>
  <c r="N7329" s="1"/>
  <c r="O7329" s="1"/>
  <c r="M7337"/>
  <c r="N7337" s="1"/>
  <c r="O7337" s="1"/>
  <c r="M7345"/>
  <c r="N7345" s="1"/>
  <c r="O7345" s="1"/>
  <c r="M7353"/>
  <c r="N7353" s="1"/>
  <c r="O7353" s="1"/>
  <c r="M7361"/>
  <c r="N7361" s="1"/>
  <c r="O7361" s="1"/>
  <c r="M7369"/>
  <c r="N7369" s="1"/>
  <c r="O7369" s="1"/>
  <c r="M7377"/>
  <c r="N7377" s="1"/>
  <c r="O7377" s="1"/>
  <c r="M7385"/>
  <c r="N7385" s="1"/>
  <c r="O7385" s="1"/>
  <c r="M7393"/>
  <c r="N7393" s="1"/>
  <c r="O7393" s="1"/>
  <c r="M7401"/>
  <c r="N7401" s="1"/>
  <c r="O7401" s="1"/>
  <c r="M7409"/>
  <c r="N7409" s="1"/>
  <c r="O7409" s="1"/>
  <c r="M7417"/>
  <c r="N7417" s="1"/>
  <c r="O7417" s="1"/>
  <c r="M7425"/>
  <c r="N7425" s="1"/>
  <c r="O7425" s="1"/>
  <c r="M7433"/>
  <c r="N7433" s="1"/>
  <c r="O7433" s="1"/>
  <c r="M7441"/>
  <c r="N7441" s="1"/>
  <c r="O7441" s="1"/>
  <c r="M7449"/>
  <c r="N7449" s="1"/>
  <c r="O7449" s="1"/>
  <c r="M7457"/>
  <c r="N7457" s="1"/>
  <c r="O7457" s="1"/>
  <c r="M7465"/>
  <c r="N7465" s="1"/>
  <c r="O7465" s="1"/>
  <c r="M7473"/>
  <c r="N7473" s="1"/>
  <c r="O7473" s="1"/>
  <c r="M7481"/>
  <c r="N7481" s="1"/>
  <c r="O7481" s="1"/>
  <c r="M7489"/>
  <c r="N7489" s="1"/>
  <c r="O7489" s="1"/>
  <c r="M7497"/>
  <c r="N7497" s="1"/>
  <c r="O7497" s="1"/>
  <c r="M7505"/>
  <c r="N7505" s="1"/>
  <c r="O7505" s="1"/>
  <c r="M7513"/>
  <c r="N7513" s="1"/>
  <c r="O7513" s="1"/>
  <c r="M7521"/>
  <c r="N7521" s="1"/>
  <c r="O7521" s="1"/>
  <c r="M7529"/>
  <c r="N7529" s="1"/>
  <c r="O7529" s="1"/>
  <c r="M7537"/>
  <c r="N7537" s="1"/>
  <c r="O7537" s="1"/>
  <c r="M7545"/>
  <c r="N7545" s="1"/>
  <c r="O7545" s="1"/>
  <c r="M7553"/>
  <c r="N7553" s="1"/>
  <c r="O7553" s="1"/>
  <c r="M7561"/>
  <c r="N7561" s="1"/>
  <c r="O7561" s="1"/>
  <c r="M7569"/>
  <c r="N7569" s="1"/>
  <c r="O7569" s="1"/>
  <c r="M7577"/>
  <c r="N7577" s="1"/>
  <c r="O7577" s="1"/>
  <c r="M7585"/>
  <c r="N7585" s="1"/>
  <c r="O7585" s="1"/>
  <c r="M7593"/>
  <c r="N7593" s="1"/>
  <c r="O7593" s="1"/>
  <c r="M7601"/>
  <c r="N7601" s="1"/>
  <c r="O7601" s="1"/>
  <c r="M7609"/>
  <c r="N7609" s="1"/>
  <c r="O7609" s="1"/>
  <c r="M7617"/>
  <c r="N7617" s="1"/>
  <c r="O7617" s="1"/>
  <c r="M7625"/>
  <c r="N7625" s="1"/>
  <c r="O7625" s="1"/>
  <c r="M7633"/>
  <c r="N7633" s="1"/>
  <c r="O7633" s="1"/>
  <c r="M7641"/>
  <c r="N7641" s="1"/>
  <c r="O7641" s="1"/>
  <c r="M7649"/>
  <c r="N7649" s="1"/>
  <c r="O7649" s="1"/>
  <c r="M7657"/>
  <c r="N7657" s="1"/>
  <c r="O7657" s="1"/>
  <c r="M7665"/>
  <c r="N7665" s="1"/>
  <c r="O7665" s="1"/>
  <c r="M7673"/>
  <c r="N7673" s="1"/>
  <c r="O7673" s="1"/>
  <c r="M7681"/>
  <c r="N7681" s="1"/>
  <c r="O7681" s="1"/>
  <c r="M7689"/>
  <c r="N7689" s="1"/>
  <c r="O7689" s="1"/>
  <c r="M7697"/>
  <c r="N7697" s="1"/>
  <c r="O7697" s="1"/>
  <c r="M7705"/>
  <c r="N7705" s="1"/>
  <c r="O7705" s="1"/>
  <c r="M7713"/>
  <c r="N7713" s="1"/>
  <c r="O7713" s="1"/>
  <c r="M7721"/>
  <c r="N7721" s="1"/>
  <c r="O7721" s="1"/>
  <c r="M7729"/>
  <c r="N7729" s="1"/>
  <c r="O7729" s="1"/>
  <c r="M7737"/>
  <c r="N7737" s="1"/>
  <c r="O7737" s="1"/>
  <c r="M7745"/>
  <c r="N7745" s="1"/>
  <c r="O7745" s="1"/>
  <c r="M7753"/>
  <c r="N7753" s="1"/>
  <c r="O7753" s="1"/>
  <c r="M7761"/>
  <c r="N7761" s="1"/>
  <c r="O7761" s="1"/>
  <c r="M7769"/>
  <c r="N7769" s="1"/>
  <c r="O7769" s="1"/>
  <c r="M7777"/>
  <c r="N7777" s="1"/>
  <c r="O7777" s="1"/>
  <c r="M7785"/>
  <c r="N7785" s="1"/>
  <c r="O7785" s="1"/>
  <c r="M7793"/>
  <c r="N7793" s="1"/>
  <c r="O7793" s="1"/>
  <c r="M7801"/>
  <c r="N7801" s="1"/>
  <c r="O7801" s="1"/>
  <c r="M4924"/>
  <c r="N4924" s="1"/>
  <c r="O4924" s="1"/>
  <c r="M5523"/>
  <c r="N5523" s="1"/>
  <c r="O5523" s="1"/>
  <c r="M5709"/>
  <c r="N5709" s="1"/>
  <c r="O5709" s="1"/>
  <c r="M5811"/>
  <c r="N5811" s="1"/>
  <c r="O5811" s="1"/>
  <c r="M5914"/>
  <c r="N5914" s="1"/>
  <c r="O5914" s="1"/>
  <c r="M6011"/>
  <c r="N6011" s="1"/>
  <c r="O6011" s="1"/>
  <c r="M6096"/>
  <c r="N6096" s="1"/>
  <c r="O6096" s="1"/>
  <c r="M6166"/>
  <c r="N6166" s="1"/>
  <c r="O6166" s="1"/>
  <c r="M6230"/>
  <c r="N6230" s="1"/>
  <c r="O6230" s="1"/>
  <c r="M6294"/>
  <c r="N6294" s="1"/>
  <c r="O6294" s="1"/>
  <c r="M6358"/>
  <c r="N6358" s="1"/>
  <c r="O6358" s="1"/>
  <c r="M6422"/>
  <c r="N6422" s="1"/>
  <c r="O6422" s="1"/>
  <c r="M6486"/>
  <c r="N6486" s="1"/>
  <c r="O6486" s="1"/>
  <c r="M6550"/>
  <c r="N6550" s="1"/>
  <c r="O6550" s="1"/>
  <c r="M6614"/>
  <c r="N6614" s="1"/>
  <c r="O6614" s="1"/>
  <c r="M6678"/>
  <c r="N6678" s="1"/>
  <c r="O6678" s="1"/>
  <c r="M6710"/>
  <c r="N6710" s="1"/>
  <c r="O6710" s="1"/>
  <c r="M6729"/>
  <c r="N6729" s="1"/>
  <c r="O6729" s="1"/>
  <c r="M6752"/>
  <c r="N6752" s="1"/>
  <c r="O6752" s="1"/>
  <c r="M6774"/>
  <c r="N6774" s="1"/>
  <c r="O6774" s="1"/>
  <c r="M6793"/>
  <c r="N6793" s="1"/>
  <c r="O6793" s="1"/>
  <c r="M6816"/>
  <c r="N6816" s="1"/>
  <c r="O6816" s="1"/>
  <c r="M6838"/>
  <c r="N6838" s="1"/>
  <c r="O6838" s="1"/>
  <c r="M6857"/>
  <c r="N6857" s="1"/>
  <c r="O6857" s="1"/>
  <c r="M6880"/>
  <c r="N6880" s="1"/>
  <c r="O6880" s="1"/>
  <c r="M6896"/>
  <c r="N6896" s="1"/>
  <c r="O6896" s="1"/>
  <c r="M6910"/>
  <c r="N6910" s="1"/>
  <c r="O6910" s="1"/>
  <c r="M6921"/>
  <c r="N6921" s="1"/>
  <c r="O6921" s="1"/>
  <c r="M6935"/>
  <c r="N6935" s="1"/>
  <c r="O6935" s="1"/>
  <c r="M6947"/>
  <c r="N6947" s="1"/>
  <c r="O6947" s="1"/>
  <c r="M6960"/>
  <c r="N6960" s="1"/>
  <c r="O6960" s="1"/>
  <c r="M6974"/>
  <c r="N6974" s="1"/>
  <c r="O6974" s="1"/>
  <c r="M6985"/>
  <c r="N6985" s="1"/>
  <c r="O6985" s="1"/>
  <c r="M6999"/>
  <c r="N6999" s="1"/>
  <c r="O6999" s="1"/>
  <c r="M7011"/>
  <c r="N7011" s="1"/>
  <c r="O7011" s="1"/>
  <c r="M7024"/>
  <c r="N7024" s="1"/>
  <c r="O7024" s="1"/>
  <c r="M7038"/>
  <c r="N7038" s="1"/>
  <c r="O7038" s="1"/>
  <c r="M7049"/>
  <c r="N7049" s="1"/>
  <c r="O7049" s="1"/>
  <c r="M7058"/>
  <c r="N7058" s="1"/>
  <c r="O7058" s="1"/>
  <c r="M7066"/>
  <c r="N7066" s="1"/>
  <c r="O7066" s="1"/>
  <c r="M7074"/>
  <c r="N7074" s="1"/>
  <c r="O7074" s="1"/>
  <c r="M7082"/>
  <c r="N7082" s="1"/>
  <c r="O7082" s="1"/>
  <c r="M7090"/>
  <c r="N7090" s="1"/>
  <c r="O7090" s="1"/>
  <c r="M7098"/>
  <c r="N7098" s="1"/>
  <c r="O7098" s="1"/>
  <c r="M7106"/>
  <c r="N7106" s="1"/>
  <c r="O7106" s="1"/>
  <c r="M7114"/>
  <c r="N7114" s="1"/>
  <c r="O7114" s="1"/>
  <c r="M7122"/>
  <c r="N7122" s="1"/>
  <c r="O7122" s="1"/>
  <c r="M7130"/>
  <c r="N7130" s="1"/>
  <c r="O7130" s="1"/>
  <c r="M7138"/>
  <c r="N7138" s="1"/>
  <c r="O7138" s="1"/>
  <c r="M7146"/>
  <c r="N7146" s="1"/>
  <c r="O7146" s="1"/>
  <c r="M7154"/>
  <c r="N7154" s="1"/>
  <c r="O7154" s="1"/>
  <c r="M7162"/>
  <c r="N7162" s="1"/>
  <c r="O7162" s="1"/>
  <c r="M7170"/>
  <c r="N7170" s="1"/>
  <c r="O7170" s="1"/>
  <c r="M7178"/>
  <c r="N7178" s="1"/>
  <c r="O7178" s="1"/>
  <c r="M7186"/>
  <c r="N7186" s="1"/>
  <c r="O7186" s="1"/>
  <c r="M7194"/>
  <c r="N7194" s="1"/>
  <c r="O7194" s="1"/>
  <c r="M7202"/>
  <c r="N7202" s="1"/>
  <c r="O7202" s="1"/>
  <c r="M7210"/>
  <c r="N7210" s="1"/>
  <c r="O7210" s="1"/>
  <c r="M7218"/>
  <c r="N7218" s="1"/>
  <c r="O7218" s="1"/>
  <c r="M7226"/>
  <c r="N7226" s="1"/>
  <c r="O7226" s="1"/>
  <c r="M7234"/>
  <c r="N7234" s="1"/>
  <c r="O7234" s="1"/>
  <c r="M7242"/>
  <c r="N7242" s="1"/>
  <c r="O7242" s="1"/>
  <c r="M7250"/>
  <c r="N7250" s="1"/>
  <c r="O7250" s="1"/>
  <c r="M7258"/>
  <c r="N7258" s="1"/>
  <c r="O7258" s="1"/>
  <c r="M7266"/>
  <c r="N7266" s="1"/>
  <c r="O7266" s="1"/>
  <c r="M7274"/>
  <c r="N7274" s="1"/>
  <c r="O7274" s="1"/>
  <c r="M7282"/>
  <c r="N7282" s="1"/>
  <c r="O7282" s="1"/>
  <c r="M7290"/>
  <c r="N7290" s="1"/>
  <c r="O7290" s="1"/>
  <c r="M7298"/>
  <c r="N7298" s="1"/>
  <c r="O7298" s="1"/>
  <c r="M7306"/>
  <c r="N7306" s="1"/>
  <c r="O7306" s="1"/>
  <c r="M7314"/>
  <c r="N7314" s="1"/>
  <c r="O7314" s="1"/>
  <c r="M7322"/>
  <c r="N7322" s="1"/>
  <c r="O7322" s="1"/>
  <c r="M7330"/>
  <c r="N7330" s="1"/>
  <c r="O7330" s="1"/>
  <c r="M7338"/>
  <c r="N7338" s="1"/>
  <c r="O7338" s="1"/>
  <c r="M7346"/>
  <c r="N7346" s="1"/>
  <c r="O7346" s="1"/>
  <c r="M7354"/>
  <c r="N7354" s="1"/>
  <c r="O7354" s="1"/>
  <c r="M7362"/>
  <c r="N7362" s="1"/>
  <c r="O7362" s="1"/>
  <c r="M7370"/>
  <c r="N7370" s="1"/>
  <c r="O7370" s="1"/>
  <c r="M7378"/>
  <c r="N7378" s="1"/>
  <c r="O7378" s="1"/>
  <c r="M7386"/>
  <c r="N7386" s="1"/>
  <c r="O7386" s="1"/>
  <c r="M7394"/>
  <c r="N7394" s="1"/>
  <c r="O7394" s="1"/>
  <c r="M7402"/>
  <c r="N7402" s="1"/>
  <c r="O7402" s="1"/>
  <c r="M7410"/>
  <c r="N7410" s="1"/>
  <c r="O7410" s="1"/>
  <c r="M7418"/>
  <c r="N7418" s="1"/>
  <c r="O7418" s="1"/>
  <c r="M7426"/>
  <c r="N7426" s="1"/>
  <c r="O7426" s="1"/>
  <c r="M7434"/>
  <c r="N7434" s="1"/>
  <c r="O7434" s="1"/>
  <c r="M7442"/>
  <c r="N7442" s="1"/>
  <c r="O7442" s="1"/>
  <c r="M7450"/>
  <c r="N7450" s="1"/>
  <c r="O7450" s="1"/>
  <c r="M7458"/>
  <c r="N7458" s="1"/>
  <c r="O7458" s="1"/>
  <c r="M7466"/>
  <c r="N7466" s="1"/>
  <c r="O7466" s="1"/>
  <c r="M7474"/>
  <c r="N7474" s="1"/>
  <c r="O7474" s="1"/>
  <c r="M7482"/>
  <c r="N7482" s="1"/>
  <c r="O7482" s="1"/>
  <c r="M7490"/>
  <c r="N7490" s="1"/>
  <c r="O7490" s="1"/>
  <c r="M7498"/>
  <c r="N7498" s="1"/>
  <c r="O7498" s="1"/>
  <c r="M7506"/>
  <c r="N7506" s="1"/>
  <c r="O7506" s="1"/>
  <c r="M7514"/>
  <c r="N7514" s="1"/>
  <c r="O7514" s="1"/>
  <c r="M7522"/>
  <c r="N7522" s="1"/>
  <c r="O7522" s="1"/>
  <c r="M7530"/>
  <c r="N7530" s="1"/>
  <c r="O7530" s="1"/>
  <c r="M7538"/>
  <c r="N7538" s="1"/>
  <c r="O7538" s="1"/>
  <c r="M7546"/>
  <c r="N7546" s="1"/>
  <c r="O7546" s="1"/>
  <c r="M7554"/>
  <c r="N7554" s="1"/>
  <c r="O7554" s="1"/>
  <c r="M7562"/>
  <c r="N7562" s="1"/>
  <c r="O7562" s="1"/>
  <c r="M7570"/>
  <c r="N7570" s="1"/>
  <c r="O7570" s="1"/>
  <c r="M7578"/>
  <c r="N7578" s="1"/>
  <c r="O7578" s="1"/>
  <c r="M7586"/>
  <c r="N7586" s="1"/>
  <c r="O7586" s="1"/>
  <c r="M7594"/>
  <c r="N7594" s="1"/>
  <c r="O7594" s="1"/>
  <c r="M7602"/>
  <c r="N7602" s="1"/>
  <c r="O7602" s="1"/>
  <c r="M7610"/>
  <c r="N7610" s="1"/>
  <c r="O7610" s="1"/>
  <c r="M7618"/>
  <c r="N7618" s="1"/>
  <c r="O7618" s="1"/>
  <c r="M7626"/>
  <c r="N7626" s="1"/>
  <c r="O7626" s="1"/>
  <c r="M7634"/>
  <c r="N7634" s="1"/>
  <c r="O7634" s="1"/>
  <c r="M7642"/>
  <c r="N7642" s="1"/>
  <c r="O7642" s="1"/>
  <c r="M7650"/>
  <c r="N7650" s="1"/>
  <c r="O7650" s="1"/>
  <c r="M7658"/>
  <c r="N7658" s="1"/>
  <c r="O7658" s="1"/>
  <c r="M7666"/>
  <c r="N7666" s="1"/>
  <c r="O7666" s="1"/>
  <c r="M7674"/>
  <c r="N7674" s="1"/>
  <c r="O7674" s="1"/>
  <c r="M7682"/>
  <c r="N7682" s="1"/>
  <c r="O7682" s="1"/>
  <c r="M7690"/>
  <c r="N7690" s="1"/>
  <c r="O7690" s="1"/>
  <c r="M7698"/>
  <c r="N7698" s="1"/>
  <c r="O7698" s="1"/>
  <c r="M7706"/>
  <c r="N7706" s="1"/>
  <c r="O7706" s="1"/>
  <c r="M7714"/>
  <c r="N7714" s="1"/>
  <c r="O7714" s="1"/>
  <c r="M7722"/>
  <c r="N7722" s="1"/>
  <c r="O7722" s="1"/>
  <c r="M7730"/>
  <c r="N7730" s="1"/>
  <c r="O7730" s="1"/>
  <c r="M7738"/>
  <c r="N7738" s="1"/>
  <c r="O7738" s="1"/>
  <c r="M7746"/>
  <c r="N7746" s="1"/>
  <c r="O7746" s="1"/>
  <c r="M7754"/>
  <c r="N7754" s="1"/>
  <c r="O7754" s="1"/>
  <c r="M7762"/>
  <c r="N7762" s="1"/>
  <c r="O7762" s="1"/>
  <c r="M7770"/>
  <c r="N7770" s="1"/>
  <c r="O7770" s="1"/>
  <c r="M7778"/>
  <c r="N7778" s="1"/>
  <c r="O7778" s="1"/>
  <c r="M7786"/>
  <c r="N7786" s="1"/>
  <c r="O7786" s="1"/>
  <c r="M7794"/>
  <c r="N7794" s="1"/>
  <c r="O7794" s="1"/>
  <c r="M7802"/>
  <c r="N7802" s="1"/>
  <c r="O7802" s="1"/>
  <c r="M7810"/>
  <c r="N7810" s="1"/>
  <c r="O7810" s="1"/>
  <c r="M7818"/>
  <c r="N7818" s="1"/>
  <c r="O7818" s="1"/>
  <c r="M7826"/>
  <c r="N7826" s="1"/>
  <c r="O7826" s="1"/>
  <c r="M7834"/>
  <c r="N7834" s="1"/>
  <c r="O7834" s="1"/>
  <c r="M7842"/>
  <c r="N7842" s="1"/>
  <c r="O7842" s="1"/>
  <c r="M7850"/>
  <c r="N7850" s="1"/>
  <c r="O7850" s="1"/>
  <c r="M7858"/>
  <c r="N7858" s="1"/>
  <c r="O7858" s="1"/>
  <c r="M7866"/>
  <c r="N7866" s="1"/>
  <c r="O7866" s="1"/>
  <c r="M7874"/>
  <c r="N7874" s="1"/>
  <c r="O7874" s="1"/>
  <c r="M7882"/>
  <c r="N7882" s="1"/>
  <c r="O7882" s="1"/>
  <c r="M7890"/>
  <c r="N7890" s="1"/>
  <c r="O7890" s="1"/>
  <c r="M7898"/>
  <c r="N7898" s="1"/>
  <c r="O7898" s="1"/>
  <c r="M7906"/>
  <c r="N7906" s="1"/>
  <c r="O7906" s="1"/>
  <c r="M7914"/>
  <c r="N7914" s="1"/>
  <c r="O7914" s="1"/>
  <c r="M7922"/>
  <c r="N7922" s="1"/>
  <c r="O7922" s="1"/>
  <c r="M7930"/>
  <c r="N7930" s="1"/>
  <c r="O7930" s="1"/>
  <c r="M7938"/>
  <c r="N7938" s="1"/>
  <c r="O7938" s="1"/>
  <c r="M7946"/>
  <c r="N7946" s="1"/>
  <c r="O7946" s="1"/>
  <c r="M7954"/>
  <c r="N7954" s="1"/>
  <c r="O7954" s="1"/>
  <c r="M7962"/>
  <c r="N7962" s="1"/>
  <c r="O7962" s="1"/>
  <c r="M7970"/>
  <c r="N7970" s="1"/>
  <c r="O7970" s="1"/>
  <c r="M7978"/>
  <c r="N7978" s="1"/>
  <c r="O7978" s="1"/>
  <c r="M7986"/>
  <c r="N7986" s="1"/>
  <c r="O7986" s="1"/>
  <c r="M7994"/>
  <c r="N7994" s="1"/>
  <c r="O7994" s="1"/>
  <c r="M8002"/>
  <c r="N8002" s="1"/>
  <c r="O8002" s="1"/>
  <c r="M8010"/>
  <c r="N8010" s="1"/>
  <c r="O8010" s="1"/>
  <c r="M8018"/>
  <c r="N8018" s="1"/>
  <c r="O8018" s="1"/>
  <c r="M8026"/>
  <c r="N8026" s="1"/>
  <c r="O8026" s="1"/>
  <c r="M8034"/>
  <c r="N8034" s="1"/>
  <c r="O8034" s="1"/>
  <c r="M8042"/>
  <c r="N8042" s="1"/>
  <c r="O8042" s="1"/>
  <c r="M8050"/>
  <c r="N8050" s="1"/>
  <c r="O8050" s="1"/>
  <c r="M8058"/>
  <c r="N8058" s="1"/>
  <c r="O8058" s="1"/>
  <c r="M8066"/>
  <c r="N8066" s="1"/>
  <c r="O8066" s="1"/>
  <c r="M8074"/>
  <c r="N8074" s="1"/>
  <c r="O8074" s="1"/>
  <c r="M8082"/>
  <c r="N8082" s="1"/>
  <c r="O8082" s="1"/>
  <c r="M8090"/>
  <c r="N8090" s="1"/>
  <c r="O8090" s="1"/>
  <c r="M5025"/>
  <c r="N5025" s="1"/>
  <c r="O5025" s="1"/>
  <c r="M5587"/>
  <c r="N5587" s="1"/>
  <c r="O5587" s="1"/>
  <c r="M5722"/>
  <c r="N5722" s="1"/>
  <c r="O5722" s="1"/>
  <c r="M5823"/>
  <c r="N5823" s="1"/>
  <c r="O5823" s="1"/>
  <c r="M5926"/>
  <c r="N5926" s="1"/>
  <c r="O5926" s="1"/>
  <c r="M6022"/>
  <c r="N6022" s="1"/>
  <c r="O6022" s="1"/>
  <c r="M6107"/>
  <c r="N6107" s="1"/>
  <c r="O6107" s="1"/>
  <c r="M6174"/>
  <c r="N6174" s="1"/>
  <c r="O6174" s="1"/>
  <c r="M6238"/>
  <c r="N6238" s="1"/>
  <c r="O6238" s="1"/>
  <c r="M6302"/>
  <c r="N6302" s="1"/>
  <c r="O6302" s="1"/>
  <c r="M6366"/>
  <c r="N6366" s="1"/>
  <c r="O6366" s="1"/>
  <c r="M6430"/>
  <c r="N6430" s="1"/>
  <c r="O6430" s="1"/>
  <c r="M6494"/>
  <c r="N6494" s="1"/>
  <c r="O6494" s="1"/>
  <c r="M6558"/>
  <c r="N6558" s="1"/>
  <c r="O6558" s="1"/>
  <c r="M6622"/>
  <c r="N6622" s="1"/>
  <c r="O6622" s="1"/>
  <c r="M6686"/>
  <c r="N6686" s="1"/>
  <c r="O6686" s="1"/>
  <c r="M6712"/>
  <c r="N6712" s="1"/>
  <c r="O6712" s="1"/>
  <c r="M6734"/>
  <c r="N6734" s="1"/>
  <c r="O6734" s="1"/>
  <c r="M6753"/>
  <c r="N6753" s="1"/>
  <c r="O6753" s="1"/>
  <c r="M6776"/>
  <c r="N6776" s="1"/>
  <c r="O6776" s="1"/>
  <c r="M6798"/>
  <c r="N6798" s="1"/>
  <c r="O6798" s="1"/>
  <c r="M6817"/>
  <c r="N6817" s="1"/>
  <c r="O6817" s="1"/>
  <c r="M6840"/>
  <c r="N6840" s="1"/>
  <c r="O6840" s="1"/>
  <c r="M6862"/>
  <c r="N6862" s="1"/>
  <c r="O6862" s="1"/>
  <c r="M6881"/>
  <c r="N6881" s="1"/>
  <c r="O6881" s="1"/>
  <c r="M6897"/>
  <c r="N6897" s="1"/>
  <c r="O6897" s="1"/>
  <c r="M6911"/>
  <c r="N6911" s="1"/>
  <c r="O6911" s="1"/>
  <c r="M6923"/>
  <c r="N6923" s="1"/>
  <c r="O6923" s="1"/>
  <c r="M6936"/>
  <c r="N6936" s="1"/>
  <c r="O6936" s="1"/>
  <c r="M6950"/>
  <c r="N6950" s="1"/>
  <c r="O6950" s="1"/>
  <c r="M6961"/>
  <c r="N6961" s="1"/>
  <c r="O6961" s="1"/>
  <c r="M6975"/>
  <c r="N6975" s="1"/>
  <c r="O6975" s="1"/>
  <c r="M6987"/>
  <c r="N6987" s="1"/>
  <c r="O6987" s="1"/>
  <c r="M7000"/>
  <c r="N7000" s="1"/>
  <c r="O7000" s="1"/>
  <c r="M7014"/>
  <c r="N7014" s="1"/>
  <c r="O7014" s="1"/>
  <c r="M7025"/>
  <c r="N7025" s="1"/>
  <c r="O7025" s="1"/>
  <c r="M7039"/>
  <c r="N7039" s="1"/>
  <c r="O7039" s="1"/>
  <c r="M7050"/>
  <c r="N7050" s="1"/>
  <c r="O7050" s="1"/>
  <c r="M7059"/>
  <c r="N7059" s="1"/>
  <c r="O7059" s="1"/>
  <c r="M7067"/>
  <c r="N7067" s="1"/>
  <c r="O7067" s="1"/>
  <c r="M7075"/>
  <c r="N7075" s="1"/>
  <c r="O7075" s="1"/>
  <c r="M7083"/>
  <c r="N7083" s="1"/>
  <c r="O7083" s="1"/>
  <c r="M7091"/>
  <c r="N7091" s="1"/>
  <c r="O7091" s="1"/>
  <c r="M7099"/>
  <c r="N7099" s="1"/>
  <c r="O7099" s="1"/>
  <c r="M7107"/>
  <c r="N7107" s="1"/>
  <c r="O7107" s="1"/>
  <c r="M7115"/>
  <c r="N7115" s="1"/>
  <c r="O7115" s="1"/>
  <c r="M7123"/>
  <c r="N7123" s="1"/>
  <c r="O7123" s="1"/>
  <c r="M7131"/>
  <c r="N7131" s="1"/>
  <c r="O7131" s="1"/>
  <c r="M7139"/>
  <c r="N7139" s="1"/>
  <c r="O7139" s="1"/>
  <c r="M7147"/>
  <c r="N7147" s="1"/>
  <c r="O7147" s="1"/>
  <c r="M7155"/>
  <c r="N7155" s="1"/>
  <c r="O7155" s="1"/>
  <c r="M7163"/>
  <c r="N7163" s="1"/>
  <c r="O7163" s="1"/>
  <c r="M7171"/>
  <c r="N7171" s="1"/>
  <c r="O7171" s="1"/>
  <c r="M7179"/>
  <c r="N7179" s="1"/>
  <c r="O7179" s="1"/>
  <c r="M7187"/>
  <c r="N7187" s="1"/>
  <c r="O7187" s="1"/>
  <c r="M7195"/>
  <c r="N7195" s="1"/>
  <c r="O7195" s="1"/>
  <c r="M7203"/>
  <c r="N7203" s="1"/>
  <c r="O7203" s="1"/>
  <c r="M7211"/>
  <c r="N7211" s="1"/>
  <c r="O7211" s="1"/>
  <c r="M7219"/>
  <c r="N7219" s="1"/>
  <c r="O7219" s="1"/>
  <c r="M7227"/>
  <c r="N7227" s="1"/>
  <c r="O7227" s="1"/>
  <c r="M7235"/>
  <c r="N7235" s="1"/>
  <c r="O7235" s="1"/>
  <c r="M7243"/>
  <c r="N7243" s="1"/>
  <c r="O7243" s="1"/>
  <c r="M7251"/>
  <c r="N7251" s="1"/>
  <c r="O7251" s="1"/>
  <c r="M7259"/>
  <c r="N7259" s="1"/>
  <c r="O7259" s="1"/>
  <c r="M7267"/>
  <c r="N7267" s="1"/>
  <c r="O7267" s="1"/>
  <c r="M7275"/>
  <c r="N7275" s="1"/>
  <c r="O7275" s="1"/>
  <c r="M7283"/>
  <c r="N7283" s="1"/>
  <c r="O7283" s="1"/>
  <c r="M7291"/>
  <c r="N7291" s="1"/>
  <c r="O7291" s="1"/>
  <c r="M7299"/>
  <c r="N7299" s="1"/>
  <c r="O7299" s="1"/>
  <c r="M7307"/>
  <c r="N7307" s="1"/>
  <c r="O7307" s="1"/>
  <c r="M7315"/>
  <c r="N7315" s="1"/>
  <c r="O7315" s="1"/>
  <c r="M7323"/>
  <c r="N7323" s="1"/>
  <c r="O7323" s="1"/>
  <c r="M7331"/>
  <c r="N7331" s="1"/>
  <c r="O7331" s="1"/>
  <c r="M7339"/>
  <c r="N7339" s="1"/>
  <c r="O7339" s="1"/>
  <c r="M7347"/>
  <c r="N7347" s="1"/>
  <c r="O7347" s="1"/>
  <c r="M7355"/>
  <c r="N7355" s="1"/>
  <c r="O7355" s="1"/>
  <c r="M7363"/>
  <c r="N7363" s="1"/>
  <c r="O7363" s="1"/>
  <c r="M7371"/>
  <c r="N7371" s="1"/>
  <c r="O7371" s="1"/>
  <c r="M7379"/>
  <c r="N7379" s="1"/>
  <c r="O7379" s="1"/>
  <c r="M7387"/>
  <c r="N7387" s="1"/>
  <c r="O7387" s="1"/>
  <c r="M7395"/>
  <c r="N7395" s="1"/>
  <c r="O7395" s="1"/>
  <c r="M7403"/>
  <c r="N7403" s="1"/>
  <c r="O7403" s="1"/>
  <c r="M7411"/>
  <c r="N7411" s="1"/>
  <c r="O7411" s="1"/>
  <c r="M7419"/>
  <c r="N7419" s="1"/>
  <c r="O7419" s="1"/>
  <c r="M7427"/>
  <c r="N7427" s="1"/>
  <c r="O7427" s="1"/>
  <c r="M7435"/>
  <c r="N7435" s="1"/>
  <c r="O7435" s="1"/>
  <c r="M7443"/>
  <c r="N7443" s="1"/>
  <c r="O7443" s="1"/>
  <c r="M7451"/>
  <c r="N7451" s="1"/>
  <c r="O7451" s="1"/>
  <c r="M7459"/>
  <c r="N7459" s="1"/>
  <c r="O7459" s="1"/>
  <c r="M7467"/>
  <c r="N7467" s="1"/>
  <c r="O7467" s="1"/>
  <c r="M7475"/>
  <c r="N7475" s="1"/>
  <c r="O7475" s="1"/>
  <c r="M7483"/>
  <c r="N7483" s="1"/>
  <c r="O7483" s="1"/>
  <c r="M7491"/>
  <c r="N7491" s="1"/>
  <c r="O7491" s="1"/>
  <c r="M7499"/>
  <c r="N7499" s="1"/>
  <c r="O7499" s="1"/>
  <c r="M7507"/>
  <c r="N7507" s="1"/>
  <c r="O7507" s="1"/>
  <c r="M7515"/>
  <c r="N7515" s="1"/>
  <c r="O7515" s="1"/>
  <c r="M7523"/>
  <c r="N7523" s="1"/>
  <c r="O7523" s="1"/>
  <c r="M7531"/>
  <c r="N7531" s="1"/>
  <c r="O7531" s="1"/>
  <c r="M7539"/>
  <c r="N7539" s="1"/>
  <c r="O7539" s="1"/>
  <c r="M7547"/>
  <c r="N7547" s="1"/>
  <c r="O7547" s="1"/>
  <c r="M7555"/>
  <c r="N7555" s="1"/>
  <c r="O7555" s="1"/>
  <c r="M7563"/>
  <c r="N7563" s="1"/>
  <c r="O7563" s="1"/>
  <c r="M7571"/>
  <c r="N7571" s="1"/>
  <c r="O7571" s="1"/>
  <c r="M7579"/>
  <c r="N7579" s="1"/>
  <c r="O7579" s="1"/>
  <c r="M7587"/>
  <c r="N7587" s="1"/>
  <c r="O7587" s="1"/>
  <c r="M7595"/>
  <c r="N7595" s="1"/>
  <c r="O7595" s="1"/>
  <c r="M7603"/>
  <c r="N7603" s="1"/>
  <c r="O7603" s="1"/>
  <c r="M7611"/>
  <c r="N7611" s="1"/>
  <c r="O7611" s="1"/>
  <c r="M7619"/>
  <c r="N7619" s="1"/>
  <c r="O7619" s="1"/>
  <c r="M7627"/>
  <c r="N7627" s="1"/>
  <c r="O7627" s="1"/>
  <c r="M7635"/>
  <c r="N7635" s="1"/>
  <c r="O7635" s="1"/>
  <c r="M7643"/>
  <c r="N7643" s="1"/>
  <c r="O7643" s="1"/>
  <c r="M7651"/>
  <c r="N7651" s="1"/>
  <c r="O7651" s="1"/>
  <c r="M7659"/>
  <c r="N7659" s="1"/>
  <c r="O7659" s="1"/>
  <c r="M7667"/>
  <c r="N7667" s="1"/>
  <c r="O7667" s="1"/>
  <c r="M7675"/>
  <c r="N7675" s="1"/>
  <c r="O7675" s="1"/>
  <c r="M7683"/>
  <c r="N7683" s="1"/>
  <c r="O7683" s="1"/>
  <c r="M7691"/>
  <c r="N7691" s="1"/>
  <c r="O7691" s="1"/>
  <c r="M7699"/>
  <c r="N7699" s="1"/>
  <c r="O7699" s="1"/>
  <c r="M7707"/>
  <c r="N7707" s="1"/>
  <c r="O7707" s="1"/>
  <c r="M7715"/>
  <c r="N7715" s="1"/>
  <c r="O7715" s="1"/>
  <c r="M7723"/>
  <c r="N7723" s="1"/>
  <c r="O7723" s="1"/>
  <c r="M7731"/>
  <c r="N7731" s="1"/>
  <c r="O7731" s="1"/>
  <c r="M7739"/>
  <c r="N7739" s="1"/>
  <c r="O7739" s="1"/>
  <c r="M7747"/>
  <c r="N7747" s="1"/>
  <c r="O7747" s="1"/>
  <c r="M7755"/>
  <c r="N7755" s="1"/>
  <c r="O7755" s="1"/>
  <c r="M7763"/>
  <c r="N7763" s="1"/>
  <c r="O7763" s="1"/>
  <c r="M7771"/>
  <c r="N7771" s="1"/>
  <c r="O7771" s="1"/>
  <c r="M7779"/>
  <c r="N7779" s="1"/>
  <c r="O7779" s="1"/>
  <c r="M7787"/>
  <c r="N7787" s="1"/>
  <c r="O7787" s="1"/>
  <c r="M7795"/>
  <c r="N7795" s="1"/>
  <c r="O7795" s="1"/>
  <c r="M7803"/>
  <c r="N7803" s="1"/>
  <c r="O7803" s="1"/>
  <c r="M7811"/>
  <c r="N7811" s="1"/>
  <c r="O7811" s="1"/>
  <c r="M7819"/>
  <c r="N7819" s="1"/>
  <c r="O7819" s="1"/>
  <c r="M7827"/>
  <c r="N7827" s="1"/>
  <c r="O7827" s="1"/>
  <c r="M7835"/>
  <c r="N7835" s="1"/>
  <c r="O7835" s="1"/>
  <c r="M7843"/>
  <c r="N7843" s="1"/>
  <c r="O7843" s="1"/>
  <c r="M7851"/>
  <c r="N7851" s="1"/>
  <c r="O7851" s="1"/>
  <c r="M7859"/>
  <c r="N7859" s="1"/>
  <c r="O7859" s="1"/>
  <c r="M7867"/>
  <c r="N7867" s="1"/>
  <c r="O7867" s="1"/>
  <c r="M7875"/>
  <c r="N7875" s="1"/>
  <c r="O7875" s="1"/>
  <c r="M7883"/>
  <c r="N7883" s="1"/>
  <c r="O7883" s="1"/>
  <c r="M7891"/>
  <c r="N7891" s="1"/>
  <c r="O7891" s="1"/>
  <c r="M7899"/>
  <c r="N7899" s="1"/>
  <c r="O7899" s="1"/>
  <c r="M7907"/>
  <c r="N7907" s="1"/>
  <c r="O7907" s="1"/>
  <c r="M7915"/>
  <c r="N7915" s="1"/>
  <c r="O7915" s="1"/>
  <c r="M7923"/>
  <c r="N7923" s="1"/>
  <c r="O7923" s="1"/>
  <c r="M7931"/>
  <c r="N7931" s="1"/>
  <c r="O7931" s="1"/>
  <c r="M7939"/>
  <c r="N7939" s="1"/>
  <c r="O7939" s="1"/>
  <c r="M7947"/>
  <c r="N7947" s="1"/>
  <c r="O7947" s="1"/>
  <c r="M7955"/>
  <c r="N7955" s="1"/>
  <c r="O7955" s="1"/>
  <c r="M7963"/>
  <c r="N7963" s="1"/>
  <c r="O7963" s="1"/>
  <c r="M7971"/>
  <c r="N7971" s="1"/>
  <c r="O7971" s="1"/>
  <c r="M7979"/>
  <c r="N7979" s="1"/>
  <c r="O7979" s="1"/>
  <c r="M7987"/>
  <c r="N7987" s="1"/>
  <c r="O7987" s="1"/>
  <c r="M7995"/>
  <c r="N7995" s="1"/>
  <c r="O7995" s="1"/>
  <c r="M8003"/>
  <c r="N8003" s="1"/>
  <c r="O8003" s="1"/>
  <c r="M8011"/>
  <c r="N8011" s="1"/>
  <c r="O8011" s="1"/>
  <c r="M8019"/>
  <c r="N8019" s="1"/>
  <c r="O8019" s="1"/>
  <c r="M8027"/>
  <c r="N8027" s="1"/>
  <c r="O8027" s="1"/>
  <c r="M8035"/>
  <c r="N8035" s="1"/>
  <c r="O8035" s="1"/>
  <c r="M8043"/>
  <c r="N8043" s="1"/>
  <c r="O8043" s="1"/>
  <c r="M8051"/>
  <c r="N8051" s="1"/>
  <c r="O8051" s="1"/>
  <c r="M8059"/>
  <c r="N8059" s="1"/>
  <c r="O8059" s="1"/>
  <c r="M8067"/>
  <c r="N8067" s="1"/>
  <c r="O8067" s="1"/>
  <c r="M8075"/>
  <c r="N8075" s="1"/>
  <c r="O8075" s="1"/>
  <c r="M8083"/>
  <c r="N8083" s="1"/>
  <c r="O8083" s="1"/>
  <c r="M8091"/>
  <c r="N8091" s="1"/>
  <c r="O8091" s="1"/>
  <c r="M8099"/>
  <c r="N8099" s="1"/>
  <c r="O8099" s="1"/>
  <c r="M8107"/>
  <c r="N8107" s="1"/>
  <c r="O8107" s="1"/>
  <c r="M5125"/>
  <c r="N5125" s="1"/>
  <c r="O5125" s="1"/>
  <c r="M5627"/>
  <c r="N5627" s="1"/>
  <c r="O5627" s="1"/>
  <c r="M5734"/>
  <c r="N5734" s="1"/>
  <c r="O5734" s="1"/>
  <c r="M5837"/>
  <c r="N5837" s="1"/>
  <c r="O5837" s="1"/>
  <c r="M5939"/>
  <c r="N5939" s="1"/>
  <c r="O5939" s="1"/>
  <c r="M6032"/>
  <c r="N6032" s="1"/>
  <c r="O6032" s="1"/>
  <c r="M6118"/>
  <c r="N6118" s="1"/>
  <c r="O6118" s="1"/>
  <c r="M6182"/>
  <c r="N6182" s="1"/>
  <c r="O6182" s="1"/>
  <c r="M6246"/>
  <c r="N6246" s="1"/>
  <c r="O6246" s="1"/>
  <c r="M6310"/>
  <c r="N6310" s="1"/>
  <c r="O6310" s="1"/>
  <c r="P6310" s="1"/>
  <c r="M6374"/>
  <c r="N6374" s="1"/>
  <c r="O6374" s="1"/>
  <c r="M6438"/>
  <c r="N6438" s="1"/>
  <c r="O6438" s="1"/>
  <c r="M6502"/>
  <c r="N6502" s="1"/>
  <c r="O6502" s="1"/>
  <c r="M6566"/>
  <c r="N6566" s="1"/>
  <c r="O6566" s="1"/>
  <c r="M6630"/>
  <c r="N6630" s="1"/>
  <c r="O6630" s="1"/>
  <c r="M6694"/>
  <c r="N6694" s="1"/>
  <c r="O6694" s="1"/>
  <c r="M6713"/>
  <c r="N6713" s="1"/>
  <c r="O6713" s="1"/>
  <c r="M6736"/>
  <c r="N6736" s="1"/>
  <c r="O6736" s="1"/>
  <c r="M6758"/>
  <c r="N6758" s="1"/>
  <c r="O6758" s="1"/>
  <c r="M6777"/>
  <c r="N6777" s="1"/>
  <c r="O6777" s="1"/>
  <c r="M6800"/>
  <c r="N6800" s="1"/>
  <c r="O6800" s="1"/>
  <c r="M6822"/>
  <c r="N6822" s="1"/>
  <c r="O6822" s="1"/>
  <c r="M6841"/>
  <c r="N6841" s="1"/>
  <c r="O6841" s="1"/>
  <c r="M6864"/>
  <c r="N6864" s="1"/>
  <c r="O6864" s="1"/>
  <c r="M6886"/>
  <c r="N6886" s="1"/>
  <c r="O6886" s="1"/>
  <c r="M6899"/>
  <c r="N6899" s="1"/>
  <c r="O6899" s="1"/>
  <c r="M6912"/>
  <c r="N6912" s="1"/>
  <c r="O6912" s="1"/>
  <c r="M6926"/>
  <c r="N6926" s="1"/>
  <c r="O6926" s="1"/>
  <c r="M6937"/>
  <c r="N6937" s="1"/>
  <c r="O6937" s="1"/>
  <c r="M6951"/>
  <c r="N6951" s="1"/>
  <c r="O6951" s="1"/>
  <c r="M6963"/>
  <c r="N6963" s="1"/>
  <c r="O6963" s="1"/>
  <c r="M6976"/>
  <c r="N6976" s="1"/>
  <c r="O6976" s="1"/>
  <c r="M6990"/>
  <c r="N6990" s="1"/>
  <c r="O6990" s="1"/>
  <c r="M7001"/>
  <c r="N7001" s="1"/>
  <c r="O7001" s="1"/>
  <c r="M7015"/>
  <c r="N7015" s="1"/>
  <c r="O7015" s="1"/>
  <c r="M7027"/>
  <c r="N7027" s="1"/>
  <c r="O7027" s="1"/>
  <c r="M7040"/>
  <c r="N7040" s="1"/>
  <c r="O7040" s="1"/>
  <c r="M7051"/>
  <c r="N7051" s="1"/>
  <c r="O7051" s="1"/>
  <c r="M7060"/>
  <c r="N7060" s="1"/>
  <c r="O7060" s="1"/>
  <c r="M7068"/>
  <c r="N7068" s="1"/>
  <c r="O7068" s="1"/>
  <c r="M7076"/>
  <c r="N7076" s="1"/>
  <c r="O7076" s="1"/>
  <c r="M7084"/>
  <c r="N7084" s="1"/>
  <c r="O7084" s="1"/>
  <c r="M7092"/>
  <c r="N7092" s="1"/>
  <c r="O7092" s="1"/>
  <c r="M7100"/>
  <c r="N7100" s="1"/>
  <c r="O7100" s="1"/>
  <c r="M7108"/>
  <c r="N7108" s="1"/>
  <c r="O7108" s="1"/>
  <c r="M7116"/>
  <c r="N7116" s="1"/>
  <c r="O7116" s="1"/>
  <c r="M7124"/>
  <c r="N7124" s="1"/>
  <c r="O7124" s="1"/>
  <c r="M7132"/>
  <c r="N7132" s="1"/>
  <c r="O7132" s="1"/>
  <c r="M7140"/>
  <c r="N7140" s="1"/>
  <c r="O7140" s="1"/>
  <c r="M7148"/>
  <c r="N7148" s="1"/>
  <c r="O7148" s="1"/>
  <c r="M7156"/>
  <c r="N7156" s="1"/>
  <c r="O7156" s="1"/>
  <c r="M7164"/>
  <c r="N7164" s="1"/>
  <c r="O7164" s="1"/>
  <c r="M7172"/>
  <c r="N7172" s="1"/>
  <c r="O7172" s="1"/>
  <c r="M7180"/>
  <c r="N7180" s="1"/>
  <c r="O7180" s="1"/>
  <c r="M7188"/>
  <c r="N7188" s="1"/>
  <c r="O7188" s="1"/>
  <c r="M7196"/>
  <c r="N7196" s="1"/>
  <c r="O7196" s="1"/>
  <c r="M7204"/>
  <c r="N7204" s="1"/>
  <c r="O7204" s="1"/>
  <c r="M7212"/>
  <c r="N7212" s="1"/>
  <c r="O7212" s="1"/>
  <c r="M7220"/>
  <c r="N7220" s="1"/>
  <c r="O7220" s="1"/>
  <c r="M7228"/>
  <c r="N7228" s="1"/>
  <c r="O7228" s="1"/>
  <c r="M7236"/>
  <c r="N7236" s="1"/>
  <c r="O7236" s="1"/>
  <c r="M7244"/>
  <c r="N7244" s="1"/>
  <c r="O7244" s="1"/>
  <c r="M7252"/>
  <c r="N7252" s="1"/>
  <c r="O7252" s="1"/>
  <c r="M7260"/>
  <c r="N7260" s="1"/>
  <c r="O7260" s="1"/>
  <c r="M7268"/>
  <c r="N7268" s="1"/>
  <c r="O7268" s="1"/>
  <c r="M7276"/>
  <c r="N7276" s="1"/>
  <c r="O7276" s="1"/>
  <c r="M7284"/>
  <c r="N7284" s="1"/>
  <c r="O7284" s="1"/>
  <c r="M7292"/>
  <c r="N7292" s="1"/>
  <c r="O7292" s="1"/>
  <c r="M7300"/>
  <c r="N7300" s="1"/>
  <c r="O7300" s="1"/>
  <c r="M7308"/>
  <c r="N7308" s="1"/>
  <c r="O7308" s="1"/>
  <c r="M7316"/>
  <c r="N7316" s="1"/>
  <c r="O7316" s="1"/>
  <c r="M7324"/>
  <c r="N7324" s="1"/>
  <c r="O7324" s="1"/>
  <c r="M7332"/>
  <c r="N7332" s="1"/>
  <c r="O7332" s="1"/>
  <c r="M7340"/>
  <c r="N7340" s="1"/>
  <c r="O7340" s="1"/>
  <c r="M7348"/>
  <c r="N7348" s="1"/>
  <c r="O7348" s="1"/>
  <c r="M7356"/>
  <c r="N7356" s="1"/>
  <c r="O7356" s="1"/>
  <c r="M7364"/>
  <c r="N7364" s="1"/>
  <c r="O7364" s="1"/>
  <c r="M7372"/>
  <c r="N7372" s="1"/>
  <c r="O7372" s="1"/>
  <c r="M7380"/>
  <c r="N7380" s="1"/>
  <c r="O7380" s="1"/>
  <c r="M7388"/>
  <c r="N7388" s="1"/>
  <c r="O7388" s="1"/>
  <c r="M7396"/>
  <c r="N7396" s="1"/>
  <c r="O7396" s="1"/>
  <c r="M7404"/>
  <c r="N7404" s="1"/>
  <c r="O7404" s="1"/>
  <c r="M7412"/>
  <c r="N7412" s="1"/>
  <c r="O7412" s="1"/>
  <c r="M7420"/>
  <c r="N7420" s="1"/>
  <c r="O7420" s="1"/>
  <c r="M7428"/>
  <c r="N7428" s="1"/>
  <c r="O7428" s="1"/>
  <c r="M7436"/>
  <c r="N7436" s="1"/>
  <c r="O7436" s="1"/>
  <c r="M7444"/>
  <c r="N7444" s="1"/>
  <c r="O7444" s="1"/>
  <c r="M7452"/>
  <c r="N7452" s="1"/>
  <c r="O7452" s="1"/>
  <c r="M7460"/>
  <c r="N7460" s="1"/>
  <c r="O7460" s="1"/>
  <c r="M7468"/>
  <c r="N7468" s="1"/>
  <c r="O7468" s="1"/>
  <c r="M7476"/>
  <c r="N7476" s="1"/>
  <c r="O7476" s="1"/>
  <c r="M7484"/>
  <c r="N7484" s="1"/>
  <c r="O7484" s="1"/>
  <c r="M7492"/>
  <c r="N7492" s="1"/>
  <c r="O7492" s="1"/>
  <c r="M7500"/>
  <c r="N7500" s="1"/>
  <c r="O7500" s="1"/>
  <c r="M7508"/>
  <c r="N7508" s="1"/>
  <c r="O7508" s="1"/>
  <c r="M7516"/>
  <c r="N7516" s="1"/>
  <c r="O7516" s="1"/>
  <c r="M7524"/>
  <c r="N7524" s="1"/>
  <c r="O7524" s="1"/>
  <c r="M7532"/>
  <c r="N7532" s="1"/>
  <c r="O7532" s="1"/>
  <c r="M7540"/>
  <c r="N7540" s="1"/>
  <c r="O7540" s="1"/>
  <c r="M7548"/>
  <c r="N7548" s="1"/>
  <c r="O7548" s="1"/>
  <c r="M7556"/>
  <c r="N7556" s="1"/>
  <c r="O7556" s="1"/>
  <c r="M7564"/>
  <c r="N7564" s="1"/>
  <c r="O7564" s="1"/>
  <c r="M7572"/>
  <c r="N7572" s="1"/>
  <c r="O7572" s="1"/>
  <c r="M7580"/>
  <c r="N7580" s="1"/>
  <c r="O7580" s="1"/>
  <c r="M7588"/>
  <c r="N7588" s="1"/>
  <c r="O7588" s="1"/>
  <c r="M7596"/>
  <c r="N7596" s="1"/>
  <c r="O7596" s="1"/>
  <c r="M7604"/>
  <c r="N7604" s="1"/>
  <c r="O7604" s="1"/>
  <c r="M7612"/>
  <c r="N7612" s="1"/>
  <c r="O7612" s="1"/>
  <c r="M7620"/>
  <c r="N7620" s="1"/>
  <c r="O7620" s="1"/>
  <c r="M7628"/>
  <c r="N7628" s="1"/>
  <c r="O7628" s="1"/>
  <c r="M7636"/>
  <c r="N7636" s="1"/>
  <c r="O7636" s="1"/>
  <c r="M7644"/>
  <c r="N7644" s="1"/>
  <c r="O7644" s="1"/>
  <c r="M7652"/>
  <c r="N7652" s="1"/>
  <c r="O7652" s="1"/>
  <c r="M7660"/>
  <c r="N7660" s="1"/>
  <c r="O7660" s="1"/>
  <c r="M7668"/>
  <c r="N7668" s="1"/>
  <c r="O7668" s="1"/>
  <c r="M7676"/>
  <c r="N7676" s="1"/>
  <c r="O7676" s="1"/>
  <c r="M7684"/>
  <c r="N7684" s="1"/>
  <c r="O7684" s="1"/>
  <c r="M7692"/>
  <c r="N7692" s="1"/>
  <c r="O7692" s="1"/>
  <c r="M7700"/>
  <c r="N7700" s="1"/>
  <c r="O7700" s="1"/>
  <c r="M7708"/>
  <c r="N7708" s="1"/>
  <c r="O7708" s="1"/>
  <c r="M7716"/>
  <c r="N7716" s="1"/>
  <c r="O7716" s="1"/>
  <c r="M7724"/>
  <c r="N7724" s="1"/>
  <c r="O7724" s="1"/>
  <c r="M7732"/>
  <c r="N7732" s="1"/>
  <c r="O7732" s="1"/>
  <c r="M7740"/>
  <c r="N7740" s="1"/>
  <c r="O7740" s="1"/>
  <c r="M7748"/>
  <c r="N7748" s="1"/>
  <c r="O7748" s="1"/>
  <c r="M7756"/>
  <c r="N7756" s="1"/>
  <c r="O7756" s="1"/>
  <c r="M7764"/>
  <c r="N7764" s="1"/>
  <c r="O7764" s="1"/>
  <c r="M7772"/>
  <c r="N7772" s="1"/>
  <c r="O7772" s="1"/>
  <c r="M7780"/>
  <c r="N7780" s="1"/>
  <c r="O7780" s="1"/>
  <c r="M7788"/>
  <c r="N7788" s="1"/>
  <c r="O7788" s="1"/>
  <c r="M7796"/>
  <c r="N7796" s="1"/>
  <c r="O7796" s="1"/>
  <c r="M7804"/>
  <c r="N7804" s="1"/>
  <c r="O7804" s="1"/>
  <c r="M7812"/>
  <c r="N7812" s="1"/>
  <c r="O7812" s="1"/>
  <c r="M7820"/>
  <c r="N7820" s="1"/>
  <c r="O7820" s="1"/>
  <c r="M7828"/>
  <c r="N7828" s="1"/>
  <c r="O7828" s="1"/>
  <c r="M7836"/>
  <c r="N7836" s="1"/>
  <c r="O7836" s="1"/>
  <c r="M7844"/>
  <c r="N7844" s="1"/>
  <c r="O7844" s="1"/>
  <c r="M7852"/>
  <c r="N7852" s="1"/>
  <c r="O7852" s="1"/>
  <c r="M7860"/>
  <c r="N7860" s="1"/>
  <c r="O7860" s="1"/>
  <c r="M7868"/>
  <c r="N7868" s="1"/>
  <c r="O7868" s="1"/>
  <c r="M7876"/>
  <c r="N7876" s="1"/>
  <c r="O7876" s="1"/>
  <c r="M5267"/>
  <c r="N5267" s="1"/>
  <c r="O5267" s="1"/>
  <c r="M5658"/>
  <c r="N5658" s="1"/>
  <c r="O5658" s="1"/>
  <c r="M5759"/>
  <c r="N5759" s="1"/>
  <c r="O5759" s="1"/>
  <c r="M5862"/>
  <c r="N5862" s="1"/>
  <c r="O5862" s="1"/>
  <c r="M5965"/>
  <c r="N5965" s="1"/>
  <c r="O5965" s="1"/>
  <c r="M6054"/>
  <c r="N6054" s="1"/>
  <c r="O6054" s="1"/>
  <c r="M6134"/>
  <c r="N6134" s="1"/>
  <c r="O6134" s="1"/>
  <c r="M6198"/>
  <c r="N6198" s="1"/>
  <c r="O6198" s="1"/>
  <c r="M6262"/>
  <c r="N6262" s="1"/>
  <c r="O6262" s="1"/>
  <c r="M6326"/>
  <c r="N6326" s="1"/>
  <c r="O6326" s="1"/>
  <c r="M6390"/>
  <c r="N6390" s="1"/>
  <c r="O6390" s="1"/>
  <c r="M6454"/>
  <c r="N6454" s="1"/>
  <c r="O6454" s="1"/>
  <c r="M6518"/>
  <c r="N6518" s="1"/>
  <c r="O6518" s="1"/>
  <c r="M6582"/>
  <c r="N6582" s="1"/>
  <c r="O6582" s="1"/>
  <c r="M6646"/>
  <c r="N6646" s="1"/>
  <c r="O6646" s="1"/>
  <c r="M6697"/>
  <c r="N6697" s="1"/>
  <c r="O6697" s="1"/>
  <c r="M6720"/>
  <c r="N6720" s="1"/>
  <c r="O6720" s="1"/>
  <c r="M6742"/>
  <c r="N6742" s="1"/>
  <c r="O6742" s="1"/>
  <c r="M6761"/>
  <c r="N6761" s="1"/>
  <c r="O6761" s="1"/>
  <c r="M6784"/>
  <c r="N6784" s="1"/>
  <c r="O6784" s="1"/>
  <c r="M6806"/>
  <c r="N6806" s="1"/>
  <c r="O6806" s="1"/>
  <c r="M6825"/>
  <c r="N6825" s="1"/>
  <c r="O6825" s="1"/>
  <c r="M6848"/>
  <c r="N6848" s="1"/>
  <c r="O6848" s="1"/>
  <c r="M6870"/>
  <c r="N6870" s="1"/>
  <c r="O6870" s="1"/>
  <c r="M6889"/>
  <c r="N6889" s="1"/>
  <c r="O6889" s="1"/>
  <c r="M6903"/>
  <c r="N6903" s="1"/>
  <c r="O6903" s="1"/>
  <c r="M6915"/>
  <c r="N6915" s="1"/>
  <c r="O6915" s="1"/>
  <c r="M6928"/>
  <c r="N6928" s="1"/>
  <c r="O6928" s="1"/>
  <c r="M6942"/>
  <c r="N6942" s="1"/>
  <c r="O6942" s="1"/>
  <c r="M6953"/>
  <c r="N6953" s="1"/>
  <c r="O6953" s="1"/>
  <c r="M6967"/>
  <c r="N6967" s="1"/>
  <c r="O6967" s="1"/>
  <c r="M6979"/>
  <c r="N6979" s="1"/>
  <c r="O6979" s="1"/>
  <c r="M6992"/>
  <c r="N6992" s="1"/>
  <c r="O6992" s="1"/>
  <c r="M7006"/>
  <c r="N7006" s="1"/>
  <c r="O7006" s="1"/>
  <c r="M7017"/>
  <c r="N7017" s="1"/>
  <c r="O7017" s="1"/>
  <c r="M7031"/>
  <c r="N7031" s="1"/>
  <c r="O7031" s="1"/>
  <c r="M7043"/>
  <c r="N7043" s="1"/>
  <c r="O7043" s="1"/>
  <c r="M7054"/>
  <c r="N7054" s="1"/>
  <c r="O7054" s="1"/>
  <c r="M7062"/>
  <c r="N7062" s="1"/>
  <c r="O7062" s="1"/>
  <c r="M7070"/>
  <c r="N7070" s="1"/>
  <c r="O7070" s="1"/>
  <c r="M7078"/>
  <c r="N7078" s="1"/>
  <c r="O7078" s="1"/>
  <c r="M7086"/>
  <c r="N7086" s="1"/>
  <c r="O7086" s="1"/>
  <c r="M7094"/>
  <c r="N7094" s="1"/>
  <c r="O7094" s="1"/>
  <c r="M7102"/>
  <c r="N7102" s="1"/>
  <c r="O7102" s="1"/>
  <c r="M7110"/>
  <c r="N7110" s="1"/>
  <c r="O7110" s="1"/>
  <c r="M7118"/>
  <c r="N7118" s="1"/>
  <c r="O7118" s="1"/>
  <c r="M7126"/>
  <c r="N7126" s="1"/>
  <c r="O7126" s="1"/>
  <c r="M7134"/>
  <c r="N7134" s="1"/>
  <c r="O7134" s="1"/>
  <c r="M7142"/>
  <c r="N7142" s="1"/>
  <c r="O7142" s="1"/>
  <c r="M7150"/>
  <c r="N7150" s="1"/>
  <c r="O7150" s="1"/>
  <c r="M7158"/>
  <c r="N7158" s="1"/>
  <c r="O7158" s="1"/>
  <c r="M7166"/>
  <c r="N7166" s="1"/>
  <c r="O7166" s="1"/>
  <c r="M7174"/>
  <c r="N7174" s="1"/>
  <c r="O7174" s="1"/>
  <c r="M7182"/>
  <c r="N7182" s="1"/>
  <c r="O7182" s="1"/>
  <c r="M7190"/>
  <c r="N7190" s="1"/>
  <c r="O7190" s="1"/>
  <c r="M7198"/>
  <c r="N7198" s="1"/>
  <c r="O7198" s="1"/>
  <c r="M7206"/>
  <c r="N7206" s="1"/>
  <c r="O7206" s="1"/>
  <c r="M7214"/>
  <c r="N7214" s="1"/>
  <c r="O7214" s="1"/>
  <c r="M7222"/>
  <c r="N7222" s="1"/>
  <c r="O7222" s="1"/>
  <c r="M7230"/>
  <c r="N7230" s="1"/>
  <c r="O7230" s="1"/>
  <c r="M7238"/>
  <c r="N7238" s="1"/>
  <c r="O7238" s="1"/>
  <c r="M7246"/>
  <c r="N7246" s="1"/>
  <c r="O7246" s="1"/>
  <c r="M7254"/>
  <c r="N7254" s="1"/>
  <c r="O7254" s="1"/>
  <c r="M7262"/>
  <c r="N7262" s="1"/>
  <c r="O7262" s="1"/>
  <c r="M7270"/>
  <c r="N7270" s="1"/>
  <c r="O7270" s="1"/>
  <c r="M7278"/>
  <c r="N7278" s="1"/>
  <c r="O7278" s="1"/>
  <c r="M7286"/>
  <c r="N7286" s="1"/>
  <c r="O7286" s="1"/>
  <c r="M7294"/>
  <c r="N7294" s="1"/>
  <c r="O7294" s="1"/>
  <c r="M7302"/>
  <c r="N7302" s="1"/>
  <c r="O7302" s="1"/>
  <c r="M7310"/>
  <c r="N7310" s="1"/>
  <c r="O7310" s="1"/>
  <c r="M7318"/>
  <c r="N7318" s="1"/>
  <c r="O7318" s="1"/>
  <c r="M7326"/>
  <c r="N7326" s="1"/>
  <c r="O7326" s="1"/>
  <c r="M7334"/>
  <c r="N7334" s="1"/>
  <c r="O7334" s="1"/>
  <c r="M7342"/>
  <c r="N7342" s="1"/>
  <c r="O7342" s="1"/>
  <c r="M7350"/>
  <c r="N7350" s="1"/>
  <c r="O7350" s="1"/>
  <c r="M7358"/>
  <c r="N7358" s="1"/>
  <c r="O7358" s="1"/>
  <c r="M7366"/>
  <c r="N7366" s="1"/>
  <c r="O7366" s="1"/>
  <c r="M7374"/>
  <c r="N7374" s="1"/>
  <c r="O7374" s="1"/>
  <c r="M7382"/>
  <c r="N7382" s="1"/>
  <c r="O7382" s="1"/>
  <c r="M7390"/>
  <c r="N7390" s="1"/>
  <c r="O7390" s="1"/>
  <c r="M7398"/>
  <c r="N7398" s="1"/>
  <c r="O7398" s="1"/>
  <c r="M7406"/>
  <c r="N7406" s="1"/>
  <c r="O7406" s="1"/>
  <c r="M7414"/>
  <c r="N7414" s="1"/>
  <c r="O7414" s="1"/>
  <c r="M7422"/>
  <c r="N7422" s="1"/>
  <c r="O7422" s="1"/>
  <c r="M7430"/>
  <c r="N7430" s="1"/>
  <c r="O7430" s="1"/>
  <c r="M7438"/>
  <c r="N7438" s="1"/>
  <c r="O7438" s="1"/>
  <c r="M7446"/>
  <c r="N7446" s="1"/>
  <c r="O7446" s="1"/>
  <c r="M7454"/>
  <c r="N7454" s="1"/>
  <c r="O7454" s="1"/>
  <c r="M7462"/>
  <c r="N7462" s="1"/>
  <c r="O7462" s="1"/>
  <c r="M7470"/>
  <c r="N7470" s="1"/>
  <c r="O7470" s="1"/>
  <c r="M7478"/>
  <c r="N7478" s="1"/>
  <c r="O7478" s="1"/>
  <c r="M7486"/>
  <c r="N7486" s="1"/>
  <c r="O7486" s="1"/>
  <c r="M7494"/>
  <c r="N7494" s="1"/>
  <c r="O7494" s="1"/>
  <c r="M7502"/>
  <c r="N7502" s="1"/>
  <c r="O7502" s="1"/>
  <c r="M7510"/>
  <c r="N7510" s="1"/>
  <c r="O7510" s="1"/>
  <c r="M7518"/>
  <c r="N7518" s="1"/>
  <c r="O7518" s="1"/>
  <c r="M7526"/>
  <c r="N7526" s="1"/>
  <c r="O7526" s="1"/>
  <c r="M7534"/>
  <c r="N7534" s="1"/>
  <c r="O7534" s="1"/>
  <c r="M7542"/>
  <c r="N7542" s="1"/>
  <c r="O7542" s="1"/>
  <c r="M7550"/>
  <c r="N7550" s="1"/>
  <c r="O7550" s="1"/>
  <c r="M7558"/>
  <c r="N7558" s="1"/>
  <c r="O7558" s="1"/>
  <c r="M7566"/>
  <c r="N7566" s="1"/>
  <c r="O7566" s="1"/>
  <c r="M7574"/>
  <c r="N7574" s="1"/>
  <c r="O7574" s="1"/>
  <c r="M7582"/>
  <c r="N7582" s="1"/>
  <c r="O7582" s="1"/>
  <c r="M7590"/>
  <c r="N7590" s="1"/>
  <c r="O7590" s="1"/>
  <c r="M7598"/>
  <c r="N7598" s="1"/>
  <c r="O7598" s="1"/>
  <c r="M7606"/>
  <c r="N7606" s="1"/>
  <c r="O7606" s="1"/>
  <c r="M7614"/>
  <c r="N7614" s="1"/>
  <c r="O7614" s="1"/>
  <c r="M7622"/>
  <c r="N7622" s="1"/>
  <c r="O7622" s="1"/>
  <c r="M7630"/>
  <c r="N7630" s="1"/>
  <c r="O7630" s="1"/>
  <c r="M7638"/>
  <c r="N7638" s="1"/>
  <c r="O7638" s="1"/>
  <c r="M7646"/>
  <c r="N7646" s="1"/>
  <c r="O7646" s="1"/>
  <c r="M7654"/>
  <c r="N7654" s="1"/>
  <c r="O7654" s="1"/>
  <c r="M7662"/>
  <c r="N7662" s="1"/>
  <c r="O7662" s="1"/>
  <c r="M7670"/>
  <c r="N7670" s="1"/>
  <c r="O7670" s="1"/>
  <c r="M7678"/>
  <c r="N7678" s="1"/>
  <c r="O7678" s="1"/>
  <c r="M7686"/>
  <c r="N7686" s="1"/>
  <c r="O7686" s="1"/>
  <c r="M7694"/>
  <c r="N7694" s="1"/>
  <c r="O7694" s="1"/>
  <c r="M7702"/>
  <c r="N7702" s="1"/>
  <c r="O7702" s="1"/>
  <c r="M7710"/>
  <c r="N7710" s="1"/>
  <c r="O7710" s="1"/>
  <c r="M7718"/>
  <c r="N7718" s="1"/>
  <c r="O7718" s="1"/>
  <c r="M7726"/>
  <c r="N7726" s="1"/>
  <c r="O7726" s="1"/>
  <c r="M7734"/>
  <c r="N7734" s="1"/>
  <c r="O7734" s="1"/>
  <c r="M7742"/>
  <c r="N7742" s="1"/>
  <c r="O7742" s="1"/>
  <c r="M7750"/>
  <c r="N7750" s="1"/>
  <c r="O7750" s="1"/>
  <c r="M7758"/>
  <c r="N7758" s="1"/>
  <c r="O7758" s="1"/>
  <c r="M7766"/>
  <c r="N7766" s="1"/>
  <c r="O7766" s="1"/>
  <c r="M7774"/>
  <c r="N7774" s="1"/>
  <c r="O7774" s="1"/>
  <c r="M7782"/>
  <c r="N7782" s="1"/>
  <c r="O7782" s="1"/>
  <c r="M7790"/>
  <c r="N7790" s="1"/>
  <c r="O7790" s="1"/>
  <c r="M7798"/>
  <c r="N7798" s="1"/>
  <c r="O7798" s="1"/>
  <c r="M7806"/>
  <c r="N7806" s="1"/>
  <c r="O7806" s="1"/>
  <c r="M7814"/>
  <c r="N7814" s="1"/>
  <c r="O7814" s="1"/>
  <c r="M7822"/>
  <c r="N7822" s="1"/>
  <c r="O7822" s="1"/>
  <c r="M7830"/>
  <c r="N7830" s="1"/>
  <c r="O7830" s="1"/>
  <c r="M7838"/>
  <c r="N7838" s="1"/>
  <c r="O7838" s="1"/>
  <c r="M7846"/>
  <c r="N7846" s="1"/>
  <c r="O7846" s="1"/>
  <c r="M7854"/>
  <c r="N7854" s="1"/>
  <c r="O7854" s="1"/>
  <c r="M7862"/>
  <c r="N7862" s="1"/>
  <c r="O7862" s="1"/>
  <c r="M7870"/>
  <c r="N7870" s="1"/>
  <c r="O7870" s="1"/>
  <c r="M7878"/>
  <c r="N7878" s="1"/>
  <c r="O7878" s="1"/>
  <c r="M7886"/>
  <c r="N7886" s="1"/>
  <c r="O7886" s="1"/>
  <c r="M7894"/>
  <c r="N7894" s="1"/>
  <c r="O7894" s="1"/>
  <c r="M7902"/>
  <c r="N7902" s="1"/>
  <c r="O7902" s="1"/>
  <c r="M7910"/>
  <c r="N7910" s="1"/>
  <c r="O7910" s="1"/>
  <c r="M7918"/>
  <c r="N7918" s="1"/>
  <c r="O7918" s="1"/>
  <c r="M7926"/>
  <c r="N7926" s="1"/>
  <c r="O7926" s="1"/>
  <c r="M7934"/>
  <c r="N7934" s="1"/>
  <c r="O7934" s="1"/>
  <c r="M7942"/>
  <c r="N7942" s="1"/>
  <c r="O7942" s="1"/>
  <c r="M7950"/>
  <c r="N7950" s="1"/>
  <c r="O7950" s="1"/>
  <c r="M7958"/>
  <c r="N7958" s="1"/>
  <c r="O7958" s="1"/>
  <c r="M7966"/>
  <c r="N7966" s="1"/>
  <c r="O7966" s="1"/>
  <c r="M7974"/>
  <c r="N7974" s="1"/>
  <c r="O7974" s="1"/>
  <c r="M7982"/>
  <c r="N7982" s="1"/>
  <c r="O7982" s="1"/>
  <c r="M7990"/>
  <c r="N7990" s="1"/>
  <c r="O7990" s="1"/>
  <c r="M7998"/>
  <c r="N7998" s="1"/>
  <c r="O7998" s="1"/>
  <c r="M8006"/>
  <c r="N8006" s="1"/>
  <c r="O8006" s="1"/>
  <c r="M8014"/>
  <c r="N8014" s="1"/>
  <c r="O8014" s="1"/>
  <c r="M8022"/>
  <c r="N8022" s="1"/>
  <c r="O8022" s="1"/>
  <c r="M8030"/>
  <c r="N8030" s="1"/>
  <c r="O8030" s="1"/>
  <c r="M8038"/>
  <c r="N8038" s="1"/>
  <c r="O8038" s="1"/>
  <c r="M8046"/>
  <c r="N8046" s="1"/>
  <c r="O8046" s="1"/>
  <c r="M8054"/>
  <c r="N8054" s="1"/>
  <c r="O8054" s="1"/>
  <c r="M8062"/>
  <c r="N8062" s="1"/>
  <c r="O8062" s="1"/>
  <c r="M8070"/>
  <c r="N8070" s="1"/>
  <c r="O8070" s="1"/>
  <c r="M8078"/>
  <c r="N8078" s="1"/>
  <c r="O8078" s="1"/>
  <c r="M8086"/>
  <c r="N8086" s="1"/>
  <c r="O8086" s="1"/>
  <c r="M8094"/>
  <c r="N8094" s="1"/>
  <c r="O8094" s="1"/>
  <c r="M8102"/>
  <c r="N8102" s="1"/>
  <c r="O8102" s="1"/>
  <c r="M8110"/>
  <c r="N8110" s="1"/>
  <c r="O8110" s="1"/>
  <c r="M5203"/>
  <c r="N5203" s="1"/>
  <c r="O5203" s="1"/>
  <c r="P5203" s="1"/>
  <c r="M6254"/>
  <c r="N6254" s="1"/>
  <c r="O6254" s="1"/>
  <c r="M6718"/>
  <c r="N6718" s="1"/>
  <c r="O6718" s="1"/>
  <c r="M6888"/>
  <c r="N6888" s="1"/>
  <c r="O6888" s="1"/>
  <c r="M6991"/>
  <c r="N6991" s="1"/>
  <c r="O6991" s="1"/>
  <c r="M7077"/>
  <c r="N7077" s="1"/>
  <c r="O7077" s="1"/>
  <c r="M7141"/>
  <c r="N7141" s="1"/>
  <c r="O7141" s="1"/>
  <c r="M7205"/>
  <c r="N7205" s="1"/>
  <c r="O7205" s="1"/>
  <c r="M7269"/>
  <c r="N7269" s="1"/>
  <c r="O7269" s="1"/>
  <c r="M7333"/>
  <c r="N7333" s="1"/>
  <c r="O7333" s="1"/>
  <c r="M7397"/>
  <c r="N7397" s="1"/>
  <c r="O7397" s="1"/>
  <c r="M7461"/>
  <c r="N7461" s="1"/>
  <c r="O7461" s="1"/>
  <c r="M7525"/>
  <c r="N7525" s="1"/>
  <c r="O7525" s="1"/>
  <c r="M7589"/>
  <c r="N7589" s="1"/>
  <c r="O7589" s="1"/>
  <c r="M7653"/>
  <c r="N7653" s="1"/>
  <c r="O7653" s="1"/>
  <c r="M7717"/>
  <c r="N7717" s="1"/>
  <c r="O7717" s="1"/>
  <c r="M7781"/>
  <c r="N7781" s="1"/>
  <c r="O7781" s="1"/>
  <c r="M7817"/>
  <c r="N7817" s="1"/>
  <c r="O7817" s="1"/>
  <c r="M7840"/>
  <c r="N7840" s="1"/>
  <c r="O7840" s="1"/>
  <c r="M7861"/>
  <c r="N7861" s="1"/>
  <c r="O7861" s="1"/>
  <c r="M7881"/>
  <c r="N7881" s="1"/>
  <c r="O7881" s="1"/>
  <c r="M7897"/>
  <c r="N7897" s="1"/>
  <c r="O7897" s="1"/>
  <c r="M7912"/>
  <c r="N7912" s="1"/>
  <c r="O7912" s="1"/>
  <c r="M7925"/>
  <c r="N7925" s="1"/>
  <c r="O7925" s="1"/>
  <c r="M7937"/>
  <c r="N7937" s="1"/>
  <c r="O7937" s="1"/>
  <c r="M7951"/>
  <c r="N7951" s="1"/>
  <c r="O7951" s="1"/>
  <c r="M7964"/>
  <c r="N7964" s="1"/>
  <c r="O7964" s="1"/>
  <c r="M7976"/>
  <c r="N7976" s="1"/>
  <c r="O7976" s="1"/>
  <c r="M7989"/>
  <c r="N7989" s="1"/>
  <c r="O7989" s="1"/>
  <c r="M8001"/>
  <c r="N8001" s="1"/>
  <c r="O8001" s="1"/>
  <c r="M8015"/>
  <c r="N8015" s="1"/>
  <c r="O8015" s="1"/>
  <c r="M8028"/>
  <c r="N8028" s="1"/>
  <c r="O8028" s="1"/>
  <c r="M8040"/>
  <c r="N8040" s="1"/>
  <c r="O8040" s="1"/>
  <c r="M8053"/>
  <c r="N8053" s="1"/>
  <c r="O8053" s="1"/>
  <c r="M8065"/>
  <c r="N8065" s="1"/>
  <c r="O8065" s="1"/>
  <c r="M8079"/>
  <c r="N8079" s="1"/>
  <c r="O8079" s="1"/>
  <c r="M8092"/>
  <c r="N8092" s="1"/>
  <c r="O8092" s="1"/>
  <c r="M8103"/>
  <c r="N8103" s="1"/>
  <c r="O8103" s="1"/>
  <c r="M8113"/>
  <c r="N8113" s="1"/>
  <c r="O8113" s="1"/>
  <c r="M8121"/>
  <c r="N8121" s="1"/>
  <c r="O8121" s="1"/>
  <c r="M8129"/>
  <c r="N8129" s="1"/>
  <c r="O8129" s="1"/>
  <c r="M8137"/>
  <c r="N8137" s="1"/>
  <c r="O8137" s="1"/>
  <c r="M8145"/>
  <c r="N8145" s="1"/>
  <c r="O8145" s="1"/>
  <c r="M8153"/>
  <c r="N8153" s="1"/>
  <c r="O8153" s="1"/>
  <c r="M8161"/>
  <c r="N8161" s="1"/>
  <c r="O8161" s="1"/>
  <c r="M8169"/>
  <c r="N8169" s="1"/>
  <c r="O8169" s="1"/>
  <c r="M8177"/>
  <c r="N8177" s="1"/>
  <c r="O8177" s="1"/>
  <c r="M8185"/>
  <c r="N8185" s="1"/>
  <c r="O8185" s="1"/>
  <c r="M8193"/>
  <c r="N8193" s="1"/>
  <c r="O8193" s="1"/>
  <c r="M8201"/>
  <c r="N8201" s="1"/>
  <c r="O8201" s="1"/>
  <c r="M8209"/>
  <c r="N8209" s="1"/>
  <c r="O8209" s="1"/>
  <c r="M8217"/>
  <c r="N8217" s="1"/>
  <c r="O8217" s="1"/>
  <c r="M8225"/>
  <c r="N8225" s="1"/>
  <c r="O8225" s="1"/>
  <c r="M8233"/>
  <c r="N8233" s="1"/>
  <c r="O8233" s="1"/>
  <c r="M8241"/>
  <c r="N8241" s="1"/>
  <c r="O8241" s="1"/>
  <c r="M8249"/>
  <c r="N8249" s="1"/>
  <c r="O8249" s="1"/>
  <c r="M8257"/>
  <c r="N8257" s="1"/>
  <c r="O8257" s="1"/>
  <c r="M8265"/>
  <c r="N8265" s="1"/>
  <c r="O8265" s="1"/>
  <c r="M8273"/>
  <c r="N8273" s="1"/>
  <c r="O8273" s="1"/>
  <c r="M8281"/>
  <c r="N8281" s="1"/>
  <c r="O8281" s="1"/>
  <c r="M8289"/>
  <c r="N8289" s="1"/>
  <c r="O8289" s="1"/>
  <c r="M8297"/>
  <c r="N8297" s="1"/>
  <c r="O8297" s="1"/>
  <c r="M8305"/>
  <c r="N8305" s="1"/>
  <c r="O8305" s="1"/>
  <c r="M8313"/>
  <c r="N8313" s="1"/>
  <c r="O8313" s="1"/>
  <c r="M8321"/>
  <c r="N8321" s="1"/>
  <c r="O8321" s="1"/>
  <c r="M8329"/>
  <c r="N8329" s="1"/>
  <c r="O8329" s="1"/>
  <c r="M8337"/>
  <c r="N8337" s="1"/>
  <c r="O8337" s="1"/>
  <c r="M8345"/>
  <c r="N8345" s="1"/>
  <c r="O8345" s="1"/>
  <c r="M8353"/>
  <c r="N8353" s="1"/>
  <c r="O8353" s="1"/>
  <c r="M8361"/>
  <c r="N8361" s="1"/>
  <c r="O8361" s="1"/>
  <c r="M8369"/>
  <c r="N8369" s="1"/>
  <c r="O8369" s="1"/>
  <c r="M8377"/>
  <c r="N8377" s="1"/>
  <c r="O8377" s="1"/>
  <c r="M8385"/>
  <c r="N8385" s="1"/>
  <c r="O8385" s="1"/>
  <c r="M8393"/>
  <c r="N8393" s="1"/>
  <c r="O8393" s="1"/>
  <c r="M8401"/>
  <c r="N8401" s="1"/>
  <c r="O8401" s="1"/>
  <c r="M8409"/>
  <c r="N8409" s="1"/>
  <c r="O8409" s="1"/>
  <c r="M8417"/>
  <c r="N8417" s="1"/>
  <c r="O8417" s="1"/>
  <c r="M8425"/>
  <c r="N8425" s="1"/>
  <c r="O8425" s="1"/>
  <c r="M8433"/>
  <c r="N8433" s="1"/>
  <c r="O8433" s="1"/>
  <c r="M8441"/>
  <c r="N8441" s="1"/>
  <c r="O8441" s="1"/>
  <c r="M8449"/>
  <c r="N8449" s="1"/>
  <c r="O8449" s="1"/>
  <c r="M8457"/>
  <c r="N8457" s="1"/>
  <c r="O8457" s="1"/>
  <c r="M8465"/>
  <c r="N8465" s="1"/>
  <c r="O8465" s="1"/>
  <c r="M8473"/>
  <c r="N8473" s="1"/>
  <c r="O8473" s="1"/>
  <c r="M8481"/>
  <c r="N8481" s="1"/>
  <c r="O8481" s="1"/>
  <c r="M8489"/>
  <c r="N8489" s="1"/>
  <c r="O8489" s="1"/>
  <c r="M8497"/>
  <c r="N8497" s="1"/>
  <c r="O8497" s="1"/>
  <c r="M8505"/>
  <c r="N8505" s="1"/>
  <c r="O8505" s="1"/>
  <c r="M8513"/>
  <c r="N8513" s="1"/>
  <c r="O8513" s="1"/>
  <c r="M8521"/>
  <c r="N8521" s="1"/>
  <c r="O8521" s="1"/>
  <c r="M8529"/>
  <c r="N8529" s="1"/>
  <c r="O8529" s="1"/>
  <c r="M8537"/>
  <c r="N8537" s="1"/>
  <c r="O8537" s="1"/>
  <c r="M8545"/>
  <c r="N8545" s="1"/>
  <c r="O8545" s="1"/>
  <c r="M8553"/>
  <c r="N8553" s="1"/>
  <c r="O8553" s="1"/>
  <c r="M8561"/>
  <c r="N8561" s="1"/>
  <c r="O8561" s="1"/>
  <c r="M8569"/>
  <c r="N8569" s="1"/>
  <c r="O8569" s="1"/>
  <c r="M8577"/>
  <c r="N8577" s="1"/>
  <c r="O8577" s="1"/>
  <c r="M8585"/>
  <c r="N8585" s="1"/>
  <c r="O8585" s="1"/>
  <c r="M8593"/>
  <c r="N8593" s="1"/>
  <c r="O8593" s="1"/>
  <c r="M8601"/>
  <c r="N8601" s="1"/>
  <c r="O8601" s="1"/>
  <c r="M8609"/>
  <c r="N8609" s="1"/>
  <c r="O8609" s="1"/>
  <c r="M8617"/>
  <c r="N8617" s="1"/>
  <c r="O8617" s="1"/>
  <c r="M8625"/>
  <c r="N8625" s="1"/>
  <c r="O8625" s="1"/>
  <c r="M8633"/>
  <c r="N8633" s="1"/>
  <c r="O8633" s="1"/>
  <c r="M8641"/>
  <c r="N8641" s="1"/>
  <c r="O8641" s="1"/>
  <c r="M8649"/>
  <c r="N8649" s="1"/>
  <c r="O8649" s="1"/>
  <c r="M8657"/>
  <c r="N8657" s="1"/>
  <c r="O8657" s="1"/>
  <c r="M8665"/>
  <c r="N8665" s="1"/>
  <c r="O8665" s="1"/>
  <c r="M8673"/>
  <c r="N8673" s="1"/>
  <c r="O8673" s="1"/>
  <c r="M8681"/>
  <c r="N8681" s="1"/>
  <c r="O8681" s="1"/>
  <c r="M8689"/>
  <c r="N8689" s="1"/>
  <c r="O8689" s="1"/>
  <c r="M8697"/>
  <c r="N8697" s="1"/>
  <c r="O8697" s="1"/>
  <c r="M8705"/>
  <c r="N8705" s="1"/>
  <c r="O8705" s="1"/>
  <c r="M8713"/>
  <c r="N8713" s="1"/>
  <c r="O8713" s="1"/>
  <c r="M8721"/>
  <c r="N8721" s="1"/>
  <c r="O8721" s="1"/>
  <c r="M8729"/>
  <c r="N8729" s="1"/>
  <c r="O8729" s="1"/>
  <c r="M8737"/>
  <c r="N8737" s="1"/>
  <c r="O8737" s="1"/>
  <c r="M8745"/>
  <c r="N8745" s="1"/>
  <c r="O8745" s="1"/>
  <c r="M8753"/>
  <c r="N8753" s="1"/>
  <c r="O8753" s="1"/>
  <c r="M8761"/>
  <c r="N8761" s="1"/>
  <c r="O8761" s="1"/>
  <c r="M87"/>
  <c r="N87" s="1"/>
  <c r="O87" s="1"/>
  <c r="M95"/>
  <c r="N95" s="1"/>
  <c r="O95" s="1"/>
  <c r="M103"/>
  <c r="N103" s="1"/>
  <c r="O103" s="1"/>
  <c r="M111"/>
  <c r="N111" s="1"/>
  <c r="O111" s="1"/>
  <c r="M28"/>
  <c r="N28" s="1"/>
  <c r="O28" s="1"/>
  <c r="M36"/>
  <c r="N36" s="1"/>
  <c r="O36" s="1"/>
  <c r="M44"/>
  <c r="N44" s="1"/>
  <c r="O44" s="1"/>
  <c r="M52"/>
  <c r="N52" s="1"/>
  <c r="O52" s="1"/>
  <c r="M60"/>
  <c r="N60" s="1"/>
  <c r="O60" s="1"/>
  <c r="M68"/>
  <c r="N68" s="1"/>
  <c r="O68" s="1"/>
  <c r="M76"/>
  <c r="N76" s="1"/>
  <c r="O76" s="1"/>
  <c r="M6"/>
  <c r="N6" s="1"/>
  <c r="O6" s="1"/>
  <c r="M14"/>
  <c r="N14" s="1"/>
  <c r="O14" s="1"/>
  <c r="M22"/>
  <c r="N22" s="1"/>
  <c r="O22" s="1"/>
  <c r="M8706"/>
  <c r="N8706" s="1"/>
  <c r="O8706" s="1"/>
  <c r="M8730"/>
  <c r="N8730" s="1"/>
  <c r="O8730" s="1"/>
  <c r="M8746"/>
  <c r="N8746" s="1"/>
  <c r="O8746" s="1"/>
  <c r="M8762"/>
  <c r="N8762" s="1"/>
  <c r="O8762" s="1"/>
  <c r="M96"/>
  <c r="N96" s="1"/>
  <c r="O96" s="1"/>
  <c r="M112"/>
  <c r="N112" s="1"/>
  <c r="O112" s="1"/>
  <c r="M37"/>
  <c r="N37" s="1"/>
  <c r="O37" s="1"/>
  <c r="M45"/>
  <c r="N45" s="1"/>
  <c r="O45" s="1"/>
  <c r="M61"/>
  <c r="N61" s="1"/>
  <c r="O61" s="1"/>
  <c r="M77"/>
  <c r="N77" s="1"/>
  <c r="O77" s="1"/>
  <c r="M15"/>
  <c r="N15" s="1"/>
  <c r="O15" s="1"/>
  <c r="M46"/>
  <c r="N46" s="1"/>
  <c r="O46" s="1"/>
  <c r="M78"/>
  <c r="N78" s="1"/>
  <c r="O78" s="1"/>
  <c r="M8368"/>
  <c r="N8368" s="1"/>
  <c r="O8368" s="1"/>
  <c r="M8552"/>
  <c r="N8552" s="1"/>
  <c r="O8552" s="1"/>
  <c r="M8600"/>
  <c r="N8600" s="1"/>
  <c r="O8600" s="1"/>
  <c r="M8656"/>
  <c r="N8656" s="1"/>
  <c r="O8656" s="1"/>
  <c r="M8712"/>
  <c r="N8712" s="1"/>
  <c r="O8712" s="1"/>
  <c r="M86"/>
  <c r="N86" s="1"/>
  <c r="O86" s="1"/>
  <c r="M43"/>
  <c r="N43" s="1"/>
  <c r="O43" s="1"/>
  <c r="M21"/>
  <c r="N21" s="1"/>
  <c r="O21" s="1"/>
  <c r="M5645"/>
  <c r="N5645" s="1"/>
  <c r="O5645" s="1"/>
  <c r="M6318"/>
  <c r="N6318" s="1"/>
  <c r="O6318" s="1"/>
  <c r="M6737"/>
  <c r="N6737" s="1"/>
  <c r="O6737" s="1"/>
  <c r="M6902"/>
  <c r="N6902" s="1"/>
  <c r="O6902" s="1"/>
  <c r="M7003"/>
  <c r="N7003" s="1"/>
  <c r="O7003" s="1"/>
  <c r="M7085"/>
  <c r="N7085" s="1"/>
  <c r="O7085" s="1"/>
  <c r="M7149"/>
  <c r="N7149" s="1"/>
  <c r="O7149" s="1"/>
  <c r="M7213"/>
  <c r="N7213" s="1"/>
  <c r="O7213" s="1"/>
  <c r="M7277"/>
  <c r="N7277" s="1"/>
  <c r="O7277" s="1"/>
  <c r="M7341"/>
  <c r="N7341" s="1"/>
  <c r="O7341" s="1"/>
  <c r="M7405"/>
  <c r="N7405" s="1"/>
  <c r="O7405" s="1"/>
  <c r="M7469"/>
  <c r="N7469" s="1"/>
  <c r="O7469" s="1"/>
  <c r="M7533"/>
  <c r="N7533" s="1"/>
  <c r="O7533" s="1"/>
  <c r="M7597"/>
  <c r="N7597" s="1"/>
  <c r="O7597" s="1"/>
  <c r="M7661"/>
  <c r="N7661" s="1"/>
  <c r="O7661" s="1"/>
  <c r="M7725"/>
  <c r="N7725" s="1"/>
  <c r="O7725" s="1"/>
  <c r="M7789"/>
  <c r="N7789" s="1"/>
  <c r="O7789" s="1"/>
  <c r="M7821"/>
  <c r="N7821" s="1"/>
  <c r="O7821" s="1"/>
  <c r="M7841"/>
  <c r="N7841" s="1"/>
  <c r="O7841" s="1"/>
  <c r="M7864"/>
  <c r="N7864" s="1"/>
  <c r="O7864" s="1"/>
  <c r="M7884"/>
  <c r="N7884" s="1"/>
  <c r="O7884" s="1"/>
  <c r="M7900"/>
  <c r="N7900" s="1"/>
  <c r="O7900" s="1"/>
  <c r="M7913"/>
  <c r="N7913" s="1"/>
  <c r="O7913" s="1"/>
  <c r="M7927"/>
  <c r="N7927" s="1"/>
  <c r="O7927" s="1"/>
  <c r="M7940"/>
  <c r="N7940" s="1"/>
  <c r="O7940" s="1"/>
  <c r="M7952"/>
  <c r="N7952" s="1"/>
  <c r="O7952" s="1"/>
  <c r="M7965"/>
  <c r="N7965" s="1"/>
  <c r="O7965" s="1"/>
  <c r="M7977"/>
  <c r="N7977" s="1"/>
  <c r="O7977" s="1"/>
  <c r="M7991"/>
  <c r="N7991" s="1"/>
  <c r="O7991" s="1"/>
  <c r="M8004"/>
  <c r="N8004" s="1"/>
  <c r="O8004" s="1"/>
  <c r="M8016"/>
  <c r="N8016" s="1"/>
  <c r="O8016" s="1"/>
  <c r="M8029"/>
  <c r="N8029" s="1"/>
  <c r="O8029" s="1"/>
  <c r="M8041"/>
  <c r="N8041" s="1"/>
  <c r="O8041" s="1"/>
  <c r="M8055"/>
  <c r="N8055" s="1"/>
  <c r="O8055" s="1"/>
  <c r="M8068"/>
  <c r="N8068" s="1"/>
  <c r="O8068" s="1"/>
  <c r="M8080"/>
  <c r="N8080" s="1"/>
  <c r="O8080" s="1"/>
  <c r="M8093"/>
  <c r="N8093" s="1"/>
  <c r="O8093" s="1"/>
  <c r="M8104"/>
  <c r="N8104" s="1"/>
  <c r="O8104" s="1"/>
  <c r="M8114"/>
  <c r="N8114" s="1"/>
  <c r="O8114" s="1"/>
  <c r="M8122"/>
  <c r="N8122" s="1"/>
  <c r="O8122" s="1"/>
  <c r="M8130"/>
  <c r="N8130" s="1"/>
  <c r="O8130" s="1"/>
  <c r="M8138"/>
  <c r="N8138" s="1"/>
  <c r="O8138" s="1"/>
  <c r="M8146"/>
  <c r="N8146" s="1"/>
  <c r="O8146" s="1"/>
  <c r="M8154"/>
  <c r="N8154" s="1"/>
  <c r="O8154" s="1"/>
  <c r="M8162"/>
  <c r="N8162" s="1"/>
  <c r="O8162" s="1"/>
  <c r="M8170"/>
  <c r="N8170" s="1"/>
  <c r="O8170" s="1"/>
  <c r="M8178"/>
  <c r="N8178" s="1"/>
  <c r="O8178" s="1"/>
  <c r="M8186"/>
  <c r="N8186" s="1"/>
  <c r="O8186" s="1"/>
  <c r="M8194"/>
  <c r="N8194" s="1"/>
  <c r="O8194" s="1"/>
  <c r="M8202"/>
  <c r="N8202" s="1"/>
  <c r="O8202" s="1"/>
  <c r="M8210"/>
  <c r="N8210" s="1"/>
  <c r="O8210" s="1"/>
  <c r="M8218"/>
  <c r="N8218" s="1"/>
  <c r="O8218" s="1"/>
  <c r="M8226"/>
  <c r="N8226" s="1"/>
  <c r="O8226" s="1"/>
  <c r="M8234"/>
  <c r="N8234" s="1"/>
  <c r="O8234" s="1"/>
  <c r="M8242"/>
  <c r="N8242" s="1"/>
  <c r="O8242" s="1"/>
  <c r="M8250"/>
  <c r="N8250" s="1"/>
  <c r="O8250" s="1"/>
  <c r="M8258"/>
  <c r="N8258" s="1"/>
  <c r="O8258" s="1"/>
  <c r="M8266"/>
  <c r="N8266" s="1"/>
  <c r="O8266" s="1"/>
  <c r="M8274"/>
  <c r="N8274" s="1"/>
  <c r="O8274" s="1"/>
  <c r="M8282"/>
  <c r="N8282" s="1"/>
  <c r="O8282" s="1"/>
  <c r="M8290"/>
  <c r="N8290" s="1"/>
  <c r="O8290" s="1"/>
  <c r="M8298"/>
  <c r="N8298" s="1"/>
  <c r="O8298" s="1"/>
  <c r="M8306"/>
  <c r="N8306" s="1"/>
  <c r="O8306" s="1"/>
  <c r="M8314"/>
  <c r="N8314" s="1"/>
  <c r="O8314" s="1"/>
  <c r="M8322"/>
  <c r="N8322" s="1"/>
  <c r="O8322" s="1"/>
  <c r="M8330"/>
  <c r="N8330" s="1"/>
  <c r="O8330" s="1"/>
  <c r="M8338"/>
  <c r="N8338" s="1"/>
  <c r="O8338" s="1"/>
  <c r="M8346"/>
  <c r="N8346" s="1"/>
  <c r="O8346" s="1"/>
  <c r="M8354"/>
  <c r="N8354" s="1"/>
  <c r="O8354" s="1"/>
  <c r="M8362"/>
  <c r="N8362" s="1"/>
  <c r="O8362" s="1"/>
  <c r="M8370"/>
  <c r="N8370" s="1"/>
  <c r="O8370" s="1"/>
  <c r="M8378"/>
  <c r="N8378" s="1"/>
  <c r="O8378" s="1"/>
  <c r="M8386"/>
  <c r="N8386" s="1"/>
  <c r="O8386" s="1"/>
  <c r="M8394"/>
  <c r="N8394" s="1"/>
  <c r="O8394" s="1"/>
  <c r="M8402"/>
  <c r="N8402" s="1"/>
  <c r="O8402" s="1"/>
  <c r="M8410"/>
  <c r="N8410" s="1"/>
  <c r="O8410" s="1"/>
  <c r="M8418"/>
  <c r="N8418" s="1"/>
  <c r="O8418" s="1"/>
  <c r="M8426"/>
  <c r="N8426" s="1"/>
  <c r="O8426" s="1"/>
  <c r="M8434"/>
  <c r="N8434" s="1"/>
  <c r="O8434" s="1"/>
  <c r="M8442"/>
  <c r="N8442" s="1"/>
  <c r="O8442" s="1"/>
  <c r="M8450"/>
  <c r="N8450" s="1"/>
  <c r="O8450" s="1"/>
  <c r="M8458"/>
  <c r="N8458" s="1"/>
  <c r="O8458" s="1"/>
  <c r="M8466"/>
  <c r="N8466" s="1"/>
  <c r="O8466" s="1"/>
  <c r="M8474"/>
  <c r="N8474" s="1"/>
  <c r="O8474" s="1"/>
  <c r="M8482"/>
  <c r="N8482" s="1"/>
  <c r="O8482" s="1"/>
  <c r="M8490"/>
  <c r="N8490" s="1"/>
  <c r="O8490" s="1"/>
  <c r="M8498"/>
  <c r="N8498" s="1"/>
  <c r="O8498" s="1"/>
  <c r="M8506"/>
  <c r="N8506" s="1"/>
  <c r="O8506" s="1"/>
  <c r="M8514"/>
  <c r="N8514" s="1"/>
  <c r="O8514" s="1"/>
  <c r="M8522"/>
  <c r="N8522" s="1"/>
  <c r="O8522" s="1"/>
  <c r="M8530"/>
  <c r="N8530" s="1"/>
  <c r="O8530" s="1"/>
  <c r="M8538"/>
  <c r="N8538" s="1"/>
  <c r="O8538" s="1"/>
  <c r="M8546"/>
  <c r="N8546" s="1"/>
  <c r="O8546" s="1"/>
  <c r="M8554"/>
  <c r="N8554" s="1"/>
  <c r="O8554" s="1"/>
  <c r="M8562"/>
  <c r="N8562" s="1"/>
  <c r="O8562" s="1"/>
  <c r="M8570"/>
  <c r="N8570" s="1"/>
  <c r="O8570" s="1"/>
  <c r="M8578"/>
  <c r="N8578" s="1"/>
  <c r="O8578" s="1"/>
  <c r="M8586"/>
  <c r="N8586" s="1"/>
  <c r="O8586" s="1"/>
  <c r="M8594"/>
  <c r="N8594" s="1"/>
  <c r="O8594" s="1"/>
  <c r="M8602"/>
  <c r="N8602" s="1"/>
  <c r="O8602" s="1"/>
  <c r="M8610"/>
  <c r="N8610" s="1"/>
  <c r="O8610" s="1"/>
  <c r="M8618"/>
  <c r="N8618" s="1"/>
  <c r="O8618" s="1"/>
  <c r="M8626"/>
  <c r="N8626" s="1"/>
  <c r="O8626" s="1"/>
  <c r="M8634"/>
  <c r="N8634" s="1"/>
  <c r="O8634" s="1"/>
  <c r="M8642"/>
  <c r="N8642" s="1"/>
  <c r="O8642" s="1"/>
  <c r="M8650"/>
  <c r="N8650" s="1"/>
  <c r="O8650" s="1"/>
  <c r="M8658"/>
  <c r="N8658" s="1"/>
  <c r="O8658" s="1"/>
  <c r="M8666"/>
  <c r="N8666" s="1"/>
  <c r="O8666" s="1"/>
  <c r="M8674"/>
  <c r="N8674" s="1"/>
  <c r="O8674" s="1"/>
  <c r="M8682"/>
  <c r="N8682" s="1"/>
  <c r="O8682" s="1"/>
  <c r="M8690"/>
  <c r="N8690" s="1"/>
  <c r="O8690" s="1"/>
  <c r="M8698"/>
  <c r="N8698" s="1"/>
  <c r="O8698" s="1"/>
  <c r="M8714"/>
  <c r="N8714" s="1"/>
  <c r="O8714" s="1"/>
  <c r="M8722"/>
  <c r="N8722" s="1"/>
  <c r="O8722" s="1"/>
  <c r="M8738"/>
  <c r="N8738" s="1"/>
  <c r="O8738" s="1"/>
  <c r="M8754"/>
  <c r="N8754" s="1"/>
  <c r="O8754" s="1"/>
  <c r="M88"/>
  <c r="N88" s="1"/>
  <c r="O88" s="1"/>
  <c r="M104"/>
  <c r="N104" s="1"/>
  <c r="O104" s="1"/>
  <c r="M29"/>
  <c r="N29" s="1"/>
  <c r="O29" s="1"/>
  <c r="M53"/>
  <c r="N53" s="1"/>
  <c r="O53" s="1"/>
  <c r="M69"/>
  <c r="N69" s="1"/>
  <c r="O69" s="1"/>
  <c r="M7"/>
  <c r="N7" s="1"/>
  <c r="O7" s="1"/>
  <c r="M4"/>
  <c r="N4" s="1"/>
  <c r="O4" s="1"/>
  <c r="M62"/>
  <c r="N62" s="1"/>
  <c r="O62" s="1"/>
  <c r="M8"/>
  <c r="N8" s="1"/>
  <c r="O8" s="1"/>
  <c r="M8392"/>
  <c r="N8392" s="1"/>
  <c r="O8392" s="1"/>
  <c r="M8520"/>
  <c r="N8520" s="1"/>
  <c r="O8520" s="1"/>
  <c r="M8616"/>
  <c r="N8616" s="1"/>
  <c r="O8616" s="1"/>
  <c r="M8672"/>
  <c r="N8672" s="1"/>
  <c r="O8672" s="1"/>
  <c r="M8720"/>
  <c r="N8720" s="1"/>
  <c r="O8720" s="1"/>
  <c r="M102"/>
  <c r="N102" s="1"/>
  <c r="O102" s="1"/>
  <c r="M67"/>
  <c r="N67" s="1"/>
  <c r="O67" s="1"/>
  <c r="M5747"/>
  <c r="N5747" s="1"/>
  <c r="O5747" s="1"/>
  <c r="M6382"/>
  <c r="N6382" s="1"/>
  <c r="O6382" s="1"/>
  <c r="M6760"/>
  <c r="N6760" s="1"/>
  <c r="O6760" s="1"/>
  <c r="M6913"/>
  <c r="N6913" s="1"/>
  <c r="O6913" s="1"/>
  <c r="M7016"/>
  <c r="N7016" s="1"/>
  <c r="O7016" s="1"/>
  <c r="M7093"/>
  <c r="N7093" s="1"/>
  <c r="O7093" s="1"/>
  <c r="M7157"/>
  <c r="N7157" s="1"/>
  <c r="O7157" s="1"/>
  <c r="M7221"/>
  <c r="N7221" s="1"/>
  <c r="O7221" s="1"/>
  <c r="M7285"/>
  <c r="N7285" s="1"/>
  <c r="O7285" s="1"/>
  <c r="M7349"/>
  <c r="N7349" s="1"/>
  <c r="O7349" s="1"/>
  <c r="M7413"/>
  <c r="N7413" s="1"/>
  <c r="O7413" s="1"/>
  <c r="M7477"/>
  <c r="N7477" s="1"/>
  <c r="O7477" s="1"/>
  <c r="M7541"/>
  <c r="N7541" s="1"/>
  <c r="O7541" s="1"/>
  <c r="M7605"/>
  <c r="N7605" s="1"/>
  <c r="O7605" s="1"/>
  <c r="M7669"/>
  <c r="N7669" s="1"/>
  <c r="O7669" s="1"/>
  <c r="M7733"/>
  <c r="N7733" s="1"/>
  <c r="O7733" s="1"/>
  <c r="M7797"/>
  <c r="N7797" s="1"/>
  <c r="O7797" s="1"/>
  <c r="M7824"/>
  <c r="N7824" s="1"/>
  <c r="O7824" s="1"/>
  <c r="M7845"/>
  <c r="N7845" s="1"/>
  <c r="O7845" s="1"/>
  <c r="M7865"/>
  <c r="N7865" s="1"/>
  <c r="O7865" s="1"/>
  <c r="M7885"/>
  <c r="N7885" s="1"/>
  <c r="O7885" s="1"/>
  <c r="M7901"/>
  <c r="N7901" s="1"/>
  <c r="O7901" s="1"/>
  <c r="M7916"/>
  <c r="N7916" s="1"/>
  <c r="O7916" s="1"/>
  <c r="M7928"/>
  <c r="N7928" s="1"/>
  <c r="O7928" s="1"/>
  <c r="M7941"/>
  <c r="N7941" s="1"/>
  <c r="O7941" s="1"/>
  <c r="M7953"/>
  <c r="N7953" s="1"/>
  <c r="O7953" s="1"/>
  <c r="M7967"/>
  <c r="N7967" s="1"/>
  <c r="O7967" s="1"/>
  <c r="M7980"/>
  <c r="N7980" s="1"/>
  <c r="O7980" s="1"/>
  <c r="M7992"/>
  <c r="N7992" s="1"/>
  <c r="O7992" s="1"/>
  <c r="M8005"/>
  <c r="N8005" s="1"/>
  <c r="O8005" s="1"/>
  <c r="M8017"/>
  <c r="N8017" s="1"/>
  <c r="O8017" s="1"/>
  <c r="M8031"/>
  <c r="N8031" s="1"/>
  <c r="O8031" s="1"/>
  <c r="M8044"/>
  <c r="N8044" s="1"/>
  <c r="O8044" s="1"/>
  <c r="M8056"/>
  <c r="N8056" s="1"/>
  <c r="O8056" s="1"/>
  <c r="M8069"/>
  <c r="N8069" s="1"/>
  <c r="O8069" s="1"/>
  <c r="M8081"/>
  <c r="N8081" s="1"/>
  <c r="O8081" s="1"/>
  <c r="M8095"/>
  <c r="N8095" s="1"/>
  <c r="O8095" s="1"/>
  <c r="M8105"/>
  <c r="N8105" s="1"/>
  <c r="O8105" s="1"/>
  <c r="M8115"/>
  <c r="N8115" s="1"/>
  <c r="O8115" s="1"/>
  <c r="M8123"/>
  <c r="N8123" s="1"/>
  <c r="O8123" s="1"/>
  <c r="M8131"/>
  <c r="N8131" s="1"/>
  <c r="O8131" s="1"/>
  <c r="M8139"/>
  <c r="N8139" s="1"/>
  <c r="O8139" s="1"/>
  <c r="M8147"/>
  <c r="N8147" s="1"/>
  <c r="O8147" s="1"/>
  <c r="M8155"/>
  <c r="N8155" s="1"/>
  <c r="O8155" s="1"/>
  <c r="M8163"/>
  <c r="N8163" s="1"/>
  <c r="O8163" s="1"/>
  <c r="M8171"/>
  <c r="N8171" s="1"/>
  <c r="O8171" s="1"/>
  <c r="M8179"/>
  <c r="N8179" s="1"/>
  <c r="O8179" s="1"/>
  <c r="M8187"/>
  <c r="N8187" s="1"/>
  <c r="O8187" s="1"/>
  <c r="M8195"/>
  <c r="N8195" s="1"/>
  <c r="O8195" s="1"/>
  <c r="M8203"/>
  <c r="N8203" s="1"/>
  <c r="O8203" s="1"/>
  <c r="M8211"/>
  <c r="N8211" s="1"/>
  <c r="O8211" s="1"/>
  <c r="M8219"/>
  <c r="N8219" s="1"/>
  <c r="O8219" s="1"/>
  <c r="M8227"/>
  <c r="N8227" s="1"/>
  <c r="O8227" s="1"/>
  <c r="M8235"/>
  <c r="N8235" s="1"/>
  <c r="O8235" s="1"/>
  <c r="M8243"/>
  <c r="N8243" s="1"/>
  <c r="O8243" s="1"/>
  <c r="M8251"/>
  <c r="N8251" s="1"/>
  <c r="O8251" s="1"/>
  <c r="M8259"/>
  <c r="N8259" s="1"/>
  <c r="O8259" s="1"/>
  <c r="M8267"/>
  <c r="N8267" s="1"/>
  <c r="O8267" s="1"/>
  <c r="M8275"/>
  <c r="N8275" s="1"/>
  <c r="O8275" s="1"/>
  <c r="M8283"/>
  <c r="N8283" s="1"/>
  <c r="O8283" s="1"/>
  <c r="M8291"/>
  <c r="N8291" s="1"/>
  <c r="O8291" s="1"/>
  <c r="M8299"/>
  <c r="N8299" s="1"/>
  <c r="O8299" s="1"/>
  <c r="M8307"/>
  <c r="N8307" s="1"/>
  <c r="O8307" s="1"/>
  <c r="M8315"/>
  <c r="N8315" s="1"/>
  <c r="O8315" s="1"/>
  <c r="M8323"/>
  <c r="N8323" s="1"/>
  <c r="O8323" s="1"/>
  <c r="M8331"/>
  <c r="N8331" s="1"/>
  <c r="O8331" s="1"/>
  <c r="M8339"/>
  <c r="N8339" s="1"/>
  <c r="O8339" s="1"/>
  <c r="M8347"/>
  <c r="N8347" s="1"/>
  <c r="O8347" s="1"/>
  <c r="M8355"/>
  <c r="N8355" s="1"/>
  <c r="O8355" s="1"/>
  <c r="M8363"/>
  <c r="N8363" s="1"/>
  <c r="O8363" s="1"/>
  <c r="M8371"/>
  <c r="N8371" s="1"/>
  <c r="O8371" s="1"/>
  <c r="M8379"/>
  <c r="N8379" s="1"/>
  <c r="O8379" s="1"/>
  <c r="M8387"/>
  <c r="N8387" s="1"/>
  <c r="O8387" s="1"/>
  <c r="M8395"/>
  <c r="N8395" s="1"/>
  <c r="O8395" s="1"/>
  <c r="M8403"/>
  <c r="N8403" s="1"/>
  <c r="O8403" s="1"/>
  <c r="M8411"/>
  <c r="N8411" s="1"/>
  <c r="O8411" s="1"/>
  <c r="M8419"/>
  <c r="N8419" s="1"/>
  <c r="O8419" s="1"/>
  <c r="M8427"/>
  <c r="N8427" s="1"/>
  <c r="O8427" s="1"/>
  <c r="M8435"/>
  <c r="N8435" s="1"/>
  <c r="O8435" s="1"/>
  <c r="M8443"/>
  <c r="N8443" s="1"/>
  <c r="O8443" s="1"/>
  <c r="M8451"/>
  <c r="N8451" s="1"/>
  <c r="O8451" s="1"/>
  <c r="M8459"/>
  <c r="N8459" s="1"/>
  <c r="O8459" s="1"/>
  <c r="M8467"/>
  <c r="N8467" s="1"/>
  <c r="O8467" s="1"/>
  <c r="M8475"/>
  <c r="N8475" s="1"/>
  <c r="O8475" s="1"/>
  <c r="M8483"/>
  <c r="N8483" s="1"/>
  <c r="O8483" s="1"/>
  <c r="M8491"/>
  <c r="N8491" s="1"/>
  <c r="O8491" s="1"/>
  <c r="M8499"/>
  <c r="N8499" s="1"/>
  <c r="O8499" s="1"/>
  <c r="M8507"/>
  <c r="N8507" s="1"/>
  <c r="O8507" s="1"/>
  <c r="M8515"/>
  <c r="N8515" s="1"/>
  <c r="O8515" s="1"/>
  <c r="M8523"/>
  <c r="N8523" s="1"/>
  <c r="O8523" s="1"/>
  <c r="M8531"/>
  <c r="N8531" s="1"/>
  <c r="O8531" s="1"/>
  <c r="M8539"/>
  <c r="N8539" s="1"/>
  <c r="O8539" s="1"/>
  <c r="M8547"/>
  <c r="N8547" s="1"/>
  <c r="O8547" s="1"/>
  <c r="M8555"/>
  <c r="N8555" s="1"/>
  <c r="O8555" s="1"/>
  <c r="M8563"/>
  <c r="N8563" s="1"/>
  <c r="O8563" s="1"/>
  <c r="M8571"/>
  <c r="N8571" s="1"/>
  <c r="O8571" s="1"/>
  <c r="M8579"/>
  <c r="N8579" s="1"/>
  <c r="O8579" s="1"/>
  <c r="M8587"/>
  <c r="N8587" s="1"/>
  <c r="O8587" s="1"/>
  <c r="M8595"/>
  <c r="N8595" s="1"/>
  <c r="O8595" s="1"/>
  <c r="M8603"/>
  <c r="N8603" s="1"/>
  <c r="O8603" s="1"/>
  <c r="M8611"/>
  <c r="N8611" s="1"/>
  <c r="O8611" s="1"/>
  <c r="M8619"/>
  <c r="N8619" s="1"/>
  <c r="O8619" s="1"/>
  <c r="M8627"/>
  <c r="N8627" s="1"/>
  <c r="O8627" s="1"/>
  <c r="M8635"/>
  <c r="N8635" s="1"/>
  <c r="O8635" s="1"/>
  <c r="M8643"/>
  <c r="N8643" s="1"/>
  <c r="O8643" s="1"/>
  <c r="M8651"/>
  <c r="N8651" s="1"/>
  <c r="O8651" s="1"/>
  <c r="M8659"/>
  <c r="N8659" s="1"/>
  <c r="O8659" s="1"/>
  <c r="M8667"/>
  <c r="N8667" s="1"/>
  <c r="O8667" s="1"/>
  <c r="M8675"/>
  <c r="N8675" s="1"/>
  <c r="O8675" s="1"/>
  <c r="M8683"/>
  <c r="N8683" s="1"/>
  <c r="O8683" s="1"/>
  <c r="M8691"/>
  <c r="N8691" s="1"/>
  <c r="O8691" s="1"/>
  <c r="M8699"/>
  <c r="N8699" s="1"/>
  <c r="O8699" s="1"/>
  <c r="M8707"/>
  <c r="N8707" s="1"/>
  <c r="O8707" s="1"/>
  <c r="M8715"/>
  <c r="N8715" s="1"/>
  <c r="O8715" s="1"/>
  <c r="M8723"/>
  <c r="N8723" s="1"/>
  <c r="O8723" s="1"/>
  <c r="M8731"/>
  <c r="N8731" s="1"/>
  <c r="O8731" s="1"/>
  <c r="M8739"/>
  <c r="N8739" s="1"/>
  <c r="O8739" s="1"/>
  <c r="M8747"/>
  <c r="N8747" s="1"/>
  <c r="O8747" s="1"/>
  <c r="M8755"/>
  <c r="N8755" s="1"/>
  <c r="O8755" s="1"/>
  <c r="M8763"/>
  <c r="N8763" s="1"/>
  <c r="O8763" s="1"/>
  <c r="M89"/>
  <c r="N89" s="1"/>
  <c r="O89" s="1"/>
  <c r="M97"/>
  <c r="N97" s="1"/>
  <c r="O97" s="1"/>
  <c r="M105"/>
  <c r="N105" s="1"/>
  <c r="O105" s="1"/>
  <c r="M113"/>
  <c r="N113" s="1"/>
  <c r="O113" s="1"/>
  <c r="M30"/>
  <c r="N30" s="1"/>
  <c r="O30" s="1"/>
  <c r="M38"/>
  <c r="N38" s="1"/>
  <c r="O38" s="1"/>
  <c r="M54"/>
  <c r="N54" s="1"/>
  <c r="O54" s="1"/>
  <c r="M70"/>
  <c r="N70" s="1"/>
  <c r="O70" s="1"/>
  <c r="M16"/>
  <c r="N16" s="1"/>
  <c r="O16" s="1"/>
  <c r="M8408"/>
  <c r="N8408" s="1"/>
  <c r="O8408" s="1"/>
  <c r="M8528"/>
  <c r="N8528" s="1"/>
  <c r="O8528" s="1"/>
  <c r="M8608"/>
  <c r="N8608" s="1"/>
  <c r="O8608" s="1"/>
  <c r="M8664"/>
  <c r="N8664" s="1"/>
  <c r="O8664" s="1"/>
  <c r="M8728"/>
  <c r="N8728" s="1"/>
  <c r="O8728" s="1"/>
  <c r="M94"/>
  <c r="N94" s="1"/>
  <c r="O94" s="1"/>
  <c r="M59"/>
  <c r="N59" s="1"/>
  <c r="O59" s="1"/>
  <c r="M5850"/>
  <c r="N5850" s="1"/>
  <c r="O5850" s="1"/>
  <c r="P5850" s="1"/>
  <c r="M6446"/>
  <c r="N6446" s="1"/>
  <c r="O6446" s="1"/>
  <c r="M6782"/>
  <c r="N6782" s="1"/>
  <c r="O6782" s="1"/>
  <c r="M6927"/>
  <c r="N6927" s="1"/>
  <c r="O6927" s="1"/>
  <c r="M7030"/>
  <c r="N7030" s="1"/>
  <c r="O7030" s="1"/>
  <c r="M7101"/>
  <c r="N7101" s="1"/>
  <c r="O7101" s="1"/>
  <c r="M7165"/>
  <c r="N7165" s="1"/>
  <c r="O7165" s="1"/>
  <c r="M7229"/>
  <c r="N7229" s="1"/>
  <c r="O7229" s="1"/>
  <c r="M7293"/>
  <c r="N7293" s="1"/>
  <c r="O7293" s="1"/>
  <c r="M7357"/>
  <c r="N7357" s="1"/>
  <c r="O7357" s="1"/>
  <c r="M7421"/>
  <c r="N7421" s="1"/>
  <c r="O7421" s="1"/>
  <c r="M7485"/>
  <c r="N7485" s="1"/>
  <c r="O7485" s="1"/>
  <c r="M7549"/>
  <c r="N7549" s="1"/>
  <c r="O7549" s="1"/>
  <c r="M7613"/>
  <c r="N7613" s="1"/>
  <c r="O7613" s="1"/>
  <c r="M7677"/>
  <c r="N7677" s="1"/>
  <c r="O7677" s="1"/>
  <c r="M7741"/>
  <c r="N7741" s="1"/>
  <c r="O7741" s="1"/>
  <c r="M7805"/>
  <c r="N7805" s="1"/>
  <c r="O7805" s="1"/>
  <c r="M7825"/>
  <c r="N7825" s="1"/>
  <c r="O7825" s="1"/>
  <c r="M7848"/>
  <c r="N7848" s="1"/>
  <c r="O7848" s="1"/>
  <c r="M7869"/>
  <c r="N7869" s="1"/>
  <c r="O7869" s="1"/>
  <c r="M7888"/>
  <c r="N7888" s="1"/>
  <c r="O7888" s="1"/>
  <c r="M7904"/>
  <c r="N7904" s="1"/>
  <c r="O7904" s="1"/>
  <c r="M7917"/>
  <c r="N7917" s="1"/>
  <c r="O7917" s="1"/>
  <c r="M7929"/>
  <c r="N7929" s="1"/>
  <c r="O7929" s="1"/>
  <c r="M7943"/>
  <c r="N7943" s="1"/>
  <c r="O7943" s="1"/>
  <c r="M7956"/>
  <c r="N7956" s="1"/>
  <c r="O7956" s="1"/>
  <c r="M7968"/>
  <c r="N7968" s="1"/>
  <c r="O7968" s="1"/>
  <c r="M7981"/>
  <c r="N7981" s="1"/>
  <c r="O7981" s="1"/>
  <c r="M7993"/>
  <c r="N7993" s="1"/>
  <c r="O7993" s="1"/>
  <c r="M8007"/>
  <c r="N8007" s="1"/>
  <c r="O8007" s="1"/>
  <c r="M8020"/>
  <c r="N8020" s="1"/>
  <c r="O8020" s="1"/>
  <c r="M8032"/>
  <c r="N8032" s="1"/>
  <c r="O8032" s="1"/>
  <c r="M8045"/>
  <c r="N8045" s="1"/>
  <c r="O8045" s="1"/>
  <c r="M8057"/>
  <c r="N8057" s="1"/>
  <c r="O8057" s="1"/>
  <c r="M8071"/>
  <c r="N8071" s="1"/>
  <c r="O8071" s="1"/>
  <c r="M8084"/>
  <c r="N8084" s="1"/>
  <c r="O8084" s="1"/>
  <c r="M8096"/>
  <c r="N8096" s="1"/>
  <c r="O8096" s="1"/>
  <c r="M8106"/>
  <c r="N8106" s="1"/>
  <c r="O8106" s="1"/>
  <c r="M8116"/>
  <c r="N8116" s="1"/>
  <c r="O8116" s="1"/>
  <c r="M8124"/>
  <c r="N8124" s="1"/>
  <c r="O8124" s="1"/>
  <c r="M8132"/>
  <c r="N8132" s="1"/>
  <c r="O8132" s="1"/>
  <c r="M8140"/>
  <c r="N8140" s="1"/>
  <c r="O8140" s="1"/>
  <c r="M8148"/>
  <c r="N8148" s="1"/>
  <c r="O8148" s="1"/>
  <c r="M8156"/>
  <c r="N8156" s="1"/>
  <c r="O8156" s="1"/>
  <c r="M8164"/>
  <c r="N8164" s="1"/>
  <c r="O8164" s="1"/>
  <c r="M8172"/>
  <c r="N8172" s="1"/>
  <c r="O8172" s="1"/>
  <c r="M8180"/>
  <c r="N8180" s="1"/>
  <c r="O8180" s="1"/>
  <c r="M8188"/>
  <c r="N8188" s="1"/>
  <c r="O8188" s="1"/>
  <c r="M8196"/>
  <c r="N8196" s="1"/>
  <c r="O8196" s="1"/>
  <c r="M8204"/>
  <c r="N8204" s="1"/>
  <c r="O8204" s="1"/>
  <c r="M8212"/>
  <c r="N8212" s="1"/>
  <c r="O8212" s="1"/>
  <c r="M8220"/>
  <c r="N8220" s="1"/>
  <c r="O8220" s="1"/>
  <c r="M8228"/>
  <c r="N8228" s="1"/>
  <c r="O8228" s="1"/>
  <c r="M8236"/>
  <c r="N8236" s="1"/>
  <c r="O8236" s="1"/>
  <c r="M8244"/>
  <c r="N8244" s="1"/>
  <c r="O8244" s="1"/>
  <c r="M8252"/>
  <c r="N8252" s="1"/>
  <c r="O8252" s="1"/>
  <c r="M8260"/>
  <c r="N8260" s="1"/>
  <c r="O8260" s="1"/>
  <c r="M8268"/>
  <c r="N8268" s="1"/>
  <c r="O8268" s="1"/>
  <c r="M8276"/>
  <c r="N8276" s="1"/>
  <c r="O8276" s="1"/>
  <c r="M8284"/>
  <c r="N8284" s="1"/>
  <c r="O8284" s="1"/>
  <c r="M8292"/>
  <c r="N8292" s="1"/>
  <c r="O8292" s="1"/>
  <c r="M8300"/>
  <c r="N8300" s="1"/>
  <c r="O8300" s="1"/>
  <c r="M8308"/>
  <c r="N8308" s="1"/>
  <c r="O8308" s="1"/>
  <c r="M8316"/>
  <c r="N8316" s="1"/>
  <c r="O8316" s="1"/>
  <c r="M8324"/>
  <c r="N8324" s="1"/>
  <c r="O8324" s="1"/>
  <c r="M8332"/>
  <c r="N8332" s="1"/>
  <c r="O8332" s="1"/>
  <c r="M8340"/>
  <c r="N8340" s="1"/>
  <c r="O8340" s="1"/>
  <c r="M8348"/>
  <c r="N8348" s="1"/>
  <c r="O8348" s="1"/>
  <c r="M8356"/>
  <c r="N8356" s="1"/>
  <c r="O8356" s="1"/>
  <c r="M8364"/>
  <c r="N8364" s="1"/>
  <c r="O8364" s="1"/>
  <c r="M8372"/>
  <c r="N8372" s="1"/>
  <c r="O8372" s="1"/>
  <c r="M8380"/>
  <c r="N8380" s="1"/>
  <c r="O8380" s="1"/>
  <c r="M8388"/>
  <c r="N8388" s="1"/>
  <c r="O8388" s="1"/>
  <c r="M8396"/>
  <c r="N8396" s="1"/>
  <c r="O8396" s="1"/>
  <c r="M8404"/>
  <c r="N8404" s="1"/>
  <c r="O8404" s="1"/>
  <c r="M8412"/>
  <c r="N8412" s="1"/>
  <c r="O8412" s="1"/>
  <c r="M8420"/>
  <c r="N8420" s="1"/>
  <c r="O8420" s="1"/>
  <c r="M8428"/>
  <c r="N8428" s="1"/>
  <c r="O8428" s="1"/>
  <c r="M8436"/>
  <c r="N8436" s="1"/>
  <c r="O8436" s="1"/>
  <c r="M8444"/>
  <c r="N8444" s="1"/>
  <c r="O8444" s="1"/>
  <c r="M8452"/>
  <c r="N8452" s="1"/>
  <c r="O8452" s="1"/>
  <c r="M8460"/>
  <c r="N8460" s="1"/>
  <c r="O8460" s="1"/>
  <c r="M8468"/>
  <c r="N8468" s="1"/>
  <c r="O8468" s="1"/>
  <c r="M8476"/>
  <c r="N8476" s="1"/>
  <c r="O8476" s="1"/>
  <c r="M8484"/>
  <c r="N8484" s="1"/>
  <c r="O8484" s="1"/>
  <c r="M8492"/>
  <c r="N8492" s="1"/>
  <c r="O8492" s="1"/>
  <c r="M8500"/>
  <c r="N8500" s="1"/>
  <c r="O8500" s="1"/>
  <c r="M8508"/>
  <c r="N8508" s="1"/>
  <c r="O8508" s="1"/>
  <c r="M8516"/>
  <c r="N8516" s="1"/>
  <c r="O8516" s="1"/>
  <c r="M8524"/>
  <c r="N8524" s="1"/>
  <c r="O8524" s="1"/>
  <c r="M8532"/>
  <c r="N8532" s="1"/>
  <c r="O8532" s="1"/>
  <c r="M8540"/>
  <c r="N8540" s="1"/>
  <c r="O8540" s="1"/>
  <c r="M8548"/>
  <c r="N8548" s="1"/>
  <c r="O8548" s="1"/>
  <c r="M8556"/>
  <c r="N8556" s="1"/>
  <c r="O8556" s="1"/>
  <c r="M8564"/>
  <c r="N8564" s="1"/>
  <c r="O8564" s="1"/>
  <c r="M8572"/>
  <c r="N8572" s="1"/>
  <c r="O8572" s="1"/>
  <c r="M8580"/>
  <c r="N8580" s="1"/>
  <c r="O8580" s="1"/>
  <c r="M8588"/>
  <c r="N8588" s="1"/>
  <c r="O8588" s="1"/>
  <c r="M8596"/>
  <c r="N8596" s="1"/>
  <c r="O8596" s="1"/>
  <c r="M8604"/>
  <c r="N8604" s="1"/>
  <c r="O8604" s="1"/>
  <c r="M8612"/>
  <c r="N8612" s="1"/>
  <c r="O8612" s="1"/>
  <c r="M8620"/>
  <c r="N8620" s="1"/>
  <c r="O8620" s="1"/>
  <c r="M8628"/>
  <c r="N8628" s="1"/>
  <c r="O8628" s="1"/>
  <c r="M8636"/>
  <c r="N8636" s="1"/>
  <c r="O8636" s="1"/>
  <c r="M8644"/>
  <c r="N8644" s="1"/>
  <c r="O8644" s="1"/>
  <c r="M8652"/>
  <c r="N8652" s="1"/>
  <c r="O8652" s="1"/>
  <c r="M8660"/>
  <c r="N8660" s="1"/>
  <c r="O8660" s="1"/>
  <c r="M8668"/>
  <c r="N8668" s="1"/>
  <c r="O8668" s="1"/>
  <c r="M8676"/>
  <c r="N8676" s="1"/>
  <c r="O8676" s="1"/>
  <c r="M8684"/>
  <c r="N8684" s="1"/>
  <c r="O8684" s="1"/>
  <c r="M8692"/>
  <c r="N8692" s="1"/>
  <c r="O8692" s="1"/>
  <c r="M8700"/>
  <c r="N8700" s="1"/>
  <c r="O8700" s="1"/>
  <c r="M8708"/>
  <c r="N8708" s="1"/>
  <c r="O8708" s="1"/>
  <c r="M8716"/>
  <c r="N8716" s="1"/>
  <c r="O8716" s="1"/>
  <c r="M8724"/>
  <c r="N8724" s="1"/>
  <c r="O8724" s="1"/>
  <c r="M8732"/>
  <c r="N8732" s="1"/>
  <c r="O8732" s="1"/>
  <c r="M8740"/>
  <c r="N8740" s="1"/>
  <c r="O8740" s="1"/>
  <c r="M8748"/>
  <c r="N8748" s="1"/>
  <c r="O8748" s="1"/>
  <c r="M8756"/>
  <c r="N8756" s="1"/>
  <c r="O8756" s="1"/>
  <c r="M8764"/>
  <c r="N8764" s="1"/>
  <c r="O8764" s="1"/>
  <c r="M90"/>
  <c r="N90" s="1"/>
  <c r="O90" s="1"/>
  <c r="M98"/>
  <c r="N98" s="1"/>
  <c r="O98" s="1"/>
  <c r="M106"/>
  <c r="N106" s="1"/>
  <c r="O106" s="1"/>
  <c r="M23"/>
  <c r="N23" s="1"/>
  <c r="O23" s="1"/>
  <c r="M31"/>
  <c r="N31" s="1"/>
  <c r="O31" s="1"/>
  <c r="M39"/>
  <c r="N39" s="1"/>
  <c r="O39" s="1"/>
  <c r="M47"/>
  <c r="N47" s="1"/>
  <c r="O47" s="1"/>
  <c r="M55"/>
  <c r="N55" s="1"/>
  <c r="O55" s="1"/>
  <c r="M63"/>
  <c r="N63" s="1"/>
  <c r="O63" s="1"/>
  <c r="M71"/>
  <c r="N71" s="1"/>
  <c r="O71" s="1"/>
  <c r="M79"/>
  <c r="N79" s="1"/>
  <c r="O79" s="1"/>
  <c r="M9"/>
  <c r="N9" s="1"/>
  <c r="O9" s="1"/>
  <c r="M17"/>
  <c r="N17" s="1"/>
  <c r="O17" s="1"/>
  <c r="M8661"/>
  <c r="N8661" s="1"/>
  <c r="O8661" s="1"/>
  <c r="M8693"/>
  <c r="N8693" s="1"/>
  <c r="O8693" s="1"/>
  <c r="M8709"/>
  <c r="N8709" s="1"/>
  <c r="O8709" s="1"/>
  <c r="M8733"/>
  <c r="N8733" s="1"/>
  <c r="O8733" s="1"/>
  <c r="M8749"/>
  <c r="N8749" s="1"/>
  <c r="O8749" s="1"/>
  <c r="M83"/>
  <c r="N83" s="1"/>
  <c r="O83" s="1"/>
  <c r="M99"/>
  <c r="N99" s="1"/>
  <c r="O99" s="1"/>
  <c r="M24"/>
  <c r="N24" s="1"/>
  <c r="O24" s="1"/>
  <c r="M40"/>
  <c r="N40" s="1"/>
  <c r="O40" s="1"/>
  <c r="M56"/>
  <c r="N56" s="1"/>
  <c r="O56" s="1"/>
  <c r="M72"/>
  <c r="N72" s="1"/>
  <c r="O72" s="1"/>
  <c r="M80"/>
  <c r="N80" s="1"/>
  <c r="O80" s="1"/>
  <c r="M18"/>
  <c r="N18" s="1"/>
  <c r="O18" s="1"/>
  <c r="M7453"/>
  <c r="N7453" s="1"/>
  <c r="O7453" s="1"/>
  <c r="M8077"/>
  <c r="N8077" s="1"/>
  <c r="O8077" s="1"/>
  <c r="M8144"/>
  <c r="N8144" s="1"/>
  <c r="O8144" s="1"/>
  <c r="M8192"/>
  <c r="N8192" s="1"/>
  <c r="O8192" s="1"/>
  <c r="M8224"/>
  <c r="N8224" s="1"/>
  <c r="O8224" s="1"/>
  <c r="M8256"/>
  <c r="N8256" s="1"/>
  <c r="O8256" s="1"/>
  <c r="M8288"/>
  <c r="N8288" s="1"/>
  <c r="O8288" s="1"/>
  <c r="M8312"/>
  <c r="N8312" s="1"/>
  <c r="O8312" s="1"/>
  <c r="M8344"/>
  <c r="N8344" s="1"/>
  <c r="O8344" s="1"/>
  <c r="M8384"/>
  <c r="N8384" s="1"/>
  <c r="O8384" s="1"/>
  <c r="M8432"/>
  <c r="N8432" s="1"/>
  <c r="O8432" s="1"/>
  <c r="M8472"/>
  <c r="N8472" s="1"/>
  <c r="O8472" s="1"/>
  <c r="M8512"/>
  <c r="N8512" s="1"/>
  <c r="O8512" s="1"/>
  <c r="M8568"/>
  <c r="N8568" s="1"/>
  <c r="O8568" s="1"/>
  <c r="M8632"/>
  <c r="N8632" s="1"/>
  <c r="O8632" s="1"/>
  <c r="M8704"/>
  <c r="N8704" s="1"/>
  <c r="O8704" s="1"/>
  <c r="M8760"/>
  <c r="N8760" s="1"/>
  <c r="O8760" s="1"/>
  <c r="M51"/>
  <c r="N51" s="1"/>
  <c r="O51" s="1"/>
  <c r="M5951"/>
  <c r="N5951" s="1"/>
  <c r="O5951" s="1"/>
  <c r="M6510"/>
  <c r="N6510" s="1"/>
  <c r="O6510" s="1"/>
  <c r="M6801"/>
  <c r="N6801" s="1"/>
  <c r="O6801" s="1"/>
  <c r="M6939"/>
  <c r="N6939" s="1"/>
  <c r="O6939" s="1"/>
  <c r="M7041"/>
  <c r="N7041" s="1"/>
  <c r="O7041" s="1"/>
  <c r="M7109"/>
  <c r="N7109" s="1"/>
  <c r="O7109" s="1"/>
  <c r="M7173"/>
  <c r="N7173" s="1"/>
  <c r="O7173" s="1"/>
  <c r="M7237"/>
  <c r="N7237" s="1"/>
  <c r="O7237" s="1"/>
  <c r="M7301"/>
  <c r="N7301" s="1"/>
  <c r="O7301" s="1"/>
  <c r="M7365"/>
  <c r="N7365" s="1"/>
  <c r="O7365" s="1"/>
  <c r="M7429"/>
  <c r="N7429" s="1"/>
  <c r="O7429" s="1"/>
  <c r="M7493"/>
  <c r="N7493" s="1"/>
  <c r="O7493" s="1"/>
  <c r="M7557"/>
  <c r="N7557" s="1"/>
  <c r="O7557" s="1"/>
  <c r="M7621"/>
  <c r="N7621" s="1"/>
  <c r="O7621" s="1"/>
  <c r="M7685"/>
  <c r="N7685" s="1"/>
  <c r="O7685" s="1"/>
  <c r="M7749"/>
  <c r="N7749" s="1"/>
  <c r="O7749" s="1"/>
  <c r="M7808"/>
  <c r="N7808" s="1"/>
  <c r="O7808" s="1"/>
  <c r="M7829"/>
  <c r="N7829" s="1"/>
  <c r="O7829" s="1"/>
  <c r="M7849"/>
  <c r="N7849" s="1"/>
  <c r="O7849" s="1"/>
  <c r="M7872"/>
  <c r="N7872" s="1"/>
  <c r="O7872" s="1"/>
  <c r="M7889"/>
  <c r="N7889" s="1"/>
  <c r="O7889" s="1"/>
  <c r="M7905"/>
  <c r="N7905" s="1"/>
  <c r="O7905" s="1"/>
  <c r="M7919"/>
  <c r="N7919" s="1"/>
  <c r="O7919" s="1"/>
  <c r="M7932"/>
  <c r="N7932" s="1"/>
  <c r="O7932" s="1"/>
  <c r="M7944"/>
  <c r="N7944" s="1"/>
  <c r="O7944" s="1"/>
  <c r="M7957"/>
  <c r="N7957" s="1"/>
  <c r="O7957" s="1"/>
  <c r="M7969"/>
  <c r="N7969" s="1"/>
  <c r="O7969" s="1"/>
  <c r="M7983"/>
  <c r="N7983" s="1"/>
  <c r="O7983" s="1"/>
  <c r="M7996"/>
  <c r="N7996" s="1"/>
  <c r="O7996" s="1"/>
  <c r="M8008"/>
  <c r="N8008" s="1"/>
  <c r="O8008" s="1"/>
  <c r="M8021"/>
  <c r="N8021" s="1"/>
  <c r="O8021" s="1"/>
  <c r="M8033"/>
  <c r="N8033" s="1"/>
  <c r="O8033" s="1"/>
  <c r="M8047"/>
  <c r="N8047" s="1"/>
  <c r="O8047" s="1"/>
  <c r="M8060"/>
  <c r="N8060" s="1"/>
  <c r="O8060" s="1"/>
  <c r="M8072"/>
  <c r="N8072" s="1"/>
  <c r="O8072" s="1"/>
  <c r="M8085"/>
  <c r="N8085" s="1"/>
  <c r="O8085" s="1"/>
  <c r="M8097"/>
  <c r="N8097" s="1"/>
  <c r="O8097" s="1"/>
  <c r="M8108"/>
  <c r="N8108" s="1"/>
  <c r="O8108" s="1"/>
  <c r="M8117"/>
  <c r="N8117" s="1"/>
  <c r="O8117" s="1"/>
  <c r="M8125"/>
  <c r="N8125" s="1"/>
  <c r="O8125" s="1"/>
  <c r="M8133"/>
  <c r="N8133" s="1"/>
  <c r="O8133" s="1"/>
  <c r="M8141"/>
  <c r="N8141" s="1"/>
  <c r="O8141" s="1"/>
  <c r="M8149"/>
  <c r="N8149" s="1"/>
  <c r="O8149" s="1"/>
  <c r="M8157"/>
  <c r="N8157" s="1"/>
  <c r="O8157" s="1"/>
  <c r="M8165"/>
  <c r="N8165" s="1"/>
  <c r="O8165" s="1"/>
  <c r="M8173"/>
  <c r="N8173" s="1"/>
  <c r="O8173" s="1"/>
  <c r="M8181"/>
  <c r="N8181" s="1"/>
  <c r="O8181" s="1"/>
  <c r="M8189"/>
  <c r="N8189" s="1"/>
  <c r="O8189" s="1"/>
  <c r="M8197"/>
  <c r="N8197" s="1"/>
  <c r="O8197" s="1"/>
  <c r="M8205"/>
  <c r="N8205" s="1"/>
  <c r="O8205" s="1"/>
  <c r="M8213"/>
  <c r="N8213" s="1"/>
  <c r="O8213" s="1"/>
  <c r="M8221"/>
  <c r="N8221" s="1"/>
  <c r="O8221" s="1"/>
  <c r="M8229"/>
  <c r="N8229" s="1"/>
  <c r="O8229" s="1"/>
  <c r="M8237"/>
  <c r="N8237" s="1"/>
  <c r="O8237" s="1"/>
  <c r="M8245"/>
  <c r="N8245" s="1"/>
  <c r="O8245" s="1"/>
  <c r="M8253"/>
  <c r="N8253" s="1"/>
  <c r="O8253" s="1"/>
  <c r="M8261"/>
  <c r="N8261" s="1"/>
  <c r="O8261" s="1"/>
  <c r="M8269"/>
  <c r="N8269" s="1"/>
  <c r="O8269" s="1"/>
  <c r="M8277"/>
  <c r="N8277" s="1"/>
  <c r="O8277" s="1"/>
  <c r="M8285"/>
  <c r="N8285" s="1"/>
  <c r="O8285" s="1"/>
  <c r="M8293"/>
  <c r="N8293" s="1"/>
  <c r="O8293" s="1"/>
  <c r="M8301"/>
  <c r="N8301" s="1"/>
  <c r="O8301" s="1"/>
  <c r="M8309"/>
  <c r="N8309" s="1"/>
  <c r="O8309" s="1"/>
  <c r="M8317"/>
  <c r="N8317" s="1"/>
  <c r="O8317" s="1"/>
  <c r="M8325"/>
  <c r="N8325" s="1"/>
  <c r="O8325" s="1"/>
  <c r="M8333"/>
  <c r="N8333" s="1"/>
  <c r="O8333" s="1"/>
  <c r="M8341"/>
  <c r="N8341" s="1"/>
  <c r="O8341" s="1"/>
  <c r="M8349"/>
  <c r="N8349" s="1"/>
  <c r="O8349" s="1"/>
  <c r="M8357"/>
  <c r="N8357" s="1"/>
  <c r="O8357" s="1"/>
  <c r="M8365"/>
  <c r="N8365" s="1"/>
  <c r="O8365" s="1"/>
  <c r="M8373"/>
  <c r="N8373" s="1"/>
  <c r="O8373" s="1"/>
  <c r="M8381"/>
  <c r="N8381" s="1"/>
  <c r="O8381" s="1"/>
  <c r="M8389"/>
  <c r="N8389" s="1"/>
  <c r="O8389" s="1"/>
  <c r="M8397"/>
  <c r="N8397" s="1"/>
  <c r="O8397" s="1"/>
  <c r="M8405"/>
  <c r="N8405" s="1"/>
  <c r="O8405" s="1"/>
  <c r="M8413"/>
  <c r="N8413" s="1"/>
  <c r="O8413" s="1"/>
  <c r="M8421"/>
  <c r="N8421" s="1"/>
  <c r="O8421" s="1"/>
  <c r="M8429"/>
  <c r="N8429" s="1"/>
  <c r="O8429" s="1"/>
  <c r="M8437"/>
  <c r="N8437" s="1"/>
  <c r="O8437" s="1"/>
  <c r="M8445"/>
  <c r="N8445" s="1"/>
  <c r="O8445" s="1"/>
  <c r="M8453"/>
  <c r="N8453" s="1"/>
  <c r="O8453" s="1"/>
  <c r="M8461"/>
  <c r="N8461" s="1"/>
  <c r="O8461" s="1"/>
  <c r="M8469"/>
  <c r="N8469" s="1"/>
  <c r="O8469" s="1"/>
  <c r="M8477"/>
  <c r="N8477" s="1"/>
  <c r="O8477" s="1"/>
  <c r="M8485"/>
  <c r="N8485" s="1"/>
  <c r="O8485" s="1"/>
  <c r="M8493"/>
  <c r="N8493" s="1"/>
  <c r="O8493" s="1"/>
  <c r="M8501"/>
  <c r="N8501" s="1"/>
  <c r="O8501" s="1"/>
  <c r="M8509"/>
  <c r="N8509" s="1"/>
  <c r="O8509" s="1"/>
  <c r="M8517"/>
  <c r="N8517" s="1"/>
  <c r="O8517" s="1"/>
  <c r="M8525"/>
  <c r="N8525" s="1"/>
  <c r="O8525" s="1"/>
  <c r="M8533"/>
  <c r="N8533" s="1"/>
  <c r="O8533" s="1"/>
  <c r="M8541"/>
  <c r="N8541" s="1"/>
  <c r="O8541" s="1"/>
  <c r="M8549"/>
  <c r="N8549" s="1"/>
  <c r="O8549" s="1"/>
  <c r="M8557"/>
  <c r="N8557" s="1"/>
  <c r="O8557" s="1"/>
  <c r="M8565"/>
  <c r="N8565" s="1"/>
  <c r="O8565" s="1"/>
  <c r="M8573"/>
  <c r="N8573" s="1"/>
  <c r="O8573" s="1"/>
  <c r="M8581"/>
  <c r="N8581" s="1"/>
  <c r="O8581" s="1"/>
  <c r="M8589"/>
  <c r="N8589" s="1"/>
  <c r="O8589" s="1"/>
  <c r="M8597"/>
  <c r="N8597" s="1"/>
  <c r="O8597" s="1"/>
  <c r="M8605"/>
  <c r="N8605" s="1"/>
  <c r="O8605" s="1"/>
  <c r="M8613"/>
  <c r="N8613" s="1"/>
  <c r="O8613" s="1"/>
  <c r="M8621"/>
  <c r="N8621" s="1"/>
  <c r="O8621" s="1"/>
  <c r="M8629"/>
  <c r="N8629" s="1"/>
  <c r="O8629" s="1"/>
  <c r="M8637"/>
  <c r="N8637" s="1"/>
  <c r="O8637" s="1"/>
  <c r="M8645"/>
  <c r="N8645" s="1"/>
  <c r="O8645" s="1"/>
  <c r="M8653"/>
  <c r="N8653" s="1"/>
  <c r="O8653" s="1"/>
  <c r="M8669"/>
  <c r="N8669" s="1"/>
  <c r="O8669" s="1"/>
  <c r="M8677"/>
  <c r="N8677" s="1"/>
  <c r="O8677" s="1"/>
  <c r="M8685"/>
  <c r="N8685" s="1"/>
  <c r="O8685" s="1"/>
  <c r="M8701"/>
  <c r="N8701" s="1"/>
  <c r="O8701" s="1"/>
  <c r="M8717"/>
  <c r="N8717" s="1"/>
  <c r="O8717" s="1"/>
  <c r="M8725"/>
  <c r="N8725" s="1"/>
  <c r="O8725" s="1"/>
  <c r="M8741"/>
  <c r="N8741" s="1"/>
  <c r="O8741" s="1"/>
  <c r="M8757"/>
  <c r="N8757" s="1"/>
  <c r="O8757" s="1"/>
  <c r="M91"/>
  <c r="N91" s="1"/>
  <c r="O91" s="1"/>
  <c r="M107"/>
  <c r="N107" s="1"/>
  <c r="O107" s="1"/>
  <c r="M32"/>
  <c r="N32" s="1"/>
  <c r="O32" s="1"/>
  <c r="M48"/>
  <c r="N48" s="1"/>
  <c r="O48" s="1"/>
  <c r="M64"/>
  <c r="N64" s="1"/>
  <c r="O64" s="1"/>
  <c r="M10"/>
  <c r="N10" s="1"/>
  <c r="O10" s="1"/>
  <c r="M7325"/>
  <c r="N7325" s="1"/>
  <c r="O7325" s="1"/>
  <c r="M8039"/>
  <c r="N8039" s="1"/>
  <c r="O8039" s="1"/>
  <c r="M8112"/>
  <c r="N8112" s="1"/>
  <c r="O8112" s="1"/>
  <c r="M8136"/>
  <c r="N8136" s="1"/>
  <c r="O8136" s="1"/>
  <c r="M8168"/>
  <c r="N8168" s="1"/>
  <c r="O8168" s="1"/>
  <c r="M8200"/>
  <c r="N8200" s="1"/>
  <c r="O8200" s="1"/>
  <c r="M8240"/>
  <c r="N8240" s="1"/>
  <c r="O8240" s="1"/>
  <c r="M8272"/>
  <c r="N8272" s="1"/>
  <c r="O8272" s="1"/>
  <c r="M8304"/>
  <c r="N8304" s="1"/>
  <c r="O8304" s="1"/>
  <c r="M8336"/>
  <c r="N8336" s="1"/>
  <c r="O8336" s="1"/>
  <c r="M8376"/>
  <c r="N8376" s="1"/>
  <c r="O8376" s="1"/>
  <c r="M8424"/>
  <c r="N8424" s="1"/>
  <c r="O8424" s="1"/>
  <c r="M8456"/>
  <c r="N8456" s="1"/>
  <c r="O8456" s="1"/>
  <c r="M8488"/>
  <c r="N8488" s="1"/>
  <c r="O8488" s="1"/>
  <c r="M8544"/>
  <c r="N8544" s="1"/>
  <c r="O8544" s="1"/>
  <c r="M8584"/>
  <c r="N8584" s="1"/>
  <c r="O8584" s="1"/>
  <c r="M8624"/>
  <c r="N8624" s="1"/>
  <c r="O8624" s="1"/>
  <c r="M8688"/>
  <c r="N8688" s="1"/>
  <c r="O8688" s="1"/>
  <c r="M8752"/>
  <c r="N8752" s="1"/>
  <c r="O8752" s="1"/>
  <c r="M35"/>
  <c r="N35" s="1"/>
  <c r="O35" s="1"/>
  <c r="M13"/>
  <c r="N13" s="1"/>
  <c r="O13" s="1"/>
  <c r="M6043"/>
  <c r="N6043" s="1"/>
  <c r="O6043" s="1"/>
  <c r="M6574"/>
  <c r="N6574" s="1"/>
  <c r="O6574" s="1"/>
  <c r="M6824"/>
  <c r="N6824" s="1"/>
  <c r="O6824" s="1"/>
  <c r="M6952"/>
  <c r="N6952" s="1"/>
  <c r="O6952" s="1"/>
  <c r="M7053"/>
  <c r="N7053" s="1"/>
  <c r="O7053" s="1"/>
  <c r="M7117"/>
  <c r="N7117" s="1"/>
  <c r="O7117" s="1"/>
  <c r="M7181"/>
  <c r="N7181" s="1"/>
  <c r="O7181" s="1"/>
  <c r="M7245"/>
  <c r="N7245" s="1"/>
  <c r="O7245" s="1"/>
  <c r="M7309"/>
  <c r="N7309" s="1"/>
  <c r="O7309" s="1"/>
  <c r="M7373"/>
  <c r="N7373" s="1"/>
  <c r="O7373" s="1"/>
  <c r="M7437"/>
  <c r="N7437" s="1"/>
  <c r="O7437" s="1"/>
  <c r="M7501"/>
  <c r="N7501" s="1"/>
  <c r="O7501" s="1"/>
  <c r="M7565"/>
  <c r="N7565" s="1"/>
  <c r="O7565" s="1"/>
  <c r="M7629"/>
  <c r="N7629" s="1"/>
  <c r="O7629" s="1"/>
  <c r="M7693"/>
  <c r="N7693" s="1"/>
  <c r="O7693" s="1"/>
  <c r="M7757"/>
  <c r="N7757" s="1"/>
  <c r="O7757" s="1"/>
  <c r="M7809"/>
  <c r="N7809" s="1"/>
  <c r="O7809" s="1"/>
  <c r="M7832"/>
  <c r="N7832" s="1"/>
  <c r="O7832" s="1"/>
  <c r="M7853"/>
  <c r="N7853" s="1"/>
  <c r="O7853" s="1"/>
  <c r="M7873"/>
  <c r="N7873" s="1"/>
  <c r="O7873" s="1"/>
  <c r="M7892"/>
  <c r="N7892" s="1"/>
  <c r="O7892" s="1"/>
  <c r="M7908"/>
  <c r="N7908" s="1"/>
  <c r="O7908" s="1"/>
  <c r="M7920"/>
  <c r="N7920" s="1"/>
  <c r="O7920" s="1"/>
  <c r="M7933"/>
  <c r="N7933" s="1"/>
  <c r="O7933" s="1"/>
  <c r="M7945"/>
  <c r="N7945" s="1"/>
  <c r="O7945" s="1"/>
  <c r="M7959"/>
  <c r="N7959" s="1"/>
  <c r="O7959" s="1"/>
  <c r="M7972"/>
  <c r="N7972" s="1"/>
  <c r="O7972" s="1"/>
  <c r="M7984"/>
  <c r="N7984" s="1"/>
  <c r="O7984" s="1"/>
  <c r="M7997"/>
  <c r="N7997" s="1"/>
  <c r="O7997" s="1"/>
  <c r="M8009"/>
  <c r="N8009" s="1"/>
  <c r="O8009" s="1"/>
  <c r="M8023"/>
  <c r="N8023" s="1"/>
  <c r="O8023" s="1"/>
  <c r="M8036"/>
  <c r="N8036" s="1"/>
  <c r="O8036" s="1"/>
  <c r="M8048"/>
  <c r="N8048" s="1"/>
  <c r="O8048" s="1"/>
  <c r="M8061"/>
  <c r="N8061" s="1"/>
  <c r="O8061" s="1"/>
  <c r="M8073"/>
  <c r="N8073" s="1"/>
  <c r="O8073" s="1"/>
  <c r="M8087"/>
  <c r="N8087" s="1"/>
  <c r="O8087" s="1"/>
  <c r="M8098"/>
  <c r="N8098" s="1"/>
  <c r="O8098" s="1"/>
  <c r="M8109"/>
  <c r="N8109" s="1"/>
  <c r="O8109" s="1"/>
  <c r="M8118"/>
  <c r="N8118" s="1"/>
  <c r="O8118" s="1"/>
  <c r="M8126"/>
  <c r="N8126" s="1"/>
  <c r="O8126" s="1"/>
  <c r="M8134"/>
  <c r="N8134" s="1"/>
  <c r="O8134" s="1"/>
  <c r="M8142"/>
  <c r="N8142" s="1"/>
  <c r="O8142" s="1"/>
  <c r="M8150"/>
  <c r="N8150" s="1"/>
  <c r="O8150" s="1"/>
  <c r="M8158"/>
  <c r="N8158" s="1"/>
  <c r="O8158" s="1"/>
  <c r="M8166"/>
  <c r="N8166" s="1"/>
  <c r="O8166" s="1"/>
  <c r="M8174"/>
  <c r="N8174" s="1"/>
  <c r="O8174" s="1"/>
  <c r="M8182"/>
  <c r="N8182" s="1"/>
  <c r="O8182" s="1"/>
  <c r="M8190"/>
  <c r="N8190" s="1"/>
  <c r="O8190" s="1"/>
  <c r="M8198"/>
  <c r="N8198" s="1"/>
  <c r="O8198" s="1"/>
  <c r="M8206"/>
  <c r="N8206" s="1"/>
  <c r="O8206" s="1"/>
  <c r="M8214"/>
  <c r="N8214" s="1"/>
  <c r="O8214" s="1"/>
  <c r="M8222"/>
  <c r="N8222" s="1"/>
  <c r="O8222" s="1"/>
  <c r="M8230"/>
  <c r="N8230" s="1"/>
  <c r="O8230" s="1"/>
  <c r="M8238"/>
  <c r="N8238" s="1"/>
  <c r="O8238" s="1"/>
  <c r="M8246"/>
  <c r="N8246" s="1"/>
  <c r="O8246" s="1"/>
  <c r="M8254"/>
  <c r="N8254" s="1"/>
  <c r="O8254" s="1"/>
  <c r="M8262"/>
  <c r="N8262" s="1"/>
  <c r="O8262" s="1"/>
  <c r="M8270"/>
  <c r="N8270" s="1"/>
  <c r="O8270" s="1"/>
  <c r="M8278"/>
  <c r="N8278" s="1"/>
  <c r="O8278" s="1"/>
  <c r="M8286"/>
  <c r="N8286" s="1"/>
  <c r="O8286" s="1"/>
  <c r="M8294"/>
  <c r="N8294" s="1"/>
  <c r="O8294" s="1"/>
  <c r="M8302"/>
  <c r="N8302" s="1"/>
  <c r="O8302" s="1"/>
  <c r="M8310"/>
  <c r="N8310" s="1"/>
  <c r="O8310" s="1"/>
  <c r="M8318"/>
  <c r="N8318" s="1"/>
  <c r="O8318" s="1"/>
  <c r="M8326"/>
  <c r="N8326" s="1"/>
  <c r="O8326" s="1"/>
  <c r="M8334"/>
  <c r="N8334" s="1"/>
  <c r="O8334" s="1"/>
  <c r="M8342"/>
  <c r="N8342" s="1"/>
  <c r="O8342" s="1"/>
  <c r="M8350"/>
  <c r="N8350" s="1"/>
  <c r="O8350" s="1"/>
  <c r="M8358"/>
  <c r="N8358" s="1"/>
  <c r="O8358" s="1"/>
  <c r="M8366"/>
  <c r="N8366" s="1"/>
  <c r="O8366" s="1"/>
  <c r="M8374"/>
  <c r="N8374" s="1"/>
  <c r="O8374" s="1"/>
  <c r="M8382"/>
  <c r="N8382" s="1"/>
  <c r="O8382" s="1"/>
  <c r="M8390"/>
  <c r="N8390" s="1"/>
  <c r="O8390" s="1"/>
  <c r="M8398"/>
  <c r="N8398" s="1"/>
  <c r="O8398" s="1"/>
  <c r="M8406"/>
  <c r="N8406" s="1"/>
  <c r="O8406" s="1"/>
  <c r="M8414"/>
  <c r="N8414" s="1"/>
  <c r="O8414" s="1"/>
  <c r="M8422"/>
  <c r="N8422" s="1"/>
  <c r="O8422" s="1"/>
  <c r="M8430"/>
  <c r="N8430" s="1"/>
  <c r="O8430" s="1"/>
  <c r="M8438"/>
  <c r="N8438" s="1"/>
  <c r="O8438" s="1"/>
  <c r="M8446"/>
  <c r="N8446" s="1"/>
  <c r="O8446" s="1"/>
  <c r="M8454"/>
  <c r="N8454" s="1"/>
  <c r="O8454" s="1"/>
  <c r="M8462"/>
  <c r="N8462" s="1"/>
  <c r="O8462" s="1"/>
  <c r="M8470"/>
  <c r="N8470" s="1"/>
  <c r="O8470" s="1"/>
  <c r="M8478"/>
  <c r="N8478" s="1"/>
  <c r="O8478" s="1"/>
  <c r="M8486"/>
  <c r="N8486" s="1"/>
  <c r="O8486" s="1"/>
  <c r="M8494"/>
  <c r="N8494" s="1"/>
  <c r="O8494" s="1"/>
  <c r="M8502"/>
  <c r="N8502" s="1"/>
  <c r="O8502" s="1"/>
  <c r="M8510"/>
  <c r="N8510" s="1"/>
  <c r="O8510" s="1"/>
  <c r="M8518"/>
  <c r="N8518" s="1"/>
  <c r="O8518" s="1"/>
  <c r="M8526"/>
  <c r="N8526" s="1"/>
  <c r="O8526" s="1"/>
  <c r="M8534"/>
  <c r="N8534" s="1"/>
  <c r="O8534" s="1"/>
  <c r="M8542"/>
  <c r="N8542" s="1"/>
  <c r="O8542" s="1"/>
  <c r="M8550"/>
  <c r="N8550" s="1"/>
  <c r="O8550" s="1"/>
  <c r="M8558"/>
  <c r="N8558" s="1"/>
  <c r="O8558" s="1"/>
  <c r="M8566"/>
  <c r="N8566" s="1"/>
  <c r="O8566" s="1"/>
  <c r="M8574"/>
  <c r="N8574" s="1"/>
  <c r="O8574" s="1"/>
  <c r="M8582"/>
  <c r="N8582" s="1"/>
  <c r="O8582" s="1"/>
  <c r="M8590"/>
  <c r="N8590" s="1"/>
  <c r="O8590" s="1"/>
  <c r="M8598"/>
  <c r="N8598" s="1"/>
  <c r="O8598" s="1"/>
  <c r="M8606"/>
  <c r="N8606" s="1"/>
  <c r="O8606" s="1"/>
  <c r="M8614"/>
  <c r="N8614" s="1"/>
  <c r="O8614" s="1"/>
  <c r="M8622"/>
  <c r="N8622" s="1"/>
  <c r="O8622" s="1"/>
  <c r="M8630"/>
  <c r="N8630" s="1"/>
  <c r="O8630" s="1"/>
  <c r="M8638"/>
  <c r="N8638" s="1"/>
  <c r="O8638" s="1"/>
  <c r="M8646"/>
  <c r="N8646" s="1"/>
  <c r="O8646" s="1"/>
  <c r="M8654"/>
  <c r="N8654" s="1"/>
  <c r="O8654" s="1"/>
  <c r="M8662"/>
  <c r="N8662" s="1"/>
  <c r="O8662" s="1"/>
  <c r="M8670"/>
  <c r="N8670" s="1"/>
  <c r="O8670" s="1"/>
  <c r="M8678"/>
  <c r="N8678" s="1"/>
  <c r="O8678" s="1"/>
  <c r="M8686"/>
  <c r="N8686" s="1"/>
  <c r="O8686" s="1"/>
  <c r="M8694"/>
  <c r="N8694" s="1"/>
  <c r="O8694" s="1"/>
  <c r="M8702"/>
  <c r="N8702" s="1"/>
  <c r="O8702" s="1"/>
  <c r="M8710"/>
  <c r="N8710" s="1"/>
  <c r="O8710" s="1"/>
  <c r="M8718"/>
  <c r="N8718" s="1"/>
  <c r="O8718" s="1"/>
  <c r="M8726"/>
  <c r="N8726" s="1"/>
  <c r="O8726" s="1"/>
  <c r="M8734"/>
  <c r="N8734" s="1"/>
  <c r="O8734" s="1"/>
  <c r="M8742"/>
  <c r="N8742" s="1"/>
  <c r="O8742" s="1"/>
  <c r="M8750"/>
  <c r="N8750" s="1"/>
  <c r="O8750" s="1"/>
  <c r="M8758"/>
  <c r="N8758" s="1"/>
  <c r="O8758" s="1"/>
  <c r="M84"/>
  <c r="N84" s="1"/>
  <c r="O84" s="1"/>
  <c r="M92"/>
  <c r="N92" s="1"/>
  <c r="O92" s="1"/>
  <c r="M100"/>
  <c r="N100" s="1"/>
  <c r="O100" s="1"/>
  <c r="M108"/>
  <c r="N108" s="1"/>
  <c r="O108" s="1"/>
  <c r="M25"/>
  <c r="N25" s="1"/>
  <c r="O25" s="1"/>
  <c r="M33"/>
  <c r="N33" s="1"/>
  <c r="O33" s="1"/>
  <c r="M41"/>
  <c r="N41" s="1"/>
  <c r="O41" s="1"/>
  <c r="M49"/>
  <c r="N49" s="1"/>
  <c r="O49" s="1"/>
  <c r="M57"/>
  <c r="N57" s="1"/>
  <c r="O57" s="1"/>
  <c r="M65"/>
  <c r="N65" s="1"/>
  <c r="O65" s="1"/>
  <c r="M73"/>
  <c r="N73" s="1"/>
  <c r="O73" s="1"/>
  <c r="M81"/>
  <c r="N81" s="1"/>
  <c r="O81" s="1"/>
  <c r="M11"/>
  <c r="N11" s="1"/>
  <c r="O11" s="1"/>
  <c r="M19"/>
  <c r="N19" s="1"/>
  <c r="O19" s="1"/>
  <c r="M6696"/>
  <c r="N6696" s="1"/>
  <c r="O6696" s="1"/>
  <c r="M6977"/>
  <c r="N6977" s="1"/>
  <c r="O6977" s="1"/>
  <c r="M7069"/>
  <c r="N7069" s="1"/>
  <c r="O7069" s="1"/>
  <c r="M7197"/>
  <c r="N7197" s="1"/>
  <c r="O7197" s="1"/>
  <c r="M7389"/>
  <c r="N7389" s="1"/>
  <c r="O7389" s="1"/>
  <c r="M7581"/>
  <c r="N7581" s="1"/>
  <c r="O7581" s="1"/>
  <c r="M7709"/>
  <c r="N7709" s="1"/>
  <c r="O7709" s="1"/>
  <c r="M7816"/>
  <c r="N7816" s="1"/>
  <c r="O7816" s="1"/>
  <c r="M7857"/>
  <c r="N7857" s="1"/>
  <c r="O7857" s="1"/>
  <c r="M7896"/>
  <c r="N7896" s="1"/>
  <c r="O7896" s="1"/>
  <c r="M7924"/>
  <c r="N7924" s="1"/>
  <c r="O7924" s="1"/>
  <c r="M7949"/>
  <c r="N7949" s="1"/>
  <c r="O7949" s="1"/>
  <c r="M7975"/>
  <c r="N7975" s="1"/>
  <c r="O7975" s="1"/>
  <c r="M7988"/>
  <c r="N7988" s="1"/>
  <c r="O7988" s="1"/>
  <c r="M8013"/>
  <c r="N8013" s="1"/>
  <c r="O8013" s="1"/>
  <c r="M8052"/>
  <c r="N8052" s="1"/>
  <c r="O8052" s="1"/>
  <c r="M8089"/>
  <c r="N8089" s="1"/>
  <c r="O8089" s="1"/>
  <c r="M8120"/>
  <c r="N8120" s="1"/>
  <c r="O8120" s="1"/>
  <c r="M8160"/>
  <c r="N8160" s="1"/>
  <c r="O8160" s="1"/>
  <c r="M8184"/>
  <c r="N8184" s="1"/>
  <c r="O8184" s="1"/>
  <c r="M8208"/>
  <c r="N8208" s="1"/>
  <c r="O8208" s="1"/>
  <c r="M8232"/>
  <c r="N8232" s="1"/>
  <c r="O8232" s="1"/>
  <c r="M8264"/>
  <c r="N8264" s="1"/>
  <c r="O8264" s="1"/>
  <c r="M8296"/>
  <c r="N8296" s="1"/>
  <c r="O8296" s="1"/>
  <c r="M8328"/>
  <c r="N8328" s="1"/>
  <c r="O8328" s="1"/>
  <c r="M8352"/>
  <c r="N8352" s="1"/>
  <c r="O8352" s="1"/>
  <c r="M8400"/>
  <c r="N8400" s="1"/>
  <c r="O8400" s="1"/>
  <c r="M8448"/>
  <c r="N8448" s="1"/>
  <c r="O8448" s="1"/>
  <c r="M8480"/>
  <c r="N8480" s="1"/>
  <c r="O8480" s="1"/>
  <c r="M8504"/>
  <c r="N8504" s="1"/>
  <c r="O8504" s="1"/>
  <c r="M8560"/>
  <c r="N8560" s="1"/>
  <c r="O8560" s="1"/>
  <c r="M8592"/>
  <c r="N8592" s="1"/>
  <c r="O8592" s="1"/>
  <c r="M8640"/>
  <c r="N8640" s="1"/>
  <c r="O8640" s="1"/>
  <c r="M8680"/>
  <c r="N8680" s="1"/>
  <c r="O8680" s="1"/>
  <c r="M8736"/>
  <c r="N8736" s="1"/>
  <c r="O8736" s="1"/>
  <c r="M110"/>
  <c r="N110" s="1"/>
  <c r="O110" s="1"/>
  <c r="M5"/>
  <c r="N5" s="1"/>
  <c r="O5" s="1"/>
  <c r="M6126"/>
  <c r="N6126" s="1"/>
  <c r="O6126" s="1"/>
  <c r="M6638"/>
  <c r="N6638" s="1"/>
  <c r="O6638" s="1"/>
  <c r="M6846"/>
  <c r="N6846" s="1"/>
  <c r="O6846" s="1"/>
  <c r="M6966"/>
  <c r="N6966" s="1"/>
  <c r="O6966" s="1"/>
  <c r="M7061"/>
  <c r="N7061" s="1"/>
  <c r="O7061" s="1"/>
  <c r="M7125"/>
  <c r="N7125" s="1"/>
  <c r="O7125" s="1"/>
  <c r="M7189"/>
  <c r="N7189" s="1"/>
  <c r="O7189" s="1"/>
  <c r="M7253"/>
  <c r="N7253" s="1"/>
  <c r="O7253" s="1"/>
  <c r="M7317"/>
  <c r="N7317" s="1"/>
  <c r="O7317" s="1"/>
  <c r="M7381"/>
  <c r="N7381" s="1"/>
  <c r="O7381" s="1"/>
  <c r="M7445"/>
  <c r="N7445" s="1"/>
  <c r="O7445" s="1"/>
  <c r="M7509"/>
  <c r="N7509" s="1"/>
  <c r="O7509" s="1"/>
  <c r="M7573"/>
  <c r="N7573" s="1"/>
  <c r="O7573" s="1"/>
  <c r="M7637"/>
  <c r="N7637" s="1"/>
  <c r="O7637" s="1"/>
  <c r="M7701"/>
  <c r="N7701" s="1"/>
  <c r="O7701" s="1"/>
  <c r="M7765"/>
  <c r="N7765" s="1"/>
  <c r="O7765" s="1"/>
  <c r="M7813"/>
  <c r="N7813" s="1"/>
  <c r="O7813" s="1"/>
  <c r="M7833"/>
  <c r="N7833" s="1"/>
  <c r="O7833" s="1"/>
  <c r="M7856"/>
  <c r="N7856" s="1"/>
  <c r="O7856" s="1"/>
  <c r="M7877"/>
  <c r="N7877" s="1"/>
  <c r="O7877" s="1"/>
  <c r="M7893"/>
  <c r="N7893" s="1"/>
  <c r="O7893" s="1"/>
  <c r="M7909"/>
  <c r="N7909" s="1"/>
  <c r="O7909" s="1"/>
  <c r="M7921"/>
  <c r="N7921" s="1"/>
  <c r="O7921" s="1"/>
  <c r="M7935"/>
  <c r="N7935" s="1"/>
  <c r="O7935" s="1"/>
  <c r="M7948"/>
  <c r="N7948" s="1"/>
  <c r="O7948" s="1"/>
  <c r="M7960"/>
  <c r="N7960" s="1"/>
  <c r="O7960" s="1"/>
  <c r="M7973"/>
  <c r="N7973" s="1"/>
  <c r="O7973" s="1"/>
  <c r="M7985"/>
  <c r="N7985" s="1"/>
  <c r="O7985" s="1"/>
  <c r="M7999"/>
  <c r="N7999" s="1"/>
  <c r="O7999" s="1"/>
  <c r="M8012"/>
  <c r="N8012" s="1"/>
  <c r="O8012" s="1"/>
  <c r="M8024"/>
  <c r="N8024" s="1"/>
  <c r="O8024" s="1"/>
  <c r="M8037"/>
  <c r="N8037" s="1"/>
  <c r="O8037" s="1"/>
  <c r="M8049"/>
  <c r="N8049" s="1"/>
  <c r="O8049" s="1"/>
  <c r="M8063"/>
  <c r="N8063" s="1"/>
  <c r="O8063" s="1"/>
  <c r="M8076"/>
  <c r="N8076" s="1"/>
  <c r="O8076" s="1"/>
  <c r="M8088"/>
  <c r="N8088" s="1"/>
  <c r="O8088" s="1"/>
  <c r="M8100"/>
  <c r="N8100" s="1"/>
  <c r="O8100" s="1"/>
  <c r="M8111"/>
  <c r="N8111" s="1"/>
  <c r="O8111" s="1"/>
  <c r="M8119"/>
  <c r="N8119" s="1"/>
  <c r="O8119" s="1"/>
  <c r="M8127"/>
  <c r="N8127" s="1"/>
  <c r="O8127" s="1"/>
  <c r="M8135"/>
  <c r="N8135" s="1"/>
  <c r="O8135" s="1"/>
  <c r="M8143"/>
  <c r="N8143" s="1"/>
  <c r="O8143" s="1"/>
  <c r="M8151"/>
  <c r="N8151" s="1"/>
  <c r="O8151" s="1"/>
  <c r="M8159"/>
  <c r="N8159" s="1"/>
  <c r="O8159" s="1"/>
  <c r="M8167"/>
  <c r="N8167" s="1"/>
  <c r="O8167" s="1"/>
  <c r="M8175"/>
  <c r="N8175" s="1"/>
  <c r="O8175" s="1"/>
  <c r="M8183"/>
  <c r="N8183" s="1"/>
  <c r="O8183" s="1"/>
  <c r="M8191"/>
  <c r="N8191" s="1"/>
  <c r="O8191" s="1"/>
  <c r="M8199"/>
  <c r="N8199" s="1"/>
  <c r="O8199" s="1"/>
  <c r="M8207"/>
  <c r="N8207" s="1"/>
  <c r="O8207" s="1"/>
  <c r="M8215"/>
  <c r="N8215" s="1"/>
  <c r="O8215" s="1"/>
  <c r="M8223"/>
  <c r="N8223" s="1"/>
  <c r="O8223" s="1"/>
  <c r="M8231"/>
  <c r="N8231" s="1"/>
  <c r="O8231" s="1"/>
  <c r="M8239"/>
  <c r="N8239" s="1"/>
  <c r="O8239" s="1"/>
  <c r="M8247"/>
  <c r="N8247" s="1"/>
  <c r="O8247" s="1"/>
  <c r="M8255"/>
  <c r="N8255" s="1"/>
  <c r="O8255" s="1"/>
  <c r="M8263"/>
  <c r="N8263" s="1"/>
  <c r="O8263" s="1"/>
  <c r="M8271"/>
  <c r="N8271" s="1"/>
  <c r="O8271" s="1"/>
  <c r="M8279"/>
  <c r="N8279" s="1"/>
  <c r="O8279" s="1"/>
  <c r="M8287"/>
  <c r="N8287" s="1"/>
  <c r="O8287" s="1"/>
  <c r="M8295"/>
  <c r="N8295" s="1"/>
  <c r="O8295" s="1"/>
  <c r="M8303"/>
  <c r="N8303" s="1"/>
  <c r="O8303" s="1"/>
  <c r="M8311"/>
  <c r="N8311" s="1"/>
  <c r="O8311" s="1"/>
  <c r="M8319"/>
  <c r="N8319" s="1"/>
  <c r="O8319" s="1"/>
  <c r="M8327"/>
  <c r="N8327" s="1"/>
  <c r="O8327" s="1"/>
  <c r="M8335"/>
  <c r="N8335" s="1"/>
  <c r="O8335" s="1"/>
  <c r="M8343"/>
  <c r="N8343" s="1"/>
  <c r="O8343" s="1"/>
  <c r="M8351"/>
  <c r="N8351" s="1"/>
  <c r="O8351" s="1"/>
  <c r="M8359"/>
  <c r="N8359" s="1"/>
  <c r="O8359" s="1"/>
  <c r="M8367"/>
  <c r="N8367" s="1"/>
  <c r="O8367" s="1"/>
  <c r="M8375"/>
  <c r="N8375" s="1"/>
  <c r="O8375" s="1"/>
  <c r="M8383"/>
  <c r="N8383" s="1"/>
  <c r="O8383" s="1"/>
  <c r="M8391"/>
  <c r="N8391" s="1"/>
  <c r="O8391" s="1"/>
  <c r="M8399"/>
  <c r="N8399" s="1"/>
  <c r="O8399" s="1"/>
  <c r="M8407"/>
  <c r="N8407" s="1"/>
  <c r="O8407" s="1"/>
  <c r="M8415"/>
  <c r="N8415" s="1"/>
  <c r="O8415" s="1"/>
  <c r="M8423"/>
  <c r="N8423" s="1"/>
  <c r="O8423" s="1"/>
  <c r="M8431"/>
  <c r="N8431" s="1"/>
  <c r="O8431" s="1"/>
  <c r="M8439"/>
  <c r="N8439" s="1"/>
  <c r="O8439" s="1"/>
  <c r="M8447"/>
  <c r="N8447" s="1"/>
  <c r="O8447" s="1"/>
  <c r="M8455"/>
  <c r="N8455" s="1"/>
  <c r="O8455" s="1"/>
  <c r="M8463"/>
  <c r="N8463" s="1"/>
  <c r="O8463" s="1"/>
  <c r="M8471"/>
  <c r="N8471" s="1"/>
  <c r="O8471" s="1"/>
  <c r="M8479"/>
  <c r="N8479" s="1"/>
  <c r="O8479" s="1"/>
  <c r="M8487"/>
  <c r="N8487" s="1"/>
  <c r="O8487" s="1"/>
  <c r="M8495"/>
  <c r="N8495" s="1"/>
  <c r="O8495" s="1"/>
  <c r="M8503"/>
  <c r="N8503" s="1"/>
  <c r="O8503" s="1"/>
  <c r="M8511"/>
  <c r="N8511" s="1"/>
  <c r="O8511" s="1"/>
  <c r="M8519"/>
  <c r="N8519" s="1"/>
  <c r="O8519" s="1"/>
  <c r="M8527"/>
  <c r="N8527" s="1"/>
  <c r="O8527" s="1"/>
  <c r="M8535"/>
  <c r="N8535" s="1"/>
  <c r="O8535" s="1"/>
  <c r="M8543"/>
  <c r="N8543" s="1"/>
  <c r="O8543" s="1"/>
  <c r="M8551"/>
  <c r="N8551" s="1"/>
  <c r="O8551" s="1"/>
  <c r="M8559"/>
  <c r="N8559" s="1"/>
  <c r="O8559" s="1"/>
  <c r="M8567"/>
  <c r="N8567" s="1"/>
  <c r="O8567" s="1"/>
  <c r="M8575"/>
  <c r="N8575" s="1"/>
  <c r="O8575" s="1"/>
  <c r="M8583"/>
  <c r="N8583" s="1"/>
  <c r="O8583" s="1"/>
  <c r="M8591"/>
  <c r="N8591" s="1"/>
  <c r="O8591" s="1"/>
  <c r="M8599"/>
  <c r="N8599" s="1"/>
  <c r="O8599" s="1"/>
  <c r="M8607"/>
  <c r="N8607" s="1"/>
  <c r="O8607" s="1"/>
  <c r="M8615"/>
  <c r="N8615" s="1"/>
  <c r="O8615" s="1"/>
  <c r="M8623"/>
  <c r="N8623" s="1"/>
  <c r="O8623" s="1"/>
  <c r="M8631"/>
  <c r="N8631" s="1"/>
  <c r="O8631" s="1"/>
  <c r="M8639"/>
  <c r="N8639" s="1"/>
  <c r="O8639" s="1"/>
  <c r="M8647"/>
  <c r="N8647" s="1"/>
  <c r="O8647" s="1"/>
  <c r="M8655"/>
  <c r="N8655" s="1"/>
  <c r="O8655" s="1"/>
  <c r="M8663"/>
  <c r="N8663" s="1"/>
  <c r="O8663" s="1"/>
  <c r="M8671"/>
  <c r="N8671" s="1"/>
  <c r="O8671" s="1"/>
  <c r="M8679"/>
  <c r="N8679" s="1"/>
  <c r="O8679" s="1"/>
  <c r="M8687"/>
  <c r="N8687" s="1"/>
  <c r="O8687" s="1"/>
  <c r="M8695"/>
  <c r="N8695" s="1"/>
  <c r="O8695" s="1"/>
  <c r="M8703"/>
  <c r="N8703" s="1"/>
  <c r="O8703" s="1"/>
  <c r="M8711"/>
  <c r="N8711" s="1"/>
  <c r="O8711" s="1"/>
  <c r="M8719"/>
  <c r="N8719" s="1"/>
  <c r="O8719" s="1"/>
  <c r="M8727"/>
  <c r="N8727" s="1"/>
  <c r="O8727" s="1"/>
  <c r="M8735"/>
  <c r="N8735" s="1"/>
  <c r="O8735" s="1"/>
  <c r="M8743"/>
  <c r="N8743" s="1"/>
  <c r="O8743" s="1"/>
  <c r="M8751"/>
  <c r="N8751" s="1"/>
  <c r="O8751" s="1"/>
  <c r="M8759"/>
  <c r="N8759" s="1"/>
  <c r="O8759" s="1"/>
  <c r="M85"/>
  <c r="N85" s="1"/>
  <c r="O85" s="1"/>
  <c r="M93"/>
  <c r="N93" s="1"/>
  <c r="O93" s="1"/>
  <c r="M101"/>
  <c r="N101" s="1"/>
  <c r="O101" s="1"/>
  <c r="M109"/>
  <c r="N109" s="1"/>
  <c r="O109" s="1"/>
  <c r="M26"/>
  <c r="N26" s="1"/>
  <c r="O26" s="1"/>
  <c r="M34"/>
  <c r="N34" s="1"/>
  <c r="O34" s="1"/>
  <c r="M42"/>
  <c r="N42" s="1"/>
  <c r="O42" s="1"/>
  <c r="M50"/>
  <c r="N50" s="1"/>
  <c r="O50" s="1"/>
  <c r="M58"/>
  <c r="N58" s="1"/>
  <c r="O58" s="1"/>
  <c r="M66"/>
  <c r="N66" s="1"/>
  <c r="O66" s="1"/>
  <c r="M74"/>
  <c r="N74" s="1"/>
  <c r="O74" s="1"/>
  <c r="M82"/>
  <c r="N82" s="1"/>
  <c r="O82" s="1"/>
  <c r="M12"/>
  <c r="N12" s="1"/>
  <c r="O12" s="1"/>
  <c r="M20"/>
  <c r="N20" s="1"/>
  <c r="O20" s="1"/>
  <c r="M6190"/>
  <c r="N6190" s="1"/>
  <c r="O6190" s="1"/>
  <c r="M6865"/>
  <c r="N6865" s="1"/>
  <c r="O6865" s="1"/>
  <c r="M7133"/>
  <c r="N7133" s="1"/>
  <c r="O7133" s="1"/>
  <c r="M7261"/>
  <c r="N7261" s="1"/>
  <c r="O7261" s="1"/>
  <c r="M7517"/>
  <c r="N7517" s="1"/>
  <c r="O7517" s="1"/>
  <c r="M7645"/>
  <c r="N7645" s="1"/>
  <c r="O7645" s="1"/>
  <c r="M7773"/>
  <c r="N7773" s="1"/>
  <c r="O7773" s="1"/>
  <c r="M7837"/>
  <c r="N7837" s="1"/>
  <c r="O7837" s="1"/>
  <c r="M7880"/>
  <c r="N7880" s="1"/>
  <c r="O7880" s="1"/>
  <c r="M7911"/>
  <c r="N7911" s="1"/>
  <c r="O7911" s="1"/>
  <c r="M7936"/>
  <c r="N7936" s="1"/>
  <c r="O7936" s="1"/>
  <c r="M7961"/>
  <c r="N7961" s="1"/>
  <c r="O7961" s="1"/>
  <c r="M8000"/>
  <c r="N8000" s="1"/>
  <c r="O8000" s="1"/>
  <c r="M8025"/>
  <c r="N8025" s="1"/>
  <c r="O8025" s="1"/>
  <c r="M8064"/>
  <c r="N8064" s="1"/>
  <c r="O8064" s="1"/>
  <c r="M8101"/>
  <c r="N8101" s="1"/>
  <c r="O8101" s="1"/>
  <c r="M8128"/>
  <c r="N8128" s="1"/>
  <c r="O8128" s="1"/>
  <c r="M8152"/>
  <c r="N8152" s="1"/>
  <c r="O8152" s="1"/>
  <c r="M8176"/>
  <c r="N8176" s="1"/>
  <c r="O8176" s="1"/>
  <c r="M8216"/>
  <c r="N8216" s="1"/>
  <c r="O8216" s="1"/>
  <c r="M8248"/>
  <c r="N8248" s="1"/>
  <c r="O8248" s="1"/>
  <c r="M8280"/>
  <c r="N8280" s="1"/>
  <c r="O8280" s="1"/>
  <c r="M8320"/>
  <c r="N8320" s="1"/>
  <c r="O8320" s="1"/>
  <c r="M8360"/>
  <c r="N8360" s="1"/>
  <c r="O8360" s="1"/>
  <c r="M8416"/>
  <c r="N8416" s="1"/>
  <c r="O8416" s="1"/>
  <c r="M8440"/>
  <c r="N8440" s="1"/>
  <c r="O8440" s="1"/>
  <c r="M8464"/>
  <c r="N8464" s="1"/>
  <c r="O8464" s="1"/>
  <c r="M8496"/>
  <c r="N8496" s="1"/>
  <c r="O8496" s="1"/>
  <c r="M8536"/>
  <c r="N8536" s="1"/>
  <c r="O8536" s="1"/>
  <c r="M8576"/>
  <c r="N8576" s="1"/>
  <c r="O8576" s="1"/>
  <c r="M8648"/>
  <c r="N8648" s="1"/>
  <c r="O8648" s="1"/>
  <c r="M8696"/>
  <c r="N8696" s="1"/>
  <c r="O8696" s="1"/>
  <c r="M8744"/>
  <c r="N8744" s="1"/>
  <c r="O8744" s="1"/>
  <c r="M27"/>
  <c r="N27" s="1"/>
  <c r="O27" s="1"/>
  <c r="M75"/>
  <c r="N75" s="1"/>
  <c r="O75" s="1"/>
  <c r="I20" i="7"/>
  <c r="H20"/>
  <c r="F45"/>
  <c r="J10" i="18" s="1"/>
  <c r="F34" i="7"/>
  <c r="H34" s="1"/>
  <c r="P75" i="14" l="1"/>
  <c r="L75"/>
  <c r="P27"/>
  <c r="L27"/>
  <c r="P8440"/>
  <c r="L8440"/>
  <c r="P8152"/>
  <c r="L8152"/>
  <c r="P7911"/>
  <c r="L7911"/>
  <c r="P6865"/>
  <c r="L6865"/>
  <c r="P50"/>
  <c r="L50"/>
  <c r="P8759"/>
  <c r="L8759"/>
  <c r="P8695"/>
  <c r="L8695"/>
  <c r="P8631"/>
  <c r="L8631"/>
  <c r="P8687"/>
  <c r="L8687"/>
  <c r="P8751"/>
  <c r="L8751"/>
  <c r="P8648"/>
  <c r="L8648"/>
  <c r="P8744"/>
  <c r="L8744"/>
  <c r="P8416"/>
  <c r="L8416"/>
  <c r="P8128"/>
  <c r="L8128"/>
  <c r="P7880"/>
  <c r="L7880"/>
  <c r="P6190"/>
  <c r="L6190"/>
  <c r="P42"/>
  <c r="L42"/>
  <c r="P8576"/>
  <c r="L8576"/>
  <c r="P8280"/>
  <c r="L8280"/>
  <c r="P8025"/>
  <c r="L8025"/>
  <c r="P82"/>
  <c r="L82"/>
  <c r="P109"/>
  <c r="L109"/>
  <c r="P7645"/>
  <c r="L7645"/>
  <c r="P8464"/>
  <c r="L8464"/>
  <c r="P8567"/>
  <c r="L8567"/>
  <c r="P8503"/>
  <c r="L8503"/>
  <c r="P8439"/>
  <c r="L8439"/>
  <c r="P8375"/>
  <c r="L8375"/>
  <c r="P8311"/>
  <c r="L8311"/>
  <c r="P8247"/>
  <c r="L8247"/>
  <c r="P8183"/>
  <c r="L8183"/>
  <c r="P8119"/>
  <c r="L8119"/>
  <c r="P8024"/>
  <c r="L8024"/>
  <c r="P7921"/>
  <c r="L7921"/>
  <c r="P7701"/>
  <c r="L7701"/>
  <c r="P7189"/>
  <c r="L7189"/>
  <c r="P110"/>
  <c r="L110"/>
  <c r="P8448"/>
  <c r="L8448"/>
  <c r="P8184"/>
  <c r="L8184"/>
  <c r="P7949"/>
  <c r="L7949"/>
  <c r="P7197"/>
  <c r="L7197"/>
  <c r="P65"/>
  <c r="L65"/>
  <c r="P92"/>
  <c r="L92"/>
  <c r="P8710"/>
  <c r="L8710"/>
  <c r="P8646"/>
  <c r="L8646"/>
  <c r="P8582"/>
  <c r="L8582"/>
  <c r="P8518"/>
  <c r="L8518"/>
  <c r="P8454"/>
  <c r="L8454"/>
  <c r="P8390"/>
  <c r="L8390"/>
  <c r="P8326"/>
  <c r="L8326"/>
  <c r="P8262"/>
  <c r="L8262"/>
  <c r="P8198"/>
  <c r="L8198"/>
  <c r="P8134"/>
  <c r="L8134"/>
  <c r="P8048"/>
  <c r="L8048"/>
  <c r="P7945"/>
  <c r="L7945"/>
  <c r="P7809"/>
  <c r="L7809"/>
  <c r="P7309"/>
  <c r="L7309"/>
  <c r="P6043"/>
  <c r="L6043"/>
  <c r="P8488"/>
  <c r="L8488"/>
  <c r="P8200"/>
  <c r="L8200"/>
  <c r="P48"/>
  <c r="L48"/>
  <c r="P8701"/>
  <c r="L8701"/>
  <c r="P8621"/>
  <c r="L8621"/>
  <c r="P8557"/>
  <c r="L8557"/>
  <c r="P8493"/>
  <c r="L8493"/>
  <c r="P8429"/>
  <c r="L8429"/>
  <c r="P8365"/>
  <c r="L8365"/>
  <c r="P8301"/>
  <c r="L8301"/>
  <c r="P8237"/>
  <c r="L8237"/>
  <c r="P8173"/>
  <c r="L8173"/>
  <c r="P8108"/>
  <c r="L8108"/>
  <c r="P8008"/>
  <c r="L8008"/>
  <c r="P7905"/>
  <c r="L7905"/>
  <c r="P7621"/>
  <c r="L7621"/>
  <c r="P7109"/>
  <c r="L7109"/>
  <c r="P8704"/>
  <c r="L8704"/>
  <c r="P8312"/>
  <c r="L8312"/>
  <c r="P18"/>
  <c r="L18"/>
  <c r="P8749"/>
  <c r="L8749"/>
  <c r="P71"/>
  <c r="L71"/>
  <c r="P98"/>
  <c r="L98"/>
  <c r="P8716"/>
  <c r="L8716"/>
  <c r="P8652"/>
  <c r="L8652"/>
  <c r="P8588"/>
  <c r="L8588"/>
  <c r="P8524"/>
  <c r="L8524"/>
  <c r="P8460"/>
  <c r="L8460"/>
  <c r="P8396"/>
  <c r="L8396"/>
  <c r="P8332"/>
  <c r="L8332"/>
  <c r="P8268"/>
  <c r="L8268"/>
  <c r="P8204"/>
  <c r="L8204"/>
  <c r="P8140"/>
  <c r="L8140"/>
  <c r="P8057"/>
  <c r="L8057"/>
  <c r="P7956"/>
  <c r="L7956"/>
  <c r="P7825"/>
  <c r="L7825"/>
  <c r="P7357"/>
  <c r="L7357"/>
  <c r="P6446"/>
  <c r="L6446"/>
  <c r="P8408"/>
  <c r="L8408"/>
  <c r="P97"/>
  <c r="L97"/>
  <c r="P8715"/>
  <c r="L8715"/>
  <c r="P8651"/>
  <c r="L8651"/>
  <c r="P8587"/>
  <c r="L8587"/>
  <c r="P8523"/>
  <c r="L8523"/>
  <c r="P8459"/>
  <c r="L8459"/>
  <c r="P8395"/>
  <c r="L8395"/>
  <c r="P8331"/>
  <c r="L8331"/>
  <c r="P8267"/>
  <c r="L8267"/>
  <c r="P8203"/>
  <c r="L8203"/>
  <c r="P8139"/>
  <c r="L8139"/>
  <c r="P8056"/>
  <c r="L8056"/>
  <c r="P7953"/>
  <c r="L7953"/>
  <c r="P7824"/>
  <c r="L7824"/>
  <c r="P7349"/>
  <c r="L7349"/>
  <c r="P6382"/>
  <c r="L6382"/>
  <c r="P8392"/>
  <c r="L8392"/>
  <c r="P104"/>
  <c r="L104"/>
  <c r="P8682"/>
  <c r="L8682"/>
  <c r="P8618"/>
  <c r="L8618"/>
  <c r="P8554"/>
  <c r="L8554"/>
  <c r="P8490"/>
  <c r="L8490"/>
  <c r="P8426"/>
  <c r="L8426"/>
  <c r="P8362"/>
  <c r="L8362"/>
  <c r="P8298"/>
  <c r="L8298"/>
  <c r="P8234"/>
  <c r="L8234"/>
  <c r="P8170"/>
  <c r="L8170"/>
  <c r="P8104"/>
  <c r="L8104"/>
  <c r="P8004"/>
  <c r="L8004"/>
  <c r="P7900"/>
  <c r="L7900"/>
  <c r="P7597"/>
  <c r="L7597"/>
  <c r="P7085"/>
  <c r="L7085"/>
  <c r="P86"/>
  <c r="L86"/>
  <c r="P15"/>
  <c r="L15"/>
  <c r="P8746"/>
  <c r="L8746"/>
  <c r="P60"/>
  <c r="L60"/>
  <c r="P87"/>
  <c r="L87"/>
  <c r="P8705"/>
  <c r="L8705"/>
  <c r="P8641"/>
  <c r="L8641"/>
  <c r="P8577"/>
  <c r="L8577"/>
  <c r="P8513"/>
  <c r="L8513"/>
  <c r="P8449"/>
  <c r="L8449"/>
  <c r="P8385"/>
  <c r="L8385"/>
  <c r="P8321"/>
  <c r="L8321"/>
  <c r="P8257"/>
  <c r="L8257"/>
  <c r="P8193"/>
  <c r="L8193"/>
  <c r="P8129"/>
  <c r="L8129"/>
  <c r="P8040"/>
  <c r="L8040"/>
  <c r="P7937"/>
  <c r="L7937"/>
  <c r="P7781"/>
  <c r="L7781"/>
  <c r="P7269"/>
  <c r="L7269"/>
  <c r="P8054"/>
  <c r="L8054"/>
  <c r="P7990"/>
  <c r="L7990"/>
  <c r="P7926"/>
  <c r="L7926"/>
  <c r="P7862"/>
  <c r="L7862"/>
  <c r="P7798"/>
  <c r="L7798"/>
  <c r="P7734"/>
  <c r="L7734"/>
  <c r="P7670"/>
  <c r="L7670"/>
  <c r="P7606"/>
  <c r="L7606"/>
  <c r="P7542"/>
  <c r="L7542"/>
  <c r="P7478"/>
  <c r="L7478"/>
  <c r="P7414"/>
  <c r="L7414"/>
  <c r="P7350"/>
  <c r="L7350"/>
  <c r="P7286"/>
  <c r="L7286"/>
  <c r="P7222"/>
  <c r="L7222"/>
  <c r="P7158"/>
  <c r="L7158"/>
  <c r="P7094"/>
  <c r="L7094"/>
  <c r="P7017"/>
  <c r="L7017"/>
  <c r="P6915"/>
  <c r="L6915"/>
  <c r="P6761"/>
  <c r="L6761"/>
  <c r="P6390"/>
  <c r="L6390"/>
  <c r="P5759"/>
  <c r="L5759"/>
  <c r="P7836"/>
  <c r="L7836"/>
  <c r="P7772"/>
  <c r="L7772"/>
  <c r="P7708"/>
  <c r="L7708"/>
  <c r="P7644"/>
  <c r="L7644"/>
  <c r="P7580"/>
  <c r="L7580"/>
  <c r="P7516"/>
  <c r="L7516"/>
  <c r="P7452"/>
  <c r="L7452"/>
  <c r="P7388"/>
  <c r="L7388"/>
  <c r="P7324"/>
  <c r="L7324"/>
  <c r="P7260"/>
  <c r="L7260"/>
  <c r="P7196"/>
  <c r="L7196"/>
  <c r="P7132"/>
  <c r="L7132"/>
  <c r="P7068"/>
  <c r="L7068"/>
  <c r="P6976"/>
  <c r="L6976"/>
  <c r="P6864"/>
  <c r="L6864"/>
  <c r="P6694"/>
  <c r="L6694"/>
  <c r="P6182"/>
  <c r="L6182"/>
  <c r="P8107"/>
  <c r="L8107"/>
  <c r="P8043"/>
  <c r="L8043"/>
  <c r="P7979"/>
  <c r="L7979"/>
  <c r="P7915"/>
  <c r="L7915"/>
  <c r="P7851"/>
  <c r="L7851"/>
  <c r="P7787"/>
  <c r="L7787"/>
  <c r="P7723"/>
  <c r="L7723"/>
  <c r="P7659"/>
  <c r="L7659"/>
  <c r="P7595"/>
  <c r="L7595"/>
  <c r="P7531"/>
  <c r="L7531"/>
  <c r="P7467"/>
  <c r="L7467"/>
  <c r="P7403"/>
  <c r="L7403"/>
  <c r="P7339"/>
  <c r="L7339"/>
  <c r="P7275"/>
  <c r="L7275"/>
  <c r="P7211"/>
  <c r="L7211"/>
  <c r="P7147"/>
  <c r="L7147"/>
  <c r="P7083"/>
  <c r="L7083"/>
  <c r="P7000"/>
  <c r="L7000"/>
  <c r="P6897"/>
  <c r="L6897"/>
  <c r="P6734"/>
  <c r="L6734"/>
  <c r="P6302"/>
  <c r="L6302"/>
  <c r="P5587"/>
  <c r="L5587"/>
  <c r="P8042"/>
  <c r="L8042"/>
  <c r="P7978"/>
  <c r="L7978"/>
  <c r="P7914"/>
  <c r="L7914"/>
  <c r="P7850"/>
  <c r="L7850"/>
  <c r="P7786"/>
  <c r="L7786"/>
  <c r="P7722"/>
  <c r="L7722"/>
  <c r="P7658"/>
  <c r="L7658"/>
  <c r="P7594"/>
  <c r="L7594"/>
  <c r="P7530"/>
  <c r="L7530"/>
  <c r="P7466"/>
  <c r="L7466"/>
  <c r="P7402"/>
  <c r="L7402"/>
  <c r="P7338"/>
  <c r="L7338"/>
  <c r="P7274"/>
  <c r="L7274"/>
  <c r="P7210"/>
  <c r="L7210"/>
  <c r="P7146"/>
  <c r="L7146"/>
  <c r="P7082"/>
  <c r="L7082"/>
  <c r="P6999"/>
  <c r="L6999"/>
  <c r="P6896"/>
  <c r="L6896"/>
  <c r="P6729"/>
  <c r="L6729"/>
  <c r="P6294"/>
  <c r="L6294"/>
  <c r="P5523"/>
  <c r="L5523"/>
  <c r="P7753"/>
  <c r="L7753"/>
  <c r="P7689"/>
  <c r="L7689"/>
  <c r="P7625"/>
  <c r="L7625"/>
  <c r="P7561"/>
  <c r="L7561"/>
  <c r="P7497"/>
  <c r="L7497"/>
  <c r="P7433"/>
  <c r="L7433"/>
  <c r="P7369"/>
  <c r="L7369"/>
  <c r="P7305"/>
  <c r="L7305"/>
  <c r="P7241"/>
  <c r="L7241"/>
  <c r="P7177"/>
  <c r="L7177"/>
  <c r="P7113"/>
  <c r="L7113"/>
  <c r="P7048"/>
  <c r="L7048"/>
  <c r="P6945"/>
  <c r="L6945"/>
  <c r="P6814"/>
  <c r="L6814"/>
  <c r="P6542"/>
  <c r="L6542"/>
  <c r="P6000"/>
  <c r="L6000"/>
  <c r="P7784"/>
  <c r="L7784"/>
  <c r="P7720"/>
  <c r="L7720"/>
  <c r="P7656"/>
  <c r="L7656"/>
  <c r="P7592"/>
  <c r="L7592"/>
  <c r="P7528"/>
  <c r="L7528"/>
  <c r="P7464"/>
  <c r="L7464"/>
  <c r="P7400"/>
  <c r="L7400"/>
  <c r="P7336"/>
  <c r="L7336"/>
  <c r="P7272"/>
  <c r="L7272"/>
  <c r="P7208"/>
  <c r="L7208"/>
  <c r="P7144"/>
  <c r="L7144"/>
  <c r="P7080"/>
  <c r="L7080"/>
  <c r="P6995"/>
  <c r="L6995"/>
  <c r="P6894"/>
  <c r="L6894"/>
  <c r="P6726"/>
  <c r="L6726"/>
  <c r="P6278"/>
  <c r="L6278"/>
  <c r="P7855"/>
  <c r="L7855"/>
  <c r="P7791"/>
  <c r="L7791"/>
  <c r="P7727"/>
  <c r="L7727"/>
  <c r="P7663"/>
  <c r="L7663"/>
  <c r="P7599"/>
  <c r="L7599"/>
  <c r="P7535"/>
  <c r="L7535"/>
  <c r="P7471"/>
  <c r="L7471"/>
  <c r="P7407"/>
  <c r="L7407"/>
  <c r="P7343"/>
  <c r="L7343"/>
  <c r="P7279"/>
  <c r="L7279"/>
  <c r="P7215"/>
  <c r="L7215"/>
  <c r="P7151"/>
  <c r="L7151"/>
  <c r="P7087"/>
  <c r="L7087"/>
  <c r="P7007"/>
  <c r="L7007"/>
  <c r="P6904"/>
  <c r="L6904"/>
  <c r="P6744"/>
  <c r="L6744"/>
  <c r="P5670"/>
  <c r="L5670"/>
  <c r="P7005"/>
  <c r="L7005"/>
  <c r="P6941"/>
  <c r="L6941"/>
  <c r="P6877"/>
  <c r="L6877"/>
  <c r="P6813"/>
  <c r="L6813"/>
  <c r="P6749"/>
  <c r="L6749"/>
  <c r="P6685"/>
  <c r="L6685"/>
  <c r="P6621"/>
  <c r="L6621"/>
  <c r="P6557"/>
  <c r="L6557"/>
  <c r="P6493"/>
  <c r="L6493"/>
  <c r="P6429"/>
  <c r="L6429"/>
  <c r="P6365"/>
  <c r="L6365"/>
  <c r="P6301"/>
  <c r="L6301"/>
  <c r="P6237"/>
  <c r="L6237"/>
  <c r="P6173"/>
  <c r="L6173"/>
  <c r="P6106"/>
  <c r="L6106"/>
  <c r="P6021"/>
  <c r="L6021"/>
  <c r="P5925"/>
  <c r="L5925"/>
  <c r="P5822"/>
  <c r="L5822"/>
  <c r="P5719"/>
  <c r="L5719"/>
  <c r="P5579"/>
  <c r="L5579"/>
  <c r="P7028"/>
  <c r="L7028"/>
  <c r="P6964"/>
  <c r="L6964"/>
  <c r="P6900"/>
  <c r="L6900"/>
  <c r="P6836"/>
  <c r="L6836"/>
  <c r="P6772"/>
  <c r="L6772"/>
  <c r="P6708"/>
  <c r="L6708"/>
  <c r="P6644"/>
  <c r="L6644"/>
  <c r="P6580"/>
  <c r="L6580"/>
  <c r="P6516"/>
  <c r="L6516"/>
  <c r="P6452"/>
  <c r="L6452"/>
  <c r="P6388"/>
  <c r="L6388"/>
  <c r="P6324"/>
  <c r="L6324"/>
  <c r="P6260"/>
  <c r="L6260"/>
  <c r="P6196"/>
  <c r="L6196"/>
  <c r="P6132"/>
  <c r="L6132"/>
  <c r="P6051"/>
  <c r="L6051"/>
  <c r="P5962"/>
  <c r="L5962"/>
  <c r="P5859"/>
  <c r="L5859"/>
  <c r="P5757"/>
  <c r="L5757"/>
  <c r="P5654"/>
  <c r="L5654"/>
  <c r="P6883"/>
  <c r="L6883"/>
  <c r="P6819"/>
  <c r="L6819"/>
  <c r="P6755"/>
  <c r="L6755"/>
  <c r="P6691"/>
  <c r="L6691"/>
  <c r="P6627"/>
  <c r="L6627"/>
  <c r="P6563"/>
  <c r="L6563"/>
  <c r="P6499"/>
  <c r="L6499"/>
  <c r="P6435"/>
  <c r="L6435"/>
  <c r="P6371"/>
  <c r="L6371"/>
  <c r="P6243"/>
  <c r="L6243"/>
  <c r="P6179"/>
  <c r="L6179"/>
  <c r="P6114"/>
  <c r="L6114"/>
  <c r="P6029"/>
  <c r="L6029"/>
  <c r="P5934"/>
  <c r="L5934"/>
  <c r="P5831"/>
  <c r="L5831"/>
  <c r="P5730"/>
  <c r="L5730"/>
  <c r="P5619"/>
  <c r="L5619"/>
  <c r="P7026"/>
  <c r="L7026"/>
  <c r="P6962"/>
  <c r="L6962"/>
  <c r="P6898"/>
  <c r="L6898"/>
  <c r="P6834"/>
  <c r="L6834"/>
  <c r="P6770"/>
  <c r="L6770"/>
  <c r="P6706"/>
  <c r="L6706"/>
  <c r="P6642"/>
  <c r="L6642"/>
  <c r="P6578"/>
  <c r="L6578"/>
  <c r="P6514"/>
  <c r="L6514"/>
  <c r="P6450"/>
  <c r="L6450"/>
  <c r="P6386"/>
  <c r="L6386"/>
  <c r="P6322"/>
  <c r="L6322"/>
  <c r="P6258"/>
  <c r="L6258"/>
  <c r="P6194"/>
  <c r="L6194"/>
  <c r="P6130"/>
  <c r="L6130"/>
  <c r="P6048"/>
  <c r="L6048"/>
  <c r="P5958"/>
  <c r="L5958"/>
  <c r="P5855"/>
  <c r="L5855"/>
  <c r="P5754"/>
  <c r="L5754"/>
  <c r="P5651"/>
  <c r="L5651"/>
  <c r="P5235"/>
  <c r="L5235"/>
  <c r="P6689"/>
  <c r="L6689"/>
  <c r="P6625"/>
  <c r="L6625"/>
  <c r="P6561"/>
  <c r="L6561"/>
  <c r="P6497"/>
  <c r="L6497"/>
  <c r="P6433"/>
  <c r="L6433"/>
  <c r="P6369"/>
  <c r="L6369"/>
  <c r="P6241"/>
  <c r="L6241"/>
  <c r="P6177"/>
  <c r="L6177"/>
  <c r="P6111"/>
  <c r="L6111"/>
  <c r="P6026"/>
  <c r="L6026"/>
  <c r="P5931"/>
  <c r="L5931"/>
  <c r="P5829"/>
  <c r="L5829"/>
  <c r="P5726"/>
  <c r="L5726"/>
  <c r="P5611"/>
  <c r="L5611"/>
  <c r="P6672"/>
  <c r="L6672"/>
  <c r="P6608"/>
  <c r="L6608"/>
  <c r="P6544"/>
  <c r="L6544"/>
  <c r="P6480"/>
  <c r="L6480"/>
  <c r="P6416"/>
  <c r="L6416"/>
  <c r="P6288"/>
  <c r="L6288"/>
  <c r="P6224"/>
  <c r="L6224"/>
  <c r="P6160"/>
  <c r="L6160"/>
  <c r="P6088"/>
  <c r="L6088"/>
  <c r="P6003"/>
  <c r="L6003"/>
  <c r="P5903"/>
  <c r="L5903"/>
  <c r="P5802"/>
  <c r="L5802"/>
  <c r="P5699"/>
  <c r="L5699"/>
  <c r="P5475"/>
  <c r="L5475"/>
  <c r="P6855"/>
  <c r="L6855"/>
  <c r="P6791"/>
  <c r="L6791"/>
  <c r="P6727"/>
  <c r="L6727"/>
  <c r="P6663"/>
  <c r="L6663"/>
  <c r="P6599"/>
  <c r="L6599"/>
  <c r="P6535"/>
  <c r="L6535"/>
  <c r="P6471"/>
  <c r="L6471"/>
  <c r="P6407"/>
  <c r="L6407"/>
  <c r="P6343"/>
  <c r="L6343"/>
  <c r="P6279"/>
  <c r="L6279"/>
  <c r="P6215"/>
  <c r="L6215"/>
  <c r="P6151"/>
  <c r="L6151"/>
  <c r="P6077"/>
  <c r="L6077"/>
  <c r="P5991"/>
  <c r="L5991"/>
  <c r="P5890"/>
  <c r="L5890"/>
  <c r="P5787"/>
  <c r="L5787"/>
  <c r="P5685"/>
  <c r="L5685"/>
  <c r="P5403"/>
  <c r="L5403"/>
  <c r="P4693"/>
  <c r="L4693"/>
  <c r="P6076"/>
  <c r="L6076"/>
  <c r="P6012"/>
  <c r="L6012"/>
  <c r="P5948"/>
  <c r="L5948"/>
  <c r="P5884"/>
  <c r="L5884"/>
  <c r="P5820"/>
  <c r="L5820"/>
  <c r="P5756"/>
  <c r="L5756"/>
  <c r="P5692"/>
  <c r="L5692"/>
  <c r="P5628"/>
  <c r="L5628"/>
  <c r="P5436"/>
  <c r="L5436"/>
  <c r="P5308"/>
  <c r="L5308"/>
  <c r="P5244"/>
  <c r="L5244"/>
  <c r="P4886"/>
  <c r="L4886"/>
  <c r="P4781"/>
  <c r="L4781"/>
  <c r="P4612"/>
  <c r="L4612"/>
  <c r="P5610"/>
  <c r="L5610"/>
  <c r="P5546"/>
  <c r="L5546"/>
  <c r="P5482"/>
  <c r="L5482"/>
  <c r="P5354"/>
  <c r="L5354"/>
  <c r="P5290"/>
  <c r="L5290"/>
  <c r="P4959"/>
  <c r="L4959"/>
  <c r="P4857"/>
  <c r="L4857"/>
  <c r="P4733"/>
  <c r="L4733"/>
  <c r="P3868"/>
  <c r="L3868"/>
  <c r="P6073"/>
  <c r="L6073"/>
  <c r="P6009"/>
  <c r="L6009"/>
  <c r="P5945"/>
  <c r="L5945"/>
  <c r="P5881"/>
  <c r="L5881"/>
  <c r="P5817"/>
  <c r="L5817"/>
  <c r="P5753"/>
  <c r="L5753"/>
  <c r="P5689"/>
  <c r="L5689"/>
  <c r="P5625"/>
  <c r="L5625"/>
  <c r="P5433"/>
  <c r="L5433"/>
  <c r="P5369"/>
  <c r="L5369"/>
  <c r="P5305"/>
  <c r="L5305"/>
  <c r="P5241"/>
  <c r="L5241"/>
  <c r="P4983"/>
  <c r="L4983"/>
  <c r="P4881"/>
  <c r="L4881"/>
  <c r="P4604"/>
  <c r="L4604"/>
  <c r="P4060"/>
  <c r="L4060"/>
  <c r="P5960"/>
  <c r="L5960"/>
  <c r="P5896"/>
  <c r="L5896"/>
  <c r="P5832"/>
  <c r="L5832"/>
  <c r="P5768"/>
  <c r="L5768"/>
  <c r="P5704"/>
  <c r="L5704"/>
  <c r="P5640"/>
  <c r="L5640"/>
  <c r="P5576"/>
  <c r="L5576"/>
  <c r="P5512"/>
  <c r="L5512"/>
  <c r="P5384"/>
  <c r="L5384"/>
  <c r="P5320"/>
  <c r="L5320"/>
  <c r="P5256"/>
  <c r="L5256"/>
  <c r="P5192"/>
  <c r="L5192"/>
  <c r="P5110"/>
  <c r="L5110"/>
  <c r="P4905"/>
  <c r="L4905"/>
  <c r="P4804"/>
  <c r="L4804"/>
  <c r="P4644"/>
  <c r="L4644"/>
  <c r="P4236"/>
  <c r="L4236"/>
  <c r="P5599"/>
  <c r="L5599"/>
  <c r="P5535"/>
  <c r="L5535"/>
  <c r="P5407"/>
  <c r="L5407"/>
  <c r="P5343"/>
  <c r="L5343"/>
  <c r="P5141"/>
  <c r="L5141"/>
  <c r="P5045"/>
  <c r="L5045"/>
  <c r="P4839"/>
  <c r="L4839"/>
  <c r="P4420"/>
  <c r="L4420"/>
  <c r="P3673"/>
  <c r="L3673"/>
  <c r="P5502"/>
  <c r="L5502"/>
  <c r="P5310"/>
  <c r="L5310"/>
  <c r="P5246"/>
  <c r="L5246"/>
  <c r="P5094"/>
  <c r="L5094"/>
  <c r="P4889"/>
  <c r="L4889"/>
  <c r="P4788"/>
  <c r="L4788"/>
  <c r="P4617"/>
  <c r="L4617"/>
  <c r="P5621"/>
  <c r="L5621"/>
  <c r="P5557"/>
  <c r="L5557"/>
  <c r="P5429"/>
  <c r="L5429"/>
  <c r="P5365"/>
  <c r="L5365"/>
  <c r="P5237"/>
  <c r="L5237"/>
  <c r="P5169"/>
  <c r="L5169"/>
  <c r="P4977"/>
  <c r="L4977"/>
  <c r="P4876"/>
  <c r="L4876"/>
  <c r="P4764"/>
  <c r="L4764"/>
  <c r="P4593"/>
  <c r="L4593"/>
  <c r="P4009"/>
  <c r="L4009"/>
  <c r="P5027"/>
  <c r="L5027"/>
  <c r="P4899"/>
  <c r="L4899"/>
  <c r="P4835"/>
  <c r="L4835"/>
  <c r="P4707"/>
  <c r="L4707"/>
  <c r="P4643"/>
  <c r="L4643"/>
  <c r="P4451"/>
  <c r="L4451"/>
  <c r="P4323"/>
  <c r="L4323"/>
  <c r="P4259"/>
  <c r="L4259"/>
  <c r="P4181"/>
  <c r="L4181"/>
  <c r="P4084"/>
  <c r="L4084"/>
  <c r="P3981"/>
  <c r="L3981"/>
  <c r="P3880"/>
  <c r="L3880"/>
  <c r="P3755"/>
  <c r="L3755"/>
  <c r="P3425"/>
  <c r="L3425"/>
  <c r="P5170"/>
  <c r="L5170"/>
  <c r="P4978"/>
  <c r="L4978"/>
  <c r="P4850"/>
  <c r="L4850"/>
  <c r="P4786"/>
  <c r="L4786"/>
  <c r="P4594"/>
  <c r="L4594"/>
  <c r="P4402"/>
  <c r="L4402"/>
  <c r="P4338"/>
  <c r="L4338"/>
  <c r="P4274"/>
  <c r="L4274"/>
  <c r="P4201"/>
  <c r="L4201"/>
  <c r="P4108"/>
  <c r="L4108"/>
  <c r="P3904"/>
  <c r="L3904"/>
  <c r="P3795"/>
  <c r="L3795"/>
  <c r="P3545"/>
  <c r="L3545"/>
  <c r="P2658"/>
  <c r="L2658"/>
  <c r="P8559"/>
  <c r="L8559"/>
  <c r="P8431"/>
  <c r="L8431"/>
  <c r="P8303"/>
  <c r="L8303"/>
  <c r="P8175"/>
  <c r="L8175"/>
  <c r="P8012"/>
  <c r="L8012"/>
  <c r="P7637"/>
  <c r="L7637"/>
  <c r="P8736"/>
  <c r="L8736"/>
  <c r="P8160"/>
  <c r="L8160"/>
  <c r="P57"/>
  <c r="L57"/>
  <c r="P8702"/>
  <c r="L8702"/>
  <c r="P8574"/>
  <c r="L8574"/>
  <c r="P8446"/>
  <c r="L8446"/>
  <c r="P8318"/>
  <c r="L8318"/>
  <c r="P8190"/>
  <c r="L8190"/>
  <c r="P8036"/>
  <c r="L8036"/>
  <c r="P7933"/>
  <c r="L7933"/>
  <c r="P7757"/>
  <c r="L7757"/>
  <c r="P7245"/>
  <c r="L7245"/>
  <c r="P13"/>
  <c r="L13"/>
  <c r="P8456"/>
  <c r="L8456"/>
  <c r="P8168"/>
  <c r="L8168"/>
  <c r="P32"/>
  <c r="L32"/>
  <c r="P8685"/>
  <c r="L8685"/>
  <c r="P8613"/>
  <c r="L8613"/>
  <c r="P8549"/>
  <c r="L8549"/>
  <c r="P8485"/>
  <c r="L8485"/>
  <c r="P8421"/>
  <c r="L8421"/>
  <c r="P8357"/>
  <c r="L8357"/>
  <c r="P8293"/>
  <c r="L8293"/>
  <c r="P8229"/>
  <c r="L8229"/>
  <c r="P8165"/>
  <c r="L8165"/>
  <c r="P8097"/>
  <c r="L8097"/>
  <c r="P7996"/>
  <c r="L7996"/>
  <c r="P7889"/>
  <c r="L7889"/>
  <c r="P7557"/>
  <c r="L7557"/>
  <c r="P7041"/>
  <c r="L7041"/>
  <c r="P8632"/>
  <c r="L8632"/>
  <c r="P8288"/>
  <c r="L8288"/>
  <c r="P80"/>
  <c r="L80"/>
  <c r="P8733"/>
  <c r="L8733"/>
  <c r="P63"/>
  <c r="L63"/>
  <c r="P90"/>
  <c r="L90"/>
  <c r="P8708"/>
  <c r="L8708"/>
  <c r="P8644"/>
  <c r="L8644"/>
  <c r="P8580"/>
  <c r="L8580"/>
  <c r="P8516"/>
  <c r="L8516"/>
  <c r="P8452"/>
  <c r="L8452"/>
  <c r="P8388"/>
  <c r="L8388"/>
  <c r="P8324"/>
  <c r="L8324"/>
  <c r="P8260"/>
  <c r="L8260"/>
  <c r="P8196"/>
  <c r="L8196"/>
  <c r="P8132"/>
  <c r="L8132"/>
  <c r="P8045"/>
  <c r="L8045"/>
  <c r="P7943"/>
  <c r="L7943"/>
  <c r="P7805"/>
  <c r="L7805"/>
  <c r="P7293"/>
  <c r="L7293"/>
  <c r="P16"/>
  <c r="L16"/>
  <c r="P89"/>
  <c r="L89"/>
  <c r="P8707"/>
  <c r="L8707"/>
  <c r="P8643"/>
  <c r="L8643"/>
  <c r="P8579"/>
  <c r="L8579"/>
  <c r="P8515"/>
  <c r="L8515"/>
  <c r="P8451"/>
  <c r="L8451"/>
  <c r="P8387"/>
  <c r="L8387"/>
  <c r="P8323"/>
  <c r="L8323"/>
  <c r="P8259"/>
  <c r="L8259"/>
  <c r="P8195"/>
  <c r="L8195"/>
  <c r="P8131"/>
  <c r="L8131"/>
  <c r="P8044"/>
  <c r="L8044"/>
  <c r="P7941"/>
  <c r="L7941"/>
  <c r="P7797"/>
  <c r="L7797"/>
  <c r="P7285"/>
  <c r="L7285"/>
  <c r="P5747"/>
  <c r="L5747"/>
  <c r="P8"/>
  <c r="L8"/>
  <c r="P88"/>
  <c r="L88"/>
  <c r="P8674"/>
  <c r="L8674"/>
  <c r="P8610"/>
  <c r="L8610"/>
  <c r="P8546"/>
  <c r="L8546"/>
  <c r="P8482"/>
  <c r="L8482"/>
  <c r="P8418"/>
  <c r="L8418"/>
  <c r="P8354"/>
  <c r="L8354"/>
  <c r="P8290"/>
  <c r="L8290"/>
  <c r="P8226"/>
  <c r="L8226"/>
  <c r="P8162"/>
  <c r="L8162"/>
  <c r="P8093"/>
  <c r="L8093"/>
  <c r="P7991"/>
  <c r="L7991"/>
  <c r="P7884"/>
  <c r="L7884"/>
  <c r="P7533"/>
  <c r="L7533"/>
  <c r="P7003"/>
  <c r="L7003"/>
  <c r="P8712"/>
  <c r="L8712"/>
  <c r="P77"/>
  <c r="L77"/>
  <c r="P8730"/>
  <c r="L8730"/>
  <c r="P52"/>
  <c r="L52"/>
  <c r="P8761"/>
  <c r="L8761"/>
  <c r="P8697"/>
  <c r="L8697"/>
  <c r="P8633"/>
  <c r="L8633"/>
  <c r="P8569"/>
  <c r="L8569"/>
  <c r="P8505"/>
  <c r="L8505"/>
  <c r="P8441"/>
  <c r="L8441"/>
  <c r="P8377"/>
  <c r="L8377"/>
  <c r="P8313"/>
  <c r="L8313"/>
  <c r="P8249"/>
  <c r="L8249"/>
  <c r="P8185"/>
  <c r="L8185"/>
  <c r="P8121"/>
  <c r="L8121"/>
  <c r="P8028"/>
  <c r="L8028"/>
  <c r="P7925"/>
  <c r="L7925"/>
  <c r="P7717"/>
  <c r="L7717"/>
  <c r="P7205"/>
  <c r="L7205"/>
  <c r="P8110"/>
  <c r="L8110"/>
  <c r="P8046"/>
  <c r="L8046"/>
  <c r="P7982"/>
  <c r="L7982"/>
  <c r="P7918"/>
  <c r="L7918"/>
  <c r="P7854"/>
  <c r="L7854"/>
  <c r="P7790"/>
  <c r="L7790"/>
  <c r="P7726"/>
  <c r="L7726"/>
  <c r="P7662"/>
  <c r="L7662"/>
  <c r="P7598"/>
  <c r="L7598"/>
  <c r="P7534"/>
  <c r="L7534"/>
  <c r="P7470"/>
  <c r="L7470"/>
  <c r="P7406"/>
  <c r="L7406"/>
  <c r="P7342"/>
  <c r="L7342"/>
  <c r="P7278"/>
  <c r="L7278"/>
  <c r="P7214"/>
  <c r="L7214"/>
  <c r="P7150"/>
  <c r="L7150"/>
  <c r="P7086"/>
  <c r="L7086"/>
  <c r="P7006"/>
  <c r="L7006"/>
  <c r="P6903"/>
  <c r="L6903"/>
  <c r="P6742"/>
  <c r="L6742"/>
  <c r="P6326"/>
  <c r="L6326"/>
  <c r="P5658"/>
  <c r="L5658"/>
  <c r="P7828"/>
  <c r="L7828"/>
  <c r="P7764"/>
  <c r="L7764"/>
  <c r="P7700"/>
  <c r="L7700"/>
  <c r="P7636"/>
  <c r="L7636"/>
  <c r="P7572"/>
  <c r="L7572"/>
  <c r="P7508"/>
  <c r="L7508"/>
  <c r="P7444"/>
  <c r="L7444"/>
  <c r="P7380"/>
  <c r="L7380"/>
  <c r="P7316"/>
  <c r="L7316"/>
  <c r="P7252"/>
  <c r="L7252"/>
  <c r="P7188"/>
  <c r="L7188"/>
  <c r="P7124"/>
  <c r="L7124"/>
  <c r="P7060"/>
  <c r="L7060"/>
  <c r="P6963"/>
  <c r="L6963"/>
  <c r="P6841"/>
  <c r="L6841"/>
  <c r="P6630"/>
  <c r="L6630"/>
  <c r="P6118"/>
  <c r="L6118"/>
  <c r="P8099"/>
  <c r="L8099"/>
  <c r="P8035"/>
  <c r="L8035"/>
  <c r="P7971"/>
  <c r="L7971"/>
  <c r="P7907"/>
  <c r="L7907"/>
  <c r="P7843"/>
  <c r="L7843"/>
  <c r="P7779"/>
  <c r="L7779"/>
  <c r="P7715"/>
  <c r="L7715"/>
  <c r="P7651"/>
  <c r="L7651"/>
  <c r="P7587"/>
  <c r="L7587"/>
  <c r="P7523"/>
  <c r="L7523"/>
  <c r="P7459"/>
  <c r="L7459"/>
  <c r="P7395"/>
  <c r="L7395"/>
  <c r="P7331"/>
  <c r="L7331"/>
  <c r="P7267"/>
  <c r="L7267"/>
  <c r="P7203"/>
  <c r="L7203"/>
  <c r="P7139"/>
  <c r="L7139"/>
  <c r="P7075"/>
  <c r="L7075"/>
  <c r="P6987"/>
  <c r="L6987"/>
  <c r="P6881"/>
  <c r="L6881"/>
  <c r="P6712"/>
  <c r="L6712"/>
  <c r="P6238"/>
  <c r="L6238"/>
  <c r="P5025"/>
  <c r="L5025"/>
  <c r="P8034"/>
  <c r="L8034"/>
  <c r="P7970"/>
  <c r="L7970"/>
  <c r="P7906"/>
  <c r="L7906"/>
  <c r="P7842"/>
  <c r="L7842"/>
  <c r="P7778"/>
  <c r="L7778"/>
  <c r="P7714"/>
  <c r="L7714"/>
  <c r="P7650"/>
  <c r="L7650"/>
  <c r="P7586"/>
  <c r="L7586"/>
  <c r="P7522"/>
  <c r="L7522"/>
  <c r="P7458"/>
  <c r="L7458"/>
  <c r="P7394"/>
  <c r="L7394"/>
  <c r="P7330"/>
  <c r="L7330"/>
  <c r="P7266"/>
  <c r="L7266"/>
  <c r="P7202"/>
  <c r="L7202"/>
  <c r="P7138"/>
  <c r="L7138"/>
  <c r="P7074"/>
  <c r="L7074"/>
  <c r="P6985"/>
  <c r="L6985"/>
  <c r="P6880"/>
  <c r="L6880"/>
  <c r="P6710"/>
  <c r="L6710"/>
  <c r="P6230"/>
  <c r="L6230"/>
  <c r="P4924"/>
  <c r="L4924"/>
  <c r="P7745"/>
  <c r="L7745"/>
  <c r="P7681"/>
  <c r="L7681"/>
  <c r="P7617"/>
  <c r="L7617"/>
  <c r="P7553"/>
  <c r="L7553"/>
  <c r="P7489"/>
  <c r="L7489"/>
  <c r="P7425"/>
  <c r="L7425"/>
  <c r="P7361"/>
  <c r="L7361"/>
  <c r="P7297"/>
  <c r="L7297"/>
  <c r="P7233"/>
  <c r="L7233"/>
  <c r="P7169"/>
  <c r="L7169"/>
  <c r="P7105"/>
  <c r="L7105"/>
  <c r="P7035"/>
  <c r="L7035"/>
  <c r="P6934"/>
  <c r="L6934"/>
  <c r="P6792"/>
  <c r="L6792"/>
  <c r="P6478"/>
  <c r="L6478"/>
  <c r="P5901"/>
  <c r="L5901"/>
  <c r="P7776"/>
  <c r="L7776"/>
  <c r="P7712"/>
  <c r="L7712"/>
  <c r="P7648"/>
  <c r="L7648"/>
  <c r="P7584"/>
  <c r="L7584"/>
  <c r="P7520"/>
  <c r="L7520"/>
  <c r="P7456"/>
  <c r="L7456"/>
  <c r="P7392"/>
  <c r="L7392"/>
  <c r="P7328"/>
  <c r="L7328"/>
  <c r="P7264"/>
  <c r="L7264"/>
  <c r="P7200"/>
  <c r="L7200"/>
  <c r="P7136"/>
  <c r="L7136"/>
  <c r="P7072"/>
  <c r="L7072"/>
  <c r="P6983"/>
  <c r="L6983"/>
  <c r="P6873"/>
  <c r="L6873"/>
  <c r="P6704"/>
  <c r="L6704"/>
  <c r="P6214"/>
  <c r="L6214"/>
  <c r="P7847"/>
  <c r="L7847"/>
  <c r="P7783"/>
  <c r="L7783"/>
  <c r="P7719"/>
  <c r="L7719"/>
  <c r="P7655"/>
  <c r="L7655"/>
  <c r="P7591"/>
  <c r="L7591"/>
  <c r="P7527"/>
  <c r="L7527"/>
  <c r="P7463"/>
  <c r="L7463"/>
  <c r="P7399"/>
  <c r="L7399"/>
  <c r="P7335"/>
  <c r="L7335"/>
  <c r="P7271"/>
  <c r="L7271"/>
  <c r="P7207"/>
  <c r="L7207"/>
  <c r="P7143"/>
  <c r="L7143"/>
  <c r="P7079"/>
  <c r="L7079"/>
  <c r="P6993"/>
  <c r="L6993"/>
  <c r="P6891"/>
  <c r="L6891"/>
  <c r="P6721"/>
  <c r="L6721"/>
  <c r="P6270"/>
  <c r="L6270"/>
  <c r="P5331"/>
  <c r="L5331"/>
  <c r="P6997"/>
  <c r="L6997"/>
  <c r="P6933"/>
  <c r="L6933"/>
  <c r="P6869"/>
  <c r="L6869"/>
  <c r="P6805"/>
  <c r="L6805"/>
  <c r="P6741"/>
  <c r="L6741"/>
  <c r="P6677"/>
  <c r="L6677"/>
  <c r="P6613"/>
  <c r="L6613"/>
  <c r="P6549"/>
  <c r="L6549"/>
  <c r="P6485"/>
  <c r="L6485"/>
  <c r="P6421"/>
  <c r="L6421"/>
  <c r="P6357"/>
  <c r="L6357"/>
  <c r="P6293"/>
  <c r="L6293"/>
  <c r="P6229"/>
  <c r="L6229"/>
  <c r="P6165"/>
  <c r="L6165"/>
  <c r="P6095"/>
  <c r="L6095"/>
  <c r="P6010"/>
  <c r="L6010"/>
  <c r="P5911"/>
  <c r="L5911"/>
  <c r="P5810"/>
  <c r="L5810"/>
  <c r="P5707"/>
  <c r="L5707"/>
  <c r="P5515"/>
  <c r="L5515"/>
  <c r="P4910"/>
  <c r="L4910"/>
  <c r="P7020"/>
  <c r="L7020"/>
  <c r="P6956"/>
  <c r="L6956"/>
  <c r="P6892"/>
  <c r="L6892"/>
  <c r="P6828"/>
  <c r="L6828"/>
  <c r="P6764"/>
  <c r="L6764"/>
  <c r="P6700"/>
  <c r="L6700"/>
  <c r="P6636"/>
  <c r="L6636"/>
  <c r="P6572"/>
  <c r="L6572"/>
  <c r="P6508"/>
  <c r="L6508"/>
  <c r="P6444"/>
  <c r="L6444"/>
  <c r="P6380"/>
  <c r="L6380"/>
  <c r="P6316"/>
  <c r="L6316"/>
  <c r="P6252"/>
  <c r="L6252"/>
  <c r="P6188"/>
  <c r="L6188"/>
  <c r="P6124"/>
  <c r="L6124"/>
  <c r="P6040"/>
  <c r="L6040"/>
  <c r="P5949"/>
  <c r="L5949"/>
  <c r="P5846"/>
  <c r="L5846"/>
  <c r="P5743"/>
  <c r="L5743"/>
  <c r="P5642"/>
  <c r="L5642"/>
  <c r="P6875"/>
  <c r="L6875"/>
  <c r="P6811"/>
  <c r="L6811"/>
  <c r="P6747"/>
  <c r="L6747"/>
  <c r="P6683"/>
  <c r="L6683"/>
  <c r="P6619"/>
  <c r="L6619"/>
  <c r="P6555"/>
  <c r="L6555"/>
  <c r="P6491"/>
  <c r="L6491"/>
  <c r="P6427"/>
  <c r="L6427"/>
  <c r="P6363"/>
  <c r="L6363"/>
  <c r="P6299"/>
  <c r="L6299"/>
  <c r="P6235"/>
  <c r="L6235"/>
  <c r="P6171"/>
  <c r="L6171"/>
  <c r="P6103"/>
  <c r="L6103"/>
  <c r="P6018"/>
  <c r="L6018"/>
  <c r="P5922"/>
  <c r="L5922"/>
  <c r="P5819"/>
  <c r="L5819"/>
  <c r="P5717"/>
  <c r="L5717"/>
  <c r="P7018"/>
  <c r="L7018"/>
  <c r="P6954"/>
  <c r="L6954"/>
  <c r="P6890"/>
  <c r="L6890"/>
  <c r="P6826"/>
  <c r="L6826"/>
  <c r="P6762"/>
  <c r="L6762"/>
  <c r="P6698"/>
  <c r="L6698"/>
  <c r="P6634"/>
  <c r="L6634"/>
  <c r="P6570"/>
  <c r="L6570"/>
  <c r="P6506"/>
  <c r="L6506"/>
  <c r="P6442"/>
  <c r="L6442"/>
  <c r="P6378"/>
  <c r="L6378"/>
  <c r="P6314"/>
  <c r="L6314"/>
  <c r="P6250"/>
  <c r="L6250"/>
  <c r="P6186"/>
  <c r="L6186"/>
  <c r="P6122"/>
  <c r="L6122"/>
  <c r="P6038"/>
  <c r="L6038"/>
  <c r="P5946"/>
  <c r="L5946"/>
  <c r="P5843"/>
  <c r="L5843"/>
  <c r="P5741"/>
  <c r="L5741"/>
  <c r="P5638"/>
  <c r="L5638"/>
  <c r="P5167"/>
  <c r="L5167"/>
  <c r="P6681"/>
  <c r="L6681"/>
  <c r="P6617"/>
  <c r="L6617"/>
  <c r="P6553"/>
  <c r="L6553"/>
  <c r="P6489"/>
  <c r="L6489"/>
  <c r="P6425"/>
  <c r="L6425"/>
  <c r="P6361"/>
  <c r="L6361"/>
  <c r="P6297"/>
  <c r="L6297"/>
  <c r="P6233"/>
  <c r="L6233"/>
  <c r="P6169"/>
  <c r="L6169"/>
  <c r="P6101"/>
  <c r="L6101"/>
  <c r="P6015"/>
  <c r="L6015"/>
  <c r="P5918"/>
  <c r="L5918"/>
  <c r="P5815"/>
  <c r="L5815"/>
  <c r="P5714"/>
  <c r="L5714"/>
  <c r="P5547"/>
  <c r="L5547"/>
  <c r="P6664"/>
  <c r="L6664"/>
  <c r="P6600"/>
  <c r="L6600"/>
  <c r="P6536"/>
  <c r="L6536"/>
  <c r="P6472"/>
  <c r="L6472"/>
  <c r="P6408"/>
  <c r="L6408"/>
  <c r="P6344"/>
  <c r="L6344"/>
  <c r="P6280"/>
  <c r="L6280"/>
  <c r="P6216"/>
  <c r="L6216"/>
  <c r="P6152"/>
  <c r="L6152"/>
  <c r="P6078"/>
  <c r="L6078"/>
  <c r="P5992"/>
  <c r="L5992"/>
  <c r="P5891"/>
  <c r="L5891"/>
  <c r="P5789"/>
  <c r="L5789"/>
  <c r="P5686"/>
  <c r="L5686"/>
  <c r="P5411"/>
  <c r="L5411"/>
  <c r="P4716"/>
  <c r="L4716"/>
  <c r="P6847"/>
  <c r="L6847"/>
  <c r="P6783"/>
  <c r="L6783"/>
  <c r="P6719"/>
  <c r="L6719"/>
  <c r="P6655"/>
  <c r="L6655"/>
  <c r="P6591"/>
  <c r="L6591"/>
  <c r="P6527"/>
  <c r="L6527"/>
  <c r="P6463"/>
  <c r="L6463"/>
  <c r="P6399"/>
  <c r="L6399"/>
  <c r="P6271"/>
  <c r="L6271"/>
  <c r="P6207"/>
  <c r="L6207"/>
  <c r="P6143"/>
  <c r="L6143"/>
  <c r="P6066"/>
  <c r="L6066"/>
  <c r="P5979"/>
  <c r="L5979"/>
  <c r="P5877"/>
  <c r="L5877"/>
  <c r="P5774"/>
  <c r="L5774"/>
  <c r="P5671"/>
  <c r="L5671"/>
  <c r="P5339"/>
  <c r="L5339"/>
  <c r="P6068"/>
  <c r="L6068"/>
  <c r="P6004"/>
  <c r="L6004"/>
  <c r="P5940"/>
  <c r="L5940"/>
  <c r="P5876"/>
  <c r="L5876"/>
  <c r="P5812"/>
  <c r="L5812"/>
  <c r="P5748"/>
  <c r="L5748"/>
  <c r="P5684"/>
  <c r="L5684"/>
  <c r="P5620"/>
  <c r="L5620"/>
  <c r="P5556"/>
  <c r="L5556"/>
  <c r="P5428"/>
  <c r="L5428"/>
  <c r="P5364"/>
  <c r="L5364"/>
  <c r="P5236"/>
  <c r="L5236"/>
  <c r="P5168"/>
  <c r="L5168"/>
  <c r="P4975"/>
  <c r="L4975"/>
  <c r="P4873"/>
  <c r="L4873"/>
  <c r="P4761"/>
  <c r="L4761"/>
  <c r="P4588"/>
  <c r="L4588"/>
  <c r="P3996"/>
  <c r="L3996"/>
  <c r="P5602"/>
  <c r="L5602"/>
  <c r="P5410"/>
  <c r="L5410"/>
  <c r="P5282"/>
  <c r="L5282"/>
  <c r="P5218"/>
  <c r="L5218"/>
  <c r="P5144"/>
  <c r="L5144"/>
  <c r="P5049"/>
  <c r="L5049"/>
  <c r="P4948"/>
  <c r="L4948"/>
  <c r="P4713"/>
  <c r="L4713"/>
  <c r="P4444"/>
  <c r="L4444"/>
  <c r="P6065"/>
  <c r="L6065"/>
  <c r="P6001"/>
  <c r="L6001"/>
  <c r="P5937"/>
  <c r="L5937"/>
  <c r="P5873"/>
  <c r="L5873"/>
  <c r="P5809"/>
  <c r="L5809"/>
  <c r="P5745"/>
  <c r="L5745"/>
  <c r="P5681"/>
  <c r="L5681"/>
  <c r="P5617"/>
  <c r="L5617"/>
  <c r="P5553"/>
  <c r="L5553"/>
  <c r="P5361"/>
  <c r="L5361"/>
  <c r="P5233"/>
  <c r="L5233"/>
  <c r="P5165"/>
  <c r="L5165"/>
  <c r="P5073"/>
  <c r="L5073"/>
  <c r="P4972"/>
  <c r="L4972"/>
  <c r="P4753"/>
  <c r="L4753"/>
  <c r="P4564"/>
  <c r="L4564"/>
  <c r="P3957"/>
  <c r="L3957"/>
  <c r="P5952"/>
  <c r="L5952"/>
  <c r="P5888"/>
  <c r="L5888"/>
  <c r="P5824"/>
  <c r="L5824"/>
  <c r="P5760"/>
  <c r="L5760"/>
  <c r="P5696"/>
  <c r="L5696"/>
  <c r="P5632"/>
  <c r="L5632"/>
  <c r="P5568"/>
  <c r="L5568"/>
  <c r="P5504"/>
  <c r="L5504"/>
  <c r="P5376"/>
  <c r="L5376"/>
  <c r="P5312"/>
  <c r="L5312"/>
  <c r="P5097"/>
  <c r="L5097"/>
  <c r="P4996"/>
  <c r="L4996"/>
  <c r="P4790"/>
  <c r="L4790"/>
  <c r="P4621"/>
  <c r="L4621"/>
  <c r="P5591"/>
  <c r="L5591"/>
  <c r="P5527"/>
  <c r="L5527"/>
  <c r="P5335"/>
  <c r="L5335"/>
  <c r="P5271"/>
  <c r="L5271"/>
  <c r="P4929"/>
  <c r="L4929"/>
  <c r="P4828"/>
  <c r="L4828"/>
  <c r="P4684"/>
  <c r="L4684"/>
  <c r="P4356"/>
  <c r="L4356"/>
  <c r="P3062"/>
  <c r="L3062"/>
  <c r="P5558"/>
  <c r="L5558"/>
  <c r="P5430"/>
  <c r="L5430"/>
  <c r="P5366"/>
  <c r="L5366"/>
  <c r="P5238"/>
  <c r="L5238"/>
  <c r="P5172"/>
  <c r="L5172"/>
  <c r="P4980"/>
  <c r="L4980"/>
  <c r="P4877"/>
  <c r="L4877"/>
  <c r="P4765"/>
  <c r="L4765"/>
  <c r="P4596"/>
  <c r="L4596"/>
  <c r="P4021"/>
  <c r="L4021"/>
  <c r="P5549"/>
  <c r="L5549"/>
  <c r="P5485"/>
  <c r="L5485"/>
  <c r="P5357"/>
  <c r="L5357"/>
  <c r="P5293"/>
  <c r="L5293"/>
  <c r="P5068"/>
  <c r="L5068"/>
  <c r="P4862"/>
  <c r="L4862"/>
  <c r="P4741"/>
  <c r="L4741"/>
  <c r="P3907"/>
  <c r="L3907"/>
  <c r="P5147"/>
  <c r="L5147"/>
  <c r="P5019"/>
  <c r="L5019"/>
  <c r="P4955"/>
  <c r="L4955"/>
  <c r="P4891"/>
  <c r="L4891"/>
  <c r="P4827"/>
  <c r="L4827"/>
  <c r="P4763"/>
  <c r="L4763"/>
  <c r="P4443"/>
  <c r="L4443"/>
  <c r="P4379"/>
  <c r="L4379"/>
  <c r="P4315"/>
  <c r="L4315"/>
  <c r="P4251"/>
  <c r="L4251"/>
  <c r="P3969"/>
  <c r="L3969"/>
  <c r="P3867"/>
  <c r="L3867"/>
  <c r="P3353"/>
  <c r="L3353"/>
  <c r="P5098"/>
  <c r="L5098"/>
  <c r="P4970"/>
  <c r="L4970"/>
  <c r="P4906"/>
  <c r="L4906"/>
  <c r="P4778"/>
  <c r="L4778"/>
  <c r="P4714"/>
  <c r="L4714"/>
  <c r="P4522"/>
  <c r="L4522"/>
  <c r="P4330"/>
  <c r="L4330"/>
  <c r="P4266"/>
  <c r="L4266"/>
  <c r="P4190"/>
  <c r="L4190"/>
  <c r="P4096"/>
  <c r="L4096"/>
  <c r="P3993"/>
  <c r="L3993"/>
  <c r="P3891"/>
  <c r="L3891"/>
  <c r="P3776"/>
  <c r="L3776"/>
  <c r="P3481"/>
  <c r="L3481"/>
  <c r="P4521"/>
  <c r="L4521"/>
  <c r="P4329"/>
  <c r="L4329"/>
  <c r="P4265"/>
  <c r="L4265"/>
  <c r="P4189"/>
  <c r="L4189"/>
  <c r="P4093"/>
  <c r="L4093"/>
  <c r="P8623"/>
  <c r="L8623"/>
  <c r="P8495"/>
  <c r="L8495"/>
  <c r="P8367"/>
  <c r="L8367"/>
  <c r="P8239"/>
  <c r="L8239"/>
  <c r="P8111"/>
  <c r="L8111"/>
  <c r="P7909"/>
  <c r="L7909"/>
  <c r="P7125"/>
  <c r="L7125"/>
  <c r="P8400"/>
  <c r="L8400"/>
  <c r="P7924"/>
  <c r="L7924"/>
  <c r="P7069"/>
  <c r="L7069"/>
  <c r="P84"/>
  <c r="L84"/>
  <c r="P8638"/>
  <c r="L8638"/>
  <c r="P8510"/>
  <c r="L8510"/>
  <c r="P8382"/>
  <c r="L8382"/>
  <c r="P8254"/>
  <c r="L8254"/>
  <c r="P8126"/>
  <c r="L8126"/>
  <c r="P8696"/>
  <c r="L8696"/>
  <c r="P8360"/>
  <c r="L8360"/>
  <c r="P8101"/>
  <c r="L8101"/>
  <c r="P7837"/>
  <c r="L7837"/>
  <c r="P20"/>
  <c r="L20"/>
  <c r="P34"/>
  <c r="L34"/>
  <c r="P8743"/>
  <c r="L8743"/>
  <c r="P8679"/>
  <c r="L8679"/>
  <c r="P8615"/>
  <c r="L8615"/>
  <c r="P8551"/>
  <c r="L8551"/>
  <c r="P8487"/>
  <c r="L8487"/>
  <c r="P8423"/>
  <c r="L8423"/>
  <c r="P8359"/>
  <c r="L8359"/>
  <c r="P8295"/>
  <c r="L8295"/>
  <c r="P8231"/>
  <c r="L8231"/>
  <c r="P8167"/>
  <c r="L8167"/>
  <c r="P8100"/>
  <c r="L8100"/>
  <c r="P7999"/>
  <c r="L7999"/>
  <c r="P7893"/>
  <c r="L7893"/>
  <c r="P7573"/>
  <c r="L7573"/>
  <c r="P7061"/>
  <c r="L7061"/>
  <c r="P8680"/>
  <c r="L8680"/>
  <c r="P8352"/>
  <c r="L8352"/>
  <c r="P8120"/>
  <c r="L8120"/>
  <c r="P7896"/>
  <c r="L7896"/>
  <c r="P6977"/>
  <c r="L6977"/>
  <c r="P49"/>
  <c r="L49"/>
  <c r="P8758"/>
  <c r="L8758"/>
  <c r="P8694"/>
  <c r="L8694"/>
  <c r="P8630"/>
  <c r="L8630"/>
  <c r="P8566"/>
  <c r="L8566"/>
  <c r="P8502"/>
  <c r="L8502"/>
  <c r="P8438"/>
  <c r="L8438"/>
  <c r="P8374"/>
  <c r="L8374"/>
  <c r="P8310"/>
  <c r="L8310"/>
  <c r="P8246"/>
  <c r="L8246"/>
  <c r="P8182"/>
  <c r="L8182"/>
  <c r="P8118"/>
  <c r="L8118"/>
  <c r="P8023"/>
  <c r="L8023"/>
  <c r="P7920"/>
  <c r="L7920"/>
  <c r="P7693"/>
  <c r="L7693"/>
  <c r="P7181"/>
  <c r="L7181"/>
  <c r="P35"/>
  <c r="L35"/>
  <c r="P8424"/>
  <c r="L8424"/>
  <c r="P8136"/>
  <c r="L8136"/>
  <c r="P107"/>
  <c r="L107"/>
  <c r="P8677"/>
  <c r="L8677"/>
  <c r="P8605"/>
  <c r="L8605"/>
  <c r="P8541"/>
  <c r="L8541"/>
  <c r="P8477"/>
  <c r="L8477"/>
  <c r="P8413"/>
  <c r="L8413"/>
  <c r="P8349"/>
  <c r="L8349"/>
  <c r="P8285"/>
  <c r="L8285"/>
  <c r="P8221"/>
  <c r="L8221"/>
  <c r="P8157"/>
  <c r="L8157"/>
  <c r="P8085"/>
  <c r="L8085"/>
  <c r="P7983"/>
  <c r="L7983"/>
  <c r="P7872"/>
  <c r="L7872"/>
  <c r="P7493"/>
  <c r="L7493"/>
  <c r="P6939"/>
  <c r="L6939"/>
  <c r="P8568"/>
  <c r="L8568"/>
  <c r="P8256"/>
  <c r="L8256"/>
  <c r="P72"/>
  <c r="L72"/>
  <c r="P8709"/>
  <c r="L8709"/>
  <c r="P55"/>
  <c r="L55"/>
  <c r="P8764"/>
  <c r="L8764"/>
  <c r="P8700"/>
  <c r="L8700"/>
  <c r="P8636"/>
  <c r="L8636"/>
  <c r="P8572"/>
  <c r="L8572"/>
  <c r="P8508"/>
  <c r="L8508"/>
  <c r="P8444"/>
  <c r="L8444"/>
  <c r="P8380"/>
  <c r="L8380"/>
  <c r="P8316"/>
  <c r="L8316"/>
  <c r="P8252"/>
  <c r="L8252"/>
  <c r="P8188"/>
  <c r="L8188"/>
  <c r="P8124"/>
  <c r="L8124"/>
  <c r="P8032"/>
  <c r="L8032"/>
  <c r="P7929"/>
  <c r="L7929"/>
  <c r="P7741"/>
  <c r="L7741"/>
  <c r="P7229"/>
  <c r="L7229"/>
  <c r="P59"/>
  <c r="L59"/>
  <c r="P70"/>
  <c r="L70"/>
  <c r="P8763"/>
  <c r="L8763"/>
  <c r="P8699"/>
  <c r="L8699"/>
  <c r="P8635"/>
  <c r="L8635"/>
  <c r="P8571"/>
  <c r="L8571"/>
  <c r="P8507"/>
  <c r="L8507"/>
  <c r="P8443"/>
  <c r="L8443"/>
  <c r="P8379"/>
  <c r="L8379"/>
  <c r="P8315"/>
  <c r="L8315"/>
  <c r="P8251"/>
  <c r="L8251"/>
  <c r="P8187"/>
  <c r="L8187"/>
  <c r="P8123"/>
  <c r="L8123"/>
  <c r="P8031"/>
  <c r="L8031"/>
  <c r="P7928"/>
  <c r="L7928"/>
  <c r="P7733"/>
  <c r="L7733"/>
  <c r="P7221"/>
  <c r="L7221"/>
  <c r="P67"/>
  <c r="L67"/>
  <c r="P62"/>
  <c r="L62"/>
  <c r="P8754"/>
  <c r="L8754"/>
  <c r="P8666"/>
  <c r="L8666"/>
  <c r="P8602"/>
  <c r="L8602"/>
  <c r="P8538"/>
  <c r="L8538"/>
  <c r="P8474"/>
  <c r="L8474"/>
  <c r="P8410"/>
  <c r="L8410"/>
  <c r="P8346"/>
  <c r="L8346"/>
  <c r="P8282"/>
  <c r="L8282"/>
  <c r="P8218"/>
  <c r="L8218"/>
  <c r="P8154"/>
  <c r="L8154"/>
  <c r="P8080"/>
  <c r="L8080"/>
  <c r="P7977"/>
  <c r="L7977"/>
  <c r="P7864"/>
  <c r="L7864"/>
  <c r="P7469"/>
  <c r="L7469"/>
  <c r="P6902"/>
  <c r="L6902"/>
  <c r="P8656"/>
  <c r="L8656"/>
  <c r="P61"/>
  <c r="L61"/>
  <c r="P8706"/>
  <c r="L8706"/>
  <c r="P44"/>
  <c r="L44"/>
  <c r="P8753"/>
  <c r="L8753"/>
  <c r="P8689"/>
  <c r="L8689"/>
  <c r="P8625"/>
  <c r="L8625"/>
  <c r="P8561"/>
  <c r="L8561"/>
  <c r="P8497"/>
  <c r="L8497"/>
  <c r="P8433"/>
  <c r="L8433"/>
  <c r="P8369"/>
  <c r="L8369"/>
  <c r="P8305"/>
  <c r="L8305"/>
  <c r="P8241"/>
  <c r="L8241"/>
  <c r="P8177"/>
  <c r="L8177"/>
  <c r="P8113"/>
  <c r="L8113"/>
  <c r="P8015"/>
  <c r="L8015"/>
  <c r="P7912"/>
  <c r="L7912"/>
  <c r="P7653"/>
  <c r="L7653"/>
  <c r="P7141"/>
  <c r="L7141"/>
  <c r="P8102"/>
  <c r="L8102"/>
  <c r="P8038"/>
  <c r="L8038"/>
  <c r="P7974"/>
  <c r="L7974"/>
  <c r="P7910"/>
  <c r="L7910"/>
  <c r="P7846"/>
  <c r="L7846"/>
  <c r="P7782"/>
  <c r="L7782"/>
  <c r="P7718"/>
  <c r="L7718"/>
  <c r="P7654"/>
  <c r="L7654"/>
  <c r="P7590"/>
  <c r="L7590"/>
  <c r="P7526"/>
  <c r="L7526"/>
  <c r="P7462"/>
  <c r="L7462"/>
  <c r="P7398"/>
  <c r="L7398"/>
  <c r="P7334"/>
  <c r="L7334"/>
  <c r="P7270"/>
  <c r="L7270"/>
  <c r="P7206"/>
  <c r="L7206"/>
  <c r="P7142"/>
  <c r="L7142"/>
  <c r="P7078"/>
  <c r="L7078"/>
  <c r="P6992"/>
  <c r="L6992"/>
  <c r="P6889"/>
  <c r="L6889"/>
  <c r="P6720"/>
  <c r="L6720"/>
  <c r="P6262"/>
  <c r="L6262"/>
  <c r="P5267"/>
  <c r="L5267"/>
  <c r="P7820"/>
  <c r="L7820"/>
  <c r="P7756"/>
  <c r="L7756"/>
  <c r="P7692"/>
  <c r="L7692"/>
  <c r="P7628"/>
  <c r="L7628"/>
  <c r="P7564"/>
  <c r="L7564"/>
  <c r="P7500"/>
  <c r="L7500"/>
  <c r="P7436"/>
  <c r="L7436"/>
  <c r="P7372"/>
  <c r="L7372"/>
  <c r="P7308"/>
  <c r="L7308"/>
  <c r="P7244"/>
  <c r="L7244"/>
  <c r="P7180"/>
  <c r="L7180"/>
  <c r="P7116"/>
  <c r="L7116"/>
  <c r="P7051"/>
  <c r="L7051"/>
  <c r="P6951"/>
  <c r="L6951"/>
  <c r="P6822"/>
  <c r="L6822"/>
  <c r="P6566"/>
  <c r="L6566"/>
  <c r="P6032"/>
  <c r="L6032"/>
  <c r="P8091"/>
  <c r="L8091"/>
  <c r="P8027"/>
  <c r="L8027"/>
  <c r="P7963"/>
  <c r="L7963"/>
  <c r="P7899"/>
  <c r="L7899"/>
  <c r="P7835"/>
  <c r="L7835"/>
  <c r="P7771"/>
  <c r="L7771"/>
  <c r="P7707"/>
  <c r="L7707"/>
  <c r="P7643"/>
  <c r="L7643"/>
  <c r="P7579"/>
  <c r="L7579"/>
  <c r="P7515"/>
  <c r="L7515"/>
  <c r="P7451"/>
  <c r="L7451"/>
  <c r="P7387"/>
  <c r="L7387"/>
  <c r="P7323"/>
  <c r="L7323"/>
  <c r="P7259"/>
  <c r="L7259"/>
  <c r="P7195"/>
  <c r="L7195"/>
  <c r="P7131"/>
  <c r="L7131"/>
  <c r="P7067"/>
  <c r="L7067"/>
  <c r="P6975"/>
  <c r="L6975"/>
  <c r="P6862"/>
  <c r="L6862"/>
  <c r="P6686"/>
  <c r="L6686"/>
  <c r="P6174"/>
  <c r="L6174"/>
  <c r="P8090"/>
  <c r="L8090"/>
  <c r="P8026"/>
  <c r="L8026"/>
  <c r="P7962"/>
  <c r="L7962"/>
  <c r="P7898"/>
  <c r="L7898"/>
  <c r="P7834"/>
  <c r="L7834"/>
  <c r="P7770"/>
  <c r="L7770"/>
  <c r="P7706"/>
  <c r="L7706"/>
  <c r="P7642"/>
  <c r="L7642"/>
  <c r="P7578"/>
  <c r="L7578"/>
  <c r="P7514"/>
  <c r="L7514"/>
  <c r="P7450"/>
  <c r="L7450"/>
  <c r="P7386"/>
  <c r="L7386"/>
  <c r="P7322"/>
  <c r="L7322"/>
  <c r="P7258"/>
  <c r="L7258"/>
  <c r="P7194"/>
  <c r="L7194"/>
  <c r="P7130"/>
  <c r="L7130"/>
  <c r="P7066"/>
  <c r="L7066"/>
  <c r="P6974"/>
  <c r="L6974"/>
  <c r="P6857"/>
  <c r="L6857"/>
  <c r="P6678"/>
  <c r="L6678"/>
  <c r="P6166"/>
  <c r="L6166"/>
  <c r="P7801"/>
  <c r="L7801"/>
  <c r="P7737"/>
  <c r="L7737"/>
  <c r="P7673"/>
  <c r="L7673"/>
  <c r="P7609"/>
  <c r="L7609"/>
  <c r="P7545"/>
  <c r="L7545"/>
  <c r="P7481"/>
  <c r="L7481"/>
  <c r="P7417"/>
  <c r="L7417"/>
  <c r="P7353"/>
  <c r="L7353"/>
  <c r="P7289"/>
  <c r="L7289"/>
  <c r="P7225"/>
  <c r="L7225"/>
  <c r="P7161"/>
  <c r="L7161"/>
  <c r="P7097"/>
  <c r="L7097"/>
  <c r="P7023"/>
  <c r="L7023"/>
  <c r="P6920"/>
  <c r="L6920"/>
  <c r="P6769"/>
  <c r="L6769"/>
  <c r="P6414"/>
  <c r="L6414"/>
  <c r="P5798"/>
  <c r="L5798"/>
  <c r="P7768"/>
  <c r="L7768"/>
  <c r="P7704"/>
  <c r="L7704"/>
  <c r="P7640"/>
  <c r="L7640"/>
  <c r="P7576"/>
  <c r="L7576"/>
  <c r="P7512"/>
  <c r="L7512"/>
  <c r="P7448"/>
  <c r="L7448"/>
  <c r="P7384"/>
  <c r="L7384"/>
  <c r="P7320"/>
  <c r="L7320"/>
  <c r="P7256"/>
  <c r="L7256"/>
  <c r="P7192"/>
  <c r="L7192"/>
  <c r="P7128"/>
  <c r="L7128"/>
  <c r="P7064"/>
  <c r="L7064"/>
  <c r="P6969"/>
  <c r="L6969"/>
  <c r="P6854"/>
  <c r="L6854"/>
  <c r="P6662"/>
  <c r="L6662"/>
  <c r="P6150"/>
  <c r="L6150"/>
  <c r="P7903"/>
  <c r="L7903"/>
  <c r="P7839"/>
  <c r="L7839"/>
  <c r="P7775"/>
  <c r="L7775"/>
  <c r="P7711"/>
  <c r="L7711"/>
  <c r="P7647"/>
  <c r="L7647"/>
  <c r="P7583"/>
  <c r="L7583"/>
  <c r="P7519"/>
  <c r="L7519"/>
  <c r="P7455"/>
  <c r="L7455"/>
  <c r="P7391"/>
  <c r="L7391"/>
  <c r="P7327"/>
  <c r="L7327"/>
  <c r="P7263"/>
  <c r="L7263"/>
  <c r="P7199"/>
  <c r="L7199"/>
  <c r="P7135"/>
  <c r="L7135"/>
  <c r="P7071"/>
  <c r="L7071"/>
  <c r="P6982"/>
  <c r="L6982"/>
  <c r="P6872"/>
  <c r="L6872"/>
  <c r="P6702"/>
  <c r="L6702"/>
  <c r="P6206"/>
  <c r="L6206"/>
  <c r="P4324"/>
  <c r="L4324"/>
  <c r="P6989"/>
  <c r="L6989"/>
  <c r="P6925"/>
  <c r="L6925"/>
  <c r="P6861"/>
  <c r="L6861"/>
  <c r="P6797"/>
  <c r="L6797"/>
  <c r="P6733"/>
  <c r="L6733"/>
  <c r="P6669"/>
  <c r="L6669"/>
  <c r="P6605"/>
  <c r="L6605"/>
  <c r="P6541"/>
  <c r="L6541"/>
  <c r="P6477"/>
  <c r="L6477"/>
  <c r="P6413"/>
  <c r="L6413"/>
  <c r="P6349"/>
  <c r="L6349"/>
  <c r="P6221"/>
  <c r="L6221"/>
  <c r="P6157"/>
  <c r="L6157"/>
  <c r="P6085"/>
  <c r="L6085"/>
  <c r="P5999"/>
  <c r="L5999"/>
  <c r="P5899"/>
  <c r="L5899"/>
  <c r="P5797"/>
  <c r="L5797"/>
  <c r="P5694"/>
  <c r="L5694"/>
  <c r="P5451"/>
  <c r="L5451"/>
  <c r="P4807"/>
  <c r="L4807"/>
  <c r="P7012"/>
  <c r="L7012"/>
  <c r="P6948"/>
  <c r="L6948"/>
  <c r="P6884"/>
  <c r="L6884"/>
  <c r="P6820"/>
  <c r="L6820"/>
  <c r="P6756"/>
  <c r="L6756"/>
  <c r="P6692"/>
  <c r="L6692"/>
  <c r="P6628"/>
  <c r="L6628"/>
  <c r="P6564"/>
  <c r="L6564"/>
  <c r="P6500"/>
  <c r="L6500"/>
  <c r="P6436"/>
  <c r="L6436"/>
  <c r="P6372"/>
  <c r="L6372"/>
  <c r="P6244"/>
  <c r="L6244"/>
  <c r="P6180"/>
  <c r="L6180"/>
  <c r="P6030"/>
  <c r="L6030"/>
  <c r="P5935"/>
  <c r="L5935"/>
  <c r="P5834"/>
  <c r="L5834"/>
  <c r="P5731"/>
  <c r="L5731"/>
  <c r="P5622"/>
  <c r="L5622"/>
  <c r="P5102"/>
  <c r="L5102"/>
  <c r="P6867"/>
  <c r="L6867"/>
  <c r="P6803"/>
  <c r="L6803"/>
  <c r="P6739"/>
  <c r="L6739"/>
  <c r="P6675"/>
  <c r="L6675"/>
  <c r="P6611"/>
  <c r="L6611"/>
  <c r="P6547"/>
  <c r="L6547"/>
  <c r="P6483"/>
  <c r="L6483"/>
  <c r="P6419"/>
  <c r="L6419"/>
  <c r="P6291"/>
  <c r="L6291"/>
  <c r="P6227"/>
  <c r="L6227"/>
  <c r="P6163"/>
  <c r="L6163"/>
  <c r="P6093"/>
  <c r="L6093"/>
  <c r="P6007"/>
  <c r="L6007"/>
  <c r="P5909"/>
  <c r="L5909"/>
  <c r="P5806"/>
  <c r="L5806"/>
  <c r="P5703"/>
  <c r="L5703"/>
  <c r="P4885"/>
  <c r="L4885"/>
  <c r="P7010"/>
  <c r="L7010"/>
  <c r="P6946"/>
  <c r="L6946"/>
  <c r="P6882"/>
  <c r="L6882"/>
  <c r="P6818"/>
  <c r="L6818"/>
  <c r="P6754"/>
  <c r="L6754"/>
  <c r="P6690"/>
  <c r="L6690"/>
  <c r="P6626"/>
  <c r="L6626"/>
  <c r="P6562"/>
  <c r="L6562"/>
  <c r="P6498"/>
  <c r="L6498"/>
  <c r="P6434"/>
  <c r="L6434"/>
  <c r="P6370"/>
  <c r="L6370"/>
  <c r="P6242"/>
  <c r="L6242"/>
  <c r="P6178"/>
  <c r="L6178"/>
  <c r="P6112"/>
  <c r="L6112"/>
  <c r="P6027"/>
  <c r="L6027"/>
  <c r="P5933"/>
  <c r="L5933"/>
  <c r="P5830"/>
  <c r="L5830"/>
  <c r="P5727"/>
  <c r="L5727"/>
  <c r="P5615"/>
  <c r="L5615"/>
  <c r="P6673"/>
  <c r="L6673"/>
  <c r="P6609"/>
  <c r="L6609"/>
  <c r="P6545"/>
  <c r="L6545"/>
  <c r="P6481"/>
  <c r="L6481"/>
  <c r="P6417"/>
  <c r="L6417"/>
  <c r="P6289"/>
  <c r="L6289"/>
  <c r="P6225"/>
  <c r="L6225"/>
  <c r="P6161"/>
  <c r="L6161"/>
  <c r="P6090"/>
  <c r="L6090"/>
  <c r="P6005"/>
  <c r="L6005"/>
  <c r="P5906"/>
  <c r="L5906"/>
  <c r="P5803"/>
  <c r="L5803"/>
  <c r="P5701"/>
  <c r="L5701"/>
  <c r="P5483"/>
  <c r="L5483"/>
  <c r="P4860"/>
  <c r="L4860"/>
  <c r="P6656"/>
  <c r="L6656"/>
  <c r="P6592"/>
  <c r="L6592"/>
  <c r="P6528"/>
  <c r="L6528"/>
  <c r="P6464"/>
  <c r="L6464"/>
  <c r="P6400"/>
  <c r="L6400"/>
  <c r="P6272"/>
  <c r="L6272"/>
  <c r="P6208"/>
  <c r="L6208"/>
  <c r="P6144"/>
  <c r="L6144"/>
  <c r="P6067"/>
  <c r="L6067"/>
  <c r="P5981"/>
  <c r="L5981"/>
  <c r="P5878"/>
  <c r="L5878"/>
  <c r="P5775"/>
  <c r="L5775"/>
  <c r="P5674"/>
  <c r="L5674"/>
  <c r="P4452"/>
  <c r="L4452"/>
  <c r="P6839"/>
  <c r="L6839"/>
  <c r="P6775"/>
  <c r="L6775"/>
  <c r="P6711"/>
  <c r="L6711"/>
  <c r="P6647"/>
  <c r="L6647"/>
  <c r="P6583"/>
  <c r="L6583"/>
  <c r="P6519"/>
  <c r="L6519"/>
  <c r="P6455"/>
  <c r="L6455"/>
  <c r="P6391"/>
  <c r="L6391"/>
  <c r="P6327"/>
  <c r="L6327"/>
  <c r="P6263"/>
  <c r="L6263"/>
  <c r="P6199"/>
  <c r="L6199"/>
  <c r="P6135"/>
  <c r="L6135"/>
  <c r="P6055"/>
  <c r="L6055"/>
  <c r="P5966"/>
  <c r="L5966"/>
  <c r="P5863"/>
  <c r="L5863"/>
  <c r="P5762"/>
  <c r="L5762"/>
  <c r="P5659"/>
  <c r="L5659"/>
  <c r="P3433"/>
  <c r="L3433"/>
  <c r="P6060"/>
  <c r="L6060"/>
  <c r="P5996"/>
  <c r="L5996"/>
  <c r="P5932"/>
  <c r="L5932"/>
  <c r="P5868"/>
  <c r="L5868"/>
  <c r="P5804"/>
  <c r="L5804"/>
  <c r="P5740"/>
  <c r="L5740"/>
  <c r="P5676"/>
  <c r="L5676"/>
  <c r="P5548"/>
  <c r="L5548"/>
  <c r="P5484"/>
  <c r="L5484"/>
  <c r="P5356"/>
  <c r="L5356"/>
  <c r="P5292"/>
  <c r="L5292"/>
  <c r="P4861"/>
  <c r="L4861"/>
  <c r="P4740"/>
  <c r="L4740"/>
  <c r="P4524"/>
  <c r="L4524"/>
  <c r="P3893"/>
  <c r="L3893"/>
  <c r="P5594"/>
  <c r="L5594"/>
  <c r="P5530"/>
  <c r="L5530"/>
  <c r="P5402"/>
  <c r="L5402"/>
  <c r="P5338"/>
  <c r="L5338"/>
  <c r="P4934"/>
  <c r="L4934"/>
  <c r="P4831"/>
  <c r="L4831"/>
  <c r="P4692"/>
  <c r="L4692"/>
  <c r="P4380"/>
  <c r="L4380"/>
  <c r="P3363"/>
  <c r="L3363"/>
  <c r="P6057"/>
  <c r="L6057"/>
  <c r="P5993"/>
  <c r="L5993"/>
  <c r="P5929"/>
  <c r="L5929"/>
  <c r="P5865"/>
  <c r="L5865"/>
  <c r="P5801"/>
  <c r="L5801"/>
  <c r="P5737"/>
  <c r="L5737"/>
  <c r="P5673"/>
  <c r="L5673"/>
  <c r="P5609"/>
  <c r="L5609"/>
  <c r="P5545"/>
  <c r="L5545"/>
  <c r="P5481"/>
  <c r="L5481"/>
  <c r="P5353"/>
  <c r="L5353"/>
  <c r="P5289"/>
  <c r="L5289"/>
  <c r="P4958"/>
  <c r="L4958"/>
  <c r="P4855"/>
  <c r="L4855"/>
  <c r="P4732"/>
  <c r="L4732"/>
  <c r="P4500"/>
  <c r="L4500"/>
  <c r="P3856"/>
  <c r="L3856"/>
  <c r="P5944"/>
  <c r="L5944"/>
  <c r="P5880"/>
  <c r="L5880"/>
  <c r="P5816"/>
  <c r="L5816"/>
  <c r="P5752"/>
  <c r="L5752"/>
  <c r="P5688"/>
  <c r="L5688"/>
  <c r="P5624"/>
  <c r="L5624"/>
  <c r="P5560"/>
  <c r="L5560"/>
  <c r="P5432"/>
  <c r="L5432"/>
  <c r="P5240"/>
  <c r="L5240"/>
  <c r="P4982"/>
  <c r="L4982"/>
  <c r="P4879"/>
  <c r="L4879"/>
  <c r="P4601"/>
  <c r="L4601"/>
  <c r="P5583"/>
  <c r="L5583"/>
  <c r="P5519"/>
  <c r="L5519"/>
  <c r="P5455"/>
  <c r="L5455"/>
  <c r="P5391"/>
  <c r="L5391"/>
  <c r="P5327"/>
  <c r="L5327"/>
  <c r="P5263"/>
  <c r="L5263"/>
  <c r="P5119"/>
  <c r="L5119"/>
  <c r="P5020"/>
  <c r="L5020"/>
  <c r="P4814"/>
  <c r="L4814"/>
  <c r="P4661"/>
  <c r="L4661"/>
  <c r="P4292"/>
  <c r="L4292"/>
  <c r="P5550"/>
  <c r="L5550"/>
  <c r="P5358"/>
  <c r="L5358"/>
  <c r="P5294"/>
  <c r="L5294"/>
  <c r="P5069"/>
  <c r="L5069"/>
  <c r="P4863"/>
  <c r="L4863"/>
  <c r="P4745"/>
  <c r="L4745"/>
  <c r="P3920"/>
  <c r="L3920"/>
  <c r="P5605"/>
  <c r="L5605"/>
  <c r="P5477"/>
  <c r="L5477"/>
  <c r="P5413"/>
  <c r="L5413"/>
  <c r="P5285"/>
  <c r="L5285"/>
  <c r="P5221"/>
  <c r="L5221"/>
  <c r="P5149"/>
  <c r="L5149"/>
  <c r="P4951"/>
  <c r="L4951"/>
  <c r="P4849"/>
  <c r="L4849"/>
  <c r="P4468"/>
  <c r="L4468"/>
  <c r="P3801"/>
  <c r="L3801"/>
  <c r="P5139"/>
  <c r="L5139"/>
  <c r="P5075"/>
  <c r="L5075"/>
  <c r="P4947"/>
  <c r="L4947"/>
  <c r="P4883"/>
  <c r="L4883"/>
  <c r="P4819"/>
  <c r="L4819"/>
  <c r="P4755"/>
  <c r="L4755"/>
  <c r="P4691"/>
  <c r="L4691"/>
  <c r="P4499"/>
  <c r="L4499"/>
  <c r="P4371"/>
  <c r="L4371"/>
  <c r="P4307"/>
  <c r="L4307"/>
  <c r="P4243"/>
  <c r="L4243"/>
  <c r="P4160"/>
  <c r="L4160"/>
  <c r="P4059"/>
  <c r="L4059"/>
  <c r="P3956"/>
  <c r="L3956"/>
  <c r="P3853"/>
  <c r="L3853"/>
  <c r="P3254"/>
  <c r="L3254"/>
  <c r="P5026"/>
  <c r="L5026"/>
  <c r="P4898"/>
  <c r="L4898"/>
  <c r="P8320"/>
  <c r="L8320"/>
  <c r="P8064"/>
  <c r="L8064"/>
  <c r="P7773"/>
  <c r="L7773"/>
  <c r="P12"/>
  <c r="L12"/>
  <c r="P26"/>
  <c r="L26"/>
  <c r="P8735"/>
  <c r="L8735"/>
  <c r="P8671"/>
  <c r="L8671"/>
  <c r="P8607"/>
  <c r="L8607"/>
  <c r="P8543"/>
  <c r="L8543"/>
  <c r="P8479"/>
  <c r="L8479"/>
  <c r="P8415"/>
  <c r="L8415"/>
  <c r="P8351"/>
  <c r="L8351"/>
  <c r="P8287"/>
  <c r="L8287"/>
  <c r="P8223"/>
  <c r="L8223"/>
  <c r="P8159"/>
  <c r="L8159"/>
  <c r="P8088"/>
  <c r="L8088"/>
  <c r="P7985"/>
  <c r="L7985"/>
  <c r="P7877"/>
  <c r="L7877"/>
  <c r="P7509"/>
  <c r="L7509"/>
  <c r="P6966"/>
  <c r="L6966"/>
  <c r="P8640"/>
  <c r="L8640"/>
  <c r="P8328"/>
  <c r="L8328"/>
  <c r="P8089"/>
  <c r="L8089"/>
  <c r="P7857"/>
  <c r="L7857"/>
  <c r="P6696"/>
  <c r="L6696"/>
  <c r="P41"/>
  <c r="L41"/>
  <c r="P8750"/>
  <c r="L8750"/>
  <c r="P8686"/>
  <c r="L8686"/>
  <c r="P8622"/>
  <c r="L8622"/>
  <c r="P8558"/>
  <c r="L8558"/>
  <c r="P8494"/>
  <c r="L8494"/>
  <c r="P8430"/>
  <c r="L8430"/>
  <c r="P8366"/>
  <c r="L8366"/>
  <c r="P8302"/>
  <c r="L8302"/>
  <c r="P8238"/>
  <c r="L8238"/>
  <c r="P8174"/>
  <c r="L8174"/>
  <c r="P8109"/>
  <c r="L8109"/>
  <c r="P8009"/>
  <c r="L8009"/>
  <c r="P7908"/>
  <c r="L7908"/>
  <c r="P7629"/>
  <c r="L7629"/>
  <c r="P7117"/>
  <c r="L7117"/>
  <c r="P8752"/>
  <c r="L8752"/>
  <c r="P8376"/>
  <c r="L8376"/>
  <c r="P8112"/>
  <c r="L8112"/>
  <c r="P91"/>
  <c r="L91"/>
  <c r="P8669"/>
  <c r="L8669"/>
  <c r="P8597"/>
  <c r="L8597"/>
  <c r="P8533"/>
  <c r="L8533"/>
  <c r="P8469"/>
  <c r="L8469"/>
  <c r="P8405"/>
  <c r="L8405"/>
  <c r="P8341"/>
  <c r="L8341"/>
  <c r="P8277"/>
  <c r="L8277"/>
  <c r="P8213"/>
  <c r="L8213"/>
  <c r="P8149"/>
  <c r="L8149"/>
  <c r="P8072"/>
  <c r="L8072"/>
  <c r="P7969"/>
  <c r="L7969"/>
  <c r="P7849"/>
  <c r="L7849"/>
  <c r="P7429"/>
  <c r="L7429"/>
  <c r="P6801"/>
  <c r="L6801"/>
  <c r="P8512"/>
  <c r="L8512"/>
  <c r="P8224"/>
  <c r="L8224"/>
  <c r="P56"/>
  <c r="L56"/>
  <c r="P8693"/>
  <c r="L8693"/>
  <c r="P47"/>
  <c r="L47"/>
  <c r="P8756"/>
  <c r="L8756"/>
  <c r="P8692"/>
  <c r="L8692"/>
  <c r="P8628"/>
  <c r="L8628"/>
  <c r="P8564"/>
  <c r="L8564"/>
  <c r="P8500"/>
  <c r="L8500"/>
  <c r="P8436"/>
  <c r="L8436"/>
  <c r="P8372"/>
  <c r="L8372"/>
  <c r="P8308"/>
  <c r="L8308"/>
  <c r="P8244"/>
  <c r="L8244"/>
  <c r="P8180"/>
  <c r="L8180"/>
  <c r="P8116"/>
  <c r="L8116"/>
  <c r="P8020"/>
  <c r="L8020"/>
  <c r="P7917"/>
  <c r="L7917"/>
  <c r="P7677"/>
  <c r="L7677"/>
  <c r="P7165"/>
  <c r="L7165"/>
  <c r="P94"/>
  <c r="L94"/>
  <c r="P54"/>
  <c r="L54"/>
  <c r="P8755"/>
  <c r="L8755"/>
  <c r="P8691"/>
  <c r="L8691"/>
  <c r="P8627"/>
  <c r="L8627"/>
  <c r="P8563"/>
  <c r="L8563"/>
  <c r="P8499"/>
  <c r="L8499"/>
  <c r="P8435"/>
  <c r="L8435"/>
  <c r="P8371"/>
  <c r="L8371"/>
  <c r="P8307"/>
  <c r="L8307"/>
  <c r="P8243"/>
  <c r="L8243"/>
  <c r="P8179"/>
  <c r="L8179"/>
  <c r="P8115"/>
  <c r="L8115"/>
  <c r="P8017"/>
  <c r="L8017"/>
  <c r="P7916"/>
  <c r="L7916"/>
  <c r="P7669"/>
  <c r="L7669"/>
  <c r="P7157"/>
  <c r="L7157"/>
  <c r="P102"/>
  <c r="L102"/>
  <c r="P4"/>
  <c r="L4"/>
  <c r="P8738"/>
  <c r="L8738"/>
  <c r="P8658"/>
  <c r="L8658"/>
  <c r="P8594"/>
  <c r="L8594"/>
  <c r="P8530"/>
  <c r="L8530"/>
  <c r="P8466"/>
  <c r="L8466"/>
  <c r="P8402"/>
  <c r="L8402"/>
  <c r="P8338"/>
  <c r="L8338"/>
  <c r="P8274"/>
  <c r="L8274"/>
  <c r="P8210"/>
  <c r="L8210"/>
  <c r="P8146"/>
  <c r="L8146"/>
  <c r="P8068"/>
  <c r="L8068"/>
  <c r="P7965"/>
  <c r="L7965"/>
  <c r="P7841"/>
  <c r="L7841"/>
  <c r="P7405"/>
  <c r="L7405"/>
  <c r="P6737"/>
  <c r="L6737"/>
  <c r="P8600"/>
  <c r="L8600"/>
  <c r="P45"/>
  <c r="L45"/>
  <c r="P22"/>
  <c r="L22"/>
  <c r="P36"/>
  <c r="L36"/>
  <c r="P8745"/>
  <c r="L8745"/>
  <c r="P8681"/>
  <c r="L8681"/>
  <c r="P8617"/>
  <c r="L8617"/>
  <c r="P8553"/>
  <c r="L8553"/>
  <c r="P8489"/>
  <c r="L8489"/>
  <c r="P8425"/>
  <c r="L8425"/>
  <c r="P8361"/>
  <c r="L8361"/>
  <c r="P8297"/>
  <c r="L8297"/>
  <c r="P8233"/>
  <c r="L8233"/>
  <c r="P8169"/>
  <c r="L8169"/>
  <c r="P8103"/>
  <c r="L8103"/>
  <c r="P8001"/>
  <c r="L8001"/>
  <c r="P7897"/>
  <c r="L7897"/>
  <c r="P7589"/>
  <c r="L7589"/>
  <c r="P7077"/>
  <c r="L7077"/>
  <c r="P8094"/>
  <c r="L8094"/>
  <c r="P8030"/>
  <c r="L8030"/>
  <c r="P7966"/>
  <c r="L7966"/>
  <c r="P7902"/>
  <c r="L7902"/>
  <c r="P7838"/>
  <c r="L7838"/>
  <c r="P7774"/>
  <c r="L7774"/>
  <c r="P7710"/>
  <c r="L7710"/>
  <c r="P7646"/>
  <c r="L7646"/>
  <c r="P7582"/>
  <c r="L7582"/>
  <c r="P7518"/>
  <c r="L7518"/>
  <c r="P7454"/>
  <c r="L7454"/>
  <c r="P7390"/>
  <c r="L7390"/>
  <c r="P7326"/>
  <c r="L7326"/>
  <c r="P7262"/>
  <c r="L7262"/>
  <c r="P7198"/>
  <c r="L7198"/>
  <c r="P7134"/>
  <c r="L7134"/>
  <c r="P7070"/>
  <c r="L7070"/>
  <c r="P6979"/>
  <c r="L6979"/>
  <c r="P6870"/>
  <c r="L6870"/>
  <c r="P6697"/>
  <c r="L6697"/>
  <c r="P6198"/>
  <c r="L6198"/>
  <c r="P7876"/>
  <c r="L7876"/>
  <c r="P7812"/>
  <c r="L7812"/>
  <c r="P7748"/>
  <c r="L7748"/>
  <c r="P7684"/>
  <c r="L7684"/>
  <c r="P7620"/>
  <c r="L7620"/>
  <c r="P7556"/>
  <c r="L7556"/>
  <c r="P7492"/>
  <c r="L7492"/>
  <c r="P7428"/>
  <c r="L7428"/>
  <c r="P7364"/>
  <c r="L7364"/>
  <c r="P7300"/>
  <c r="L7300"/>
  <c r="P7236"/>
  <c r="L7236"/>
  <c r="P7172"/>
  <c r="L7172"/>
  <c r="P7108"/>
  <c r="L7108"/>
  <c r="P7040"/>
  <c r="L7040"/>
  <c r="P6937"/>
  <c r="L6937"/>
  <c r="P6800"/>
  <c r="L6800"/>
  <c r="P6502"/>
  <c r="L6502"/>
  <c r="P5939"/>
  <c r="L5939"/>
  <c r="P8083"/>
  <c r="L8083"/>
  <c r="P8019"/>
  <c r="L8019"/>
  <c r="P7955"/>
  <c r="L7955"/>
  <c r="P7891"/>
  <c r="L7891"/>
  <c r="P7827"/>
  <c r="L7827"/>
  <c r="P7763"/>
  <c r="L7763"/>
  <c r="P7699"/>
  <c r="L7699"/>
  <c r="P7635"/>
  <c r="L7635"/>
  <c r="P7571"/>
  <c r="L7571"/>
  <c r="P7507"/>
  <c r="L7507"/>
  <c r="P7443"/>
  <c r="L7443"/>
  <c r="P7379"/>
  <c r="L7379"/>
  <c r="P7315"/>
  <c r="L7315"/>
  <c r="P7251"/>
  <c r="L7251"/>
  <c r="P7187"/>
  <c r="L7187"/>
  <c r="P7123"/>
  <c r="L7123"/>
  <c r="P7059"/>
  <c r="L7059"/>
  <c r="P6961"/>
  <c r="L6961"/>
  <c r="P6840"/>
  <c r="L6840"/>
  <c r="P6622"/>
  <c r="L6622"/>
  <c r="P6107"/>
  <c r="L6107"/>
  <c r="P8082"/>
  <c r="L8082"/>
  <c r="P8018"/>
  <c r="L8018"/>
  <c r="P7954"/>
  <c r="L7954"/>
  <c r="P7890"/>
  <c r="L7890"/>
  <c r="P7826"/>
  <c r="L7826"/>
  <c r="P7762"/>
  <c r="L7762"/>
  <c r="P7698"/>
  <c r="L7698"/>
  <c r="P7634"/>
  <c r="L7634"/>
  <c r="P7570"/>
  <c r="L7570"/>
  <c r="P7506"/>
  <c r="L7506"/>
  <c r="P7442"/>
  <c r="L7442"/>
  <c r="P7378"/>
  <c r="L7378"/>
  <c r="P7314"/>
  <c r="L7314"/>
  <c r="P7250"/>
  <c r="L7250"/>
  <c r="P7186"/>
  <c r="L7186"/>
  <c r="P7122"/>
  <c r="L7122"/>
  <c r="P7058"/>
  <c r="L7058"/>
  <c r="P6960"/>
  <c r="L6960"/>
  <c r="P6838"/>
  <c r="L6838"/>
  <c r="P6614"/>
  <c r="L6614"/>
  <c r="P6096"/>
  <c r="L6096"/>
  <c r="P7793"/>
  <c r="L7793"/>
  <c r="P7729"/>
  <c r="L7729"/>
  <c r="P7665"/>
  <c r="L7665"/>
  <c r="P7601"/>
  <c r="L7601"/>
  <c r="P7537"/>
  <c r="L7537"/>
  <c r="P7473"/>
  <c r="L7473"/>
  <c r="P7409"/>
  <c r="L7409"/>
  <c r="P7345"/>
  <c r="L7345"/>
  <c r="P7281"/>
  <c r="L7281"/>
  <c r="P7217"/>
  <c r="L7217"/>
  <c r="P7153"/>
  <c r="L7153"/>
  <c r="P7089"/>
  <c r="L7089"/>
  <c r="P7009"/>
  <c r="L7009"/>
  <c r="P6907"/>
  <c r="L6907"/>
  <c r="P6750"/>
  <c r="L6750"/>
  <c r="P6350"/>
  <c r="L6350"/>
  <c r="P5695"/>
  <c r="L5695"/>
  <c r="P7760"/>
  <c r="L7760"/>
  <c r="P7696"/>
  <c r="L7696"/>
  <c r="P7632"/>
  <c r="L7632"/>
  <c r="P7568"/>
  <c r="L7568"/>
  <c r="P7504"/>
  <c r="L7504"/>
  <c r="P7440"/>
  <c r="L7440"/>
  <c r="P7376"/>
  <c r="L7376"/>
  <c r="P7312"/>
  <c r="L7312"/>
  <c r="P7248"/>
  <c r="L7248"/>
  <c r="P7184"/>
  <c r="L7184"/>
  <c r="P7120"/>
  <c r="L7120"/>
  <c r="P7056"/>
  <c r="L7056"/>
  <c r="P6958"/>
  <c r="L6958"/>
  <c r="P6832"/>
  <c r="L6832"/>
  <c r="P6598"/>
  <c r="L6598"/>
  <c r="P6075"/>
  <c r="L6075"/>
  <c r="P7895"/>
  <c r="L7895"/>
  <c r="P7831"/>
  <c r="L7831"/>
  <c r="P7767"/>
  <c r="L7767"/>
  <c r="P7703"/>
  <c r="L7703"/>
  <c r="P7639"/>
  <c r="L7639"/>
  <c r="P7575"/>
  <c r="L7575"/>
  <c r="P7511"/>
  <c r="L7511"/>
  <c r="P7447"/>
  <c r="L7447"/>
  <c r="P7383"/>
  <c r="L7383"/>
  <c r="P7319"/>
  <c r="L7319"/>
  <c r="P7255"/>
  <c r="L7255"/>
  <c r="P7191"/>
  <c r="L7191"/>
  <c r="P7127"/>
  <c r="L7127"/>
  <c r="P7063"/>
  <c r="L7063"/>
  <c r="P6968"/>
  <c r="L6968"/>
  <c r="P6849"/>
  <c r="L6849"/>
  <c r="P6654"/>
  <c r="L6654"/>
  <c r="P6142"/>
  <c r="L6142"/>
  <c r="P7045"/>
  <c r="L7045"/>
  <c r="P6981"/>
  <c r="L6981"/>
  <c r="P6917"/>
  <c r="L6917"/>
  <c r="P6853"/>
  <c r="L6853"/>
  <c r="P6789"/>
  <c r="L6789"/>
  <c r="P6725"/>
  <c r="L6725"/>
  <c r="P6661"/>
  <c r="L6661"/>
  <c r="P6597"/>
  <c r="L6597"/>
  <c r="P6533"/>
  <c r="L6533"/>
  <c r="P6469"/>
  <c r="L6469"/>
  <c r="P6405"/>
  <c r="L6405"/>
  <c r="P6341"/>
  <c r="L6341"/>
  <c r="P6277"/>
  <c r="L6277"/>
  <c r="P6213"/>
  <c r="L6213"/>
  <c r="P6149"/>
  <c r="L6149"/>
  <c r="P6074"/>
  <c r="L6074"/>
  <c r="P5989"/>
  <c r="L5989"/>
  <c r="P5886"/>
  <c r="L5886"/>
  <c r="P5682"/>
  <c r="L5682"/>
  <c r="P5387"/>
  <c r="L5387"/>
  <c r="P7004"/>
  <c r="L7004"/>
  <c r="P6940"/>
  <c r="L6940"/>
  <c r="P6876"/>
  <c r="L6876"/>
  <c r="P6812"/>
  <c r="L6812"/>
  <c r="P6748"/>
  <c r="L6748"/>
  <c r="P6684"/>
  <c r="L6684"/>
  <c r="P6620"/>
  <c r="L6620"/>
  <c r="P6556"/>
  <c r="L6556"/>
  <c r="P6492"/>
  <c r="L6492"/>
  <c r="P6428"/>
  <c r="L6428"/>
  <c r="P6364"/>
  <c r="L6364"/>
  <c r="P6300"/>
  <c r="L6300"/>
  <c r="P6236"/>
  <c r="L6236"/>
  <c r="P6172"/>
  <c r="L6172"/>
  <c r="P6104"/>
  <c r="L6104"/>
  <c r="P6019"/>
  <c r="L6019"/>
  <c r="P5923"/>
  <c r="L5923"/>
  <c r="P5821"/>
  <c r="L5821"/>
  <c r="P5718"/>
  <c r="L5718"/>
  <c r="P5571"/>
  <c r="L5571"/>
  <c r="P4999"/>
  <c r="L4999"/>
  <c r="P6859"/>
  <c r="L6859"/>
  <c r="P6795"/>
  <c r="L6795"/>
  <c r="P6731"/>
  <c r="L6731"/>
  <c r="P6667"/>
  <c r="L6667"/>
  <c r="P6603"/>
  <c r="L6603"/>
  <c r="P6539"/>
  <c r="L6539"/>
  <c r="P6475"/>
  <c r="L6475"/>
  <c r="P6411"/>
  <c r="L6411"/>
  <c r="P6347"/>
  <c r="L6347"/>
  <c r="P6219"/>
  <c r="L6219"/>
  <c r="P6155"/>
  <c r="L6155"/>
  <c r="P6082"/>
  <c r="L6082"/>
  <c r="P5997"/>
  <c r="L5997"/>
  <c r="P5895"/>
  <c r="L5895"/>
  <c r="P5794"/>
  <c r="L5794"/>
  <c r="P5691"/>
  <c r="L5691"/>
  <c r="P5435"/>
  <c r="L5435"/>
  <c r="P4780"/>
  <c r="L4780"/>
  <c r="P7002"/>
  <c r="L7002"/>
  <c r="P6938"/>
  <c r="L6938"/>
  <c r="P6874"/>
  <c r="L6874"/>
  <c r="P6810"/>
  <c r="L6810"/>
  <c r="P6746"/>
  <c r="L6746"/>
  <c r="P6682"/>
  <c r="L6682"/>
  <c r="P6618"/>
  <c r="L6618"/>
  <c r="P6554"/>
  <c r="L6554"/>
  <c r="P6490"/>
  <c r="L6490"/>
  <c r="P6426"/>
  <c r="L6426"/>
  <c r="P6362"/>
  <c r="L6362"/>
  <c r="P6298"/>
  <c r="L6298"/>
  <c r="P6234"/>
  <c r="L6234"/>
  <c r="P6170"/>
  <c r="L6170"/>
  <c r="P6102"/>
  <c r="L6102"/>
  <c r="P6016"/>
  <c r="L6016"/>
  <c r="P5919"/>
  <c r="L5919"/>
  <c r="P5818"/>
  <c r="L5818"/>
  <c r="P5715"/>
  <c r="L5715"/>
  <c r="P5555"/>
  <c r="L5555"/>
  <c r="P4974"/>
  <c r="L4974"/>
  <c r="P6665"/>
  <c r="L6665"/>
  <c r="P6601"/>
  <c r="L6601"/>
  <c r="P6537"/>
  <c r="L6537"/>
  <c r="P6473"/>
  <c r="L6473"/>
  <c r="P6409"/>
  <c r="L6409"/>
  <c r="P6345"/>
  <c r="L6345"/>
  <c r="P6281"/>
  <c r="L6281"/>
  <c r="P6217"/>
  <c r="L6217"/>
  <c r="P6153"/>
  <c r="L6153"/>
  <c r="P6079"/>
  <c r="L6079"/>
  <c r="P5994"/>
  <c r="L5994"/>
  <c r="P5893"/>
  <c r="L5893"/>
  <c r="P5790"/>
  <c r="L5790"/>
  <c r="P5687"/>
  <c r="L5687"/>
  <c r="P4737"/>
  <c r="L4737"/>
  <c r="P6648"/>
  <c r="L6648"/>
  <c r="P6584"/>
  <c r="L6584"/>
  <c r="P6520"/>
  <c r="L6520"/>
  <c r="P6456"/>
  <c r="L6456"/>
  <c r="P6392"/>
  <c r="L6392"/>
  <c r="P6264"/>
  <c r="L6264"/>
  <c r="P6200"/>
  <c r="L6200"/>
  <c r="P6136"/>
  <c r="L6136"/>
  <c r="P6056"/>
  <c r="L6056"/>
  <c r="P5967"/>
  <c r="L5967"/>
  <c r="P5866"/>
  <c r="L5866"/>
  <c r="P5763"/>
  <c r="L5763"/>
  <c r="P5661"/>
  <c r="L5661"/>
  <c r="P5283"/>
  <c r="L5283"/>
  <c r="P6831"/>
  <c r="L6831"/>
  <c r="P6767"/>
  <c r="L6767"/>
  <c r="P6703"/>
  <c r="L6703"/>
  <c r="P6639"/>
  <c r="L6639"/>
  <c r="P6575"/>
  <c r="L6575"/>
  <c r="P6511"/>
  <c r="L6511"/>
  <c r="P6447"/>
  <c r="L6447"/>
  <c r="P6383"/>
  <c r="L6383"/>
  <c r="P6319"/>
  <c r="L6319"/>
  <c r="P6255"/>
  <c r="L6255"/>
  <c r="P6191"/>
  <c r="L6191"/>
  <c r="P6127"/>
  <c r="L6127"/>
  <c r="P6045"/>
  <c r="L6045"/>
  <c r="P5954"/>
  <c r="L5954"/>
  <c r="P5749"/>
  <c r="L5749"/>
  <c r="P5646"/>
  <c r="L5646"/>
  <c r="P6052"/>
  <c r="L6052"/>
  <c r="P5988"/>
  <c r="L5988"/>
  <c r="P5924"/>
  <c r="L5924"/>
  <c r="P5860"/>
  <c r="L5860"/>
  <c r="P5796"/>
  <c r="L5796"/>
  <c r="P5732"/>
  <c r="L5732"/>
  <c r="P5668"/>
  <c r="L5668"/>
  <c r="P5604"/>
  <c r="L5604"/>
  <c r="P5476"/>
  <c r="L5476"/>
  <c r="P5412"/>
  <c r="L5412"/>
  <c r="P5284"/>
  <c r="L5284"/>
  <c r="P5220"/>
  <c r="L5220"/>
  <c r="P5148"/>
  <c r="L5148"/>
  <c r="P4950"/>
  <c r="L4950"/>
  <c r="P4717"/>
  <c r="L4717"/>
  <c r="P3779"/>
  <c r="L3779"/>
  <c r="P5522"/>
  <c r="L5522"/>
  <c r="P5458"/>
  <c r="L5458"/>
  <c r="P5330"/>
  <c r="L5330"/>
  <c r="P5266"/>
  <c r="L5266"/>
  <c r="P5124"/>
  <c r="L5124"/>
  <c r="P5023"/>
  <c r="L5023"/>
  <c r="P4820"/>
  <c r="L4820"/>
  <c r="P4316"/>
  <c r="L4316"/>
  <c r="P6113"/>
  <c r="L6113"/>
  <c r="P6049"/>
  <c r="L6049"/>
  <c r="P5985"/>
  <c r="L5985"/>
  <c r="P5921"/>
  <c r="L5921"/>
  <c r="P5857"/>
  <c r="L5857"/>
  <c r="P5793"/>
  <c r="L5793"/>
  <c r="P5729"/>
  <c r="L5729"/>
  <c r="P5665"/>
  <c r="L5665"/>
  <c r="P5601"/>
  <c r="L5601"/>
  <c r="P5409"/>
  <c r="L5409"/>
  <c r="P5345"/>
  <c r="L5345"/>
  <c r="P5281"/>
  <c r="L5281"/>
  <c r="P5217"/>
  <c r="L5217"/>
  <c r="P5143"/>
  <c r="L5143"/>
  <c r="P5047"/>
  <c r="L5047"/>
  <c r="P4945"/>
  <c r="L4945"/>
  <c r="P4709"/>
  <c r="L4709"/>
  <c r="P5936"/>
  <c r="L5936"/>
  <c r="P5872"/>
  <c r="L5872"/>
  <c r="P5808"/>
  <c r="L5808"/>
  <c r="P5744"/>
  <c r="L5744"/>
  <c r="P5680"/>
  <c r="L5680"/>
  <c r="P5616"/>
  <c r="L5616"/>
  <c r="P5552"/>
  <c r="L5552"/>
  <c r="P5360"/>
  <c r="L5360"/>
  <c r="P5232"/>
  <c r="L5232"/>
  <c r="P5164"/>
  <c r="L5164"/>
  <c r="P5071"/>
  <c r="L5071"/>
  <c r="P4969"/>
  <c r="L4969"/>
  <c r="P4749"/>
  <c r="L4749"/>
  <c r="P3945"/>
  <c r="L3945"/>
  <c r="P5575"/>
  <c r="L5575"/>
  <c r="P5511"/>
  <c r="L5511"/>
  <c r="P5383"/>
  <c r="L5383"/>
  <c r="P5319"/>
  <c r="L5319"/>
  <c r="P5191"/>
  <c r="L5191"/>
  <c r="P4903"/>
  <c r="L4903"/>
  <c r="P4641"/>
  <c r="L4641"/>
  <c r="P4225"/>
  <c r="L4225"/>
  <c r="P5606"/>
  <c r="L5606"/>
  <c r="P5478"/>
  <c r="L5478"/>
  <c r="P5414"/>
  <c r="L5414"/>
  <c r="P5286"/>
  <c r="L5286"/>
  <c r="P4953"/>
  <c r="L4953"/>
  <c r="P4852"/>
  <c r="L4852"/>
  <c r="P4476"/>
  <c r="L4476"/>
  <c r="P3817"/>
  <c r="L3817"/>
  <c r="P5597"/>
  <c r="L5597"/>
  <c r="P5533"/>
  <c r="L5533"/>
  <c r="P5405"/>
  <c r="L5405"/>
  <c r="P5341"/>
  <c r="L5341"/>
  <c r="P4837"/>
  <c r="L4837"/>
  <c r="P4404"/>
  <c r="L4404"/>
  <c r="P3561"/>
  <c r="L3561"/>
  <c r="P5067"/>
  <c r="L5067"/>
  <c r="P5003"/>
  <c r="L5003"/>
  <c r="P4939"/>
  <c r="L4939"/>
  <c r="P4875"/>
  <c r="L4875"/>
  <c r="P4811"/>
  <c r="L4811"/>
  <c r="P4747"/>
  <c r="L4747"/>
  <c r="P4683"/>
  <c r="L4683"/>
  <c r="P4619"/>
  <c r="L4619"/>
  <c r="P4427"/>
  <c r="L4427"/>
  <c r="P4363"/>
  <c r="L4363"/>
  <c r="P4299"/>
  <c r="L4299"/>
  <c r="P4235"/>
  <c r="L4235"/>
  <c r="P4045"/>
  <c r="L4045"/>
  <c r="P3944"/>
  <c r="L3944"/>
  <c r="P3841"/>
  <c r="L3841"/>
  <c r="P3153"/>
  <c r="L3153"/>
  <c r="P5146"/>
  <c r="L5146"/>
  <c r="P5018"/>
  <c r="L5018"/>
  <c r="P4954"/>
  <c r="L4954"/>
  <c r="P4890"/>
  <c r="L4890"/>
  <c r="P8663"/>
  <c r="L8663"/>
  <c r="P8535"/>
  <c r="L8535"/>
  <c r="P8407"/>
  <c r="L8407"/>
  <c r="P8343"/>
  <c r="L8343"/>
  <c r="P8279"/>
  <c r="L8279"/>
  <c r="P8215"/>
  <c r="L8215"/>
  <c r="P8151"/>
  <c r="L8151"/>
  <c r="P8076"/>
  <c r="L8076"/>
  <c r="P7973"/>
  <c r="L7973"/>
  <c r="P7856"/>
  <c r="L7856"/>
  <c r="P7445"/>
  <c r="L7445"/>
  <c r="P6846"/>
  <c r="L6846"/>
  <c r="P8592"/>
  <c r="L8592"/>
  <c r="P8296"/>
  <c r="L8296"/>
  <c r="P8052"/>
  <c r="L8052"/>
  <c r="P7816"/>
  <c r="L7816"/>
  <c r="P19"/>
  <c r="L19"/>
  <c r="P33"/>
  <c r="L33"/>
  <c r="P8742"/>
  <c r="L8742"/>
  <c r="P8678"/>
  <c r="L8678"/>
  <c r="P8614"/>
  <c r="L8614"/>
  <c r="P8550"/>
  <c r="L8550"/>
  <c r="P8486"/>
  <c r="L8486"/>
  <c r="P8422"/>
  <c r="L8422"/>
  <c r="P8358"/>
  <c r="L8358"/>
  <c r="P8294"/>
  <c r="L8294"/>
  <c r="P8230"/>
  <c r="L8230"/>
  <c r="P8166"/>
  <c r="L8166"/>
  <c r="P8098"/>
  <c r="L8098"/>
  <c r="P7997"/>
  <c r="L7997"/>
  <c r="P7892"/>
  <c r="L7892"/>
  <c r="P7565"/>
  <c r="L7565"/>
  <c r="P7053"/>
  <c r="L7053"/>
  <c r="P8688"/>
  <c r="L8688"/>
  <c r="P8336"/>
  <c r="L8336"/>
  <c r="P8039"/>
  <c r="L8039"/>
  <c r="P8757"/>
  <c r="L8757"/>
  <c r="P8653"/>
  <c r="L8653"/>
  <c r="P8589"/>
  <c r="L8589"/>
  <c r="P8525"/>
  <c r="L8525"/>
  <c r="P8461"/>
  <c r="L8461"/>
  <c r="P8397"/>
  <c r="L8397"/>
  <c r="P8333"/>
  <c r="L8333"/>
  <c r="P8269"/>
  <c r="L8269"/>
  <c r="P8205"/>
  <c r="L8205"/>
  <c r="P8141"/>
  <c r="L8141"/>
  <c r="P8060"/>
  <c r="L8060"/>
  <c r="P7957"/>
  <c r="L7957"/>
  <c r="P7829"/>
  <c r="L7829"/>
  <c r="P7365"/>
  <c r="L7365"/>
  <c r="P6510"/>
  <c r="L6510"/>
  <c r="P8472"/>
  <c r="L8472"/>
  <c r="P8192"/>
  <c r="L8192"/>
  <c r="P40"/>
  <c r="L40"/>
  <c r="P8661"/>
  <c r="L8661"/>
  <c r="P39"/>
  <c r="L39"/>
  <c r="P8748"/>
  <c r="L8748"/>
  <c r="P8684"/>
  <c r="L8684"/>
  <c r="P8620"/>
  <c r="L8620"/>
  <c r="P8556"/>
  <c r="L8556"/>
  <c r="P8492"/>
  <c r="L8492"/>
  <c r="P8428"/>
  <c r="L8428"/>
  <c r="P8364"/>
  <c r="L8364"/>
  <c r="P8300"/>
  <c r="L8300"/>
  <c r="P8236"/>
  <c r="L8236"/>
  <c r="P8172"/>
  <c r="L8172"/>
  <c r="P8106"/>
  <c r="L8106"/>
  <c r="P8007"/>
  <c r="L8007"/>
  <c r="P7904"/>
  <c r="L7904"/>
  <c r="P7613"/>
  <c r="L7613"/>
  <c r="P7101"/>
  <c r="L7101"/>
  <c r="P8728"/>
  <c r="L8728"/>
  <c r="P38"/>
  <c r="L38"/>
  <c r="P8747"/>
  <c r="L8747"/>
  <c r="P8683"/>
  <c r="L8683"/>
  <c r="P8619"/>
  <c r="L8619"/>
  <c r="P8555"/>
  <c r="L8555"/>
  <c r="P8491"/>
  <c r="L8491"/>
  <c r="P8427"/>
  <c r="L8427"/>
  <c r="P8363"/>
  <c r="L8363"/>
  <c r="P8299"/>
  <c r="L8299"/>
  <c r="P8235"/>
  <c r="L8235"/>
  <c r="P8171"/>
  <c r="L8171"/>
  <c r="P8105"/>
  <c r="L8105"/>
  <c r="P8005"/>
  <c r="L8005"/>
  <c r="P7901"/>
  <c r="L7901"/>
  <c r="P7605"/>
  <c r="L7605"/>
  <c r="P7093"/>
  <c r="L7093"/>
  <c r="P8720"/>
  <c r="L8720"/>
  <c r="P7"/>
  <c r="L7"/>
  <c r="P8722"/>
  <c r="L8722"/>
  <c r="P8650"/>
  <c r="L8650"/>
  <c r="P8586"/>
  <c r="L8586"/>
  <c r="P8522"/>
  <c r="L8522"/>
  <c r="P8458"/>
  <c r="L8458"/>
  <c r="P8394"/>
  <c r="L8394"/>
  <c r="P8330"/>
  <c r="L8330"/>
  <c r="P8266"/>
  <c r="L8266"/>
  <c r="P8202"/>
  <c r="L8202"/>
  <c r="P8138"/>
  <c r="L8138"/>
  <c r="P8055"/>
  <c r="L8055"/>
  <c r="P7952"/>
  <c r="L7952"/>
  <c r="P7821"/>
  <c r="L7821"/>
  <c r="P7341"/>
  <c r="L7341"/>
  <c r="P6318"/>
  <c r="L6318"/>
  <c r="P8552"/>
  <c r="L8552"/>
  <c r="P37"/>
  <c r="L37"/>
  <c r="P14"/>
  <c r="L14"/>
  <c r="P28"/>
  <c r="L28"/>
  <c r="P8737"/>
  <c r="L8737"/>
  <c r="P8673"/>
  <c r="L8673"/>
  <c r="P8609"/>
  <c r="L8609"/>
  <c r="P8545"/>
  <c r="L8545"/>
  <c r="P8481"/>
  <c r="L8481"/>
  <c r="P8417"/>
  <c r="L8417"/>
  <c r="P8353"/>
  <c r="L8353"/>
  <c r="P8289"/>
  <c r="L8289"/>
  <c r="P8225"/>
  <c r="L8225"/>
  <c r="P8161"/>
  <c r="L8161"/>
  <c r="P8092"/>
  <c r="L8092"/>
  <c r="P7989"/>
  <c r="L7989"/>
  <c r="P7881"/>
  <c r="L7881"/>
  <c r="P7525"/>
  <c r="L7525"/>
  <c r="P6991"/>
  <c r="L6991"/>
  <c r="P8086"/>
  <c r="L8086"/>
  <c r="P8022"/>
  <c r="L8022"/>
  <c r="P7958"/>
  <c r="L7958"/>
  <c r="P7894"/>
  <c r="L7894"/>
  <c r="P7830"/>
  <c r="L7830"/>
  <c r="P7766"/>
  <c r="L7766"/>
  <c r="P7702"/>
  <c r="L7702"/>
  <c r="P7638"/>
  <c r="L7638"/>
  <c r="P7574"/>
  <c r="L7574"/>
  <c r="P7510"/>
  <c r="L7510"/>
  <c r="P7446"/>
  <c r="L7446"/>
  <c r="P7382"/>
  <c r="L7382"/>
  <c r="P7318"/>
  <c r="L7318"/>
  <c r="P7254"/>
  <c r="L7254"/>
  <c r="P7190"/>
  <c r="L7190"/>
  <c r="P7126"/>
  <c r="L7126"/>
  <c r="P7062"/>
  <c r="L7062"/>
  <c r="P6967"/>
  <c r="L6967"/>
  <c r="P6848"/>
  <c r="L6848"/>
  <c r="P6646"/>
  <c r="L6646"/>
  <c r="P6134"/>
  <c r="L6134"/>
  <c r="P7868"/>
  <c r="L7868"/>
  <c r="P7804"/>
  <c r="L7804"/>
  <c r="P7740"/>
  <c r="L7740"/>
  <c r="P7676"/>
  <c r="L7676"/>
  <c r="P7612"/>
  <c r="L7612"/>
  <c r="P7548"/>
  <c r="L7548"/>
  <c r="P7484"/>
  <c r="L7484"/>
  <c r="P7420"/>
  <c r="L7420"/>
  <c r="P7356"/>
  <c r="L7356"/>
  <c r="P7292"/>
  <c r="L7292"/>
  <c r="P7228"/>
  <c r="L7228"/>
  <c r="P7164"/>
  <c r="L7164"/>
  <c r="P7100"/>
  <c r="L7100"/>
  <c r="P7027"/>
  <c r="L7027"/>
  <c r="P6926"/>
  <c r="L6926"/>
  <c r="P6777"/>
  <c r="L6777"/>
  <c r="P6438"/>
  <c r="L6438"/>
  <c r="P5837"/>
  <c r="L5837"/>
  <c r="P8075"/>
  <c r="L8075"/>
  <c r="P8011"/>
  <c r="L8011"/>
  <c r="P7947"/>
  <c r="L7947"/>
  <c r="P7883"/>
  <c r="L7883"/>
  <c r="P7819"/>
  <c r="L7819"/>
  <c r="P7755"/>
  <c r="L7755"/>
  <c r="P7691"/>
  <c r="L7691"/>
  <c r="P7627"/>
  <c r="L7627"/>
  <c r="P7563"/>
  <c r="L7563"/>
  <c r="P7499"/>
  <c r="L7499"/>
  <c r="P7435"/>
  <c r="L7435"/>
  <c r="P7371"/>
  <c r="L7371"/>
  <c r="P7307"/>
  <c r="L7307"/>
  <c r="P7243"/>
  <c r="L7243"/>
  <c r="P7179"/>
  <c r="L7179"/>
  <c r="P7115"/>
  <c r="L7115"/>
  <c r="P7050"/>
  <c r="L7050"/>
  <c r="P6950"/>
  <c r="L6950"/>
  <c r="P6817"/>
  <c r="L6817"/>
  <c r="P6558"/>
  <c r="L6558"/>
  <c r="P6022"/>
  <c r="L6022"/>
  <c r="P8074"/>
  <c r="L8074"/>
  <c r="P8010"/>
  <c r="L8010"/>
  <c r="P7946"/>
  <c r="L7946"/>
  <c r="P7882"/>
  <c r="L7882"/>
  <c r="P7818"/>
  <c r="L7818"/>
  <c r="P7754"/>
  <c r="L7754"/>
  <c r="P7690"/>
  <c r="L7690"/>
  <c r="P7626"/>
  <c r="L7626"/>
  <c r="P7562"/>
  <c r="L7562"/>
  <c r="P7498"/>
  <c r="L7498"/>
  <c r="P7434"/>
  <c r="L7434"/>
  <c r="P7370"/>
  <c r="L7370"/>
  <c r="P7306"/>
  <c r="L7306"/>
  <c r="P7242"/>
  <c r="L7242"/>
  <c r="P7178"/>
  <c r="L7178"/>
  <c r="P7114"/>
  <c r="L7114"/>
  <c r="P7049"/>
  <c r="L7049"/>
  <c r="P6947"/>
  <c r="L6947"/>
  <c r="P6816"/>
  <c r="L6816"/>
  <c r="P6550"/>
  <c r="L6550"/>
  <c r="P6011"/>
  <c r="L6011"/>
  <c r="P7785"/>
  <c r="L7785"/>
  <c r="P7721"/>
  <c r="L7721"/>
  <c r="P7657"/>
  <c r="L7657"/>
  <c r="P7593"/>
  <c r="L7593"/>
  <c r="P7529"/>
  <c r="L7529"/>
  <c r="P7465"/>
  <c r="L7465"/>
  <c r="P7401"/>
  <c r="L7401"/>
  <c r="P7337"/>
  <c r="L7337"/>
  <c r="P7273"/>
  <c r="L7273"/>
  <c r="P7209"/>
  <c r="L7209"/>
  <c r="P7145"/>
  <c r="L7145"/>
  <c r="P7081"/>
  <c r="L7081"/>
  <c r="P6998"/>
  <c r="L6998"/>
  <c r="P6895"/>
  <c r="L6895"/>
  <c r="P6728"/>
  <c r="L6728"/>
  <c r="P5459"/>
  <c r="L5459"/>
  <c r="P7752"/>
  <c r="L7752"/>
  <c r="P7688"/>
  <c r="L7688"/>
  <c r="P7624"/>
  <c r="L7624"/>
  <c r="P7560"/>
  <c r="L7560"/>
  <c r="P7496"/>
  <c r="L7496"/>
  <c r="P7432"/>
  <c r="L7432"/>
  <c r="P7368"/>
  <c r="L7368"/>
  <c r="P7304"/>
  <c r="L7304"/>
  <c r="P7240"/>
  <c r="L7240"/>
  <c r="P7176"/>
  <c r="L7176"/>
  <c r="P7112"/>
  <c r="L7112"/>
  <c r="P7047"/>
  <c r="L7047"/>
  <c r="P6944"/>
  <c r="L6944"/>
  <c r="P6809"/>
  <c r="L6809"/>
  <c r="P6534"/>
  <c r="L6534"/>
  <c r="P5990"/>
  <c r="L5990"/>
  <c r="P7887"/>
  <c r="L7887"/>
  <c r="P7823"/>
  <c r="L7823"/>
  <c r="P7759"/>
  <c r="L7759"/>
  <c r="P7695"/>
  <c r="L7695"/>
  <c r="P7631"/>
  <c r="L7631"/>
  <c r="P7567"/>
  <c r="L7567"/>
  <c r="P7503"/>
  <c r="L7503"/>
  <c r="P7439"/>
  <c r="L7439"/>
  <c r="P7375"/>
  <c r="L7375"/>
  <c r="P7311"/>
  <c r="L7311"/>
  <c r="P7247"/>
  <c r="L7247"/>
  <c r="P7183"/>
  <c r="L7183"/>
  <c r="P7119"/>
  <c r="L7119"/>
  <c r="P7055"/>
  <c r="L7055"/>
  <c r="P6955"/>
  <c r="L6955"/>
  <c r="P6830"/>
  <c r="L6830"/>
  <c r="P6590"/>
  <c r="L6590"/>
  <c r="P6064"/>
  <c r="L6064"/>
  <c r="P7037"/>
  <c r="L7037"/>
  <c r="P6973"/>
  <c r="L6973"/>
  <c r="P6909"/>
  <c r="L6909"/>
  <c r="P6845"/>
  <c r="L6845"/>
  <c r="P6781"/>
  <c r="L6781"/>
  <c r="P6717"/>
  <c r="L6717"/>
  <c r="P6653"/>
  <c r="L6653"/>
  <c r="P6589"/>
  <c r="L6589"/>
  <c r="P6525"/>
  <c r="L6525"/>
  <c r="P6461"/>
  <c r="L6461"/>
  <c r="P6397"/>
  <c r="L6397"/>
  <c r="P6269"/>
  <c r="L6269"/>
  <c r="P6205"/>
  <c r="L6205"/>
  <c r="P6141"/>
  <c r="L6141"/>
  <c r="P6063"/>
  <c r="L6063"/>
  <c r="P5975"/>
  <c r="L5975"/>
  <c r="P5874"/>
  <c r="L5874"/>
  <c r="P5771"/>
  <c r="L5771"/>
  <c r="P5669"/>
  <c r="L5669"/>
  <c r="P5323"/>
  <c r="L5323"/>
  <c r="P4260"/>
  <c r="L4260"/>
  <c r="P6996"/>
  <c r="L6996"/>
  <c r="P6932"/>
  <c r="L6932"/>
  <c r="P6868"/>
  <c r="L6868"/>
  <c r="P6804"/>
  <c r="L6804"/>
  <c r="P6740"/>
  <c r="L6740"/>
  <c r="P6676"/>
  <c r="L6676"/>
  <c r="P6612"/>
  <c r="L6612"/>
  <c r="P6548"/>
  <c r="L6548"/>
  <c r="P6484"/>
  <c r="L6484"/>
  <c r="P6420"/>
  <c r="L6420"/>
  <c r="P6356"/>
  <c r="L6356"/>
  <c r="P6292"/>
  <c r="L6292"/>
  <c r="P6228"/>
  <c r="L6228"/>
  <c r="P6164"/>
  <c r="L6164"/>
  <c r="P6094"/>
  <c r="L6094"/>
  <c r="P6008"/>
  <c r="L6008"/>
  <c r="P5910"/>
  <c r="L5910"/>
  <c r="P5807"/>
  <c r="L5807"/>
  <c r="P5706"/>
  <c r="L5706"/>
  <c r="P5507"/>
  <c r="L5507"/>
  <c r="P4897"/>
  <c r="L4897"/>
  <c r="P6851"/>
  <c r="L6851"/>
  <c r="P6787"/>
  <c r="L6787"/>
  <c r="P6723"/>
  <c r="L6723"/>
  <c r="P6659"/>
  <c r="L6659"/>
  <c r="P6595"/>
  <c r="L6595"/>
  <c r="P6531"/>
  <c r="L6531"/>
  <c r="P6467"/>
  <c r="L6467"/>
  <c r="P6403"/>
  <c r="L6403"/>
  <c r="P6339"/>
  <c r="L6339"/>
  <c r="P6275"/>
  <c r="L6275"/>
  <c r="P6211"/>
  <c r="L6211"/>
  <c r="P6147"/>
  <c r="L6147"/>
  <c r="P6071"/>
  <c r="L6071"/>
  <c r="P5986"/>
  <c r="L5986"/>
  <c r="P5883"/>
  <c r="L5883"/>
  <c r="P5678"/>
  <c r="L5678"/>
  <c r="P5371"/>
  <c r="L5371"/>
  <c r="P4609"/>
  <c r="L4609"/>
  <c r="P6994"/>
  <c r="L6994"/>
  <c r="P6930"/>
  <c r="L6930"/>
  <c r="P6866"/>
  <c r="L6866"/>
  <c r="P6802"/>
  <c r="L6802"/>
  <c r="P6738"/>
  <c r="L6738"/>
  <c r="P6674"/>
  <c r="L6674"/>
  <c r="P6610"/>
  <c r="L6610"/>
  <c r="P6546"/>
  <c r="L6546"/>
  <c r="P6482"/>
  <c r="L6482"/>
  <c r="P6418"/>
  <c r="L6418"/>
  <c r="P6290"/>
  <c r="L6290"/>
  <c r="P6226"/>
  <c r="L6226"/>
  <c r="P6162"/>
  <c r="L6162"/>
  <c r="P6091"/>
  <c r="L6091"/>
  <c r="P6006"/>
  <c r="L6006"/>
  <c r="P5907"/>
  <c r="L5907"/>
  <c r="P5805"/>
  <c r="L5805"/>
  <c r="P5702"/>
  <c r="L5702"/>
  <c r="P4871"/>
  <c r="L4871"/>
  <c r="P6657"/>
  <c r="L6657"/>
  <c r="P6593"/>
  <c r="L6593"/>
  <c r="P6529"/>
  <c r="L6529"/>
  <c r="P6465"/>
  <c r="L6465"/>
  <c r="P6401"/>
  <c r="L6401"/>
  <c r="P6337"/>
  <c r="L6337"/>
  <c r="P6273"/>
  <c r="L6273"/>
  <c r="P6209"/>
  <c r="L6209"/>
  <c r="P6145"/>
  <c r="L6145"/>
  <c r="P6069"/>
  <c r="L6069"/>
  <c r="P5982"/>
  <c r="L5982"/>
  <c r="P5879"/>
  <c r="L5879"/>
  <c r="P5778"/>
  <c r="L5778"/>
  <c r="P5675"/>
  <c r="L5675"/>
  <c r="P5355"/>
  <c r="L5355"/>
  <c r="P6640"/>
  <c r="L6640"/>
  <c r="P6576"/>
  <c r="L6576"/>
  <c r="P6512"/>
  <c r="L6512"/>
  <c r="P6448"/>
  <c r="L6448"/>
  <c r="P6384"/>
  <c r="L6384"/>
  <c r="P6320"/>
  <c r="L6320"/>
  <c r="P6256"/>
  <c r="L6256"/>
  <c r="P6192"/>
  <c r="L6192"/>
  <c r="P6128"/>
  <c r="L6128"/>
  <c r="P6046"/>
  <c r="L6046"/>
  <c r="P5955"/>
  <c r="L5955"/>
  <c r="P5750"/>
  <c r="L5750"/>
  <c r="P5647"/>
  <c r="L5647"/>
  <c r="P5219"/>
  <c r="L5219"/>
  <c r="P6887"/>
  <c r="L6887"/>
  <c r="P6823"/>
  <c r="L6823"/>
  <c r="P6759"/>
  <c r="L6759"/>
  <c r="P6695"/>
  <c r="L6695"/>
  <c r="P6631"/>
  <c r="L6631"/>
  <c r="P6567"/>
  <c r="L6567"/>
  <c r="P6503"/>
  <c r="L6503"/>
  <c r="P6439"/>
  <c r="L6439"/>
  <c r="P6375"/>
  <c r="L6375"/>
  <c r="P6247"/>
  <c r="L6247"/>
  <c r="P6183"/>
  <c r="L6183"/>
  <c r="P6119"/>
  <c r="L6119"/>
  <c r="P6034"/>
  <c r="L6034"/>
  <c r="P5941"/>
  <c r="L5941"/>
  <c r="P5838"/>
  <c r="L5838"/>
  <c r="P5735"/>
  <c r="L5735"/>
  <c r="P5630"/>
  <c r="L5630"/>
  <c r="P6108"/>
  <c r="L6108"/>
  <c r="P6044"/>
  <c r="L6044"/>
  <c r="P5980"/>
  <c r="L5980"/>
  <c r="P5916"/>
  <c r="L5916"/>
  <c r="P5788"/>
  <c r="L5788"/>
  <c r="P5724"/>
  <c r="L5724"/>
  <c r="P5660"/>
  <c r="L5660"/>
  <c r="P5596"/>
  <c r="L5596"/>
  <c r="P5532"/>
  <c r="L5532"/>
  <c r="P5404"/>
  <c r="L5404"/>
  <c r="P5340"/>
  <c r="L5340"/>
  <c r="P4836"/>
  <c r="L4836"/>
  <c r="P4396"/>
  <c r="L4396"/>
  <c r="P3497"/>
  <c r="L3497"/>
  <c r="P5578"/>
  <c r="L5578"/>
  <c r="P5514"/>
  <c r="L5514"/>
  <c r="P5386"/>
  <c r="L5386"/>
  <c r="P5322"/>
  <c r="L5322"/>
  <c r="P5258"/>
  <c r="L5258"/>
  <c r="P5194"/>
  <c r="L5194"/>
  <c r="P5112"/>
  <c r="L5112"/>
  <c r="P4909"/>
  <c r="L4909"/>
  <c r="P4806"/>
  <c r="L4806"/>
  <c r="P4252"/>
  <c r="L4252"/>
  <c r="P6105"/>
  <c r="L6105"/>
  <c r="P6041"/>
  <c r="L6041"/>
  <c r="P5977"/>
  <c r="L5977"/>
  <c r="P5913"/>
  <c r="L5913"/>
  <c r="P5849"/>
  <c r="L5849"/>
  <c r="P5785"/>
  <c r="L5785"/>
  <c r="P5721"/>
  <c r="L5721"/>
  <c r="P5657"/>
  <c r="L5657"/>
  <c r="P5593"/>
  <c r="L5593"/>
  <c r="P5529"/>
  <c r="L5529"/>
  <c r="P5337"/>
  <c r="L5337"/>
  <c r="P4933"/>
  <c r="L4933"/>
  <c r="P4830"/>
  <c r="L4830"/>
  <c r="P4689"/>
  <c r="L4689"/>
  <c r="P4372"/>
  <c r="L4372"/>
  <c r="P3267"/>
  <c r="L3267"/>
  <c r="P5928"/>
  <c r="L5928"/>
  <c r="P5864"/>
  <c r="L5864"/>
  <c r="P5800"/>
  <c r="L5800"/>
  <c r="P5736"/>
  <c r="L5736"/>
  <c r="P5672"/>
  <c r="L5672"/>
  <c r="P5608"/>
  <c r="L5608"/>
  <c r="P5544"/>
  <c r="L5544"/>
  <c r="P5480"/>
  <c r="L5480"/>
  <c r="P5288"/>
  <c r="L5288"/>
  <c r="P4957"/>
  <c r="L4957"/>
  <c r="P4854"/>
  <c r="L4854"/>
  <c r="P4729"/>
  <c r="L4729"/>
  <c r="P3843"/>
  <c r="L3843"/>
  <c r="P5503"/>
  <c r="L5503"/>
  <c r="P5311"/>
  <c r="L5311"/>
  <c r="P5095"/>
  <c r="L5095"/>
  <c r="P4993"/>
  <c r="L4993"/>
  <c r="P4892"/>
  <c r="L4892"/>
  <c r="P4789"/>
  <c r="L4789"/>
  <c r="P4620"/>
  <c r="L4620"/>
  <c r="P4137"/>
  <c r="L4137"/>
  <c r="P5598"/>
  <c r="L5598"/>
  <c r="P5534"/>
  <c r="L5534"/>
  <c r="P5406"/>
  <c r="L5406"/>
  <c r="P5342"/>
  <c r="L5342"/>
  <c r="P5140"/>
  <c r="L5140"/>
  <c r="P5044"/>
  <c r="L5044"/>
  <c r="P4838"/>
  <c r="L4838"/>
  <c r="P3625"/>
  <c r="L3625"/>
  <c r="P5589"/>
  <c r="L5589"/>
  <c r="P5525"/>
  <c r="L5525"/>
  <c r="P5461"/>
  <c r="L5461"/>
  <c r="P5333"/>
  <c r="L5333"/>
  <c r="P5269"/>
  <c r="L5269"/>
  <c r="P4926"/>
  <c r="L4926"/>
  <c r="P4823"/>
  <c r="L4823"/>
  <c r="P4677"/>
  <c r="L4677"/>
  <c r="P4340"/>
  <c r="L4340"/>
  <c r="P2782"/>
  <c r="L2782"/>
  <c r="P5123"/>
  <c r="L5123"/>
  <c r="P4995"/>
  <c r="L4995"/>
  <c r="P4931"/>
  <c r="L4931"/>
  <c r="P4803"/>
  <c r="L4803"/>
  <c r="P4739"/>
  <c r="L4739"/>
  <c r="P4611"/>
  <c r="L4611"/>
  <c r="P4547"/>
  <c r="L4547"/>
  <c r="P4419"/>
  <c r="L4419"/>
  <c r="P4355"/>
  <c r="L4355"/>
  <c r="P4291"/>
  <c r="L4291"/>
  <c r="P4224"/>
  <c r="L4224"/>
  <c r="P4136"/>
  <c r="L4136"/>
  <c r="P4033"/>
  <c r="L4033"/>
  <c r="P3931"/>
  <c r="L3931"/>
  <c r="P3828"/>
  <c r="L3828"/>
  <c r="P3672"/>
  <c r="L3672"/>
  <c r="P3050"/>
  <c r="L3050"/>
  <c r="P5138"/>
  <c r="L5138"/>
  <c r="P5074"/>
  <c r="L5074"/>
  <c r="P4946"/>
  <c r="L4946"/>
  <c r="P4882"/>
  <c r="L4882"/>
  <c r="P4818"/>
  <c r="L4818"/>
  <c r="P4754"/>
  <c r="L4754"/>
  <c r="P4690"/>
  <c r="L4690"/>
  <c r="P8599"/>
  <c r="L8599"/>
  <c r="P8536"/>
  <c r="L8536"/>
  <c r="P8000"/>
  <c r="L8000"/>
  <c r="P74"/>
  <c r="L74"/>
  <c r="P8719"/>
  <c r="L8719"/>
  <c r="P8591"/>
  <c r="L8591"/>
  <c r="P8463"/>
  <c r="L8463"/>
  <c r="P8335"/>
  <c r="L8335"/>
  <c r="P8207"/>
  <c r="L8207"/>
  <c r="P8063"/>
  <c r="L8063"/>
  <c r="P7833"/>
  <c r="L7833"/>
  <c r="P6638"/>
  <c r="L6638"/>
  <c r="P8264"/>
  <c r="L8264"/>
  <c r="P7709"/>
  <c r="L7709"/>
  <c r="P25"/>
  <c r="L25"/>
  <c r="P8734"/>
  <c r="L8734"/>
  <c r="P8606"/>
  <c r="L8606"/>
  <c r="P8542"/>
  <c r="L8542"/>
  <c r="P8478"/>
  <c r="L8478"/>
  <c r="P8414"/>
  <c r="L8414"/>
  <c r="P8350"/>
  <c r="L8350"/>
  <c r="P8286"/>
  <c r="L8286"/>
  <c r="P8222"/>
  <c r="L8222"/>
  <c r="P8158"/>
  <c r="L8158"/>
  <c r="P8087"/>
  <c r="L8087"/>
  <c r="P7984"/>
  <c r="L7984"/>
  <c r="P7873"/>
  <c r="L7873"/>
  <c r="P7501"/>
  <c r="L7501"/>
  <c r="P6952"/>
  <c r="L6952"/>
  <c r="P8624"/>
  <c r="L8624"/>
  <c r="P8304"/>
  <c r="L8304"/>
  <c r="P7325"/>
  <c r="L7325"/>
  <c r="P8741"/>
  <c r="L8741"/>
  <c r="P8645"/>
  <c r="L8645"/>
  <c r="P8581"/>
  <c r="L8581"/>
  <c r="P8517"/>
  <c r="L8517"/>
  <c r="P8453"/>
  <c r="L8453"/>
  <c r="P8389"/>
  <c r="L8389"/>
  <c r="P8325"/>
  <c r="L8325"/>
  <c r="P8261"/>
  <c r="L8261"/>
  <c r="P8197"/>
  <c r="L8197"/>
  <c r="P8133"/>
  <c r="L8133"/>
  <c r="P8047"/>
  <c r="L8047"/>
  <c r="P7944"/>
  <c r="L7944"/>
  <c r="P7808"/>
  <c r="L7808"/>
  <c r="P7301"/>
  <c r="L7301"/>
  <c r="P5951"/>
  <c r="L5951"/>
  <c r="P8432"/>
  <c r="L8432"/>
  <c r="P8144"/>
  <c r="L8144"/>
  <c r="P24"/>
  <c r="L24"/>
  <c r="P17"/>
  <c r="L17"/>
  <c r="P31"/>
  <c r="L31"/>
  <c r="P8740"/>
  <c r="L8740"/>
  <c r="P8676"/>
  <c r="L8676"/>
  <c r="P8612"/>
  <c r="L8612"/>
  <c r="P8548"/>
  <c r="L8548"/>
  <c r="P8484"/>
  <c r="L8484"/>
  <c r="P8420"/>
  <c r="L8420"/>
  <c r="P8356"/>
  <c r="L8356"/>
  <c r="P8292"/>
  <c r="L8292"/>
  <c r="P8228"/>
  <c r="L8228"/>
  <c r="P8164"/>
  <c r="L8164"/>
  <c r="P8096"/>
  <c r="L8096"/>
  <c r="P7993"/>
  <c r="L7993"/>
  <c r="P7888"/>
  <c r="L7888"/>
  <c r="P7549"/>
  <c r="L7549"/>
  <c r="P7030"/>
  <c r="L7030"/>
  <c r="P8664"/>
  <c r="L8664"/>
  <c r="P30"/>
  <c r="L30"/>
  <c r="P8739"/>
  <c r="L8739"/>
  <c r="P8675"/>
  <c r="L8675"/>
  <c r="P8611"/>
  <c r="L8611"/>
  <c r="P8547"/>
  <c r="L8547"/>
  <c r="P8483"/>
  <c r="L8483"/>
  <c r="P8419"/>
  <c r="L8419"/>
  <c r="P8355"/>
  <c r="L8355"/>
  <c r="P8291"/>
  <c r="L8291"/>
  <c r="P8227"/>
  <c r="L8227"/>
  <c r="P8163"/>
  <c r="L8163"/>
  <c r="P8095"/>
  <c r="L8095"/>
  <c r="P7992"/>
  <c r="L7992"/>
  <c r="P7885"/>
  <c r="L7885"/>
  <c r="P7541"/>
  <c r="L7541"/>
  <c r="P7016"/>
  <c r="L7016"/>
  <c r="P8672"/>
  <c r="L8672"/>
  <c r="P69"/>
  <c r="L69"/>
  <c r="P8714"/>
  <c r="L8714"/>
  <c r="P8642"/>
  <c r="L8642"/>
  <c r="P8578"/>
  <c r="L8578"/>
  <c r="P8514"/>
  <c r="L8514"/>
  <c r="P8450"/>
  <c r="L8450"/>
  <c r="P8386"/>
  <c r="L8386"/>
  <c r="P8322"/>
  <c r="L8322"/>
  <c r="P8258"/>
  <c r="L8258"/>
  <c r="P8194"/>
  <c r="L8194"/>
  <c r="P8130"/>
  <c r="L8130"/>
  <c r="P8041"/>
  <c r="L8041"/>
  <c r="P7940"/>
  <c r="L7940"/>
  <c r="P7789"/>
  <c r="L7789"/>
  <c r="P7277"/>
  <c r="L7277"/>
  <c r="P5645"/>
  <c r="L5645"/>
  <c r="P8368"/>
  <c r="L8368"/>
  <c r="P112"/>
  <c r="L112"/>
  <c r="P6"/>
  <c r="L6"/>
  <c r="P111"/>
  <c r="L111"/>
  <c r="P8729"/>
  <c r="L8729"/>
  <c r="P8665"/>
  <c r="L8665"/>
  <c r="P8601"/>
  <c r="L8601"/>
  <c r="P8537"/>
  <c r="L8537"/>
  <c r="P8473"/>
  <c r="L8473"/>
  <c r="P8409"/>
  <c r="L8409"/>
  <c r="P8345"/>
  <c r="L8345"/>
  <c r="P8281"/>
  <c r="L8281"/>
  <c r="P8217"/>
  <c r="L8217"/>
  <c r="P8153"/>
  <c r="L8153"/>
  <c r="P8079"/>
  <c r="L8079"/>
  <c r="P7976"/>
  <c r="L7976"/>
  <c r="P7861"/>
  <c r="L7861"/>
  <c r="P7461"/>
  <c r="L7461"/>
  <c r="P6888"/>
  <c r="L6888"/>
  <c r="P8078"/>
  <c r="L8078"/>
  <c r="P8014"/>
  <c r="L8014"/>
  <c r="P7950"/>
  <c r="L7950"/>
  <c r="P7886"/>
  <c r="L7886"/>
  <c r="P7822"/>
  <c r="L7822"/>
  <c r="P7758"/>
  <c r="L7758"/>
  <c r="P7694"/>
  <c r="L7694"/>
  <c r="P7630"/>
  <c r="L7630"/>
  <c r="P7566"/>
  <c r="L7566"/>
  <c r="P7502"/>
  <c r="L7502"/>
  <c r="P7438"/>
  <c r="L7438"/>
  <c r="P7374"/>
  <c r="L7374"/>
  <c r="P7310"/>
  <c r="L7310"/>
  <c r="P7246"/>
  <c r="L7246"/>
  <c r="P7182"/>
  <c r="L7182"/>
  <c r="P7118"/>
  <c r="L7118"/>
  <c r="P7054"/>
  <c r="L7054"/>
  <c r="P6953"/>
  <c r="L6953"/>
  <c r="P6825"/>
  <c r="L6825"/>
  <c r="P6582"/>
  <c r="L6582"/>
  <c r="P6054"/>
  <c r="L6054"/>
  <c r="P7860"/>
  <c r="L7860"/>
  <c r="P7796"/>
  <c r="L7796"/>
  <c r="P7732"/>
  <c r="L7732"/>
  <c r="P7668"/>
  <c r="L7668"/>
  <c r="P7604"/>
  <c r="L7604"/>
  <c r="P7540"/>
  <c r="L7540"/>
  <c r="P7476"/>
  <c r="L7476"/>
  <c r="P7412"/>
  <c r="L7412"/>
  <c r="P7348"/>
  <c r="L7348"/>
  <c r="P7284"/>
  <c r="L7284"/>
  <c r="P7220"/>
  <c r="L7220"/>
  <c r="P7156"/>
  <c r="L7156"/>
  <c r="P7092"/>
  <c r="L7092"/>
  <c r="P7015"/>
  <c r="L7015"/>
  <c r="P6912"/>
  <c r="L6912"/>
  <c r="P6758"/>
  <c r="L6758"/>
  <c r="P6374"/>
  <c r="L6374"/>
  <c r="P5734"/>
  <c r="L5734"/>
  <c r="P8067"/>
  <c r="L8067"/>
  <c r="P8003"/>
  <c r="L8003"/>
  <c r="P7939"/>
  <c r="L7939"/>
  <c r="P7875"/>
  <c r="L7875"/>
  <c r="P7811"/>
  <c r="L7811"/>
  <c r="P7747"/>
  <c r="L7747"/>
  <c r="P7683"/>
  <c r="L7683"/>
  <c r="P7619"/>
  <c r="L7619"/>
  <c r="P7555"/>
  <c r="L7555"/>
  <c r="P7491"/>
  <c r="L7491"/>
  <c r="P7427"/>
  <c r="L7427"/>
  <c r="P7363"/>
  <c r="L7363"/>
  <c r="P7299"/>
  <c r="L7299"/>
  <c r="P7235"/>
  <c r="L7235"/>
  <c r="P7171"/>
  <c r="L7171"/>
  <c r="P7107"/>
  <c r="L7107"/>
  <c r="P7039"/>
  <c r="L7039"/>
  <c r="P6936"/>
  <c r="L6936"/>
  <c r="P6798"/>
  <c r="L6798"/>
  <c r="P6494"/>
  <c r="L6494"/>
  <c r="P5926"/>
  <c r="L5926"/>
  <c r="P8066"/>
  <c r="L8066"/>
  <c r="P8002"/>
  <c r="L8002"/>
  <c r="P7938"/>
  <c r="L7938"/>
  <c r="P7874"/>
  <c r="L7874"/>
  <c r="P7810"/>
  <c r="L7810"/>
  <c r="P7746"/>
  <c r="L7746"/>
  <c r="P7682"/>
  <c r="L7682"/>
  <c r="P7618"/>
  <c r="L7618"/>
  <c r="P7554"/>
  <c r="L7554"/>
  <c r="P7490"/>
  <c r="L7490"/>
  <c r="P7426"/>
  <c r="L7426"/>
  <c r="P7362"/>
  <c r="L7362"/>
  <c r="P7298"/>
  <c r="L7298"/>
  <c r="P7234"/>
  <c r="L7234"/>
  <c r="P7170"/>
  <c r="L7170"/>
  <c r="P7106"/>
  <c r="L7106"/>
  <c r="P7038"/>
  <c r="L7038"/>
  <c r="P6935"/>
  <c r="L6935"/>
  <c r="P6793"/>
  <c r="L6793"/>
  <c r="P6486"/>
  <c r="L6486"/>
  <c r="P5914"/>
  <c r="L5914"/>
  <c r="P7777"/>
  <c r="L7777"/>
  <c r="P7713"/>
  <c r="L7713"/>
  <c r="P7649"/>
  <c r="L7649"/>
  <c r="P7585"/>
  <c r="L7585"/>
  <c r="P7521"/>
  <c r="L7521"/>
  <c r="P7457"/>
  <c r="L7457"/>
  <c r="P7393"/>
  <c r="L7393"/>
  <c r="P7329"/>
  <c r="L7329"/>
  <c r="P7265"/>
  <c r="L7265"/>
  <c r="P7201"/>
  <c r="L7201"/>
  <c r="P7137"/>
  <c r="L7137"/>
  <c r="P7073"/>
  <c r="L7073"/>
  <c r="P6984"/>
  <c r="L6984"/>
  <c r="P6878"/>
  <c r="L6878"/>
  <c r="P6705"/>
  <c r="L6705"/>
  <c r="P6222"/>
  <c r="L6222"/>
  <c r="P4821"/>
  <c r="L4821"/>
  <c r="P7744"/>
  <c r="L7744"/>
  <c r="P7680"/>
  <c r="L7680"/>
  <c r="P7616"/>
  <c r="L7616"/>
  <c r="P7552"/>
  <c r="L7552"/>
  <c r="P7488"/>
  <c r="L7488"/>
  <c r="P7424"/>
  <c r="L7424"/>
  <c r="P7360"/>
  <c r="L7360"/>
  <c r="P7296"/>
  <c r="L7296"/>
  <c r="P7232"/>
  <c r="L7232"/>
  <c r="P7168"/>
  <c r="L7168"/>
  <c r="P7104"/>
  <c r="L7104"/>
  <c r="P7033"/>
  <c r="L7033"/>
  <c r="P6931"/>
  <c r="L6931"/>
  <c r="P6790"/>
  <c r="L6790"/>
  <c r="P6470"/>
  <c r="L6470"/>
  <c r="P5887"/>
  <c r="L5887"/>
  <c r="P7879"/>
  <c r="L7879"/>
  <c r="P7815"/>
  <c r="L7815"/>
  <c r="P7751"/>
  <c r="L7751"/>
  <c r="P7687"/>
  <c r="L7687"/>
  <c r="P7623"/>
  <c r="L7623"/>
  <c r="P7559"/>
  <c r="L7559"/>
  <c r="P7495"/>
  <c r="L7495"/>
  <c r="P7431"/>
  <c r="L7431"/>
  <c r="P7367"/>
  <c r="L7367"/>
  <c r="P7303"/>
  <c r="L7303"/>
  <c r="P7239"/>
  <c r="L7239"/>
  <c r="P7175"/>
  <c r="L7175"/>
  <c r="P7111"/>
  <c r="L7111"/>
  <c r="P7046"/>
  <c r="L7046"/>
  <c r="P6943"/>
  <c r="L6943"/>
  <c r="P6808"/>
  <c r="L6808"/>
  <c r="P6526"/>
  <c r="L6526"/>
  <c r="P5978"/>
  <c r="L5978"/>
  <c r="P7029"/>
  <c r="L7029"/>
  <c r="P6965"/>
  <c r="L6965"/>
  <c r="P6901"/>
  <c r="L6901"/>
  <c r="P6837"/>
  <c r="L6837"/>
  <c r="P6773"/>
  <c r="L6773"/>
  <c r="P6709"/>
  <c r="L6709"/>
  <c r="P6645"/>
  <c r="L6645"/>
  <c r="P6581"/>
  <c r="L6581"/>
  <c r="P6517"/>
  <c r="L6517"/>
  <c r="P6453"/>
  <c r="L6453"/>
  <c r="P6389"/>
  <c r="L6389"/>
  <c r="P6325"/>
  <c r="L6325"/>
  <c r="P6261"/>
  <c r="L6261"/>
  <c r="P6197"/>
  <c r="L6197"/>
  <c r="P6133"/>
  <c r="L6133"/>
  <c r="P6053"/>
  <c r="L6053"/>
  <c r="P5963"/>
  <c r="L5963"/>
  <c r="P5861"/>
  <c r="L5861"/>
  <c r="P5758"/>
  <c r="L5758"/>
  <c r="P5655"/>
  <c r="L5655"/>
  <c r="P5259"/>
  <c r="L5259"/>
  <c r="P7052"/>
  <c r="L7052"/>
  <c r="P6988"/>
  <c r="L6988"/>
  <c r="P6924"/>
  <c r="L6924"/>
  <c r="P6860"/>
  <c r="L6860"/>
  <c r="P6796"/>
  <c r="L6796"/>
  <c r="P6732"/>
  <c r="L6732"/>
  <c r="P6668"/>
  <c r="L6668"/>
  <c r="P6604"/>
  <c r="L6604"/>
  <c r="P6540"/>
  <c r="L6540"/>
  <c r="P6476"/>
  <c r="L6476"/>
  <c r="P6412"/>
  <c r="L6412"/>
  <c r="P6348"/>
  <c r="L6348"/>
  <c r="P6220"/>
  <c r="L6220"/>
  <c r="P6156"/>
  <c r="L6156"/>
  <c r="P6083"/>
  <c r="L6083"/>
  <c r="P5998"/>
  <c r="L5998"/>
  <c r="P5898"/>
  <c r="L5898"/>
  <c r="P5795"/>
  <c r="L5795"/>
  <c r="P5693"/>
  <c r="L5693"/>
  <c r="P6843"/>
  <c r="L6843"/>
  <c r="P6779"/>
  <c r="L6779"/>
  <c r="P6715"/>
  <c r="L6715"/>
  <c r="P6651"/>
  <c r="L6651"/>
  <c r="P6587"/>
  <c r="L6587"/>
  <c r="P6523"/>
  <c r="L6523"/>
  <c r="P6459"/>
  <c r="L6459"/>
  <c r="P6395"/>
  <c r="L6395"/>
  <c r="P6267"/>
  <c r="L6267"/>
  <c r="P6203"/>
  <c r="L6203"/>
  <c r="P6139"/>
  <c r="L6139"/>
  <c r="P6061"/>
  <c r="L6061"/>
  <c r="P5973"/>
  <c r="L5973"/>
  <c r="P5870"/>
  <c r="L5870"/>
  <c r="P5767"/>
  <c r="L5767"/>
  <c r="P5666"/>
  <c r="L5666"/>
  <c r="P5307"/>
  <c r="L5307"/>
  <c r="P4085"/>
  <c r="L4085"/>
  <c r="P6986"/>
  <c r="L6986"/>
  <c r="P6922"/>
  <c r="L6922"/>
  <c r="P6858"/>
  <c r="L6858"/>
  <c r="P6794"/>
  <c r="L6794"/>
  <c r="P6730"/>
  <c r="L6730"/>
  <c r="P6666"/>
  <c r="L6666"/>
  <c r="P6602"/>
  <c r="L6602"/>
  <c r="P6538"/>
  <c r="L6538"/>
  <c r="P6474"/>
  <c r="L6474"/>
  <c r="P6410"/>
  <c r="L6410"/>
  <c r="P6346"/>
  <c r="L6346"/>
  <c r="P6218"/>
  <c r="L6218"/>
  <c r="P6154"/>
  <c r="L6154"/>
  <c r="P6080"/>
  <c r="L6080"/>
  <c r="P5995"/>
  <c r="L5995"/>
  <c r="P5894"/>
  <c r="L5894"/>
  <c r="P5791"/>
  <c r="L5791"/>
  <c r="P5690"/>
  <c r="L5690"/>
  <c r="P5427"/>
  <c r="L5427"/>
  <c r="P4757"/>
  <c r="L4757"/>
  <c r="P6649"/>
  <c r="L6649"/>
  <c r="P6585"/>
  <c r="L6585"/>
  <c r="P6521"/>
  <c r="L6521"/>
  <c r="P6457"/>
  <c r="L6457"/>
  <c r="P6393"/>
  <c r="L6393"/>
  <c r="P6265"/>
  <c r="L6265"/>
  <c r="P6201"/>
  <c r="L6201"/>
  <c r="P6137"/>
  <c r="L6137"/>
  <c r="P6058"/>
  <c r="L6058"/>
  <c r="P5970"/>
  <c r="L5970"/>
  <c r="P5867"/>
  <c r="L5867"/>
  <c r="P5765"/>
  <c r="L5765"/>
  <c r="P5662"/>
  <c r="L5662"/>
  <c r="P5291"/>
  <c r="L5291"/>
  <c r="P3881"/>
  <c r="L3881"/>
  <c r="P6632"/>
  <c r="L6632"/>
  <c r="P6568"/>
  <c r="L6568"/>
  <c r="P6504"/>
  <c r="L6504"/>
  <c r="P6440"/>
  <c r="L6440"/>
  <c r="P6376"/>
  <c r="L6376"/>
  <c r="P6312"/>
  <c r="L6312"/>
  <c r="P6248"/>
  <c r="L6248"/>
  <c r="P6184"/>
  <c r="L6184"/>
  <c r="P6120"/>
  <c r="L6120"/>
  <c r="P6035"/>
  <c r="L6035"/>
  <c r="P5942"/>
  <c r="L5942"/>
  <c r="P5839"/>
  <c r="L5839"/>
  <c r="P5738"/>
  <c r="L5738"/>
  <c r="P5631"/>
  <c r="L5631"/>
  <c r="P5145"/>
  <c r="L5145"/>
  <c r="P6879"/>
  <c r="L6879"/>
  <c r="P6815"/>
  <c r="L6815"/>
  <c r="P6751"/>
  <c r="L6751"/>
  <c r="P6687"/>
  <c r="L6687"/>
  <c r="P6623"/>
  <c r="L6623"/>
  <c r="P6559"/>
  <c r="L6559"/>
  <c r="P6495"/>
  <c r="L6495"/>
  <c r="P6431"/>
  <c r="L6431"/>
  <c r="P6367"/>
  <c r="L6367"/>
  <c r="P6303"/>
  <c r="L6303"/>
  <c r="P6239"/>
  <c r="L6239"/>
  <c r="P6175"/>
  <c r="L6175"/>
  <c r="P6109"/>
  <c r="L6109"/>
  <c r="P6023"/>
  <c r="L6023"/>
  <c r="P5927"/>
  <c r="L5927"/>
  <c r="P5826"/>
  <c r="L5826"/>
  <c r="P5723"/>
  <c r="L5723"/>
  <c r="P5595"/>
  <c r="L5595"/>
  <c r="P6100"/>
  <c r="L6100"/>
  <c r="P6036"/>
  <c r="L6036"/>
  <c r="P5972"/>
  <c r="L5972"/>
  <c r="P5908"/>
  <c r="L5908"/>
  <c r="P5844"/>
  <c r="L5844"/>
  <c r="P5716"/>
  <c r="L5716"/>
  <c r="P5652"/>
  <c r="L5652"/>
  <c r="P5588"/>
  <c r="L5588"/>
  <c r="P5524"/>
  <c r="L5524"/>
  <c r="P5460"/>
  <c r="L5460"/>
  <c r="P5332"/>
  <c r="L5332"/>
  <c r="P5268"/>
  <c r="L5268"/>
  <c r="P5126"/>
  <c r="L5126"/>
  <c r="P5028"/>
  <c r="L5028"/>
  <c r="P4925"/>
  <c r="L4925"/>
  <c r="P4822"/>
  <c r="L4822"/>
  <c r="P4332"/>
  <c r="L4332"/>
  <c r="P5634"/>
  <c r="L5634"/>
  <c r="P5570"/>
  <c r="L5570"/>
  <c r="P5506"/>
  <c r="L5506"/>
  <c r="P5378"/>
  <c r="L5378"/>
  <c r="P5314"/>
  <c r="L5314"/>
  <c r="P5101"/>
  <c r="L5101"/>
  <c r="P4998"/>
  <c r="L4998"/>
  <c r="P4895"/>
  <c r="L4895"/>
  <c r="P4793"/>
  <c r="L4793"/>
  <c r="P6097"/>
  <c r="L6097"/>
  <c r="P6033"/>
  <c r="L6033"/>
  <c r="P5969"/>
  <c r="L5969"/>
  <c r="P5905"/>
  <c r="L5905"/>
  <c r="P5841"/>
  <c r="L5841"/>
  <c r="P5777"/>
  <c r="L5777"/>
  <c r="P5713"/>
  <c r="L5713"/>
  <c r="P5649"/>
  <c r="L5649"/>
  <c r="P5521"/>
  <c r="L5521"/>
  <c r="P5457"/>
  <c r="L5457"/>
  <c r="P5329"/>
  <c r="L5329"/>
  <c r="P5265"/>
  <c r="L5265"/>
  <c r="P5121"/>
  <c r="L5121"/>
  <c r="P5022"/>
  <c r="L5022"/>
  <c r="P4817"/>
  <c r="L4817"/>
  <c r="P4668"/>
  <c r="L4668"/>
  <c r="P4308"/>
  <c r="L4308"/>
  <c r="P5984"/>
  <c r="L5984"/>
  <c r="P5920"/>
  <c r="L5920"/>
  <c r="P5856"/>
  <c r="L5856"/>
  <c r="P5792"/>
  <c r="L5792"/>
  <c r="P5728"/>
  <c r="L5728"/>
  <c r="P5664"/>
  <c r="L5664"/>
  <c r="P5600"/>
  <c r="L5600"/>
  <c r="P5408"/>
  <c r="L5408"/>
  <c r="P5344"/>
  <c r="L5344"/>
  <c r="P5280"/>
  <c r="L5280"/>
  <c r="P5142"/>
  <c r="L5142"/>
  <c r="P5046"/>
  <c r="L5046"/>
  <c r="P4708"/>
  <c r="L4708"/>
  <c r="P4428"/>
  <c r="L4428"/>
  <c r="P5559"/>
  <c r="L5559"/>
  <c r="P5431"/>
  <c r="L5431"/>
  <c r="P5367"/>
  <c r="L5367"/>
  <c r="P5239"/>
  <c r="L5239"/>
  <c r="P4981"/>
  <c r="L4981"/>
  <c r="P4878"/>
  <c r="L4878"/>
  <c r="P4769"/>
  <c r="L4769"/>
  <c r="P4597"/>
  <c r="L4597"/>
  <c r="P4035"/>
  <c r="L4035"/>
  <c r="P5590"/>
  <c r="L5590"/>
  <c r="P5526"/>
  <c r="L5526"/>
  <c r="P5334"/>
  <c r="L5334"/>
  <c r="P5270"/>
  <c r="L5270"/>
  <c r="P4927"/>
  <c r="L4927"/>
  <c r="P4825"/>
  <c r="L4825"/>
  <c r="P4681"/>
  <c r="L4681"/>
  <c r="P4348"/>
  <c r="L4348"/>
  <c r="P2953"/>
  <c r="L2953"/>
  <c r="P5581"/>
  <c r="L5581"/>
  <c r="P5517"/>
  <c r="L5517"/>
  <c r="P5453"/>
  <c r="L5453"/>
  <c r="P5389"/>
  <c r="L5389"/>
  <c r="P5325"/>
  <c r="L5325"/>
  <c r="P5261"/>
  <c r="L5261"/>
  <c r="P5117"/>
  <c r="L5117"/>
  <c r="P4812"/>
  <c r="L4812"/>
  <c r="P4276"/>
  <c r="L4276"/>
  <c r="P5115"/>
  <c r="L5115"/>
  <c r="P5051"/>
  <c r="L5051"/>
  <c r="P4923"/>
  <c r="L4923"/>
  <c r="P4859"/>
  <c r="L4859"/>
  <c r="P4731"/>
  <c r="L4731"/>
  <c r="P4667"/>
  <c r="L4667"/>
  <c r="P4603"/>
  <c r="L4603"/>
  <c r="P4475"/>
  <c r="L4475"/>
  <c r="P4347"/>
  <c r="L4347"/>
  <c r="P4283"/>
  <c r="L4283"/>
  <c r="P4213"/>
  <c r="L4213"/>
  <c r="P4020"/>
  <c r="L4020"/>
  <c r="P3917"/>
  <c r="L3917"/>
  <c r="P3816"/>
  <c r="L3816"/>
  <c r="P3617"/>
  <c r="L3617"/>
  <c r="P5002"/>
  <c r="L5002"/>
  <c r="P4938"/>
  <c r="L4938"/>
  <c r="P4874"/>
  <c r="L4874"/>
  <c r="P4810"/>
  <c r="L4810"/>
  <c r="P4746"/>
  <c r="L4746"/>
  <c r="P4682"/>
  <c r="L4682"/>
  <c r="P4618"/>
  <c r="L4618"/>
  <c r="P4426"/>
  <c r="L4426"/>
  <c r="P4362"/>
  <c r="L4362"/>
  <c r="P4298"/>
  <c r="L4298"/>
  <c r="P4233"/>
  <c r="L4233"/>
  <c r="P4044"/>
  <c r="L4044"/>
  <c r="P3941"/>
  <c r="L3941"/>
  <c r="P3840"/>
  <c r="L3840"/>
  <c r="P3139"/>
  <c r="L3139"/>
  <c r="P4425"/>
  <c r="L4425"/>
  <c r="P4361"/>
  <c r="L4361"/>
  <c r="P4297"/>
  <c r="L4297"/>
  <c r="P4232"/>
  <c r="L4232"/>
  <c r="P8727"/>
  <c r="L8727"/>
  <c r="P8471"/>
  <c r="L8471"/>
  <c r="P8248"/>
  <c r="L8248"/>
  <c r="P7517"/>
  <c r="L7517"/>
  <c r="P101"/>
  <c r="L101"/>
  <c r="P8655"/>
  <c r="L8655"/>
  <c r="P8527"/>
  <c r="L8527"/>
  <c r="P8399"/>
  <c r="L8399"/>
  <c r="P8271"/>
  <c r="L8271"/>
  <c r="P8143"/>
  <c r="L8143"/>
  <c r="P7960"/>
  <c r="L7960"/>
  <c r="P7381"/>
  <c r="L7381"/>
  <c r="P8560"/>
  <c r="L8560"/>
  <c r="P8013"/>
  <c r="L8013"/>
  <c r="P11"/>
  <c r="L11"/>
  <c r="P8670"/>
  <c r="L8670"/>
  <c r="P8496"/>
  <c r="L8496"/>
  <c r="P8216"/>
  <c r="L8216"/>
  <c r="P7961"/>
  <c r="L7961"/>
  <c r="P7261"/>
  <c r="L7261"/>
  <c r="P66"/>
  <c r="L66"/>
  <c r="P93"/>
  <c r="L93"/>
  <c r="P8711"/>
  <c r="L8711"/>
  <c r="P8647"/>
  <c r="L8647"/>
  <c r="P8583"/>
  <c r="L8583"/>
  <c r="P8519"/>
  <c r="L8519"/>
  <c r="P8455"/>
  <c r="L8455"/>
  <c r="P8391"/>
  <c r="L8391"/>
  <c r="P8327"/>
  <c r="L8327"/>
  <c r="P8263"/>
  <c r="L8263"/>
  <c r="P8199"/>
  <c r="L8199"/>
  <c r="P8135"/>
  <c r="L8135"/>
  <c r="P8049"/>
  <c r="L8049"/>
  <c r="P7948"/>
  <c r="L7948"/>
  <c r="P7813"/>
  <c r="L7813"/>
  <c r="P7317"/>
  <c r="L7317"/>
  <c r="P6126"/>
  <c r="L6126"/>
  <c r="P8504"/>
  <c r="L8504"/>
  <c r="P8232"/>
  <c r="L8232"/>
  <c r="P7988"/>
  <c r="L7988"/>
  <c r="P7581"/>
  <c r="L7581"/>
  <c r="P81"/>
  <c r="L81"/>
  <c r="P108"/>
  <c r="L108"/>
  <c r="P8726"/>
  <c r="L8726"/>
  <c r="P8662"/>
  <c r="L8662"/>
  <c r="P8598"/>
  <c r="L8598"/>
  <c r="P8534"/>
  <c r="L8534"/>
  <c r="P8470"/>
  <c r="L8470"/>
  <c r="P8406"/>
  <c r="L8406"/>
  <c r="P8342"/>
  <c r="L8342"/>
  <c r="P8278"/>
  <c r="L8278"/>
  <c r="P8214"/>
  <c r="L8214"/>
  <c r="P8150"/>
  <c r="L8150"/>
  <c r="P8073"/>
  <c r="L8073"/>
  <c r="P7972"/>
  <c r="L7972"/>
  <c r="P7853"/>
  <c r="L7853"/>
  <c r="P7437"/>
  <c r="L7437"/>
  <c r="P6824"/>
  <c r="L6824"/>
  <c r="P8584"/>
  <c r="L8584"/>
  <c r="P8272"/>
  <c r="L8272"/>
  <c r="P10"/>
  <c r="L10"/>
  <c r="P8725"/>
  <c r="L8725"/>
  <c r="P8637"/>
  <c r="L8637"/>
  <c r="P8573"/>
  <c r="L8573"/>
  <c r="P8509"/>
  <c r="L8509"/>
  <c r="P8445"/>
  <c r="L8445"/>
  <c r="P8381"/>
  <c r="L8381"/>
  <c r="P8317"/>
  <c r="L8317"/>
  <c r="P8253"/>
  <c r="L8253"/>
  <c r="P8189"/>
  <c r="L8189"/>
  <c r="P8125"/>
  <c r="L8125"/>
  <c r="P8033"/>
  <c r="L8033"/>
  <c r="P7932"/>
  <c r="L7932"/>
  <c r="P7749"/>
  <c r="L7749"/>
  <c r="P7237"/>
  <c r="L7237"/>
  <c r="P51"/>
  <c r="L51"/>
  <c r="P8384"/>
  <c r="L8384"/>
  <c r="P8077"/>
  <c r="L8077"/>
  <c r="P99"/>
  <c r="L99"/>
  <c r="P9"/>
  <c r="L9"/>
  <c r="P23"/>
  <c r="L23"/>
  <c r="P8732"/>
  <c r="L8732"/>
  <c r="P8668"/>
  <c r="L8668"/>
  <c r="P8604"/>
  <c r="L8604"/>
  <c r="P8540"/>
  <c r="L8540"/>
  <c r="P8476"/>
  <c r="L8476"/>
  <c r="P8412"/>
  <c r="L8412"/>
  <c r="P8348"/>
  <c r="L8348"/>
  <c r="P8284"/>
  <c r="L8284"/>
  <c r="P8220"/>
  <c r="L8220"/>
  <c r="P8156"/>
  <c r="L8156"/>
  <c r="P8084"/>
  <c r="L8084"/>
  <c r="P7981"/>
  <c r="L7981"/>
  <c r="P7869"/>
  <c r="L7869"/>
  <c r="P7485"/>
  <c r="L7485"/>
  <c r="P6927"/>
  <c r="L6927"/>
  <c r="P8608"/>
  <c r="L8608"/>
  <c r="P113"/>
  <c r="L113"/>
  <c r="P8731"/>
  <c r="L8731"/>
  <c r="P8667"/>
  <c r="L8667"/>
  <c r="P8603"/>
  <c r="L8603"/>
  <c r="P8539"/>
  <c r="L8539"/>
  <c r="P8475"/>
  <c r="L8475"/>
  <c r="P8411"/>
  <c r="L8411"/>
  <c r="P8347"/>
  <c r="L8347"/>
  <c r="P8283"/>
  <c r="L8283"/>
  <c r="P8219"/>
  <c r="L8219"/>
  <c r="P8155"/>
  <c r="L8155"/>
  <c r="P8081"/>
  <c r="L8081"/>
  <c r="P7980"/>
  <c r="L7980"/>
  <c r="P7865"/>
  <c r="L7865"/>
  <c r="P7477"/>
  <c r="L7477"/>
  <c r="P6913"/>
  <c r="L6913"/>
  <c r="P8616"/>
  <c r="L8616"/>
  <c r="P53"/>
  <c r="L53"/>
  <c r="P8698"/>
  <c r="L8698"/>
  <c r="P8634"/>
  <c r="L8634"/>
  <c r="P8570"/>
  <c r="L8570"/>
  <c r="P8506"/>
  <c r="L8506"/>
  <c r="P8442"/>
  <c r="L8442"/>
  <c r="P8378"/>
  <c r="L8378"/>
  <c r="P8314"/>
  <c r="L8314"/>
  <c r="P8250"/>
  <c r="L8250"/>
  <c r="P8186"/>
  <c r="L8186"/>
  <c r="P8122"/>
  <c r="L8122"/>
  <c r="P8029"/>
  <c r="L8029"/>
  <c r="P7927"/>
  <c r="L7927"/>
  <c r="P7725"/>
  <c r="L7725"/>
  <c r="P7213"/>
  <c r="L7213"/>
  <c r="P21"/>
  <c r="L21"/>
  <c r="P78"/>
  <c r="L78"/>
  <c r="P96"/>
  <c r="L96"/>
  <c r="P76"/>
  <c r="L76"/>
  <c r="P103"/>
  <c r="L103"/>
  <c r="P8721"/>
  <c r="L8721"/>
  <c r="P8657"/>
  <c r="L8657"/>
  <c r="P8593"/>
  <c r="L8593"/>
  <c r="P8529"/>
  <c r="L8529"/>
  <c r="P8465"/>
  <c r="L8465"/>
  <c r="P8401"/>
  <c r="L8401"/>
  <c r="P8337"/>
  <c r="L8337"/>
  <c r="P8273"/>
  <c r="L8273"/>
  <c r="P8209"/>
  <c r="L8209"/>
  <c r="P8145"/>
  <c r="L8145"/>
  <c r="P8065"/>
  <c r="L8065"/>
  <c r="P7964"/>
  <c r="L7964"/>
  <c r="P7840"/>
  <c r="L7840"/>
  <c r="P7397"/>
  <c r="L7397"/>
  <c r="P6718"/>
  <c r="L6718"/>
  <c r="P8070"/>
  <c r="L8070"/>
  <c r="P8006"/>
  <c r="L8006"/>
  <c r="P7942"/>
  <c r="L7942"/>
  <c r="P7878"/>
  <c r="L7878"/>
  <c r="P7814"/>
  <c r="L7814"/>
  <c r="P7750"/>
  <c r="L7750"/>
  <c r="P7686"/>
  <c r="L7686"/>
  <c r="P7622"/>
  <c r="L7622"/>
  <c r="P7558"/>
  <c r="L7558"/>
  <c r="P7494"/>
  <c r="L7494"/>
  <c r="P7430"/>
  <c r="L7430"/>
  <c r="P7366"/>
  <c r="L7366"/>
  <c r="P7302"/>
  <c r="L7302"/>
  <c r="P7238"/>
  <c r="L7238"/>
  <c r="P7174"/>
  <c r="L7174"/>
  <c r="P7110"/>
  <c r="L7110"/>
  <c r="P7043"/>
  <c r="L7043"/>
  <c r="P6942"/>
  <c r="L6942"/>
  <c r="P6806"/>
  <c r="L6806"/>
  <c r="P6518"/>
  <c r="L6518"/>
  <c r="P5965"/>
  <c r="L5965"/>
  <c r="P7852"/>
  <c r="L7852"/>
  <c r="P7788"/>
  <c r="L7788"/>
  <c r="P7724"/>
  <c r="L7724"/>
  <c r="P7660"/>
  <c r="L7660"/>
  <c r="P7596"/>
  <c r="L7596"/>
  <c r="P7532"/>
  <c r="L7532"/>
  <c r="P7468"/>
  <c r="L7468"/>
  <c r="P7404"/>
  <c r="L7404"/>
  <c r="P7340"/>
  <c r="L7340"/>
  <c r="P7276"/>
  <c r="L7276"/>
  <c r="P7212"/>
  <c r="L7212"/>
  <c r="P7148"/>
  <c r="L7148"/>
  <c r="P7084"/>
  <c r="L7084"/>
  <c r="P7001"/>
  <c r="L7001"/>
  <c r="P6899"/>
  <c r="L6899"/>
  <c r="P6736"/>
  <c r="L6736"/>
  <c r="P5627"/>
  <c r="L5627"/>
  <c r="P8059"/>
  <c r="L8059"/>
  <c r="P7995"/>
  <c r="L7995"/>
  <c r="P7931"/>
  <c r="L7931"/>
  <c r="P7867"/>
  <c r="L7867"/>
  <c r="P7803"/>
  <c r="L7803"/>
  <c r="P7739"/>
  <c r="L7739"/>
  <c r="P7675"/>
  <c r="L7675"/>
  <c r="P7611"/>
  <c r="L7611"/>
  <c r="P7547"/>
  <c r="L7547"/>
  <c r="P7483"/>
  <c r="L7483"/>
  <c r="P7419"/>
  <c r="L7419"/>
  <c r="P7355"/>
  <c r="L7355"/>
  <c r="P7291"/>
  <c r="L7291"/>
  <c r="P7227"/>
  <c r="L7227"/>
  <c r="P7163"/>
  <c r="L7163"/>
  <c r="P7099"/>
  <c r="L7099"/>
  <c r="P7025"/>
  <c r="L7025"/>
  <c r="P6923"/>
  <c r="L6923"/>
  <c r="P6776"/>
  <c r="L6776"/>
  <c r="P6430"/>
  <c r="L6430"/>
  <c r="P5823"/>
  <c r="L5823"/>
  <c r="P8058"/>
  <c r="L8058"/>
  <c r="P7994"/>
  <c r="L7994"/>
  <c r="P7930"/>
  <c r="L7930"/>
  <c r="P7866"/>
  <c r="L7866"/>
  <c r="P7802"/>
  <c r="L7802"/>
  <c r="P7738"/>
  <c r="L7738"/>
  <c r="P7674"/>
  <c r="L7674"/>
  <c r="P7610"/>
  <c r="L7610"/>
  <c r="P7546"/>
  <c r="L7546"/>
  <c r="P7482"/>
  <c r="L7482"/>
  <c r="P7418"/>
  <c r="L7418"/>
  <c r="P7354"/>
  <c r="L7354"/>
  <c r="P7290"/>
  <c r="L7290"/>
  <c r="P7226"/>
  <c r="L7226"/>
  <c r="P7162"/>
  <c r="L7162"/>
  <c r="P7098"/>
  <c r="L7098"/>
  <c r="P7024"/>
  <c r="L7024"/>
  <c r="P6921"/>
  <c r="L6921"/>
  <c r="P6774"/>
  <c r="L6774"/>
  <c r="P6422"/>
  <c r="L6422"/>
  <c r="P5811"/>
  <c r="L5811"/>
  <c r="P7769"/>
  <c r="L7769"/>
  <c r="P7705"/>
  <c r="L7705"/>
  <c r="P7641"/>
  <c r="L7641"/>
  <c r="P7577"/>
  <c r="L7577"/>
  <c r="P7513"/>
  <c r="L7513"/>
  <c r="P7449"/>
  <c r="L7449"/>
  <c r="P7385"/>
  <c r="L7385"/>
  <c r="P7321"/>
  <c r="L7321"/>
  <c r="P7257"/>
  <c r="L7257"/>
  <c r="P7193"/>
  <c r="L7193"/>
  <c r="P7129"/>
  <c r="L7129"/>
  <c r="P7065"/>
  <c r="L7065"/>
  <c r="P6971"/>
  <c r="L6971"/>
  <c r="P6856"/>
  <c r="L6856"/>
  <c r="P6670"/>
  <c r="L6670"/>
  <c r="P6158"/>
  <c r="L6158"/>
  <c r="P7800"/>
  <c r="L7800"/>
  <c r="P7736"/>
  <c r="L7736"/>
  <c r="P7672"/>
  <c r="L7672"/>
  <c r="P7608"/>
  <c r="L7608"/>
  <c r="P7544"/>
  <c r="L7544"/>
  <c r="P7480"/>
  <c r="L7480"/>
  <c r="P7416"/>
  <c r="L7416"/>
  <c r="P7352"/>
  <c r="L7352"/>
  <c r="P7288"/>
  <c r="L7288"/>
  <c r="P7224"/>
  <c r="L7224"/>
  <c r="P7160"/>
  <c r="L7160"/>
  <c r="P7096"/>
  <c r="L7096"/>
  <c r="P7022"/>
  <c r="L7022"/>
  <c r="P6919"/>
  <c r="L6919"/>
  <c r="P6768"/>
  <c r="L6768"/>
  <c r="P6406"/>
  <c r="L6406"/>
  <c r="P5786"/>
  <c r="L5786"/>
  <c r="P7871"/>
  <c r="L7871"/>
  <c r="P7807"/>
  <c r="L7807"/>
  <c r="P7743"/>
  <c r="L7743"/>
  <c r="P7679"/>
  <c r="L7679"/>
  <c r="P7615"/>
  <c r="L7615"/>
  <c r="P7551"/>
  <c r="L7551"/>
  <c r="P7487"/>
  <c r="L7487"/>
  <c r="P7423"/>
  <c r="L7423"/>
  <c r="P7359"/>
  <c r="L7359"/>
  <c r="P7295"/>
  <c r="L7295"/>
  <c r="P7231"/>
  <c r="L7231"/>
  <c r="P7167"/>
  <c r="L7167"/>
  <c r="P7103"/>
  <c r="L7103"/>
  <c r="P7032"/>
  <c r="L7032"/>
  <c r="P6929"/>
  <c r="L6929"/>
  <c r="P6785"/>
  <c r="L6785"/>
  <c r="P6462"/>
  <c r="L6462"/>
  <c r="P5875"/>
  <c r="L5875"/>
  <c r="P7021"/>
  <c r="L7021"/>
  <c r="P6957"/>
  <c r="L6957"/>
  <c r="P6893"/>
  <c r="L6893"/>
  <c r="P6829"/>
  <c r="L6829"/>
  <c r="P6765"/>
  <c r="L6765"/>
  <c r="P6701"/>
  <c r="L6701"/>
  <c r="P6637"/>
  <c r="L6637"/>
  <c r="P6573"/>
  <c r="L6573"/>
  <c r="P6509"/>
  <c r="L6509"/>
  <c r="P6445"/>
  <c r="L6445"/>
  <c r="P6381"/>
  <c r="L6381"/>
  <c r="P6317"/>
  <c r="L6317"/>
  <c r="P6253"/>
  <c r="L6253"/>
  <c r="P6189"/>
  <c r="L6189"/>
  <c r="P6125"/>
  <c r="L6125"/>
  <c r="P6042"/>
  <c r="L6042"/>
  <c r="P5950"/>
  <c r="L5950"/>
  <c r="P5847"/>
  <c r="L5847"/>
  <c r="P5746"/>
  <c r="L5746"/>
  <c r="P5643"/>
  <c r="L5643"/>
  <c r="P5195"/>
  <c r="L5195"/>
  <c r="P7044"/>
  <c r="L7044"/>
  <c r="P6980"/>
  <c r="L6980"/>
  <c r="P6916"/>
  <c r="L6916"/>
  <c r="P6852"/>
  <c r="L6852"/>
  <c r="P6788"/>
  <c r="L6788"/>
  <c r="P6724"/>
  <c r="L6724"/>
  <c r="P6660"/>
  <c r="L6660"/>
  <c r="P6596"/>
  <c r="L6596"/>
  <c r="P6532"/>
  <c r="L6532"/>
  <c r="P6468"/>
  <c r="L6468"/>
  <c r="P6404"/>
  <c r="L6404"/>
  <c r="P6340"/>
  <c r="L6340"/>
  <c r="P6276"/>
  <c r="L6276"/>
  <c r="P6212"/>
  <c r="L6212"/>
  <c r="P6148"/>
  <c r="L6148"/>
  <c r="P6072"/>
  <c r="L6072"/>
  <c r="P5987"/>
  <c r="L5987"/>
  <c r="P5885"/>
  <c r="L5885"/>
  <c r="P5679"/>
  <c r="L5679"/>
  <c r="P5379"/>
  <c r="L5379"/>
  <c r="P6835"/>
  <c r="L6835"/>
  <c r="P6771"/>
  <c r="L6771"/>
  <c r="P6707"/>
  <c r="L6707"/>
  <c r="P6643"/>
  <c r="L6643"/>
  <c r="P6579"/>
  <c r="L6579"/>
  <c r="P6515"/>
  <c r="L6515"/>
  <c r="P6451"/>
  <c r="L6451"/>
  <c r="P6387"/>
  <c r="L6387"/>
  <c r="P6323"/>
  <c r="L6323"/>
  <c r="P6259"/>
  <c r="L6259"/>
  <c r="P6195"/>
  <c r="L6195"/>
  <c r="P6131"/>
  <c r="L6131"/>
  <c r="P6050"/>
  <c r="L6050"/>
  <c r="P5959"/>
  <c r="L5959"/>
  <c r="P5858"/>
  <c r="L5858"/>
  <c r="P5755"/>
  <c r="L5755"/>
  <c r="P5653"/>
  <c r="L5653"/>
  <c r="P5243"/>
  <c r="L5243"/>
  <c r="P7042"/>
  <c r="L7042"/>
  <c r="P6978"/>
  <c r="L6978"/>
  <c r="P6914"/>
  <c r="L6914"/>
  <c r="P6850"/>
  <c r="L6850"/>
  <c r="P6786"/>
  <c r="L6786"/>
  <c r="P6722"/>
  <c r="L6722"/>
  <c r="P6658"/>
  <c r="L6658"/>
  <c r="P6594"/>
  <c r="L6594"/>
  <c r="P6530"/>
  <c r="L6530"/>
  <c r="P6466"/>
  <c r="L6466"/>
  <c r="P6402"/>
  <c r="L6402"/>
  <c r="P6338"/>
  <c r="L6338"/>
  <c r="P6274"/>
  <c r="L6274"/>
  <c r="P6210"/>
  <c r="L6210"/>
  <c r="P6146"/>
  <c r="L6146"/>
  <c r="P6070"/>
  <c r="L6070"/>
  <c r="P5983"/>
  <c r="L5983"/>
  <c r="P5882"/>
  <c r="L5882"/>
  <c r="P5677"/>
  <c r="L5677"/>
  <c r="P5363"/>
  <c r="L5363"/>
  <c r="P6641"/>
  <c r="L6641"/>
  <c r="P6577"/>
  <c r="L6577"/>
  <c r="P6513"/>
  <c r="L6513"/>
  <c r="P6449"/>
  <c r="L6449"/>
  <c r="P6385"/>
  <c r="L6385"/>
  <c r="P6321"/>
  <c r="L6321"/>
  <c r="P6257"/>
  <c r="L6257"/>
  <c r="P6193"/>
  <c r="L6193"/>
  <c r="P6129"/>
  <c r="L6129"/>
  <c r="P6047"/>
  <c r="L6047"/>
  <c r="P5957"/>
  <c r="L5957"/>
  <c r="P5751"/>
  <c r="L5751"/>
  <c r="P5650"/>
  <c r="L5650"/>
  <c r="P6688"/>
  <c r="L6688"/>
  <c r="P6624"/>
  <c r="L6624"/>
  <c r="P6560"/>
  <c r="L6560"/>
  <c r="P6496"/>
  <c r="L6496"/>
  <c r="P6432"/>
  <c r="L6432"/>
  <c r="P6368"/>
  <c r="L6368"/>
  <c r="P6304"/>
  <c r="L6304"/>
  <c r="P6240"/>
  <c r="L6240"/>
  <c r="P6176"/>
  <c r="L6176"/>
  <c r="P6110"/>
  <c r="L6110"/>
  <c r="P6024"/>
  <c r="L6024"/>
  <c r="P5930"/>
  <c r="L5930"/>
  <c r="P5725"/>
  <c r="L5725"/>
  <c r="P5603"/>
  <c r="L5603"/>
  <c r="P5052"/>
  <c r="L5052"/>
  <c r="P6871"/>
  <c r="L6871"/>
  <c r="P6807"/>
  <c r="L6807"/>
  <c r="P6743"/>
  <c r="L6743"/>
  <c r="P6679"/>
  <c r="L6679"/>
  <c r="P6615"/>
  <c r="L6615"/>
  <c r="P6551"/>
  <c r="L6551"/>
  <c r="P6487"/>
  <c r="L6487"/>
  <c r="P6423"/>
  <c r="L6423"/>
  <c r="P6359"/>
  <c r="L6359"/>
  <c r="P6295"/>
  <c r="L6295"/>
  <c r="P6231"/>
  <c r="L6231"/>
  <c r="P6167"/>
  <c r="L6167"/>
  <c r="P6098"/>
  <c r="L6098"/>
  <c r="P6013"/>
  <c r="L6013"/>
  <c r="P5915"/>
  <c r="L5915"/>
  <c r="P5813"/>
  <c r="L5813"/>
  <c r="P5710"/>
  <c r="L5710"/>
  <c r="P5531"/>
  <c r="L5531"/>
  <c r="P4935"/>
  <c r="L4935"/>
  <c r="P6092"/>
  <c r="L6092"/>
  <c r="P6028"/>
  <c r="L6028"/>
  <c r="P5964"/>
  <c r="L5964"/>
  <c r="P5900"/>
  <c r="L5900"/>
  <c r="P5836"/>
  <c r="L5836"/>
  <c r="P5772"/>
  <c r="L5772"/>
  <c r="P5708"/>
  <c r="L5708"/>
  <c r="P5644"/>
  <c r="L5644"/>
  <c r="P5580"/>
  <c r="L5580"/>
  <c r="P5516"/>
  <c r="L5516"/>
  <c r="P5452"/>
  <c r="L5452"/>
  <c r="P5388"/>
  <c r="L5388"/>
  <c r="P5324"/>
  <c r="L5324"/>
  <c r="P5260"/>
  <c r="L5260"/>
  <c r="P5116"/>
  <c r="L5116"/>
  <c r="P4911"/>
  <c r="L4911"/>
  <c r="P4809"/>
  <c r="L4809"/>
  <c r="P4268"/>
  <c r="L4268"/>
  <c r="P5626"/>
  <c r="L5626"/>
  <c r="P5434"/>
  <c r="L5434"/>
  <c r="P5370"/>
  <c r="L5370"/>
  <c r="P5306"/>
  <c r="L5306"/>
  <c r="P5242"/>
  <c r="L5242"/>
  <c r="P4884"/>
  <c r="L4884"/>
  <c r="P4777"/>
  <c r="L4777"/>
  <c r="P4605"/>
  <c r="L4605"/>
  <c r="P6089"/>
  <c r="L6089"/>
  <c r="P6025"/>
  <c r="L6025"/>
  <c r="P5961"/>
  <c r="L5961"/>
  <c r="P5897"/>
  <c r="L5897"/>
  <c r="P5833"/>
  <c r="L5833"/>
  <c r="P5769"/>
  <c r="L5769"/>
  <c r="P5705"/>
  <c r="L5705"/>
  <c r="P5641"/>
  <c r="L5641"/>
  <c r="P5577"/>
  <c r="L5577"/>
  <c r="P5513"/>
  <c r="L5513"/>
  <c r="P5385"/>
  <c r="L5385"/>
  <c r="P5321"/>
  <c r="L5321"/>
  <c r="P5257"/>
  <c r="L5257"/>
  <c r="P5193"/>
  <c r="L5193"/>
  <c r="P5111"/>
  <c r="L5111"/>
  <c r="P4908"/>
  <c r="L4908"/>
  <c r="P4805"/>
  <c r="L4805"/>
  <c r="P4645"/>
  <c r="L4645"/>
  <c r="P4244"/>
  <c r="L4244"/>
  <c r="P5976"/>
  <c r="L5976"/>
  <c r="P5912"/>
  <c r="L5912"/>
  <c r="P5848"/>
  <c r="L5848"/>
  <c r="P5784"/>
  <c r="L5784"/>
  <c r="P5720"/>
  <c r="L5720"/>
  <c r="P5656"/>
  <c r="L5656"/>
  <c r="P5592"/>
  <c r="L5592"/>
  <c r="P5528"/>
  <c r="L5528"/>
  <c r="P5336"/>
  <c r="L5336"/>
  <c r="P4932"/>
  <c r="L4932"/>
  <c r="P4829"/>
  <c r="L4829"/>
  <c r="P4685"/>
  <c r="L4685"/>
  <c r="P4364"/>
  <c r="L4364"/>
  <c r="P3164"/>
  <c r="L3164"/>
  <c r="P5551"/>
  <c r="L5551"/>
  <c r="P5359"/>
  <c r="L5359"/>
  <c r="P5295"/>
  <c r="L5295"/>
  <c r="P5070"/>
  <c r="L5070"/>
  <c r="P4967"/>
  <c r="L4967"/>
  <c r="P4865"/>
  <c r="L4865"/>
  <c r="P4748"/>
  <c r="L4748"/>
  <c r="P3932"/>
  <c r="L3932"/>
  <c r="P5582"/>
  <c r="L5582"/>
  <c r="P5518"/>
  <c r="L5518"/>
  <c r="P5454"/>
  <c r="L5454"/>
  <c r="P5390"/>
  <c r="L5390"/>
  <c r="P5326"/>
  <c r="L5326"/>
  <c r="P5262"/>
  <c r="L5262"/>
  <c r="P5118"/>
  <c r="L5118"/>
  <c r="P4813"/>
  <c r="L4813"/>
  <c r="P4660"/>
  <c r="L4660"/>
  <c r="P4284"/>
  <c r="L4284"/>
  <c r="P5637"/>
  <c r="L5637"/>
  <c r="P5573"/>
  <c r="L5573"/>
  <c r="P5381"/>
  <c r="L5381"/>
  <c r="P5317"/>
  <c r="L5317"/>
  <c r="P5004"/>
  <c r="L5004"/>
  <c r="P4901"/>
  <c r="L4901"/>
  <c r="P4636"/>
  <c r="L4636"/>
  <c r="P4204"/>
  <c r="L4204"/>
  <c r="P5171"/>
  <c r="L5171"/>
  <c r="P5043"/>
  <c r="L5043"/>
  <c r="P4979"/>
  <c r="L4979"/>
  <c r="P4851"/>
  <c r="L4851"/>
  <c r="P4787"/>
  <c r="L4787"/>
  <c r="P4595"/>
  <c r="L4595"/>
  <c r="P4467"/>
  <c r="L4467"/>
  <c r="P4403"/>
  <c r="L4403"/>
  <c r="P4339"/>
  <c r="L4339"/>
  <c r="P4275"/>
  <c r="L4275"/>
  <c r="P4203"/>
  <c r="L4203"/>
  <c r="P4109"/>
  <c r="L4109"/>
  <c r="P3905"/>
  <c r="L3905"/>
  <c r="P3800"/>
  <c r="L3800"/>
  <c r="P3553"/>
  <c r="L3553"/>
  <c r="P2729"/>
  <c r="L2729"/>
  <c r="P5122"/>
  <c r="L5122"/>
  <c r="P4994"/>
  <c r="L4994"/>
  <c r="P4930"/>
  <c r="L4930"/>
  <c r="P8176"/>
  <c r="L8176"/>
  <c r="P7936"/>
  <c r="L7936"/>
  <c r="P7133"/>
  <c r="L7133"/>
  <c r="P58"/>
  <c r="L58"/>
  <c r="P85"/>
  <c r="L85"/>
  <c r="P8703"/>
  <c r="L8703"/>
  <c r="P8639"/>
  <c r="L8639"/>
  <c r="P8575"/>
  <c r="L8575"/>
  <c r="P8511"/>
  <c r="L8511"/>
  <c r="P8447"/>
  <c r="L8447"/>
  <c r="P8383"/>
  <c r="L8383"/>
  <c r="P8319"/>
  <c r="L8319"/>
  <c r="P8255"/>
  <c r="L8255"/>
  <c r="P8191"/>
  <c r="L8191"/>
  <c r="P8127"/>
  <c r="L8127"/>
  <c r="P8037"/>
  <c r="L8037"/>
  <c r="P7935"/>
  <c r="L7935"/>
  <c r="P7765"/>
  <c r="L7765"/>
  <c r="P7253"/>
  <c r="L7253"/>
  <c r="P5"/>
  <c r="L5"/>
  <c r="P8480"/>
  <c r="L8480"/>
  <c r="P8208"/>
  <c r="L8208"/>
  <c r="P7975"/>
  <c r="L7975"/>
  <c r="P7389"/>
  <c r="L7389"/>
  <c r="P73"/>
  <c r="L73"/>
  <c r="P100"/>
  <c r="L100"/>
  <c r="P8718"/>
  <c r="L8718"/>
  <c r="P8654"/>
  <c r="L8654"/>
  <c r="P8590"/>
  <c r="L8590"/>
  <c r="P8526"/>
  <c r="L8526"/>
  <c r="P8462"/>
  <c r="L8462"/>
  <c r="P8398"/>
  <c r="L8398"/>
  <c r="P8334"/>
  <c r="L8334"/>
  <c r="P8270"/>
  <c r="L8270"/>
  <c r="P8206"/>
  <c r="L8206"/>
  <c r="P8142"/>
  <c r="L8142"/>
  <c r="P8061"/>
  <c r="L8061"/>
  <c r="P7959"/>
  <c r="L7959"/>
  <c r="P7832"/>
  <c r="L7832"/>
  <c r="P7373"/>
  <c r="L7373"/>
  <c r="P6574"/>
  <c r="L6574"/>
  <c r="P8544"/>
  <c r="L8544"/>
  <c r="P8240"/>
  <c r="L8240"/>
  <c r="P64"/>
  <c r="L64"/>
  <c r="P8717"/>
  <c r="L8717"/>
  <c r="P8629"/>
  <c r="L8629"/>
  <c r="P8565"/>
  <c r="L8565"/>
  <c r="P8501"/>
  <c r="L8501"/>
  <c r="P8437"/>
  <c r="L8437"/>
  <c r="P8373"/>
  <c r="L8373"/>
  <c r="P8309"/>
  <c r="L8309"/>
  <c r="P8245"/>
  <c r="L8245"/>
  <c r="P8181"/>
  <c r="L8181"/>
  <c r="P8117"/>
  <c r="L8117"/>
  <c r="P8021"/>
  <c r="L8021"/>
  <c r="P7919"/>
  <c r="L7919"/>
  <c r="P7685"/>
  <c r="L7685"/>
  <c r="P7173"/>
  <c r="L7173"/>
  <c r="P8760"/>
  <c r="L8760"/>
  <c r="P8344"/>
  <c r="L8344"/>
  <c r="P7453"/>
  <c r="L7453"/>
  <c r="P83"/>
  <c r="L83"/>
  <c r="P79"/>
  <c r="L79"/>
  <c r="P106"/>
  <c r="L106"/>
  <c r="P8724"/>
  <c r="L8724"/>
  <c r="P8660"/>
  <c r="L8660"/>
  <c r="P8596"/>
  <c r="L8596"/>
  <c r="P8532"/>
  <c r="L8532"/>
  <c r="P8468"/>
  <c r="L8468"/>
  <c r="P8404"/>
  <c r="L8404"/>
  <c r="P8340"/>
  <c r="L8340"/>
  <c r="P8276"/>
  <c r="L8276"/>
  <c r="P8212"/>
  <c r="L8212"/>
  <c r="P8148"/>
  <c r="L8148"/>
  <c r="P8071"/>
  <c r="L8071"/>
  <c r="P7968"/>
  <c r="L7968"/>
  <c r="P7848"/>
  <c r="L7848"/>
  <c r="P7421"/>
  <c r="L7421"/>
  <c r="P6782"/>
  <c r="L6782"/>
  <c r="P8528"/>
  <c r="L8528"/>
  <c r="P105"/>
  <c r="L105"/>
  <c r="P8723"/>
  <c r="L8723"/>
  <c r="P8659"/>
  <c r="L8659"/>
  <c r="P8595"/>
  <c r="L8595"/>
  <c r="P8531"/>
  <c r="L8531"/>
  <c r="P8467"/>
  <c r="L8467"/>
  <c r="P8403"/>
  <c r="L8403"/>
  <c r="P8339"/>
  <c r="L8339"/>
  <c r="P8275"/>
  <c r="L8275"/>
  <c r="P8211"/>
  <c r="L8211"/>
  <c r="P8147"/>
  <c r="L8147"/>
  <c r="P8069"/>
  <c r="L8069"/>
  <c r="P7967"/>
  <c r="L7967"/>
  <c r="P7845"/>
  <c r="L7845"/>
  <c r="P7413"/>
  <c r="L7413"/>
  <c r="P6760"/>
  <c r="L6760"/>
  <c r="P8520"/>
  <c r="L8520"/>
  <c r="P29"/>
  <c r="L29"/>
  <c r="P8690"/>
  <c r="L8690"/>
  <c r="P8626"/>
  <c r="L8626"/>
  <c r="P8562"/>
  <c r="L8562"/>
  <c r="P8498"/>
  <c r="L8498"/>
  <c r="P8434"/>
  <c r="L8434"/>
  <c r="P8370"/>
  <c r="L8370"/>
  <c r="P8306"/>
  <c r="L8306"/>
  <c r="P8242"/>
  <c r="L8242"/>
  <c r="P8178"/>
  <c r="L8178"/>
  <c r="P8114"/>
  <c r="L8114"/>
  <c r="P8016"/>
  <c r="L8016"/>
  <c r="P7913"/>
  <c r="L7913"/>
  <c r="P7661"/>
  <c r="L7661"/>
  <c r="P7149"/>
  <c r="L7149"/>
  <c r="P43"/>
  <c r="L43"/>
  <c r="P46"/>
  <c r="L46"/>
  <c r="P8762"/>
  <c r="L8762"/>
  <c r="P68"/>
  <c r="L68"/>
  <c r="P95"/>
  <c r="L95"/>
  <c r="P8713"/>
  <c r="L8713"/>
  <c r="P8649"/>
  <c r="L8649"/>
  <c r="P8585"/>
  <c r="L8585"/>
  <c r="P8521"/>
  <c r="L8521"/>
  <c r="P8457"/>
  <c r="L8457"/>
  <c r="P8393"/>
  <c r="L8393"/>
  <c r="P8329"/>
  <c r="L8329"/>
  <c r="P8265"/>
  <c r="L8265"/>
  <c r="P8201"/>
  <c r="L8201"/>
  <c r="P8137"/>
  <c r="L8137"/>
  <c r="P8053"/>
  <c r="L8053"/>
  <c r="P7951"/>
  <c r="L7951"/>
  <c r="P7817"/>
  <c r="L7817"/>
  <c r="P7333"/>
  <c r="L7333"/>
  <c r="P6254"/>
  <c r="L6254"/>
  <c r="P8062"/>
  <c r="L8062"/>
  <c r="P7998"/>
  <c r="L7998"/>
  <c r="P7934"/>
  <c r="L7934"/>
  <c r="P7870"/>
  <c r="L7870"/>
  <c r="P7806"/>
  <c r="L7806"/>
  <c r="P7742"/>
  <c r="L7742"/>
  <c r="P7678"/>
  <c r="L7678"/>
  <c r="P7614"/>
  <c r="L7614"/>
  <c r="P7550"/>
  <c r="L7550"/>
  <c r="P7486"/>
  <c r="L7486"/>
  <c r="P7422"/>
  <c r="L7422"/>
  <c r="P7358"/>
  <c r="L7358"/>
  <c r="P7294"/>
  <c r="L7294"/>
  <c r="P7230"/>
  <c r="L7230"/>
  <c r="P7166"/>
  <c r="L7166"/>
  <c r="P7102"/>
  <c r="L7102"/>
  <c r="P7031"/>
  <c r="L7031"/>
  <c r="P6928"/>
  <c r="L6928"/>
  <c r="P6784"/>
  <c r="L6784"/>
  <c r="P6454"/>
  <c r="L6454"/>
  <c r="P5862"/>
  <c r="L5862"/>
  <c r="P7844"/>
  <c r="L7844"/>
  <c r="P7780"/>
  <c r="L7780"/>
  <c r="P7716"/>
  <c r="L7716"/>
  <c r="P7652"/>
  <c r="L7652"/>
  <c r="P7588"/>
  <c r="L7588"/>
  <c r="P7524"/>
  <c r="L7524"/>
  <c r="P7460"/>
  <c r="L7460"/>
  <c r="P7396"/>
  <c r="L7396"/>
  <c r="P7332"/>
  <c r="L7332"/>
  <c r="P7268"/>
  <c r="L7268"/>
  <c r="P7204"/>
  <c r="L7204"/>
  <c r="P7140"/>
  <c r="L7140"/>
  <c r="P7076"/>
  <c r="L7076"/>
  <c r="P6990"/>
  <c r="L6990"/>
  <c r="P6886"/>
  <c r="L6886"/>
  <c r="P6713"/>
  <c r="L6713"/>
  <c r="P6246"/>
  <c r="L6246"/>
  <c r="P5125"/>
  <c r="L5125"/>
  <c r="P8051"/>
  <c r="L8051"/>
  <c r="P7987"/>
  <c r="L7987"/>
  <c r="P7923"/>
  <c r="L7923"/>
  <c r="P7859"/>
  <c r="L7859"/>
  <c r="P7795"/>
  <c r="L7795"/>
  <c r="P7731"/>
  <c r="L7731"/>
  <c r="P7667"/>
  <c r="L7667"/>
  <c r="P7603"/>
  <c r="L7603"/>
  <c r="P7539"/>
  <c r="L7539"/>
  <c r="P7475"/>
  <c r="L7475"/>
  <c r="P7411"/>
  <c r="L7411"/>
  <c r="P7347"/>
  <c r="L7347"/>
  <c r="P7283"/>
  <c r="L7283"/>
  <c r="P7219"/>
  <c r="L7219"/>
  <c r="P7155"/>
  <c r="L7155"/>
  <c r="P7091"/>
  <c r="L7091"/>
  <c r="P7014"/>
  <c r="L7014"/>
  <c r="P6911"/>
  <c r="L6911"/>
  <c r="P6753"/>
  <c r="L6753"/>
  <c r="P6366"/>
  <c r="L6366"/>
  <c r="P5722"/>
  <c r="L5722"/>
  <c r="P8050"/>
  <c r="L8050"/>
  <c r="P7986"/>
  <c r="L7986"/>
  <c r="P7922"/>
  <c r="L7922"/>
  <c r="P7858"/>
  <c r="L7858"/>
  <c r="P7794"/>
  <c r="L7794"/>
  <c r="P7730"/>
  <c r="L7730"/>
  <c r="P7666"/>
  <c r="L7666"/>
  <c r="P7602"/>
  <c r="L7602"/>
  <c r="P7538"/>
  <c r="L7538"/>
  <c r="P7474"/>
  <c r="L7474"/>
  <c r="P7410"/>
  <c r="L7410"/>
  <c r="P7346"/>
  <c r="L7346"/>
  <c r="P7282"/>
  <c r="L7282"/>
  <c r="P7218"/>
  <c r="L7218"/>
  <c r="P7154"/>
  <c r="L7154"/>
  <c r="P7090"/>
  <c r="L7090"/>
  <c r="P7011"/>
  <c r="L7011"/>
  <c r="P6910"/>
  <c r="L6910"/>
  <c r="P6752"/>
  <c r="L6752"/>
  <c r="P6358"/>
  <c r="L6358"/>
  <c r="P5709"/>
  <c r="L5709"/>
  <c r="P7761"/>
  <c r="L7761"/>
  <c r="P7697"/>
  <c r="L7697"/>
  <c r="P7633"/>
  <c r="L7633"/>
  <c r="P7569"/>
  <c r="L7569"/>
  <c r="P7505"/>
  <c r="L7505"/>
  <c r="P7441"/>
  <c r="L7441"/>
  <c r="P7377"/>
  <c r="L7377"/>
  <c r="P7313"/>
  <c r="L7313"/>
  <c r="P7249"/>
  <c r="L7249"/>
  <c r="P7185"/>
  <c r="L7185"/>
  <c r="P7121"/>
  <c r="L7121"/>
  <c r="P7057"/>
  <c r="L7057"/>
  <c r="P6959"/>
  <c r="L6959"/>
  <c r="P6833"/>
  <c r="L6833"/>
  <c r="P6606"/>
  <c r="L6606"/>
  <c r="P6086"/>
  <c r="L6086"/>
  <c r="P7792"/>
  <c r="L7792"/>
  <c r="P7728"/>
  <c r="L7728"/>
  <c r="P7664"/>
  <c r="L7664"/>
  <c r="P7600"/>
  <c r="L7600"/>
  <c r="P7536"/>
  <c r="L7536"/>
  <c r="P7472"/>
  <c r="L7472"/>
  <c r="P7408"/>
  <c r="L7408"/>
  <c r="P7344"/>
  <c r="L7344"/>
  <c r="P7280"/>
  <c r="L7280"/>
  <c r="P7216"/>
  <c r="L7216"/>
  <c r="P7152"/>
  <c r="L7152"/>
  <c r="P7088"/>
  <c r="L7088"/>
  <c r="P7008"/>
  <c r="L7008"/>
  <c r="P6905"/>
  <c r="L6905"/>
  <c r="P6745"/>
  <c r="L6745"/>
  <c r="P6342"/>
  <c r="L6342"/>
  <c r="P5683"/>
  <c r="L5683"/>
  <c r="P7863"/>
  <c r="L7863"/>
  <c r="P7799"/>
  <c r="L7799"/>
  <c r="P7735"/>
  <c r="L7735"/>
  <c r="P7671"/>
  <c r="L7671"/>
  <c r="P7607"/>
  <c r="L7607"/>
  <c r="P7543"/>
  <c r="L7543"/>
  <c r="P7479"/>
  <c r="L7479"/>
  <c r="P7415"/>
  <c r="L7415"/>
  <c r="P7351"/>
  <c r="L7351"/>
  <c r="P7287"/>
  <c r="L7287"/>
  <c r="P7223"/>
  <c r="L7223"/>
  <c r="P7159"/>
  <c r="L7159"/>
  <c r="P7095"/>
  <c r="L7095"/>
  <c r="P7019"/>
  <c r="L7019"/>
  <c r="P6918"/>
  <c r="L6918"/>
  <c r="P6766"/>
  <c r="L6766"/>
  <c r="P6398"/>
  <c r="L6398"/>
  <c r="P5773"/>
  <c r="L5773"/>
  <c r="P7013"/>
  <c r="L7013"/>
  <c r="P6949"/>
  <c r="L6949"/>
  <c r="P6885"/>
  <c r="L6885"/>
  <c r="P6821"/>
  <c r="L6821"/>
  <c r="P6757"/>
  <c r="L6757"/>
  <c r="P6693"/>
  <c r="L6693"/>
  <c r="P6629"/>
  <c r="L6629"/>
  <c r="P6565"/>
  <c r="L6565"/>
  <c r="P6501"/>
  <c r="L6501"/>
  <c r="P6437"/>
  <c r="L6437"/>
  <c r="P6373"/>
  <c r="L6373"/>
  <c r="P6245"/>
  <c r="L6245"/>
  <c r="P6181"/>
  <c r="L6181"/>
  <c r="P6117"/>
  <c r="L6117"/>
  <c r="P6031"/>
  <c r="L6031"/>
  <c r="P5938"/>
  <c r="L5938"/>
  <c r="P5835"/>
  <c r="L5835"/>
  <c r="P5733"/>
  <c r="L5733"/>
  <c r="P5623"/>
  <c r="L5623"/>
  <c r="P5113"/>
  <c r="L5113"/>
  <c r="P7036"/>
  <c r="L7036"/>
  <c r="P6972"/>
  <c r="L6972"/>
  <c r="P6908"/>
  <c r="L6908"/>
  <c r="P6844"/>
  <c r="L6844"/>
  <c r="P6780"/>
  <c r="L6780"/>
  <c r="P6716"/>
  <c r="L6716"/>
  <c r="P6652"/>
  <c r="L6652"/>
  <c r="P6588"/>
  <c r="L6588"/>
  <c r="P6524"/>
  <c r="L6524"/>
  <c r="P6460"/>
  <c r="L6460"/>
  <c r="P6396"/>
  <c r="L6396"/>
  <c r="P6268"/>
  <c r="L6268"/>
  <c r="P6204"/>
  <c r="L6204"/>
  <c r="P6140"/>
  <c r="L6140"/>
  <c r="P6062"/>
  <c r="L6062"/>
  <c r="P5974"/>
  <c r="L5974"/>
  <c r="P5871"/>
  <c r="L5871"/>
  <c r="P5770"/>
  <c r="L5770"/>
  <c r="P5667"/>
  <c r="L5667"/>
  <c r="P5315"/>
  <c r="L5315"/>
  <c r="P4182"/>
  <c r="L4182"/>
  <c r="P6827"/>
  <c r="L6827"/>
  <c r="P6763"/>
  <c r="L6763"/>
  <c r="P6699"/>
  <c r="L6699"/>
  <c r="P6635"/>
  <c r="L6635"/>
  <c r="P6571"/>
  <c r="L6571"/>
  <c r="P6507"/>
  <c r="L6507"/>
  <c r="P6443"/>
  <c r="L6443"/>
  <c r="P6379"/>
  <c r="L6379"/>
  <c r="P6315"/>
  <c r="L6315"/>
  <c r="P6251"/>
  <c r="L6251"/>
  <c r="P6187"/>
  <c r="L6187"/>
  <c r="P6123"/>
  <c r="L6123"/>
  <c r="P6039"/>
  <c r="L6039"/>
  <c r="P5947"/>
  <c r="L5947"/>
  <c r="P5845"/>
  <c r="L5845"/>
  <c r="P5742"/>
  <c r="L5742"/>
  <c r="P5639"/>
  <c r="L5639"/>
  <c r="P7034"/>
  <c r="L7034"/>
  <c r="P6970"/>
  <c r="L6970"/>
  <c r="P6906"/>
  <c r="L6906"/>
  <c r="P6842"/>
  <c r="L6842"/>
  <c r="P6778"/>
  <c r="L6778"/>
  <c r="P6714"/>
  <c r="L6714"/>
  <c r="P6650"/>
  <c r="L6650"/>
  <c r="P6586"/>
  <c r="L6586"/>
  <c r="P6522"/>
  <c r="L6522"/>
  <c r="P6458"/>
  <c r="L6458"/>
  <c r="P6394"/>
  <c r="L6394"/>
  <c r="P6266"/>
  <c r="L6266"/>
  <c r="P6202"/>
  <c r="L6202"/>
  <c r="P6138"/>
  <c r="L6138"/>
  <c r="P6059"/>
  <c r="L6059"/>
  <c r="P5971"/>
  <c r="L5971"/>
  <c r="P5869"/>
  <c r="L5869"/>
  <c r="P5766"/>
  <c r="L5766"/>
  <c r="P5663"/>
  <c r="L5663"/>
  <c r="P3984"/>
  <c r="L3984"/>
  <c r="P6633"/>
  <c r="L6633"/>
  <c r="P6569"/>
  <c r="L6569"/>
  <c r="P6505"/>
  <c r="L6505"/>
  <c r="P6441"/>
  <c r="L6441"/>
  <c r="P6377"/>
  <c r="L6377"/>
  <c r="P6313"/>
  <c r="L6313"/>
  <c r="P6249"/>
  <c r="L6249"/>
  <c r="P6185"/>
  <c r="L6185"/>
  <c r="P6121"/>
  <c r="L6121"/>
  <c r="P6037"/>
  <c r="L6037"/>
  <c r="P5943"/>
  <c r="L5943"/>
  <c r="P5842"/>
  <c r="L5842"/>
  <c r="P5739"/>
  <c r="L5739"/>
  <c r="P5635"/>
  <c r="L5635"/>
  <c r="P6680"/>
  <c r="L6680"/>
  <c r="P6616"/>
  <c r="L6616"/>
  <c r="P6552"/>
  <c r="L6552"/>
  <c r="P6488"/>
  <c r="L6488"/>
  <c r="P6424"/>
  <c r="L6424"/>
  <c r="P6360"/>
  <c r="L6360"/>
  <c r="P6296"/>
  <c r="L6296"/>
  <c r="P6232"/>
  <c r="L6232"/>
  <c r="P6168"/>
  <c r="L6168"/>
  <c r="P6099"/>
  <c r="L6099"/>
  <c r="P6014"/>
  <c r="L6014"/>
  <c r="P5917"/>
  <c r="L5917"/>
  <c r="P5814"/>
  <c r="L5814"/>
  <c r="P5711"/>
  <c r="L5711"/>
  <c r="P4949"/>
  <c r="L4949"/>
  <c r="P6863"/>
  <c r="L6863"/>
  <c r="P6799"/>
  <c r="L6799"/>
  <c r="P6735"/>
  <c r="L6735"/>
  <c r="P6671"/>
  <c r="L6671"/>
  <c r="P6607"/>
  <c r="L6607"/>
  <c r="P6543"/>
  <c r="L6543"/>
  <c r="P6479"/>
  <c r="L6479"/>
  <c r="P6415"/>
  <c r="L6415"/>
  <c r="P6351"/>
  <c r="L6351"/>
  <c r="P6223"/>
  <c r="L6223"/>
  <c r="P6159"/>
  <c r="L6159"/>
  <c r="P6087"/>
  <c r="L6087"/>
  <c r="P6002"/>
  <c r="L6002"/>
  <c r="P5902"/>
  <c r="L5902"/>
  <c r="P5799"/>
  <c r="L5799"/>
  <c r="P5698"/>
  <c r="L5698"/>
  <c r="P4833"/>
  <c r="L4833"/>
  <c r="P6084"/>
  <c r="L6084"/>
  <c r="P6020"/>
  <c r="L6020"/>
  <c r="P5956"/>
  <c r="L5956"/>
  <c r="P5892"/>
  <c r="L5892"/>
  <c r="P5828"/>
  <c r="L5828"/>
  <c r="P5764"/>
  <c r="L5764"/>
  <c r="P5700"/>
  <c r="L5700"/>
  <c r="P5636"/>
  <c r="L5636"/>
  <c r="P5572"/>
  <c r="L5572"/>
  <c r="P5380"/>
  <c r="L5380"/>
  <c r="P5316"/>
  <c r="L5316"/>
  <c r="P5103"/>
  <c r="L5103"/>
  <c r="P5001"/>
  <c r="L5001"/>
  <c r="P4900"/>
  <c r="L4900"/>
  <c r="P4193"/>
  <c r="L4193"/>
  <c r="P5618"/>
  <c r="L5618"/>
  <c r="P5554"/>
  <c r="L5554"/>
  <c r="P5426"/>
  <c r="L5426"/>
  <c r="P5362"/>
  <c r="L5362"/>
  <c r="P5234"/>
  <c r="L5234"/>
  <c r="P5166"/>
  <c r="L5166"/>
  <c r="P5076"/>
  <c r="L5076"/>
  <c r="P4973"/>
  <c r="L4973"/>
  <c r="P4756"/>
  <c r="L4756"/>
  <c r="P3971"/>
  <c r="L3971"/>
  <c r="P6081"/>
  <c r="L6081"/>
  <c r="P6017"/>
  <c r="L6017"/>
  <c r="P5953"/>
  <c r="L5953"/>
  <c r="P5889"/>
  <c r="L5889"/>
  <c r="P5825"/>
  <c r="L5825"/>
  <c r="P5761"/>
  <c r="L5761"/>
  <c r="P5697"/>
  <c r="L5697"/>
  <c r="P5633"/>
  <c r="L5633"/>
  <c r="P5569"/>
  <c r="L5569"/>
  <c r="P5505"/>
  <c r="L5505"/>
  <c r="P5377"/>
  <c r="L5377"/>
  <c r="P5313"/>
  <c r="L5313"/>
  <c r="P5100"/>
  <c r="L5100"/>
  <c r="P4997"/>
  <c r="L4997"/>
  <c r="P4791"/>
  <c r="L4791"/>
  <c r="P4161"/>
  <c r="L4161"/>
  <c r="P5968"/>
  <c r="L5968"/>
  <c r="P5904"/>
  <c r="L5904"/>
  <c r="P5840"/>
  <c r="L5840"/>
  <c r="P5776"/>
  <c r="L5776"/>
  <c r="P5712"/>
  <c r="L5712"/>
  <c r="P5648"/>
  <c r="L5648"/>
  <c r="P5520"/>
  <c r="L5520"/>
  <c r="P5456"/>
  <c r="L5456"/>
  <c r="P5328"/>
  <c r="L5328"/>
  <c r="P5264"/>
  <c r="L5264"/>
  <c r="P5120"/>
  <c r="L5120"/>
  <c r="P5021"/>
  <c r="L5021"/>
  <c r="P4815"/>
  <c r="L4815"/>
  <c r="P4665"/>
  <c r="L4665"/>
  <c r="P4300"/>
  <c r="L4300"/>
  <c r="P5607"/>
  <c r="L5607"/>
  <c r="P5479"/>
  <c r="L5479"/>
  <c r="P5287"/>
  <c r="L5287"/>
  <c r="P4956"/>
  <c r="L4956"/>
  <c r="P4853"/>
  <c r="L4853"/>
  <c r="P3829"/>
  <c r="L3829"/>
  <c r="P5574"/>
  <c r="L5574"/>
  <c r="P5510"/>
  <c r="L5510"/>
  <c r="P5382"/>
  <c r="L5382"/>
  <c r="P5318"/>
  <c r="L5318"/>
  <c r="P5190"/>
  <c r="L5190"/>
  <c r="P5005"/>
  <c r="L5005"/>
  <c r="P4902"/>
  <c r="L4902"/>
  <c r="P4637"/>
  <c r="L4637"/>
  <c r="P4214"/>
  <c r="L4214"/>
  <c r="P5629"/>
  <c r="L5629"/>
  <c r="P5501"/>
  <c r="L5501"/>
  <c r="P5309"/>
  <c r="L5309"/>
  <c r="P5245"/>
  <c r="L5245"/>
  <c r="P4887"/>
  <c r="L4887"/>
  <c r="P4785"/>
  <c r="L4785"/>
  <c r="P4613"/>
  <c r="L4613"/>
  <c r="P4112"/>
  <c r="L4112"/>
  <c r="P5163"/>
  <c r="L5163"/>
  <c r="P5099"/>
  <c r="L5099"/>
  <c r="P4971"/>
  <c r="L4971"/>
  <c r="P4907"/>
  <c r="L4907"/>
  <c r="P4779"/>
  <c r="L4779"/>
  <c r="P4715"/>
  <c r="L4715"/>
  <c r="P4587"/>
  <c r="L4587"/>
  <c r="P4523"/>
  <c r="L4523"/>
  <c r="P4395"/>
  <c r="L4395"/>
  <c r="P4331"/>
  <c r="L4331"/>
  <c r="P4267"/>
  <c r="L4267"/>
  <c r="P4192"/>
  <c r="L4192"/>
  <c r="P4097"/>
  <c r="L4097"/>
  <c r="P3995"/>
  <c r="L3995"/>
  <c r="P3892"/>
  <c r="L3892"/>
  <c r="P3777"/>
  <c r="L3777"/>
  <c r="P3489"/>
  <c r="L3489"/>
  <c r="P5114"/>
  <c r="L5114"/>
  <c r="P5050"/>
  <c r="L5050"/>
  <c r="P4922"/>
  <c r="L4922"/>
  <c r="P4401"/>
  <c r="L4401"/>
  <c r="P4337"/>
  <c r="L4337"/>
  <c r="P4273"/>
  <c r="L4273"/>
  <c r="P4200"/>
  <c r="L4200"/>
  <c r="P4107"/>
  <c r="L4107"/>
  <c r="P3901"/>
  <c r="L3901"/>
  <c r="P3793"/>
  <c r="L3793"/>
  <c r="P3537"/>
  <c r="L3537"/>
  <c r="P2566"/>
  <c r="L2566"/>
  <c r="P5048"/>
  <c r="L5048"/>
  <c r="P4984"/>
  <c r="L4984"/>
  <c r="P4856"/>
  <c r="L4856"/>
  <c r="P4792"/>
  <c r="L4792"/>
  <c r="P4664"/>
  <c r="L4664"/>
  <c r="P4600"/>
  <c r="L4600"/>
  <c r="P4472"/>
  <c r="L4472"/>
  <c r="P4344"/>
  <c r="L4344"/>
  <c r="P4280"/>
  <c r="L4280"/>
  <c r="P4209"/>
  <c r="L4209"/>
  <c r="P4117"/>
  <c r="L4117"/>
  <c r="P4016"/>
  <c r="L4016"/>
  <c r="P3913"/>
  <c r="L3913"/>
  <c r="P3811"/>
  <c r="L3811"/>
  <c r="P3593"/>
  <c r="L3593"/>
  <c r="P2866"/>
  <c r="L2866"/>
  <c r="P4735"/>
  <c r="L4735"/>
  <c r="P4607"/>
  <c r="L4607"/>
  <c r="P4543"/>
  <c r="L4543"/>
  <c r="P4351"/>
  <c r="L4351"/>
  <c r="P4287"/>
  <c r="L4287"/>
  <c r="P4219"/>
  <c r="L4219"/>
  <c r="P4129"/>
  <c r="L4129"/>
  <c r="P3924"/>
  <c r="L3924"/>
  <c r="P3821"/>
  <c r="L3821"/>
  <c r="P4742"/>
  <c r="L4742"/>
  <c r="P4678"/>
  <c r="L4678"/>
  <c r="P4614"/>
  <c r="L4614"/>
  <c r="P4422"/>
  <c r="L4422"/>
  <c r="P4358"/>
  <c r="L4358"/>
  <c r="P4294"/>
  <c r="L4294"/>
  <c r="P4228"/>
  <c r="L4228"/>
  <c r="P4140"/>
  <c r="L4140"/>
  <c r="P4037"/>
  <c r="L4037"/>
  <c r="P3936"/>
  <c r="L3936"/>
  <c r="P3833"/>
  <c r="L3833"/>
  <c r="P3680"/>
  <c r="L3680"/>
  <c r="P3089"/>
  <c r="L3089"/>
  <c r="P4493"/>
  <c r="L4493"/>
  <c r="P4429"/>
  <c r="L4429"/>
  <c r="P4365"/>
  <c r="L4365"/>
  <c r="P4301"/>
  <c r="L4301"/>
  <c r="P4237"/>
  <c r="L4237"/>
  <c r="P3947"/>
  <c r="L3947"/>
  <c r="P3844"/>
  <c r="L3844"/>
  <c r="P3178"/>
  <c r="L3178"/>
  <c r="P4210"/>
  <c r="L4210"/>
  <c r="P4082"/>
  <c r="L4082"/>
  <c r="P4018"/>
  <c r="L4018"/>
  <c r="P3954"/>
  <c r="L3954"/>
  <c r="P3890"/>
  <c r="L3890"/>
  <c r="P3826"/>
  <c r="L3826"/>
  <c r="P3634"/>
  <c r="L3634"/>
  <c r="P3570"/>
  <c r="L3570"/>
  <c r="P3506"/>
  <c r="L3506"/>
  <c r="P3442"/>
  <c r="L3442"/>
  <c r="P3374"/>
  <c r="L3374"/>
  <c r="P3282"/>
  <c r="L3282"/>
  <c r="P3179"/>
  <c r="L3179"/>
  <c r="P3076"/>
  <c r="L3076"/>
  <c r="P2974"/>
  <c r="L2974"/>
  <c r="P2806"/>
  <c r="L2806"/>
  <c r="P2065"/>
  <c r="L2065"/>
  <c r="P3608"/>
  <c r="L3608"/>
  <c r="P3544"/>
  <c r="L3544"/>
  <c r="P3480"/>
  <c r="L3480"/>
  <c r="P3416"/>
  <c r="L3416"/>
  <c r="P3340"/>
  <c r="L3340"/>
  <c r="P3241"/>
  <c r="L3241"/>
  <c r="P3138"/>
  <c r="L3138"/>
  <c r="P3035"/>
  <c r="L3035"/>
  <c r="P2906"/>
  <c r="L2906"/>
  <c r="P2647"/>
  <c r="L2647"/>
  <c r="P4215"/>
  <c r="L4215"/>
  <c r="P4087"/>
  <c r="L4087"/>
  <c r="P4023"/>
  <c r="L4023"/>
  <c r="P3959"/>
  <c r="L3959"/>
  <c r="P3895"/>
  <c r="L3895"/>
  <c r="P3831"/>
  <c r="L3831"/>
  <c r="P3703"/>
  <c r="L3703"/>
  <c r="P3575"/>
  <c r="L3575"/>
  <c r="P3511"/>
  <c r="L3511"/>
  <c r="P3447"/>
  <c r="L3447"/>
  <c r="P3381"/>
  <c r="L3381"/>
  <c r="P3290"/>
  <c r="L3290"/>
  <c r="P3084"/>
  <c r="L3084"/>
  <c r="P2982"/>
  <c r="L2982"/>
  <c r="P2818"/>
  <c r="L2818"/>
  <c r="P2170"/>
  <c r="L2170"/>
  <c r="P4038"/>
  <c r="L4038"/>
  <c r="P3974"/>
  <c r="L3974"/>
  <c r="P3910"/>
  <c r="L3910"/>
  <c r="P3846"/>
  <c r="L3846"/>
  <c r="P3782"/>
  <c r="L3782"/>
  <c r="P3654"/>
  <c r="L3654"/>
  <c r="P3590"/>
  <c r="L3590"/>
  <c r="P3526"/>
  <c r="L3526"/>
  <c r="P3462"/>
  <c r="L3462"/>
  <c r="P3398"/>
  <c r="L3398"/>
  <c r="P3314"/>
  <c r="L3314"/>
  <c r="P3108"/>
  <c r="L3108"/>
  <c r="P3006"/>
  <c r="L3006"/>
  <c r="P2858"/>
  <c r="L2858"/>
  <c r="P2426"/>
  <c r="L2426"/>
  <c r="P3773"/>
  <c r="L3773"/>
  <c r="P3709"/>
  <c r="L3709"/>
  <c r="P3581"/>
  <c r="L3581"/>
  <c r="P3517"/>
  <c r="L3517"/>
  <c r="P3453"/>
  <c r="L3453"/>
  <c r="P3389"/>
  <c r="L3389"/>
  <c r="P3299"/>
  <c r="L3299"/>
  <c r="P3196"/>
  <c r="L3196"/>
  <c r="P3094"/>
  <c r="L3094"/>
  <c r="P2834"/>
  <c r="L2834"/>
  <c r="P2298"/>
  <c r="L2298"/>
  <c r="P3700"/>
  <c r="L3700"/>
  <c r="P3636"/>
  <c r="L3636"/>
  <c r="P3572"/>
  <c r="L3572"/>
  <c r="P3508"/>
  <c r="L3508"/>
  <c r="P3444"/>
  <c r="L3444"/>
  <c r="P3378"/>
  <c r="L3378"/>
  <c r="P3284"/>
  <c r="L3284"/>
  <c r="P3182"/>
  <c r="L3182"/>
  <c r="P3081"/>
  <c r="L3081"/>
  <c r="P2978"/>
  <c r="L2978"/>
  <c r="P2810"/>
  <c r="L2810"/>
  <c r="P2106"/>
  <c r="L2106"/>
  <c r="P3611"/>
  <c r="L3611"/>
  <c r="P3547"/>
  <c r="L3547"/>
  <c r="P3483"/>
  <c r="L3483"/>
  <c r="P3419"/>
  <c r="L3419"/>
  <c r="P3345"/>
  <c r="L3345"/>
  <c r="P3244"/>
  <c r="L3244"/>
  <c r="P3142"/>
  <c r="L3142"/>
  <c r="P3041"/>
  <c r="L3041"/>
  <c r="P2914"/>
  <c r="L2914"/>
  <c r="P2679"/>
  <c r="L2679"/>
  <c r="P3376"/>
  <c r="L3376"/>
  <c r="P3312"/>
  <c r="L3312"/>
  <c r="P3248"/>
  <c r="L3248"/>
  <c r="P3120"/>
  <c r="L3120"/>
  <c r="P3056"/>
  <c r="L3056"/>
  <c r="P2864"/>
  <c r="L2864"/>
  <c r="P2800"/>
  <c r="L2800"/>
  <c r="P2736"/>
  <c r="L2736"/>
  <c r="P2668"/>
  <c r="L2668"/>
  <c r="P2578"/>
  <c r="L2578"/>
  <c r="P2476"/>
  <c r="L2476"/>
  <c r="P2373"/>
  <c r="L2373"/>
  <c r="P2233"/>
  <c r="L2233"/>
  <c r="P2060"/>
  <c r="L2060"/>
  <c r="P3383"/>
  <c r="L3383"/>
  <c r="P3319"/>
  <c r="L3319"/>
  <c r="P3255"/>
  <c r="L3255"/>
  <c r="P3127"/>
  <c r="L3127"/>
  <c r="P3063"/>
  <c r="L3063"/>
  <c r="P2935"/>
  <c r="L2935"/>
  <c r="P2871"/>
  <c r="L2871"/>
  <c r="P2807"/>
  <c r="L2807"/>
  <c r="P2743"/>
  <c r="L2743"/>
  <c r="P2677"/>
  <c r="L2677"/>
  <c r="P2589"/>
  <c r="L2589"/>
  <c r="P2486"/>
  <c r="L2486"/>
  <c r="P2385"/>
  <c r="L2385"/>
  <c r="P2250"/>
  <c r="L2250"/>
  <c r="P2081"/>
  <c r="L2081"/>
  <c r="P1288"/>
  <c r="L1288"/>
  <c r="P2718"/>
  <c r="L2718"/>
  <c r="P2644"/>
  <c r="L2644"/>
  <c r="P2549"/>
  <c r="L2549"/>
  <c r="P2446"/>
  <c r="L2446"/>
  <c r="P2345"/>
  <c r="L2345"/>
  <c r="P2185"/>
  <c r="L2185"/>
  <c r="P2001"/>
  <c r="L2001"/>
  <c r="P3309"/>
  <c r="L3309"/>
  <c r="P3245"/>
  <c r="L3245"/>
  <c r="P3181"/>
  <c r="L3181"/>
  <c r="P3117"/>
  <c r="L3117"/>
  <c r="P3053"/>
  <c r="L3053"/>
  <c r="P2989"/>
  <c r="L2989"/>
  <c r="P2861"/>
  <c r="L2861"/>
  <c r="P2797"/>
  <c r="L2797"/>
  <c r="P2733"/>
  <c r="L2733"/>
  <c r="P2663"/>
  <c r="L2663"/>
  <c r="P2573"/>
  <c r="L2573"/>
  <c r="P2470"/>
  <c r="L2470"/>
  <c r="P2369"/>
  <c r="L2369"/>
  <c r="P2225"/>
  <c r="L2225"/>
  <c r="P2052"/>
  <c r="L2052"/>
  <c r="P2972"/>
  <c r="L2972"/>
  <c r="P2908"/>
  <c r="L2908"/>
  <c r="P2844"/>
  <c r="L2844"/>
  <c r="P2780"/>
  <c r="L2780"/>
  <c r="P2716"/>
  <c r="L2716"/>
  <c r="P2641"/>
  <c r="L2641"/>
  <c r="P2546"/>
  <c r="L2546"/>
  <c r="P2444"/>
  <c r="L2444"/>
  <c r="P2341"/>
  <c r="L2341"/>
  <c r="P2178"/>
  <c r="L2178"/>
  <c r="P1976"/>
  <c r="L1976"/>
  <c r="P2947"/>
  <c r="L2947"/>
  <c r="P2883"/>
  <c r="L2883"/>
  <c r="P2819"/>
  <c r="L2819"/>
  <c r="P2755"/>
  <c r="L2755"/>
  <c r="P2691"/>
  <c r="L2691"/>
  <c r="P2607"/>
  <c r="L2607"/>
  <c r="P2506"/>
  <c r="L2506"/>
  <c r="P2404"/>
  <c r="L2404"/>
  <c r="P2282"/>
  <c r="L2282"/>
  <c r="P2113"/>
  <c r="L2113"/>
  <c r="P1577"/>
  <c r="L1577"/>
  <c r="P2730"/>
  <c r="L2730"/>
  <c r="P2660"/>
  <c r="L2660"/>
  <c r="P2569"/>
  <c r="L2569"/>
  <c r="P2466"/>
  <c r="L2466"/>
  <c r="P2364"/>
  <c r="L2364"/>
  <c r="P2217"/>
  <c r="L2217"/>
  <c r="P2044"/>
  <c r="L2044"/>
  <c r="P2683"/>
  <c r="L2683"/>
  <c r="P2619"/>
  <c r="L2619"/>
  <c r="P2555"/>
  <c r="L2555"/>
  <c r="P2491"/>
  <c r="L2491"/>
  <c r="P2427"/>
  <c r="L2427"/>
  <c r="P2363"/>
  <c r="L2363"/>
  <c r="P2299"/>
  <c r="L2299"/>
  <c r="P2235"/>
  <c r="L2235"/>
  <c r="P2171"/>
  <c r="L2171"/>
  <c r="P2107"/>
  <c r="L2107"/>
  <c r="P2043"/>
  <c r="L2043"/>
  <c r="P1952"/>
  <c r="L1952"/>
  <c r="P1849"/>
  <c r="L1849"/>
  <c r="P1721"/>
  <c r="L1721"/>
  <c r="P1557"/>
  <c r="L1557"/>
  <c r="P1385"/>
  <c r="L1385"/>
  <c r="P1018"/>
  <c r="L1018"/>
  <c r="P1909"/>
  <c r="L1909"/>
  <c r="P1808"/>
  <c r="L1808"/>
  <c r="P1656"/>
  <c r="L1656"/>
  <c r="P1490"/>
  <c r="L1490"/>
  <c r="P1283"/>
  <c r="L1283"/>
  <c r="P2664"/>
  <c r="L2664"/>
  <c r="P2600"/>
  <c r="L2600"/>
  <c r="P2536"/>
  <c r="L2536"/>
  <c r="P2472"/>
  <c r="L2472"/>
  <c r="P2408"/>
  <c r="L2408"/>
  <c r="P2344"/>
  <c r="L2344"/>
  <c r="P2280"/>
  <c r="L2280"/>
  <c r="P2216"/>
  <c r="L2216"/>
  <c r="P2152"/>
  <c r="L2152"/>
  <c r="P2088"/>
  <c r="L2088"/>
  <c r="P2024"/>
  <c r="L2024"/>
  <c r="P1921"/>
  <c r="L1921"/>
  <c r="P1818"/>
  <c r="L1818"/>
  <c r="P1672"/>
  <c r="L1672"/>
  <c r="P1509"/>
  <c r="L1509"/>
  <c r="P1315"/>
  <c r="L1315"/>
  <c r="P2591"/>
  <c r="L2591"/>
  <c r="P2527"/>
  <c r="L2527"/>
  <c r="P2463"/>
  <c r="L2463"/>
  <c r="P2399"/>
  <c r="L2399"/>
  <c r="P2335"/>
  <c r="L2335"/>
  <c r="P2271"/>
  <c r="L2271"/>
  <c r="P2207"/>
  <c r="L2207"/>
  <c r="P2143"/>
  <c r="L2143"/>
  <c r="P2079"/>
  <c r="L2079"/>
  <c r="P2009"/>
  <c r="L2009"/>
  <c r="P1906"/>
  <c r="L1906"/>
  <c r="P1803"/>
  <c r="L1803"/>
  <c r="P1649"/>
  <c r="L1649"/>
  <c r="P1488"/>
  <c r="L1488"/>
  <c r="P1276"/>
  <c r="L1276"/>
  <c r="P2310"/>
  <c r="L2310"/>
  <c r="P2246"/>
  <c r="L2246"/>
  <c r="P2182"/>
  <c r="L2182"/>
  <c r="P2118"/>
  <c r="L2118"/>
  <c r="P2054"/>
  <c r="L2054"/>
  <c r="P1969"/>
  <c r="L1969"/>
  <c r="P1866"/>
  <c r="L1866"/>
  <c r="P1749"/>
  <c r="L1749"/>
  <c r="P1585"/>
  <c r="L1585"/>
  <c r="P1424"/>
  <c r="L1424"/>
  <c r="P1173"/>
  <c r="L1173"/>
  <c r="P2285"/>
  <c r="L2285"/>
  <c r="P2221"/>
  <c r="L2221"/>
  <c r="P2157"/>
  <c r="L2157"/>
  <c r="P2093"/>
  <c r="L2093"/>
  <c r="P2029"/>
  <c r="L2029"/>
  <c r="P1929"/>
  <c r="L1929"/>
  <c r="P1826"/>
  <c r="L1826"/>
  <c r="P1685"/>
  <c r="L1685"/>
  <c r="P1521"/>
  <c r="L1521"/>
  <c r="P1337"/>
  <c r="L1337"/>
  <c r="P2003"/>
  <c r="L2003"/>
  <c r="P1901"/>
  <c r="L1901"/>
  <c r="P1800"/>
  <c r="L1800"/>
  <c r="P1642"/>
  <c r="L1642"/>
  <c r="P1478"/>
  <c r="L1478"/>
  <c r="P1261"/>
  <c r="L1261"/>
  <c r="P2007"/>
  <c r="L2007"/>
  <c r="P1943"/>
  <c r="L1943"/>
  <c r="P1879"/>
  <c r="L1879"/>
  <c r="P1815"/>
  <c r="L1815"/>
  <c r="P1729"/>
  <c r="L1729"/>
  <c r="P1626"/>
  <c r="L1626"/>
  <c r="P1525"/>
  <c r="L1525"/>
  <c r="P1422"/>
  <c r="L1422"/>
  <c r="P1273"/>
  <c r="L1273"/>
  <c r="P1108"/>
  <c r="L1108"/>
  <c r="P714"/>
  <c r="L714"/>
  <c r="P1982"/>
  <c r="L1982"/>
  <c r="P1918"/>
  <c r="L1918"/>
  <c r="P1854"/>
  <c r="L1854"/>
  <c r="P1786"/>
  <c r="L1786"/>
  <c r="P1689"/>
  <c r="L1689"/>
  <c r="P1586"/>
  <c r="L1586"/>
  <c r="P1485"/>
  <c r="L1485"/>
  <c r="P1371"/>
  <c r="L1371"/>
  <c r="P1209"/>
  <c r="L1209"/>
  <c r="P1003"/>
  <c r="L1003"/>
  <c r="P1145"/>
  <c r="L1145"/>
  <c r="P828"/>
  <c r="L828"/>
  <c r="P1996"/>
  <c r="L1996"/>
  <c r="P1932"/>
  <c r="L1932"/>
  <c r="P1868"/>
  <c r="L1868"/>
  <c r="P1804"/>
  <c r="L1804"/>
  <c r="P1712"/>
  <c r="L1712"/>
  <c r="P1609"/>
  <c r="L1609"/>
  <c r="P1506"/>
  <c r="L1506"/>
  <c r="P1401"/>
  <c r="L1401"/>
  <c r="P1244"/>
  <c r="L1244"/>
  <c r="P1081"/>
  <c r="L1081"/>
  <c r="P581"/>
  <c r="L581"/>
  <c r="P929"/>
  <c r="L929"/>
  <c r="P1116"/>
  <c r="L1116"/>
  <c r="P749"/>
  <c r="L749"/>
  <c r="P1020"/>
  <c r="L1020"/>
  <c r="P272"/>
  <c r="L272"/>
  <c r="P1743"/>
  <c r="L1743"/>
  <c r="P1679"/>
  <c r="L1679"/>
  <c r="P1615"/>
  <c r="L1615"/>
  <c r="P1551"/>
  <c r="L1551"/>
  <c r="P1487"/>
  <c r="L1487"/>
  <c r="P1423"/>
  <c r="L1423"/>
  <c r="P1336"/>
  <c r="L1336"/>
  <c r="P1233"/>
  <c r="L1233"/>
  <c r="P1131"/>
  <c r="L1131"/>
  <c r="P956"/>
  <c r="L956"/>
  <c r="P636"/>
  <c r="L636"/>
  <c r="P1756"/>
  <c r="L1756"/>
  <c r="P1692"/>
  <c r="L1692"/>
  <c r="P1628"/>
  <c r="L1628"/>
  <c r="P1564"/>
  <c r="L1564"/>
  <c r="P1500"/>
  <c r="L1500"/>
  <c r="P1436"/>
  <c r="L1436"/>
  <c r="P1356"/>
  <c r="L1356"/>
  <c r="P1253"/>
  <c r="L1253"/>
  <c r="P1152"/>
  <c r="L1152"/>
  <c r="P1017"/>
  <c r="L1017"/>
  <c r="P720"/>
  <c r="L720"/>
  <c r="P1731"/>
  <c r="L1731"/>
  <c r="P1667"/>
  <c r="L1667"/>
  <c r="P1603"/>
  <c r="L1603"/>
  <c r="P1539"/>
  <c r="L1539"/>
  <c r="P1475"/>
  <c r="L1475"/>
  <c r="P1409"/>
  <c r="L1409"/>
  <c r="P1316"/>
  <c r="L1316"/>
  <c r="P1213"/>
  <c r="L1213"/>
  <c r="P1112"/>
  <c r="L1112"/>
  <c r="P906"/>
  <c r="L906"/>
  <c r="P525"/>
  <c r="L525"/>
  <c r="P1362"/>
  <c r="L1362"/>
  <c r="P1298"/>
  <c r="L1298"/>
  <c r="P1234"/>
  <c r="L1234"/>
  <c r="P1170"/>
  <c r="L1170"/>
  <c r="P1106"/>
  <c r="L1106"/>
  <c r="P1033"/>
  <c r="L1033"/>
  <c r="P930"/>
  <c r="L930"/>
  <c r="P827"/>
  <c r="L827"/>
  <c r="P700"/>
  <c r="L700"/>
  <c r="P495"/>
  <c r="L495"/>
  <c r="P418"/>
  <c r="L418"/>
  <c r="P1391"/>
  <c r="L1391"/>
  <c r="P1327"/>
  <c r="L1327"/>
  <c r="P1263"/>
  <c r="L1263"/>
  <c r="P1199"/>
  <c r="L1199"/>
  <c r="P1135"/>
  <c r="L1135"/>
  <c r="P1071"/>
  <c r="L1071"/>
  <c r="P977"/>
  <c r="L977"/>
  <c r="P874"/>
  <c r="L874"/>
  <c r="P763"/>
  <c r="L763"/>
  <c r="P603"/>
  <c r="L603"/>
  <c r="P348"/>
  <c r="L348"/>
  <c r="P1318"/>
  <c r="L1318"/>
  <c r="P1254"/>
  <c r="L1254"/>
  <c r="P1190"/>
  <c r="L1190"/>
  <c r="P1126"/>
  <c r="L1126"/>
  <c r="P1062"/>
  <c r="L1062"/>
  <c r="P962"/>
  <c r="L962"/>
  <c r="P859"/>
  <c r="L859"/>
  <c r="P743"/>
  <c r="L743"/>
  <c r="P571"/>
  <c r="L571"/>
  <c r="P311"/>
  <c r="L311"/>
  <c r="P1011"/>
  <c r="L1011"/>
  <c r="P908"/>
  <c r="L908"/>
  <c r="P806"/>
  <c r="L806"/>
  <c r="P675"/>
  <c r="L675"/>
  <c r="P442"/>
  <c r="L442"/>
  <c r="P1049"/>
  <c r="L1049"/>
  <c r="P946"/>
  <c r="L946"/>
  <c r="P843"/>
  <c r="L843"/>
  <c r="P722"/>
  <c r="L722"/>
  <c r="P536"/>
  <c r="L536"/>
  <c r="P208"/>
  <c r="L208"/>
  <c r="P1048"/>
  <c r="L1048"/>
  <c r="P984"/>
  <c r="L984"/>
  <c r="P920"/>
  <c r="L920"/>
  <c r="P856"/>
  <c r="L856"/>
  <c r="P791"/>
  <c r="L791"/>
  <c r="P706"/>
  <c r="L706"/>
  <c r="P620"/>
  <c r="L620"/>
  <c r="P535"/>
  <c r="L535"/>
  <c r="P436"/>
  <c r="L436"/>
  <c r="P335"/>
  <c r="L335"/>
  <c r="P232"/>
  <c r="L232"/>
  <c r="P1023"/>
  <c r="L1023"/>
  <c r="P959"/>
  <c r="L959"/>
  <c r="P895"/>
  <c r="L895"/>
  <c r="P831"/>
  <c r="L831"/>
  <c r="P757"/>
  <c r="L757"/>
  <c r="P672"/>
  <c r="L672"/>
  <c r="P587"/>
  <c r="L587"/>
  <c r="P499"/>
  <c r="L499"/>
  <c r="P396"/>
  <c r="L396"/>
  <c r="P295"/>
  <c r="L295"/>
  <c r="P160"/>
  <c r="L160"/>
  <c r="P586"/>
  <c r="L586"/>
  <c r="P498"/>
  <c r="L498"/>
  <c r="P395"/>
  <c r="L395"/>
  <c r="P292"/>
  <c r="L292"/>
  <c r="P152"/>
  <c r="L152"/>
  <c r="P997"/>
  <c r="L997"/>
  <c r="P933"/>
  <c r="L933"/>
  <c r="P869"/>
  <c r="L869"/>
  <c r="P805"/>
  <c r="L805"/>
  <c r="P723"/>
  <c r="L723"/>
  <c r="P637"/>
  <c r="L637"/>
  <c r="P552"/>
  <c r="L552"/>
  <c r="P458"/>
  <c r="L458"/>
  <c r="P355"/>
  <c r="L355"/>
  <c r="P252"/>
  <c r="L252"/>
  <c r="P264"/>
  <c r="L264"/>
  <c r="P275"/>
  <c r="L275"/>
  <c r="P655"/>
  <c r="L655"/>
  <c r="P570"/>
  <c r="L570"/>
  <c r="P479"/>
  <c r="L479"/>
  <c r="P376"/>
  <c r="L376"/>
  <c r="P274"/>
  <c r="L274"/>
  <c r="P793"/>
  <c r="L793"/>
  <c r="P729"/>
  <c r="L729"/>
  <c r="P665"/>
  <c r="L665"/>
  <c r="P601"/>
  <c r="L601"/>
  <c r="P537"/>
  <c r="L537"/>
  <c r="P473"/>
  <c r="L473"/>
  <c r="P409"/>
  <c r="L409"/>
  <c r="P345"/>
  <c r="L345"/>
  <c r="P281"/>
  <c r="L281"/>
  <c r="P217"/>
  <c r="L217"/>
  <c r="P153"/>
  <c r="L153"/>
  <c r="P175"/>
  <c r="L175"/>
  <c r="P790"/>
  <c r="L790"/>
  <c r="P726"/>
  <c r="L726"/>
  <c r="P662"/>
  <c r="L662"/>
  <c r="P598"/>
  <c r="L598"/>
  <c r="P534"/>
  <c r="L534"/>
  <c r="P470"/>
  <c r="L470"/>
  <c r="P406"/>
  <c r="L406"/>
  <c r="P342"/>
  <c r="L342"/>
  <c r="P278"/>
  <c r="L278"/>
  <c r="P214"/>
  <c r="L214"/>
  <c r="P150"/>
  <c r="L150"/>
  <c r="P485"/>
  <c r="L485"/>
  <c r="P421"/>
  <c r="L421"/>
  <c r="P357"/>
  <c r="L357"/>
  <c r="P293"/>
  <c r="L293"/>
  <c r="P229"/>
  <c r="L229"/>
  <c r="P165"/>
  <c r="L165"/>
  <c r="P188"/>
  <c r="L188"/>
  <c r="P124"/>
  <c r="L124"/>
  <c r="P147"/>
  <c r="L147"/>
  <c r="P170"/>
  <c r="L170"/>
  <c r="P3992"/>
  <c r="L3992"/>
  <c r="P3889"/>
  <c r="L3889"/>
  <c r="P3771"/>
  <c r="L3771"/>
  <c r="P3473"/>
  <c r="L3473"/>
  <c r="P5104"/>
  <c r="L5104"/>
  <c r="P4976"/>
  <c r="L4976"/>
  <c r="P4848"/>
  <c r="L4848"/>
  <c r="P4784"/>
  <c r="L4784"/>
  <c r="P4592"/>
  <c r="L4592"/>
  <c r="P4400"/>
  <c r="L4400"/>
  <c r="P4336"/>
  <c r="L4336"/>
  <c r="P4272"/>
  <c r="L4272"/>
  <c r="P4198"/>
  <c r="L4198"/>
  <c r="P3900"/>
  <c r="L3900"/>
  <c r="P3792"/>
  <c r="L3792"/>
  <c r="P3529"/>
  <c r="L3529"/>
  <c r="P2465"/>
  <c r="L2465"/>
  <c r="P4663"/>
  <c r="L4663"/>
  <c r="P4599"/>
  <c r="L4599"/>
  <c r="P4471"/>
  <c r="L4471"/>
  <c r="P4343"/>
  <c r="L4343"/>
  <c r="P4279"/>
  <c r="L4279"/>
  <c r="P4208"/>
  <c r="L4208"/>
  <c r="P4116"/>
  <c r="L4116"/>
  <c r="P4013"/>
  <c r="L4013"/>
  <c r="P3912"/>
  <c r="L3912"/>
  <c r="P3809"/>
  <c r="L3809"/>
  <c r="P3585"/>
  <c r="L3585"/>
  <c r="P2846"/>
  <c r="L2846"/>
  <c r="P4734"/>
  <c r="L4734"/>
  <c r="P4606"/>
  <c r="L4606"/>
  <c r="P4542"/>
  <c r="L4542"/>
  <c r="P4350"/>
  <c r="L4350"/>
  <c r="P4286"/>
  <c r="L4286"/>
  <c r="P4217"/>
  <c r="L4217"/>
  <c r="P3923"/>
  <c r="L3923"/>
  <c r="P3820"/>
  <c r="L3820"/>
  <c r="P2986"/>
  <c r="L2986"/>
  <c r="P4421"/>
  <c r="L4421"/>
  <c r="P4357"/>
  <c r="L4357"/>
  <c r="P4293"/>
  <c r="L4293"/>
  <c r="P4227"/>
  <c r="L4227"/>
  <c r="P4139"/>
  <c r="L4139"/>
  <c r="P4036"/>
  <c r="L4036"/>
  <c r="P3933"/>
  <c r="L3933"/>
  <c r="P3832"/>
  <c r="L3832"/>
  <c r="P3675"/>
  <c r="L3675"/>
  <c r="P3075"/>
  <c r="L3075"/>
  <c r="P4202"/>
  <c r="L4202"/>
  <c r="P4138"/>
  <c r="L4138"/>
  <c r="P4010"/>
  <c r="L4010"/>
  <c r="P3946"/>
  <c r="L3946"/>
  <c r="P3882"/>
  <c r="L3882"/>
  <c r="P3818"/>
  <c r="L3818"/>
  <c r="P3754"/>
  <c r="L3754"/>
  <c r="P3626"/>
  <c r="L3626"/>
  <c r="P3562"/>
  <c r="L3562"/>
  <c r="P3498"/>
  <c r="L3498"/>
  <c r="P3434"/>
  <c r="L3434"/>
  <c r="P3364"/>
  <c r="L3364"/>
  <c r="P3268"/>
  <c r="L3268"/>
  <c r="P3166"/>
  <c r="L3166"/>
  <c r="P3065"/>
  <c r="L3065"/>
  <c r="P2954"/>
  <c r="L2954"/>
  <c r="P2785"/>
  <c r="L2785"/>
  <c r="P3600"/>
  <c r="L3600"/>
  <c r="P3536"/>
  <c r="L3536"/>
  <c r="P3472"/>
  <c r="L3472"/>
  <c r="P3408"/>
  <c r="L3408"/>
  <c r="P3330"/>
  <c r="L3330"/>
  <c r="P3227"/>
  <c r="L3227"/>
  <c r="P3124"/>
  <c r="L3124"/>
  <c r="P2886"/>
  <c r="L2886"/>
  <c r="P2554"/>
  <c r="L2554"/>
  <c r="P4207"/>
  <c r="L4207"/>
  <c r="P4015"/>
  <c r="L4015"/>
  <c r="P3951"/>
  <c r="L3951"/>
  <c r="P3887"/>
  <c r="L3887"/>
  <c r="P3823"/>
  <c r="L3823"/>
  <c r="P3631"/>
  <c r="L3631"/>
  <c r="P3567"/>
  <c r="L3567"/>
  <c r="P3503"/>
  <c r="L3503"/>
  <c r="P3439"/>
  <c r="L3439"/>
  <c r="P3371"/>
  <c r="L3371"/>
  <c r="P3276"/>
  <c r="L3276"/>
  <c r="P3174"/>
  <c r="L3174"/>
  <c r="P3073"/>
  <c r="L3073"/>
  <c r="P2969"/>
  <c r="L2969"/>
  <c r="P2798"/>
  <c r="L2798"/>
  <c r="P1937"/>
  <c r="L1937"/>
  <c r="P4094"/>
  <c r="L4094"/>
  <c r="P3966"/>
  <c r="L3966"/>
  <c r="P3902"/>
  <c r="L3902"/>
  <c r="P3838"/>
  <c r="L3838"/>
  <c r="P3774"/>
  <c r="L3774"/>
  <c r="P3582"/>
  <c r="L3582"/>
  <c r="P3518"/>
  <c r="L3518"/>
  <c r="P3454"/>
  <c r="L3454"/>
  <c r="P3390"/>
  <c r="L3390"/>
  <c r="P3300"/>
  <c r="L3300"/>
  <c r="P3198"/>
  <c r="L3198"/>
  <c r="P3097"/>
  <c r="L3097"/>
  <c r="P2838"/>
  <c r="L2838"/>
  <c r="P2321"/>
  <c r="L2321"/>
  <c r="P3701"/>
  <c r="L3701"/>
  <c r="P3637"/>
  <c r="L3637"/>
  <c r="P3573"/>
  <c r="L3573"/>
  <c r="P3509"/>
  <c r="L3509"/>
  <c r="P3445"/>
  <c r="L3445"/>
  <c r="P3379"/>
  <c r="L3379"/>
  <c r="P3082"/>
  <c r="L3082"/>
  <c r="P2979"/>
  <c r="L2979"/>
  <c r="P2814"/>
  <c r="L2814"/>
  <c r="P2129"/>
  <c r="L2129"/>
  <c r="P3756"/>
  <c r="L3756"/>
  <c r="P3628"/>
  <c r="L3628"/>
  <c r="P3564"/>
  <c r="L3564"/>
  <c r="P3500"/>
  <c r="L3500"/>
  <c r="P3436"/>
  <c r="L3436"/>
  <c r="P3366"/>
  <c r="L3366"/>
  <c r="P3273"/>
  <c r="L3273"/>
  <c r="P3170"/>
  <c r="L3170"/>
  <c r="P3067"/>
  <c r="L3067"/>
  <c r="P2961"/>
  <c r="L2961"/>
  <c r="P2790"/>
  <c r="L2790"/>
  <c r="P1534"/>
  <c r="L1534"/>
  <c r="P3603"/>
  <c r="L3603"/>
  <c r="P3539"/>
  <c r="L3539"/>
  <c r="P3475"/>
  <c r="L3475"/>
  <c r="P3411"/>
  <c r="L3411"/>
  <c r="P3333"/>
  <c r="L3333"/>
  <c r="P3130"/>
  <c r="L3130"/>
  <c r="P2894"/>
  <c r="L2894"/>
  <c r="P2593"/>
  <c r="L2593"/>
  <c r="P3368"/>
  <c r="L3368"/>
  <c r="P3304"/>
  <c r="L3304"/>
  <c r="P3240"/>
  <c r="L3240"/>
  <c r="P3176"/>
  <c r="L3176"/>
  <c r="P3112"/>
  <c r="L3112"/>
  <c r="P3048"/>
  <c r="L3048"/>
  <c r="P2984"/>
  <c r="L2984"/>
  <c r="P2856"/>
  <c r="L2856"/>
  <c r="P2792"/>
  <c r="L2792"/>
  <c r="P2728"/>
  <c r="L2728"/>
  <c r="P2657"/>
  <c r="L2657"/>
  <c r="P2565"/>
  <c r="L2565"/>
  <c r="P2462"/>
  <c r="L2462"/>
  <c r="P2361"/>
  <c r="L2361"/>
  <c r="P2210"/>
  <c r="L2210"/>
  <c r="P2041"/>
  <c r="L2041"/>
  <c r="P3375"/>
  <c r="L3375"/>
  <c r="P3311"/>
  <c r="L3311"/>
  <c r="P3247"/>
  <c r="L3247"/>
  <c r="P3119"/>
  <c r="L3119"/>
  <c r="P3055"/>
  <c r="L3055"/>
  <c r="P2991"/>
  <c r="L2991"/>
  <c r="P2863"/>
  <c r="L2863"/>
  <c r="P2799"/>
  <c r="L2799"/>
  <c r="P2735"/>
  <c r="L2735"/>
  <c r="P2666"/>
  <c r="L2666"/>
  <c r="P2577"/>
  <c r="L2577"/>
  <c r="P2474"/>
  <c r="L2474"/>
  <c r="P2372"/>
  <c r="L2372"/>
  <c r="P2228"/>
  <c r="L2228"/>
  <c r="P2058"/>
  <c r="L2058"/>
  <c r="P2774"/>
  <c r="L2774"/>
  <c r="P2710"/>
  <c r="L2710"/>
  <c r="P2633"/>
  <c r="L2633"/>
  <c r="P2537"/>
  <c r="L2537"/>
  <c r="P2434"/>
  <c r="L2434"/>
  <c r="P2332"/>
  <c r="L2332"/>
  <c r="P2162"/>
  <c r="L2162"/>
  <c r="P1898"/>
  <c r="L1898"/>
  <c r="P3301"/>
  <c r="L3301"/>
  <c r="P3173"/>
  <c r="L3173"/>
  <c r="P3109"/>
  <c r="L3109"/>
  <c r="P3045"/>
  <c r="L3045"/>
  <c r="P2981"/>
  <c r="L2981"/>
  <c r="P2917"/>
  <c r="L2917"/>
  <c r="P2853"/>
  <c r="L2853"/>
  <c r="P2789"/>
  <c r="L2789"/>
  <c r="P2725"/>
  <c r="L2725"/>
  <c r="P2653"/>
  <c r="L2653"/>
  <c r="P2561"/>
  <c r="L2561"/>
  <c r="P2458"/>
  <c r="L2458"/>
  <c r="P2356"/>
  <c r="L2356"/>
  <c r="P2202"/>
  <c r="L2202"/>
  <c r="P2033"/>
  <c r="L2033"/>
  <c r="P2964"/>
  <c r="L2964"/>
  <c r="P2836"/>
  <c r="L2836"/>
  <c r="P2772"/>
  <c r="L2772"/>
  <c r="P2708"/>
  <c r="L2708"/>
  <c r="P2630"/>
  <c r="L2630"/>
  <c r="P2533"/>
  <c r="L2533"/>
  <c r="P2430"/>
  <c r="L2430"/>
  <c r="P2329"/>
  <c r="L2329"/>
  <c r="P2156"/>
  <c r="L2156"/>
  <c r="P1873"/>
  <c r="L1873"/>
  <c r="P2939"/>
  <c r="L2939"/>
  <c r="P2875"/>
  <c r="L2875"/>
  <c r="P2811"/>
  <c r="L2811"/>
  <c r="P2747"/>
  <c r="L2747"/>
  <c r="P2682"/>
  <c r="L2682"/>
  <c r="P2596"/>
  <c r="L2596"/>
  <c r="P2493"/>
  <c r="L2493"/>
  <c r="P2390"/>
  <c r="L2390"/>
  <c r="P2260"/>
  <c r="L2260"/>
  <c r="P2090"/>
  <c r="L2090"/>
  <c r="P1412"/>
  <c r="L1412"/>
  <c r="P2722"/>
  <c r="L2722"/>
  <c r="P2649"/>
  <c r="L2649"/>
  <c r="P2556"/>
  <c r="L2556"/>
  <c r="P2453"/>
  <c r="L2453"/>
  <c r="P2350"/>
  <c r="L2350"/>
  <c r="P2194"/>
  <c r="L2194"/>
  <c r="P2025"/>
  <c r="L2025"/>
  <c r="P2675"/>
  <c r="L2675"/>
  <c r="P2611"/>
  <c r="L2611"/>
  <c r="P2547"/>
  <c r="L2547"/>
  <c r="P2483"/>
  <c r="L2483"/>
  <c r="P2419"/>
  <c r="L2419"/>
  <c r="P2355"/>
  <c r="L2355"/>
  <c r="P2291"/>
  <c r="L2291"/>
  <c r="P2227"/>
  <c r="L2227"/>
  <c r="P2163"/>
  <c r="L2163"/>
  <c r="P2099"/>
  <c r="L2099"/>
  <c r="P2035"/>
  <c r="L2035"/>
  <c r="P1938"/>
  <c r="L1938"/>
  <c r="P1835"/>
  <c r="L1835"/>
  <c r="P1701"/>
  <c r="L1701"/>
  <c r="P1538"/>
  <c r="L1538"/>
  <c r="P1360"/>
  <c r="L1360"/>
  <c r="P2000"/>
  <c r="L2000"/>
  <c r="P1897"/>
  <c r="L1897"/>
  <c r="P1792"/>
  <c r="L1792"/>
  <c r="P1633"/>
  <c r="L1633"/>
  <c r="P1470"/>
  <c r="L1470"/>
  <c r="P1256"/>
  <c r="L1256"/>
  <c r="P2656"/>
  <c r="L2656"/>
  <c r="P2592"/>
  <c r="L2592"/>
  <c r="P2528"/>
  <c r="L2528"/>
  <c r="P2464"/>
  <c r="L2464"/>
  <c r="P2400"/>
  <c r="L2400"/>
  <c r="P2336"/>
  <c r="L2336"/>
  <c r="P2272"/>
  <c r="L2272"/>
  <c r="P2208"/>
  <c r="L2208"/>
  <c r="P2144"/>
  <c r="L2144"/>
  <c r="P2080"/>
  <c r="L2080"/>
  <c r="P2010"/>
  <c r="L2010"/>
  <c r="P1907"/>
  <c r="L1907"/>
  <c r="P1805"/>
  <c r="L1805"/>
  <c r="P1654"/>
  <c r="L1654"/>
  <c r="P1489"/>
  <c r="L1489"/>
  <c r="P1281"/>
  <c r="L1281"/>
  <c r="P2583"/>
  <c r="L2583"/>
  <c r="P2519"/>
  <c r="L2519"/>
  <c r="P2455"/>
  <c r="L2455"/>
  <c r="P2391"/>
  <c r="L2391"/>
  <c r="P2327"/>
  <c r="L2327"/>
  <c r="P2263"/>
  <c r="L2263"/>
  <c r="P2199"/>
  <c r="L2199"/>
  <c r="P2135"/>
  <c r="L2135"/>
  <c r="P2071"/>
  <c r="L2071"/>
  <c r="P1995"/>
  <c r="L1995"/>
  <c r="P1893"/>
  <c r="L1893"/>
  <c r="P1789"/>
  <c r="L1789"/>
  <c r="P1630"/>
  <c r="L1630"/>
  <c r="P1465"/>
  <c r="L1465"/>
  <c r="P1243"/>
  <c r="L1243"/>
  <c r="P2302"/>
  <c r="L2302"/>
  <c r="P2238"/>
  <c r="L2238"/>
  <c r="P2174"/>
  <c r="L2174"/>
  <c r="P2110"/>
  <c r="L2110"/>
  <c r="P2046"/>
  <c r="L2046"/>
  <c r="P1955"/>
  <c r="L1955"/>
  <c r="P1853"/>
  <c r="L1853"/>
  <c r="P1730"/>
  <c r="L1730"/>
  <c r="P1566"/>
  <c r="L1566"/>
  <c r="P1396"/>
  <c r="L1396"/>
  <c r="P1109"/>
  <c r="L1109"/>
  <c r="P2277"/>
  <c r="L2277"/>
  <c r="P2213"/>
  <c r="L2213"/>
  <c r="P2149"/>
  <c r="L2149"/>
  <c r="P2085"/>
  <c r="L2085"/>
  <c r="P2018"/>
  <c r="L2018"/>
  <c r="P1915"/>
  <c r="L1915"/>
  <c r="P1813"/>
  <c r="L1813"/>
  <c r="P1666"/>
  <c r="L1666"/>
  <c r="P1502"/>
  <c r="L1502"/>
  <c r="P1300"/>
  <c r="L1300"/>
  <c r="P1992"/>
  <c r="L1992"/>
  <c r="P1889"/>
  <c r="L1889"/>
  <c r="P1781"/>
  <c r="L1781"/>
  <c r="P1621"/>
  <c r="L1621"/>
  <c r="P1457"/>
  <c r="L1457"/>
  <c r="P1235"/>
  <c r="L1235"/>
  <c r="P1999"/>
  <c r="L1999"/>
  <c r="P1935"/>
  <c r="L1935"/>
  <c r="P1871"/>
  <c r="L1871"/>
  <c r="P1807"/>
  <c r="L1807"/>
  <c r="P1717"/>
  <c r="L1717"/>
  <c r="P1614"/>
  <c r="L1614"/>
  <c r="P1512"/>
  <c r="L1512"/>
  <c r="P1406"/>
  <c r="L1406"/>
  <c r="P1251"/>
  <c r="L1251"/>
  <c r="P1089"/>
  <c r="L1089"/>
  <c r="P635"/>
  <c r="L635"/>
  <c r="P1974"/>
  <c r="L1974"/>
  <c r="P1910"/>
  <c r="L1910"/>
  <c r="P1846"/>
  <c r="L1846"/>
  <c r="P1776"/>
  <c r="L1776"/>
  <c r="P1677"/>
  <c r="L1677"/>
  <c r="P1574"/>
  <c r="L1574"/>
  <c r="P1472"/>
  <c r="L1472"/>
  <c r="P1352"/>
  <c r="L1352"/>
  <c r="P1187"/>
  <c r="L1187"/>
  <c r="P953"/>
  <c r="L953"/>
  <c r="P1123"/>
  <c r="L1123"/>
  <c r="P772"/>
  <c r="L772"/>
  <c r="P1988"/>
  <c r="L1988"/>
  <c r="P1924"/>
  <c r="L1924"/>
  <c r="P1860"/>
  <c r="L1860"/>
  <c r="P1794"/>
  <c r="L1794"/>
  <c r="P1698"/>
  <c r="L1698"/>
  <c r="P1597"/>
  <c r="L1597"/>
  <c r="P1494"/>
  <c r="L1494"/>
  <c r="P1384"/>
  <c r="L1384"/>
  <c r="P1224"/>
  <c r="L1224"/>
  <c r="P1042"/>
  <c r="L1042"/>
  <c r="P456"/>
  <c r="L456"/>
  <c r="P867"/>
  <c r="L867"/>
  <c r="P1096"/>
  <c r="L1096"/>
  <c r="P666"/>
  <c r="L666"/>
  <c r="P966"/>
  <c r="L966"/>
  <c r="P1799"/>
  <c r="L1799"/>
  <c r="P1735"/>
  <c r="L1735"/>
  <c r="P1671"/>
  <c r="L1671"/>
  <c r="P1607"/>
  <c r="L1607"/>
  <c r="P1543"/>
  <c r="L1543"/>
  <c r="P1479"/>
  <c r="L1479"/>
  <c r="P1414"/>
  <c r="L1414"/>
  <c r="P1323"/>
  <c r="L1323"/>
  <c r="P1220"/>
  <c r="L1220"/>
  <c r="P1117"/>
  <c r="L1117"/>
  <c r="P926"/>
  <c r="L926"/>
  <c r="P560"/>
  <c r="L560"/>
  <c r="P1748"/>
  <c r="L1748"/>
  <c r="P1684"/>
  <c r="L1684"/>
  <c r="P1620"/>
  <c r="L1620"/>
  <c r="P1556"/>
  <c r="L1556"/>
  <c r="P1492"/>
  <c r="L1492"/>
  <c r="P1428"/>
  <c r="L1428"/>
  <c r="P1344"/>
  <c r="L1344"/>
  <c r="P1241"/>
  <c r="L1241"/>
  <c r="P1139"/>
  <c r="L1139"/>
  <c r="P979"/>
  <c r="L979"/>
  <c r="P679"/>
  <c r="L679"/>
  <c r="P1723"/>
  <c r="L1723"/>
  <c r="P1659"/>
  <c r="L1659"/>
  <c r="P1595"/>
  <c r="L1595"/>
  <c r="P1531"/>
  <c r="L1531"/>
  <c r="P1467"/>
  <c r="L1467"/>
  <c r="P1398"/>
  <c r="L1398"/>
  <c r="P1304"/>
  <c r="L1304"/>
  <c r="P1201"/>
  <c r="L1201"/>
  <c r="P1099"/>
  <c r="L1099"/>
  <c r="P875"/>
  <c r="L875"/>
  <c r="P391"/>
  <c r="L391"/>
  <c r="P1354"/>
  <c r="L1354"/>
  <c r="P1290"/>
  <c r="L1290"/>
  <c r="P1226"/>
  <c r="L1226"/>
  <c r="P1162"/>
  <c r="L1162"/>
  <c r="P1098"/>
  <c r="L1098"/>
  <c r="P1019"/>
  <c r="L1019"/>
  <c r="P916"/>
  <c r="L916"/>
  <c r="P814"/>
  <c r="L814"/>
  <c r="P685"/>
  <c r="L685"/>
  <c r="P464"/>
  <c r="L464"/>
  <c r="P387"/>
  <c r="L387"/>
  <c r="P1383"/>
  <c r="L1383"/>
  <c r="P1319"/>
  <c r="L1319"/>
  <c r="P1255"/>
  <c r="L1255"/>
  <c r="P1191"/>
  <c r="L1191"/>
  <c r="P1127"/>
  <c r="L1127"/>
  <c r="P1063"/>
  <c r="L1063"/>
  <c r="P963"/>
  <c r="L963"/>
  <c r="P860"/>
  <c r="L860"/>
  <c r="P746"/>
  <c r="L746"/>
  <c r="P572"/>
  <c r="L572"/>
  <c r="P314"/>
  <c r="L314"/>
  <c r="P1310"/>
  <c r="L1310"/>
  <c r="P1246"/>
  <c r="L1246"/>
  <c r="P1182"/>
  <c r="L1182"/>
  <c r="P1118"/>
  <c r="L1118"/>
  <c r="P1051"/>
  <c r="L1051"/>
  <c r="P948"/>
  <c r="L948"/>
  <c r="P846"/>
  <c r="L846"/>
  <c r="P728"/>
  <c r="L728"/>
  <c r="P540"/>
  <c r="L540"/>
  <c r="P234"/>
  <c r="L234"/>
  <c r="P998"/>
  <c r="L998"/>
  <c r="P897"/>
  <c r="L897"/>
  <c r="P794"/>
  <c r="L794"/>
  <c r="P653"/>
  <c r="L653"/>
  <c r="P404"/>
  <c r="L404"/>
  <c r="P1035"/>
  <c r="L1035"/>
  <c r="P932"/>
  <c r="L932"/>
  <c r="P830"/>
  <c r="L830"/>
  <c r="P707"/>
  <c r="L707"/>
  <c r="P506"/>
  <c r="L506"/>
  <c r="P431"/>
  <c r="L431"/>
  <c r="P1040"/>
  <c r="L1040"/>
  <c r="P976"/>
  <c r="L976"/>
  <c r="P912"/>
  <c r="L912"/>
  <c r="P848"/>
  <c r="L848"/>
  <c r="P780"/>
  <c r="L780"/>
  <c r="P695"/>
  <c r="L695"/>
  <c r="P610"/>
  <c r="L610"/>
  <c r="P524"/>
  <c r="L524"/>
  <c r="P424"/>
  <c r="L424"/>
  <c r="P322"/>
  <c r="L322"/>
  <c r="P219"/>
  <c r="L219"/>
  <c r="P1015"/>
  <c r="L1015"/>
  <c r="P951"/>
  <c r="L951"/>
  <c r="P887"/>
  <c r="L887"/>
  <c r="P823"/>
  <c r="L823"/>
  <c r="P747"/>
  <c r="L747"/>
  <c r="P661"/>
  <c r="L661"/>
  <c r="P576"/>
  <c r="L576"/>
  <c r="P487"/>
  <c r="L487"/>
  <c r="P384"/>
  <c r="L384"/>
  <c r="P282"/>
  <c r="L282"/>
  <c r="P660"/>
  <c r="L660"/>
  <c r="P575"/>
  <c r="L575"/>
  <c r="P484"/>
  <c r="L484"/>
  <c r="P383"/>
  <c r="L383"/>
  <c r="P280"/>
  <c r="L280"/>
  <c r="P1053"/>
  <c r="L1053"/>
  <c r="P989"/>
  <c r="L989"/>
  <c r="P925"/>
  <c r="L925"/>
  <c r="P861"/>
  <c r="L861"/>
  <c r="P797"/>
  <c r="L797"/>
  <c r="P712"/>
  <c r="L712"/>
  <c r="P627"/>
  <c r="L627"/>
  <c r="P541"/>
  <c r="L541"/>
  <c r="P444"/>
  <c r="L444"/>
  <c r="P343"/>
  <c r="L343"/>
  <c r="P240"/>
  <c r="L240"/>
  <c r="P251"/>
  <c r="L251"/>
  <c r="P263"/>
  <c r="L263"/>
  <c r="P644"/>
  <c r="L644"/>
  <c r="P559"/>
  <c r="L559"/>
  <c r="P466"/>
  <c r="L466"/>
  <c r="P363"/>
  <c r="L363"/>
  <c r="P260"/>
  <c r="L260"/>
  <c r="P785"/>
  <c r="L785"/>
  <c r="P721"/>
  <c r="L721"/>
  <c r="P657"/>
  <c r="L657"/>
  <c r="P593"/>
  <c r="L593"/>
  <c r="P529"/>
  <c r="L529"/>
  <c r="P465"/>
  <c r="L465"/>
  <c r="P401"/>
  <c r="L401"/>
  <c r="P337"/>
  <c r="L337"/>
  <c r="P273"/>
  <c r="L273"/>
  <c r="P209"/>
  <c r="L209"/>
  <c r="P145"/>
  <c r="L145"/>
  <c r="P167"/>
  <c r="L167"/>
  <c r="P782"/>
  <c r="L782"/>
  <c r="P718"/>
  <c r="L718"/>
  <c r="P654"/>
  <c r="L654"/>
  <c r="P590"/>
  <c r="L590"/>
  <c r="P526"/>
  <c r="L526"/>
  <c r="P462"/>
  <c r="L462"/>
  <c r="P398"/>
  <c r="L398"/>
  <c r="P334"/>
  <c r="L334"/>
  <c r="P270"/>
  <c r="L270"/>
  <c r="P206"/>
  <c r="L206"/>
  <c r="P142"/>
  <c r="L142"/>
  <c r="P477"/>
  <c r="L477"/>
  <c r="P413"/>
  <c r="L413"/>
  <c r="P349"/>
  <c r="L349"/>
  <c r="P285"/>
  <c r="L285"/>
  <c r="P221"/>
  <c r="L221"/>
  <c r="P157"/>
  <c r="L157"/>
  <c r="P180"/>
  <c r="L180"/>
  <c r="P116"/>
  <c r="L116"/>
  <c r="P139"/>
  <c r="L139"/>
  <c r="P162"/>
  <c r="L162"/>
  <c r="P4834"/>
  <c r="L4834"/>
  <c r="P4770"/>
  <c r="L4770"/>
  <c r="P4706"/>
  <c r="L4706"/>
  <c r="P4642"/>
  <c r="L4642"/>
  <c r="P4450"/>
  <c r="L4450"/>
  <c r="P4322"/>
  <c r="L4322"/>
  <c r="P4258"/>
  <c r="L4258"/>
  <c r="P4180"/>
  <c r="L4180"/>
  <c r="P4083"/>
  <c r="L4083"/>
  <c r="P3980"/>
  <c r="L3980"/>
  <c r="P3877"/>
  <c r="L3877"/>
  <c r="P3753"/>
  <c r="L3753"/>
  <c r="P3417"/>
  <c r="L3417"/>
  <c r="P4449"/>
  <c r="L4449"/>
  <c r="P4321"/>
  <c r="L4321"/>
  <c r="P4257"/>
  <c r="L4257"/>
  <c r="P4179"/>
  <c r="L4179"/>
  <c r="P4081"/>
  <c r="L4081"/>
  <c r="P3979"/>
  <c r="L3979"/>
  <c r="P3876"/>
  <c r="L3876"/>
  <c r="P3752"/>
  <c r="L3752"/>
  <c r="P3409"/>
  <c r="L3409"/>
  <c r="P5096"/>
  <c r="L5096"/>
  <c r="P4968"/>
  <c r="L4968"/>
  <c r="P4904"/>
  <c r="L4904"/>
  <c r="P4712"/>
  <c r="L4712"/>
  <c r="P4520"/>
  <c r="L4520"/>
  <c r="P4328"/>
  <c r="L4328"/>
  <c r="P4264"/>
  <c r="L4264"/>
  <c r="P4188"/>
  <c r="L4188"/>
  <c r="P4092"/>
  <c r="L4092"/>
  <c r="P3989"/>
  <c r="L3989"/>
  <c r="P3888"/>
  <c r="L3888"/>
  <c r="P3769"/>
  <c r="L3769"/>
  <c r="P3465"/>
  <c r="L3465"/>
  <c r="P4783"/>
  <c r="L4783"/>
  <c r="P4591"/>
  <c r="L4591"/>
  <c r="P4399"/>
  <c r="L4399"/>
  <c r="P4335"/>
  <c r="L4335"/>
  <c r="P4271"/>
  <c r="L4271"/>
  <c r="P4197"/>
  <c r="L4197"/>
  <c r="P4001"/>
  <c r="L4001"/>
  <c r="P3899"/>
  <c r="L3899"/>
  <c r="P3787"/>
  <c r="L3787"/>
  <c r="P3521"/>
  <c r="L3521"/>
  <c r="P2362"/>
  <c r="L2362"/>
  <c r="P4662"/>
  <c r="L4662"/>
  <c r="P4598"/>
  <c r="L4598"/>
  <c r="P4470"/>
  <c r="L4470"/>
  <c r="P4342"/>
  <c r="L4342"/>
  <c r="P4278"/>
  <c r="L4278"/>
  <c r="P4206"/>
  <c r="L4206"/>
  <c r="P4115"/>
  <c r="L4115"/>
  <c r="P4012"/>
  <c r="L4012"/>
  <c r="P3909"/>
  <c r="L3909"/>
  <c r="P3808"/>
  <c r="L3808"/>
  <c r="P3577"/>
  <c r="L3577"/>
  <c r="P2825"/>
  <c r="L2825"/>
  <c r="P4349"/>
  <c r="L4349"/>
  <c r="P4285"/>
  <c r="L4285"/>
  <c r="P4216"/>
  <c r="L4216"/>
  <c r="P4024"/>
  <c r="L4024"/>
  <c r="P3921"/>
  <c r="L3921"/>
  <c r="P3819"/>
  <c r="L3819"/>
  <c r="P3633"/>
  <c r="L3633"/>
  <c r="P2971"/>
  <c r="L2971"/>
  <c r="P4194"/>
  <c r="L4194"/>
  <c r="P4130"/>
  <c r="L4130"/>
  <c r="P4066"/>
  <c r="L4066"/>
  <c r="P3938"/>
  <c r="L3938"/>
  <c r="P3874"/>
  <c r="L3874"/>
  <c r="P3810"/>
  <c r="L3810"/>
  <c r="P3682"/>
  <c r="L3682"/>
  <c r="P3618"/>
  <c r="L3618"/>
  <c r="P3554"/>
  <c r="L3554"/>
  <c r="P3490"/>
  <c r="L3490"/>
  <c r="P3426"/>
  <c r="L3426"/>
  <c r="P3354"/>
  <c r="L3354"/>
  <c r="P3257"/>
  <c r="L3257"/>
  <c r="P3154"/>
  <c r="L3154"/>
  <c r="P3051"/>
  <c r="L3051"/>
  <c r="P2934"/>
  <c r="L2934"/>
  <c r="P2737"/>
  <c r="L2737"/>
  <c r="P3656"/>
  <c r="L3656"/>
  <c r="P3592"/>
  <c r="L3592"/>
  <c r="P3528"/>
  <c r="L3528"/>
  <c r="P3464"/>
  <c r="L3464"/>
  <c r="P3400"/>
  <c r="L3400"/>
  <c r="P3316"/>
  <c r="L3316"/>
  <c r="P3113"/>
  <c r="L3113"/>
  <c r="P3010"/>
  <c r="L3010"/>
  <c r="P2865"/>
  <c r="L2865"/>
  <c r="P2452"/>
  <c r="L2452"/>
  <c r="P4199"/>
  <c r="L4199"/>
  <c r="P4135"/>
  <c r="L4135"/>
  <c r="P4071"/>
  <c r="L4071"/>
  <c r="P3943"/>
  <c r="L3943"/>
  <c r="P3879"/>
  <c r="L3879"/>
  <c r="P3815"/>
  <c r="L3815"/>
  <c r="P3751"/>
  <c r="L3751"/>
  <c r="P3623"/>
  <c r="L3623"/>
  <c r="P3559"/>
  <c r="L3559"/>
  <c r="P3495"/>
  <c r="L3495"/>
  <c r="P3431"/>
  <c r="L3431"/>
  <c r="P3361"/>
  <c r="L3361"/>
  <c r="P3265"/>
  <c r="L3265"/>
  <c r="P3162"/>
  <c r="L3162"/>
  <c r="P3059"/>
  <c r="L3059"/>
  <c r="P2946"/>
  <c r="L2946"/>
  <c r="P2777"/>
  <c r="L2777"/>
  <c r="P4086"/>
  <c r="L4086"/>
  <c r="P4022"/>
  <c r="L4022"/>
  <c r="P3958"/>
  <c r="L3958"/>
  <c r="P3894"/>
  <c r="L3894"/>
  <c r="P3830"/>
  <c r="L3830"/>
  <c r="P3702"/>
  <c r="L3702"/>
  <c r="P3574"/>
  <c r="L3574"/>
  <c r="P3510"/>
  <c r="L3510"/>
  <c r="P3446"/>
  <c r="L3446"/>
  <c r="P3380"/>
  <c r="L3380"/>
  <c r="P3289"/>
  <c r="L3289"/>
  <c r="P3083"/>
  <c r="L3083"/>
  <c r="P2980"/>
  <c r="L2980"/>
  <c r="P2817"/>
  <c r="L2817"/>
  <c r="P2148"/>
  <c r="L2148"/>
  <c r="P3629"/>
  <c r="L3629"/>
  <c r="P3565"/>
  <c r="L3565"/>
  <c r="P3501"/>
  <c r="L3501"/>
  <c r="P3437"/>
  <c r="L3437"/>
  <c r="P3369"/>
  <c r="L3369"/>
  <c r="P3274"/>
  <c r="L3274"/>
  <c r="P3171"/>
  <c r="L3171"/>
  <c r="P3068"/>
  <c r="L3068"/>
  <c r="P2962"/>
  <c r="L2962"/>
  <c r="P2793"/>
  <c r="L2793"/>
  <c r="P1697"/>
  <c r="L1697"/>
  <c r="P3684"/>
  <c r="L3684"/>
  <c r="P3620"/>
  <c r="L3620"/>
  <c r="P3556"/>
  <c r="L3556"/>
  <c r="P3492"/>
  <c r="L3492"/>
  <c r="P3428"/>
  <c r="L3428"/>
  <c r="P3356"/>
  <c r="L3356"/>
  <c r="P3156"/>
  <c r="L3156"/>
  <c r="P3054"/>
  <c r="L3054"/>
  <c r="P2938"/>
  <c r="L2938"/>
  <c r="P2753"/>
  <c r="L2753"/>
  <c r="P3659"/>
  <c r="L3659"/>
  <c r="P3595"/>
  <c r="L3595"/>
  <c r="P3531"/>
  <c r="L3531"/>
  <c r="P3467"/>
  <c r="L3467"/>
  <c r="P3403"/>
  <c r="L3403"/>
  <c r="P3322"/>
  <c r="L3322"/>
  <c r="P3219"/>
  <c r="L3219"/>
  <c r="P3116"/>
  <c r="L3116"/>
  <c r="P2873"/>
  <c r="L2873"/>
  <c r="P2490"/>
  <c r="L2490"/>
  <c r="P3360"/>
  <c r="L3360"/>
  <c r="P3296"/>
  <c r="L3296"/>
  <c r="P3168"/>
  <c r="L3168"/>
  <c r="P3104"/>
  <c r="L3104"/>
  <c r="P3040"/>
  <c r="L3040"/>
  <c r="P2976"/>
  <c r="L2976"/>
  <c r="P2912"/>
  <c r="L2912"/>
  <c r="P2848"/>
  <c r="L2848"/>
  <c r="P2784"/>
  <c r="L2784"/>
  <c r="P2720"/>
  <c r="L2720"/>
  <c r="P2646"/>
  <c r="L2646"/>
  <c r="P2553"/>
  <c r="L2553"/>
  <c r="P2450"/>
  <c r="L2450"/>
  <c r="P2348"/>
  <c r="L2348"/>
  <c r="P2188"/>
  <c r="L2188"/>
  <c r="P2013"/>
  <c r="L2013"/>
  <c r="P3367"/>
  <c r="L3367"/>
  <c r="P3303"/>
  <c r="L3303"/>
  <c r="P3175"/>
  <c r="L3175"/>
  <c r="P3111"/>
  <c r="L3111"/>
  <c r="P3047"/>
  <c r="L3047"/>
  <c r="P2983"/>
  <c r="L2983"/>
  <c r="P2919"/>
  <c r="L2919"/>
  <c r="P2855"/>
  <c r="L2855"/>
  <c r="P2791"/>
  <c r="L2791"/>
  <c r="P2727"/>
  <c r="L2727"/>
  <c r="P2655"/>
  <c r="L2655"/>
  <c r="P2564"/>
  <c r="L2564"/>
  <c r="P2461"/>
  <c r="L2461"/>
  <c r="P2358"/>
  <c r="L2358"/>
  <c r="P2209"/>
  <c r="L2209"/>
  <c r="P2036"/>
  <c r="L2036"/>
  <c r="P2766"/>
  <c r="L2766"/>
  <c r="P2702"/>
  <c r="L2702"/>
  <c r="P2622"/>
  <c r="L2622"/>
  <c r="P2524"/>
  <c r="L2524"/>
  <c r="P2421"/>
  <c r="L2421"/>
  <c r="P2313"/>
  <c r="L2313"/>
  <c r="P2140"/>
  <c r="L2140"/>
  <c r="P1793"/>
  <c r="L1793"/>
  <c r="P3293"/>
  <c r="L3293"/>
  <c r="P3229"/>
  <c r="L3229"/>
  <c r="P3165"/>
  <c r="L3165"/>
  <c r="P3101"/>
  <c r="L3101"/>
  <c r="P3037"/>
  <c r="L3037"/>
  <c r="P2973"/>
  <c r="L2973"/>
  <c r="P2909"/>
  <c r="L2909"/>
  <c r="P2845"/>
  <c r="L2845"/>
  <c r="P2781"/>
  <c r="L2781"/>
  <c r="P2717"/>
  <c r="L2717"/>
  <c r="P2642"/>
  <c r="L2642"/>
  <c r="P2548"/>
  <c r="L2548"/>
  <c r="P2445"/>
  <c r="L2445"/>
  <c r="P2342"/>
  <c r="L2342"/>
  <c r="P2180"/>
  <c r="L2180"/>
  <c r="P1987"/>
  <c r="L1987"/>
  <c r="P2956"/>
  <c r="L2956"/>
  <c r="P2892"/>
  <c r="L2892"/>
  <c r="P2828"/>
  <c r="L2828"/>
  <c r="P2764"/>
  <c r="L2764"/>
  <c r="P2700"/>
  <c r="L2700"/>
  <c r="P2620"/>
  <c r="L2620"/>
  <c r="P2521"/>
  <c r="L2521"/>
  <c r="P2418"/>
  <c r="L2418"/>
  <c r="P2306"/>
  <c r="L2306"/>
  <c r="P2137"/>
  <c r="L2137"/>
  <c r="P1760"/>
  <c r="L1760"/>
  <c r="P2931"/>
  <c r="L2931"/>
  <c r="P2867"/>
  <c r="L2867"/>
  <c r="P2739"/>
  <c r="L2739"/>
  <c r="P2671"/>
  <c r="L2671"/>
  <c r="P2582"/>
  <c r="L2582"/>
  <c r="P2481"/>
  <c r="L2481"/>
  <c r="P2378"/>
  <c r="L2378"/>
  <c r="P2241"/>
  <c r="L2241"/>
  <c r="P2068"/>
  <c r="L2068"/>
  <c r="P1157"/>
  <c r="L1157"/>
  <c r="P2714"/>
  <c r="L2714"/>
  <c r="P2638"/>
  <c r="L2638"/>
  <c r="P2542"/>
  <c r="L2542"/>
  <c r="P2441"/>
  <c r="L2441"/>
  <c r="P2338"/>
  <c r="L2338"/>
  <c r="P2172"/>
  <c r="L2172"/>
  <c r="P1949"/>
  <c r="L1949"/>
  <c r="P2667"/>
  <c r="L2667"/>
  <c r="P2603"/>
  <c r="L2603"/>
  <c r="P2539"/>
  <c r="L2539"/>
  <c r="P2475"/>
  <c r="L2475"/>
  <c r="P2411"/>
  <c r="L2411"/>
  <c r="P2347"/>
  <c r="L2347"/>
  <c r="P2283"/>
  <c r="L2283"/>
  <c r="P2219"/>
  <c r="L2219"/>
  <c r="P2155"/>
  <c r="L2155"/>
  <c r="P2091"/>
  <c r="L2091"/>
  <c r="P2027"/>
  <c r="L2027"/>
  <c r="P1925"/>
  <c r="L1925"/>
  <c r="P1824"/>
  <c r="L1824"/>
  <c r="P1681"/>
  <c r="L1681"/>
  <c r="P1517"/>
  <c r="L1517"/>
  <c r="P1324"/>
  <c r="L1324"/>
  <c r="P1986"/>
  <c r="L1986"/>
  <c r="P1883"/>
  <c r="L1883"/>
  <c r="P1774"/>
  <c r="L1774"/>
  <c r="P1616"/>
  <c r="L1616"/>
  <c r="P1450"/>
  <c r="L1450"/>
  <c r="P1219"/>
  <c r="L1219"/>
  <c r="P2648"/>
  <c r="L2648"/>
  <c r="P2584"/>
  <c r="L2584"/>
  <c r="P2520"/>
  <c r="L2520"/>
  <c r="P2456"/>
  <c r="L2456"/>
  <c r="P2392"/>
  <c r="L2392"/>
  <c r="P2328"/>
  <c r="L2328"/>
  <c r="P2264"/>
  <c r="L2264"/>
  <c r="P2200"/>
  <c r="L2200"/>
  <c r="P2136"/>
  <c r="L2136"/>
  <c r="P2072"/>
  <c r="L2072"/>
  <c r="P1997"/>
  <c r="L1997"/>
  <c r="P1896"/>
  <c r="L1896"/>
  <c r="P1790"/>
  <c r="L1790"/>
  <c r="P1632"/>
  <c r="L1632"/>
  <c r="P1466"/>
  <c r="L1466"/>
  <c r="P1248"/>
  <c r="L1248"/>
  <c r="P2575"/>
  <c r="L2575"/>
  <c r="P2511"/>
  <c r="L2511"/>
  <c r="P2447"/>
  <c r="L2447"/>
  <c r="P2383"/>
  <c r="L2383"/>
  <c r="P2319"/>
  <c r="L2319"/>
  <c r="P2255"/>
  <c r="L2255"/>
  <c r="P2191"/>
  <c r="L2191"/>
  <c r="P2127"/>
  <c r="L2127"/>
  <c r="P2063"/>
  <c r="L2063"/>
  <c r="P1984"/>
  <c r="L1984"/>
  <c r="P1881"/>
  <c r="L1881"/>
  <c r="P1770"/>
  <c r="L1770"/>
  <c r="P1608"/>
  <c r="L1608"/>
  <c r="P1445"/>
  <c r="L1445"/>
  <c r="P1212"/>
  <c r="L1212"/>
  <c r="P2294"/>
  <c r="L2294"/>
  <c r="P2230"/>
  <c r="L2230"/>
  <c r="P2166"/>
  <c r="L2166"/>
  <c r="P2102"/>
  <c r="L2102"/>
  <c r="P2038"/>
  <c r="L2038"/>
  <c r="P1944"/>
  <c r="L1944"/>
  <c r="P1841"/>
  <c r="L1841"/>
  <c r="P1709"/>
  <c r="L1709"/>
  <c r="P1544"/>
  <c r="L1544"/>
  <c r="P1369"/>
  <c r="L1369"/>
  <c r="P731"/>
  <c r="L731"/>
  <c r="P2269"/>
  <c r="L2269"/>
  <c r="P2205"/>
  <c r="L2205"/>
  <c r="P2141"/>
  <c r="L2141"/>
  <c r="P2077"/>
  <c r="L2077"/>
  <c r="P2005"/>
  <c r="L2005"/>
  <c r="P1904"/>
  <c r="L1904"/>
  <c r="P1801"/>
  <c r="L1801"/>
  <c r="P1645"/>
  <c r="L1645"/>
  <c r="P1480"/>
  <c r="L1480"/>
  <c r="P1268"/>
  <c r="L1268"/>
  <c r="P1978"/>
  <c r="L1978"/>
  <c r="P1875"/>
  <c r="L1875"/>
  <c r="P1763"/>
  <c r="L1763"/>
  <c r="P1602"/>
  <c r="L1602"/>
  <c r="P1438"/>
  <c r="L1438"/>
  <c r="P1197"/>
  <c r="L1197"/>
  <c r="P1991"/>
  <c r="L1991"/>
  <c r="P1927"/>
  <c r="L1927"/>
  <c r="P1863"/>
  <c r="L1863"/>
  <c r="P1798"/>
  <c r="L1798"/>
  <c r="P1704"/>
  <c r="L1704"/>
  <c r="P1601"/>
  <c r="L1601"/>
  <c r="P1498"/>
  <c r="L1498"/>
  <c r="P1390"/>
  <c r="L1390"/>
  <c r="P1232"/>
  <c r="L1232"/>
  <c r="P1064"/>
  <c r="L1064"/>
  <c r="P503"/>
  <c r="L503"/>
  <c r="P1966"/>
  <c r="L1966"/>
  <c r="P1902"/>
  <c r="L1902"/>
  <c r="P1838"/>
  <c r="L1838"/>
  <c r="P1765"/>
  <c r="L1765"/>
  <c r="P1664"/>
  <c r="L1664"/>
  <c r="P1561"/>
  <c r="L1561"/>
  <c r="P1458"/>
  <c r="L1458"/>
  <c r="P1332"/>
  <c r="L1332"/>
  <c r="P1168"/>
  <c r="L1168"/>
  <c r="P892"/>
  <c r="L892"/>
  <c r="P1104"/>
  <c r="L1104"/>
  <c r="P699"/>
  <c r="L699"/>
  <c r="P1980"/>
  <c r="L1980"/>
  <c r="P1916"/>
  <c r="L1916"/>
  <c r="P1852"/>
  <c r="L1852"/>
  <c r="P1784"/>
  <c r="L1784"/>
  <c r="P1686"/>
  <c r="L1686"/>
  <c r="P1584"/>
  <c r="L1584"/>
  <c r="P1481"/>
  <c r="L1481"/>
  <c r="P1365"/>
  <c r="L1365"/>
  <c r="P1204"/>
  <c r="L1204"/>
  <c r="P990"/>
  <c r="L990"/>
  <c r="P1140"/>
  <c r="L1140"/>
  <c r="P817"/>
  <c r="L817"/>
  <c r="P1075"/>
  <c r="L1075"/>
  <c r="P551"/>
  <c r="L551"/>
  <c r="P915"/>
  <c r="L915"/>
  <c r="P1791"/>
  <c r="L1791"/>
  <c r="P1727"/>
  <c r="L1727"/>
  <c r="P1663"/>
  <c r="L1663"/>
  <c r="P1599"/>
  <c r="L1599"/>
  <c r="P1535"/>
  <c r="L1535"/>
  <c r="P1471"/>
  <c r="L1471"/>
  <c r="P1404"/>
  <c r="L1404"/>
  <c r="P1309"/>
  <c r="L1309"/>
  <c r="P1208"/>
  <c r="L1208"/>
  <c r="P1105"/>
  <c r="L1105"/>
  <c r="P890"/>
  <c r="L890"/>
  <c r="P490"/>
  <c r="L490"/>
  <c r="P1740"/>
  <c r="L1740"/>
  <c r="P1676"/>
  <c r="L1676"/>
  <c r="P1612"/>
  <c r="L1612"/>
  <c r="P1548"/>
  <c r="L1548"/>
  <c r="P1484"/>
  <c r="L1484"/>
  <c r="P1420"/>
  <c r="L1420"/>
  <c r="P1331"/>
  <c r="L1331"/>
  <c r="P1228"/>
  <c r="L1228"/>
  <c r="P1125"/>
  <c r="L1125"/>
  <c r="P945"/>
  <c r="L945"/>
  <c r="P611"/>
  <c r="L611"/>
  <c r="P1715"/>
  <c r="L1715"/>
  <c r="P1651"/>
  <c r="L1651"/>
  <c r="P1587"/>
  <c r="L1587"/>
  <c r="P1523"/>
  <c r="L1523"/>
  <c r="P1459"/>
  <c r="L1459"/>
  <c r="P1388"/>
  <c r="L1388"/>
  <c r="P1291"/>
  <c r="L1291"/>
  <c r="P1188"/>
  <c r="L1188"/>
  <c r="P1085"/>
  <c r="L1085"/>
  <c r="P838"/>
  <c r="L838"/>
  <c r="P1410"/>
  <c r="L1410"/>
  <c r="P1346"/>
  <c r="L1346"/>
  <c r="P1282"/>
  <c r="L1282"/>
  <c r="P1218"/>
  <c r="L1218"/>
  <c r="P1154"/>
  <c r="L1154"/>
  <c r="P1090"/>
  <c r="L1090"/>
  <c r="P1006"/>
  <c r="L1006"/>
  <c r="P905"/>
  <c r="L905"/>
  <c r="P802"/>
  <c r="L802"/>
  <c r="P667"/>
  <c r="L667"/>
  <c r="P428"/>
  <c r="L428"/>
  <c r="P352"/>
  <c r="L352"/>
  <c r="P1375"/>
  <c r="L1375"/>
  <c r="P1311"/>
  <c r="L1311"/>
  <c r="P1247"/>
  <c r="L1247"/>
  <c r="P1183"/>
  <c r="L1183"/>
  <c r="P1119"/>
  <c r="L1119"/>
  <c r="P1052"/>
  <c r="L1052"/>
  <c r="P950"/>
  <c r="L950"/>
  <c r="P849"/>
  <c r="L849"/>
  <c r="P730"/>
  <c r="L730"/>
  <c r="P547"/>
  <c r="L547"/>
  <c r="P247"/>
  <c r="L247"/>
  <c r="P1302"/>
  <c r="L1302"/>
  <c r="P1238"/>
  <c r="L1238"/>
  <c r="P1174"/>
  <c r="L1174"/>
  <c r="P1110"/>
  <c r="L1110"/>
  <c r="P1038"/>
  <c r="L1038"/>
  <c r="P937"/>
  <c r="L937"/>
  <c r="P834"/>
  <c r="L834"/>
  <c r="P709"/>
  <c r="L709"/>
  <c r="P515"/>
  <c r="L515"/>
  <c r="P1077"/>
  <c r="L1077"/>
  <c r="P986"/>
  <c r="L986"/>
  <c r="P883"/>
  <c r="L883"/>
  <c r="P775"/>
  <c r="L775"/>
  <c r="P624"/>
  <c r="L624"/>
  <c r="P375"/>
  <c r="L375"/>
  <c r="P1022"/>
  <c r="L1022"/>
  <c r="P921"/>
  <c r="L921"/>
  <c r="P818"/>
  <c r="L818"/>
  <c r="P688"/>
  <c r="L688"/>
  <c r="P468"/>
  <c r="L468"/>
  <c r="P400"/>
  <c r="L400"/>
  <c r="P1032"/>
  <c r="L1032"/>
  <c r="P968"/>
  <c r="L968"/>
  <c r="P904"/>
  <c r="L904"/>
  <c r="P840"/>
  <c r="L840"/>
  <c r="P770"/>
  <c r="L770"/>
  <c r="P684"/>
  <c r="L684"/>
  <c r="P599"/>
  <c r="L599"/>
  <c r="P514"/>
  <c r="L514"/>
  <c r="P411"/>
  <c r="L411"/>
  <c r="P308"/>
  <c r="L308"/>
  <c r="P207"/>
  <c r="L207"/>
  <c r="P1007"/>
  <c r="L1007"/>
  <c r="P943"/>
  <c r="L943"/>
  <c r="P879"/>
  <c r="L879"/>
  <c r="P815"/>
  <c r="L815"/>
  <c r="P736"/>
  <c r="L736"/>
  <c r="P651"/>
  <c r="L651"/>
  <c r="P565"/>
  <c r="L565"/>
  <c r="P474"/>
  <c r="L474"/>
  <c r="P371"/>
  <c r="L371"/>
  <c r="P268"/>
  <c r="L268"/>
  <c r="P650"/>
  <c r="L650"/>
  <c r="P564"/>
  <c r="L564"/>
  <c r="P472"/>
  <c r="L472"/>
  <c r="P370"/>
  <c r="L370"/>
  <c r="P267"/>
  <c r="L267"/>
  <c r="P1045"/>
  <c r="L1045"/>
  <c r="P981"/>
  <c r="L981"/>
  <c r="P917"/>
  <c r="L917"/>
  <c r="P853"/>
  <c r="L853"/>
  <c r="P787"/>
  <c r="L787"/>
  <c r="P701"/>
  <c r="L701"/>
  <c r="P616"/>
  <c r="L616"/>
  <c r="P531"/>
  <c r="L531"/>
  <c r="P432"/>
  <c r="L432"/>
  <c r="P330"/>
  <c r="L330"/>
  <c r="P227"/>
  <c r="L227"/>
  <c r="P239"/>
  <c r="L239"/>
  <c r="P250"/>
  <c r="L250"/>
  <c r="P634"/>
  <c r="L634"/>
  <c r="P548"/>
  <c r="L548"/>
  <c r="P452"/>
  <c r="L452"/>
  <c r="P351"/>
  <c r="L351"/>
  <c r="P248"/>
  <c r="L248"/>
  <c r="P777"/>
  <c r="L777"/>
  <c r="P713"/>
  <c r="L713"/>
  <c r="P649"/>
  <c r="L649"/>
  <c r="P585"/>
  <c r="L585"/>
  <c r="P521"/>
  <c r="L521"/>
  <c r="P457"/>
  <c r="L457"/>
  <c r="P393"/>
  <c r="L393"/>
  <c r="P329"/>
  <c r="L329"/>
  <c r="P265"/>
  <c r="L265"/>
  <c r="P201"/>
  <c r="L201"/>
  <c r="P137"/>
  <c r="L137"/>
  <c r="P159"/>
  <c r="L159"/>
  <c r="P774"/>
  <c r="L774"/>
  <c r="P710"/>
  <c r="L710"/>
  <c r="P646"/>
  <c r="L646"/>
  <c r="P582"/>
  <c r="L582"/>
  <c r="P518"/>
  <c r="L518"/>
  <c r="P454"/>
  <c r="L454"/>
  <c r="P390"/>
  <c r="L390"/>
  <c r="P326"/>
  <c r="L326"/>
  <c r="P262"/>
  <c r="L262"/>
  <c r="P198"/>
  <c r="L198"/>
  <c r="P134"/>
  <c r="L134"/>
  <c r="P469"/>
  <c r="L469"/>
  <c r="P405"/>
  <c r="L405"/>
  <c r="P341"/>
  <c r="L341"/>
  <c r="P277"/>
  <c r="L277"/>
  <c r="P213"/>
  <c r="L213"/>
  <c r="P149"/>
  <c r="L149"/>
  <c r="P172"/>
  <c r="L172"/>
  <c r="P195"/>
  <c r="L195"/>
  <c r="P131"/>
  <c r="L131"/>
  <c r="P154"/>
  <c r="L154"/>
  <c r="P4826"/>
  <c r="L4826"/>
  <c r="P4762"/>
  <c r="L4762"/>
  <c r="P4570"/>
  <c r="L4570"/>
  <c r="P4442"/>
  <c r="L4442"/>
  <c r="P4378"/>
  <c r="L4378"/>
  <c r="P4314"/>
  <c r="L4314"/>
  <c r="P4250"/>
  <c r="L4250"/>
  <c r="P4169"/>
  <c r="L4169"/>
  <c r="P4069"/>
  <c r="L4069"/>
  <c r="P3968"/>
  <c r="L3968"/>
  <c r="P3865"/>
  <c r="L3865"/>
  <c r="P3731"/>
  <c r="L3731"/>
  <c r="P3341"/>
  <c r="L3341"/>
  <c r="P4569"/>
  <c r="L4569"/>
  <c r="P4377"/>
  <c r="L4377"/>
  <c r="P4313"/>
  <c r="L4313"/>
  <c r="P4249"/>
  <c r="L4249"/>
  <c r="P4168"/>
  <c r="L4168"/>
  <c r="P4068"/>
  <c r="L4068"/>
  <c r="P3965"/>
  <c r="L3965"/>
  <c r="P3864"/>
  <c r="L3864"/>
  <c r="P3729"/>
  <c r="L3729"/>
  <c r="P3331"/>
  <c r="L3331"/>
  <c r="P5024"/>
  <c r="L5024"/>
  <c r="P4896"/>
  <c r="L4896"/>
  <c r="P4832"/>
  <c r="L4832"/>
  <c r="P4768"/>
  <c r="L4768"/>
  <c r="P4640"/>
  <c r="L4640"/>
  <c r="P4448"/>
  <c r="L4448"/>
  <c r="P4320"/>
  <c r="L4320"/>
  <c r="P4256"/>
  <c r="L4256"/>
  <c r="P4177"/>
  <c r="L4177"/>
  <c r="P3977"/>
  <c r="L3977"/>
  <c r="P3875"/>
  <c r="L3875"/>
  <c r="P3401"/>
  <c r="L3401"/>
  <c r="P4711"/>
  <c r="L4711"/>
  <c r="P4647"/>
  <c r="L4647"/>
  <c r="P4519"/>
  <c r="L4519"/>
  <c r="P4327"/>
  <c r="L4327"/>
  <c r="P4263"/>
  <c r="L4263"/>
  <c r="P4187"/>
  <c r="L4187"/>
  <c r="P4091"/>
  <c r="L4091"/>
  <c r="P3988"/>
  <c r="L3988"/>
  <c r="P3885"/>
  <c r="L3885"/>
  <c r="P3457"/>
  <c r="L3457"/>
  <c r="P4782"/>
  <c r="L4782"/>
  <c r="P4718"/>
  <c r="L4718"/>
  <c r="P4590"/>
  <c r="L4590"/>
  <c r="P4398"/>
  <c r="L4398"/>
  <c r="P4334"/>
  <c r="L4334"/>
  <c r="P4270"/>
  <c r="L4270"/>
  <c r="P4196"/>
  <c r="L4196"/>
  <c r="P4000"/>
  <c r="L4000"/>
  <c r="P3897"/>
  <c r="L3897"/>
  <c r="P3785"/>
  <c r="L3785"/>
  <c r="P3513"/>
  <c r="L3513"/>
  <c r="P2212"/>
  <c r="L2212"/>
  <c r="P4469"/>
  <c r="L4469"/>
  <c r="P4341"/>
  <c r="L4341"/>
  <c r="P4277"/>
  <c r="L4277"/>
  <c r="P4205"/>
  <c r="L4205"/>
  <c r="P4113"/>
  <c r="L4113"/>
  <c r="P4011"/>
  <c r="L4011"/>
  <c r="P3908"/>
  <c r="L3908"/>
  <c r="P3803"/>
  <c r="L3803"/>
  <c r="P3569"/>
  <c r="L3569"/>
  <c r="P4186"/>
  <c r="L4186"/>
  <c r="P4058"/>
  <c r="L4058"/>
  <c r="P3994"/>
  <c r="L3994"/>
  <c r="P3930"/>
  <c r="L3930"/>
  <c r="P3866"/>
  <c r="L3866"/>
  <c r="P3802"/>
  <c r="L3802"/>
  <c r="P3674"/>
  <c r="L3674"/>
  <c r="P3610"/>
  <c r="L3610"/>
  <c r="P3546"/>
  <c r="L3546"/>
  <c r="P3482"/>
  <c r="L3482"/>
  <c r="P3418"/>
  <c r="L3418"/>
  <c r="P3342"/>
  <c r="L3342"/>
  <c r="P3243"/>
  <c r="L3243"/>
  <c r="P3140"/>
  <c r="L3140"/>
  <c r="P3038"/>
  <c r="L3038"/>
  <c r="P2913"/>
  <c r="L2913"/>
  <c r="P2669"/>
  <c r="L2669"/>
  <c r="P3584"/>
  <c r="L3584"/>
  <c r="P3520"/>
  <c r="L3520"/>
  <c r="P3456"/>
  <c r="L3456"/>
  <c r="P3392"/>
  <c r="L3392"/>
  <c r="P3305"/>
  <c r="L3305"/>
  <c r="P3202"/>
  <c r="L3202"/>
  <c r="P3099"/>
  <c r="L3099"/>
  <c r="P2842"/>
  <c r="L2842"/>
  <c r="P2349"/>
  <c r="L2349"/>
  <c r="P4191"/>
  <c r="L4191"/>
  <c r="P4063"/>
  <c r="L4063"/>
  <c r="P3999"/>
  <c r="L3999"/>
  <c r="P3935"/>
  <c r="L3935"/>
  <c r="P3871"/>
  <c r="L3871"/>
  <c r="P3807"/>
  <c r="L3807"/>
  <c r="P3679"/>
  <c r="L3679"/>
  <c r="P3615"/>
  <c r="L3615"/>
  <c r="P3551"/>
  <c r="L3551"/>
  <c r="P3487"/>
  <c r="L3487"/>
  <c r="P3423"/>
  <c r="L3423"/>
  <c r="P3349"/>
  <c r="L3349"/>
  <c r="P3251"/>
  <c r="L3251"/>
  <c r="P3148"/>
  <c r="L3148"/>
  <c r="P3046"/>
  <c r="L3046"/>
  <c r="P2713"/>
  <c r="L2713"/>
  <c r="P4014"/>
  <c r="L4014"/>
  <c r="P3950"/>
  <c r="L3950"/>
  <c r="P3886"/>
  <c r="L3886"/>
  <c r="P3822"/>
  <c r="L3822"/>
  <c r="P3630"/>
  <c r="L3630"/>
  <c r="P3566"/>
  <c r="L3566"/>
  <c r="P3502"/>
  <c r="L3502"/>
  <c r="P3438"/>
  <c r="L3438"/>
  <c r="P3370"/>
  <c r="L3370"/>
  <c r="P3275"/>
  <c r="L3275"/>
  <c r="P3172"/>
  <c r="L3172"/>
  <c r="P3070"/>
  <c r="L3070"/>
  <c r="P2966"/>
  <c r="L2966"/>
  <c r="P2794"/>
  <c r="L2794"/>
  <c r="P1834"/>
  <c r="L1834"/>
  <c r="P3749"/>
  <c r="L3749"/>
  <c r="P3685"/>
  <c r="L3685"/>
  <c r="P3621"/>
  <c r="L3621"/>
  <c r="P3557"/>
  <c r="L3557"/>
  <c r="P3493"/>
  <c r="L3493"/>
  <c r="P3429"/>
  <c r="L3429"/>
  <c r="P3357"/>
  <c r="L3357"/>
  <c r="P3158"/>
  <c r="L3158"/>
  <c r="P3057"/>
  <c r="L3057"/>
  <c r="P2942"/>
  <c r="L2942"/>
  <c r="P2761"/>
  <c r="L2761"/>
  <c r="P3804"/>
  <c r="L3804"/>
  <c r="P3676"/>
  <c r="L3676"/>
  <c r="P3612"/>
  <c r="L3612"/>
  <c r="P3548"/>
  <c r="L3548"/>
  <c r="P3484"/>
  <c r="L3484"/>
  <c r="P3420"/>
  <c r="L3420"/>
  <c r="P3346"/>
  <c r="L3346"/>
  <c r="P3246"/>
  <c r="L3246"/>
  <c r="P3145"/>
  <c r="L3145"/>
  <c r="P3042"/>
  <c r="L3042"/>
  <c r="P2918"/>
  <c r="L2918"/>
  <c r="P2689"/>
  <c r="L2689"/>
  <c r="P3651"/>
  <c r="L3651"/>
  <c r="P3587"/>
  <c r="L3587"/>
  <c r="P3523"/>
  <c r="L3523"/>
  <c r="P3459"/>
  <c r="L3459"/>
  <c r="P3395"/>
  <c r="L3395"/>
  <c r="P3308"/>
  <c r="L3308"/>
  <c r="P3105"/>
  <c r="L3105"/>
  <c r="P2850"/>
  <c r="L2850"/>
  <c r="P2388"/>
  <c r="L2388"/>
  <c r="P3352"/>
  <c r="L3352"/>
  <c r="P3288"/>
  <c r="L3288"/>
  <c r="P3224"/>
  <c r="L3224"/>
  <c r="P3160"/>
  <c r="L3160"/>
  <c r="P3096"/>
  <c r="L3096"/>
  <c r="P3032"/>
  <c r="L3032"/>
  <c r="P2968"/>
  <c r="L2968"/>
  <c r="P2904"/>
  <c r="L2904"/>
  <c r="P2840"/>
  <c r="L2840"/>
  <c r="P2776"/>
  <c r="L2776"/>
  <c r="P2712"/>
  <c r="L2712"/>
  <c r="P2636"/>
  <c r="L2636"/>
  <c r="P2540"/>
  <c r="L2540"/>
  <c r="P2437"/>
  <c r="L2437"/>
  <c r="P2334"/>
  <c r="L2334"/>
  <c r="P2169"/>
  <c r="L2169"/>
  <c r="P1923"/>
  <c r="L1923"/>
  <c r="P3359"/>
  <c r="L3359"/>
  <c r="P3295"/>
  <c r="L3295"/>
  <c r="P3167"/>
  <c r="L3167"/>
  <c r="P3103"/>
  <c r="L3103"/>
  <c r="P3039"/>
  <c r="L3039"/>
  <c r="P2975"/>
  <c r="L2975"/>
  <c r="P2911"/>
  <c r="L2911"/>
  <c r="P2847"/>
  <c r="L2847"/>
  <c r="P2783"/>
  <c r="L2783"/>
  <c r="P2719"/>
  <c r="L2719"/>
  <c r="P2645"/>
  <c r="L2645"/>
  <c r="P2550"/>
  <c r="L2550"/>
  <c r="P2449"/>
  <c r="L2449"/>
  <c r="P2346"/>
  <c r="L2346"/>
  <c r="P2186"/>
  <c r="L2186"/>
  <c r="P2011"/>
  <c r="L2011"/>
  <c r="P2758"/>
  <c r="L2758"/>
  <c r="P2694"/>
  <c r="L2694"/>
  <c r="P2612"/>
  <c r="L2612"/>
  <c r="P2510"/>
  <c r="L2510"/>
  <c r="P2409"/>
  <c r="L2409"/>
  <c r="P2290"/>
  <c r="L2290"/>
  <c r="P2121"/>
  <c r="L2121"/>
  <c r="P1637"/>
  <c r="L1637"/>
  <c r="P3221"/>
  <c r="L3221"/>
  <c r="P3157"/>
  <c r="L3157"/>
  <c r="P3093"/>
  <c r="L3093"/>
  <c r="P3029"/>
  <c r="L3029"/>
  <c r="P2965"/>
  <c r="L2965"/>
  <c r="P2837"/>
  <c r="L2837"/>
  <c r="P2773"/>
  <c r="L2773"/>
  <c r="P2709"/>
  <c r="L2709"/>
  <c r="P2631"/>
  <c r="L2631"/>
  <c r="P2534"/>
  <c r="L2534"/>
  <c r="P2433"/>
  <c r="L2433"/>
  <c r="P2330"/>
  <c r="L2330"/>
  <c r="P2161"/>
  <c r="L2161"/>
  <c r="P1885"/>
  <c r="L1885"/>
  <c r="P2948"/>
  <c r="L2948"/>
  <c r="P2884"/>
  <c r="L2884"/>
  <c r="P2820"/>
  <c r="L2820"/>
  <c r="P2756"/>
  <c r="L2756"/>
  <c r="P2692"/>
  <c r="L2692"/>
  <c r="P2609"/>
  <c r="L2609"/>
  <c r="P2508"/>
  <c r="L2508"/>
  <c r="P2405"/>
  <c r="L2405"/>
  <c r="P2284"/>
  <c r="L2284"/>
  <c r="P2114"/>
  <c r="L2114"/>
  <c r="P1594"/>
  <c r="L1594"/>
  <c r="P2859"/>
  <c r="L2859"/>
  <c r="P2795"/>
  <c r="L2795"/>
  <c r="P2731"/>
  <c r="L2731"/>
  <c r="P2661"/>
  <c r="L2661"/>
  <c r="P2570"/>
  <c r="L2570"/>
  <c r="P2468"/>
  <c r="L2468"/>
  <c r="P2365"/>
  <c r="L2365"/>
  <c r="P2218"/>
  <c r="L2218"/>
  <c r="P2049"/>
  <c r="L2049"/>
  <c r="P2770"/>
  <c r="L2770"/>
  <c r="P2706"/>
  <c r="L2706"/>
  <c r="P2628"/>
  <c r="L2628"/>
  <c r="P2530"/>
  <c r="L2530"/>
  <c r="P2428"/>
  <c r="L2428"/>
  <c r="P2322"/>
  <c r="L2322"/>
  <c r="P2153"/>
  <c r="L2153"/>
  <c r="P1848"/>
  <c r="L1848"/>
  <c r="P2659"/>
  <c r="L2659"/>
  <c r="P2595"/>
  <c r="L2595"/>
  <c r="P2531"/>
  <c r="L2531"/>
  <c r="P2467"/>
  <c r="L2467"/>
  <c r="P2403"/>
  <c r="L2403"/>
  <c r="P2339"/>
  <c r="L2339"/>
  <c r="P2275"/>
  <c r="L2275"/>
  <c r="P2211"/>
  <c r="L2211"/>
  <c r="P2147"/>
  <c r="L2147"/>
  <c r="P2083"/>
  <c r="L2083"/>
  <c r="P2016"/>
  <c r="L2016"/>
  <c r="P1913"/>
  <c r="L1913"/>
  <c r="P1810"/>
  <c r="L1810"/>
  <c r="P1658"/>
  <c r="L1658"/>
  <c r="P1496"/>
  <c r="L1496"/>
  <c r="P1296"/>
  <c r="L1296"/>
  <c r="P1973"/>
  <c r="L1973"/>
  <c r="P1872"/>
  <c r="L1872"/>
  <c r="P1758"/>
  <c r="L1758"/>
  <c r="P1593"/>
  <c r="L1593"/>
  <c r="P1429"/>
  <c r="L1429"/>
  <c r="P1185"/>
  <c r="L1185"/>
  <c r="P2640"/>
  <c r="L2640"/>
  <c r="P2576"/>
  <c r="L2576"/>
  <c r="P2512"/>
  <c r="L2512"/>
  <c r="P2448"/>
  <c r="L2448"/>
  <c r="P2384"/>
  <c r="L2384"/>
  <c r="P2320"/>
  <c r="L2320"/>
  <c r="P2256"/>
  <c r="L2256"/>
  <c r="P2192"/>
  <c r="L2192"/>
  <c r="P2128"/>
  <c r="L2128"/>
  <c r="P2064"/>
  <c r="L2064"/>
  <c r="P1985"/>
  <c r="L1985"/>
  <c r="P1882"/>
  <c r="L1882"/>
  <c r="P1771"/>
  <c r="L1771"/>
  <c r="P1610"/>
  <c r="L1610"/>
  <c r="P1449"/>
  <c r="L1449"/>
  <c r="P1217"/>
  <c r="L1217"/>
  <c r="P2567"/>
  <c r="L2567"/>
  <c r="P2503"/>
  <c r="L2503"/>
  <c r="P2439"/>
  <c r="L2439"/>
  <c r="P2375"/>
  <c r="L2375"/>
  <c r="P2311"/>
  <c r="L2311"/>
  <c r="P2247"/>
  <c r="L2247"/>
  <c r="P2183"/>
  <c r="L2183"/>
  <c r="P2119"/>
  <c r="L2119"/>
  <c r="P2055"/>
  <c r="L2055"/>
  <c r="P1970"/>
  <c r="L1970"/>
  <c r="P1867"/>
  <c r="L1867"/>
  <c r="P1752"/>
  <c r="L1752"/>
  <c r="P1590"/>
  <c r="L1590"/>
  <c r="P1425"/>
  <c r="L1425"/>
  <c r="P1179"/>
  <c r="L1179"/>
  <c r="P2286"/>
  <c r="L2286"/>
  <c r="P2222"/>
  <c r="L2222"/>
  <c r="P2158"/>
  <c r="L2158"/>
  <c r="P2094"/>
  <c r="L2094"/>
  <c r="P2030"/>
  <c r="L2030"/>
  <c r="P1930"/>
  <c r="L1930"/>
  <c r="P1827"/>
  <c r="L1827"/>
  <c r="P1688"/>
  <c r="L1688"/>
  <c r="P1526"/>
  <c r="L1526"/>
  <c r="P1339"/>
  <c r="L1339"/>
  <c r="P2325"/>
  <c r="L2325"/>
  <c r="P2261"/>
  <c r="L2261"/>
  <c r="P2197"/>
  <c r="L2197"/>
  <c r="P2133"/>
  <c r="L2133"/>
  <c r="P2069"/>
  <c r="L2069"/>
  <c r="P1993"/>
  <c r="L1993"/>
  <c r="P1890"/>
  <c r="L1890"/>
  <c r="P1782"/>
  <c r="L1782"/>
  <c r="P1624"/>
  <c r="L1624"/>
  <c r="P1462"/>
  <c r="L1462"/>
  <c r="P1236"/>
  <c r="L1236"/>
  <c r="P1965"/>
  <c r="L1965"/>
  <c r="P1864"/>
  <c r="L1864"/>
  <c r="P1745"/>
  <c r="L1745"/>
  <c r="P1581"/>
  <c r="L1581"/>
  <c r="P1416"/>
  <c r="L1416"/>
  <c r="P1165"/>
  <c r="L1165"/>
  <c r="P1983"/>
  <c r="L1983"/>
  <c r="P1919"/>
  <c r="L1919"/>
  <c r="P1855"/>
  <c r="L1855"/>
  <c r="P1787"/>
  <c r="L1787"/>
  <c r="P1690"/>
  <c r="L1690"/>
  <c r="P1589"/>
  <c r="L1589"/>
  <c r="P1486"/>
  <c r="L1486"/>
  <c r="P1373"/>
  <c r="L1373"/>
  <c r="P1211"/>
  <c r="L1211"/>
  <c r="P1004"/>
  <c r="L1004"/>
  <c r="P2022"/>
  <c r="L2022"/>
  <c r="P1958"/>
  <c r="L1958"/>
  <c r="P1894"/>
  <c r="L1894"/>
  <c r="P1830"/>
  <c r="L1830"/>
  <c r="P1753"/>
  <c r="L1753"/>
  <c r="P1650"/>
  <c r="L1650"/>
  <c r="P1549"/>
  <c r="L1549"/>
  <c r="P1446"/>
  <c r="L1446"/>
  <c r="P1312"/>
  <c r="L1312"/>
  <c r="P1147"/>
  <c r="L1147"/>
  <c r="P836"/>
  <c r="L836"/>
  <c r="P1083"/>
  <c r="L1083"/>
  <c r="P589"/>
  <c r="L589"/>
  <c r="P1972"/>
  <c r="L1972"/>
  <c r="P1908"/>
  <c r="L1908"/>
  <c r="P1844"/>
  <c r="L1844"/>
  <c r="P1773"/>
  <c r="L1773"/>
  <c r="P1673"/>
  <c r="L1673"/>
  <c r="P1570"/>
  <c r="L1570"/>
  <c r="P1469"/>
  <c r="L1469"/>
  <c r="P1347"/>
  <c r="L1347"/>
  <c r="P1184"/>
  <c r="L1184"/>
  <c r="P931"/>
  <c r="L931"/>
  <c r="P1120"/>
  <c r="L1120"/>
  <c r="P751"/>
  <c r="L751"/>
  <c r="P1030"/>
  <c r="L1030"/>
  <c r="P323"/>
  <c r="L323"/>
  <c r="P862"/>
  <c r="L862"/>
  <c r="P1783"/>
  <c r="L1783"/>
  <c r="P1719"/>
  <c r="L1719"/>
  <c r="P1655"/>
  <c r="L1655"/>
  <c r="P1591"/>
  <c r="L1591"/>
  <c r="P1527"/>
  <c r="L1527"/>
  <c r="P1463"/>
  <c r="L1463"/>
  <c r="P1393"/>
  <c r="L1393"/>
  <c r="P1297"/>
  <c r="L1297"/>
  <c r="P1195"/>
  <c r="L1195"/>
  <c r="P1092"/>
  <c r="L1092"/>
  <c r="P854"/>
  <c r="L854"/>
  <c r="P1796"/>
  <c r="L1796"/>
  <c r="P1732"/>
  <c r="L1732"/>
  <c r="P1668"/>
  <c r="L1668"/>
  <c r="P1604"/>
  <c r="L1604"/>
  <c r="P1540"/>
  <c r="L1540"/>
  <c r="P1476"/>
  <c r="L1476"/>
  <c r="P1411"/>
  <c r="L1411"/>
  <c r="P1317"/>
  <c r="L1317"/>
  <c r="P1216"/>
  <c r="L1216"/>
  <c r="P1113"/>
  <c r="L1113"/>
  <c r="P914"/>
  <c r="L914"/>
  <c r="P530"/>
  <c r="L530"/>
  <c r="P1707"/>
  <c r="L1707"/>
  <c r="P1643"/>
  <c r="L1643"/>
  <c r="P1579"/>
  <c r="L1579"/>
  <c r="P1515"/>
  <c r="L1515"/>
  <c r="P1451"/>
  <c r="L1451"/>
  <c r="P1377"/>
  <c r="L1377"/>
  <c r="P1277"/>
  <c r="L1277"/>
  <c r="P1176"/>
  <c r="L1176"/>
  <c r="P1072"/>
  <c r="L1072"/>
  <c r="P803"/>
  <c r="L803"/>
  <c r="P1402"/>
  <c r="L1402"/>
  <c r="P1338"/>
  <c r="L1338"/>
  <c r="P1274"/>
  <c r="L1274"/>
  <c r="P1210"/>
  <c r="L1210"/>
  <c r="P1146"/>
  <c r="L1146"/>
  <c r="P1082"/>
  <c r="L1082"/>
  <c r="P994"/>
  <c r="L994"/>
  <c r="P891"/>
  <c r="L891"/>
  <c r="P786"/>
  <c r="L786"/>
  <c r="P643"/>
  <c r="L643"/>
  <c r="P392"/>
  <c r="L392"/>
  <c r="P315"/>
  <c r="L315"/>
  <c r="P1367"/>
  <c r="L1367"/>
  <c r="P1303"/>
  <c r="L1303"/>
  <c r="P1239"/>
  <c r="L1239"/>
  <c r="P1175"/>
  <c r="L1175"/>
  <c r="P1111"/>
  <c r="L1111"/>
  <c r="P1041"/>
  <c r="L1041"/>
  <c r="P938"/>
  <c r="L938"/>
  <c r="P835"/>
  <c r="L835"/>
  <c r="P711"/>
  <c r="L711"/>
  <c r="P517"/>
  <c r="L517"/>
  <c r="P1358"/>
  <c r="L1358"/>
  <c r="P1294"/>
  <c r="L1294"/>
  <c r="P1230"/>
  <c r="L1230"/>
  <c r="P1166"/>
  <c r="L1166"/>
  <c r="P1102"/>
  <c r="L1102"/>
  <c r="P1026"/>
  <c r="L1026"/>
  <c r="P923"/>
  <c r="L923"/>
  <c r="P820"/>
  <c r="L820"/>
  <c r="P692"/>
  <c r="L692"/>
  <c r="P480"/>
  <c r="L480"/>
  <c r="P1069"/>
  <c r="L1069"/>
  <c r="P972"/>
  <c r="L972"/>
  <c r="P870"/>
  <c r="L870"/>
  <c r="P760"/>
  <c r="L760"/>
  <c r="P594"/>
  <c r="L594"/>
  <c r="P339"/>
  <c r="L339"/>
  <c r="P1010"/>
  <c r="L1010"/>
  <c r="P907"/>
  <c r="L907"/>
  <c r="P804"/>
  <c r="L804"/>
  <c r="P671"/>
  <c r="L671"/>
  <c r="P439"/>
  <c r="L439"/>
  <c r="P364"/>
  <c r="L364"/>
  <c r="P1024"/>
  <c r="L1024"/>
  <c r="P960"/>
  <c r="L960"/>
  <c r="P896"/>
  <c r="L896"/>
  <c r="P832"/>
  <c r="L832"/>
  <c r="P759"/>
  <c r="L759"/>
  <c r="P674"/>
  <c r="L674"/>
  <c r="P588"/>
  <c r="L588"/>
  <c r="P500"/>
  <c r="L500"/>
  <c r="P399"/>
  <c r="L399"/>
  <c r="P296"/>
  <c r="L296"/>
  <c r="P168"/>
  <c r="L168"/>
  <c r="P999"/>
  <c r="L999"/>
  <c r="P935"/>
  <c r="L935"/>
  <c r="P871"/>
  <c r="L871"/>
  <c r="P807"/>
  <c r="L807"/>
  <c r="P725"/>
  <c r="L725"/>
  <c r="P640"/>
  <c r="L640"/>
  <c r="P555"/>
  <c r="L555"/>
  <c r="P460"/>
  <c r="L460"/>
  <c r="P359"/>
  <c r="L359"/>
  <c r="P256"/>
  <c r="L256"/>
  <c r="P639"/>
  <c r="L639"/>
  <c r="P554"/>
  <c r="L554"/>
  <c r="P459"/>
  <c r="L459"/>
  <c r="P356"/>
  <c r="L356"/>
  <c r="P255"/>
  <c r="L255"/>
  <c r="P1037"/>
  <c r="L1037"/>
  <c r="P973"/>
  <c r="L973"/>
  <c r="P909"/>
  <c r="L909"/>
  <c r="P845"/>
  <c r="L845"/>
  <c r="P776"/>
  <c r="L776"/>
  <c r="P691"/>
  <c r="L691"/>
  <c r="P605"/>
  <c r="L605"/>
  <c r="P520"/>
  <c r="L520"/>
  <c r="P419"/>
  <c r="L419"/>
  <c r="P316"/>
  <c r="L316"/>
  <c r="P215"/>
  <c r="L215"/>
  <c r="P226"/>
  <c r="L226"/>
  <c r="P236"/>
  <c r="L236"/>
  <c r="P623"/>
  <c r="L623"/>
  <c r="P538"/>
  <c r="L538"/>
  <c r="P440"/>
  <c r="L440"/>
  <c r="P338"/>
  <c r="L338"/>
  <c r="P235"/>
  <c r="L235"/>
  <c r="P769"/>
  <c r="L769"/>
  <c r="P705"/>
  <c r="L705"/>
  <c r="P641"/>
  <c r="L641"/>
  <c r="P577"/>
  <c r="L577"/>
  <c r="P513"/>
  <c r="L513"/>
  <c r="P449"/>
  <c r="L449"/>
  <c r="P385"/>
  <c r="L385"/>
  <c r="P321"/>
  <c r="L321"/>
  <c r="P257"/>
  <c r="L257"/>
  <c r="P193"/>
  <c r="L193"/>
  <c r="P129"/>
  <c r="L129"/>
  <c r="P151"/>
  <c r="L151"/>
  <c r="P766"/>
  <c r="L766"/>
  <c r="P702"/>
  <c r="L702"/>
  <c r="P638"/>
  <c r="L638"/>
  <c r="P574"/>
  <c r="L574"/>
  <c r="P510"/>
  <c r="L510"/>
  <c r="P446"/>
  <c r="L446"/>
  <c r="P382"/>
  <c r="L382"/>
  <c r="P318"/>
  <c r="L318"/>
  <c r="P254"/>
  <c r="L254"/>
  <c r="P190"/>
  <c r="L190"/>
  <c r="P126"/>
  <c r="L126"/>
  <c r="P461"/>
  <c r="L461"/>
  <c r="P397"/>
  <c r="L397"/>
  <c r="P333"/>
  <c r="L333"/>
  <c r="P269"/>
  <c r="L269"/>
  <c r="P205"/>
  <c r="L205"/>
  <c r="P141"/>
  <c r="L141"/>
  <c r="P164"/>
  <c r="L164"/>
  <c r="P187"/>
  <c r="L187"/>
  <c r="P123"/>
  <c r="L123"/>
  <c r="P146"/>
  <c r="L146"/>
  <c r="P4498"/>
  <c r="L4498"/>
  <c r="P4370"/>
  <c r="L4370"/>
  <c r="P4306"/>
  <c r="L4306"/>
  <c r="P4242"/>
  <c r="L4242"/>
  <c r="P4158"/>
  <c r="L4158"/>
  <c r="P4057"/>
  <c r="L4057"/>
  <c r="P3955"/>
  <c r="L3955"/>
  <c r="P3852"/>
  <c r="L3852"/>
  <c r="P3242"/>
  <c r="L3242"/>
  <c r="P4497"/>
  <c r="L4497"/>
  <c r="P4369"/>
  <c r="L4369"/>
  <c r="P4305"/>
  <c r="L4305"/>
  <c r="P4241"/>
  <c r="L4241"/>
  <c r="P4157"/>
  <c r="L4157"/>
  <c r="P4056"/>
  <c r="L4056"/>
  <c r="P3953"/>
  <c r="L3953"/>
  <c r="P3851"/>
  <c r="L3851"/>
  <c r="P3707"/>
  <c r="L3707"/>
  <c r="P3228"/>
  <c r="L3228"/>
  <c r="P4952"/>
  <c r="L4952"/>
  <c r="P4888"/>
  <c r="L4888"/>
  <c r="P4824"/>
  <c r="L4824"/>
  <c r="P4760"/>
  <c r="L4760"/>
  <c r="P4568"/>
  <c r="L4568"/>
  <c r="P4376"/>
  <c r="L4376"/>
  <c r="P4312"/>
  <c r="L4312"/>
  <c r="P4248"/>
  <c r="L4248"/>
  <c r="P4166"/>
  <c r="L4166"/>
  <c r="P4067"/>
  <c r="L4067"/>
  <c r="P3964"/>
  <c r="L3964"/>
  <c r="P3861"/>
  <c r="L3861"/>
  <c r="P3728"/>
  <c r="L3728"/>
  <c r="P3318"/>
  <c r="L3318"/>
  <c r="P4767"/>
  <c r="L4767"/>
  <c r="P4639"/>
  <c r="L4639"/>
  <c r="P4447"/>
  <c r="L4447"/>
  <c r="P4319"/>
  <c r="L4319"/>
  <c r="P4255"/>
  <c r="L4255"/>
  <c r="P3976"/>
  <c r="L3976"/>
  <c r="P3873"/>
  <c r="L3873"/>
  <c r="P3393"/>
  <c r="L3393"/>
  <c r="P4710"/>
  <c r="L4710"/>
  <c r="P4646"/>
  <c r="L4646"/>
  <c r="P4518"/>
  <c r="L4518"/>
  <c r="P4454"/>
  <c r="L4454"/>
  <c r="P4326"/>
  <c r="L4326"/>
  <c r="P4262"/>
  <c r="L4262"/>
  <c r="P4185"/>
  <c r="L4185"/>
  <c r="P4089"/>
  <c r="L4089"/>
  <c r="P3987"/>
  <c r="L3987"/>
  <c r="P3884"/>
  <c r="L3884"/>
  <c r="P3449"/>
  <c r="L3449"/>
  <c r="P4589"/>
  <c r="L4589"/>
  <c r="P4525"/>
  <c r="L4525"/>
  <c r="P4397"/>
  <c r="L4397"/>
  <c r="P4333"/>
  <c r="L4333"/>
  <c r="P4269"/>
  <c r="L4269"/>
  <c r="P4195"/>
  <c r="L4195"/>
  <c r="P3997"/>
  <c r="L3997"/>
  <c r="P3896"/>
  <c r="L3896"/>
  <c r="P3784"/>
  <c r="L3784"/>
  <c r="P3505"/>
  <c r="L3505"/>
  <c r="P2042"/>
  <c r="L2042"/>
  <c r="P4178"/>
  <c r="L4178"/>
  <c r="P4114"/>
  <c r="L4114"/>
  <c r="P3986"/>
  <c r="L3986"/>
  <c r="P3922"/>
  <c r="L3922"/>
  <c r="P3858"/>
  <c r="L3858"/>
  <c r="P3794"/>
  <c r="L3794"/>
  <c r="P3730"/>
  <c r="L3730"/>
  <c r="P3602"/>
  <c r="L3602"/>
  <c r="P3538"/>
  <c r="L3538"/>
  <c r="P3474"/>
  <c r="L3474"/>
  <c r="P3410"/>
  <c r="L3410"/>
  <c r="P3332"/>
  <c r="L3332"/>
  <c r="P3230"/>
  <c r="L3230"/>
  <c r="P3129"/>
  <c r="L3129"/>
  <c r="P2890"/>
  <c r="L2890"/>
  <c r="P2580"/>
  <c r="L2580"/>
  <c r="P3576"/>
  <c r="L3576"/>
  <c r="P3512"/>
  <c r="L3512"/>
  <c r="P3448"/>
  <c r="L3448"/>
  <c r="P3382"/>
  <c r="L3382"/>
  <c r="P3291"/>
  <c r="L3291"/>
  <c r="P3086"/>
  <c r="L3086"/>
  <c r="P2985"/>
  <c r="L2985"/>
  <c r="P2822"/>
  <c r="L2822"/>
  <c r="P2193"/>
  <c r="L2193"/>
  <c r="P4183"/>
  <c r="L4183"/>
  <c r="P4119"/>
  <c r="L4119"/>
  <c r="P4055"/>
  <c r="L4055"/>
  <c r="P3991"/>
  <c r="L3991"/>
  <c r="P3927"/>
  <c r="L3927"/>
  <c r="P3863"/>
  <c r="L3863"/>
  <c r="P3799"/>
  <c r="L3799"/>
  <c r="P3607"/>
  <c r="L3607"/>
  <c r="P3543"/>
  <c r="L3543"/>
  <c r="P3479"/>
  <c r="L3479"/>
  <c r="P3415"/>
  <c r="L3415"/>
  <c r="P3339"/>
  <c r="L3339"/>
  <c r="P3137"/>
  <c r="L3137"/>
  <c r="P3034"/>
  <c r="L3034"/>
  <c r="P2905"/>
  <c r="L2905"/>
  <c r="P2637"/>
  <c r="L2637"/>
  <c r="P4134"/>
  <c r="L4134"/>
  <c r="P4070"/>
  <c r="L4070"/>
  <c r="P3942"/>
  <c r="L3942"/>
  <c r="P3878"/>
  <c r="L3878"/>
  <c r="P3814"/>
  <c r="L3814"/>
  <c r="P3750"/>
  <c r="L3750"/>
  <c r="P3686"/>
  <c r="L3686"/>
  <c r="P3622"/>
  <c r="L3622"/>
  <c r="P3558"/>
  <c r="L3558"/>
  <c r="P3494"/>
  <c r="L3494"/>
  <c r="P3430"/>
  <c r="L3430"/>
  <c r="P3358"/>
  <c r="L3358"/>
  <c r="P3161"/>
  <c r="L3161"/>
  <c r="P3058"/>
  <c r="L3058"/>
  <c r="P2945"/>
  <c r="L2945"/>
  <c r="P2769"/>
  <c r="L2769"/>
  <c r="P3805"/>
  <c r="L3805"/>
  <c r="P3677"/>
  <c r="L3677"/>
  <c r="P3613"/>
  <c r="L3613"/>
  <c r="P3549"/>
  <c r="L3549"/>
  <c r="P3485"/>
  <c r="L3485"/>
  <c r="P3421"/>
  <c r="L3421"/>
  <c r="P3347"/>
  <c r="L3347"/>
  <c r="P3249"/>
  <c r="L3249"/>
  <c r="P3146"/>
  <c r="L3146"/>
  <c r="P3043"/>
  <c r="L3043"/>
  <c r="P2697"/>
  <c r="L2697"/>
  <c r="P3796"/>
  <c r="L3796"/>
  <c r="P3732"/>
  <c r="L3732"/>
  <c r="P3604"/>
  <c r="L3604"/>
  <c r="P3540"/>
  <c r="L3540"/>
  <c r="P3476"/>
  <c r="L3476"/>
  <c r="P3412"/>
  <c r="L3412"/>
  <c r="P3334"/>
  <c r="L3334"/>
  <c r="P3131"/>
  <c r="L3131"/>
  <c r="P3028"/>
  <c r="L3028"/>
  <c r="P2605"/>
  <c r="L2605"/>
  <c r="P3579"/>
  <c r="L3579"/>
  <c r="P3515"/>
  <c r="L3515"/>
  <c r="P3451"/>
  <c r="L3451"/>
  <c r="P3387"/>
  <c r="L3387"/>
  <c r="P3297"/>
  <c r="L3297"/>
  <c r="P3194"/>
  <c r="L3194"/>
  <c r="P3091"/>
  <c r="L3091"/>
  <c r="P2988"/>
  <c r="L2988"/>
  <c r="P2830"/>
  <c r="L2830"/>
  <c r="P2257"/>
  <c r="L2257"/>
  <c r="P3344"/>
  <c r="L3344"/>
  <c r="P3216"/>
  <c r="L3216"/>
  <c r="P3152"/>
  <c r="L3152"/>
  <c r="P3088"/>
  <c r="L3088"/>
  <c r="P2960"/>
  <c r="L2960"/>
  <c r="P2832"/>
  <c r="L2832"/>
  <c r="P2768"/>
  <c r="L2768"/>
  <c r="P2704"/>
  <c r="L2704"/>
  <c r="P2625"/>
  <c r="L2625"/>
  <c r="P2526"/>
  <c r="L2526"/>
  <c r="P2425"/>
  <c r="L2425"/>
  <c r="P2316"/>
  <c r="L2316"/>
  <c r="P2146"/>
  <c r="L2146"/>
  <c r="P1821"/>
  <c r="L1821"/>
  <c r="P3351"/>
  <c r="L3351"/>
  <c r="P3223"/>
  <c r="L3223"/>
  <c r="P3159"/>
  <c r="L3159"/>
  <c r="P3095"/>
  <c r="L3095"/>
  <c r="P3031"/>
  <c r="L3031"/>
  <c r="P2967"/>
  <c r="L2967"/>
  <c r="P2903"/>
  <c r="L2903"/>
  <c r="P2839"/>
  <c r="L2839"/>
  <c r="P2775"/>
  <c r="L2775"/>
  <c r="P2711"/>
  <c r="L2711"/>
  <c r="P2634"/>
  <c r="L2634"/>
  <c r="P2538"/>
  <c r="L2538"/>
  <c r="P2436"/>
  <c r="L2436"/>
  <c r="P2333"/>
  <c r="L2333"/>
  <c r="P2164"/>
  <c r="L2164"/>
  <c r="P1912"/>
  <c r="L1912"/>
  <c r="P2750"/>
  <c r="L2750"/>
  <c r="P2686"/>
  <c r="L2686"/>
  <c r="P2601"/>
  <c r="L2601"/>
  <c r="P2498"/>
  <c r="L2498"/>
  <c r="P2396"/>
  <c r="L2396"/>
  <c r="P2268"/>
  <c r="L2268"/>
  <c r="P2098"/>
  <c r="L2098"/>
  <c r="P1474"/>
  <c r="L1474"/>
  <c r="P3277"/>
  <c r="L3277"/>
  <c r="P3149"/>
  <c r="L3149"/>
  <c r="P3085"/>
  <c r="L3085"/>
  <c r="P2957"/>
  <c r="L2957"/>
  <c r="P2893"/>
  <c r="L2893"/>
  <c r="P2829"/>
  <c r="L2829"/>
  <c r="P2765"/>
  <c r="L2765"/>
  <c r="P2701"/>
  <c r="L2701"/>
  <c r="P2621"/>
  <c r="L2621"/>
  <c r="P2522"/>
  <c r="L2522"/>
  <c r="P2420"/>
  <c r="L2420"/>
  <c r="P2308"/>
  <c r="L2308"/>
  <c r="P2138"/>
  <c r="L2138"/>
  <c r="P1778"/>
  <c r="L1778"/>
  <c r="P2940"/>
  <c r="L2940"/>
  <c r="P2876"/>
  <c r="L2876"/>
  <c r="P2812"/>
  <c r="L2812"/>
  <c r="P2748"/>
  <c r="L2748"/>
  <c r="P2684"/>
  <c r="L2684"/>
  <c r="P2597"/>
  <c r="L2597"/>
  <c r="P2494"/>
  <c r="L2494"/>
  <c r="P2393"/>
  <c r="L2393"/>
  <c r="P2265"/>
  <c r="L2265"/>
  <c r="P2092"/>
  <c r="L2092"/>
  <c r="P1432"/>
  <c r="L1432"/>
  <c r="P2915"/>
  <c r="L2915"/>
  <c r="P2851"/>
  <c r="L2851"/>
  <c r="P2787"/>
  <c r="L2787"/>
  <c r="P2723"/>
  <c r="L2723"/>
  <c r="P2650"/>
  <c r="L2650"/>
  <c r="P2557"/>
  <c r="L2557"/>
  <c r="P2454"/>
  <c r="L2454"/>
  <c r="P2353"/>
  <c r="L2353"/>
  <c r="P2196"/>
  <c r="L2196"/>
  <c r="P2026"/>
  <c r="L2026"/>
  <c r="P2762"/>
  <c r="L2762"/>
  <c r="P2698"/>
  <c r="L2698"/>
  <c r="P2617"/>
  <c r="L2617"/>
  <c r="P2517"/>
  <c r="L2517"/>
  <c r="P2414"/>
  <c r="L2414"/>
  <c r="P2300"/>
  <c r="L2300"/>
  <c r="P2130"/>
  <c r="L2130"/>
  <c r="P1720"/>
  <c r="L1720"/>
  <c r="P2651"/>
  <c r="L2651"/>
  <c r="P2587"/>
  <c r="L2587"/>
  <c r="P2523"/>
  <c r="L2523"/>
  <c r="P2459"/>
  <c r="L2459"/>
  <c r="P2395"/>
  <c r="L2395"/>
  <c r="P2331"/>
  <c r="L2331"/>
  <c r="P2267"/>
  <c r="L2267"/>
  <c r="P2203"/>
  <c r="L2203"/>
  <c r="P2139"/>
  <c r="L2139"/>
  <c r="P2075"/>
  <c r="L2075"/>
  <c r="P2002"/>
  <c r="L2002"/>
  <c r="P1899"/>
  <c r="L1899"/>
  <c r="P1795"/>
  <c r="L1795"/>
  <c r="P1641"/>
  <c r="L1641"/>
  <c r="P1477"/>
  <c r="L1477"/>
  <c r="P1260"/>
  <c r="L1260"/>
  <c r="P1961"/>
  <c r="L1961"/>
  <c r="P1858"/>
  <c r="L1858"/>
  <c r="P1736"/>
  <c r="L1736"/>
  <c r="P1573"/>
  <c r="L1573"/>
  <c r="P1408"/>
  <c r="L1408"/>
  <c r="P1155"/>
  <c r="L1155"/>
  <c r="P2632"/>
  <c r="L2632"/>
  <c r="P2568"/>
  <c r="L2568"/>
  <c r="P2504"/>
  <c r="L2504"/>
  <c r="P2440"/>
  <c r="L2440"/>
  <c r="P2376"/>
  <c r="L2376"/>
  <c r="P2312"/>
  <c r="L2312"/>
  <c r="P2248"/>
  <c r="L2248"/>
  <c r="P2184"/>
  <c r="L2184"/>
  <c r="P2120"/>
  <c r="L2120"/>
  <c r="P2056"/>
  <c r="L2056"/>
  <c r="P1971"/>
  <c r="L1971"/>
  <c r="P1869"/>
  <c r="L1869"/>
  <c r="P1757"/>
  <c r="L1757"/>
  <c r="P1592"/>
  <c r="L1592"/>
  <c r="P1426"/>
  <c r="L1426"/>
  <c r="P1180"/>
  <c r="L1180"/>
  <c r="P2559"/>
  <c r="L2559"/>
  <c r="P2495"/>
  <c r="L2495"/>
  <c r="P2431"/>
  <c r="L2431"/>
  <c r="P2367"/>
  <c r="L2367"/>
  <c r="P2303"/>
  <c r="L2303"/>
  <c r="P2239"/>
  <c r="L2239"/>
  <c r="P2175"/>
  <c r="L2175"/>
  <c r="P2111"/>
  <c r="L2111"/>
  <c r="P2047"/>
  <c r="L2047"/>
  <c r="P1957"/>
  <c r="L1957"/>
  <c r="P1856"/>
  <c r="L1856"/>
  <c r="P1733"/>
  <c r="L1733"/>
  <c r="P1568"/>
  <c r="L1568"/>
  <c r="P1397"/>
  <c r="L1397"/>
  <c r="P1132"/>
  <c r="L1132"/>
  <c r="P2278"/>
  <c r="L2278"/>
  <c r="P2214"/>
  <c r="L2214"/>
  <c r="P2150"/>
  <c r="L2150"/>
  <c r="P2086"/>
  <c r="L2086"/>
  <c r="P2019"/>
  <c r="L2019"/>
  <c r="P1917"/>
  <c r="L1917"/>
  <c r="P1816"/>
  <c r="L1816"/>
  <c r="P1669"/>
  <c r="L1669"/>
  <c r="P1504"/>
  <c r="L1504"/>
  <c r="P1301"/>
  <c r="L1301"/>
  <c r="P2317"/>
  <c r="L2317"/>
  <c r="P2253"/>
  <c r="L2253"/>
  <c r="P2189"/>
  <c r="L2189"/>
  <c r="P2125"/>
  <c r="L2125"/>
  <c r="P2061"/>
  <c r="L2061"/>
  <c r="P1979"/>
  <c r="L1979"/>
  <c r="P1877"/>
  <c r="L1877"/>
  <c r="P1768"/>
  <c r="L1768"/>
  <c r="P1605"/>
  <c r="L1605"/>
  <c r="P1440"/>
  <c r="L1440"/>
  <c r="P1200"/>
  <c r="L1200"/>
  <c r="P1953"/>
  <c r="L1953"/>
  <c r="P1850"/>
  <c r="L1850"/>
  <c r="P1722"/>
  <c r="L1722"/>
  <c r="P1560"/>
  <c r="L1560"/>
  <c r="P1392"/>
  <c r="L1392"/>
  <c r="P1065"/>
  <c r="L1065"/>
  <c r="P1975"/>
  <c r="L1975"/>
  <c r="P1911"/>
  <c r="L1911"/>
  <c r="P1847"/>
  <c r="L1847"/>
  <c r="P1777"/>
  <c r="L1777"/>
  <c r="P1678"/>
  <c r="L1678"/>
  <c r="P1576"/>
  <c r="L1576"/>
  <c r="P1473"/>
  <c r="L1473"/>
  <c r="P1353"/>
  <c r="L1353"/>
  <c r="P1192"/>
  <c r="L1192"/>
  <c r="P954"/>
  <c r="L954"/>
  <c r="P2014"/>
  <c r="L2014"/>
  <c r="P1950"/>
  <c r="L1950"/>
  <c r="P1886"/>
  <c r="L1886"/>
  <c r="P1822"/>
  <c r="L1822"/>
  <c r="P1741"/>
  <c r="L1741"/>
  <c r="P1638"/>
  <c r="L1638"/>
  <c r="P1536"/>
  <c r="L1536"/>
  <c r="P1433"/>
  <c r="L1433"/>
  <c r="P1289"/>
  <c r="L1289"/>
  <c r="P1128"/>
  <c r="L1128"/>
  <c r="P783"/>
  <c r="L783"/>
  <c r="P1054"/>
  <c r="L1054"/>
  <c r="P467"/>
  <c r="L467"/>
  <c r="P1964"/>
  <c r="L1964"/>
  <c r="P1900"/>
  <c r="L1900"/>
  <c r="P1836"/>
  <c r="L1836"/>
  <c r="P1762"/>
  <c r="L1762"/>
  <c r="P1661"/>
  <c r="L1661"/>
  <c r="P1558"/>
  <c r="L1558"/>
  <c r="P1456"/>
  <c r="L1456"/>
  <c r="P1325"/>
  <c r="L1325"/>
  <c r="P1161"/>
  <c r="L1161"/>
  <c r="P881"/>
  <c r="L881"/>
  <c r="P1097"/>
  <c r="L1097"/>
  <c r="P682"/>
  <c r="L682"/>
  <c r="P970"/>
  <c r="L970"/>
  <c r="P1133"/>
  <c r="L1133"/>
  <c r="P801"/>
  <c r="L801"/>
  <c r="P1775"/>
  <c r="L1775"/>
  <c r="P1711"/>
  <c r="L1711"/>
  <c r="P1647"/>
  <c r="L1647"/>
  <c r="P1583"/>
  <c r="L1583"/>
  <c r="P1519"/>
  <c r="L1519"/>
  <c r="P1455"/>
  <c r="L1455"/>
  <c r="P1382"/>
  <c r="L1382"/>
  <c r="P1284"/>
  <c r="L1284"/>
  <c r="P1181"/>
  <c r="L1181"/>
  <c r="P1080"/>
  <c r="L1080"/>
  <c r="P825"/>
  <c r="L825"/>
  <c r="P1788"/>
  <c r="L1788"/>
  <c r="P1724"/>
  <c r="L1724"/>
  <c r="P1660"/>
  <c r="L1660"/>
  <c r="P1596"/>
  <c r="L1596"/>
  <c r="P1532"/>
  <c r="L1532"/>
  <c r="P1468"/>
  <c r="L1468"/>
  <c r="P1400"/>
  <c r="L1400"/>
  <c r="P1305"/>
  <c r="L1305"/>
  <c r="P1203"/>
  <c r="L1203"/>
  <c r="P1100"/>
  <c r="L1100"/>
  <c r="P876"/>
  <c r="L876"/>
  <c r="P426"/>
  <c r="L426"/>
  <c r="P1699"/>
  <c r="L1699"/>
  <c r="P1635"/>
  <c r="L1635"/>
  <c r="P1571"/>
  <c r="L1571"/>
  <c r="P1507"/>
  <c r="L1507"/>
  <c r="P1443"/>
  <c r="L1443"/>
  <c r="P1366"/>
  <c r="L1366"/>
  <c r="P1265"/>
  <c r="L1265"/>
  <c r="P1163"/>
  <c r="L1163"/>
  <c r="P1043"/>
  <c r="L1043"/>
  <c r="P764"/>
  <c r="L764"/>
  <c r="P1394"/>
  <c r="L1394"/>
  <c r="P1330"/>
  <c r="L1330"/>
  <c r="P1266"/>
  <c r="L1266"/>
  <c r="P1202"/>
  <c r="L1202"/>
  <c r="P1138"/>
  <c r="L1138"/>
  <c r="P1074"/>
  <c r="L1074"/>
  <c r="P980"/>
  <c r="L980"/>
  <c r="P878"/>
  <c r="L878"/>
  <c r="P771"/>
  <c r="L771"/>
  <c r="P613"/>
  <c r="L613"/>
  <c r="P362"/>
  <c r="L362"/>
  <c r="P259"/>
  <c r="L259"/>
  <c r="P1359"/>
  <c r="L1359"/>
  <c r="P1295"/>
  <c r="L1295"/>
  <c r="P1231"/>
  <c r="L1231"/>
  <c r="P1167"/>
  <c r="L1167"/>
  <c r="P1103"/>
  <c r="L1103"/>
  <c r="P1027"/>
  <c r="L1027"/>
  <c r="P924"/>
  <c r="L924"/>
  <c r="P822"/>
  <c r="L822"/>
  <c r="P696"/>
  <c r="L696"/>
  <c r="P482"/>
  <c r="L482"/>
  <c r="P1350"/>
  <c r="L1350"/>
  <c r="P1286"/>
  <c r="L1286"/>
  <c r="P1222"/>
  <c r="L1222"/>
  <c r="P1158"/>
  <c r="L1158"/>
  <c r="P1094"/>
  <c r="L1094"/>
  <c r="P1012"/>
  <c r="L1012"/>
  <c r="P910"/>
  <c r="L910"/>
  <c r="P809"/>
  <c r="L809"/>
  <c r="P676"/>
  <c r="L676"/>
  <c r="P443"/>
  <c r="L443"/>
  <c r="P1061"/>
  <c r="L1061"/>
  <c r="P961"/>
  <c r="L961"/>
  <c r="P858"/>
  <c r="L858"/>
  <c r="P741"/>
  <c r="L741"/>
  <c r="P568"/>
  <c r="L568"/>
  <c r="P303"/>
  <c r="L303"/>
  <c r="P996"/>
  <c r="L996"/>
  <c r="P894"/>
  <c r="L894"/>
  <c r="P792"/>
  <c r="L792"/>
  <c r="P647"/>
  <c r="L647"/>
  <c r="P403"/>
  <c r="L403"/>
  <c r="P328"/>
  <c r="L328"/>
  <c r="P1016"/>
  <c r="L1016"/>
  <c r="P952"/>
  <c r="L952"/>
  <c r="P888"/>
  <c r="L888"/>
  <c r="P824"/>
  <c r="L824"/>
  <c r="P748"/>
  <c r="L748"/>
  <c r="P663"/>
  <c r="L663"/>
  <c r="P578"/>
  <c r="L578"/>
  <c r="P488"/>
  <c r="L488"/>
  <c r="P386"/>
  <c r="L386"/>
  <c r="P283"/>
  <c r="L283"/>
  <c r="P1055"/>
  <c r="L1055"/>
  <c r="P991"/>
  <c r="L991"/>
  <c r="P927"/>
  <c r="L927"/>
  <c r="P863"/>
  <c r="L863"/>
  <c r="P799"/>
  <c r="L799"/>
  <c r="P715"/>
  <c r="L715"/>
  <c r="P629"/>
  <c r="L629"/>
  <c r="P544"/>
  <c r="L544"/>
  <c r="P448"/>
  <c r="L448"/>
  <c r="P346"/>
  <c r="L346"/>
  <c r="P243"/>
  <c r="L243"/>
  <c r="P628"/>
  <c r="L628"/>
  <c r="P543"/>
  <c r="L543"/>
  <c r="P447"/>
  <c r="L447"/>
  <c r="P344"/>
  <c r="L344"/>
  <c r="P242"/>
  <c r="L242"/>
  <c r="P1029"/>
  <c r="L1029"/>
  <c r="P965"/>
  <c r="L965"/>
  <c r="P901"/>
  <c r="L901"/>
  <c r="P837"/>
  <c r="L837"/>
  <c r="P765"/>
  <c r="L765"/>
  <c r="P680"/>
  <c r="L680"/>
  <c r="P595"/>
  <c r="L595"/>
  <c r="P508"/>
  <c r="L508"/>
  <c r="P407"/>
  <c r="L407"/>
  <c r="P304"/>
  <c r="L304"/>
  <c r="P202"/>
  <c r="L202"/>
  <c r="P212"/>
  <c r="L212"/>
  <c r="P224"/>
  <c r="L224"/>
  <c r="P612"/>
  <c r="L612"/>
  <c r="P527"/>
  <c r="L527"/>
  <c r="P427"/>
  <c r="L427"/>
  <c r="P324"/>
  <c r="L324"/>
  <c r="P223"/>
  <c r="L223"/>
  <c r="P761"/>
  <c r="L761"/>
  <c r="P697"/>
  <c r="L697"/>
  <c r="P633"/>
  <c r="L633"/>
  <c r="P569"/>
  <c r="L569"/>
  <c r="P505"/>
  <c r="L505"/>
  <c r="P441"/>
  <c r="L441"/>
  <c r="P377"/>
  <c r="L377"/>
  <c r="P313"/>
  <c r="L313"/>
  <c r="P249"/>
  <c r="L249"/>
  <c r="P185"/>
  <c r="L185"/>
  <c r="P121"/>
  <c r="L121"/>
  <c r="P143"/>
  <c r="L143"/>
  <c r="P758"/>
  <c r="L758"/>
  <c r="P694"/>
  <c r="L694"/>
  <c r="P630"/>
  <c r="L630"/>
  <c r="P566"/>
  <c r="L566"/>
  <c r="P502"/>
  <c r="L502"/>
  <c r="P438"/>
  <c r="L438"/>
  <c r="P374"/>
  <c r="L374"/>
  <c r="P310"/>
  <c r="L310"/>
  <c r="P246"/>
  <c r="L246"/>
  <c r="P182"/>
  <c r="L182"/>
  <c r="P118"/>
  <c r="L118"/>
  <c r="P453"/>
  <c r="L453"/>
  <c r="P389"/>
  <c r="L389"/>
  <c r="P325"/>
  <c r="L325"/>
  <c r="P261"/>
  <c r="L261"/>
  <c r="P197"/>
  <c r="L197"/>
  <c r="P133"/>
  <c r="L133"/>
  <c r="P156"/>
  <c r="L156"/>
  <c r="P179"/>
  <c r="L179"/>
  <c r="P115"/>
  <c r="L115"/>
  <c r="P138"/>
  <c r="L138"/>
  <c r="P4043"/>
  <c r="L4043"/>
  <c r="P3940"/>
  <c r="L3940"/>
  <c r="P3837"/>
  <c r="L3837"/>
  <c r="P3126"/>
  <c r="L3126"/>
  <c r="P5072"/>
  <c r="L5072"/>
  <c r="P4880"/>
  <c r="L4880"/>
  <c r="P4816"/>
  <c r="L4816"/>
  <c r="P4752"/>
  <c r="L4752"/>
  <c r="P4688"/>
  <c r="L4688"/>
  <c r="P4496"/>
  <c r="L4496"/>
  <c r="P4368"/>
  <c r="L4368"/>
  <c r="P4304"/>
  <c r="L4304"/>
  <c r="P4240"/>
  <c r="L4240"/>
  <c r="P4156"/>
  <c r="L4156"/>
  <c r="P3952"/>
  <c r="L3952"/>
  <c r="P3849"/>
  <c r="L3849"/>
  <c r="P3705"/>
  <c r="L3705"/>
  <c r="P3217"/>
  <c r="L3217"/>
  <c r="P4759"/>
  <c r="L4759"/>
  <c r="P4567"/>
  <c r="L4567"/>
  <c r="P4375"/>
  <c r="L4375"/>
  <c r="P4311"/>
  <c r="L4311"/>
  <c r="P4247"/>
  <c r="L4247"/>
  <c r="P4165"/>
  <c r="L4165"/>
  <c r="P4065"/>
  <c r="L4065"/>
  <c r="P3963"/>
  <c r="L3963"/>
  <c r="P3860"/>
  <c r="L3860"/>
  <c r="P3723"/>
  <c r="L3723"/>
  <c r="P3306"/>
  <c r="L3306"/>
  <c r="P4766"/>
  <c r="L4766"/>
  <c r="P4638"/>
  <c r="L4638"/>
  <c r="P4446"/>
  <c r="L4446"/>
  <c r="P4318"/>
  <c r="L4318"/>
  <c r="P4254"/>
  <c r="L4254"/>
  <c r="P3973"/>
  <c r="L3973"/>
  <c r="P3872"/>
  <c r="L3872"/>
  <c r="P3385"/>
  <c r="L3385"/>
  <c r="P4453"/>
  <c r="L4453"/>
  <c r="P4325"/>
  <c r="L4325"/>
  <c r="P4261"/>
  <c r="L4261"/>
  <c r="P4184"/>
  <c r="L4184"/>
  <c r="P4088"/>
  <c r="L4088"/>
  <c r="P3985"/>
  <c r="L3985"/>
  <c r="P3883"/>
  <c r="L3883"/>
  <c r="P3441"/>
  <c r="L3441"/>
  <c r="P4234"/>
  <c r="L4234"/>
  <c r="P4170"/>
  <c r="L4170"/>
  <c r="P4106"/>
  <c r="L4106"/>
  <c r="P4042"/>
  <c r="L4042"/>
  <c r="P3978"/>
  <c r="L3978"/>
  <c r="P3914"/>
  <c r="L3914"/>
  <c r="P3850"/>
  <c r="L3850"/>
  <c r="P3786"/>
  <c r="L3786"/>
  <c r="P3658"/>
  <c r="L3658"/>
  <c r="P3594"/>
  <c r="L3594"/>
  <c r="P3530"/>
  <c r="L3530"/>
  <c r="P3466"/>
  <c r="L3466"/>
  <c r="P3402"/>
  <c r="L3402"/>
  <c r="P3321"/>
  <c r="L3321"/>
  <c r="P3218"/>
  <c r="L3218"/>
  <c r="P3115"/>
  <c r="L3115"/>
  <c r="P3012"/>
  <c r="L3012"/>
  <c r="P2870"/>
  <c r="L2870"/>
  <c r="P2477"/>
  <c r="L2477"/>
  <c r="P3632"/>
  <c r="L3632"/>
  <c r="P3568"/>
  <c r="L3568"/>
  <c r="P3504"/>
  <c r="L3504"/>
  <c r="P3440"/>
  <c r="L3440"/>
  <c r="P3372"/>
  <c r="L3372"/>
  <c r="P3278"/>
  <c r="L3278"/>
  <c r="P3177"/>
  <c r="L3177"/>
  <c r="P3074"/>
  <c r="L3074"/>
  <c r="P2970"/>
  <c r="L2970"/>
  <c r="P2801"/>
  <c r="L2801"/>
  <c r="P2017"/>
  <c r="L2017"/>
  <c r="P4111"/>
  <c r="L4111"/>
  <c r="P4047"/>
  <c r="L4047"/>
  <c r="P3983"/>
  <c r="L3983"/>
  <c r="P3919"/>
  <c r="L3919"/>
  <c r="P3855"/>
  <c r="L3855"/>
  <c r="P3791"/>
  <c r="L3791"/>
  <c r="P3727"/>
  <c r="L3727"/>
  <c r="P3599"/>
  <c r="L3599"/>
  <c r="P3535"/>
  <c r="L3535"/>
  <c r="P3471"/>
  <c r="L3471"/>
  <c r="P3407"/>
  <c r="L3407"/>
  <c r="P3329"/>
  <c r="L3329"/>
  <c r="P3226"/>
  <c r="L3226"/>
  <c r="P3123"/>
  <c r="L3123"/>
  <c r="P2882"/>
  <c r="L2882"/>
  <c r="P2541"/>
  <c r="L2541"/>
  <c r="P4062"/>
  <c r="L4062"/>
  <c r="P3998"/>
  <c r="L3998"/>
  <c r="P3934"/>
  <c r="L3934"/>
  <c r="P3870"/>
  <c r="L3870"/>
  <c r="P3806"/>
  <c r="L3806"/>
  <c r="P3678"/>
  <c r="L3678"/>
  <c r="P3614"/>
  <c r="L3614"/>
  <c r="P3550"/>
  <c r="L3550"/>
  <c r="P3486"/>
  <c r="L3486"/>
  <c r="P3422"/>
  <c r="L3422"/>
  <c r="P3348"/>
  <c r="L3348"/>
  <c r="P3250"/>
  <c r="L3250"/>
  <c r="P3147"/>
  <c r="L3147"/>
  <c r="P3044"/>
  <c r="L3044"/>
  <c r="P2705"/>
  <c r="L2705"/>
  <c r="P3797"/>
  <c r="L3797"/>
  <c r="P3605"/>
  <c r="L3605"/>
  <c r="P3541"/>
  <c r="L3541"/>
  <c r="P3477"/>
  <c r="L3477"/>
  <c r="P3413"/>
  <c r="L3413"/>
  <c r="P3337"/>
  <c r="L3337"/>
  <c r="P3132"/>
  <c r="L3132"/>
  <c r="P3030"/>
  <c r="L3030"/>
  <c r="P2615"/>
  <c r="L2615"/>
  <c r="P3788"/>
  <c r="L3788"/>
  <c r="P3724"/>
  <c r="L3724"/>
  <c r="P3660"/>
  <c r="L3660"/>
  <c r="P3596"/>
  <c r="L3596"/>
  <c r="P3532"/>
  <c r="L3532"/>
  <c r="P3468"/>
  <c r="L3468"/>
  <c r="P3404"/>
  <c r="L3404"/>
  <c r="P3323"/>
  <c r="L3323"/>
  <c r="P3220"/>
  <c r="L3220"/>
  <c r="P3118"/>
  <c r="L3118"/>
  <c r="P2874"/>
  <c r="L2874"/>
  <c r="P2502"/>
  <c r="L2502"/>
  <c r="P3635"/>
  <c r="L3635"/>
  <c r="P3571"/>
  <c r="L3571"/>
  <c r="P3507"/>
  <c r="L3507"/>
  <c r="P3443"/>
  <c r="L3443"/>
  <c r="P3377"/>
  <c r="L3377"/>
  <c r="P3283"/>
  <c r="L3283"/>
  <c r="P3180"/>
  <c r="L3180"/>
  <c r="P3078"/>
  <c r="L3078"/>
  <c r="P2977"/>
  <c r="L2977"/>
  <c r="P2809"/>
  <c r="L2809"/>
  <c r="P2084"/>
  <c r="L2084"/>
  <c r="P3336"/>
  <c r="L3336"/>
  <c r="P3272"/>
  <c r="L3272"/>
  <c r="P3144"/>
  <c r="L3144"/>
  <c r="P3080"/>
  <c r="L3080"/>
  <c r="P2952"/>
  <c r="L2952"/>
  <c r="P2888"/>
  <c r="L2888"/>
  <c r="P2824"/>
  <c r="L2824"/>
  <c r="P2760"/>
  <c r="L2760"/>
  <c r="P2696"/>
  <c r="L2696"/>
  <c r="P2614"/>
  <c r="L2614"/>
  <c r="P2514"/>
  <c r="L2514"/>
  <c r="P2412"/>
  <c r="L2412"/>
  <c r="P2297"/>
  <c r="L2297"/>
  <c r="P2124"/>
  <c r="L2124"/>
  <c r="P1680"/>
  <c r="L1680"/>
  <c r="P3343"/>
  <c r="L3343"/>
  <c r="P3279"/>
  <c r="L3279"/>
  <c r="P3151"/>
  <c r="L3151"/>
  <c r="P3087"/>
  <c r="L3087"/>
  <c r="P2959"/>
  <c r="L2959"/>
  <c r="P2831"/>
  <c r="L2831"/>
  <c r="P2767"/>
  <c r="L2767"/>
  <c r="P2703"/>
  <c r="L2703"/>
  <c r="P2623"/>
  <c r="L2623"/>
  <c r="P2525"/>
  <c r="L2525"/>
  <c r="P2422"/>
  <c r="L2422"/>
  <c r="P2314"/>
  <c r="L2314"/>
  <c r="P2145"/>
  <c r="L2145"/>
  <c r="P1809"/>
  <c r="L1809"/>
  <c r="P2742"/>
  <c r="L2742"/>
  <c r="P2676"/>
  <c r="L2676"/>
  <c r="P2588"/>
  <c r="L2588"/>
  <c r="P2485"/>
  <c r="L2485"/>
  <c r="P2382"/>
  <c r="L2382"/>
  <c r="P2249"/>
  <c r="L2249"/>
  <c r="P2076"/>
  <c r="L2076"/>
  <c r="P1257"/>
  <c r="L1257"/>
  <c r="P3269"/>
  <c r="L3269"/>
  <c r="P3205"/>
  <c r="L3205"/>
  <c r="P3141"/>
  <c r="L3141"/>
  <c r="P3077"/>
  <c r="L3077"/>
  <c r="P2949"/>
  <c r="L2949"/>
  <c r="P2885"/>
  <c r="L2885"/>
  <c r="P2821"/>
  <c r="L2821"/>
  <c r="P2757"/>
  <c r="L2757"/>
  <c r="P2693"/>
  <c r="L2693"/>
  <c r="P2610"/>
  <c r="L2610"/>
  <c r="P2509"/>
  <c r="L2509"/>
  <c r="P2406"/>
  <c r="L2406"/>
  <c r="P2289"/>
  <c r="L2289"/>
  <c r="P2116"/>
  <c r="L2116"/>
  <c r="P1617"/>
  <c r="L1617"/>
  <c r="P2932"/>
  <c r="L2932"/>
  <c r="P2868"/>
  <c r="L2868"/>
  <c r="P2740"/>
  <c r="L2740"/>
  <c r="P2673"/>
  <c r="L2673"/>
  <c r="P2585"/>
  <c r="L2585"/>
  <c r="P2482"/>
  <c r="L2482"/>
  <c r="P2380"/>
  <c r="L2380"/>
  <c r="P2242"/>
  <c r="L2242"/>
  <c r="P2073"/>
  <c r="L2073"/>
  <c r="P1193"/>
  <c r="L1193"/>
  <c r="P2907"/>
  <c r="L2907"/>
  <c r="P2843"/>
  <c r="L2843"/>
  <c r="P2779"/>
  <c r="L2779"/>
  <c r="P2715"/>
  <c r="L2715"/>
  <c r="P2639"/>
  <c r="L2639"/>
  <c r="P2545"/>
  <c r="L2545"/>
  <c r="P2442"/>
  <c r="L2442"/>
  <c r="P2340"/>
  <c r="L2340"/>
  <c r="P2177"/>
  <c r="L2177"/>
  <c r="P1962"/>
  <c r="L1962"/>
  <c r="P2754"/>
  <c r="L2754"/>
  <c r="P2690"/>
  <c r="L2690"/>
  <c r="P2606"/>
  <c r="L2606"/>
  <c r="P2505"/>
  <c r="L2505"/>
  <c r="P2402"/>
  <c r="L2402"/>
  <c r="P2281"/>
  <c r="L2281"/>
  <c r="P2108"/>
  <c r="L2108"/>
  <c r="P1554"/>
  <c r="L1554"/>
  <c r="P2643"/>
  <c r="L2643"/>
  <c r="P2579"/>
  <c r="L2579"/>
  <c r="P2515"/>
  <c r="L2515"/>
  <c r="P2451"/>
  <c r="L2451"/>
  <c r="P2387"/>
  <c r="L2387"/>
  <c r="P2323"/>
  <c r="L2323"/>
  <c r="P2259"/>
  <c r="L2259"/>
  <c r="P2195"/>
  <c r="L2195"/>
  <c r="P2131"/>
  <c r="L2131"/>
  <c r="P2067"/>
  <c r="L2067"/>
  <c r="P1989"/>
  <c r="L1989"/>
  <c r="P1888"/>
  <c r="L1888"/>
  <c r="P1779"/>
  <c r="L1779"/>
  <c r="P1618"/>
  <c r="L1618"/>
  <c r="P1454"/>
  <c r="L1454"/>
  <c r="P1225"/>
  <c r="L1225"/>
  <c r="P1947"/>
  <c r="L1947"/>
  <c r="P1845"/>
  <c r="L1845"/>
  <c r="P1718"/>
  <c r="L1718"/>
  <c r="P1553"/>
  <c r="L1553"/>
  <c r="P1380"/>
  <c r="L1380"/>
  <c r="P902"/>
  <c r="L902"/>
  <c r="P2624"/>
  <c r="L2624"/>
  <c r="P2560"/>
  <c r="L2560"/>
  <c r="P2496"/>
  <c r="L2496"/>
  <c r="P2432"/>
  <c r="L2432"/>
  <c r="P2368"/>
  <c r="L2368"/>
  <c r="P2304"/>
  <c r="L2304"/>
  <c r="P2240"/>
  <c r="L2240"/>
  <c r="P2176"/>
  <c r="L2176"/>
  <c r="P2112"/>
  <c r="L2112"/>
  <c r="P2048"/>
  <c r="L2048"/>
  <c r="P1960"/>
  <c r="L1960"/>
  <c r="P1857"/>
  <c r="L1857"/>
  <c r="P1734"/>
  <c r="L1734"/>
  <c r="P1569"/>
  <c r="L1569"/>
  <c r="P1403"/>
  <c r="L1403"/>
  <c r="P1153"/>
  <c r="L1153"/>
  <c r="P2551"/>
  <c r="L2551"/>
  <c r="P2487"/>
  <c r="L2487"/>
  <c r="P2423"/>
  <c r="L2423"/>
  <c r="P2359"/>
  <c r="L2359"/>
  <c r="P2295"/>
  <c r="L2295"/>
  <c r="P2231"/>
  <c r="L2231"/>
  <c r="P2167"/>
  <c r="L2167"/>
  <c r="P2103"/>
  <c r="L2103"/>
  <c r="P2039"/>
  <c r="L2039"/>
  <c r="P1945"/>
  <c r="L1945"/>
  <c r="P1842"/>
  <c r="L1842"/>
  <c r="P1710"/>
  <c r="L1710"/>
  <c r="P1546"/>
  <c r="L1546"/>
  <c r="P1374"/>
  <c r="L1374"/>
  <c r="P798"/>
  <c r="L798"/>
  <c r="P2270"/>
  <c r="L2270"/>
  <c r="P2206"/>
  <c r="L2206"/>
  <c r="P2142"/>
  <c r="L2142"/>
  <c r="P2078"/>
  <c r="L2078"/>
  <c r="P2008"/>
  <c r="L2008"/>
  <c r="P1905"/>
  <c r="L1905"/>
  <c r="P1802"/>
  <c r="L1802"/>
  <c r="P1646"/>
  <c r="L1646"/>
  <c r="P1482"/>
  <c r="L1482"/>
  <c r="P1275"/>
  <c r="L1275"/>
  <c r="P2309"/>
  <c r="L2309"/>
  <c r="P2245"/>
  <c r="L2245"/>
  <c r="P2181"/>
  <c r="L2181"/>
  <c r="P2117"/>
  <c r="L2117"/>
  <c r="P2053"/>
  <c r="L2053"/>
  <c r="P1968"/>
  <c r="L1968"/>
  <c r="P1865"/>
  <c r="L1865"/>
  <c r="P1746"/>
  <c r="L1746"/>
  <c r="P1582"/>
  <c r="L1582"/>
  <c r="P1418"/>
  <c r="L1418"/>
  <c r="P1172"/>
  <c r="L1172"/>
  <c r="P1939"/>
  <c r="L1939"/>
  <c r="P1837"/>
  <c r="L1837"/>
  <c r="P1705"/>
  <c r="L1705"/>
  <c r="P1541"/>
  <c r="L1541"/>
  <c r="P1363"/>
  <c r="L1363"/>
  <c r="P519"/>
  <c r="L519"/>
  <c r="P1967"/>
  <c r="L1967"/>
  <c r="P1903"/>
  <c r="L1903"/>
  <c r="P1839"/>
  <c r="L1839"/>
  <c r="P1766"/>
  <c r="L1766"/>
  <c r="P1665"/>
  <c r="L1665"/>
  <c r="P1562"/>
  <c r="L1562"/>
  <c r="P1461"/>
  <c r="L1461"/>
  <c r="P1333"/>
  <c r="L1333"/>
  <c r="P1171"/>
  <c r="L1171"/>
  <c r="P900"/>
  <c r="L900"/>
  <c r="P2006"/>
  <c r="L2006"/>
  <c r="P1942"/>
  <c r="L1942"/>
  <c r="P1878"/>
  <c r="L1878"/>
  <c r="P1814"/>
  <c r="L1814"/>
  <c r="P1728"/>
  <c r="L1728"/>
  <c r="P1625"/>
  <c r="L1625"/>
  <c r="P1522"/>
  <c r="L1522"/>
  <c r="P1421"/>
  <c r="L1421"/>
  <c r="P1269"/>
  <c r="L1269"/>
  <c r="P1107"/>
  <c r="L1107"/>
  <c r="P703"/>
  <c r="L703"/>
  <c r="P995"/>
  <c r="L995"/>
  <c r="P2020"/>
  <c r="L2020"/>
  <c r="P1956"/>
  <c r="L1956"/>
  <c r="P1892"/>
  <c r="L1892"/>
  <c r="P1828"/>
  <c r="L1828"/>
  <c r="P1750"/>
  <c r="L1750"/>
  <c r="P1648"/>
  <c r="L1648"/>
  <c r="P1545"/>
  <c r="L1545"/>
  <c r="P1442"/>
  <c r="L1442"/>
  <c r="P1307"/>
  <c r="L1307"/>
  <c r="P1141"/>
  <c r="L1141"/>
  <c r="P826"/>
  <c r="L826"/>
  <c r="P1076"/>
  <c r="L1076"/>
  <c r="P579"/>
  <c r="L579"/>
  <c r="P918"/>
  <c r="L918"/>
  <c r="P1115"/>
  <c r="L1115"/>
  <c r="P732"/>
  <c r="L732"/>
  <c r="P1767"/>
  <c r="L1767"/>
  <c r="P1703"/>
  <c r="L1703"/>
  <c r="P1639"/>
  <c r="L1639"/>
  <c r="P1575"/>
  <c r="L1575"/>
  <c r="P1511"/>
  <c r="L1511"/>
  <c r="P1447"/>
  <c r="L1447"/>
  <c r="P1372"/>
  <c r="L1372"/>
  <c r="P1272"/>
  <c r="L1272"/>
  <c r="P1169"/>
  <c r="L1169"/>
  <c r="P1059"/>
  <c r="L1059"/>
  <c r="P784"/>
  <c r="L784"/>
  <c r="P1780"/>
  <c r="L1780"/>
  <c r="P1716"/>
  <c r="L1716"/>
  <c r="P1652"/>
  <c r="L1652"/>
  <c r="P1588"/>
  <c r="L1588"/>
  <c r="P1524"/>
  <c r="L1524"/>
  <c r="P1460"/>
  <c r="L1460"/>
  <c r="P1389"/>
  <c r="L1389"/>
  <c r="P1292"/>
  <c r="L1292"/>
  <c r="P1189"/>
  <c r="L1189"/>
  <c r="P1088"/>
  <c r="L1088"/>
  <c r="P842"/>
  <c r="L842"/>
  <c r="P1755"/>
  <c r="L1755"/>
  <c r="P1691"/>
  <c r="L1691"/>
  <c r="P1627"/>
  <c r="L1627"/>
  <c r="P1563"/>
  <c r="L1563"/>
  <c r="P1499"/>
  <c r="L1499"/>
  <c r="P1435"/>
  <c r="L1435"/>
  <c r="P1355"/>
  <c r="L1355"/>
  <c r="P1252"/>
  <c r="L1252"/>
  <c r="P1149"/>
  <c r="L1149"/>
  <c r="P1009"/>
  <c r="L1009"/>
  <c r="P717"/>
  <c r="L717"/>
  <c r="P1386"/>
  <c r="L1386"/>
  <c r="P1322"/>
  <c r="L1322"/>
  <c r="P1258"/>
  <c r="L1258"/>
  <c r="P1194"/>
  <c r="L1194"/>
  <c r="P1130"/>
  <c r="L1130"/>
  <c r="P1066"/>
  <c r="L1066"/>
  <c r="P969"/>
  <c r="L969"/>
  <c r="P866"/>
  <c r="L866"/>
  <c r="P752"/>
  <c r="L752"/>
  <c r="P583"/>
  <c r="L583"/>
  <c r="P327"/>
  <c r="L327"/>
  <c r="P1415"/>
  <c r="L1415"/>
  <c r="P1351"/>
  <c r="L1351"/>
  <c r="P1287"/>
  <c r="L1287"/>
  <c r="P1223"/>
  <c r="L1223"/>
  <c r="P1159"/>
  <c r="L1159"/>
  <c r="P1095"/>
  <c r="L1095"/>
  <c r="P1014"/>
  <c r="L1014"/>
  <c r="P913"/>
  <c r="L913"/>
  <c r="P810"/>
  <c r="L810"/>
  <c r="P677"/>
  <c r="L677"/>
  <c r="P451"/>
  <c r="L451"/>
  <c r="P1342"/>
  <c r="L1342"/>
  <c r="P1278"/>
  <c r="L1278"/>
  <c r="P1214"/>
  <c r="L1214"/>
  <c r="P1150"/>
  <c r="L1150"/>
  <c r="P1086"/>
  <c r="L1086"/>
  <c r="P1001"/>
  <c r="L1001"/>
  <c r="P898"/>
  <c r="L898"/>
  <c r="P795"/>
  <c r="L795"/>
  <c r="P656"/>
  <c r="L656"/>
  <c r="P412"/>
  <c r="L412"/>
  <c r="P1050"/>
  <c r="L1050"/>
  <c r="P947"/>
  <c r="L947"/>
  <c r="P844"/>
  <c r="L844"/>
  <c r="P724"/>
  <c r="L724"/>
  <c r="P539"/>
  <c r="L539"/>
  <c r="P220"/>
  <c r="L220"/>
  <c r="P985"/>
  <c r="L985"/>
  <c r="P882"/>
  <c r="L882"/>
  <c r="P773"/>
  <c r="L773"/>
  <c r="P621"/>
  <c r="L621"/>
  <c r="P367"/>
  <c r="L367"/>
  <c r="P298"/>
  <c r="L298"/>
  <c r="P1008"/>
  <c r="L1008"/>
  <c r="P944"/>
  <c r="L944"/>
  <c r="P880"/>
  <c r="L880"/>
  <c r="P816"/>
  <c r="L816"/>
  <c r="P738"/>
  <c r="L738"/>
  <c r="P652"/>
  <c r="L652"/>
  <c r="P567"/>
  <c r="L567"/>
  <c r="P475"/>
  <c r="L475"/>
  <c r="P372"/>
  <c r="L372"/>
  <c r="P271"/>
  <c r="L271"/>
  <c r="P1047"/>
  <c r="L1047"/>
  <c r="P983"/>
  <c r="L983"/>
  <c r="P919"/>
  <c r="L919"/>
  <c r="P855"/>
  <c r="L855"/>
  <c r="P789"/>
  <c r="L789"/>
  <c r="P704"/>
  <c r="L704"/>
  <c r="P619"/>
  <c r="L619"/>
  <c r="P533"/>
  <c r="L533"/>
  <c r="P435"/>
  <c r="L435"/>
  <c r="P332"/>
  <c r="L332"/>
  <c r="P231"/>
  <c r="L231"/>
  <c r="P618"/>
  <c r="L618"/>
  <c r="P532"/>
  <c r="L532"/>
  <c r="P434"/>
  <c r="L434"/>
  <c r="P331"/>
  <c r="L331"/>
  <c r="P228"/>
  <c r="L228"/>
  <c r="P1021"/>
  <c r="L1021"/>
  <c r="P957"/>
  <c r="L957"/>
  <c r="P893"/>
  <c r="L893"/>
  <c r="P829"/>
  <c r="L829"/>
  <c r="P755"/>
  <c r="L755"/>
  <c r="P669"/>
  <c r="L669"/>
  <c r="P584"/>
  <c r="L584"/>
  <c r="P496"/>
  <c r="L496"/>
  <c r="P394"/>
  <c r="L394"/>
  <c r="P291"/>
  <c r="L291"/>
  <c r="P144"/>
  <c r="L144"/>
  <c r="P200"/>
  <c r="L200"/>
  <c r="P211"/>
  <c r="L211"/>
  <c r="P602"/>
  <c r="L602"/>
  <c r="P516"/>
  <c r="L516"/>
  <c r="P415"/>
  <c r="L415"/>
  <c r="P312"/>
  <c r="L312"/>
  <c r="P210"/>
  <c r="L210"/>
  <c r="P753"/>
  <c r="L753"/>
  <c r="P689"/>
  <c r="L689"/>
  <c r="P625"/>
  <c r="L625"/>
  <c r="P561"/>
  <c r="L561"/>
  <c r="P497"/>
  <c r="L497"/>
  <c r="P433"/>
  <c r="L433"/>
  <c r="P369"/>
  <c r="L369"/>
  <c r="P305"/>
  <c r="L305"/>
  <c r="P241"/>
  <c r="L241"/>
  <c r="P177"/>
  <c r="L177"/>
  <c r="P199"/>
  <c r="L199"/>
  <c r="P135"/>
  <c r="L135"/>
  <c r="P750"/>
  <c r="L750"/>
  <c r="P686"/>
  <c r="L686"/>
  <c r="P622"/>
  <c r="L622"/>
  <c r="P558"/>
  <c r="L558"/>
  <c r="P494"/>
  <c r="L494"/>
  <c r="P430"/>
  <c r="L430"/>
  <c r="P366"/>
  <c r="L366"/>
  <c r="P302"/>
  <c r="L302"/>
  <c r="P238"/>
  <c r="L238"/>
  <c r="P174"/>
  <c r="L174"/>
  <c r="P509"/>
  <c r="L509"/>
  <c r="P445"/>
  <c r="L445"/>
  <c r="P381"/>
  <c r="L381"/>
  <c r="P317"/>
  <c r="L317"/>
  <c r="P253"/>
  <c r="L253"/>
  <c r="P189"/>
  <c r="L189"/>
  <c r="P125"/>
  <c r="L125"/>
  <c r="P148"/>
  <c r="L148"/>
  <c r="P171"/>
  <c r="L171"/>
  <c r="P194"/>
  <c r="L194"/>
  <c r="P130"/>
  <c r="L130"/>
  <c r="P4802"/>
  <c r="L4802"/>
  <c r="P4738"/>
  <c r="L4738"/>
  <c r="P4610"/>
  <c r="L4610"/>
  <c r="P4546"/>
  <c r="L4546"/>
  <c r="P4354"/>
  <c r="L4354"/>
  <c r="P4290"/>
  <c r="L4290"/>
  <c r="P4222"/>
  <c r="L4222"/>
  <c r="P4133"/>
  <c r="L4133"/>
  <c r="P4032"/>
  <c r="L4032"/>
  <c r="P3929"/>
  <c r="L3929"/>
  <c r="P3827"/>
  <c r="L3827"/>
  <c r="P3036"/>
  <c r="L3036"/>
  <c r="P4545"/>
  <c r="L4545"/>
  <c r="P4353"/>
  <c r="L4353"/>
  <c r="P4289"/>
  <c r="L4289"/>
  <c r="P4221"/>
  <c r="L4221"/>
  <c r="P4132"/>
  <c r="L4132"/>
  <c r="P3928"/>
  <c r="L3928"/>
  <c r="P3825"/>
  <c r="L3825"/>
  <c r="P5000"/>
  <c r="L5000"/>
  <c r="P4872"/>
  <c r="L4872"/>
  <c r="P4808"/>
  <c r="L4808"/>
  <c r="P4744"/>
  <c r="L4744"/>
  <c r="P4680"/>
  <c r="L4680"/>
  <c r="P4616"/>
  <c r="L4616"/>
  <c r="P4424"/>
  <c r="L4424"/>
  <c r="P4360"/>
  <c r="L4360"/>
  <c r="P4296"/>
  <c r="L4296"/>
  <c r="P4230"/>
  <c r="L4230"/>
  <c r="P4041"/>
  <c r="L4041"/>
  <c r="P3939"/>
  <c r="L3939"/>
  <c r="P3836"/>
  <c r="L3836"/>
  <c r="P3683"/>
  <c r="L3683"/>
  <c r="P3114"/>
  <c r="L3114"/>
  <c r="P4751"/>
  <c r="L4751"/>
  <c r="P4687"/>
  <c r="L4687"/>
  <c r="P4495"/>
  <c r="L4495"/>
  <c r="P4367"/>
  <c r="L4367"/>
  <c r="P4303"/>
  <c r="L4303"/>
  <c r="P4239"/>
  <c r="L4239"/>
  <c r="P4155"/>
  <c r="L4155"/>
  <c r="P3949"/>
  <c r="L3949"/>
  <c r="P3848"/>
  <c r="L3848"/>
  <c r="P3704"/>
  <c r="L3704"/>
  <c r="P3203"/>
  <c r="L3203"/>
  <c r="P4758"/>
  <c r="L4758"/>
  <c r="P4566"/>
  <c r="L4566"/>
  <c r="P4374"/>
  <c r="L4374"/>
  <c r="P4310"/>
  <c r="L4310"/>
  <c r="P4246"/>
  <c r="L4246"/>
  <c r="P4164"/>
  <c r="L4164"/>
  <c r="P4064"/>
  <c r="L4064"/>
  <c r="P3961"/>
  <c r="L3961"/>
  <c r="P3859"/>
  <c r="L3859"/>
  <c r="P3292"/>
  <c r="L3292"/>
  <c r="P4445"/>
  <c r="L4445"/>
  <c r="P4381"/>
  <c r="L4381"/>
  <c r="P4317"/>
  <c r="L4317"/>
  <c r="P4253"/>
  <c r="L4253"/>
  <c r="P3972"/>
  <c r="L3972"/>
  <c r="P3869"/>
  <c r="L3869"/>
  <c r="P3373"/>
  <c r="L3373"/>
  <c r="P4226"/>
  <c r="L4226"/>
  <c r="P4162"/>
  <c r="L4162"/>
  <c r="P4034"/>
  <c r="L4034"/>
  <c r="P3970"/>
  <c r="L3970"/>
  <c r="P3906"/>
  <c r="L3906"/>
  <c r="P3842"/>
  <c r="L3842"/>
  <c r="P3778"/>
  <c r="L3778"/>
  <c r="P3650"/>
  <c r="L3650"/>
  <c r="P3586"/>
  <c r="L3586"/>
  <c r="P3522"/>
  <c r="L3522"/>
  <c r="P3458"/>
  <c r="L3458"/>
  <c r="P3394"/>
  <c r="L3394"/>
  <c r="P3307"/>
  <c r="L3307"/>
  <c r="P3204"/>
  <c r="L3204"/>
  <c r="P3102"/>
  <c r="L3102"/>
  <c r="P2849"/>
  <c r="L2849"/>
  <c r="P2374"/>
  <c r="L2374"/>
  <c r="P3624"/>
  <c r="L3624"/>
  <c r="P3560"/>
  <c r="L3560"/>
  <c r="P3496"/>
  <c r="L3496"/>
  <c r="P3432"/>
  <c r="L3432"/>
  <c r="P3362"/>
  <c r="L3362"/>
  <c r="P3266"/>
  <c r="L3266"/>
  <c r="P3163"/>
  <c r="L3163"/>
  <c r="P3060"/>
  <c r="L3060"/>
  <c r="P2950"/>
  <c r="L2950"/>
  <c r="P2778"/>
  <c r="L2778"/>
  <c r="P4231"/>
  <c r="L4231"/>
  <c r="P4167"/>
  <c r="L4167"/>
  <c r="P4039"/>
  <c r="L4039"/>
  <c r="P3975"/>
  <c r="L3975"/>
  <c r="P3911"/>
  <c r="L3911"/>
  <c r="P3847"/>
  <c r="L3847"/>
  <c r="P3783"/>
  <c r="L3783"/>
  <c r="P3655"/>
  <c r="L3655"/>
  <c r="P3591"/>
  <c r="L3591"/>
  <c r="P3527"/>
  <c r="L3527"/>
  <c r="P3463"/>
  <c r="L3463"/>
  <c r="P3399"/>
  <c r="L3399"/>
  <c r="P3315"/>
  <c r="L3315"/>
  <c r="P3110"/>
  <c r="L3110"/>
  <c r="P3009"/>
  <c r="L3009"/>
  <c r="P2862"/>
  <c r="L2862"/>
  <c r="P2438"/>
  <c r="L2438"/>
  <c r="P4118"/>
  <c r="L4118"/>
  <c r="P4054"/>
  <c r="L4054"/>
  <c r="P3990"/>
  <c r="L3990"/>
  <c r="P3926"/>
  <c r="L3926"/>
  <c r="P3862"/>
  <c r="L3862"/>
  <c r="P3798"/>
  <c r="L3798"/>
  <c r="P3606"/>
  <c r="L3606"/>
  <c r="P3542"/>
  <c r="L3542"/>
  <c r="P3478"/>
  <c r="L3478"/>
  <c r="P3414"/>
  <c r="L3414"/>
  <c r="P3338"/>
  <c r="L3338"/>
  <c r="P3134"/>
  <c r="L3134"/>
  <c r="P3033"/>
  <c r="L3033"/>
  <c r="P2626"/>
  <c r="L2626"/>
  <c r="P3789"/>
  <c r="L3789"/>
  <c r="P3725"/>
  <c r="L3725"/>
  <c r="P3661"/>
  <c r="L3661"/>
  <c r="P3597"/>
  <c r="L3597"/>
  <c r="P3533"/>
  <c r="L3533"/>
  <c r="P3469"/>
  <c r="L3469"/>
  <c r="P3405"/>
  <c r="L3405"/>
  <c r="P3324"/>
  <c r="L3324"/>
  <c r="P3222"/>
  <c r="L3222"/>
  <c r="P3121"/>
  <c r="L3121"/>
  <c r="P2878"/>
  <c r="L2878"/>
  <c r="P2516"/>
  <c r="L2516"/>
  <c r="P3780"/>
  <c r="L3780"/>
  <c r="P3652"/>
  <c r="L3652"/>
  <c r="P3588"/>
  <c r="L3588"/>
  <c r="P3524"/>
  <c r="L3524"/>
  <c r="P3460"/>
  <c r="L3460"/>
  <c r="P3396"/>
  <c r="L3396"/>
  <c r="P3310"/>
  <c r="L3310"/>
  <c r="P3106"/>
  <c r="L3106"/>
  <c r="P3003"/>
  <c r="L3003"/>
  <c r="P2854"/>
  <c r="L2854"/>
  <c r="P2401"/>
  <c r="L2401"/>
  <c r="P3627"/>
  <c r="L3627"/>
  <c r="P3563"/>
  <c r="L3563"/>
  <c r="P3499"/>
  <c r="L3499"/>
  <c r="P3435"/>
  <c r="L3435"/>
  <c r="P3365"/>
  <c r="L3365"/>
  <c r="P3270"/>
  <c r="L3270"/>
  <c r="P3169"/>
  <c r="L3169"/>
  <c r="P3066"/>
  <c r="L3066"/>
  <c r="P2958"/>
  <c r="L2958"/>
  <c r="P2786"/>
  <c r="L2786"/>
  <c r="P1357"/>
  <c r="L1357"/>
  <c r="P3328"/>
  <c r="L3328"/>
  <c r="P3264"/>
  <c r="L3264"/>
  <c r="P3200"/>
  <c r="L3200"/>
  <c r="P3136"/>
  <c r="L3136"/>
  <c r="P3072"/>
  <c r="L3072"/>
  <c r="P3008"/>
  <c r="L3008"/>
  <c r="P2944"/>
  <c r="L2944"/>
  <c r="P2880"/>
  <c r="L2880"/>
  <c r="P2816"/>
  <c r="L2816"/>
  <c r="P2752"/>
  <c r="L2752"/>
  <c r="P2688"/>
  <c r="L2688"/>
  <c r="P2604"/>
  <c r="L2604"/>
  <c r="P2501"/>
  <c r="L2501"/>
  <c r="P2398"/>
  <c r="L2398"/>
  <c r="P2274"/>
  <c r="L2274"/>
  <c r="P2105"/>
  <c r="L2105"/>
  <c r="P1514"/>
  <c r="L1514"/>
  <c r="P3335"/>
  <c r="L3335"/>
  <c r="P3271"/>
  <c r="L3271"/>
  <c r="P3143"/>
  <c r="L3143"/>
  <c r="P3079"/>
  <c r="L3079"/>
  <c r="P2951"/>
  <c r="L2951"/>
  <c r="P2887"/>
  <c r="L2887"/>
  <c r="P2823"/>
  <c r="L2823"/>
  <c r="P2759"/>
  <c r="L2759"/>
  <c r="P2695"/>
  <c r="L2695"/>
  <c r="P2613"/>
  <c r="L2613"/>
  <c r="P2513"/>
  <c r="L2513"/>
  <c r="P2410"/>
  <c r="L2410"/>
  <c r="P2292"/>
  <c r="L2292"/>
  <c r="P2122"/>
  <c r="L2122"/>
  <c r="P1657"/>
  <c r="L1657"/>
  <c r="P2734"/>
  <c r="L2734"/>
  <c r="P2665"/>
  <c r="L2665"/>
  <c r="P2574"/>
  <c r="L2574"/>
  <c r="P2473"/>
  <c r="L2473"/>
  <c r="P2370"/>
  <c r="L2370"/>
  <c r="P2226"/>
  <c r="L2226"/>
  <c r="P2057"/>
  <c r="L2057"/>
  <c r="P3325"/>
  <c r="L3325"/>
  <c r="P3197"/>
  <c r="L3197"/>
  <c r="P3133"/>
  <c r="L3133"/>
  <c r="P3069"/>
  <c r="L3069"/>
  <c r="P3005"/>
  <c r="L3005"/>
  <c r="P2941"/>
  <c r="L2941"/>
  <c r="P2877"/>
  <c r="L2877"/>
  <c r="P2813"/>
  <c r="L2813"/>
  <c r="P2749"/>
  <c r="L2749"/>
  <c r="P2685"/>
  <c r="L2685"/>
  <c r="P2598"/>
  <c r="L2598"/>
  <c r="P2497"/>
  <c r="L2497"/>
  <c r="P2394"/>
  <c r="L2394"/>
  <c r="P2266"/>
  <c r="L2266"/>
  <c r="P2097"/>
  <c r="L2097"/>
  <c r="P1453"/>
  <c r="L1453"/>
  <c r="P2860"/>
  <c r="L2860"/>
  <c r="P2796"/>
  <c r="L2796"/>
  <c r="P2732"/>
  <c r="L2732"/>
  <c r="P2662"/>
  <c r="L2662"/>
  <c r="P2572"/>
  <c r="L2572"/>
  <c r="P2469"/>
  <c r="L2469"/>
  <c r="P2366"/>
  <c r="L2366"/>
  <c r="P2220"/>
  <c r="L2220"/>
  <c r="P2050"/>
  <c r="L2050"/>
  <c r="P2963"/>
  <c r="L2963"/>
  <c r="P2835"/>
  <c r="L2835"/>
  <c r="P2771"/>
  <c r="L2771"/>
  <c r="P2707"/>
  <c r="L2707"/>
  <c r="P2629"/>
  <c r="L2629"/>
  <c r="P2532"/>
  <c r="L2532"/>
  <c r="P2429"/>
  <c r="L2429"/>
  <c r="P2324"/>
  <c r="L2324"/>
  <c r="P2154"/>
  <c r="L2154"/>
  <c r="P1859"/>
  <c r="L1859"/>
  <c r="P2746"/>
  <c r="L2746"/>
  <c r="P2681"/>
  <c r="L2681"/>
  <c r="P2594"/>
  <c r="L2594"/>
  <c r="P2492"/>
  <c r="L2492"/>
  <c r="P2389"/>
  <c r="L2389"/>
  <c r="P2258"/>
  <c r="L2258"/>
  <c r="P2089"/>
  <c r="L2089"/>
  <c r="P1381"/>
  <c r="L1381"/>
  <c r="P2635"/>
  <c r="L2635"/>
  <c r="P2571"/>
  <c r="L2571"/>
  <c r="P2507"/>
  <c r="L2507"/>
  <c r="P2443"/>
  <c r="L2443"/>
  <c r="P2379"/>
  <c r="L2379"/>
  <c r="P2315"/>
  <c r="L2315"/>
  <c r="P2251"/>
  <c r="L2251"/>
  <c r="P2187"/>
  <c r="L2187"/>
  <c r="P2123"/>
  <c r="L2123"/>
  <c r="P2059"/>
  <c r="L2059"/>
  <c r="P1977"/>
  <c r="L1977"/>
  <c r="P1874"/>
  <c r="L1874"/>
  <c r="P1761"/>
  <c r="L1761"/>
  <c r="P1598"/>
  <c r="L1598"/>
  <c r="P1437"/>
  <c r="L1437"/>
  <c r="P1196"/>
  <c r="L1196"/>
  <c r="P1936"/>
  <c r="L1936"/>
  <c r="P1833"/>
  <c r="L1833"/>
  <c r="P1696"/>
  <c r="L1696"/>
  <c r="P1530"/>
  <c r="L1530"/>
  <c r="P1349"/>
  <c r="L1349"/>
  <c r="P2680"/>
  <c r="L2680"/>
  <c r="P2616"/>
  <c r="L2616"/>
  <c r="P2552"/>
  <c r="L2552"/>
  <c r="P2488"/>
  <c r="L2488"/>
  <c r="P2424"/>
  <c r="L2424"/>
  <c r="P2360"/>
  <c r="L2360"/>
  <c r="P2296"/>
  <c r="L2296"/>
  <c r="P2232"/>
  <c r="L2232"/>
  <c r="P2168"/>
  <c r="L2168"/>
  <c r="P2104"/>
  <c r="L2104"/>
  <c r="P2040"/>
  <c r="L2040"/>
  <c r="P1946"/>
  <c r="L1946"/>
  <c r="P1843"/>
  <c r="L1843"/>
  <c r="P1713"/>
  <c r="L1713"/>
  <c r="P1552"/>
  <c r="L1552"/>
  <c r="P1376"/>
  <c r="L1376"/>
  <c r="P851"/>
  <c r="L851"/>
  <c r="P2543"/>
  <c r="L2543"/>
  <c r="P2479"/>
  <c r="L2479"/>
  <c r="P2415"/>
  <c r="L2415"/>
  <c r="P2351"/>
  <c r="L2351"/>
  <c r="P2287"/>
  <c r="L2287"/>
  <c r="P2223"/>
  <c r="L2223"/>
  <c r="P2159"/>
  <c r="L2159"/>
  <c r="P2095"/>
  <c r="L2095"/>
  <c r="P2031"/>
  <c r="L2031"/>
  <c r="P1931"/>
  <c r="L1931"/>
  <c r="P1829"/>
  <c r="L1829"/>
  <c r="P1693"/>
  <c r="L1693"/>
  <c r="P1528"/>
  <c r="L1528"/>
  <c r="P1340"/>
  <c r="L1340"/>
  <c r="P2326"/>
  <c r="L2326"/>
  <c r="P2262"/>
  <c r="L2262"/>
  <c r="P2198"/>
  <c r="L2198"/>
  <c r="P2134"/>
  <c r="L2134"/>
  <c r="P2070"/>
  <c r="L2070"/>
  <c r="P1994"/>
  <c r="L1994"/>
  <c r="P1891"/>
  <c r="L1891"/>
  <c r="P1785"/>
  <c r="L1785"/>
  <c r="P1629"/>
  <c r="L1629"/>
  <c r="P1464"/>
  <c r="L1464"/>
  <c r="P1237"/>
  <c r="L1237"/>
  <c r="P2301"/>
  <c r="L2301"/>
  <c r="P2237"/>
  <c r="L2237"/>
  <c r="P2173"/>
  <c r="L2173"/>
  <c r="P2109"/>
  <c r="L2109"/>
  <c r="P2045"/>
  <c r="L2045"/>
  <c r="P1954"/>
  <c r="L1954"/>
  <c r="P1851"/>
  <c r="L1851"/>
  <c r="P1726"/>
  <c r="L1726"/>
  <c r="P1565"/>
  <c r="L1565"/>
  <c r="P1395"/>
  <c r="L1395"/>
  <c r="P1091"/>
  <c r="L1091"/>
  <c r="P1928"/>
  <c r="L1928"/>
  <c r="P1825"/>
  <c r="L1825"/>
  <c r="P1682"/>
  <c r="L1682"/>
  <c r="P1518"/>
  <c r="L1518"/>
  <c r="P1328"/>
  <c r="L1328"/>
  <c r="P2023"/>
  <c r="L2023"/>
  <c r="P1959"/>
  <c r="L1959"/>
  <c r="P1895"/>
  <c r="L1895"/>
  <c r="P1831"/>
  <c r="L1831"/>
  <c r="P1754"/>
  <c r="L1754"/>
  <c r="P1653"/>
  <c r="L1653"/>
  <c r="P1550"/>
  <c r="L1550"/>
  <c r="P1448"/>
  <c r="L1448"/>
  <c r="P1313"/>
  <c r="L1313"/>
  <c r="P1148"/>
  <c r="L1148"/>
  <c r="P850"/>
  <c r="L850"/>
  <c r="P1998"/>
  <c r="L1998"/>
  <c r="P1934"/>
  <c r="L1934"/>
  <c r="P1870"/>
  <c r="L1870"/>
  <c r="P1806"/>
  <c r="L1806"/>
  <c r="P1714"/>
  <c r="L1714"/>
  <c r="P1613"/>
  <c r="L1613"/>
  <c r="P1510"/>
  <c r="L1510"/>
  <c r="P1405"/>
  <c r="L1405"/>
  <c r="P1249"/>
  <c r="L1249"/>
  <c r="P1084"/>
  <c r="L1084"/>
  <c r="P615"/>
  <c r="L615"/>
  <c r="P939"/>
  <c r="L939"/>
  <c r="P2012"/>
  <c r="L2012"/>
  <c r="P1948"/>
  <c r="L1948"/>
  <c r="P1884"/>
  <c r="L1884"/>
  <c r="P1820"/>
  <c r="L1820"/>
  <c r="P1737"/>
  <c r="L1737"/>
  <c r="P1634"/>
  <c r="L1634"/>
  <c r="P1533"/>
  <c r="L1533"/>
  <c r="P1430"/>
  <c r="L1430"/>
  <c r="P1285"/>
  <c r="L1285"/>
  <c r="P1121"/>
  <c r="L1121"/>
  <c r="P754"/>
  <c r="L754"/>
  <c r="P1034"/>
  <c r="L1034"/>
  <c r="P354"/>
  <c r="L354"/>
  <c r="P865"/>
  <c r="L865"/>
  <c r="P1093"/>
  <c r="L1093"/>
  <c r="P664"/>
  <c r="L664"/>
  <c r="P1759"/>
  <c r="L1759"/>
  <c r="P1695"/>
  <c r="L1695"/>
  <c r="P1631"/>
  <c r="L1631"/>
  <c r="P1567"/>
  <c r="L1567"/>
  <c r="P1503"/>
  <c r="L1503"/>
  <c r="P1439"/>
  <c r="L1439"/>
  <c r="P1361"/>
  <c r="L1361"/>
  <c r="P1259"/>
  <c r="L1259"/>
  <c r="P1156"/>
  <c r="L1156"/>
  <c r="P1028"/>
  <c r="L1028"/>
  <c r="P739"/>
  <c r="L739"/>
  <c r="P1772"/>
  <c r="L1772"/>
  <c r="P1708"/>
  <c r="L1708"/>
  <c r="P1644"/>
  <c r="L1644"/>
  <c r="P1580"/>
  <c r="L1580"/>
  <c r="P1516"/>
  <c r="L1516"/>
  <c r="P1452"/>
  <c r="L1452"/>
  <c r="P1379"/>
  <c r="L1379"/>
  <c r="P1280"/>
  <c r="L1280"/>
  <c r="P1177"/>
  <c r="L1177"/>
  <c r="P1073"/>
  <c r="L1073"/>
  <c r="P811"/>
  <c r="L811"/>
  <c r="P1747"/>
  <c r="L1747"/>
  <c r="P1683"/>
  <c r="L1683"/>
  <c r="P1619"/>
  <c r="L1619"/>
  <c r="P1555"/>
  <c r="L1555"/>
  <c r="P1491"/>
  <c r="L1491"/>
  <c r="P1427"/>
  <c r="L1427"/>
  <c r="P1341"/>
  <c r="L1341"/>
  <c r="P1240"/>
  <c r="L1240"/>
  <c r="P1137"/>
  <c r="L1137"/>
  <c r="P978"/>
  <c r="L978"/>
  <c r="P668"/>
  <c r="L668"/>
  <c r="P1378"/>
  <c r="L1378"/>
  <c r="P1314"/>
  <c r="L1314"/>
  <c r="P1250"/>
  <c r="L1250"/>
  <c r="P1186"/>
  <c r="L1186"/>
  <c r="P1122"/>
  <c r="L1122"/>
  <c r="P1058"/>
  <c r="L1058"/>
  <c r="P955"/>
  <c r="L955"/>
  <c r="P852"/>
  <c r="L852"/>
  <c r="P735"/>
  <c r="L735"/>
  <c r="P557"/>
  <c r="L557"/>
  <c r="P284"/>
  <c r="L284"/>
  <c r="P1407"/>
  <c r="L1407"/>
  <c r="P1343"/>
  <c r="L1343"/>
  <c r="P1279"/>
  <c r="L1279"/>
  <c r="P1215"/>
  <c r="L1215"/>
  <c r="P1151"/>
  <c r="L1151"/>
  <c r="P1087"/>
  <c r="L1087"/>
  <c r="P1002"/>
  <c r="L1002"/>
  <c r="P899"/>
  <c r="L899"/>
  <c r="P796"/>
  <c r="L796"/>
  <c r="P658"/>
  <c r="L658"/>
  <c r="P416"/>
  <c r="L416"/>
  <c r="P1334"/>
  <c r="L1334"/>
  <c r="P1270"/>
  <c r="L1270"/>
  <c r="P1206"/>
  <c r="L1206"/>
  <c r="P1142"/>
  <c r="L1142"/>
  <c r="P1078"/>
  <c r="L1078"/>
  <c r="P987"/>
  <c r="L987"/>
  <c r="P884"/>
  <c r="L884"/>
  <c r="P778"/>
  <c r="L778"/>
  <c r="P626"/>
  <c r="L626"/>
  <c r="P378"/>
  <c r="L378"/>
  <c r="P1036"/>
  <c r="L1036"/>
  <c r="P934"/>
  <c r="L934"/>
  <c r="P833"/>
  <c r="L833"/>
  <c r="P708"/>
  <c r="L708"/>
  <c r="P507"/>
  <c r="L507"/>
  <c r="P1068"/>
  <c r="L1068"/>
  <c r="P971"/>
  <c r="L971"/>
  <c r="P868"/>
  <c r="L868"/>
  <c r="P756"/>
  <c r="L756"/>
  <c r="P592"/>
  <c r="L592"/>
  <c r="P336"/>
  <c r="L336"/>
  <c r="P176"/>
  <c r="L176"/>
  <c r="P1000"/>
  <c r="L1000"/>
  <c r="P936"/>
  <c r="L936"/>
  <c r="P872"/>
  <c r="L872"/>
  <c r="P808"/>
  <c r="L808"/>
  <c r="P727"/>
  <c r="L727"/>
  <c r="P642"/>
  <c r="L642"/>
  <c r="P556"/>
  <c r="L556"/>
  <c r="P463"/>
  <c r="L463"/>
  <c r="P360"/>
  <c r="L360"/>
  <c r="P258"/>
  <c r="L258"/>
  <c r="P1039"/>
  <c r="L1039"/>
  <c r="P975"/>
  <c r="L975"/>
  <c r="P911"/>
  <c r="L911"/>
  <c r="P847"/>
  <c r="L847"/>
  <c r="P779"/>
  <c r="L779"/>
  <c r="P693"/>
  <c r="L693"/>
  <c r="P608"/>
  <c r="L608"/>
  <c r="P523"/>
  <c r="L523"/>
  <c r="P423"/>
  <c r="L423"/>
  <c r="P320"/>
  <c r="L320"/>
  <c r="P218"/>
  <c r="L218"/>
  <c r="P607"/>
  <c r="L607"/>
  <c r="P522"/>
  <c r="L522"/>
  <c r="P420"/>
  <c r="L420"/>
  <c r="P319"/>
  <c r="L319"/>
  <c r="P216"/>
  <c r="L216"/>
  <c r="P1013"/>
  <c r="L1013"/>
  <c r="P949"/>
  <c r="L949"/>
  <c r="P885"/>
  <c r="L885"/>
  <c r="P821"/>
  <c r="L821"/>
  <c r="P744"/>
  <c r="L744"/>
  <c r="P659"/>
  <c r="L659"/>
  <c r="P573"/>
  <c r="L573"/>
  <c r="P483"/>
  <c r="L483"/>
  <c r="P380"/>
  <c r="L380"/>
  <c r="P279"/>
  <c r="L279"/>
  <c r="P290"/>
  <c r="L290"/>
  <c r="P136"/>
  <c r="L136"/>
  <c r="P192"/>
  <c r="L192"/>
  <c r="P591"/>
  <c r="L591"/>
  <c r="P504"/>
  <c r="L504"/>
  <c r="P402"/>
  <c r="L402"/>
  <c r="P299"/>
  <c r="L299"/>
  <c r="P184"/>
  <c r="L184"/>
  <c r="P745"/>
  <c r="L745"/>
  <c r="P681"/>
  <c r="L681"/>
  <c r="P617"/>
  <c r="L617"/>
  <c r="P553"/>
  <c r="L553"/>
  <c r="P489"/>
  <c r="L489"/>
  <c r="P425"/>
  <c r="L425"/>
  <c r="P361"/>
  <c r="L361"/>
  <c r="P297"/>
  <c r="L297"/>
  <c r="P233"/>
  <c r="L233"/>
  <c r="P169"/>
  <c r="L169"/>
  <c r="P191"/>
  <c r="L191"/>
  <c r="P127"/>
  <c r="L127"/>
  <c r="P742"/>
  <c r="L742"/>
  <c r="P678"/>
  <c r="L678"/>
  <c r="P614"/>
  <c r="L614"/>
  <c r="P550"/>
  <c r="L550"/>
  <c r="P486"/>
  <c r="L486"/>
  <c r="P422"/>
  <c r="L422"/>
  <c r="P358"/>
  <c r="L358"/>
  <c r="P294"/>
  <c r="L294"/>
  <c r="P230"/>
  <c r="L230"/>
  <c r="P166"/>
  <c r="L166"/>
  <c r="P501"/>
  <c r="L501"/>
  <c r="P437"/>
  <c r="L437"/>
  <c r="P373"/>
  <c r="L373"/>
  <c r="P309"/>
  <c r="L309"/>
  <c r="P245"/>
  <c r="L245"/>
  <c r="P181"/>
  <c r="L181"/>
  <c r="P117"/>
  <c r="L117"/>
  <c r="P140"/>
  <c r="L140"/>
  <c r="P163"/>
  <c r="L163"/>
  <c r="P186"/>
  <c r="L186"/>
  <c r="P122"/>
  <c r="L122"/>
  <c r="P4858"/>
  <c r="L4858"/>
  <c r="P4730"/>
  <c r="L4730"/>
  <c r="P4666"/>
  <c r="L4666"/>
  <c r="P4602"/>
  <c r="L4602"/>
  <c r="P4474"/>
  <c r="L4474"/>
  <c r="P4346"/>
  <c r="L4346"/>
  <c r="P4282"/>
  <c r="L4282"/>
  <c r="P4212"/>
  <c r="L4212"/>
  <c r="P4019"/>
  <c r="L4019"/>
  <c r="P3916"/>
  <c r="L3916"/>
  <c r="P3813"/>
  <c r="L3813"/>
  <c r="P3609"/>
  <c r="L3609"/>
  <c r="P2910"/>
  <c r="L2910"/>
  <c r="P4473"/>
  <c r="L4473"/>
  <c r="P4345"/>
  <c r="L4345"/>
  <c r="P4281"/>
  <c r="L4281"/>
  <c r="P4211"/>
  <c r="L4211"/>
  <c r="P4017"/>
  <c r="L4017"/>
  <c r="P3915"/>
  <c r="L3915"/>
  <c r="P3812"/>
  <c r="L3812"/>
  <c r="P3601"/>
  <c r="L3601"/>
  <c r="P2889"/>
  <c r="L2889"/>
  <c r="P4928"/>
  <c r="L4928"/>
  <c r="P4864"/>
  <c r="L4864"/>
  <c r="P4736"/>
  <c r="L4736"/>
  <c r="P4608"/>
  <c r="L4608"/>
  <c r="P4544"/>
  <c r="L4544"/>
  <c r="P4352"/>
  <c r="L4352"/>
  <c r="P4288"/>
  <c r="L4288"/>
  <c r="P4220"/>
  <c r="L4220"/>
  <c r="P4131"/>
  <c r="L4131"/>
  <c r="P3925"/>
  <c r="L3925"/>
  <c r="P3824"/>
  <c r="L3824"/>
  <c r="P3657"/>
  <c r="L3657"/>
  <c r="P3011"/>
  <c r="L3011"/>
  <c r="P4743"/>
  <c r="L4743"/>
  <c r="P4679"/>
  <c r="L4679"/>
  <c r="P4615"/>
  <c r="L4615"/>
  <c r="P4423"/>
  <c r="L4423"/>
  <c r="P4359"/>
  <c r="L4359"/>
  <c r="P4295"/>
  <c r="L4295"/>
  <c r="P4229"/>
  <c r="L4229"/>
  <c r="P4040"/>
  <c r="L4040"/>
  <c r="P3937"/>
  <c r="L3937"/>
  <c r="P3835"/>
  <c r="L3835"/>
  <c r="P3681"/>
  <c r="L3681"/>
  <c r="P3100"/>
  <c r="L3100"/>
  <c r="P4750"/>
  <c r="L4750"/>
  <c r="P4686"/>
  <c r="L4686"/>
  <c r="P4494"/>
  <c r="L4494"/>
  <c r="P4302"/>
  <c r="L4302"/>
  <c r="P4238"/>
  <c r="L4238"/>
  <c r="P3948"/>
  <c r="L3948"/>
  <c r="P3845"/>
  <c r="L3845"/>
  <c r="P3699"/>
  <c r="L3699"/>
  <c r="P4565"/>
  <c r="L4565"/>
  <c r="P4373"/>
  <c r="L4373"/>
  <c r="P4309"/>
  <c r="L4309"/>
  <c r="P4245"/>
  <c r="L4245"/>
  <c r="P4163"/>
  <c r="L4163"/>
  <c r="P4061"/>
  <c r="L4061"/>
  <c r="P3960"/>
  <c r="L3960"/>
  <c r="P3857"/>
  <c r="L3857"/>
  <c r="P3281"/>
  <c r="L3281"/>
  <c r="P4218"/>
  <c r="L4218"/>
  <c r="P4154"/>
  <c r="L4154"/>
  <c r="P4090"/>
  <c r="L4090"/>
  <c r="P3962"/>
  <c r="L3962"/>
  <c r="P3898"/>
  <c r="L3898"/>
  <c r="P3834"/>
  <c r="L3834"/>
  <c r="P3770"/>
  <c r="L3770"/>
  <c r="P3706"/>
  <c r="L3706"/>
  <c r="P3578"/>
  <c r="L3578"/>
  <c r="P3514"/>
  <c r="L3514"/>
  <c r="P3450"/>
  <c r="L3450"/>
  <c r="P3386"/>
  <c r="L3386"/>
  <c r="P3294"/>
  <c r="L3294"/>
  <c r="P3090"/>
  <c r="L3090"/>
  <c r="P2987"/>
  <c r="L2987"/>
  <c r="P2826"/>
  <c r="L2826"/>
  <c r="P2234"/>
  <c r="L2234"/>
  <c r="P3616"/>
  <c r="L3616"/>
  <c r="P3552"/>
  <c r="L3552"/>
  <c r="P3488"/>
  <c r="L3488"/>
  <c r="P3424"/>
  <c r="L3424"/>
  <c r="P3350"/>
  <c r="L3350"/>
  <c r="P3252"/>
  <c r="L3252"/>
  <c r="P3150"/>
  <c r="L3150"/>
  <c r="P3049"/>
  <c r="L3049"/>
  <c r="P2721"/>
  <c r="L2721"/>
  <c r="P4223"/>
  <c r="L4223"/>
  <c r="P4159"/>
  <c r="L4159"/>
  <c r="P4095"/>
  <c r="L4095"/>
  <c r="P3967"/>
  <c r="L3967"/>
  <c r="P3903"/>
  <c r="L3903"/>
  <c r="P3839"/>
  <c r="L3839"/>
  <c r="P3775"/>
  <c r="L3775"/>
  <c r="P3583"/>
  <c r="L3583"/>
  <c r="P3519"/>
  <c r="L3519"/>
  <c r="P3455"/>
  <c r="L3455"/>
  <c r="P3391"/>
  <c r="L3391"/>
  <c r="P3302"/>
  <c r="L3302"/>
  <c r="P3201"/>
  <c r="L3201"/>
  <c r="P3098"/>
  <c r="L3098"/>
  <c r="P2841"/>
  <c r="L2841"/>
  <c r="P2337"/>
  <c r="L2337"/>
  <c r="P4110"/>
  <c r="L4110"/>
  <c r="P4046"/>
  <c r="L4046"/>
  <c r="P3982"/>
  <c r="L3982"/>
  <c r="P3918"/>
  <c r="L3918"/>
  <c r="P3854"/>
  <c r="L3854"/>
  <c r="P3790"/>
  <c r="L3790"/>
  <c r="P3726"/>
  <c r="L3726"/>
  <c r="P3598"/>
  <c r="L3598"/>
  <c r="P3534"/>
  <c r="L3534"/>
  <c r="P3470"/>
  <c r="L3470"/>
  <c r="P3406"/>
  <c r="L3406"/>
  <c r="P3326"/>
  <c r="L3326"/>
  <c r="P3225"/>
  <c r="L3225"/>
  <c r="P3122"/>
  <c r="L3122"/>
  <c r="P2881"/>
  <c r="L2881"/>
  <c r="P2529"/>
  <c r="L2529"/>
  <c r="P3781"/>
  <c r="L3781"/>
  <c r="P3653"/>
  <c r="L3653"/>
  <c r="P3589"/>
  <c r="L3589"/>
  <c r="P3525"/>
  <c r="L3525"/>
  <c r="P3461"/>
  <c r="L3461"/>
  <c r="P3397"/>
  <c r="L3397"/>
  <c r="P3313"/>
  <c r="L3313"/>
  <c r="P3107"/>
  <c r="L3107"/>
  <c r="P3004"/>
  <c r="L3004"/>
  <c r="P2857"/>
  <c r="L2857"/>
  <c r="P2413"/>
  <c r="L2413"/>
  <c r="P3772"/>
  <c r="L3772"/>
  <c r="P3708"/>
  <c r="L3708"/>
  <c r="P3580"/>
  <c r="L3580"/>
  <c r="P3516"/>
  <c r="L3516"/>
  <c r="P3452"/>
  <c r="L3452"/>
  <c r="P3388"/>
  <c r="L3388"/>
  <c r="P3298"/>
  <c r="L3298"/>
  <c r="P3195"/>
  <c r="L3195"/>
  <c r="P3092"/>
  <c r="L3092"/>
  <c r="P2990"/>
  <c r="L2990"/>
  <c r="P2833"/>
  <c r="L2833"/>
  <c r="P2276"/>
  <c r="L2276"/>
  <c r="P3619"/>
  <c r="L3619"/>
  <c r="P3555"/>
  <c r="L3555"/>
  <c r="P3491"/>
  <c r="L3491"/>
  <c r="P3427"/>
  <c r="L3427"/>
  <c r="P3355"/>
  <c r="L3355"/>
  <c r="P3258"/>
  <c r="L3258"/>
  <c r="P3155"/>
  <c r="L3155"/>
  <c r="P3052"/>
  <c r="L3052"/>
  <c r="P2937"/>
  <c r="L2937"/>
  <c r="P2745"/>
  <c r="L2745"/>
  <c r="P3384"/>
  <c r="L3384"/>
  <c r="P3320"/>
  <c r="L3320"/>
  <c r="P3256"/>
  <c r="L3256"/>
  <c r="P3128"/>
  <c r="L3128"/>
  <c r="P3064"/>
  <c r="L3064"/>
  <c r="P2936"/>
  <c r="L2936"/>
  <c r="P2872"/>
  <c r="L2872"/>
  <c r="P2808"/>
  <c r="L2808"/>
  <c r="P2744"/>
  <c r="L2744"/>
  <c r="P2678"/>
  <c r="L2678"/>
  <c r="P2590"/>
  <c r="L2590"/>
  <c r="P2489"/>
  <c r="L2489"/>
  <c r="P2386"/>
  <c r="L2386"/>
  <c r="P2252"/>
  <c r="L2252"/>
  <c r="P2082"/>
  <c r="L2082"/>
  <c r="P1321"/>
  <c r="L1321"/>
  <c r="P3327"/>
  <c r="L3327"/>
  <c r="P3199"/>
  <c r="L3199"/>
  <c r="P3135"/>
  <c r="L3135"/>
  <c r="P3071"/>
  <c r="L3071"/>
  <c r="P3007"/>
  <c r="L3007"/>
  <c r="P2943"/>
  <c r="L2943"/>
  <c r="P2879"/>
  <c r="L2879"/>
  <c r="P2815"/>
  <c r="L2815"/>
  <c r="P2751"/>
  <c r="L2751"/>
  <c r="P2687"/>
  <c r="L2687"/>
  <c r="P2602"/>
  <c r="L2602"/>
  <c r="P2500"/>
  <c r="L2500"/>
  <c r="P2397"/>
  <c r="L2397"/>
  <c r="P2273"/>
  <c r="L2273"/>
  <c r="P2100"/>
  <c r="L2100"/>
  <c r="P1493"/>
  <c r="L1493"/>
  <c r="P2726"/>
  <c r="L2726"/>
  <c r="P2654"/>
  <c r="L2654"/>
  <c r="P2562"/>
  <c r="L2562"/>
  <c r="P2460"/>
  <c r="L2460"/>
  <c r="P2357"/>
  <c r="L2357"/>
  <c r="P2204"/>
  <c r="L2204"/>
  <c r="P2034"/>
  <c r="L2034"/>
  <c r="P3317"/>
  <c r="L3317"/>
  <c r="P3253"/>
  <c r="L3253"/>
  <c r="P3125"/>
  <c r="L3125"/>
  <c r="P3061"/>
  <c r="L3061"/>
  <c r="P2933"/>
  <c r="L2933"/>
  <c r="P2869"/>
  <c r="L2869"/>
  <c r="P2805"/>
  <c r="L2805"/>
  <c r="P2741"/>
  <c r="L2741"/>
  <c r="P2674"/>
  <c r="L2674"/>
  <c r="P2586"/>
  <c r="L2586"/>
  <c r="P2484"/>
  <c r="L2484"/>
  <c r="P2381"/>
  <c r="L2381"/>
  <c r="P2244"/>
  <c r="L2244"/>
  <c r="P2074"/>
  <c r="L2074"/>
  <c r="P1221"/>
  <c r="L1221"/>
  <c r="P2916"/>
  <c r="L2916"/>
  <c r="P2852"/>
  <c r="L2852"/>
  <c r="P2788"/>
  <c r="L2788"/>
  <c r="P2724"/>
  <c r="L2724"/>
  <c r="P2652"/>
  <c r="L2652"/>
  <c r="P2558"/>
  <c r="L2558"/>
  <c r="P2457"/>
  <c r="L2457"/>
  <c r="P2354"/>
  <c r="L2354"/>
  <c r="P2201"/>
  <c r="L2201"/>
  <c r="P2028"/>
  <c r="L2028"/>
  <c r="P2955"/>
  <c r="L2955"/>
  <c r="P2891"/>
  <c r="L2891"/>
  <c r="P2827"/>
  <c r="L2827"/>
  <c r="P2763"/>
  <c r="L2763"/>
  <c r="P2699"/>
  <c r="L2699"/>
  <c r="P2618"/>
  <c r="L2618"/>
  <c r="P2518"/>
  <c r="L2518"/>
  <c r="P2417"/>
  <c r="L2417"/>
  <c r="P2305"/>
  <c r="L2305"/>
  <c r="P2132"/>
  <c r="L2132"/>
  <c r="P1738"/>
  <c r="L1738"/>
  <c r="P2738"/>
  <c r="L2738"/>
  <c r="P2670"/>
  <c r="L2670"/>
  <c r="P2581"/>
  <c r="L2581"/>
  <c r="P2478"/>
  <c r="L2478"/>
  <c r="P2377"/>
  <c r="L2377"/>
  <c r="P2236"/>
  <c r="L2236"/>
  <c r="P2066"/>
  <c r="L2066"/>
  <c r="P964"/>
  <c r="L964"/>
  <c r="P2627"/>
  <c r="L2627"/>
  <c r="P2563"/>
  <c r="L2563"/>
  <c r="P2499"/>
  <c r="L2499"/>
  <c r="P2435"/>
  <c r="L2435"/>
  <c r="P2371"/>
  <c r="L2371"/>
  <c r="P2307"/>
  <c r="L2307"/>
  <c r="P2243"/>
  <c r="L2243"/>
  <c r="P2179"/>
  <c r="L2179"/>
  <c r="P2115"/>
  <c r="L2115"/>
  <c r="P2051"/>
  <c r="L2051"/>
  <c r="P1963"/>
  <c r="L1963"/>
  <c r="P1861"/>
  <c r="L1861"/>
  <c r="P1744"/>
  <c r="L1744"/>
  <c r="P1578"/>
  <c r="L1578"/>
  <c r="P1413"/>
  <c r="L1413"/>
  <c r="P1160"/>
  <c r="L1160"/>
  <c r="P1922"/>
  <c r="L1922"/>
  <c r="P1819"/>
  <c r="L1819"/>
  <c r="P1674"/>
  <c r="L1674"/>
  <c r="P1513"/>
  <c r="L1513"/>
  <c r="P1320"/>
  <c r="L1320"/>
  <c r="P2672"/>
  <c r="L2672"/>
  <c r="P2608"/>
  <c r="L2608"/>
  <c r="P2544"/>
  <c r="L2544"/>
  <c r="P2480"/>
  <c r="L2480"/>
  <c r="P2416"/>
  <c r="L2416"/>
  <c r="P2352"/>
  <c r="L2352"/>
  <c r="P2288"/>
  <c r="L2288"/>
  <c r="P2224"/>
  <c r="L2224"/>
  <c r="P2160"/>
  <c r="L2160"/>
  <c r="P2096"/>
  <c r="L2096"/>
  <c r="P2032"/>
  <c r="L2032"/>
  <c r="P1933"/>
  <c r="L1933"/>
  <c r="P1832"/>
  <c r="L1832"/>
  <c r="P1694"/>
  <c r="L1694"/>
  <c r="P1529"/>
  <c r="L1529"/>
  <c r="P1345"/>
  <c r="L1345"/>
  <c r="P2599"/>
  <c r="L2599"/>
  <c r="P2535"/>
  <c r="L2535"/>
  <c r="P2471"/>
  <c r="L2471"/>
  <c r="P2407"/>
  <c r="L2407"/>
  <c r="P2343"/>
  <c r="L2343"/>
  <c r="P2279"/>
  <c r="L2279"/>
  <c r="P2215"/>
  <c r="L2215"/>
  <c r="P2151"/>
  <c r="L2151"/>
  <c r="P2087"/>
  <c r="L2087"/>
  <c r="P2021"/>
  <c r="L2021"/>
  <c r="P1920"/>
  <c r="L1920"/>
  <c r="P1817"/>
  <c r="L1817"/>
  <c r="P1670"/>
  <c r="L1670"/>
  <c r="P1505"/>
  <c r="L1505"/>
  <c r="P1308"/>
  <c r="L1308"/>
  <c r="P2318"/>
  <c r="L2318"/>
  <c r="P2254"/>
  <c r="L2254"/>
  <c r="P2190"/>
  <c r="L2190"/>
  <c r="P2126"/>
  <c r="L2126"/>
  <c r="P2062"/>
  <c r="L2062"/>
  <c r="P1981"/>
  <c r="L1981"/>
  <c r="P1880"/>
  <c r="L1880"/>
  <c r="P1769"/>
  <c r="L1769"/>
  <c r="P1606"/>
  <c r="L1606"/>
  <c r="P1441"/>
  <c r="L1441"/>
  <c r="P1205"/>
  <c r="L1205"/>
  <c r="P2293"/>
  <c r="L2293"/>
  <c r="P2229"/>
  <c r="L2229"/>
  <c r="P2165"/>
  <c r="L2165"/>
  <c r="P2101"/>
  <c r="L2101"/>
  <c r="P2037"/>
  <c r="L2037"/>
  <c r="P1941"/>
  <c r="L1941"/>
  <c r="P1840"/>
  <c r="L1840"/>
  <c r="P1706"/>
  <c r="L1706"/>
  <c r="P1542"/>
  <c r="L1542"/>
  <c r="P1364"/>
  <c r="L1364"/>
  <c r="P645"/>
  <c r="L645"/>
  <c r="P1914"/>
  <c r="L1914"/>
  <c r="P1811"/>
  <c r="L1811"/>
  <c r="P1662"/>
  <c r="L1662"/>
  <c r="P1501"/>
  <c r="L1501"/>
  <c r="P1299"/>
  <c r="L1299"/>
  <c r="P2015"/>
  <c r="L2015"/>
  <c r="P1951"/>
  <c r="L1951"/>
  <c r="P1887"/>
  <c r="L1887"/>
  <c r="P1823"/>
  <c r="L1823"/>
  <c r="P1742"/>
  <c r="L1742"/>
  <c r="P1640"/>
  <c r="L1640"/>
  <c r="P1537"/>
  <c r="L1537"/>
  <c r="P1434"/>
  <c r="L1434"/>
  <c r="P1293"/>
  <c r="L1293"/>
  <c r="P1129"/>
  <c r="L1129"/>
  <c r="P788"/>
  <c r="L788"/>
  <c r="P1990"/>
  <c r="L1990"/>
  <c r="P1926"/>
  <c r="L1926"/>
  <c r="P1862"/>
  <c r="L1862"/>
  <c r="P1797"/>
  <c r="L1797"/>
  <c r="P1702"/>
  <c r="L1702"/>
  <c r="P1600"/>
  <c r="L1600"/>
  <c r="P1497"/>
  <c r="L1497"/>
  <c r="P1387"/>
  <c r="L1387"/>
  <c r="P1229"/>
  <c r="L1229"/>
  <c r="P1057"/>
  <c r="L1057"/>
  <c r="P492"/>
  <c r="L492"/>
  <c r="P889"/>
  <c r="L889"/>
  <c r="P2004"/>
  <c r="L2004"/>
  <c r="P1940"/>
  <c r="L1940"/>
  <c r="P1876"/>
  <c r="L1876"/>
  <c r="P1812"/>
  <c r="L1812"/>
  <c r="P1725"/>
  <c r="L1725"/>
  <c r="P1622"/>
  <c r="L1622"/>
  <c r="P1520"/>
  <c r="L1520"/>
  <c r="P1417"/>
  <c r="L1417"/>
  <c r="P1264"/>
  <c r="L1264"/>
  <c r="P1101"/>
  <c r="L1101"/>
  <c r="P687"/>
  <c r="L687"/>
  <c r="P982"/>
  <c r="L982"/>
  <c r="P1136"/>
  <c r="L1136"/>
  <c r="P812"/>
  <c r="L812"/>
  <c r="P1067"/>
  <c r="L1067"/>
  <c r="P549"/>
  <c r="L549"/>
  <c r="P1751"/>
  <c r="L1751"/>
  <c r="P1687"/>
  <c r="L1687"/>
  <c r="P1623"/>
  <c r="L1623"/>
  <c r="P1559"/>
  <c r="L1559"/>
  <c r="P1495"/>
  <c r="L1495"/>
  <c r="P1431"/>
  <c r="L1431"/>
  <c r="P1348"/>
  <c r="L1348"/>
  <c r="P1245"/>
  <c r="L1245"/>
  <c r="P1144"/>
  <c r="L1144"/>
  <c r="P993"/>
  <c r="L993"/>
  <c r="P698"/>
  <c r="L698"/>
  <c r="P1764"/>
  <c r="L1764"/>
  <c r="P1700"/>
  <c r="L1700"/>
  <c r="P1636"/>
  <c r="L1636"/>
  <c r="P1572"/>
  <c r="L1572"/>
  <c r="P1508"/>
  <c r="L1508"/>
  <c r="P1444"/>
  <c r="L1444"/>
  <c r="P1368"/>
  <c r="L1368"/>
  <c r="P1267"/>
  <c r="L1267"/>
  <c r="P1164"/>
  <c r="L1164"/>
  <c r="P1046"/>
  <c r="L1046"/>
  <c r="P767"/>
  <c r="L767"/>
  <c r="P1739"/>
  <c r="L1739"/>
  <c r="P1675"/>
  <c r="L1675"/>
  <c r="P1611"/>
  <c r="L1611"/>
  <c r="P1547"/>
  <c r="L1547"/>
  <c r="P1483"/>
  <c r="L1483"/>
  <c r="P1419"/>
  <c r="L1419"/>
  <c r="P1329"/>
  <c r="L1329"/>
  <c r="P1227"/>
  <c r="L1227"/>
  <c r="P1124"/>
  <c r="L1124"/>
  <c r="P940"/>
  <c r="L940"/>
  <c r="P604"/>
  <c r="L604"/>
  <c r="P1370"/>
  <c r="L1370"/>
  <c r="P1306"/>
  <c r="L1306"/>
  <c r="P1242"/>
  <c r="L1242"/>
  <c r="P1178"/>
  <c r="L1178"/>
  <c r="P1114"/>
  <c r="L1114"/>
  <c r="P1044"/>
  <c r="L1044"/>
  <c r="P942"/>
  <c r="L942"/>
  <c r="P841"/>
  <c r="L841"/>
  <c r="P719"/>
  <c r="L719"/>
  <c r="P528"/>
  <c r="L528"/>
  <c r="P455"/>
  <c r="L455"/>
  <c r="P1399"/>
  <c r="L1399"/>
  <c r="P1335"/>
  <c r="L1335"/>
  <c r="P1271"/>
  <c r="L1271"/>
  <c r="P1207"/>
  <c r="L1207"/>
  <c r="P1143"/>
  <c r="L1143"/>
  <c r="P1079"/>
  <c r="L1079"/>
  <c r="P988"/>
  <c r="L988"/>
  <c r="P886"/>
  <c r="L886"/>
  <c r="P781"/>
  <c r="L781"/>
  <c r="P632"/>
  <c r="L632"/>
  <c r="P379"/>
  <c r="L379"/>
  <c r="P1326"/>
  <c r="L1326"/>
  <c r="P1262"/>
  <c r="L1262"/>
  <c r="P1198"/>
  <c r="L1198"/>
  <c r="P1134"/>
  <c r="L1134"/>
  <c r="P1070"/>
  <c r="L1070"/>
  <c r="P974"/>
  <c r="L974"/>
  <c r="P873"/>
  <c r="L873"/>
  <c r="P762"/>
  <c r="L762"/>
  <c r="P600"/>
  <c r="L600"/>
  <c r="P340"/>
  <c r="L340"/>
  <c r="P1025"/>
  <c r="L1025"/>
  <c r="P922"/>
  <c r="L922"/>
  <c r="P819"/>
  <c r="L819"/>
  <c r="P690"/>
  <c r="L690"/>
  <c r="P476"/>
  <c r="L476"/>
  <c r="P1060"/>
  <c r="L1060"/>
  <c r="P958"/>
  <c r="L958"/>
  <c r="P857"/>
  <c r="L857"/>
  <c r="P740"/>
  <c r="L740"/>
  <c r="P562"/>
  <c r="L562"/>
  <c r="P300"/>
  <c r="L300"/>
  <c r="P1056"/>
  <c r="L1056"/>
  <c r="P992"/>
  <c r="L992"/>
  <c r="P928"/>
  <c r="L928"/>
  <c r="P864"/>
  <c r="L864"/>
  <c r="P800"/>
  <c r="L800"/>
  <c r="P716"/>
  <c r="L716"/>
  <c r="P631"/>
  <c r="L631"/>
  <c r="P546"/>
  <c r="L546"/>
  <c r="P450"/>
  <c r="L450"/>
  <c r="P347"/>
  <c r="L347"/>
  <c r="P244"/>
  <c r="L244"/>
  <c r="P1031"/>
  <c r="L1031"/>
  <c r="P967"/>
  <c r="L967"/>
  <c r="P903"/>
  <c r="L903"/>
  <c r="P839"/>
  <c r="L839"/>
  <c r="P768"/>
  <c r="L768"/>
  <c r="P683"/>
  <c r="L683"/>
  <c r="P597"/>
  <c r="L597"/>
  <c r="P512"/>
  <c r="L512"/>
  <c r="P410"/>
  <c r="L410"/>
  <c r="P307"/>
  <c r="L307"/>
  <c r="P204"/>
  <c r="L204"/>
  <c r="P596"/>
  <c r="L596"/>
  <c r="P511"/>
  <c r="L511"/>
  <c r="P408"/>
  <c r="L408"/>
  <c r="P306"/>
  <c r="L306"/>
  <c r="P203"/>
  <c r="L203"/>
  <c r="P1005"/>
  <c r="L1005"/>
  <c r="P941"/>
  <c r="L941"/>
  <c r="P877"/>
  <c r="L877"/>
  <c r="P813"/>
  <c r="L813"/>
  <c r="P733"/>
  <c r="L733"/>
  <c r="P648"/>
  <c r="L648"/>
  <c r="P563"/>
  <c r="L563"/>
  <c r="P471"/>
  <c r="L471"/>
  <c r="P368"/>
  <c r="L368"/>
  <c r="P266"/>
  <c r="L266"/>
  <c r="P276"/>
  <c r="L276"/>
  <c r="P288"/>
  <c r="L288"/>
  <c r="P128"/>
  <c r="L128"/>
  <c r="P580"/>
  <c r="L580"/>
  <c r="P491"/>
  <c r="L491"/>
  <c r="P388"/>
  <c r="L388"/>
  <c r="P287"/>
  <c r="L287"/>
  <c r="P120"/>
  <c r="L120"/>
  <c r="P737"/>
  <c r="L737"/>
  <c r="P673"/>
  <c r="L673"/>
  <c r="P609"/>
  <c r="L609"/>
  <c r="P545"/>
  <c r="L545"/>
  <c r="P481"/>
  <c r="L481"/>
  <c r="P417"/>
  <c r="L417"/>
  <c r="P353"/>
  <c r="L353"/>
  <c r="P289"/>
  <c r="L289"/>
  <c r="P225"/>
  <c r="L225"/>
  <c r="P161"/>
  <c r="L161"/>
  <c r="P183"/>
  <c r="L183"/>
  <c r="P119"/>
  <c r="L119"/>
  <c r="P734"/>
  <c r="L734"/>
  <c r="P670"/>
  <c r="L670"/>
  <c r="P606"/>
  <c r="L606"/>
  <c r="P542"/>
  <c r="L542"/>
  <c r="P478"/>
  <c r="L478"/>
  <c r="P414"/>
  <c r="L414"/>
  <c r="P350"/>
  <c r="L350"/>
  <c r="P286"/>
  <c r="L286"/>
  <c r="P222"/>
  <c r="L222"/>
  <c r="P158"/>
  <c r="L158"/>
  <c r="P493"/>
  <c r="L493"/>
  <c r="P429"/>
  <c r="L429"/>
  <c r="P365"/>
  <c r="L365"/>
  <c r="P301"/>
  <c r="L301"/>
  <c r="P237"/>
  <c r="L237"/>
  <c r="P173"/>
  <c r="L173"/>
  <c r="P196"/>
  <c r="L196"/>
  <c r="P132"/>
  <c r="L132"/>
  <c r="P155"/>
  <c r="L155"/>
  <c r="P178"/>
  <c r="L178"/>
  <c r="P114"/>
  <c r="L114"/>
  <c r="K29" i="9"/>
  <c r="K26"/>
  <c r="K27"/>
  <c r="K28"/>
  <c r="F25"/>
  <c r="F26"/>
  <c r="F27"/>
  <c r="F28"/>
  <c r="F29"/>
  <c r="F30"/>
  <c r="F31"/>
  <c r="F44" i="7" l="1"/>
  <c r="C20" i="16"/>
  <c r="C16"/>
  <c r="C17" s="1"/>
  <c r="J9" i="18" l="1"/>
  <c r="C18" i="16"/>
  <c r="C21" l="1"/>
  <c r="C22" s="1"/>
  <c r="D22" i="9" s="1"/>
  <c r="F22" s="1"/>
  <c r="F33"/>
  <c r="F32"/>
  <c r="K25"/>
  <c r="K24"/>
  <c r="F24"/>
  <c r="K23"/>
  <c r="F23"/>
  <c r="K22"/>
  <c r="K21"/>
  <c r="F21"/>
  <c r="K20"/>
  <c r="F20"/>
  <c r="M19"/>
  <c r="K19"/>
  <c r="F19"/>
  <c r="K18"/>
  <c r="F18"/>
  <c r="K17"/>
  <c r="F17"/>
  <c r="M21" l="1"/>
  <c r="M34" s="1"/>
  <c r="K34"/>
  <c r="F34"/>
  <c r="G16" i="13"/>
  <c r="H35" i="9" l="1"/>
  <c r="G17" i="13"/>
  <c r="H39" i="9" l="1"/>
  <c r="H36"/>
  <c r="G18" i="13"/>
  <c r="G19" l="1"/>
  <c r="G20" l="1"/>
  <c r="G21" l="1"/>
  <c r="G22" l="1"/>
  <c r="G23" l="1"/>
  <c r="C28" s="1"/>
  <c r="E28" s="1"/>
  <c r="C37" l="1"/>
  <c r="C41" s="1"/>
  <c r="D28"/>
  <c r="D37" s="1"/>
  <c r="E37"/>
  <c r="C32"/>
  <c r="D32" l="1"/>
  <c r="D41"/>
  <c r="E32"/>
  <c r="E41"/>
  <c r="G5" i="14" s="1"/>
  <c r="D7298" l="1"/>
  <c r="D67" l="1"/>
  <c r="D461"/>
  <c r="D183"/>
  <c r="D8733"/>
  <c r="D8338"/>
  <c r="D5645"/>
  <c r="D6985"/>
  <c r="D7309"/>
  <c r="D8732"/>
  <c r="D6486"/>
  <c r="D7860"/>
  <c r="D8401"/>
  <c r="D4385"/>
  <c r="D445"/>
  <c r="D93"/>
  <c r="D5639"/>
  <c r="D8473"/>
  <c r="D79"/>
  <c r="D8181"/>
  <c r="D8264"/>
  <c r="D59"/>
  <c r="D7629"/>
  <c r="D7856"/>
  <c r="D8483"/>
  <c r="D8642"/>
  <c r="D8704"/>
  <c r="D7718"/>
  <c r="D6893"/>
  <c r="D6646"/>
  <c r="D7772"/>
  <c r="D7736"/>
  <c r="D8536"/>
  <c r="D5132"/>
  <c r="D365"/>
  <c r="D8696"/>
  <c r="D373"/>
  <c r="D8420"/>
  <c r="D8584"/>
  <c r="D8333"/>
  <c r="D7516"/>
  <c r="D5344"/>
  <c r="D6077"/>
  <c r="D269"/>
  <c r="D7150"/>
  <c r="D8281"/>
  <c r="D8254"/>
  <c r="D6430"/>
  <c r="D4472"/>
  <c r="D8065"/>
  <c r="D325"/>
  <c r="D7786"/>
  <c r="D517"/>
  <c r="D187"/>
  <c r="D565"/>
  <c r="D8634"/>
  <c r="D7268"/>
  <c r="D8124"/>
  <c r="D8229"/>
  <c r="D5242"/>
  <c r="D5711"/>
  <c r="D8552"/>
  <c r="D8033"/>
  <c r="D293"/>
  <c r="D6294"/>
  <c r="D7873"/>
  <c r="D27"/>
  <c r="D8738"/>
  <c r="D8302"/>
  <c r="D533"/>
  <c r="D8072"/>
  <c r="D6278"/>
  <c r="D8134"/>
  <c r="D75"/>
  <c r="D167"/>
  <c r="D150"/>
  <c r="D8676"/>
  <c r="D87"/>
  <c r="D82"/>
  <c r="D8187"/>
  <c r="D8573"/>
  <c r="D7161"/>
  <c r="D7885"/>
  <c r="D8188"/>
  <c r="D8670"/>
  <c r="D8500"/>
  <c r="D7517"/>
  <c r="D4877"/>
  <c r="D15"/>
  <c r="D453"/>
  <c r="D333"/>
  <c r="D39"/>
  <c r="D111"/>
  <c r="D8"/>
  <c r="D104"/>
  <c r="D7973"/>
  <c r="D8328"/>
  <c r="D8666"/>
  <c r="D8358"/>
  <c r="D7986"/>
  <c r="D7213"/>
  <c r="D5842"/>
  <c r="D8726"/>
  <c r="D8462"/>
  <c r="D8010"/>
  <c r="D7097"/>
  <c r="D4668"/>
  <c r="D8632"/>
  <c r="D8209"/>
  <c r="D7589"/>
  <c r="D6355"/>
  <c r="D8417"/>
  <c r="D4631"/>
  <c r="D8753"/>
  <c r="D8430"/>
  <c r="D7570"/>
  <c r="D8745"/>
  <c r="D7243"/>
  <c r="D8219"/>
  <c r="D6548"/>
  <c r="D8056"/>
  <c r="D8045"/>
  <c r="D2818"/>
  <c r="D6436"/>
  <c r="D7584"/>
  <c r="D71"/>
  <c r="D11"/>
  <c r="D23"/>
  <c r="D95"/>
  <c r="D35"/>
  <c r="D229"/>
  <c r="D301"/>
  <c r="D501"/>
  <c r="D7078"/>
  <c r="D8029"/>
  <c r="D8586"/>
  <c r="D8317"/>
  <c r="D7821"/>
  <c r="D6994"/>
  <c r="D5474"/>
  <c r="D8653"/>
  <c r="D8379"/>
  <c r="D7817"/>
  <c r="D6765"/>
  <c r="D3773"/>
  <c r="D8522"/>
  <c r="D8146"/>
  <c r="D7254"/>
  <c r="D5783"/>
  <c r="D8249"/>
  <c r="D8307"/>
  <c r="D8722"/>
  <c r="D8221"/>
  <c r="D7289"/>
  <c r="D8312"/>
  <c r="D8689"/>
  <c r="D8077"/>
  <c r="D4559"/>
  <c r="D6411"/>
  <c r="D7709"/>
  <c r="D7846"/>
  <c r="D5257"/>
  <c r="D8310"/>
  <c r="D8643"/>
  <c r="D7745"/>
  <c r="D8757"/>
  <c r="D8035"/>
  <c r="D5049"/>
  <c r="D8114"/>
  <c r="D8201"/>
  <c r="D6898"/>
  <c r="D8115"/>
  <c r="D8668"/>
  <c r="D7897"/>
  <c r="D3954"/>
  <c r="D8657"/>
  <c r="D7498"/>
  <c r="D8206"/>
  <c r="D253"/>
  <c r="D40"/>
  <c r="D19"/>
  <c r="D91"/>
  <c r="D413"/>
  <c r="D357"/>
  <c r="D557"/>
  <c r="D8724"/>
  <c r="D8702"/>
  <c r="D8749"/>
  <c r="D8558"/>
  <c r="D8171"/>
  <c r="D7702"/>
  <c r="D6712"/>
  <c r="D4710"/>
  <c r="D8621"/>
  <c r="D8211"/>
  <c r="D7652"/>
  <c r="D6368"/>
  <c r="D8725"/>
  <c r="D8438"/>
  <c r="D7915"/>
  <c r="D7035"/>
  <c r="D4633"/>
  <c r="D7414"/>
  <c r="D7905"/>
  <c r="D8603"/>
  <c r="D8136"/>
  <c r="D6848"/>
  <c r="D6692"/>
  <c r="D8648"/>
  <c r="D7453"/>
  <c r="D8661"/>
  <c r="D8635"/>
  <c r="D7058"/>
  <c r="D7648"/>
  <c r="D8502"/>
  <c r="D7984"/>
  <c r="D6766"/>
  <c r="D8316"/>
  <c r="D8481"/>
  <c r="D8032"/>
  <c r="D8581"/>
  <c r="D317"/>
  <c r="D123"/>
  <c r="D132"/>
  <c r="D61"/>
  <c r="D477"/>
  <c r="D549"/>
  <c r="D63"/>
  <c r="D8606"/>
  <c r="D8681"/>
  <c r="D8707"/>
  <c r="D8526"/>
  <c r="D8150"/>
  <c r="D7602"/>
  <c r="D6601"/>
  <c r="D2435"/>
  <c r="D8610"/>
  <c r="D8170"/>
  <c r="D7538"/>
  <c r="D6200"/>
  <c r="D8674"/>
  <c r="D8397"/>
  <c r="D7849"/>
  <c r="D6868"/>
  <c r="D4141"/>
  <c r="D6638"/>
  <c r="D7462"/>
  <c r="D8579"/>
  <c r="D7998"/>
  <c r="D6678"/>
  <c r="D8640"/>
  <c r="D8602"/>
  <c r="D7337"/>
  <c r="D7940"/>
  <c r="D8588"/>
  <c r="D6308"/>
  <c r="D7588"/>
  <c r="D8472"/>
  <c r="D7554"/>
  <c r="D5096"/>
  <c r="D6518"/>
  <c r="D7142"/>
  <c r="D8669"/>
  <c r="D7777"/>
  <c r="D381"/>
  <c r="D261"/>
  <c r="D205"/>
  <c r="D277"/>
  <c r="D541"/>
  <c r="D119"/>
  <c r="D127"/>
  <c r="D8270"/>
  <c r="D8617"/>
  <c r="D8697"/>
  <c r="D8484"/>
  <c r="D8098"/>
  <c r="D7380"/>
  <c r="D6532"/>
  <c r="D8748"/>
  <c r="D8571"/>
  <c r="D8148"/>
  <c r="D7205"/>
  <c r="D6107"/>
  <c r="D8652"/>
  <c r="D8355"/>
  <c r="D7773"/>
  <c r="D6585"/>
  <c r="D1876"/>
  <c r="D6267"/>
  <c r="D6795"/>
  <c r="D8532"/>
  <c r="D7835"/>
  <c r="D6404"/>
  <c r="D8244"/>
  <c r="D8470"/>
  <c r="D7117"/>
  <c r="D5407"/>
  <c r="D8529"/>
  <c r="D5846"/>
  <c r="D7149"/>
  <c r="D8293"/>
  <c r="D4360"/>
  <c r="D7124"/>
  <c r="D6657"/>
  <c r="D4647"/>
  <c r="D6685"/>
  <c r="D7241"/>
  <c r="D6461"/>
  <c r="D6123"/>
  <c r="D7909"/>
  <c r="D7472"/>
  <c r="D8530"/>
  <c r="D6934"/>
  <c r="D8074"/>
  <c r="D8627"/>
  <c r="D5791"/>
  <c r="D6980"/>
  <c r="D7805"/>
  <c r="D8128"/>
  <c r="D6605"/>
  <c r="D7787"/>
  <c r="D8364"/>
  <c r="D8677"/>
  <c r="D7842"/>
  <c r="D7686"/>
  <c r="D4944"/>
  <c r="D6785"/>
  <c r="D7670"/>
  <c r="D8178"/>
  <c r="D8512"/>
  <c r="D8710"/>
  <c r="D7579"/>
  <c r="D6188"/>
  <c r="D8641"/>
  <c r="D6252"/>
  <c r="D7067"/>
  <c r="D7677"/>
  <c r="D8025"/>
  <c r="D8284"/>
  <c r="D8514"/>
  <c r="D8649"/>
  <c r="D8763"/>
  <c r="D7297"/>
  <c r="D8516"/>
  <c r="D5773"/>
  <c r="D7643"/>
  <c r="D8480"/>
  <c r="D3647"/>
  <c r="D5609"/>
  <c r="D6512"/>
  <c r="D6976"/>
  <c r="D7424"/>
  <c r="D7813"/>
  <c r="D8062"/>
  <c r="D8251"/>
  <c r="D8418"/>
  <c r="D8570"/>
  <c r="D8662"/>
  <c r="D8747"/>
  <c r="D5094"/>
  <c r="D6283"/>
  <c r="D6816"/>
  <c r="D7264"/>
  <c r="D7696"/>
  <c r="D7980"/>
  <c r="D8190"/>
  <c r="D8357"/>
  <c r="D8525"/>
  <c r="D8633"/>
  <c r="D8716"/>
  <c r="D4474"/>
  <c r="D5975"/>
  <c r="D6658"/>
  <c r="D7099"/>
  <c r="D7547"/>
  <c r="D7890"/>
  <c r="D8125"/>
  <c r="D8297"/>
  <c r="D8464"/>
  <c r="D8598"/>
  <c r="D8686"/>
  <c r="D5376"/>
  <c r="D8494"/>
  <c r="D8744"/>
  <c r="D8088"/>
  <c r="D8683"/>
  <c r="D178"/>
  <c r="D493"/>
  <c r="D51"/>
  <c r="D421"/>
  <c r="D175"/>
  <c r="D349"/>
  <c r="D103"/>
  <c r="D141"/>
  <c r="D7533"/>
  <c r="D7841"/>
  <c r="D4568"/>
  <c r="D7206"/>
  <c r="D8252"/>
  <c r="D8728"/>
  <c r="D6198"/>
  <c r="D7252"/>
  <c r="D7907"/>
  <c r="D4273"/>
  <c r="D6941"/>
  <c r="D7988"/>
  <c r="D8448"/>
  <c r="D8740"/>
  <c r="D8370"/>
  <c r="D8145"/>
  <c r="D5710"/>
  <c r="D7004"/>
  <c r="D7830"/>
  <c r="D8261"/>
  <c r="D8577"/>
  <c r="D8752"/>
  <c r="D8083"/>
  <c r="D7140"/>
  <c r="D4025"/>
  <c r="D6558"/>
  <c r="D7234"/>
  <c r="D7760"/>
  <c r="D8108"/>
  <c r="D8347"/>
  <c r="D8549"/>
  <c r="D8680"/>
  <c r="D5577"/>
  <c r="D7680"/>
  <c r="D8629"/>
  <c r="D6429"/>
  <c r="D7908"/>
  <c r="D8594"/>
  <c r="D4433"/>
  <c r="D5946"/>
  <c r="D6640"/>
  <c r="D7088"/>
  <c r="D7536"/>
  <c r="D7880"/>
  <c r="D8118"/>
  <c r="D8292"/>
  <c r="D8459"/>
  <c r="D8595"/>
  <c r="D8684"/>
  <c r="D2375"/>
  <c r="D5446"/>
  <c r="D6443"/>
  <c r="D6931"/>
  <c r="D7371"/>
  <c r="D7780"/>
  <c r="D8041"/>
  <c r="D8233"/>
  <c r="D8400"/>
  <c r="D8556"/>
  <c r="D5992"/>
  <c r="D8123"/>
  <c r="D5449"/>
  <c r="D7664"/>
  <c r="D8409"/>
  <c r="D3707"/>
  <c r="D6584"/>
  <c r="D7481"/>
  <c r="D7979"/>
  <c r="D5507"/>
  <c r="D7277"/>
  <c r="D8102"/>
  <c r="D8561"/>
  <c r="D5903"/>
  <c r="D8660"/>
  <c r="D8582"/>
  <c r="D6237"/>
  <c r="D7225"/>
  <c r="D7962"/>
  <c r="D8345"/>
  <c r="D8626"/>
  <c r="D5739"/>
  <c r="D8453"/>
  <c r="D7878"/>
  <c r="D4977"/>
  <c r="D6786"/>
  <c r="D7350"/>
  <c r="D7868"/>
  <c r="D8180"/>
  <c r="D8389"/>
  <c r="D8592"/>
  <c r="D8712"/>
  <c r="D6340"/>
  <c r="D8000"/>
  <c r="D8723"/>
  <c r="D6804"/>
  <c r="D8165"/>
  <c r="D8672"/>
  <c r="D4862"/>
  <c r="D6189"/>
  <c r="D6752"/>
  <c r="D7204"/>
  <c r="D7644"/>
  <c r="D7944"/>
  <c r="D8166"/>
  <c r="D8334"/>
  <c r="D8501"/>
  <c r="D8620"/>
  <c r="D8705"/>
  <c r="D4160"/>
  <c r="D5811"/>
  <c r="D6596"/>
  <c r="D7040"/>
  <c r="D7483"/>
  <c r="D7854"/>
  <c r="D8093"/>
  <c r="D8274"/>
  <c r="D8441"/>
  <c r="D8585"/>
  <c r="D8675"/>
  <c r="D8758"/>
  <c r="D5303"/>
  <c r="D6372"/>
  <c r="D6877"/>
  <c r="D7328"/>
  <c r="D7746"/>
  <c r="D8014"/>
  <c r="D8212"/>
  <c r="D8380"/>
  <c r="D8544"/>
  <c r="D8644"/>
  <c r="D8729"/>
  <c r="D8265"/>
  <c r="D8650"/>
  <c r="D7307"/>
  <c r="D8437"/>
  <c r="D437"/>
  <c r="D191"/>
  <c r="D237"/>
  <c r="D114"/>
  <c r="D160"/>
  <c r="D135"/>
  <c r="D72"/>
  <c r="D405"/>
  <c r="D159"/>
  <c r="D509"/>
  <c r="D196"/>
  <c r="D151"/>
  <c r="D397"/>
  <c r="D213"/>
  <c r="D99"/>
  <c r="D47"/>
  <c r="D485"/>
  <c r="D169"/>
  <c r="D18"/>
  <c r="D8651"/>
  <c r="D7581"/>
  <c r="D8593"/>
  <c r="D8760"/>
  <c r="D8656"/>
  <c r="D8505"/>
  <c r="D8275"/>
  <c r="D8042"/>
  <c r="D7661"/>
  <c r="D7044"/>
  <c r="D6456"/>
  <c r="D4897"/>
  <c r="D8706"/>
  <c r="D8597"/>
  <c r="D8337"/>
  <c r="D8066"/>
  <c r="D7600"/>
  <c r="D6870"/>
  <c r="D5958"/>
  <c r="D8736"/>
  <c r="D8608"/>
  <c r="D8376"/>
  <c r="D8092"/>
  <c r="D7693"/>
  <c r="D6921"/>
  <c r="D6078"/>
  <c r="D8734"/>
  <c r="D7808"/>
  <c r="D3639"/>
  <c r="D6962"/>
  <c r="D8690"/>
  <c r="D8452"/>
  <c r="D8082"/>
  <c r="D7456"/>
  <c r="D6023"/>
  <c r="D7526"/>
  <c r="D6912"/>
  <c r="D8547"/>
  <c r="D8020"/>
  <c r="D6669"/>
  <c r="D8458"/>
  <c r="D6850"/>
  <c r="D8406"/>
  <c r="D7389"/>
  <c r="D8086"/>
  <c r="D7315"/>
  <c r="D5031"/>
  <c r="D8179"/>
  <c r="D6227"/>
  <c r="D7012"/>
  <c r="D6932"/>
  <c r="D7950"/>
  <c r="D5272"/>
  <c r="D8715"/>
  <c r="D8313"/>
  <c r="D8009"/>
  <c r="D7478"/>
  <c r="D6806"/>
  <c r="D5438"/>
  <c r="D8630"/>
  <c r="D7190"/>
  <c r="D8580"/>
  <c r="D6683"/>
  <c r="D8638"/>
  <c r="D8368"/>
  <c r="D7963"/>
  <c r="D7122"/>
  <c r="D5374"/>
  <c r="D5016"/>
  <c r="D3425"/>
  <c r="D8428"/>
  <c r="D7758"/>
  <c r="D6397"/>
  <c r="D6858"/>
  <c r="D8761"/>
  <c r="D8238"/>
  <c r="D6829"/>
  <c r="D8034"/>
  <c r="D6916"/>
  <c r="D1381"/>
  <c r="D7953"/>
  <c r="D8569"/>
  <c r="D6304"/>
  <c r="D83"/>
  <c r="D525"/>
  <c r="D341"/>
  <c r="D221"/>
  <c r="D43"/>
  <c r="D199"/>
  <c r="D245"/>
  <c r="D8537"/>
  <c r="D6747"/>
  <c r="D8432"/>
  <c r="D8739"/>
  <c r="D8622"/>
  <c r="D8443"/>
  <c r="D8234"/>
  <c r="D7952"/>
  <c r="D7497"/>
  <c r="D6219"/>
  <c r="D4214"/>
  <c r="D8685"/>
  <c r="D8541"/>
  <c r="D8294"/>
  <c r="D7433"/>
  <c r="D6704"/>
  <c r="D8555"/>
  <c r="D29"/>
  <c r="D143"/>
  <c r="D389"/>
  <c r="D50"/>
  <c r="D31"/>
  <c r="D469"/>
  <c r="D285"/>
  <c r="D107"/>
  <c r="D55"/>
  <c r="D429"/>
  <c r="D309"/>
  <c r="D8354"/>
  <c r="D6059"/>
  <c r="D8390"/>
  <c r="D8717"/>
  <c r="D8611"/>
  <c r="D8421"/>
  <c r="D8192"/>
  <c r="D7920"/>
  <c r="D7435"/>
  <c r="D6825"/>
  <c r="D6112"/>
  <c r="D3879"/>
  <c r="D8665"/>
  <c r="D8504"/>
  <c r="D8253"/>
  <c r="D7916"/>
  <c r="D7316"/>
  <c r="D6649"/>
  <c r="D4863"/>
  <c r="D8694"/>
  <c r="D8539"/>
  <c r="D8272"/>
  <c r="D7974"/>
  <c r="D7370"/>
  <c r="D6701"/>
  <c r="D5243"/>
  <c r="D8553"/>
  <c r="D6971"/>
  <c r="D8411"/>
  <c r="D6053"/>
  <c r="D8628"/>
  <c r="D8306"/>
  <c r="D7901"/>
  <c r="D7014"/>
  <c r="D4560"/>
  <c r="D8754"/>
  <c r="D8731"/>
  <c r="D8386"/>
  <c r="D7561"/>
  <c r="D6005"/>
  <c r="D6342"/>
  <c r="D8720"/>
  <c r="D8197"/>
  <c r="D6459"/>
  <c r="D7942"/>
  <c r="D6813"/>
  <c r="D8654"/>
  <c r="D7789"/>
  <c r="D8436"/>
  <c r="D7837"/>
  <c r="D7889"/>
  <c r="D5757"/>
  <c r="D7598"/>
  <c r="D2178"/>
  <c r="D6922"/>
  <c r="D8006"/>
  <c r="D6238"/>
  <c r="D7072"/>
  <c r="D5317"/>
  <c r="D8392"/>
  <c r="D5563"/>
  <c r="D8141"/>
  <c r="D1565"/>
  <c r="D2352"/>
  <c r="D6859"/>
  <c r="D5566"/>
  <c r="D2050"/>
  <c r="D7261"/>
  <c r="D8466"/>
  <c r="D6276"/>
  <c r="D6630"/>
  <c r="D4511"/>
  <c r="D7646"/>
  <c r="D8340"/>
  <c r="D5937"/>
  <c r="D3459"/>
  <c r="D3369"/>
  <c r="D6741"/>
  <c r="D6822"/>
  <c r="D8132"/>
  <c r="D4529"/>
  <c r="D7914"/>
  <c r="D2673"/>
  <c r="D6552"/>
  <c r="D5709"/>
  <c r="D5069"/>
  <c r="D6878"/>
  <c r="D8049"/>
  <c r="D2777"/>
  <c r="D3178"/>
  <c r="D5248"/>
  <c r="D4613"/>
  <c r="D3739"/>
  <c r="D5666"/>
  <c r="D4814"/>
  <c r="D3230"/>
  <c r="D5447"/>
  <c r="D6611"/>
  <c r="D7269"/>
  <c r="D7766"/>
  <c r="D4337"/>
  <c r="D6173"/>
  <c r="D6902"/>
  <c r="D7529"/>
  <c r="D7933"/>
  <c r="D8256"/>
  <c r="D8557"/>
  <c r="D5144"/>
  <c r="D6331"/>
  <c r="D6861"/>
  <c r="D7280"/>
  <c r="D7616"/>
  <c r="D7864"/>
  <c r="D8048"/>
  <c r="D8216"/>
  <c r="D8382"/>
  <c r="D3559"/>
  <c r="D5226"/>
  <c r="D6048"/>
  <c r="D6422"/>
  <c r="D6676"/>
  <c r="D6907"/>
  <c r="D7136"/>
  <c r="D7346"/>
  <c r="D7574"/>
  <c r="D7771"/>
  <c r="D7900"/>
  <c r="D8028"/>
  <c r="D8144"/>
  <c r="D8248"/>
  <c r="D8363"/>
  <c r="D8477"/>
  <c r="D8578"/>
  <c r="D4055"/>
  <c r="D5030"/>
  <c r="D5723"/>
  <c r="D6256"/>
  <c r="D6582"/>
  <c r="D6788"/>
  <c r="D7021"/>
  <c r="D7250"/>
  <c r="D7460"/>
  <c r="D7681"/>
  <c r="D7845"/>
  <c r="D7964"/>
  <c r="D8084"/>
  <c r="D8200"/>
  <c r="D8304"/>
  <c r="D8419"/>
  <c r="D8513"/>
  <c r="D8590"/>
  <c r="D8664"/>
  <c r="D8737"/>
  <c r="D3913"/>
  <c r="D4728"/>
  <c r="D5321"/>
  <c r="D5857"/>
  <c r="D6228"/>
  <c r="D6468"/>
  <c r="D6667"/>
  <c r="D6834"/>
  <c r="D7003"/>
  <c r="D7169"/>
  <c r="D7334"/>
  <c r="D7501"/>
  <c r="D7666"/>
  <c r="D6275"/>
  <c r="D5349"/>
  <c r="D7089"/>
  <c r="D8122"/>
  <c r="D3250"/>
  <c r="D2437"/>
  <c r="D5365"/>
  <c r="D4768"/>
  <c r="D4376"/>
  <c r="D5800"/>
  <c r="D4895"/>
  <c r="D4163"/>
  <c r="D5550"/>
  <c r="D6684"/>
  <c r="D7361"/>
  <c r="D7803"/>
  <c r="D4598"/>
  <c r="D6328"/>
  <c r="D6966"/>
  <c r="D7571"/>
  <c r="D8005"/>
  <c r="D8276"/>
  <c r="D8576"/>
  <c r="D5418"/>
  <c r="D6390"/>
  <c r="D6905"/>
  <c r="D7364"/>
  <c r="D7690"/>
  <c r="D7910"/>
  <c r="D8090"/>
  <c r="D8257"/>
  <c r="D8425"/>
  <c r="D4242"/>
  <c r="D5491"/>
  <c r="D6105"/>
  <c r="D6454"/>
  <c r="D6720"/>
  <c r="D6930"/>
  <c r="D7158"/>
  <c r="D7388"/>
  <c r="D7597"/>
  <c r="D7785"/>
  <c r="D7925"/>
  <c r="D8038"/>
  <c r="D8154"/>
  <c r="D8269"/>
  <c r="D8373"/>
  <c r="D8489"/>
  <c r="D8596"/>
  <c r="D4170"/>
  <c r="D5103"/>
  <c r="D5856"/>
  <c r="D6288"/>
  <c r="D6602"/>
  <c r="D6832"/>
  <c r="D7041"/>
  <c r="D7270"/>
  <c r="D7499"/>
  <c r="D7699"/>
  <c r="D7858"/>
  <c r="D7084"/>
  <c r="D5495"/>
  <c r="D7272"/>
  <c r="D8332"/>
  <c r="D3440"/>
  <c r="D3224"/>
  <c r="D5718"/>
  <c r="D5037"/>
  <c r="D4509"/>
  <c r="D6002"/>
  <c r="D5048"/>
  <c r="D4347"/>
  <c r="D5815"/>
  <c r="D6739"/>
  <c r="D7416"/>
  <c r="D7861"/>
  <c r="D4830"/>
  <c r="D6416"/>
  <c r="D7069"/>
  <c r="D7634"/>
  <c r="D8026"/>
  <c r="D8339"/>
  <c r="D2894"/>
  <c r="D5553"/>
  <c r="D6508"/>
  <c r="D6948"/>
  <c r="D7387"/>
  <c r="D7707"/>
  <c r="D7923"/>
  <c r="D8100"/>
  <c r="D8267"/>
  <c r="D8435"/>
  <c r="D4357"/>
  <c r="D5555"/>
  <c r="D6187"/>
  <c r="D6483"/>
  <c r="D6740"/>
  <c r="D6969"/>
  <c r="D7179"/>
  <c r="D7408"/>
  <c r="D7638"/>
  <c r="D7798"/>
  <c r="D7937"/>
  <c r="D8060"/>
  <c r="D8164"/>
  <c r="D8280"/>
  <c r="D8394"/>
  <c r="D8499"/>
  <c r="D8605"/>
  <c r="D4399"/>
  <c r="D5180"/>
  <c r="D5906"/>
  <c r="D6347"/>
  <c r="D6621"/>
  <c r="D6852"/>
  <c r="D7081"/>
  <c r="D7291"/>
  <c r="D7520"/>
  <c r="D7732"/>
  <c r="D7869"/>
  <c r="D8001"/>
  <c r="D8116"/>
  <c r="D8220"/>
  <c r="D8336"/>
  <c r="D8450"/>
  <c r="D8534"/>
  <c r="D8609"/>
  <c r="D8682"/>
  <c r="D8755"/>
  <c r="D4174"/>
  <c r="D4880"/>
  <c r="D5462"/>
  <c r="D5974"/>
  <c r="D6292"/>
  <c r="D6525"/>
  <c r="D6710"/>
  <c r="D6876"/>
  <c r="D7042"/>
  <c r="D7209"/>
  <c r="D7378"/>
  <c r="D7545"/>
  <c r="D7700"/>
  <c r="D7450"/>
  <c r="D5891"/>
  <c r="D7381"/>
  <c r="D8414"/>
  <c r="D3379"/>
  <c r="D3787"/>
  <c r="D5803"/>
  <c r="D5361"/>
  <c r="D4696"/>
  <c r="D1734"/>
  <c r="D5301"/>
  <c r="D4528"/>
  <c r="D5915"/>
  <c r="D6885"/>
  <c r="D7452"/>
  <c r="D7892"/>
  <c r="D5211"/>
  <c r="D6507"/>
  <c r="D7132"/>
  <c r="D7721"/>
  <c r="D8057"/>
  <c r="D8361"/>
  <c r="D4109"/>
  <c r="D5683"/>
  <c r="D6564"/>
  <c r="D7030"/>
  <c r="D7406"/>
  <c r="D7723"/>
  <c r="D7936"/>
  <c r="D8110"/>
  <c r="D8278"/>
  <c r="D8445"/>
  <c r="D4456"/>
  <c r="D5623"/>
  <c r="D6214"/>
  <c r="D6539"/>
  <c r="D6761"/>
  <c r="D6989"/>
  <c r="D7222"/>
  <c r="D7428"/>
  <c r="D7659"/>
  <c r="D7826"/>
  <c r="D7949"/>
  <c r="D8070"/>
  <c r="D8185"/>
  <c r="D8290"/>
  <c r="D8404"/>
  <c r="D8520"/>
  <c r="D8614"/>
  <c r="D4493"/>
  <c r="D5318"/>
  <c r="D5959"/>
  <c r="D6379"/>
  <c r="D6665"/>
  <c r="D6875"/>
  <c r="D7104"/>
  <c r="D7333"/>
  <c r="D7542"/>
  <c r="D7748"/>
  <c r="D7894"/>
  <c r="D8011"/>
  <c r="D8126"/>
  <c r="D8242"/>
  <c r="D8346"/>
  <c r="D8461"/>
  <c r="D8545"/>
  <c r="D8618"/>
  <c r="D8691"/>
  <c r="D8764"/>
  <c r="D4297"/>
  <c r="D4960"/>
  <c r="D5522"/>
  <c r="D6021"/>
  <c r="D6320"/>
  <c r="D6557"/>
  <c r="D6730"/>
  <c r="D6896"/>
  <c r="D7062"/>
  <c r="D7232"/>
  <c r="D7398"/>
  <c r="D7565"/>
  <c r="D7717"/>
  <c r="D7833"/>
  <c r="D7931"/>
  <c r="D8024"/>
  <c r="D3986"/>
  <c r="D6650"/>
  <c r="D7756"/>
  <c r="D8751"/>
  <c r="D3688"/>
  <c r="D4717"/>
  <c r="D3846"/>
  <c r="D6031"/>
  <c r="D5299"/>
  <c r="D4379"/>
  <c r="D5801"/>
  <c r="D5100"/>
  <c r="D6341"/>
  <c r="D7123"/>
  <c r="D7653"/>
  <c r="D7997"/>
  <c r="D5929"/>
  <c r="D6733"/>
  <c r="D7362"/>
  <c r="D7874"/>
  <c r="D8172"/>
  <c r="D8475"/>
  <c r="D4835"/>
  <c r="D6141"/>
  <c r="D6738"/>
  <c r="D7197"/>
  <c r="D7553"/>
  <c r="D7824"/>
  <c r="D8017"/>
  <c r="D8184"/>
  <c r="D8352"/>
  <c r="D8518"/>
  <c r="D4997"/>
  <c r="D5886"/>
  <c r="D6333"/>
  <c r="D6637"/>
  <c r="D6843"/>
  <c r="D7076"/>
  <c r="D7305"/>
  <c r="D7515"/>
  <c r="D7725"/>
  <c r="D7877"/>
  <c r="D7996"/>
  <c r="D8112"/>
  <c r="D8227"/>
  <c r="D8331"/>
  <c r="D8446"/>
  <c r="D8560"/>
  <c r="D3239"/>
  <c r="D4798"/>
  <c r="D5584"/>
  <c r="D6163"/>
  <c r="D6493"/>
  <c r="D6748"/>
  <c r="D6957"/>
  <c r="D7187"/>
  <c r="D7417"/>
  <c r="D7626"/>
  <c r="D7804"/>
  <c r="D7941"/>
  <c r="D8053"/>
  <c r="D8169"/>
  <c r="D8283"/>
  <c r="D8388"/>
  <c r="D8492"/>
  <c r="D8572"/>
  <c r="D8645"/>
  <c r="D8718"/>
  <c r="D3322"/>
  <c r="D4577"/>
  <c r="D5183"/>
  <c r="D5727"/>
  <c r="D6164"/>
  <c r="D6406"/>
  <c r="D6624"/>
  <c r="D6793"/>
  <c r="D6960"/>
  <c r="D7126"/>
  <c r="D7296"/>
  <c r="D7461"/>
  <c r="D7627"/>
  <c r="D7763"/>
  <c r="D7870"/>
  <c r="D7968"/>
  <c r="D8054"/>
  <c r="D7669"/>
  <c r="D7939"/>
  <c r="D4550"/>
  <c r="D5003"/>
  <c r="D2458"/>
  <c r="D6995"/>
  <c r="D5409"/>
  <c r="D7405"/>
  <c r="D8444"/>
  <c r="D6612"/>
  <c r="D7572"/>
  <c r="D8173"/>
  <c r="D4612"/>
  <c r="D6365"/>
  <c r="D7053"/>
  <c r="D7675"/>
  <c r="D8018"/>
  <c r="D8321"/>
  <c r="D986"/>
  <c r="D5654"/>
  <c r="D6706"/>
  <c r="D7353"/>
  <c r="D7818"/>
  <c r="D8096"/>
  <c r="D8325"/>
  <c r="D8523"/>
  <c r="D8673"/>
  <c r="D4056"/>
  <c r="D5390"/>
  <c r="D6262"/>
  <c r="D6688"/>
  <c r="D7022"/>
  <c r="D7355"/>
  <c r="D7684"/>
  <c r="D7859"/>
  <c r="D7990"/>
  <c r="D8097"/>
  <c r="D4515"/>
  <c r="D6003"/>
  <c r="D6660"/>
  <c r="D7108"/>
  <c r="D7556"/>
  <c r="D7891"/>
  <c r="D8129"/>
  <c r="D8301"/>
  <c r="D8468"/>
  <c r="D8601"/>
  <c r="D8688"/>
  <c r="D4032"/>
  <c r="D7017"/>
  <c r="D8139"/>
  <c r="D8713"/>
  <c r="D7024"/>
  <c r="D8228"/>
  <c r="D8714"/>
  <c r="D5165"/>
  <c r="D6315"/>
  <c r="D6838"/>
  <c r="D7286"/>
  <c r="D7714"/>
  <c r="D7992"/>
  <c r="D8198"/>
  <c r="D8365"/>
  <c r="D8531"/>
  <c r="D8637"/>
  <c r="D8721"/>
  <c r="D6166"/>
  <c r="D7764"/>
  <c r="D8565"/>
  <c r="D6500"/>
  <c r="D8004"/>
  <c r="D8693"/>
  <c r="D5169"/>
  <c r="D6326"/>
  <c r="D3295"/>
  <c r="D8524"/>
  <c r="D5052"/>
  <c r="D5197"/>
  <c r="D4797"/>
  <c r="D7196"/>
  <c r="D5547"/>
  <c r="D7768"/>
  <c r="D8507"/>
  <c r="D6694"/>
  <c r="D7755"/>
  <c r="D8194"/>
  <c r="D4915"/>
  <c r="D6571"/>
  <c r="D7096"/>
  <c r="D7708"/>
  <c r="D8081"/>
  <c r="D8353"/>
  <c r="D2515"/>
  <c r="D6075"/>
  <c r="D6768"/>
  <c r="D7373"/>
  <c r="D7906"/>
  <c r="D8137"/>
  <c r="D8366"/>
  <c r="D8554"/>
  <c r="D8700"/>
  <c r="D4411"/>
  <c r="D5592"/>
  <c r="D6352"/>
  <c r="D6749"/>
  <c r="D7085"/>
  <c r="D7419"/>
  <c r="D7734"/>
  <c r="D7883"/>
  <c r="D8002"/>
  <c r="D8107"/>
  <c r="D4713"/>
  <c r="D6135"/>
  <c r="D6722"/>
  <c r="D7163"/>
  <c r="D7609"/>
  <c r="D7926"/>
  <c r="D8155"/>
  <c r="D8322"/>
  <c r="D8490"/>
  <c r="D8612"/>
  <c r="D8698"/>
  <c r="D4595"/>
  <c r="D7186"/>
  <c r="D8224"/>
  <c r="D4397"/>
  <c r="D7245"/>
  <c r="D8291"/>
  <c r="D8756"/>
  <c r="D4532"/>
  <c r="D8687"/>
  <c r="D6010"/>
  <c r="D5565"/>
  <c r="D4945"/>
  <c r="D7562"/>
  <c r="D6034"/>
  <c r="D7809"/>
  <c r="D4355"/>
  <c r="D6779"/>
  <c r="D7810"/>
  <c r="D8299"/>
  <c r="D5070"/>
  <c r="D6594"/>
  <c r="D7242"/>
  <c r="D7744"/>
  <c r="D8101"/>
  <c r="D8416"/>
  <c r="D3907"/>
  <c r="D6121"/>
  <c r="D6914"/>
  <c r="D7437"/>
  <c r="D7917"/>
  <c r="D8157"/>
  <c r="D8377"/>
  <c r="D8563"/>
  <c r="D8709"/>
  <c r="D4494"/>
  <c r="D5655"/>
  <c r="D6380"/>
  <c r="D6770"/>
  <c r="D7106"/>
  <c r="D7442"/>
  <c r="D7749"/>
  <c r="D7896"/>
  <c r="D8013"/>
  <c r="D8117"/>
  <c r="D4935"/>
  <c r="D6224"/>
  <c r="D6774"/>
  <c r="D7224"/>
  <c r="D7662"/>
  <c r="D7956"/>
  <c r="D8176"/>
  <c r="D8344"/>
  <c r="D8510"/>
  <c r="D8625"/>
  <c r="D8708"/>
  <c r="D5205"/>
  <c r="D7352"/>
  <c r="D8285"/>
  <c r="D4829"/>
  <c r="D7474"/>
  <c r="D8374"/>
  <c r="D3181"/>
  <c r="D5509"/>
  <c r="D6470"/>
  <c r="D6950"/>
  <c r="D7392"/>
  <c r="D7794"/>
  <c r="D8051"/>
  <c r="D8240"/>
  <c r="D8408"/>
  <c r="D8562"/>
  <c r="D8658"/>
  <c r="D8741"/>
  <c r="D6742"/>
  <c r="D7969"/>
  <c r="D8692"/>
  <c r="D6913"/>
  <c r="D8208"/>
  <c r="D3193"/>
  <c r="D5537"/>
  <c r="D6484"/>
  <c r="D6953"/>
  <c r="D7401"/>
  <c r="D7800"/>
  <c r="D8052"/>
  <c r="D8243"/>
  <c r="D8410"/>
  <c r="D8564"/>
  <c r="D8659"/>
  <c r="D8742"/>
  <c r="D6573"/>
  <c r="D7801"/>
  <c r="D6332"/>
  <c r="D3614"/>
  <c r="D4005"/>
  <c r="D4138"/>
  <c r="D6049"/>
  <c r="D7726"/>
  <c r="D6693"/>
  <c r="D8109"/>
  <c r="D4996"/>
  <c r="D7114"/>
  <c r="D7960"/>
  <c r="D8362"/>
  <c r="D5827"/>
  <c r="D6803"/>
  <c r="D7325"/>
  <c r="D7853"/>
  <c r="D8196"/>
  <c r="D8457"/>
  <c r="D4726"/>
  <c r="D6405"/>
  <c r="D6998"/>
  <c r="D7606"/>
  <c r="D7989"/>
  <c r="D8210"/>
  <c r="D8429"/>
  <c r="D8600"/>
  <c r="D8746"/>
  <c r="D4801"/>
  <c r="D5913"/>
  <c r="D6496"/>
  <c r="D6857"/>
  <c r="D7188"/>
  <c r="D7524"/>
  <c r="D7792"/>
  <c r="D7918"/>
  <c r="D8044"/>
  <c r="D8138"/>
  <c r="D5315"/>
  <c r="D6381"/>
  <c r="D6889"/>
  <c r="D7332"/>
  <c r="D7750"/>
  <c r="D8019"/>
  <c r="D8218"/>
  <c r="D8385"/>
  <c r="D8546"/>
  <c r="D8646"/>
  <c r="D8730"/>
  <c r="D6253"/>
  <c r="D7728"/>
  <c r="D8474"/>
  <c r="D5919"/>
  <c r="D7844"/>
  <c r="D8521"/>
  <c r="D4274"/>
  <c r="D5873"/>
  <c r="D6619"/>
  <c r="D7059"/>
  <c r="D7506"/>
  <c r="D7867"/>
  <c r="D8105"/>
  <c r="D8282"/>
  <c r="D8449"/>
  <c r="D8589"/>
  <c r="D8678"/>
  <c r="D8762"/>
  <c r="D7077"/>
  <c r="D8161"/>
  <c r="D4087"/>
  <c r="D7360"/>
  <c r="D8395"/>
  <c r="D4327"/>
  <c r="D5888"/>
  <c r="D6620"/>
  <c r="D7601"/>
  <c r="D2590"/>
  <c r="D5696"/>
  <c r="D5435"/>
  <c r="D6444"/>
  <c r="D7977"/>
  <c r="D7195"/>
  <c r="D8225"/>
  <c r="D6047"/>
  <c r="D7446"/>
  <c r="D8027"/>
  <c r="D8508"/>
  <c r="D6251"/>
  <c r="D6886"/>
  <c r="D7492"/>
  <c r="D7972"/>
  <c r="D8237"/>
  <c r="D8540"/>
  <c r="D5389"/>
  <c r="D6523"/>
  <c r="D7168"/>
  <c r="D7762"/>
  <c r="D8043"/>
  <c r="D8262"/>
  <c r="D8482"/>
  <c r="D8636"/>
  <c r="D2600"/>
  <c r="D5112"/>
  <c r="D6122"/>
  <c r="D6603"/>
  <c r="D6939"/>
  <c r="D7273"/>
  <c r="D7608"/>
  <c r="D7819"/>
  <c r="D7954"/>
  <c r="D8075"/>
  <c r="D3888"/>
  <c r="D5673"/>
  <c r="D6544"/>
  <c r="D6996"/>
  <c r="D7443"/>
  <c r="D7828"/>
  <c r="D8073"/>
  <c r="D8260"/>
  <c r="D8427"/>
  <c r="D8574"/>
  <c r="D8667"/>
  <c r="D8750"/>
  <c r="D6628"/>
  <c r="D7938"/>
  <c r="D8604"/>
  <c r="D6576"/>
  <c r="D8061"/>
  <c r="D8619"/>
  <c r="D4747"/>
  <c r="D6150"/>
  <c r="D6724"/>
  <c r="D7170"/>
  <c r="D7620"/>
  <c r="D7928"/>
  <c r="D8156"/>
  <c r="D8324"/>
  <c r="D8491"/>
  <c r="D8613"/>
  <c r="D8699"/>
  <c r="D4793"/>
  <c r="D7410"/>
  <c r="D8348"/>
  <c r="D5581"/>
  <c r="D7730"/>
  <c r="D8568"/>
  <c r="D4780"/>
  <c r="D6160"/>
  <c r="D6731"/>
  <c r="D7181"/>
  <c r="D7625"/>
  <c r="D7932"/>
  <c r="D8160"/>
  <c r="D8326"/>
  <c r="D8493"/>
  <c r="D8616"/>
  <c r="D8701"/>
  <c r="D5013"/>
  <c r="D7131"/>
  <c r="D8202"/>
  <c r="D8440"/>
  <c r="D8356"/>
  <c r="D8273"/>
  <c r="D8189"/>
  <c r="D8106"/>
  <c r="D8022"/>
  <c r="D7929"/>
  <c r="D7832"/>
  <c r="D7716"/>
  <c r="D7563"/>
  <c r="D7396"/>
  <c r="D7227"/>
  <c r="D7060"/>
  <c r="D6894"/>
  <c r="D6729"/>
  <c r="D6550"/>
  <c r="D6317"/>
  <c r="D6016"/>
  <c r="D5520"/>
  <c r="D4948"/>
  <c r="D4294"/>
  <c r="D8624"/>
  <c r="D8550"/>
  <c r="D8467"/>
  <c r="D8384"/>
  <c r="D8300"/>
  <c r="D8217"/>
  <c r="D8133"/>
  <c r="D8050"/>
  <c r="D7961"/>
  <c r="D7865"/>
  <c r="D7757"/>
  <c r="D7618"/>
  <c r="D7451"/>
  <c r="D7282"/>
  <c r="D7115"/>
  <c r="D6949"/>
  <c r="D6784"/>
  <c r="D6614"/>
  <c r="D6395"/>
  <c r="D6148"/>
  <c r="D5694"/>
  <c r="D5145"/>
  <c r="D4536"/>
  <c r="D2983"/>
  <c r="D8456"/>
  <c r="D8372"/>
  <c r="D8289"/>
  <c r="D8205"/>
  <c r="D8121"/>
  <c r="D8037"/>
  <c r="D7947"/>
  <c r="D7852"/>
  <c r="D7739"/>
  <c r="D7593"/>
  <c r="D7426"/>
  <c r="D7260"/>
  <c r="D7094"/>
  <c r="D6925"/>
  <c r="D6758"/>
  <c r="D6592"/>
  <c r="D6358"/>
  <c r="D6093"/>
  <c r="D5621"/>
  <c r="D5064"/>
  <c r="D4451"/>
  <c r="D2022"/>
  <c r="D8485"/>
  <c r="D8381"/>
  <c r="D8266"/>
  <c r="D8152"/>
  <c r="D8046"/>
  <c r="D7922"/>
  <c r="D7781"/>
  <c r="D7611"/>
  <c r="D7382"/>
  <c r="D7152"/>
  <c r="D6944"/>
  <c r="D6713"/>
  <c r="D6445"/>
  <c r="D6138"/>
  <c r="D5477"/>
  <c r="D4676"/>
  <c r="D2819"/>
  <c r="D7904"/>
  <c r="D7778"/>
  <c r="D7635"/>
  <c r="D7434"/>
  <c r="D7214"/>
  <c r="D6977"/>
  <c r="D6702"/>
  <c r="D6392"/>
  <c r="D5986"/>
  <c r="D5519"/>
  <c r="D4981"/>
  <c r="D4491"/>
  <c r="D2891"/>
  <c r="D5467"/>
  <c r="D5009"/>
  <c r="D4422"/>
  <c r="D2686"/>
  <c r="D5730"/>
  <c r="D5263"/>
  <c r="D4580"/>
  <c r="D3368"/>
  <c r="D5593"/>
  <c r="D4926"/>
  <c r="D3939"/>
  <c r="D5893"/>
  <c r="D5336"/>
  <c r="D4584"/>
  <c r="D3656"/>
  <c r="D2763"/>
  <c r="D1309"/>
  <c r="D3342"/>
  <c r="D1180"/>
  <c r="D8478"/>
  <c r="D8085"/>
  <c r="D7720"/>
  <c r="D7326"/>
  <c r="D6796"/>
  <c r="D6190"/>
  <c r="D5422"/>
  <c r="D4358"/>
  <c r="D7596"/>
  <c r="D5970"/>
  <c r="D7218"/>
  <c r="D7051"/>
  <c r="D6884"/>
  <c r="D6715"/>
  <c r="D6534"/>
  <c r="D6302"/>
  <c r="D5989"/>
  <c r="D5490"/>
  <c r="D4913"/>
  <c r="D4226"/>
  <c r="D8566"/>
  <c r="D8465"/>
  <c r="D8349"/>
  <c r="D8235"/>
  <c r="D8130"/>
  <c r="D8016"/>
  <c r="D7886"/>
  <c r="D7753"/>
  <c r="D7552"/>
  <c r="D7318"/>
  <c r="D7113"/>
  <c r="D6880"/>
  <c r="D6651"/>
  <c r="D6384"/>
  <c r="D5976"/>
  <c r="D5273"/>
  <c r="D4527"/>
  <c r="D7987"/>
  <c r="D7872"/>
  <c r="D7754"/>
  <c r="D7580"/>
  <c r="D7379"/>
  <c r="D7178"/>
  <c r="D6904"/>
  <c r="D6629"/>
  <c r="D6316"/>
  <c r="D5848"/>
  <c r="D5381"/>
  <c r="D4870"/>
  <c r="D4282"/>
  <c r="D5840"/>
  <c r="D5403"/>
  <c r="D4861"/>
  <c r="D4192"/>
  <c r="D6104"/>
  <c r="D5595"/>
  <c r="D5115"/>
  <c r="D4419"/>
  <c r="D6133"/>
  <c r="D5493"/>
  <c r="D4695"/>
  <c r="D3042"/>
  <c r="D5775"/>
  <c r="D5121"/>
  <c r="D4518"/>
  <c r="D2672"/>
  <c r="D1868"/>
  <c r="D3513"/>
  <c r="D3002"/>
  <c r="D8743"/>
  <c r="D8341"/>
  <c r="D8012"/>
  <c r="D7610"/>
  <c r="D7180"/>
  <c r="D6696"/>
  <c r="D5965"/>
  <c r="D5246"/>
  <c r="D3687"/>
  <c r="D7313"/>
  <c r="D5208"/>
  <c r="D4391"/>
  <c r="D8398"/>
  <c r="D8315"/>
  <c r="D8230"/>
  <c r="D8147"/>
  <c r="D8064"/>
  <c r="D7978"/>
  <c r="D7881"/>
  <c r="D7776"/>
  <c r="D7645"/>
  <c r="D7480"/>
  <c r="D7314"/>
  <c r="D7145"/>
  <c r="D6978"/>
  <c r="D6811"/>
  <c r="D6642"/>
  <c r="D6432"/>
  <c r="D6192"/>
  <c r="D5785"/>
  <c r="D5255"/>
  <c r="D4644"/>
  <c r="D3672"/>
  <c r="D8587"/>
  <c r="D8509"/>
  <c r="D8426"/>
  <c r="D8342"/>
  <c r="D8258"/>
  <c r="D8174"/>
  <c r="D8091"/>
  <c r="D8008"/>
  <c r="D7913"/>
  <c r="D7812"/>
  <c r="D7691"/>
  <c r="D7534"/>
  <c r="D7369"/>
  <c r="D7200"/>
  <c r="D7033"/>
  <c r="D6866"/>
  <c r="D6697"/>
  <c r="D6509"/>
  <c r="D6277"/>
  <c r="D5943"/>
  <c r="D5419"/>
  <c r="D4843"/>
  <c r="D4115"/>
  <c r="D8498"/>
  <c r="D8413"/>
  <c r="D8330"/>
  <c r="D8246"/>
  <c r="D8163"/>
  <c r="D8080"/>
  <c r="D7995"/>
  <c r="D7899"/>
  <c r="D7796"/>
  <c r="D7673"/>
  <c r="D7510"/>
  <c r="D7344"/>
  <c r="D7177"/>
  <c r="D7008"/>
  <c r="D6841"/>
  <c r="D6675"/>
  <c r="D6480"/>
  <c r="D6244"/>
  <c r="D5877"/>
  <c r="D5352"/>
  <c r="D4761"/>
  <c r="D3981"/>
  <c r="D8548"/>
  <c r="D8434"/>
  <c r="D8318"/>
  <c r="D8214"/>
  <c r="D8099"/>
  <c r="D7981"/>
  <c r="D7862"/>
  <c r="D7705"/>
  <c r="D7488"/>
  <c r="D7278"/>
  <c r="D7049"/>
  <c r="D6820"/>
  <c r="D6610"/>
  <c r="D6301"/>
  <c r="D5813"/>
  <c r="D5133"/>
  <c r="D4221"/>
  <c r="D7955"/>
  <c r="D7851"/>
  <c r="D7712"/>
  <c r="D7525"/>
  <c r="D7342"/>
  <c r="D7105"/>
  <c r="D6830"/>
  <c r="D6593"/>
  <c r="D6212"/>
  <c r="D5712"/>
  <c r="D5285"/>
  <c r="D4715"/>
  <c r="D4035"/>
  <c r="D5738"/>
  <c r="D5271"/>
  <c r="D4703"/>
  <c r="D4080"/>
  <c r="D5966"/>
  <c r="D5464"/>
  <c r="D4894"/>
  <c r="D4191"/>
  <c r="D5961"/>
  <c r="D5291"/>
  <c r="D4542"/>
  <c r="D6180"/>
  <c r="D5600"/>
  <c r="D4987"/>
  <c r="D4202"/>
  <c r="D1987"/>
  <c r="D3517"/>
  <c r="D2745"/>
  <c r="D2702"/>
  <c r="D8623"/>
  <c r="D8305"/>
  <c r="D7893"/>
  <c r="D7537"/>
  <c r="D7070"/>
  <c r="D6536"/>
  <c r="D5875"/>
  <c r="D4851"/>
  <c r="D2774"/>
  <c r="D6947"/>
  <c r="D7513"/>
  <c r="D5358"/>
  <c r="D4766"/>
  <c r="D4003"/>
  <c r="D8486"/>
  <c r="D8403"/>
  <c r="D8320"/>
  <c r="D8236"/>
  <c r="D8153"/>
  <c r="D8069"/>
  <c r="D7982"/>
  <c r="D7888"/>
  <c r="D7782"/>
  <c r="D7657"/>
  <c r="D7490"/>
  <c r="D7323"/>
  <c r="D7154"/>
  <c r="D6987"/>
  <c r="D6821"/>
  <c r="D6656"/>
  <c r="D6448"/>
  <c r="D6213"/>
  <c r="D5819"/>
  <c r="D5288"/>
  <c r="D4683"/>
  <c r="D3806"/>
  <c r="D8528"/>
  <c r="D8422"/>
  <c r="D8308"/>
  <c r="D8193"/>
  <c r="D8089"/>
  <c r="D7970"/>
  <c r="D7836"/>
  <c r="D7689"/>
  <c r="D7465"/>
  <c r="D7236"/>
  <c r="D7026"/>
  <c r="D6797"/>
  <c r="D6560"/>
  <c r="D6269"/>
  <c r="D5742"/>
  <c r="D4979"/>
  <c r="D4088"/>
  <c r="D7945"/>
  <c r="D7827"/>
  <c r="D7698"/>
  <c r="D7507"/>
  <c r="D7306"/>
  <c r="D7068"/>
  <c r="D6812"/>
  <c r="D6520"/>
  <c r="D6176"/>
  <c r="D5682"/>
  <c r="D5177"/>
  <c r="D4678"/>
  <c r="D3906"/>
  <c r="D5669"/>
  <c r="D5198"/>
  <c r="D4664"/>
  <c r="D3875"/>
  <c r="D5931"/>
  <c r="D5434"/>
  <c r="D4849"/>
  <c r="D4070"/>
  <c r="D5901"/>
  <c r="D5149"/>
  <c r="D4416"/>
  <c r="D6126"/>
  <c r="D5541"/>
  <c r="D4918"/>
  <c r="D4042"/>
  <c r="D3771"/>
  <c r="D3278"/>
  <c r="D2091"/>
  <c r="D2555"/>
  <c r="D8591"/>
  <c r="D8232"/>
  <c r="D7866"/>
  <c r="D7464"/>
  <c r="D7034"/>
  <c r="D6446"/>
  <c r="D5729"/>
  <c r="D4832"/>
  <c r="D7843"/>
  <c r="D6938"/>
  <c r="D2248"/>
  <c r="D5289"/>
  <c r="D4694"/>
  <c r="D3840"/>
  <c r="D8476"/>
  <c r="D8393"/>
  <c r="D8309"/>
  <c r="D8226"/>
  <c r="D8142"/>
  <c r="D8059"/>
  <c r="D7971"/>
  <c r="D7876"/>
  <c r="D7769"/>
  <c r="D7636"/>
  <c r="D7469"/>
  <c r="D7300"/>
  <c r="D7133"/>
  <c r="D6968"/>
  <c r="D6802"/>
  <c r="D6633"/>
  <c r="D6420"/>
  <c r="D6174"/>
  <c r="D5755"/>
  <c r="D5216"/>
  <c r="D4611"/>
  <c r="D3506"/>
  <c r="D8517"/>
  <c r="D8402"/>
  <c r="D8298"/>
  <c r="D8182"/>
  <c r="D8068"/>
  <c r="D7958"/>
  <c r="D7822"/>
  <c r="D7654"/>
  <c r="D7444"/>
  <c r="D7216"/>
  <c r="D6986"/>
  <c r="D6777"/>
  <c r="D6533"/>
  <c r="D6203"/>
  <c r="D5681"/>
  <c r="D4903"/>
  <c r="D3781"/>
  <c r="D7934"/>
  <c r="D7814"/>
  <c r="D7668"/>
  <c r="D7489"/>
  <c r="D7288"/>
  <c r="D7032"/>
  <c r="D6776"/>
  <c r="D6494"/>
  <c r="D6083"/>
  <c r="D5650"/>
  <c r="D5135"/>
  <c r="D4564"/>
  <c r="D3805"/>
  <c r="D5608"/>
  <c r="D5127"/>
  <c r="D4592"/>
  <c r="D3741"/>
  <c r="D5830"/>
  <c r="D5401"/>
  <c r="D4812"/>
  <c r="D3871"/>
  <c r="D5829"/>
  <c r="D5079"/>
  <c r="D4243"/>
  <c r="D6067"/>
  <c r="D5425"/>
  <c r="D4820"/>
  <c r="D3921"/>
  <c r="D3638"/>
  <c r="D2966"/>
  <c r="D3531"/>
  <c r="D2219"/>
  <c r="D8559"/>
  <c r="D8186"/>
  <c r="D7829"/>
  <c r="D7427"/>
  <c r="D6942"/>
  <c r="D6396"/>
  <c r="D5583"/>
  <c r="D4767"/>
  <c r="D7742"/>
  <c r="D6718"/>
  <c r="D3542"/>
  <c r="D5142"/>
  <c r="D5008"/>
  <c r="D6403"/>
  <c r="D7020"/>
  <c r="D7477"/>
  <c r="D7788"/>
  <c r="D3482"/>
  <c r="D4495"/>
  <c r="D4916"/>
  <c r="D5306"/>
  <c r="D5611"/>
  <c r="D5934"/>
  <c r="D6229"/>
  <c r="D6499"/>
  <c r="D6723"/>
  <c r="D6915"/>
  <c r="D7107"/>
  <c r="D7308"/>
  <c r="D7482"/>
  <c r="D7628"/>
  <c r="D7774"/>
  <c r="D7921"/>
  <c r="D8067"/>
  <c r="D8213"/>
  <c r="D8360"/>
  <c r="D8506"/>
  <c r="D8639"/>
  <c r="D649"/>
  <c r="D2303"/>
  <c r="D2929"/>
  <c r="D3389"/>
  <c r="D2519"/>
  <c r="D3679"/>
  <c r="D2746"/>
  <c r="D3753"/>
  <c r="D2974"/>
  <c r="D3837"/>
  <c r="D3047"/>
  <c r="D3855"/>
  <c r="D4307"/>
  <c r="D4620"/>
  <c r="D4885"/>
  <c r="D5153"/>
  <c r="D5394"/>
  <c r="D5629"/>
  <c r="D5864"/>
  <c r="D6096"/>
  <c r="D2608"/>
  <c r="D4059"/>
  <c r="D4499"/>
  <c r="D4811"/>
  <c r="D5113"/>
  <c r="D5391"/>
  <c r="D5665"/>
  <c r="D5930"/>
  <c r="D2269"/>
  <c r="D4007"/>
  <c r="D4461"/>
  <c r="D4777"/>
  <c r="D5080"/>
  <c r="D5362"/>
  <c r="D5637"/>
  <c r="D5902"/>
  <c r="D2270"/>
  <c r="D4014"/>
  <c r="D4471"/>
  <c r="D4779"/>
  <c r="D5081"/>
  <c r="D5373"/>
  <c r="D5638"/>
  <c r="D1994"/>
  <c r="D3973"/>
  <c r="D4437"/>
  <c r="D4759"/>
  <c r="D5062"/>
  <c r="D5346"/>
  <c r="D5614"/>
  <c r="D5885"/>
  <c r="D6149"/>
  <c r="D6366"/>
  <c r="D6572"/>
  <c r="D6721"/>
  <c r="D6867"/>
  <c r="D7013"/>
  <c r="D7160"/>
  <c r="D7440"/>
  <c r="D5445"/>
  <c r="D6600"/>
  <c r="D7166"/>
  <c r="D7569"/>
  <c r="D1787"/>
  <c r="D3854"/>
  <c r="D4632"/>
  <c r="D5051"/>
  <c r="D5408"/>
  <c r="D5714"/>
  <c r="D6022"/>
  <c r="D6318"/>
  <c r="D6586"/>
  <c r="D6778"/>
  <c r="D6979"/>
  <c r="D7171"/>
  <c r="D7363"/>
  <c r="D7528"/>
  <c r="D7674"/>
  <c r="D7820"/>
  <c r="D7966"/>
  <c r="D8113"/>
  <c r="D8259"/>
  <c r="D8405"/>
  <c r="D8551"/>
  <c r="D8679"/>
  <c r="D1457"/>
  <c r="D2481"/>
  <c r="D3075"/>
  <c r="D3486"/>
  <c r="D2910"/>
  <c r="D3814"/>
  <c r="D3138"/>
  <c r="D1318"/>
  <c r="D3285"/>
  <c r="D1594"/>
  <c r="D3331"/>
  <c r="D3990"/>
  <c r="D4403"/>
  <c r="D4685"/>
  <c r="D4953"/>
  <c r="D5218"/>
  <c r="D5454"/>
  <c r="D5687"/>
  <c r="D5921"/>
  <c r="D6155"/>
  <c r="D3323"/>
  <c r="D4190"/>
  <c r="D4579"/>
  <c r="D4881"/>
  <c r="D5196"/>
  <c r="D5463"/>
  <c r="D5728"/>
  <c r="D5994"/>
  <c r="D3177"/>
  <c r="D5810"/>
  <c r="D6792"/>
  <c r="D7240"/>
  <c r="D7642"/>
  <c r="D2470"/>
  <c r="D4064"/>
  <c r="D4699"/>
  <c r="D5117"/>
  <c r="D5465"/>
  <c r="D5774"/>
  <c r="D6080"/>
  <c r="D6371"/>
  <c r="D6622"/>
  <c r="D6814"/>
  <c r="D7016"/>
  <c r="D7208"/>
  <c r="D7400"/>
  <c r="D7555"/>
  <c r="D7701"/>
  <c r="D7848"/>
  <c r="D7994"/>
  <c r="D8140"/>
  <c r="D8286"/>
  <c r="D8433"/>
  <c r="D8575"/>
  <c r="D8703"/>
  <c r="D1930"/>
  <c r="D2629"/>
  <c r="D3205"/>
  <c r="D1075"/>
  <c r="D3272"/>
  <c r="D1759"/>
  <c r="D3414"/>
  <c r="D2114"/>
  <c r="D3555"/>
  <c r="D2198"/>
  <c r="D3577"/>
  <c r="D4095"/>
  <c r="D4481"/>
  <c r="D4751"/>
  <c r="D5019"/>
  <c r="D5279"/>
  <c r="D5511"/>
  <c r="D5746"/>
  <c r="D5979"/>
  <c r="D6205"/>
  <c r="D3712"/>
  <c r="D4305"/>
  <c r="D4661"/>
  <c r="D4964"/>
  <c r="D5261"/>
  <c r="D5527"/>
  <c r="D5797"/>
  <c r="D6062"/>
  <c r="D3601"/>
  <c r="D4247"/>
  <c r="D4625"/>
  <c r="D4929"/>
  <c r="D5230"/>
  <c r="D5498"/>
  <c r="D5767"/>
  <c r="D6032"/>
  <c r="D3605"/>
  <c r="D4272"/>
  <c r="D4630"/>
  <c r="D4933"/>
  <c r="D5234"/>
  <c r="D5504"/>
  <c r="D5769"/>
  <c r="D3471"/>
  <c r="D4223"/>
  <c r="D4601"/>
  <c r="D4912"/>
  <c r="D5215"/>
  <c r="D5480"/>
  <c r="D5754"/>
  <c r="D6019"/>
  <c r="D6264"/>
  <c r="D6469"/>
  <c r="D6648"/>
  <c r="D6794"/>
  <c r="D6940"/>
  <c r="D7086"/>
  <c r="D7233"/>
  <c r="D6854"/>
  <c r="D6172"/>
  <c r="D7185"/>
  <c r="D7752"/>
  <c r="D4171"/>
  <c r="D4967"/>
  <c r="D5554"/>
  <c r="D6050"/>
  <c r="D6472"/>
  <c r="D6842"/>
  <c r="D7134"/>
  <c r="D7454"/>
  <c r="D7683"/>
  <c r="D7902"/>
  <c r="D8158"/>
  <c r="D8378"/>
  <c r="D8615"/>
  <c r="D1795"/>
  <c r="D2856"/>
  <c r="D1741"/>
  <c r="D3745"/>
  <c r="D3621"/>
  <c r="D3415"/>
  <c r="D2837"/>
  <c r="D4147"/>
  <c r="D4652"/>
  <c r="D5086"/>
  <c r="D5482"/>
  <c r="D5833"/>
  <c r="D6230"/>
  <c r="D4122"/>
  <c r="D4731"/>
  <c r="D5227"/>
  <c r="D5626"/>
  <c r="D6094"/>
  <c r="D3941"/>
  <c r="D4547"/>
  <c r="D4966"/>
  <c r="D5330"/>
  <c r="D5699"/>
  <c r="D6065"/>
  <c r="D3949"/>
  <c r="D4548"/>
  <c r="D4968"/>
  <c r="D5334"/>
  <c r="D5702"/>
  <c r="D3670"/>
  <c r="D4398"/>
  <c r="D4831"/>
  <c r="D5245"/>
  <c r="D5582"/>
  <c r="D5947"/>
  <c r="D6291"/>
  <c r="D6547"/>
  <c r="D6757"/>
  <c r="D6958"/>
  <c r="D7141"/>
  <c r="D7324"/>
  <c r="D7470"/>
  <c r="D7617"/>
  <c r="D7741"/>
  <c r="D7840"/>
  <c r="D7924"/>
  <c r="D1904"/>
  <c r="D4435"/>
  <c r="D5061"/>
  <c r="D5610"/>
  <c r="D6089"/>
  <c r="D6356"/>
  <c r="D6587"/>
  <c r="D6756"/>
  <c r="D6923"/>
  <c r="D7090"/>
  <c r="D7259"/>
  <c r="D7425"/>
  <c r="D7590"/>
  <c r="D7737"/>
  <c r="D7850"/>
  <c r="D7946"/>
  <c r="D8036"/>
  <c r="D8120"/>
  <c r="D8203"/>
  <c r="D8288"/>
  <c r="D8371"/>
  <c r="D8454"/>
  <c r="D8538"/>
  <c r="D4024"/>
  <c r="D6568"/>
  <c r="D7386"/>
  <c r="D1915"/>
  <c r="D4400"/>
  <c r="D5185"/>
  <c r="D5656"/>
  <c r="D6179"/>
  <c r="D6595"/>
  <c r="D6888"/>
  <c r="D7235"/>
  <c r="D7500"/>
  <c r="D7747"/>
  <c r="D7976"/>
  <c r="D8195"/>
  <c r="D8451"/>
  <c r="D8655"/>
  <c r="D2135"/>
  <c r="D3152"/>
  <c r="D2283"/>
  <c r="D2097"/>
  <c r="D3823"/>
  <c r="D3704"/>
  <c r="D3462"/>
  <c r="D4255"/>
  <c r="D4787"/>
  <c r="D5187"/>
  <c r="D5571"/>
  <c r="D5950"/>
  <c r="D2186"/>
  <c r="D4374"/>
  <c r="D4845"/>
  <c r="D5328"/>
  <c r="D5760"/>
  <c r="D1612"/>
  <c r="D4137"/>
  <c r="D4662"/>
  <c r="D5044"/>
  <c r="D4707"/>
  <c r="D6865"/>
  <c r="D7514"/>
  <c r="D3199"/>
  <c r="D4651"/>
  <c r="D5262"/>
  <c r="D5818"/>
  <c r="D6268"/>
  <c r="D6686"/>
  <c r="D6988"/>
  <c r="D7281"/>
  <c r="D7573"/>
  <c r="D7793"/>
  <c r="D8040"/>
  <c r="D8268"/>
  <c r="D8488"/>
  <c r="D8719"/>
  <c r="D2390"/>
  <c r="D3296"/>
  <c r="D3120"/>
  <c r="D2535"/>
  <c r="D2353"/>
  <c r="D472"/>
  <c r="D3721"/>
  <c r="D4443"/>
  <c r="D4852"/>
  <c r="D5307"/>
  <c r="D5657"/>
  <c r="D6039"/>
  <c r="D3565"/>
  <c r="D4457"/>
  <c r="D4998"/>
  <c r="D5431"/>
  <c r="D5858"/>
  <c r="D3057"/>
  <c r="D4325"/>
  <c r="D4735"/>
  <c r="D5163"/>
  <c r="D5535"/>
  <c r="D5870"/>
  <c r="D3115"/>
  <c r="D4326"/>
  <c r="D4744"/>
  <c r="D5164"/>
  <c r="D5536"/>
  <c r="D982"/>
  <c r="D4107"/>
  <c r="D4643"/>
  <c r="D5028"/>
  <c r="D5417"/>
  <c r="D5784"/>
  <c r="D6120"/>
  <c r="D6419"/>
  <c r="D6666"/>
  <c r="D6849"/>
  <c r="D7050"/>
  <c r="D7251"/>
  <c r="D7397"/>
  <c r="D7544"/>
  <c r="D7682"/>
  <c r="D7790"/>
  <c r="D7882"/>
  <c r="D7965"/>
  <c r="D3971"/>
  <c r="D4748"/>
  <c r="D5345"/>
  <c r="D5874"/>
  <c r="D6240"/>
  <c r="D6475"/>
  <c r="D6674"/>
  <c r="D6840"/>
  <c r="D7005"/>
  <c r="D7172"/>
  <c r="D7341"/>
  <c r="D7508"/>
  <c r="D7672"/>
  <c r="D7795"/>
  <c r="D7898"/>
  <c r="D7993"/>
  <c r="D8078"/>
  <c r="D8162"/>
  <c r="D8245"/>
  <c r="D8329"/>
  <c r="D8412"/>
  <c r="D8496"/>
  <c r="D8711"/>
  <c r="D8647"/>
  <c r="D8583"/>
  <c r="D8515"/>
  <c r="D8442"/>
  <c r="D8369"/>
  <c r="D8296"/>
  <c r="D8222"/>
  <c r="D8149"/>
  <c r="D8076"/>
  <c r="D8003"/>
  <c r="D7930"/>
  <c r="D7857"/>
  <c r="D7784"/>
  <c r="D7710"/>
  <c r="D7637"/>
  <c r="D7564"/>
  <c r="D7491"/>
  <c r="D7418"/>
  <c r="D7317"/>
  <c r="D7217"/>
  <c r="D7125"/>
  <c r="D7025"/>
  <c r="D6924"/>
  <c r="D6833"/>
  <c r="D6732"/>
  <c r="D6632"/>
  <c r="D6524"/>
  <c r="D6382"/>
  <c r="D6243"/>
  <c r="D6111"/>
  <c r="D5949"/>
  <c r="D5787"/>
  <c r="D5641"/>
  <c r="D5481"/>
  <c r="D5319"/>
  <c r="D5167"/>
  <c r="D4934"/>
  <c r="D4716"/>
  <c r="D4516"/>
  <c r="D4143"/>
  <c r="D3651"/>
  <c r="D2554"/>
  <c r="D7806"/>
  <c r="D7660"/>
  <c r="D7496"/>
  <c r="D7304"/>
  <c r="D7038"/>
  <c r="D6801"/>
  <c r="D6581"/>
  <c r="D6261"/>
  <c r="D5737"/>
  <c r="D5076"/>
  <c r="D4293"/>
  <c r="D7458"/>
  <c r="D4673"/>
  <c r="D8759"/>
  <c r="D8695"/>
  <c r="D8631"/>
  <c r="D8567"/>
  <c r="D8497"/>
  <c r="D8424"/>
  <c r="D8350"/>
  <c r="D8277"/>
  <c r="D8204"/>
  <c r="D8131"/>
  <c r="D8058"/>
  <c r="D7985"/>
  <c r="D7912"/>
  <c r="D7838"/>
  <c r="D7765"/>
  <c r="D7692"/>
  <c r="D7619"/>
  <c r="D7546"/>
  <c r="D7473"/>
  <c r="D7390"/>
  <c r="D7290"/>
  <c r="D7198"/>
  <c r="D7098"/>
  <c r="D6997"/>
  <c r="D6906"/>
  <c r="D6805"/>
  <c r="D6705"/>
  <c r="D6613"/>
  <c r="D6485"/>
  <c r="D6344"/>
  <c r="D6216"/>
  <c r="D6066"/>
  <c r="D5904"/>
  <c r="D5758"/>
  <c r="D5599"/>
  <c r="D5437"/>
  <c r="D5290"/>
  <c r="D5101"/>
  <c r="D4902"/>
  <c r="D4665"/>
  <c r="D4439"/>
  <c r="D4038"/>
  <c r="D3386"/>
  <c r="D2302"/>
  <c r="D7770"/>
  <c r="D7605"/>
  <c r="D7459"/>
  <c r="D7230"/>
  <c r="D7011"/>
  <c r="D6746"/>
  <c r="D6478"/>
  <c r="D6158"/>
  <c r="D5562"/>
  <c r="D4875"/>
  <c r="D3970"/>
  <c r="D7312"/>
  <c r="D7640"/>
  <c r="D6728"/>
  <c r="D6467"/>
  <c r="D6058"/>
  <c r="D5502"/>
  <c r="D4741"/>
  <c r="D3551"/>
  <c r="D6928"/>
  <c r="D6762"/>
  <c r="D8735"/>
  <c r="D8671"/>
  <c r="D8607"/>
  <c r="D8542"/>
  <c r="D8469"/>
  <c r="D8396"/>
  <c r="D8323"/>
  <c r="D8250"/>
  <c r="D8177"/>
  <c r="D8104"/>
  <c r="D8030"/>
  <c r="D7957"/>
  <c r="D7884"/>
  <c r="D7811"/>
  <c r="D7738"/>
  <c r="D7665"/>
  <c r="D7592"/>
  <c r="D7518"/>
  <c r="D7445"/>
  <c r="D7354"/>
  <c r="D7253"/>
  <c r="D7162"/>
  <c r="D7061"/>
  <c r="D6961"/>
  <c r="D6869"/>
  <c r="D6769"/>
  <c r="D6668"/>
  <c r="D6574"/>
  <c r="D6435"/>
  <c r="D6293"/>
  <c r="D6165"/>
  <c r="D6007"/>
  <c r="D5847"/>
  <c r="D5701"/>
  <c r="D5538"/>
  <c r="D5379"/>
  <c r="D5233"/>
  <c r="D5033"/>
  <c r="D4799"/>
  <c r="D4582"/>
  <c r="D4306"/>
  <c r="D3818"/>
  <c r="D3144"/>
  <c r="D1129"/>
  <c r="D7706"/>
  <c r="D7560"/>
  <c r="D7377"/>
  <c r="D7157"/>
  <c r="D6892"/>
  <c r="D6654"/>
  <c r="D6376"/>
  <c r="D5941"/>
  <c r="D5355"/>
  <c r="D4675"/>
  <c r="D3038"/>
  <c r="D6208"/>
  <c r="D5006"/>
  <c r="D1661"/>
  <c r="D8727"/>
  <c r="D8663"/>
  <c r="D8599"/>
  <c r="D8533"/>
  <c r="D8460"/>
  <c r="D8387"/>
  <c r="D8314"/>
  <c r="D8241"/>
  <c r="D8168"/>
  <c r="D8094"/>
  <c r="D8021"/>
  <c r="D7948"/>
  <c r="D7875"/>
  <c r="D7802"/>
  <c r="D7729"/>
  <c r="D7656"/>
  <c r="D7582"/>
  <c r="D7509"/>
  <c r="D7436"/>
  <c r="D7345"/>
  <c r="D7244"/>
  <c r="D7144"/>
  <c r="D7052"/>
  <c r="D6952"/>
  <c r="D6851"/>
  <c r="D6760"/>
  <c r="D6659"/>
  <c r="D6549"/>
  <c r="D6421"/>
  <c r="D6280"/>
  <c r="D6139"/>
  <c r="D5993"/>
  <c r="D5831"/>
  <c r="D5672"/>
  <c r="D5526"/>
  <c r="D5363"/>
  <c r="D5200"/>
  <c r="D4985"/>
  <c r="D4783"/>
  <c r="D4567"/>
  <c r="D4275"/>
  <c r="D3720"/>
  <c r="D2848"/>
  <c r="D614"/>
  <c r="D7697"/>
  <c r="D7550"/>
  <c r="D7331"/>
  <c r="D7093"/>
  <c r="D6874"/>
  <c r="D6645"/>
  <c r="D6364"/>
  <c r="D5928"/>
  <c r="D5239"/>
  <c r="D4470"/>
  <c r="D2258"/>
  <c r="D5984"/>
  <c r="D1804"/>
  <c r="D6197"/>
  <c r="D5824"/>
  <c r="D5385"/>
  <c r="D4841"/>
  <c r="D4241"/>
  <c r="D2432"/>
  <c r="D7339"/>
  <c r="D6900"/>
  <c r="D6144"/>
  <c r="D5040"/>
  <c r="D7676"/>
  <c r="D6652"/>
  <c r="D3533"/>
  <c r="D1978"/>
  <c r="D7238"/>
  <c r="D6708"/>
  <c r="D5911"/>
  <c r="D4504"/>
  <c r="D7347"/>
  <c r="D6220"/>
  <c r="D7751"/>
  <c r="D3770"/>
  <c r="D7604"/>
  <c r="D7220"/>
  <c r="D6635"/>
  <c r="D5793"/>
  <c r="D4289"/>
  <c r="D7292"/>
  <c r="D6142"/>
  <c r="D7367"/>
  <c r="D6043"/>
  <c r="D5678"/>
  <c r="D5110"/>
  <c r="D4540"/>
  <c r="D3702"/>
  <c r="D7558"/>
  <c r="D7165"/>
  <c r="D6555"/>
  <c r="D5529"/>
  <c r="D3962"/>
  <c r="D7146"/>
  <c r="D5910"/>
  <c r="D7047"/>
  <c r="D7074"/>
  <c r="D6452"/>
  <c r="D5443"/>
  <c r="D3830"/>
  <c r="D7091"/>
  <c r="D5821"/>
  <c r="D6727"/>
  <c r="D7046"/>
  <c r="D6413"/>
  <c r="D5207"/>
  <c r="D2720"/>
  <c r="D6853"/>
  <c r="D5264"/>
  <c r="D5677"/>
  <c r="D7372"/>
  <c r="D7299"/>
  <c r="D7226"/>
  <c r="D7153"/>
  <c r="D7080"/>
  <c r="D7006"/>
  <c r="D6933"/>
  <c r="D6860"/>
  <c r="D6787"/>
  <c r="D6714"/>
  <c r="D6641"/>
  <c r="D6563"/>
  <c r="D6460"/>
  <c r="D6357"/>
  <c r="D6254"/>
  <c r="D6152"/>
  <c r="D6038"/>
  <c r="D5920"/>
  <c r="D5802"/>
  <c r="D5685"/>
  <c r="D5568"/>
  <c r="D5453"/>
  <c r="D5335"/>
  <c r="D5217"/>
  <c r="D5083"/>
  <c r="D4950"/>
  <c r="D4817"/>
  <c r="D4684"/>
  <c r="D4549"/>
  <c r="D4384"/>
  <c r="D4090"/>
  <c r="D3785"/>
  <c r="D3341"/>
  <c r="D2627"/>
  <c r="D1653"/>
  <c r="D7779"/>
  <c r="D7678"/>
  <c r="D7587"/>
  <c r="D7486"/>
  <c r="D7368"/>
  <c r="D7221"/>
  <c r="D7075"/>
  <c r="D6929"/>
  <c r="D6782"/>
  <c r="D6636"/>
  <c r="D6453"/>
  <c r="D6248"/>
  <c r="D6030"/>
  <c r="D5794"/>
  <c r="D5473"/>
  <c r="D5143"/>
  <c r="D4808"/>
  <c r="D4431"/>
  <c r="D3835"/>
  <c r="D2885"/>
  <c r="D7531"/>
  <c r="D7266"/>
  <c r="D7001"/>
  <c r="D6608"/>
  <c r="D6029"/>
  <c r="D5383"/>
  <c r="D4389"/>
  <c r="D7731"/>
  <c r="D7237"/>
  <c r="D6707"/>
  <c r="D5995"/>
  <c r="D4603"/>
  <c r="D7239"/>
  <c r="D7530"/>
  <c r="D7054"/>
  <c r="D6476"/>
  <c r="D5674"/>
  <c r="D8391"/>
  <c r="D6535"/>
  <c r="D7409"/>
  <c r="D7336"/>
  <c r="D7262"/>
  <c r="D7189"/>
  <c r="D7116"/>
  <c r="D7043"/>
  <c r="D6970"/>
  <c r="D6897"/>
  <c r="D6824"/>
  <c r="D6750"/>
  <c r="D6677"/>
  <c r="D6604"/>
  <c r="D6510"/>
  <c r="D6408"/>
  <c r="D6307"/>
  <c r="D6204"/>
  <c r="D6095"/>
  <c r="D5977"/>
  <c r="D5861"/>
  <c r="D5745"/>
  <c r="D5627"/>
  <c r="D5510"/>
  <c r="D5392"/>
  <c r="D5275"/>
  <c r="D5152"/>
  <c r="D5017"/>
  <c r="D4884"/>
  <c r="D4749"/>
  <c r="D4615"/>
  <c r="D4480"/>
  <c r="D4254"/>
  <c r="D3952"/>
  <c r="D3574"/>
  <c r="D3073"/>
  <c r="D2217"/>
  <c r="D7825"/>
  <c r="D7733"/>
  <c r="D7633"/>
  <c r="D7532"/>
  <c r="D7441"/>
  <c r="D7294"/>
  <c r="D7148"/>
  <c r="D7002"/>
  <c r="D6856"/>
  <c r="D6709"/>
  <c r="D6556"/>
  <c r="D6350"/>
  <c r="D6147"/>
  <c r="D5912"/>
  <c r="D5619"/>
  <c r="D5327"/>
  <c r="D4976"/>
  <c r="D4609"/>
  <c r="D4189"/>
  <c r="D3458"/>
  <c r="D972"/>
  <c r="D7412"/>
  <c r="D7147"/>
  <c r="D6781"/>
  <c r="D6349"/>
  <c r="D5749"/>
  <c r="D4872"/>
  <c r="D3629"/>
  <c r="D7493"/>
  <c r="D6945"/>
  <c r="D6424"/>
  <c r="D5586"/>
  <c r="D8071"/>
  <c r="D6343"/>
  <c r="D5134"/>
  <c r="D4999"/>
  <c r="D4867"/>
  <c r="D4734"/>
  <c r="D4600"/>
  <c r="D4458"/>
  <c r="D4199"/>
  <c r="D3919"/>
  <c r="D3528"/>
  <c r="D2927"/>
  <c r="D2134"/>
  <c r="D7816"/>
  <c r="D7715"/>
  <c r="D7624"/>
  <c r="D7523"/>
  <c r="D7404"/>
  <c r="D7258"/>
  <c r="D7112"/>
  <c r="D6965"/>
  <c r="D6819"/>
  <c r="D6673"/>
  <c r="D6504"/>
  <c r="D6300"/>
  <c r="D6087"/>
  <c r="D5855"/>
  <c r="D5591"/>
  <c r="D5270"/>
  <c r="D4943"/>
  <c r="D4574"/>
  <c r="D4077"/>
  <c r="D3367"/>
  <c r="D7632"/>
  <c r="D7366"/>
  <c r="D7120"/>
  <c r="D6754"/>
  <c r="D6246"/>
  <c r="D5675"/>
  <c r="D4772"/>
  <c r="D3165"/>
  <c r="D7438"/>
  <c r="D6908"/>
  <c r="D6270"/>
  <c r="D5528"/>
  <c r="D7879"/>
  <c r="D5969"/>
  <c r="D4330"/>
  <c r="D4119"/>
  <c r="D3887"/>
  <c r="D3617"/>
  <c r="D3249"/>
  <c r="D2701"/>
  <c r="D2041"/>
  <c r="D7834"/>
  <c r="D7761"/>
  <c r="D7688"/>
  <c r="D7614"/>
  <c r="D7541"/>
  <c r="D7468"/>
  <c r="D7395"/>
  <c r="D7322"/>
  <c r="D7249"/>
  <c r="D7176"/>
  <c r="D7102"/>
  <c r="D7029"/>
  <c r="D6956"/>
  <c r="D6883"/>
  <c r="D6810"/>
  <c r="D6737"/>
  <c r="D6664"/>
  <c r="D6590"/>
  <c r="D6492"/>
  <c r="D6389"/>
  <c r="D6286"/>
  <c r="D6184"/>
  <c r="D6074"/>
  <c r="D5957"/>
  <c r="D5839"/>
  <c r="D5721"/>
  <c r="D5605"/>
  <c r="D5489"/>
  <c r="D5371"/>
  <c r="D5254"/>
  <c r="D5125"/>
  <c r="D4991"/>
  <c r="D4860"/>
  <c r="D4725"/>
  <c r="D4591"/>
  <c r="D4448"/>
  <c r="D4264"/>
  <c r="D4054"/>
  <c r="D3803"/>
  <c r="D3504"/>
  <c r="D3113"/>
  <c r="D2349"/>
  <c r="D7641"/>
  <c r="D7549"/>
  <c r="D7449"/>
  <c r="D7348"/>
  <c r="D7257"/>
  <c r="D7156"/>
  <c r="D7056"/>
  <c r="D6909"/>
  <c r="D6763"/>
  <c r="D6617"/>
  <c r="D6427"/>
  <c r="D6221"/>
  <c r="D5998"/>
  <c r="D5765"/>
  <c r="D5501"/>
  <c r="D5174"/>
  <c r="D4807"/>
  <c r="D4467"/>
  <c r="D3897"/>
  <c r="D2872"/>
  <c r="D7713"/>
  <c r="D7512"/>
  <c r="D7310"/>
  <c r="D7128"/>
  <c r="D6926"/>
  <c r="D6725"/>
  <c r="D6526"/>
  <c r="D6245"/>
  <c r="D5938"/>
  <c r="D5646"/>
  <c r="D5137"/>
  <c r="D2558"/>
  <c r="D8007"/>
  <c r="D7303"/>
  <c r="D6599"/>
  <c r="D5896"/>
  <c r="D5693"/>
  <c r="D5575"/>
  <c r="D5458"/>
  <c r="D5343"/>
  <c r="D5225"/>
  <c r="D5092"/>
  <c r="D4958"/>
  <c r="D4824"/>
  <c r="D4693"/>
  <c r="D4558"/>
  <c r="D4410"/>
  <c r="D4210"/>
  <c r="D3997"/>
  <c r="D3735"/>
  <c r="D3413"/>
  <c r="D2958"/>
  <c r="D2085"/>
  <c r="D7622"/>
  <c r="D7522"/>
  <c r="D7421"/>
  <c r="D7330"/>
  <c r="D7229"/>
  <c r="D7129"/>
  <c r="D7037"/>
  <c r="D6891"/>
  <c r="D6745"/>
  <c r="D6598"/>
  <c r="D6400"/>
  <c r="D6196"/>
  <c r="D5968"/>
  <c r="D5736"/>
  <c r="D5413"/>
  <c r="D5072"/>
  <c r="D4739"/>
  <c r="D4342"/>
  <c r="D3697"/>
  <c r="D2574"/>
  <c r="D7658"/>
  <c r="D7457"/>
  <c r="D7274"/>
  <c r="D7073"/>
  <c r="D6872"/>
  <c r="D6689"/>
  <c r="D6451"/>
  <c r="D6168"/>
  <c r="D5879"/>
  <c r="D5557"/>
  <c r="D4737"/>
  <c r="D8519"/>
  <c r="D7815"/>
  <c r="D7111"/>
  <c r="D6471"/>
  <c r="D5603"/>
  <c r="D5494"/>
  <c r="D4421"/>
  <c r="D4224"/>
  <c r="D4010"/>
  <c r="D3752"/>
  <c r="D3433"/>
  <c r="D3000"/>
  <c r="D2385"/>
  <c r="D1441"/>
  <c r="D7797"/>
  <c r="D7724"/>
  <c r="D7651"/>
  <c r="D7578"/>
  <c r="D7505"/>
  <c r="D7432"/>
  <c r="D7358"/>
  <c r="D7285"/>
  <c r="D7212"/>
  <c r="D7139"/>
  <c r="D7066"/>
  <c r="D6993"/>
  <c r="D6920"/>
  <c r="D6846"/>
  <c r="D6773"/>
  <c r="D6700"/>
  <c r="D6627"/>
  <c r="D6542"/>
  <c r="D6440"/>
  <c r="D6339"/>
  <c r="D6236"/>
  <c r="D6131"/>
  <c r="D6014"/>
  <c r="D5897"/>
  <c r="D5782"/>
  <c r="D5664"/>
  <c r="D5546"/>
  <c r="D5429"/>
  <c r="D5312"/>
  <c r="D5195"/>
  <c r="D5060"/>
  <c r="D4925"/>
  <c r="D4790"/>
  <c r="D4657"/>
  <c r="D4525"/>
  <c r="D4373"/>
  <c r="D4159"/>
  <c r="D3937"/>
  <c r="D3669"/>
  <c r="D3315"/>
  <c r="D2738"/>
  <c r="D1858"/>
  <c r="D7595"/>
  <c r="D7494"/>
  <c r="D7403"/>
  <c r="D7302"/>
  <c r="D7202"/>
  <c r="D7110"/>
  <c r="D6982"/>
  <c r="D6836"/>
  <c r="D6690"/>
  <c r="D6528"/>
  <c r="D6324"/>
  <c r="D6114"/>
  <c r="D5882"/>
  <c r="D5647"/>
  <c r="D5326"/>
  <c r="D5007"/>
  <c r="D4640"/>
  <c r="D4181"/>
  <c r="D3543"/>
  <c r="D2070"/>
  <c r="D7603"/>
  <c r="D7420"/>
  <c r="D7219"/>
  <c r="D7018"/>
  <c r="D6835"/>
  <c r="D6634"/>
  <c r="D6373"/>
  <c r="D6113"/>
  <c r="D5792"/>
  <c r="D5471"/>
  <c r="D4463"/>
  <c r="D8327"/>
  <c r="D7623"/>
  <c r="D6983"/>
  <c r="D6279"/>
  <c r="D5116"/>
  <c r="D7422"/>
  <c r="D7349"/>
  <c r="D7276"/>
  <c r="D7203"/>
  <c r="D7130"/>
  <c r="D7057"/>
  <c r="D6984"/>
  <c r="D6910"/>
  <c r="D6837"/>
  <c r="D6764"/>
  <c r="D6691"/>
  <c r="D6618"/>
  <c r="D6531"/>
  <c r="D6428"/>
  <c r="D6325"/>
  <c r="D6222"/>
  <c r="D6117"/>
  <c r="D6001"/>
  <c r="D5883"/>
  <c r="D5766"/>
  <c r="D5648"/>
  <c r="D5531"/>
  <c r="D5416"/>
  <c r="D5298"/>
  <c r="D5176"/>
  <c r="D5041"/>
  <c r="D4908"/>
  <c r="D4776"/>
  <c r="D4641"/>
  <c r="D4506"/>
  <c r="D4345"/>
  <c r="D4129"/>
  <c r="D3903"/>
  <c r="D3635"/>
  <c r="D3269"/>
  <c r="D2662"/>
  <c r="D1558"/>
  <c r="D7586"/>
  <c r="D7485"/>
  <c r="D7385"/>
  <c r="D7293"/>
  <c r="D7193"/>
  <c r="D7092"/>
  <c r="D6973"/>
  <c r="D6827"/>
  <c r="D6681"/>
  <c r="D6516"/>
  <c r="D6310"/>
  <c r="D6102"/>
  <c r="D5866"/>
  <c r="D5618"/>
  <c r="D5297"/>
  <c r="D4940"/>
  <c r="D4605"/>
  <c r="D4127"/>
  <c r="D3354"/>
  <c r="D1828"/>
  <c r="D7585"/>
  <c r="D7384"/>
  <c r="D7201"/>
  <c r="D7000"/>
  <c r="D6798"/>
  <c r="D6616"/>
  <c r="D6348"/>
  <c r="D6056"/>
  <c r="D5763"/>
  <c r="D5440"/>
  <c r="D4073"/>
  <c r="D8263"/>
  <c r="D7559"/>
  <c r="D6855"/>
  <c r="D6215"/>
  <c r="D5032"/>
  <c r="D7413"/>
  <c r="D7340"/>
  <c r="D7267"/>
  <c r="D7194"/>
  <c r="D7121"/>
  <c r="D7048"/>
  <c r="D6974"/>
  <c r="D6901"/>
  <c r="D6828"/>
  <c r="D6755"/>
  <c r="D6682"/>
  <c r="D6609"/>
  <c r="D6517"/>
  <c r="D6414"/>
  <c r="D6312"/>
  <c r="D6211"/>
  <c r="D6103"/>
  <c r="D5985"/>
  <c r="D5867"/>
  <c r="D5751"/>
  <c r="D5635"/>
  <c r="D5518"/>
  <c r="D5400"/>
  <c r="D5282"/>
  <c r="D5159"/>
  <c r="D5027"/>
  <c r="D4893"/>
  <c r="D4758"/>
  <c r="D4623"/>
  <c r="D4488"/>
  <c r="D4320"/>
  <c r="D4106"/>
  <c r="D3869"/>
  <c r="D3599"/>
  <c r="D3223"/>
  <c r="D2585"/>
  <c r="D1300"/>
  <c r="D7568"/>
  <c r="D7476"/>
  <c r="D7376"/>
  <c r="D7275"/>
  <c r="D7184"/>
  <c r="D7083"/>
  <c r="D6964"/>
  <c r="D6818"/>
  <c r="D6672"/>
  <c r="D6502"/>
  <c r="D6299"/>
  <c r="D6086"/>
  <c r="D5851"/>
  <c r="D5559"/>
  <c r="D5266"/>
  <c r="D4905"/>
  <c r="D4539"/>
  <c r="D4074"/>
  <c r="D3263"/>
  <c r="D827"/>
  <c r="D7566"/>
  <c r="D7365"/>
  <c r="D7164"/>
  <c r="D6981"/>
  <c r="D6780"/>
  <c r="D6579"/>
  <c r="D6323"/>
  <c r="D6025"/>
  <c r="D5703"/>
  <c r="D5410"/>
  <c r="D3824"/>
  <c r="D8135"/>
  <c r="D7495"/>
  <c r="D6791"/>
  <c r="D6042"/>
  <c r="D6193"/>
  <c r="D2003"/>
  <c r="D5199"/>
  <c r="D5750"/>
  <c r="D6079"/>
  <c r="D6375"/>
  <c r="D6631"/>
  <c r="D6887"/>
  <c r="D7143"/>
  <c r="D7399"/>
  <c r="D7655"/>
  <c r="D7911"/>
  <c r="D8167"/>
  <c r="D8423"/>
  <c r="D2863"/>
  <c r="D4178"/>
  <c r="D4804"/>
  <c r="D5325"/>
  <c r="D5483"/>
  <c r="D5601"/>
  <c r="D5719"/>
  <c r="D5837"/>
  <c r="D5952"/>
  <c r="D6069"/>
  <c r="D6181"/>
  <c r="D6284"/>
  <c r="D6387"/>
  <c r="D6488"/>
  <c r="D6588"/>
  <c r="D6661"/>
  <c r="D6734"/>
  <c r="D6808"/>
  <c r="D6881"/>
  <c r="D6954"/>
  <c r="D7027"/>
  <c r="D7100"/>
  <c r="D7173"/>
  <c r="D7246"/>
  <c r="D7320"/>
  <c r="D7393"/>
  <c r="D7466"/>
  <c r="D7539"/>
  <c r="D7612"/>
  <c r="D7685"/>
  <c r="D1242"/>
  <c r="D2331"/>
  <c r="D2951"/>
  <c r="D3400"/>
  <c r="D3730"/>
  <c r="D3992"/>
  <c r="D4209"/>
  <c r="D4409"/>
  <c r="D4557"/>
  <c r="D4688"/>
  <c r="D4822"/>
  <c r="D4957"/>
  <c r="D5091"/>
  <c r="D5224"/>
  <c r="D5339"/>
  <c r="D5456"/>
  <c r="D5574"/>
  <c r="D5691"/>
  <c r="D5809"/>
  <c r="D5925"/>
  <c r="D6041"/>
  <c r="D6157"/>
  <c r="D6260"/>
  <c r="D6363"/>
  <c r="D6464"/>
  <c r="D6566"/>
  <c r="D6644"/>
  <c r="D6717"/>
  <c r="D6790"/>
  <c r="D6864"/>
  <c r="D6937"/>
  <c r="D7010"/>
  <c r="D3877"/>
  <c r="D5347"/>
  <c r="D5786"/>
  <c r="D6115"/>
  <c r="D6407"/>
  <c r="D6663"/>
  <c r="D6919"/>
  <c r="D7175"/>
  <c r="D7431"/>
  <c r="D7687"/>
  <c r="D7943"/>
  <c r="D8199"/>
  <c r="D8455"/>
  <c r="D3155"/>
  <c r="D4287"/>
  <c r="D4871"/>
  <c r="D5382"/>
  <c r="D5499"/>
  <c r="D5617"/>
  <c r="D5733"/>
  <c r="D5849"/>
  <c r="D5967"/>
  <c r="D6085"/>
  <c r="D6195"/>
  <c r="D6296"/>
  <c r="D6398"/>
  <c r="D6501"/>
  <c r="D6597"/>
  <c r="D6670"/>
  <c r="D6744"/>
  <c r="D6817"/>
  <c r="D6890"/>
  <c r="D6963"/>
  <c r="D7036"/>
  <c r="D7109"/>
  <c r="D7182"/>
  <c r="D7256"/>
  <c r="D7329"/>
  <c r="D7402"/>
  <c r="D7475"/>
  <c r="D7548"/>
  <c r="D7621"/>
  <c r="D7694"/>
  <c r="D1517"/>
  <c r="D2415"/>
  <c r="D3024"/>
  <c r="D3449"/>
  <c r="D3762"/>
  <c r="D4023"/>
  <c r="D4237"/>
  <c r="D4427"/>
  <c r="D4571"/>
  <c r="D4705"/>
  <c r="D4840"/>
  <c r="D4975"/>
  <c r="D5107"/>
  <c r="D5237"/>
  <c r="D5354"/>
  <c r="D5472"/>
  <c r="D5590"/>
  <c r="D5705"/>
  <c r="D5822"/>
  <c r="D5939"/>
  <c r="D6057"/>
  <c r="D6171"/>
  <c r="D6272"/>
  <c r="D6374"/>
  <c r="D6477"/>
  <c r="D6580"/>
  <c r="D6653"/>
  <c r="D6726"/>
  <c r="D6800"/>
  <c r="D6873"/>
  <c r="D6946"/>
  <c r="D7019"/>
  <c r="D3163"/>
  <c r="D5457"/>
  <c r="D5823"/>
  <c r="D6183"/>
  <c r="D6439"/>
  <c r="D6695"/>
  <c r="D6951"/>
  <c r="D7207"/>
  <c r="D7463"/>
  <c r="D7719"/>
  <c r="D7975"/>
  <c r="D8231"/>
  <c r="D8487"/>
  <c r="D3345"/>
  <c r="D4387"/>
  <c r="D4936"/>
  <c r="D5398"/>
  <c r="D5513"/>
  <c r="D5630"/>
  <c r="D5747"/>
  <c r="D5865"/>
  <c r="D5983"/>
  <c r="D6098"/>
  <c r="D6206"/>
  <c r="D6309"/>
  <c r="D6412"/>
  <c r="D6515"/>
  <c r="D6606"/>
  <c r="D6680"/>
  <c r="D6753"/>
  <c r="D6826"/>
  <c r="D6899"/>
  <c r="D6972"/>
  <c r="D7045"/>
  <c r="D7118"/>
  <c r="D7192"/>
  <c r="D7265"/>
  <c r="D7338"/>
  <c r="D7411"/>
  <c r="D7484"/>
  <c r="D7557"/>
  <c r="D7630"/>
  <c r="D7704"/>
  <c r="D1696"/>
  <c r="D2498"/>
  <c r="D3097"/>
  <c r="D3497"/>
  <c r="D3795"/>
  <c r="D4046"/>
  <c r="D4262"/>
  <c r="D4447"/>
  <c r="D4589"/>
  <c r="D4724"/>
  <c r="D4856"/>
  <c r="D4989"/>
  <c r="D5124"/>
  <c r="D5253"/>
  <c r="D5370"/>
  <c r="D5486"/>
  <c r="D5602"/>
  <c r="D5720"/>
  <c r="D5838"/>
  <c r="D5955"/>
  <c r="D6071"/>
  <c r="D6182"/>
  <c r="D6285"/>
  <c r="D6388"/>
  <c r="D6491"/>
  <c r="D6589"/>
  <c r="D6662"/>
  <c r="D6736"/>
  <c r="D6809"/>
  <c r="D6882"/>
  <c r="D6955"/>
  <c r="D7028"/>
  <c r="D7101"/>
  <c r="D7174"/>
  <c r="D7248"/>
  <c r="D7321"/>
  <c r="D7394"/>
  <c r="D7467"/>
  <c r="D7540"/>
  <c r="D7613"/>
  <c r="D1720"/>
  <c r="D2512"/>
  <c r="D4990"/>
  <c r="D5530"/>
  <c r="D5933"/>
  <c r="D6247"/>
  <c r="D6503"/>
  <c r="D6759"/>
  <c r="D7015"/>
  <c r="D7271"/>
  <c r="D7527"/>
  <c r="D7783"/>
  <c r="D8039"/>
  <c r="D8295"/>
  <c r="D784"/>
  <c r="D3689"/>
  <c r="D4537"/>
  <c r="D5071"/>
  <c r="D5426"/>
  <c r="D5544"/>
  <c r="D5659"/>
  <c r="D5776"/>
  <c r="D5894"/>
  <c r="D6011"/>
  <c r="D6129"/>
  <c r="D6232"/>
  <c r="D6334"/>
  <c r="D6437"/>
  <c r="D6540"/>
  <c r="D6625"/>
  <c r="D6698"/>
  <c r="D6771"/>
  <c r="D6844"/>
  <c r="D6917"/>
  <c r="D6990"/>
  <c r="D7064"/>
  <c r="D7137"/>
  <c r="D7210"/>
  <c r="D7283"/>
  <c r="D7356"/>
  <c r="D7429"/>
  <c r="D7502"/>
  <c r="D7576"/>
  <c r="D7649"/>
  <c r="D7722"/>
  <c r="D1952"/>
  <c r="D2647"/>
  <c r="D3214"/>
  <c r="D3589"/>
  <c r="D3864"/>
  <c r="D4105"/>
  <c r="D4315"/>
  <c r="D4483"/>
  <c r="D4622"/>
  <c r="D4757"/>
  <c r="D4891"/>
  <c r="D5023"/>
  <c r="D5156"/>
  <c r="D5281"/>
  <c r="D5399"/>
  <c r="D5517"/>
  <c r="D5632"/>
  <c r="D5073"/>
  <c r="D5640"/>
  <c r="D6006"/>
  <c r="D6311"/>
  <c r="D6567"/>
  <c r="D6823"/>
  <c r="D7079"/>
  <c r="D7335"/>
  <c r="D7591"/>
  <c r="D7847"/>
  <c r="D8103"/>
  <c r="D8359"/>
  <c r="D2223"/>
  <c r="D3959"/>
  <c r="D4671"/>
  <c r="D5206"/>
  <c r="D5455"/>
  <c r="D5573"/>
  <c r="D5690"/>
  <c r="D5806"/>
  <c r="D5922"/>
  <c r="D6040"/>
  <c r="D6156"/>
  <c r="D6259"/>
  <c r="D6360"/>
  <c r="D6462"/>
  <c r="D6565"/>
  <c r="D6643"/>
  <c r="D6716"/>
  <c r="D6789"/>
  <c r="D6862"/>
  <c r="D6936"/>
  <c r="D7009"/>
  <c r="D7082"/>
  <c r="D7155"/>
  <c r="D7228"/>
  <c r="D7301"/>
  <c r="D7374"/>
  <c r="D7448"/>
  <c r="D7521"/>
  <c r="D7594"/>
  <c r="D7667"/>
  <c r="D7740"/>
  <c r="D2165"/>
  <c r="D2793"/>
  <c r="D3309"/>
  <c r="D3662"/>
  <c r="D3930"/>
  <c r="D4157"/>
  <c r="D4370"/>
  <c r="D4521"/>
  <c r="D4655"/>
  <c r="D4789"/>
  <c r="D4924"/>
  <c r="D5059"/>
  <c r="D5190"/>
  <c r="D5310"/>
  <c r="D5427"/>
  <c r="D5545"/>
  <c r="D5663"/>
  <c r="D5778"/>
  <c r="D5895"/>
  <c r="D6013"/>
  <c r="D6130"/>
  <c r="D6235"/>
  <c r="D6336"/>
  <c r="D6438"/>
  <c r="D6541"/>
  <c r="D6626"/>
  <c r="D6699"/>
  <c r="D6772"/>
  <c r="D6845"/>
  <c r="D6918"/>
  <c r="D6992"/>
  <c r="D7065"/>
  <c r="D7138"/>
  <c r="D7211"/>
  <c r="D7284"/>
  <c r="D7357"/>
  <c r="D7430"/>
  <c r="D7504"/>
  <c r="D7577"/>
  <c r="D7650"/>
  <c r="D2168"/>
  <c r="D2811"/>
  <c r="D6027"/>
  <c r="D5881"/>
  <c r="D5421"/>
  <c r="D4551"/>
  <c r="D5735"/>
  <c r="D5713"/>
  <c r="D5384"/>
  <c r="D4096"/>
  <c r="D4639"/>
  <c r="D3606"/>
  <c r="D5589"/>
  <c r="D3233"/>
  <c r="D4973"/>
  <c r="D5311"/>
  <c r="D4362"/>
  <c r="D2674"/>
  <c r="D4806"/>
  <c r="D5158"/>
  <c r="D3826"/>
  <c r="D6170"/>
  <c r="D4466"/>
  <c r="D4234"/>
  <c r="D6554"/>
  <c r="D5442"/>
  <c r="D3501"/>
  <c r="D6151"/>
  <c r="D5859"/>
  <c r="D5567"/>
  <c r="D5274"/>
  <c r="D4886"/>
  <c r="D2570"/>
  <c r="D6426"/>
  <c r="D5296"/>
  <c r="D2167"/>
  <c r="D5238"/>
  <c r="D4719"/>
  <c r="D1824"/>
  <c r="D6298"/>
  <c r="D5141"/>
  <c r="D6068"/>
  <c r="D5907"/>
  <c r="D2809"/>
  <c r="D4253"/>
  <c r="D4649"/>
  <c r="D4984"/>
  <c r="D5305"/>
  <c r="D5598"/>
  <c r="D5890"/>
  <c r="D6178"/>
  <c r="D6434"/>
  <c r="D2062"/>
  <c r="D3254"/>
  <c r="D3891"/>
  <c r="D2603"/>
  <c r="D3561"/>
  <c r="D4111"/>
  <c r="D4561"/>
  <c r="D4896"/>
  <c r="D5043"/>
  <c r="D5126"/>
  <c r="D5209"/>
  <c r="D5283"/>
  <c r="D5357"/>
  <c r="D5430"/>
  <c r="D5503"/>
  <c r="D5576"/>
  <c r="D5649"/>
  <c r="D5722"/>
  <c r="D5795"/>
  <c r="D5869"/>
  <c r="D5942"/>
  <c r="D6015"/>
  <c r="D6088"/>
  <c r="D6159"/>
  <c r="D6223"/>
  <c r="D6287"/>
  <c r="D6351"/>
  <c r="D6415"/>
  <c r="D6479"/>
  <c r="D6543"/>
  <c r="D6607"/>
  <c r="D6671"/>
  <c r="D6735"/>
  <c r="D6799"/>
  <c r="D6863"/>
  <c r="D6927"/>
  <c r="D6991"/>
  <c r="D7055"/>
  <c r="D7119"/>
  <c r="D7183"/>
  <c r="D7247"/>
  <c r="D7311"/>
  <c r="D7375"/>
  <c r="D7439"/>
  <c r="D7503"/>
  <c r="D7567"/>
  <c r="D7631"/>
  <c r="D7695"/>
  <c r="D7759"/>
  <c r="D7823"/>
  <c r="D7887"/>
  <c r="D7951"/>
  <c r="D8015"/>
  <c r="D8079"/>
  <c r="D8143"/>
  <c r="D8207"/>
  <c r="D8271"/>
  <c r="D8335"/>
  <c r="D8399"/>
  <c r="D8463"/>
  <c r="D8527"/>
  <c r="D1939"/>
  <c r="D2631"/>
  <c r="D3206"/>
  <c r="D3579"/>
  <c r="D3857"/>
  <c r="D4097"/>
  <c r="D4310"/>
  <c r="D4482"/>
  <c r="D4621"/>
  <c r="D4756"/>
  <c r="D4887"/>
  <c r="D5021"/>
  <c r="D5155"/>
  <c r="D5280"/>
  <c r="D6035"/>
  <c r="D3222"/>
  <c r="D4369"/>
  <c r="D4723"/>
  <c r="D5057"/>
  <c r="D5369"/>
  <c r="D5662"/>
  <c r="D5954"/>
  <c r="D6234"/>
  <c r="D6490"/>
  <c r="D2357"/>
  <c r="D3418"/>
  <c r="D800"/>
  <c r="D2865"/>
  <c r="D3694"/>
  <c r="D4230"/>
  <c r="D4635"/>
  <c r="D4969"/>
  <c r="D5053"/>
  <c r="D5136"/>
  <c r="D5219"/>
  <c r="D5293"/>
  <c r="D5366"/>
  <c r="D5439"/>
  <c r="D5512"/>
  <c r="D5585"/>
  <c r="D5658"/>
  <c r="D5731"/>
  <c r="D5805"/>
  <c r="D5878"/>
  <c r="D5951"/>
  <c r="D6024"/>
  <c r="D6097"/>
  <c r="D6167"/>
  <c r="D6231"/>
  <c r="D6295"/>
  <c r="D6359"/>
  <c r="D6423"/>
  <c r="D6487"/>
  <c r="D6551"/>
  <c r="D6615"/>
  <c r="D6679"/>
  <c r="D6743"/>
  <c r="D6807"/>
  <c r="D6871"/>
  <c r="D6935"/>
  <c r="D6999"/>
  <c r="D7063"/>
  <c r="D7127"/>
  <c r="D7191"/>
  <c r="D7255"/>
  <c r="D7319"/>
  <c r="D7383"/>
  <c r="D7447"/>
  <c r="D7511"/>
  <c r="D7575"/>
  <c r="D7639"/>
  <c r="D7703"/>
  <c r="D7767"/>
  <c r="D7831"/>
  <c r="D7895"/>
  <c r="D7959"/>
  <c r="D8023"/>
  <c r="D8087"/>
  <c r="D8151"/>
  <c r="D8215"/>
  <c r="D8279"/>
  <c r="D8343"/>
  <c r="D8407"/>
  <c r="D8471"/>
  <c r="D8535"/>
  <c r="D2055"/>
  <c r="D2707"/>
  <c r="D3251"/>
  <c r="D3624"/>
  <c r="D3889"/>
  <c r="D4126"/>
  <c r="D4338"/>
  <c r="D4503"/>
  <c r="D4637"/>
  <c r="D4769"/>
  <c r="D4904"/>
  <c r="D5039"/>
  <c r="D5173"/>
  <c r="D5294"/>
  <c r="D6177"/>
  <c r="D3478"/>
  <c r="D4383"/>
  <c r="D4733"/>
  <c r="D5068"/>
  <c r="D5378"/>
  <c r="D5671"/>
  <c r="D5963"/>
  <c r="D6242"/>
  <c r="D6498"/>
  <c r="D2405"/>
  <c r="D3442"/>
  <c r="D1070"/>
  <c r="D2909"/>
  <c r="D3711"/>
  <c r="D4245"/>
  <c r="D4646"/>
  <c r="D4980"/>
  <c r="D5063"/>
  <c r="D5147"/>
  <c r="D5229"/>
  <c r="D5302"/>
  <c r="D5375"/>
  <c r="D5448"/>
  <c r="D5521"/>
  <c r="D5594"/>
  <c r="D5667"/>
  <c r="D5741"/>
  <c r="D5814"/>
  <c r="D5887"/>
  <c r="D5960"/>
  <c r="D6033"/>
  <c r="D6106"/>
  <c r="D6175"/>
  <c r="D6239"/>
  <c r="D6303"/>
  <c r="D6367"/>
  <c r="D6431"/>
  <c r="D6495"/>
  <c r="D6559"/>
  <c r="D6623"/>
  <c r="D6687"/>
  <c r="D6751"/>
  <c r="D6815"/>
  <c r="D6879"/>
  <c r="D6943"/>
  <c r="D7007"/>
  <c r="D7071"/>
  <c r="D7135"/>
  <c r="D7199"/>
  <c r="D7263"/>
  <c r="D7327"/>
  <c r="D7391"/>
  <c r="D7455"/>
  <c r="D7519"/>
  <c r="D7583"/>
  <c r="D7647"/>
  <c r="D7711"/>
  <c r="D7775"/>
  <c r="D7839"/>
  <c r="D7903"/>
  <c r="D7967"/>
  <c r="D8031"/>
  <c r="D8095"/>
  <c r="D8159"/>
  <c r="D8223"/>
  <c r="D8287"/>
  <c r="D8351"/>
  <c r="D8415"/>
  <c r="D8479"/>
  <c r="D8543"/>
  <c r="D2139"/>
  <c r="D2790"/>
  <c r="D3297"/>
  <c r="D3657"/>
  <c r="D3923"/>
  <c r="D4153"/>
  <c r="D4366"/>
  <c r="D4519"/>
  <c r="D4653"/>
  <c r="D4788"/>
  <c r="D4923"/>
  <c r="D5054"/>
  <c r="D5188"/>
  <c r="D5309"/>
  <c r="D6305"/>
  <c r="D3718"/>
  <c r="D4479"/>
  <c r="D4816"/>
  <c r="D5151"/>
  <c r="D5451"/>
  <c r="D5744"/>
  <c r="D6037"/>
  <c r="D6306"/>
  <c r="D6562"/>
  <c r="D2718"/>
  <c r="D3625"/>
  <c r="D1887"/>
  <c r="D3190"/>
  <c r="D3845"/>
  <c r="D4378"/>
  <c r="D4729"/>
  <c r="D5000"/>
  <c r="D5085"/>
  <c r="D5168"/>
  <c r="D5247"/>
  <c r="D5320"/>
  <c r="D5393"/>
  <c r="D5466"/>
  <c r="D5539"/>
  <c r="D5613"/>
  <c r="D5686"/>
  <c r="D5759"/>
  <c r="D5832"/>
  <c r="D5905"/>
  <c r="D5978"/>
  <c r="D6051"/>
  <c r="D6125"/>
  <c r="D6191"/>
  <c r="D6255"/>
  <c r="D6319"/>
  <c r="D6383"/>
  <c r="D6447"/>
  <c r="D6511"/>
  <c r="D6575"/>
  <c r="D6639"/>
  <c r="D6703"/>
  <c r="D6767"/>
  <c r="D6831"/>
  <c r="D6895"/>
  <c r="D6959"/>
  <c r="D7023"/>
  <c r="D7087"/>
  <c r="D7151"/>
  <c r="D7215"/>
  <c r="D7279"/>
  <c r="D7343"/>
  <c r="D7407"/>
  <c r="D7471"/>
  <c r="D7535"/>
  <c r="D7599"/>
  <c r="D7663"/>
  <c r="D7727"/>
  <c r="D7791"/>
  <c r="D7855"/>
  <c r="D7919"/>
  <c r="D7983"/>
  <c r="D8047"/>
  <c r="D8111"/>
  <c r="D8175"/>
  <c r="D8239"/>
  <c r="D8303"/>
  <c r="D8367"/>
  <c r="D8431"/>
  <c r="D8495"/>
  <c r="D1193"/>
  <c r="D2313"/>
  <c r="D2936"/>
  <c r="D3395"/>
  <c r="D3722"/>
  <c r="D3991"/>
  <c r="D4206"/>
  <c r="D4408"/>
  <c r="D4552"/>
  <c r="D4686"/>
  <c r="D4821"/>
  <c r="D4955"/>
  <c r="D5089"/>
  <c r="D5221"/>
  <c r="D5337"/>
  <c r="D6577"/>
  <c r="D3867"/>
  <c r="D4556"/>
  <c r="D4889"/>
  <c r="D5223"/>
  <c r="D5515"/>
  <c r="D5808"/>
  <c r="D6101"/>
  <c r="D6362"/>
  <c r="D1365"/>
  <c r="D2978"/>
  <c r="D3742"/>
  <c r="D2240"/>
  <c r="D3352"/>
  <c r="D3961"/>
  <c r="D4462"/>
  <c r="D4803"/>
  <c r="D5012"/>
  <c r="D5095"/>
  <c r="D5179"/>
  <c r="D5256"/>
  <c r="D5329"/>
  <c r="D5402"/>
  <c r="D5475"/>
  <c r="D5549"/>
  <c r="D5622"/>
  <c r="D5695"/>
  <c r="D5768"/>
  <c r="D5841"/>
  <c r="D5914"/>
  <c r="D5987"/>
  <c r="D6061"/>
  <c r="D6134"/>
  <c r="D6199"/>
  <c r="D6263"/>
  <c r="D6327"/>
  <c r="D6391"/>
  <c r="D6455"/>
  <c r="D6519"/>
  <c r="D6583"/>
  <c r="D6647"/>
  <c r="D6711"/>
  <c r="D6775"/>
  <c r="D6839"/>
  <c r="D6903"/>
  <c r="D6967"/>
  <c r="D7031"/>
  <c r="D7095"/>
  <c r="D7159"/>
  <c r="D7223"/>
  <c r="D7287"/>
  <c r="D7351"/>
  <c r="D7415"/>
  <c r="D7479"/>
  <c r="D7543"/>
  <c r="D7607"/>
  <c r="D7671"/>
  <c r="D7735"/>
  <c r="D7799"/>
  <c r="D7863"/>
  <c r="D7927"/>
  <c r="D7991"/>
  <c r="D8055"/>
  <c r="D8119"/>
  <c r="D8183"/>
  <c r="D8247"/>
  <c r="D8311"/>
  <c r="D8375"/>
  <c r="D8439"/>
  <c r="D8503"/>
  <c r="D1465"/>
  <c r="D2400"/>
  <c r="D3009"/>
  <c r="D3441"/>
  <c r="D3757"/>
  <c r="D4022"/>
  <c r="D4232"/>
  <c r="D4425"/>
  <c r="D4569"/>
  <c r="D4704"/>
  <c r="D4839"/>
  <c r="D4971"/>
  <c r="D5104"/>
  <c r="D5235"/>
  <c r="D5353"/>
  <c r="D2083"/>
  <c r="D4053"/>
  <c r="D4566"/>
  <c r="D4900"/>
  <c r="D5232"/>
  <c r="D5525"/>
  <c r="D5817"/>
  <c r="D6110"/>
  <c r="D6370"/>
  <c r="D1468"/>
  <c r="D3011"/>
  <c r="D3760"/>
  <c r="D2280"/>
  <c r="D3376"/>
  <c r="D3979"/>
  <c r="D4473"/>
  <c r="D4813"/>
  <c r="D5022"/>
  <c r="D5105"/>
  <c r="D5189"/>
  <c r="D5265"/>
  <c r="D5338"/>
  <c r="D5411"/>
  <c r="D5485"/>
  <c r="D5558"/>
  <c r="D5631"/>
  <c r="D5704"/>
  <c r="D5777"/>
  <c r="D5850"/>
  <c r="D5923"/>
  <c r="D5997"/>
  <c r="D6070"/>
  <c r="D6143"/>
  <c r="D6207"/>
  <c r="D6271"/>
  <c r="D6335"/>
  <c r="D6399"/>
  <c r="D6463"/>
  <c r="D6527"/>
  <c r="D6591"/>
  <c r="D6655"/>
  <c r="D6719"/>
  <c r="D6783"/>
  <c r="D6847"/>
  <c r="D6911"/>
  <c r="D6975"/>
  <c r="D7039"/>
  <c r="D7103"/>
  <c r="D7167"/>
  <c r="D7231"/>
  <c r="D7295"/>
  <c r="D7359"/>
  <c r="D7423"/>
  <c r="D7487"/>
  <c r="D7551"/>
  <c r="D7615"/>
  <c r="D7679"/>
  <c r="D7743"/>
  <c r="D7807"/>
  <c r="D7871"/>
  <c r="D7935"/>
  <c r="D7999"/>
  <c r="D8063"/>
  <c r="D8127"/>
  <c r="D8191"/>
  <c r="D8255"/>
  <c r="D8319"/>
  <c r="D8383"/>
  <c r="D8447"/>
  <c r="D8511"/>
  <c r="D1668"/>
  <c r="D2485"/>
  <c r="D3083"/>
  <c r="D3487"/>
  <c r="D3791"/>
  <c r="D4043"/>
  <c r="D4257"/>
  <c r="D4446"/>
  <c r="D4588"/>
  <c r="D4720"/>
  <c r="D4853"/>
  <c r="D4988"/>
  <c r="D5123"/>
  <c r="D5251"/>
  <c r="D5367"/>
  <c r="D5743"/>
  <c r="D5597"/>
  <c r="D3699"/>
  <c r="D6561"/>
  <c r="D5469"/>
  <c r="D5450"/>
  <c r="D5045"/>
  <c r="D3899"/>
  <c r="D2731"/>
  <c r="D6054"/>
  <c r="D4815"/>
  <c r="D4628"/>
  <c r="D4596"/>
  <c r="D4067"/>
  <c r="D3267"/>
  <c r="D6449"/>
  <c r="D5615"/>
  <c r="D4317"/>
  <c r="D5286"/>
  <c r="D4216"/>
  <c r="D6433"/>
  <c r="D5889"/>
  <c r="D5258"/>
  <c r="D3473"/>
  <c r="D6321"/>
  <c r="D5761"/>
  <c r="D5067"/>
  <c r="D3336"/>
  <c r="D4847"/>
  <c r="D495"/>
  <c r="D1964"/>
  <c r="D4599"/>
  <c r="D1632"/>
  <c r="D3680"/>
  <c r="D4367"/>
  <c r="D4648"/>
  <c r="D4878"/>
  <c r="D5097"/>
  <c r="D5304"/>
  <c r="D5487"/>
  <c r="D5633"/>
  <c r="D5779"/>
  <c r="D5926"/>
  <c r="D6072"/>
  <c r="D6209"/>
  <c r="D6337"/>
  <c r="D6465"/>
  <c r="D930"/>
  <c r="D2250"/>
  <c r="D2882"/>
  <c r="D3294"/>
  <c r="D3546"/>
  <c r="D3733"/>
  <c r="D3918"/>
  <c r="D4101"/>
  <c r="D4269"/>
  <c r="D4394"/>
  <c r="D4490"/>
  <c r="D4576"/>
  <c r="D4660"/>
  <c r="D4743"/>
  <c r="D4827"/>
  <c r="D4911"/>
  <c r="D4995"/>
  <c r="D5078"/>
  <c r="D5161"/>
  <c r="D5241"/>
  <c r="D5314"/>
  <c r="D5387"/>
  <c r="D5461"/>
  <c r="D5534"/>
  <c r="D5607"/>
  <c r="D5680"/>
  <c r="D5753"/>
  <c r="D5826"/>
  <c r="D5899"/>
  <c r="D5973"/>
  <c r="D6046"/>
  <c r="D6119"/>
  <c r="D6186"/>
  <c r="D6250"/>
  <c r="D6314"/>
  <c r="D6378"/>
  <c r="D6442"/>
  <c r="D6506"/>
  <c r="D6570"/>
  <c r="D1603"/>
  <c r="D2105"/>
  <c r="D2448"/>
  <c r="D2747"/>
  <c r="D3051"/>
  <c r="D3279"/>
  <c r="D3469"/>
  <c r="D3641"/>
  <c r="D3775"/>
  <c r="D3909"/>
  <c r="D1203"/>
  <c r="D1950"/>
  <c r="D2323"/>
  <c r="D2646"/>
  <c r="D2939"/>
  <c r="D3211"/>
  <c r="D3398"/>
  <c r="D3587"/>
  <c r="D3729"/>
  <c r="D3861"/>
  <c r="D3994"/>
  <c r="D4128"/>
  <c r="D4263"/>
  <c r="D4390"/>
  <c r="D4485"/>
  <c r="D4573"/>
  <c r="D4656"/>
  <c r="D4740"/>
  <c r="D4823"/>
  <c r="D4907"/>
  <c r="D5516"/>
  <c r="D1835"/>
  <c r="D3782"/>
  <c r="D4417"/>
  <c r="D4679"/>
  <c r="D4899"/>
  <c r="D5128"/>
  <c r="D5331"/>
  <c r="D5505"/>
  <c r="D5651"/>
  <c r="D5798"/>
  <c r="D5944"/>
  <c r="D6090"/>
  <c r="D6225"/>
  <c r="D6353"/>
  <c r="D6481"/>
  <c r="D1276"/>
  <c r="D2335"/>
  <c r="D2955"/>
  <c r="D3313"/>
  <c r="D3571"/>
  <c r="D3767"/>
  <c r="D3934"/>
  <c r="D4118"/>
  <c r="D4285"/>
  <c r="D4407"/>
  <c r="D4502"/>
  <c r="D4587"/>
  <c r="D4670"/>
  <c r="D4753"/>
  <c r="D4838"/>
  <c r="D4921"/>
  <c r="D5005"/>
  <c r="D5088"/>
  <c r="D5172"/>
  <c r="D5250"/>
  <c r="D5323"/>
  <c r="D5397"/>
  <c r="D5470"/>
  <c r="D5543"/>
  <c r="D5616"/>
  <c r="D5689"/>
  <c r="D5762"/>
  <c r="D5835"/>
  <c r="D5909"/>
  <c r="D5982"/>
  <c r="D6055"/>
  <c r="D6128"/>
  <c r="D6194"/>
  <c r="D6258"/>
  <c r="D6322"/>
  <c r="D6386"/>
  <c r="D6450"/>
  <c r="D6514"/>
  <c r="D6578"/>
  <c r="D1671"/>
  <c r="D2146"/>
  <c r="D2488"/>
  <c r="D2791"/>
  <c r="D3091"/>
  <c r="D3303"/>
  <c r="D3488"/>
  <c r="D3658"/>
  <c r="D3793"/>
  <c r="D3927"/>
  <c r="D1373"/>
  <c r="D2018"/>
  <c r="D2366"/>
  <c r="D2677"/>
  <c r="D2982"/>
  <c r="D3235"/>
  <c r="D3424"/>
  <c r="D3608"/>
  <c r="D3743"/>
  <c r="D3878"/>
  <c r="D4013"/>
  <c r="D4146"/>
  <c r="D4279"/>
  <c r="D4401"/>
  <c r="D4498"/>
  <c r="D4583"/>
  <c r="D4667"/>
  <c r="D4750"/>
  <c r="D4833"/>
  <c r="D4917"/>
  <c r="D5588"/>
  <c r="D2463"/>
  <c r="D3833"/>
  <c r="D4453"/>
  <c r="D4711"/>
  <c r="D4931"/>
  <c r="D5150"/>
  <c r="D5359"/>
  <c r="D5523"/>
  <c r="D5670"/>
  <c r="D5816"/>
  <c r="D5962"/>
  <c r="D6109"/>
  <c r="D6241"/>
  <c r="D6369"/>
  <c r="D6497"/>
  <c r="D1537"/>
  <c r="D2430"/>
  <c r="D3029"/>
  <c r="D3360"/>
  <c r="D3595"/>
  <c r="D3784"/>
  <c r="D3969"/>
  <c r="D4136"/>
  <c r="D4303"/>
  <c r="D4418"/>
  <c r="D4513"/>
  <c r="D4597"/>
  <c r="D4680"/>
  <c r="D4765"/>
  <c r="D4848"/>
  <c r="D4932"/>
  <c r="D5015"/>
  <c r="D5099"/>
  <c r="D5182"/>
  <c r="D5259"/>
  <c r="D5333"/>
  <c r="D5406"/>
  <c r="D5479"/>
  <c r="D5552"/>
  <c r="D5625"/>
  <c r="D5698"/>
  <c r="D5771"/>
  <c r="D5845"/>
  <c r="D5918"/>
  <c r="D5991"/>
  <c r="D6064"/>
  <c r="D6137"/>
  <c r="D6202"/>
  <c r="D6266"/>
  <c r="D6330"/>
  <c r="D6394"/>
  <c r="D6458"/>
  <c r="D6522"/>
  <c r="D17"/>
  <c r="D1744"/>
  <c r="D2189"/>
  <c r="D2528"/>
  <c r="D2823"/>
  <c r="D3125"/>
  <c r="D3325"/>
  <c r="D3514"/>
  <c r="D3677"/>
  <c r="D3808"/>
  <c r="D3942"/>
  <c r="D1485"/>
  <c r="D2064"/>
  <c r="D2407"/>
  <c r="D2719"/>
  <c r="D3022"/>
  <c r="D3258"/>
  <c r="D3443"/>
  <c r="D3626"/>
  <c r="D3761"/>
  <c r="D3896"/>
  <c r="D4027"/>
  <c r="D4161"/>
  <c r="D4296"/>
  <c r="D4415"/>
  <c r="D4510"/>
  <c r="D4593"/>
  <c r="D4677"/>
  <c r="D4760"/>
  <c r="D4844"/>
  <c r="D4927"/>
  <c r="D5764"/>
  <c r="D2579"/>
  <c r="D3950"/>
  <c r="D4501"/>
  <c r="D4732"/>
  <c r="D4961"/>
  <c r="D5181"/>
  <c r="D5377"/>
  <c r="D5542"/>
  <c r="D5688"/>
  <c r="D5834"/>
  <c r="D5981"/>
  <c r="D6127"/>
  <c r="D6257"/>
  <c r="D6385"/>
  <c r="D6513"/>
  <c r="D1707"/>
  <c r="D2510"/>
  <c r="D3104"/>
  <c r="D3385"/>
  <c r="D3634"/>
  <c r="D3802"/>
  <c r="D3983"/>
  <c r="D4169"/>
  <c r="D4318"/>
  <c r="D4430"/>
  <c r="D4524"/>
  <c r="D4607"/>
  <c r="D4692"/>
  <c r="D4775"/>
  <c r="D4859"/>
  <c r="D4942"/>
  <c r="D5025"/>
  <c r="D5109"/>
  <c r="D5192"/>
  <c r="D5269"/>
  <c r="D5342"/>
  <c r="D5415"/>
  <c r="D5488"/>
  <c r="D5561"/>
  <c r="D5634"/>
  <c r="D5707"/>
  <c r="D5781"/>
  <c r="D5854"/>
  <c r="D5927"/>
  <c r="D6000"/>
  <c r="D6073"/>
  <c r="D6146"/>
  <c r="D6210"/>
  <c r="D6274"/>
  <c r="D6338"/>
  <c r="D6402"/>
  <c r="D6466"/>
  <c r="D6530"/>
  <c r="D796"/>
  <c r="D1823"/>
  <c r="D2231"/>
  <c r="D2561"/>
  <c r="D2864"/>
  <c r="D3160"/>
  <c r="D3351"/>
  <c r="D3535"/>
  <c r="D3690"/>
  <c r="D3825"/>
  <c r="D3960"/>
  <c r="D1609"/>
  <c r="D2113"/>
  <c r="D2453"/>
  <c r="D2754"/>
  <c r="D3055"/>
  <c r="D3281"/>
  <c r="D3470"/>
  <c r="D3645"/>
  <c r="D3777"/>
  <c r="D3910"/>
  <c r="D4045"/>
  <c r="D4179"/>
  <c r="D4314"/>
  <c r="D4426"/>
  <c r="D4520"/>
  <c r="D4604"/>
  <c r="D4687"/>
  <c r="D4771"/>
  <c r="D4854"/>
  <c r="D4939"/>
  <c r="D5932"/>
  <c r="D2838"/>
  <c r="D4049"/>
  <c r="D4523"/>
  <c r="D4763"/>
  <c r="D4982"/>
  <c r="D5213"/>
  <c r="D5405"/>
  <c r="D5560"/>
  <c r="D5706"/>
  <c r="D5853"/>
  <c r="D5999"/>
  <c r="D6145"/>
  <c r="D6273"/>
  <c r="D6401"/>
  <c r="D6529"/>
  <c r="D1853"/>
  <c r="D2583"/>
  <c r="D3176"/>
  <c r="D3409"/>
  <c r="D3649"/>
  <c r="D3834"/>
  <c r="D4001"/>
  <c r="D4184"/>
  <c r="D4336"/>
  <c r="D4442"/>
  <c r="D4534"/>
  <c r="D4619"/>
  <c r="D4702"/>
  <c r="D4785"/>
  <c r="D4869"/>
  <c r="D4952"/>
  <c r="D5036"/>
  <c r="D5119"/>
  <c r="D5204"/>
  <c r="D5278"/>
  <c r="D5351"/>
  <c r="D5424"/>
  <c r="D5497"/>
  <c r="D5570"/>
  <c r="D5643"/>
  <c r="D5717"/>
  <c r="D5790"/>
  <c r="D5863"/>
  <c r="D5936"/>
  <c r="D6009"/>
  <c r="D6082"/>
  <c r="D6154"/>
  <c r="D6218"/>
  <c r="D6282"/>
  <c r="D6346"/>
  <c r="D6410"/>
  <c r="D6474"/>
  <c r="D6538"/>
  <c r="D1018"/>
  <c r="D1878"/>
  <c r="D2272"/>
  <c r="D2601"/>
  <c r="D2905"/>
  <c r="D3185"/>
  <c r="D3370"/>
  <c r="D3560"/>
  <c r="D3709"/>
  <c r="D3843"/>
  <c r="D3976"/>
  <c r="D1690"/>
  <c r="D2150"/>
  <c r="D2490"/>
  <c r="D2792"/>
  <c r="D3095"/>
  <c r="D3306"/>
  <c r="D3491"/>
  <c r="D3659"/>
  <c r="D3794"/>
  <c r="D3928"/>
  <c r="D4063"/>
  <c r="D4195"/>
  <c r="D4328"/>
  <c r="D4438"/>
  <c r="D4531"/>
  <c r="D4614"/>
  <c r="D4697"/>
  <c r="D4781"/>
  <c r="D4865"/>
  <c r="D4949"/>
  <c r="D5996"/>
  <c r="D3169"/>
  <c r="D4098"/>
  <c r="D4555"/>
  <c r="D4795"/>
  <c r="D5014"/>
  <c r="D5231"/>
  <c r="D5432"/>
  <c r="D5578"/>
  <c r="D5725"/>
  <c r="D5871"/>
  <c r="D6017"/>
  <c r="D6161"/>
  <c r="D6289"/>
  <c r="D6417"/>
  <c r="D6545"/>
  <c r="D1977"/>
  <c r="D2656"/>
  <c r="D3195"/>
  <c r="D3455"/>
  <c r="D3667"/>
  <c r="D3850"/>
  <c r="D4034"/>
  <c r="D4201"/>
  <c r="D4352"/>
  <c r="D4454"/>
  <c r="D4545"/>
  <c r="D4629"/>
  <c r="D4712"/>
  <c r="D4796"/>
  <c r="D4879"/>
  <c r="D4963"/>
  <c r="D5046"/>
  <c r="D5131"/>
  <c r="D5214"/>
  <c r="D5287"/>
  <c r="D5360"/>
  <c r="D5433"/>
  <c r="D5506"/>
  <c r="D5579"/>
  <c r="D5653"/>
  <c r="D5726"/>
  <c r="D5799"/>
  <c r="D5872"/>
  <c r="D5945"/>
  <c r="D6018"/>
  <c r="D6091"/>
  <c r="D6162"/>
  <c r="D6226"/>
  <c r="D6290"/>
  <c r="D6354"/>
  <c r="D6418"/>
  <c r="D6482"/>
  <c r="D6546"/>
  <c r="D1198"/>
  <c r="D1949"/>
  <c r="D2321"/>
  <c r="D2637"/>
  <c r="D2937"/>
  <c r="D3208"/>
  <c r="D3397"/>
  <c r="D3586"/>
  <c r="D3725"/>
  <c r="D3858"/>
  <c r="D338"/>
  <c r="D1751"/>
  <c r="D2197"/>
  <c r="D2530"/>
  <c r="D2835"/>
  <c r="D3129"/>
  <c r="D3327"/>
  <c r="D3515"/>
  <c r="D3678"/>
  <c r="D3813"/>
  <c r="D3944"/>
  <c r="D4078"/>
  <c r="D4211"/>
  <c r="D4346"/>
  <c r="D4449"/>
  <c r="D4541"/>
  <c r="D4624"/>
  <c r="D4708"/>
  <c r="D4792"/>
  <c r="D4876"/>
  <c r="D4959"/>
  <c r="D2920"/>
  <c r="D2622"/>
  <c r="D2299"/>
  <c r="D1909"/>
  <c r="D1114"/>
  <c r="D6537"/>
  <c r="D6473"/>
  <c r="D6409"/>
  <c r="D6345"/>
  <c r="D6281"/>
  <c r="D6217"/>
  <c r="D6153"/>
  <c r="D6081"/>
  <c r="D6008"/>
  <c r="D5935"/>
  <c r="D5862"/>
  <c r="D5789"/>
  <c r="D5715"/>
  <c r="D5642"/>
  <c r="D5569"/>
  <c r="D5496"/>
  <c r="D5414"/>
  <c r="D5322"/>
  <c r="D5222"/>
  <c r="D5108"/>
  <c r="D5004"/>
  <c r="D4888"/>
  <c r="D4774"/>
  <c r="D4669"/>
  <c r="D4543"/>
  <c r="D4406"/>
  <c r="D4083"/>
  <c r="D3698"/>
  <c r="D3287"/>
  <c r="D2539"/>
  <c r="D883"/>
  <c r="D5940"/>
  <c r="D5572"/>
  <c r="D4219"/>
  <c r="D4086"/>
  <c r="D3951"/>
  <c r="D3816"/>
  <c r="D3683"/>
  <c r="D3526"/>
  <c r="D3339"/>
  <c r="D3141"/>
  <c r="D2841"/>
  <c r="D2544"/>
  <c r="D2216"/>
  <c r="D1780"/>
  <c r="D602"/>
  <c r="D6521"/>
  <c r="D6457"/>
  <c r="D6393"/>
  <c r="D6329"/>
  <c r="D6265"/>
  <c r="D6201"/>
  <c r="D6136"/>
  <c r="D6063"/>
  <c r="D5990"/>
  <c r="D5917"/>
  <c r="D5843"/>
  <c r="D5770"/>
  <c r="D5697"/>
  <c r="D5624"/>
  <c r="D5551"/>
  <c r="D5478"/>
  <c r="D5395"/>
  <c r="D5295"/>
  <c r="D5191"/>
  <c r="D5087"/>
  <c r="D4972"/>
  <c r="D4857"/>
  <c r="D4752"/>
  <c r="D4638"/>
  <c r="D4512"/>
  <c r="D4349"/>
  <c r="D3965"/>
  <c r="D3648"/>
  <c r="D3139"/>
  <c r="D2249"/>
  <c r="D6132"/>
  <c r="D5908"/>
  <c r="D5476"/>
  <c r="D3544"/>
  <c r="D3067"/>
  <c r="D2202"/>
  <c r="D6092"/>
  <c r="D5844"/>
  <c r="D5396"/>
  <c r="D3070"/>
  <c r="D2768"/>
  <c r="D2467"/>
  <c r="D2123"/>
  <c r="D1643"/>
  <c r="D6569"/>
  <c r="D6505"/>
  <c r="D6441"/>
  <c r="D6377"/>
  <c r="D6313"/>
  <c r="D6249"/>
  <c r="D6185"/>
  <c r="D6118"/>
  <c r="D6045"/>
  <c r="D5971"/>
  <c r="D5898"/>
  <c r="D5825"/>
  <c r="D5752"/>
  <c r="D5679"/>
  <c r="D5606"/>
  <c r="D5533"/>
  <c r="D5459"/>
  <c r="D5368"/>
  <c r="D5267"/>
  <c r="D5171"/>
  <c r="D5055"/>
  <c r="D4941"/>
  <c r="D4836"/>
  <c r="D4721"/>
  <c r="D4606"/>
  <c r="D4464"/>
  <c r="D4233"/>
  <c r="D3917"/>
  <c r="D3522"/>
  <c r="D2881"/>
  <c r="D2115"/>
  <c r="D6084"/>
  <c r="D5828"/>
  <c r="D5268"/>
  <c r="D4151"/>
  <c r="D4017"/>
  <c r="D3886"/>
  <c r="D3751"/>
  <c r="D3616"/>
  <c r="D3431"/>
  <c r="D3242"/>
  <c r="D2997"/>
  <c r="D2695"/>
  <c r="D2384"/>
  <c r="D2025"/>
  <c r="D1413"/>
  <c r="D6553"/>
  <c r="D6489"/>
  <c r="D6425"/>
  <c r="D6361"/>
  <c r="D6297"/>
  <c r="D6233"/>
  <c r="D6169"/>
  <c r="D6099"/>
  <c r="D6026"/>
  <c r="D5953"/>
  <c r="D5880"/>
  <c r="D5807"/>
  <c r="D5734"/>
  <c r="D5661"/>
  <c r="D5587"/>
  <c r="D5514"/>
  <c r="D5441"/>
  <c r="D5341"/>
  <c r="D5249"/>
  <c r="D5140"/>
  <c r="D5024"/>
  <c r="D4920"/>
  <c r="D4805"/>
  <c r="D4689"/>
  <c r="D4585"/>
  <c r="D4429"/>
  <c r="D4182"/>
  <c r="D3815"/>
  <c r="D3358"/>
  <c r="D2765"/>
  <c r="D1773"/>
  <c r="D6020"/>
  <c r="D5740"/>
  <c r="D4572"/>
  <c r="D5684"/>
  <c r="D5252"/>
  <c r="D5676"/>
  <c r="D4718"/>
  <c r="D4526"/>
  <c r="D5129"/>
  <c r="D4392"/>
  <c r="D5111"/>
  <c r="D3912"/>
  <c r="D5075"/>
  <c r="D3859"/>
  <c r="D6028"/>
  <c r="D5772"/>
  <c r="D5508"/>
  <c r="D4983"/>
  <c r="D3270"/>
  <c r="D3241"/>
  <c r="D3102"/>
  <c r="D4142"/>
  <c r="D3999"/>
  <c r="D5860"/>
  <c r="D5652"/>
  <c r="D5380"/>
  <c r="D4965"/>
  <c r="D4079"/>
  <c r="D3863"/>
  <c r="D5604"/>
  <c r="D5348"/>
  <c r="D4919"/>
  <c r="D3943"/>
  <c r="D3423"/>
  <c r="D2704"/>
  <c r="D3217"/>
  <c r="D2589"/>
  <c r="D1772"/>
  <c r="D4361"/>
  <c r="D3681"/>
  <c r="D2440"/>
  <c r="D4343"/>
  <c r="D4791"/>
  <c r="D4309"/>
  <c r="D3640"/>
  <c r="D1718"/>
  <c r="D3507"/>
  <c r="D5220"/>
  <c r="D4773"/>
  <c r="D4162"/>
  <c r="D3550"/>
  <c r="D992"/>
  <c r="D2967"/>
  <c r="D5423"/>
  <c r="D5350"/>
  <c r="D5277"/>
  <c r="D5201"/>
  <c r="D5118"/>
  <c r="D5035"/>
  <c r="D4951"/>
  <c r="D4868"/>
  <c r="D4784"/>
  <c r="D4701"/>
  <c r="D4616"/>
  <c r="D4533"/>
  <c r="D4440"/>
  <c r="D4335"/>
  <c r="D4200"/>
  <c r="D4065"/>
  <c r="D3931"/>
  <c r="D3798"/>
  <c r="D3666"/>
  <c r="D3498"/>
  <c r="D3312"/>
  <c r="D3101"/>
  <c r="D2802"/>
  <c r="D2506"/>
  <c r="D2166"/>
  <c r="D1700"/>
  <c r="D6140"/>
  <c r="D6076"/>
  <c r="D6004"/>
  <c r="D5924"/>
  <c r="D5836"/>
  <c r="D5748"/>
  <c r="D5668"/>
  <c r="D5580"/>
  <c r="D5492"/>
  <c r="D5364"/>
  <c r="D5236"/>
  <c r="D5093"/>
  <c r="D4937"/>
  <c r="D4745"/>
  <c r="D4553"/>
  <c r="D4329"/>
  <c r="D4110"/>
  <c r="D3890"/>
  <c r="D3592"/>
  <c r="D3184"/>
  <c r="D2543"/>
  <c r="D1476"/>
  <c r="D3946"/>
  <c r="D3334"/>
  <c r="D1256"/>
  <c r="D3275"/>
  <c r="D4299"/>
  <c r="D4168"/>
  <c r="D4033"/>
  <c r="D3898"/>
  <c r="D3763"/>
  <c r="D3631"/>
  <c r="D3453"/>
  <c r="D3266"/>
  <c r="D3027"/>
  <c r="D2726"/>
  <c r="D2417"/>
  <c r="D2082"/>
  <c r="D1526"/>
  <c r="D6124"/>
  <c r="D6060"/>
  <c r="D5988"/>
  <c r="D5900"/>
  <c r="D5812"/>
  <c r="D5732"/>
  <c r="D5644"/>
  <c r="D5556"/>
  <c r="D5460"/>
  <c r="D5332"/>
  <c r="D5203"/>
  <c r="D5056"/>
  <c r="D4892"/>
  <c r="D4700"/>
  <c r="D4497"/>
  <c r="D4278"/>
  <c r="D4058"/>
  <c r="D3817"/>
  <c r="D3489"/>
  <c r="D3031"/>
  <c r="D2334"/>
  <c r="D4334"/>
  <c r="D3811"/>
  <c r="D3133"/>
  <c r="D4175"/>
  <c r="D2735"/>
  <c r="D4283"/>
  <c r="D4150"/>
  <c r="D4015"/>
  <c r="D3881"/>
  <c r="D3750"/>
  <c r="D3615"/>
  <c r="D3427"/>
  <c r="D3240"/>
  <c r="D2987"/>
  <c r="D2691"/>
  <c r="D2379"/>
  <c r="D2023"/>
  <c r="D1385"/>
  <c r="D6116"/>
  <c r="D6052"/>
  <c r="D5972"/>
  <c r="D5892"/>
  <c r="D5804"/>
  <c r="D5716"/>
  <c r="D5636"/>
  <c r="D5548"/>
  <c r="D5444"/>
  <c r="D5316"/>
  <c r="D5184"/>
  <c r="D5038"/>
  <c r="D4864"/>
  <c r="D4672"/>
  <c r="D4475"/>
  <c r="D4246"/>
  <c r="D4026"/>
  <c r="D3786"/>
  <c r="D3432"/>
  <c r="D2938"/>
  <c r="D2251"/>
  <c r="D4281"/>
  <c r="D3749"/>
  <c r="D2901"/>
  <c r="D4040"/>
  <c r="D2102"/>
  <c r="D5386"/>
  <c r="D5313"/>
  <c r="D5240"/>
  <c r="D5160"/>
  <c r="D5077"/>
  <c r="D4993"/>
  <c r="D4909"/>
  <c r="D4825"/>
  <c r="D4742"/>
  <c r="D4659"/>
  <c r="D4575"/>
  <c r="D4489"/>
  <c r="D4393"/>
  <c r="D4265"/>
  <c r="D4133"/>
  <c r="D4000"/>
  <c r="D3866"/>
  <c r="D3731"/>
  <c r="D3590"/>
  <c r="D3405"/>
  <c r="D3221"/>
  <c r="D2954"/>
  <c r="D2653"/>
  <c r="D2333"/>
  <c r="D1961"/>
  <c r="D1272"/>
  <c r="D6108"/>
  <c r="D6044"/>
  <c r="D5964"/>
  <c r="D5876"/>
  <c r="D5796"/>
  <c r="D5708"/>
  <c r="D5620"/>
  <c r="D5540"/>
  <c r="D5428"/>
  <c r="D5300"/>
  <c r="D5166"/>
  <c r="D5020"/>
  <c r="D4846"/>
  <c r="D4645"/>
  <c r="D4445"/>
  <c r="D4225"/>
  <c r="D3995"/>
  <c r="D3754"/>
  <c r="D3387"/>
  <c r="D2847"/>
  <c r="D2147"/>
  <c r="D4198"/>
  <c r="D3665"/>
  <c r="D2717"/>
  <c r="D3955"/>
  <c r="D1572"/>
  <c r="D4565"/>
  <c r="D4477"/>
  <c r="D4381"/>
  <c r="D4251"/>
  <c r="D4117"/>
  <c r="D3982"/>
  <c r="D3848"/>
  <c r="D3714"/>
  <c r="D3570"/>
  <c r="D3382"/>
  <c r="D3194"/>
  <c r="D2911"/>
  <c r="D2616"/>
  <c r="D2296"/>
  <c r="D1905"/>
  <c r="D1083"/>
  <c r="D6100"/>
  <c r="D6036"/>
  <c r="D5956"/>
  <c r="D5868"/>
  <c r="D5780"/>
  <c r="D5700"/>
  <c r="D5612"/>
  <c r="D5524"/>
  <c r="D5412"/>
  <c r="D5284"/>
  <c r="D5148"/>
  <c r="D5001"/>
  <c r="D4819"/>
  <c r="D4627"/>
  <c r="D4413"/>
  <c r="D4193"/>
  <c r="D3974"/>
  <c r="D3703"/>
  <c r="D3343"/>
  <c r="D2775"/>
  <c r="D2033"/>
  <c r="D4145"/>
  <c r="D3611"/>
  <c r="D2527"/>
  <c r="D3768"/>
  <c r="D5066"/>
  <c r="D1923"/>
  <c r="D4082"/>
  <c r="D3496"/>
  <c r="D2290"/>
  <c r="D3705"/>
  <c r="D4562"/>
  <c r="D5980"/>
  <c r="D5916"/>
  <c r="D5852"/>
  <c r="D5788"/>
  <c r="D5724"/>
  <c r="D5660"/>
  <c r="D5596"/>
  <c r="D5532"/>
  <c r="D5468"/>
  <c r="D5404"/>
  <c r="D5340"/>
  <c r="D5276"/>
  <c r="D5212"/>
  <c r="D5139"/>
  <c r="D5065"/>
  <c r="D4992"/>
  <c r="D4901"/>
  <c r="D4809"/>
  <c r="D4709"/>
  <c r="D4608"/>
  <c r="D4517"/>
  <c r="D4402"/>
  <c r="D4288"/>
  <c r="D4183"/>
  <c r="D4069"/>
  <c r="D3953"/>
  <c r="D3849"/>
  <c r="D3693"/>
  <c r="D3505"/>
  <c r="D3314"/>
  <c r="D3082"/>
  <c r="D2729"/>
  <c r="D2386"/>
  <c r="D1997"/>
  <c r="D4365"/>
  <c r="D4114"/>
  <c r="D3832"/>
  <c r="D3569"/>
  <c r="D3187"/>
  <c r="D2369"/>
  <c r="D466"/>
  <c r="D4008"/>
  <c r="D3597"/>
  <c r="D2896"/>
  <c r="D5074"/>
  <c r="D5452"/>
  <c r="D5388"/>
  <c r="D5324"/>
  <c r="D5260"/>
  <c r="D5193"/>
  <c r="D5120"/>
  <c r="D5047"/>
  <c r="D4974"/>
  <c r="D4883"/>
  <c r="D4782"/>
  <c r="D4681"/>
  <c r="D4590"/>
  <c r="D4486"/>
  <c r="D4371"/>
  <c r="D4266"/>
  <c r="D4152"/>
  <c r="D4037"/>
  <c r="D3933"/>
  <c r="D3807"/>
  <c r="D3650"/>
  <c r="D3477"/>
  <c r="D3257"/>
  <c r="D2965"/>
  <c r="D2658"/>
  <c r="D2306"/>
  <c r="D1839"/>
  <c r="D4312"/>
  <c r="D4031"/>
  <c r="D3779"/>
  <c r="D3451"/>
  <c r="D3066"/>
  <c r="D2157"/>
  <c r="D4270"/>
  <c r="D3935"/>
  <c r="D3479"/>
  <c r="D2710"/>
  <c r="D5010"/>
  <c r="D2103"/>
  <c r="D4207"/>
  <c r="D3872"/>
  <c r="D3464"/>
  <c r="D2592"/>
  <c r="D4978"/>
  <c r="D6012"/>
  <c r="D5948"/>
  <c r="D5884"/>
  <c r="D5820"/>
  <c r="D5756"/>
  <c r="D5692"/>
  <c r="D5628"/>
  <c r="D5564"/>
  <c r="D5500"/>
  <c r="D5436"/>
  <c r="D5372"/>
  <c r="D5308"/>
  <c r="D5244"/>
  <c r="D5175"/>
  <c r="D5102"/>
  <c r="D5029"/>
  <c r="D4956"/>
  <c r="D4855"/>
  <c r="D4755"/>
  <c r="D4663"/>
  <c r="D4563"/>
  <c r="D4455"/>
  <c r="D4351"/>
  <c r="D4235"/>
  <c r="D4120"/>
  <c r="D4016"/>
  <c r="D3901"/>
  <c r="D3766"/>
  <c r="D3619"/>
  <c r="D3416"/>
  <c r="D3197"/>
  <c r="D2914"/>
  <c r="D2563"/>
  <c r="D2175"/>
  <c r="D1560"/>
  <c r="D4250"/>
  <c r="D3978"/>
  <c r="D3696"/>
  <c r="D3378"/>
  <c r="D2762"/>
  <c r="D1903"/>
  <c r="D4186"/>
  <c r="D3841"/>
  <c r="D3361"/>
  <c r="D2129"/>
  <c r="D4634"/>
  <c r="D5484"/>
  <c r="D5420"/>
  <c r="D5356"/>
  <c r="D5292"/>
  <c r="D5228"/>
  <c r="D5157"/>
  <c r="D5084"/>
  <c r="D5011"/>
  <c r="D4928"/>
  <c r="D4828"/>
  <c r="D4736"/>
  <c r="D4636"/>
  <c r="D4535"/>
  <c r="D4434"/>
  <c r="D4319"/>
  <c r="D4205"/>
  <c r="D4099"/>
  <c r="D3985"/>
  <c r="D3870"/>
  <c r="D3734"/>
  <c r="D3578"/>
  <c r="D3359"/>
  <c r="D3146"/>
  <c r="D2821"/>
  <c r="D2469"/>
  <c r="D2119"/>
  <c r="D1315"/>
  <c r="D4166"/>
  <c r="D3915"/>
  <c r="D3643"/>
  <c r="D3261"/>
  <c r="D2690"/>
  <c r="D1354"/>
  <c r="D4102"/>
  <c r="D3758"/>
  <c r="D3231"/>
  <c r="D1854"/>
  <c r="D4554"/>
  <c r="D4459"/>
  <c r="D1342"/>
  <c r="D4842"/>
  <c r="D4185"/>
  <c r="D2526"/>
  <c r="D697"/>
  <c r="D4818"/>
  <c r="D4167"/>
  <c r="D3674"/>
  <c r="D3153"/>
  <c r="D2342"/>
  <c r="D5210"/>
  <c r="D4810"/>
  <c r="D4112"/>
  <c r="D3111"/>
  <c r="D2181"/>
  <c r="D5162"/>
  <c r="D4738"/>
  <c r="D2693"/>
  <c r="D3893"/>
  <c r="D3157"/>
  <c r="D4910"/>
  <c r="D4837"/>
  <c r="D4764"/>
  <c r="D4691"/>
  <c r="D4617"/>
  <c r="D4544"/>
  <c r="D4465"/>
  <c r="D4382"/>
  <c r="D4298"/>
  <c r="D4215"/>
  <c r="D4131"/>
  <c r="D4047"/>
  <c r="D3963"/>
  <c r="D3880"/>
  <c r="D3776"/>
  <c r="D3671"/>
  <c r="D3534"/>
  <c r="D3373"/>
  <c r="D3226"/>
  <c r="D3010"/>
  <c r="D2750"/>
  <c r="D2517"/>
  <c r="D2230"/>
  <c r="D1886"/>
  <c r="D1122"/>
  <c r="D4261"/>
  <c r="D4093"/>
  <c r="D3926"/>
  <c r="D3759"/>
  <c r="D3583"/>
  <c r="D3350"/>
  <c r="D3086"/>
  <c r="D2573"/>
  <c r="D2080"/>
  <c r="D4353"/>
  <c r="D4123"/>
  <c r="D3925"/>
  <c r="D3685"/>
  <c r="D3391"/>
  <c r="D3085"/>
  <c r="D2545"/>
  <c r="D1931"/>
  <c r="D5202"/>
  <c r="D4994"/>
  <c r="D4754"/>
  <c r="D4478"/>
  <c r="D4066"/>
  <c r="D1803"/>
  <c r="D615"/>
  <c r="D4229"/>
  <c r="D4062"/>
  <c r="D3895"/>
  <c r="D3727"/>
  <c r="D3541"/>
  <c r="D3305"/>
  <c r="D2949"/>
  <c r="D2501"/>
  <c r="D1813"/>
  <c r="D4290"/>
  <c r="D4091"/>
  <c r="D3851"/>
  <c r="D3622"/>
  <c r="D3349"/>
  <c r="D2921"/>
  <c r="D2397"/>
  <c r="D1805"/>
  <c r="D5146"/>
  <c r="D4930"/>
  <c r="D4722"/>
  <c r="D4405"/>
  <c r="D3874"/>
  <c r="D5138"/>
  <c r="D4906"/>
  <c r="D4674"/>
  <c r="D4377"/>
  <c r="D3627"/>
  <c r="D4947"/>
  <c r="D4873"/>
  <c r="D4800"/>
  <c r="D4727"/>
  <c r="D4654"/>
  <c r="D4581"/>
  <c r="D4507"/>
  <c r="D4424"/>
  <c r="D4339"/>
  <c r="D4256"/>
  <c r="D4173"/>
  <c r="D4089"/>
  <c r="D4006"/>
  <c r="D3922"/>
  <c r="D3839"/>
  <c r="D3723"/>
  <c r="D3607"/>
  <c r="D3461"/>
  <c r="D3299"/>
  <c r="D3128"/>
  <c r="D2893"/>
  <c r="D2634"/>
  <c r="D2363"/>
  <c r="D2095"/>
  <c r="D1669"/>
  <c r="D4344"/>
  <c r="D4177"/>
  <c r="D4009"/>
  <c r="D3842"/>
  <c r="D3675"/>
  <c r="D3467"/>
  <c r="D3232"/>
  <c r="D2878"/>
  <c r="D2317"/>
  <c r="D1509"/>
  <c r="D4259"/>
  <c r="D4018"/>
  <c r="D3789"/>
  <c r="D3581"/>
  <c r="D3245"/>
  <c r="D2781"/>
  <c r="D2314"/>
  <c r="D1419"/>
  <c r="D5098"/>
  <c r="D4890"/>
  <c r="D4650"/>
  <c r="D4304"/>
  <c r="D3527"/>
  <c r="D2322"/>
  <c r="D1914"/>
  <c r="D3792"/>
  <c r="D3274"/>
  <c r="D4277"/>
  <c r="D3774"/>
  <c r="D2626"/>
  <c r="D4011"/>
  <c r="D3499"/>
  <c r="D2461"/>
  <c r="D3911"/>
  <c r="D3381"/>
  <c r="D2061"/>
  <c r="D4586"/>
  <c r="D4359"/>
  <c r="D4085"/>
  <c r="D3819"/>
  <c r="D3481"/>
  <c r="D2304"/>
  <c r="D2229"/>
  <c r="D3353"/>
  <c r="D3567"/>
  <c r="D568"/>
  <c r="D4496"/>
  <c r="D4267"/>
  <c r="D3984"/>
  <c r="D3673"/>
  <c r="D3335"/>
  <c r="D3375"/>
  <c r="D3419"/>
  <c r="D4203"/>
  <c r="D3975"/>
  <c r="D3646"/>
  <c r="D3216"/>
  <c r="D3283"/>
  <c r="D3346"/>
  <c r="D2158"/>
  <c r="D4148"/>
  <c r="D2471"/>
  <c r="D3503"/>
  <c r="D2567"/>
  <c r="D3447"/>
  <c r="D4276"/>
  <c r="D3884"/>
  <c r="D2960"/>
  <c r="D3772"/>
  <c r="D3119"/>
  <c r="D1703"/>
  <c r="D3049"/>
  <c r="D2037"/>
  <c r="D2930"/>
  <c r="D1573"/>
  <c r="D2839"/>
  <c r="D1650"/>
  <c r="D2933"/>
  <c r="D1445"/>
  <c r="D2459"/>
  <c r="D94"/>
  <c r="D2795"/>
  <c r="D3603"/>
  <c r="D2890"/>
  <c r="D954"/>
  <c r="D2259"/>
  <c r="D2569"/>
  <c r="D2320"/>
  <c r="D3404"/>
  <c r="D2915"/>
  <c r="D1282"/>
  <c r="D3324"/>
  <c r="D2504"/>
  <c r="D848"/>
  <c r="D2767"/>
  <c r="D2218"/>
  <c r="D3161"/>
  <c r="D4460"/>
  <c r="D2472"/>
  <c r="D1975"/>
  <c r="D3827"/>
  <c r="D3744"/>
  <c r="D3661"/>
  <c r="D3562"/>
  <c r="D3446"/>
  <c r="D3330"/>
  <c r="D3213"/>
  <c r="D3056"/>
  <c r="D2866"/>
  <c r="D2681"/>
  <c r="D2497"/>
  <c r="D2281"/>
  <c r="D2066"/>
  <c r="D1752"/>
  <c r="D1213"/>
  <c r="D4354"/>
  <c r="D4271"/>
  <c r="D4187"/>
  <c r="D4104"/>
  <c r="D4019"/>
  <c r="D3936"/>
  <c r="D3853"/>
  <c r="D3769"/>
  <c r="D3686"/>
  <c r="D3598"/>
  <c r="D3480"/>
  <c r="D3363"/>
  <c r="D3248"/>
  <c r="D3112"/>
  <c r="D2923"/>
  <c r="D2736"/>
  <c r="D2549"/>
  <c r="D2345"/>
  <c r="D2133"/>
  <c r="D1855"/>
  <c r="D1426"/>
  <c r="D4363"/>
  <c r="D4280"/>
  <c r="D4197"/>
  <c r="D4113"/>
  <c r="D4029"/>
  <c r="D3945"/>
  <c r="D3862"/>
  <c r="D3778"/>
  <c r="D3695"/>
  <c r="D3610"/>
  <c r="D3495"/>
  <c r="D3377"/>
  <c r="D3259"/>
  <c r="D3130"/>
  <c r="D2945"/>
  <c r="D2759"/>
  <c r="D2571"/>
  <c r="D2367"/>
  <c r="D2153"/>
  <c r="D1890"/>
  <c r="D1502"/>
  <c r="D362"/>
  <c r="D5154"/>
  <c r="D5082"/>
  <c r="D5002"/>
  <c r="D4914"/>
  <c r="D4826"/>
  <c r="D4746"/>
  <c r="D4658"/>
  <c r="D4570"/>
  <c r="D4487"/>
  <c r="D4386"/>
  <c r="D4286"/>
  <c r="D4194"/>
  <c r="D4094"/>
  <c r="D3993"/>
  <c r="D3902"/>
  <c r="D3801"/>
  <c r="D3655"/>
  <c r="D3509"/>
  <c r="D3362"/>
  <c r="D3207"/>
  <c r="D2810"/>
  <c r="D2354"/>
  <c r="D1888"/>
  <c r="D3576"/>
  <c r="D3311"/>
  <c r="D3037"/>
  <c r="D2582"/>
  <c r="D2112"/>
  <c r="D1404"/>
  <c r="D3429"/>
  <c r="D3003"/>
  <c r="D2426"/>
  <c r="D1099"/>
  <c r="D4188"/>
  <c r="D3860"/>
  <c r="D3340"/>
  <c r="D2575"/>
  <c r="D1482"/>
  <c r="D2414"/>
  <c r="D2614"/>
  <c r="D2017"/>
  <c r="D4140"/>
  <c r="D3732"/>
  <c r="D3180"/>
  <c r="D2421"/>
  <c r="D3109"/>
  <c r="D1942"/>
  <c r="D2413"/>
  <c r="D1736"/>
  <c r="D3797"/>
  <c r="D3713"/>
  <c r="D3630"/>
  <c r="D3519"/>
  <c r="D3403"/>
  <c r="D3286"/>
  <c r="D3168"/>
  <c r="D2984"/>
  <c r="D2799"/>
  <c r="D2613"/>
  <c r="D2416"/>
  <c r="D2199"/>
  <c r="D1959"/>
  <c r="D1619"/>
  <c r="D874"/>
  <c r="D4323"/>
  <c r="D4239"/>
  <c r="D4155"/>
  <c r="D4072"/>
  <c r="D3989"/>
  <c r="D3905"/>
  <c r="D3822"/>
  <c r="D3738"/>
  <c r="D3654"/>
  <c r="D3553"/>
  <c r="D3437"/>
  <c r="D3321"/>
  <c r="D3203"/>
  <c r="D3040"/>
  <c r="D2854"/>
  <c r="D2665"/>
  <c r="D2480"/>
  <c r="D2265"/>
  <c r="D2049"/>
  <c r="D1724"/>
  <c r="D1154"/>
  <c r="D4333"/>
  <c r="D4248"/>
  <c r="D4165"/>
  <c r="D4081"/>
  <c r="D3998"/>
  <c r="D3914"/>
  <c r="D3831"/>
  <c r="D3747"/>
  <c r="D3663"/>
  <c r="D3568"/>
  <c r="D3450"/>
  <c r="D3333"/>
  <c r="D3215"/>
  <c r="D3061"/>
  <c r="D2875"/>
  <c r="D2689"/>
  <c r="D2499"/>
  <c r="D2286"/>
  <c r="D2073"/>
  <c r="D1771"/>
  <c r="D1249"/>
  <c r="D5194"/>
  <c r="D5130"/>
  <c r="D5058"/>
  <c r="D4970"/>
  <c r="D4882"/>
  <c r="D4802"/>
  <c r="D4714"/>
  <c r="D4626"/>
  <c r="D4546"/>
  <c r="D4450"/>
  <c r="D4350"/>
  <c r="D4258"/>
  <c r="D4158"/>
  <c r="D4057"/>
  <c r="D3966"/>
  <c r="D3865"/>
  <c r="D3746"/>
  <c r="D3600"/>
  <c r="D3454"/>
  <c r="D3307"/>
  <c r="D3103"/>
  <c r="D2649"/>
  <c r="D2187"/>
  <c r="D1618"/>
  <c r="D3485"/>
  <c r="D3210"/>
  <c r="D2874"/>
  <c r="D2411"/>
  <c r="D1874"/>
  <c r="D330"/>
  <c r="D3310"/>
  <c r="D2771"/>
  <c r="D2143"/>
  <c r="D4412"/>
  <c r="D4052"/>
  <c r="D3724"/>
  <c r="D3114"/>
  <c r="D2201"/>
  <c r="D3063"/>
  <c r="D1782"/>
  <c r="D1912"/>
  <c r="D1337"/>
  <c r="D3018"/>
  <c r="D2832"/>
  <c r="D2645"/>
  <c r="D2450"/>
  <c r="D2238"/>
  <c r="D2007"/>
  <c r="D1688"/>
  <c r="D1049"/>
  <c r="D4321"/>
  <c r="D4238"/>
  <c r="D4154"/>
  <c r="D4071"/>
  <c r="D3987"/>
  <c r="D3904"/>
  <c r="D3821"/>
  <c r="D3736"/>
  <c r="D3653"/>
  <c r="D3552"/>
  <c r="D3434"/>
  <c r="D3318"/>
  <c r="D3202"/>
  <c r="D3039"/>
  <c r="D2850"/>
  <c r="D2663"/>
  <c r="D2473"/>
  <c r="D2262"/>
  <c r="D2046"/>
  <c r="D1722"/>
  <c r="D1132"/>
  <c r="D5186"/>
  <c r="D5122"/>
  <c r="D5042"/>
  <c r="D4954"/>
  <c r="D4874"/>
  <c r="D4786"/>
  <c r="D4698"/>
  <c r="D4618"/>
  <c r="D4530"/>
  <c r="D4432"/>
  <c r="D4341"/>
  <c r="D4240"/>
  <c r="D4139"/>
  <c r="D4048"/>
  <c r="D3947"/>
  <c r="D3847"/>
  <c r="D3728"/>
  <c r="D3582"/>
  <c r="D3435"/>
  <c r="D3289"/>
  <c r="D3001"/>
  <c r="D2635"/>
  <c r="D2137"/>
  <c r="D1273"/>
  <c r="D3475"/>
  <c r="D3192"/>
  <c r="D2773"/>
  <c r="D2395"/>
  <c r="D1791"/>
  <c r="D3547"/>
  <c r="D3291"/>
  <c r="D2698"/>
  <c r="D1918"/>
  <c r="D4404"/>
  <c r="D4020"/>
  <c r="D3596"/>
  <c r="D3059"/>
  <c r="D2138"/>
  <c r="D2862"/>
  <c r="D1647"/>
  <c r="D1581"/>
  <c r="D115"/>
  <c r="D226"/>
  <c r="D4302"/>
  <c r="D4218"/>
  <c r="D4135"/>
  <c r="D4051"/>
  <c r="D3968"/>
  <c r="D3885"/>
  <c r="D3800"/>
  <c r="D3717"/>
  <c r="D3633"/>
  <c r="D3525"/>
  <c r="D3407"/>
  <c r="D3290"/>
  <c r="D3175"/>
  <c r="D2994"/>
  <c r="D2808"/>
  <c r="D2618"/>
  <c r="D2425"/>
  <c r="D2213"/>
  <c r="D1976"/>
  <c r="D1638"/>
  <c r="D916"/>
  <c r="D4311"/>
  <c r="D4227"/>
  <c r="D4144"/>
  <c r="D4061"/>
  <c r="D3977"/>
  <c r="D3894"/>
  <c r="D3809"/>
  <c r="D3726"/>
  <c r="D3642"/>
  <c r="D3537"/>
  <c r="D3422"/>
  <c r="D3304"/>
  <c r="D3186"/>
  <c r="D3013"/>
  <c r="D2827"/>
  <c r="D2643"/>
  <c r="D2449"/>
  <c r="D2233"/>
  <c r="D2005"/>
  <c r="D1678"/>
  <c r="D1046"/>
  <c r="D5178"/>
  <c r="D5114"/>
  <c r="D5034"/>
  <c r="D4946"/>
  <c r="D4866"/>
  <c r="D4778"/>
  <c r="D4690"/>
  <c r="D4610"/>
  <c r="D4522"/>
  <c r="D4423"/>
  <c r="D4331"/>
  <c r="D4231"/>
  <c r="D4130"/>
  <c r="D4039"/>
  <c r="D3938"/>
  <c r="D3838"/>
  <c r="D3719"/>
  <c r="D3573"/>
  <c r="D3426"/>
  <c r="D3280"/>
  <c r="D2957"/>
  <c r="D2534"/>
  <c r="D2122"/>
  <c r="D1081"/>
  <c r="D3411"/>
  <c r="D3183"/>
  <c r="D2744"/>
  <c r="D2279"/>
  <c r="D1770"/>
  <c r="D3520"/>
  <c r="D3209"/>
  <c r="D2667"/>
  <c r="D1818"/>
  <c r="D4316"/>
  <c r="D3988"/>
  <c r="D3564"/>
  <c r="D2867"/>
  <c r="D2086"/>
  <c r="D2789"/>
  <c r="D3117"/>
  <c r="D1258"/>
  <c r="D2060"/>
  <c r="D1406"/>
  <c r="D4375"/>
  <c r="D4291"/>
  <c r="D4208"/>
  <c r="D4125"/>
  <c r="D4041"/>
  <c r="D3958"/>
  <c r="D3873"/>
  <c r="D3790"/>
  <c r="D3706"/>
  <c r="D3623"/>
  <c r="D3510"/>
  <c r="D3394"/>
  <c r="D3277"/>
  <c r="D3154"/>
  <c r="D2969"/>
  <c r="D2783"/>
  <c r="D2599"/>
  <c r="D2398"/>
  <c r="D2185"/>
  <c r="D1933"/>
  <c r="D1590"/>
  <c r="D741"/>
  <c r="D4301"/>
  <c r="D4217"/>
  <c r="D4134"/>
  <c r="D4050"/>
  <c r="D3967"/>
  <c r="D3882"/>
  <c r="D3799"/>
  <c r="D3715"/>
  <c r="D3632"/>
  <c r="D3523"/>
  <c r="D3406"/>
  <c r="D3288"/>
  <c r="D3171"/>
  <c r="D2993"/>
  <c r="D2805"/>
  <c r="D2617"/>
  <c r="D2418"/>
  <c r="D2207"/>
  <c r="D1973"/>
  <c r="D1635"/>
  <c r="D888"/>
  <c r="D5170"/>
  <c r="D5106"/>
  <c r="D5018"/>
  <c r="D4938"/>
  <c r="D4850"/>
  <c r="D4762"/>
  <c r="D4682"/>
  <c r="D4594"/>
  <c r="D4505"/>
  <c r="D4414"/>
  <c r="D4313"/>
  <c r="D4213"/>
  <c r="D4121"/>
  <c r="D4021"/>
  <c r="D3920"/>
  <c r="D3829"/>
  <c r="D3701"/>
  <c r="D3554"/>
  <c r="D3408"/>
  <c r="D3234"/>
  <c r="D2942"/>
  <c r="D2489"/>
  <c r="D1982"/>
  <c r="D1002"/>
  <c r="D3384"/>
  <c r="D3094"/>
  <c r="D2728"/>
  <c r="D2243"/>
  <c r="D1547"/>
  <c r="D3511"/>
  <c r="D3173"/>
  <c r="D2521"/>
  <c r="D1708"/>
  <c r="D4284"/>
  <c r="D3900"/>
  <c r="D3532"/>
  <c r="D2794"/>
  <c r="D1776"/>
  <c r="D2770"/>
  <c r="D2970"/>
  <c r="D2636"/>
  <c r="D4"/>
  <c r="D984"/>
  <c r="D1073"/>
  <c r="D2012"/>
  <c r="D2420"/>
  <c r="D1694"/>
  <c r="D1120"/>
  <c r="D1902"/>
  <c r="D1466"/>
  <c r="D1971"/>
  <c r="D2383"/>
  <c r="D2764"/>
  <c r="D3068"/>
  <c r="D1646"/>
  <c r="D2027"/>
  <c r="D2297"/>
  <c r="D2475"/>
  <c r="D2623"/>
  <c r="D2797"/>
  <c r="D2943"/>
  <c r="D3098"/>
  <c r="D1066"/>
  <c r="D1608"/>
  <c r="D1913"/>
  <c r="D2121"/>
  <c r="D2309"/>
  <c r="D2487"/>
  <c r="D2606"/>
  <c r="D2706"/>
  <c r="D2807"/>
  <c r="D2898"/>
  <c r="D2999"/>
  <c r="D3099"/>
  <c r="D339"/>
  <c r="D1177"/>
  <c r="D1540"/>
  <c r="D1742"/>
  <c r="D1922"/>
  <c r="D2075"/>
  <c r="D2179"/>
  <c r="D2295"/>
  <c r="D2409"/>
  <c r="D2511"/>
  <c r="D2611"/>
  <c r="D2712"/>
  <c r="D2803"/>
  <c r="D2904"/>
  <c r="D3005"/>
  <c r="D3096"/>
  <c r="D3188"/>
  <c r="D3268"/>
  <c r="D3332"/>
  <c r="D3396"/>
  <c r="D3460"/>
  <c r="D3524"/>
  <c r="D3588"/>
  <c r="D3652"/>
  <c r="D3716"/>
  <c r="D3780"/>
  <c r="D3844"/>
  <c r="D3908"/>
  <c r="D3972"/>
  <c r="D4036"/>
  <c r="D4100"/>
  <c r="D4164"/>
  <c r="D4228"/>
  <c r="D4292"/>
  <c r="D4356"/>
  <c r="D4420"/>
  <c r="D4484"/>
  <c r="D937"/>
  <c r="D1443"/>
  <c r="D1739"/>
  <c r="D1943"/>
  <c r="D2107"/>
  <c r="D2241"/>
  <c r="D2376"/>
  <c r="D2507"/>
  <c r="D2625"/>
  <c r="D2741"/>
  <c r="D2857"/>
  <c r="D2975"/>
  <c r="D3093"/>
  <c r="D3191"/>
  <c r="D3264"/>
  <c r="D3337"/>
  <c r="D1458"/>
  <c r="D1289"/>
  <c r="D2092"/>
  <c r="D905"/>
  <c r="D1840"/>
  <c r="D1417"/>
  <c r="D2021"/>
  <c r="D1582"/>
  <c r="D2090"/>
  <c r="D2483"/>
  <c r="D2844"/>
  <c r="D668"/>
  <c r="D1731"/>
  <c r="D2120"/>
  <c r="D2339"/>
  <c r="D2513"/>
  <c r="D2678"/>
  <c r="D2824"/>
  <c r="D2989"/>
  <c r="D3134"/>
  <c r="D1227"/>
  <c r="D1699"/>
  <c r="D1958"/>
  <c r="D2184"/>
  <c r="D2351"/>
  <c r="D2523"/>
  <c r="D2633"/>
  <c r="D2734"/>
  <c r="D2825"/>
  <c r="D2926"/>
  <c r="D3026"/>
  <c r="D3118"/>
  <c r="D735"/>
  <c r="D1285"/>
  <c r="D1598"/>
  <c r="D1794"/>
  <c r="D1967"/>
  <c r="D2096"/>
  <c r="D2211"/>
  <c r="D2326"/>
  <c r="D2431"/>
  <c r="D2538"/>
  <c r="D2639"/>
  <c r="D2730"/>
  <c r="D2831"/>
  <c r="D2931"/>
  <c r="D3023"/>
  <c r="D3123"/>
  <c r="D3212"/>
  <c r="D3284"/>
  <c r="D3348"/>
  <c r="D3412"/>
  <c r="D3476"/>
  <c r="D3540"/>
  <c r="D3604"/>
  <c r="D3668"/>
  <c r="D1566"/>
  <c r="D1550"/>
  <c r="D2164"/>
  <c r="D1035"/>
  <c r="D1901"/>
  <c r="D1475"/>
  <c r="D567"/>
  <c r="D1680"/>
  <c r="D2118"/>
  <c r="D2548"/>
  <c r="D2892"/>
  <c r="D955"/>
  <c r="D1781"/>
  <c r="D2161"/>
  <c r="D2370"/>
  <c r="D2531"/>
  <c r="D2696"/>
  <c r="D2842"/>
  <c r="D3007"/>
  <c r="D3158"/>
  <c r="D1262"/>
  <c r="D1750"/>
  <c r="D2000"/>
  <c r="D2194"/>
  <c r="D2371"/>
  <c r="D2533"/>
  <c r="D2642"/>
  <c r="D2743"/>
  <c r="D2843"/>
  <c r="D2935"/>
  <c r="D3035"/>
  <c r="D3135"/>
  <c r="D812"/>
  <c r="D1324"/>
  <c r="D1642"/>
  <c r="D1812"/>
  <c r="D1979"/>
  <c r="D2117"/>
  <c r="D2222"/>
  <c r="D2336"/>
  <c r="D2451"/>
  <c r="D2547"/>
  <c r="D2648"/>
  <c r="D2749"/>
  <c r="D2840"/>
  <c r="D2941"/>
  <c r="D3041"/>
  <c r="D3132"/>
  <c r="D3220"/>
  <c r="D3292"/>
  <c r="D3356"/>
  <c r="D3420"/>
  <c r="D3484"/>
  <c r="D3548"/>
  <c r="D3612"/>
  <c r="D3676"/>
  <c r="D1205"/>
  <c r="D1692"/>
  <c r="D2220"/>
  <c r="D1091"/>
  <c r="D1992"/>
  <c r="D1629"/>
  <c r="D767"/>
  <c r="D1764"/>
  <c r="D2163"/>
  <c r="D2588"/>
  <c r="D2932"/>
  <c r="D1181"/>
  <c r="D1864"/>
  <c r="D2171"/>
  <c r="D2391"/>
  <c r="D2550"/>
  <c r="D2714"/>
  <c r="D2870"/>
  <c r="D3016"/>
  <c r="D433"/>
  <c r="D1370"/>
  <c r="D1766"/>
  <c r="D2031"/>
  <c r="D2205"/>
  <c r="D2403"/>
  <c r="D2551"/>
  <c r="D2661"/>
  <c r="D2752"/>
  <c r="D2853"/>
  <c r="D2953"/>
  <c r="D3045"/>
  <c r="D3143"/>
  <c r="D953"/>
  <c r="D1361"/>
  <c r="D1659"/>
  <c r="D1844"/>
  <c r="D1995"/>
  <c r="D2128"/>
  <c r="D2242"/>
  <c r="D2347"/>
  <c r="D2462"/>
  <c r="D2566"/>
  <c r="D2657"/>
  <c r="D2758"/>
  <c r="D2858"/>
  <c r="D2950"/>
  <c r="D3050"/>
  <c r="D3148"/>
  <c r="D3228"/>
  <c r="D3300"/>
  <c r="D3364"/>
  <c r="D3428"/>
  <c r="D3492"/>
  <c r="D3556"/>
  <c r="D3620"/>
  <c r="D3684"/>
  <c r="D3748"/>
  <c r="D3812"/>
  <c r="D3876"/>
  <c r="D3940"/>
  <c r="D4004"/>
  <c r="D4068"/>
  <c r="D4132"/>
  <c r="D4196"/>
  <c r="D4260"/>
  <c r="D4324"/>
  <c r="D4388"/>
  <c r="D4452"/>
  <c r="D254"/>
  <c r="D1232"/>
  <c r="D1621"/>
  <c r="D1843"/>
  <c r="D2034"/>
  <c r="D2176"/>
  <c r="D2311"/>
  <c r="D2442"/>
  <c r="D2565"/>
  <c r="D2682"/>
  <c r="D2800"/>
  <c r="D2918"/>
  <c r="D3033"/>
  <c r="D3147"/>
  <c r="D3227"/>
  <c r="D3301"/>
  <c r="D3374"/>
  <c r="D1496"/>
  <c r="D2316"/>
  <c r="D311"/>
  <c r="D1112"/>
  <c r="D2291"/>
  <c r="D3020"/>
  <c r="D1969"/>
  <c r="D2423"/>
  <c r="D2751"/>
  <c r="D3062"/>
  <c r="D1523"/>
  <c r="D2079"/>
  <c r="D2434"/>
  <c r="D2679"/>
  <c r="D2880"/>
  <c r="D3072"/>
  <c r="D1048"/>
  <c r="D1709"/>
  <c r="D2040"/>
  <c r="D2263"/>
  <c r="D2493"/>
  <c r="D2685"/>
  <c r="D2877"/>
  <c r="D3078"/>
  <c r="D3252"/>
  <c r="D3380"/>
  <c r="D3508"/>
  <c r="D3636"/>
  <c r="D3740"/>
  <c r="D3828"/>
  <c r="D3916"/>
  <c r="D3996"/>
  <c r="D4084"/>
  <c r="D4172"/>
  <c r="D4252"/>
  <c r="D4340"/>
  <c r="D4428"/>
  <c r="D4508"/>
  <c r="D1344"/>
  <c r="D1762"/>
  <c r="D2013"/>
  <c r="D2208"/>
  <c r="D2394"/>
  <c r="D2552"/>
  <c r="D2711"/>
  <c r="D2873"/>
  <c r="D3019"/>
  <c r="D811"/>
  <c r="D2364"/>
  <c r="D826"/>
  <c r="D1306"/>
  <c r="D2365"/>
  <c r="D3060"/>
  <c r="D1985"/>
  <c r="D2454"/>
  <c r="D2769"/>
  <c r="D3089"/>
  <c r="D1557"/>
  <c r="D2101"/>
  <c r="D2455"/>
  <c r="D2697"/>
  <c r="D2889"/>
  <c r="D3081"/>
  <c r="D1130"/>
  <c r="D1727"/>
  <c r="D2053"/>
  <c r="D2285"/>
  <c r="D2502"/>
  <c r="D2694"/>
  <c r="D2895"/>
  <c r="D3087"/>
  <c r="D3260"/>
  <c r="D3388"/>
  <c r="D3516"/>
  <c r="D3644"/>
  <c r="D3756"/>
  <c r="D3836"/>
  <c r="D3924"/>
  <c r="D4012"/>
  <c r="D4092"/>
  <c r="D4180"/>
  <c r="D4268"/>
  <c r="D4348"/>
  <c r="D4436"/>
  <c r="D529"/>
  <c r="D1393"/>
  <c r="D1790"/>
  <c r="D2059"/>
  <c r="D2226"/>
  <c r="D2408"/>
  <c r="D2581"/>
  <c r="D2727"/>
  <c r="D2887"/>
  <c r="D3048"/>
  <c r="D3182"/>
  <c r="D3282"/>
  <c r="D3383"/>
  <c r="D3456"/>
  <c r="D3529"/>
  <c r="D3602"/>
  <c r="D1164"/>
  <c r="D1593"/>
  <c r="D1822"/>
  <c r="D2016"/>
  <c r="D2160"/>
  <c r="D2294"/>
  <c r="D2427"/>
  <c r="D2553"/>
  <c r="D2671"/>
  <c r="D2786"/>
  <c r="D2903"/>
  <c r="D3021"/>
  <c r="D3137"/>
  <c r="D3219"/>
  <c r="D3293"/>
  <c r="D3366"/>
  <c r="D3439"/>
  <c r="D3512"/>
  <c r="D3585"/>
  <c r="D928"/>
  <c r="D1440"/>
  <c r="D1730"/>
  <c r="D1934"/>
  <c r="D2104"/>
  <c r="D2239"/>
  <c r="D2373"/>
  <c r="D2503"/>
  <c r="D2619"/>
  <c r="D2737"/>
  <c r="D2855"/>
  <c r="D2973"/>
  <c r="D3088"/>
  <c r="D1765"/>
  <c r="D1529"/>
  <c r="D1799"/>
  <c r="D1869"/>
  <c r="D2652"/>
  <c r="D1402"/>
  <c r="D2256"/>
  <c r="D2605"/>
  <c r="D2906"/>
  <c r="D670"/>
  <c r="D1834"/>
  <c r="D2267"/>
  <c r="D2587"/>
  <c r="D2779"/>
  <c r="D2971"/>
  <c r="D3167"/>
  <c r="D1452"/>
  <c r="D1877"/>
  <c r="D2159"/>
  <c r="D2378"/>
  <c r="D2584"/>
  <c r="D2785"/>
  <c r="D2977"/>
  <c r="D3164"/>
  <c r="D3316"/>
  <c r="D3444"/>
  <c r="D3572"/>
  <c r="D3700"/>
  <c r="D3788"/>
  <c r="D3868"/>
  <c r="D3956"/>
  <c r="D4044"/>
  <c r="D4124"/>
  <c r="D4212"/>
  <c r="D4300"/>
  <c r="D4380"/>
  <c r="D4468"/>
  <c r="D1026"/>
  <c r="D1592"/>
  <c r="D1895"/>
  <c r="D2125"/>
  <c r="D2293"/>
  <c r="D2478"/>
  <c r="D2638"/>
  <c r="D2784"/>
  <c r="D2946"/>
  <c r="D3106"/>
  <c r="D3218"/>
  <c r="D3319"/>
  <c r="D3410"/>
  <c r="D3483"/>
  <c r="D3557"/>
  <c r="D732"/>
  <c r="D1346"/>
  <c r="D1687"/>
  <c r="D1899"/>
  <c r="D2077"/>
  <c r="D2210"/>
  <c r="D2344"/>
  <c r="D2479"/>
  <c r="D2598"/>
  <c r="D2713"/>
  <c r="D2830"/>
  <c r="D2947"/>
  <c r="D3065"/>
  <c r="D3174"/>
  <c r="D3247"/>
  <c r="D3320"/>
  <c r="D3393"/>
  <c r="D3466"/>
  <c r="D3539"/>
  <c r="D3613"/>
  <c r="D1150"/>
  <c r="D1577"/>
  <c r="D1807"/>
  <c r="D2006"/>
  <c r="D2155"/>
  <c r="D2289"/>
  <c r="D2422"/>
  <c r="D2546"/>
  <c r="D2664"/>
  <c r="D2782"/>
  <c r="D2899"/>
  <c r="D3015"/>
  <c r="D3131"/>
  <c r="D1388"/>
  <c r="D1333"/>
  <c r="D971"/>
  <c r="D2716"/>
  <c r="D2088"/>
  <c r="D2650"/>
  <c r="D566"/>
  <c r="D2069"/>
  <c r="D2597"/>
  <c r="D2917"/>
  <c r="D621"/>
  <c r="D1860"/>
  <c r="D2253"/>
  <c r="D2602"/>
  <c r="D2913"/>
  <c r="D3196"/>
  <c r="D3436"/>
  <c r="D3628"/>
  <c r="D3796"/>
  <c r="D3932"/>
  <c r="D4060"/>
  <c r="D4204"/>
  <c r="D4332"/>
  <c r="D4476"/>
  <c r="D1499"/>
  <c r="D1963"/>
  <c r="D2275"/>
  <c r="D2536"/>
  <c r="D2814"/>
  <c r="D3064"/>
  <c r="D3237"/>
  <c r="D3355"/>
  <c r="D3465"/>
  <c r="D3566"/>
  <c r="D1034"/>
  <c r="D1631"/>
  <c r="D1921"/>
  <c r="D2126"/>
  <c r="D2312"/>
  <c r="D2494"/>
  <c r="D2640"/>
  <c r="D2801"/>
  <c r="D2963"/>
  <c r="D3110"/>
  <c r="D3229"/>
  <c r="D3329"/>
  <c r="D3421"/>
  <c r="D3521"/>
  <c r="D147"/>
  <c r="D1325"/>
  <c r="D1755"/>
  <c r="D2032"/>
  <c r="D2206"/>
  <c r="D2387"/>
  <c r="D2562"/>
  <c r="D2709"/>
  <c r="D2869"/>
  <c r="D3030"/>
  <c r="D3170"/>
  <c r="D3243"/>
  <c r="D3317"/>
  <c r="D3390"/>
  <c r="D3463"/>
  <c r="D3536"/>
  <c r="D3609"/>
  <c r="D3682"/>
  <c r="D3755"/>
  <c r="D1349"/>
  <c r="D1628"/>
  <c r="D1525"/>
  <c r="D2828"/>
  <c r="D2203"/>
  <c r="D2723"/>
  <c r="D914"/>
  <c r="D2152"/>
  <c r="D2624"/>
  <c r="D2962"/>
  <c r="D993"/>
  <c r="D1906"/>
  <c r="D2305"/>
  <c r="D2621"/>
  <c r="D2968"/>
  <c r="D3244"/>
  <c r="D3452"/>
  <c r="D3660"/>
  <c r="D3804"/>
  <c r="D3948"/>
  <c r="D4076"/>
  <c r="D4220"/>
  <c r="D4364"/>
  <c r="D4492"/>
  <c r="D1538"/>
  <c r="D1989"/>
  <c r="D2325"/>
  <c r="D2594"/>
  <c r="D2829"/>
  <c r="D3077"/>
  <c r="D3246"/>
  <c r="D3365"/>
  <c r="D3474"/>
  <c r="D3575"/>
  <c r="D1108"/>
  <c r="D1658"/>
  <c r="D1945"/>
  <c r="D2144"/>
  <c r="D2327"/>
  <c r="D2509"/>
  <c r="D2655"/>
  <c r="D2817"/>
  <c r="D2976"/>
  <c r="D3122"/>
  <c r="D3238"/>
  <c r="D3338"/>
  <c r="D3430"/>
  <c r="D3530"/>
  <c r="D473"/>
  <c r="D1382"/>
  <c r="D1784"/>
  <c r="D2051"/>
  <c r="D2221"/>
  <c r="D2406"/>
  <c r="D2576"/>
  <c r="D2722"/>
  <c r="D2883"/>
  <c r="D3046"/>
  <c r="D3179"/>
  <c r="D3253"/>
  <c r="D3326"/>
  <c r="D3399"/>
  <c r="D3472"/>
  <c r="D3545"/>
  <c r="D3618"/>
  <c r="D3691"/>
  <c r="D3765"/>
  <c r="D1169"/>
  <c r="D1735"/>
  <c r="D1816"/>
  <c r="D2988"/>
  <c r="D2287"/>
  <c r="D2806"/>
  <c r="D1149"/>
  <c r="D2235"/>
  <c r="D2670"/>
  <c r="D2990"/>
  <c r="D1211"/>
  <c r="D1936"/>
  <c r="D2368"/>
  <c r="D2675"/>
  <c r="D2986"/>
  <c r="D3276"/>
  <c r="D3468"/>
  <c r="D3692"/>
  <c r="D3820"/>
  <c r="D3964"/>
  <c r="D4108"/>
  <c r="D4236"/>
  <c r="D4372"/>
  <c r="D4500"/>
  <c r="D1656"/>
  <c r="D2074"/>
  <c r="D2343"/>
  <c r="D2609"/>
  <c r="D2845"/>
  <c r="D3121"/>
  <c r="D3255"/>
  <c r="D3392"/>
  <c r="D3493"/>
  <c r="D3584"/>
  <c r="D1235"/>
  <c r="D1711"/>
  <c r="D1968"/>
  <c r="D2177"/>
  <c r="D2362"/>
  <c r="D2525"/>
  <c r="D2683"/>
  <c r="D2846"/>
  <c r="D2992"/>
  <c r="D3149"/>
  <c r="D3256"/>
  <c r="D3347"/>
  <c r="D3448"/>
  <c r="D3549"/>
  <c r="D688"/>
  <c r="D1477"/>
  <c r="D1836"/>
  <c r="D2071"/>
  <c r="D2254"/>
  <c r="D2439"/>
  <c r="D2591"/>
  <c r="D2753"/>
  <c r="D2912"/>
  <c r="D3058"/>
  <c r="D3189"/>
  <c r="D3262"/>
  <c r="D1728"/>
  <c r="D2010"/>
  <c r="D1898"/>
  <c r="D3100"/>
  <c r="D2307"/>
  <c r="D2897"/>
  <c r="D1430"/>
  <c r="D2288"/>
  <c r="D2715"/>
  <c r="D3008"/>
  <c r="D1421"/>
  <c r="D2024"/>
  <c r="D2389"/>
  <c r="D2721"/>
  <c r="D3014"/>
  <c r="D3308"/>
  <c r="D3500"/>
  <c r="D3708"/>
  <c r="D3852"/>
  <c r="D3980"/>
  <c r="D4116"/>
  <c r="D4244"/>
  <c r="D4396"/>
  <c r="D703"/>
  <c r="D1686"/>
  <c r="D2093"/>
  <c r="D2359"/>
  <c r="D2654"/>
  <c r="D2902"/>
  <c r="D3136"/>
  <c r="D3273"/>
  <c r="D3401"/>
  <c r="D3502"/>
  <c r="D3593"/>
  <c r="D1297"/>
  <c r="D1740"/>
  <c r="D1991"/>
  <c r="D2195"/>
  <c r="D2377"/>
  <c r="D2537"/>
  <c r="D2699"/>
  <c r="D2859"/>
  <c r="D3006"/>
  <c r="D3162"/>
  <c r="D3265"/>
  <c r="D3357"/>
  <c r="D3457"/>
  <c r="D3558"/>
  <c r="D801"/>
  <c r="D1536"/>
  <c r="D1863"/>
  <c r="D2087"/>
  <c r="D2271"/>
  <c r="D2457"/>
  <c r="D2607"/>
  <c r="D2766"/>
  <c r="D2928"/>
  <c r="D3074"/>
  <c r="D3198"/>
  <c r="D3271"/>
  <c r="D3344"/>
  <c r="D3417"/>
  <c r="D3490"/>
  <c r="D3563"/>
  <c r="D3637"/>
  <c r="D3710"/>
  <c r="D3783"/>
  <c r="D3856"/>
  <c r="D3929"/>
  <c r="D4002"/>
  <c r="D4075"/>
  <c r="D4149"/>
  <c r="D4222"/>
  <c r="D4295"/>
  <c r="D4368"/>
  <c r="D4441"/>
  <c r="D4514"/>
  <c r="D4578"/>
  <c r="D4642"/>
  <c r="D4706"/>
  <c r="D4770"/>
  <c r="D4834"/>
  <c r="D4898"/>
  <c r="D4962"/>
  <c r="D5026"/>
  <c r="D5090"/>
  <c r="D2292"/>
  <c r="D1872"/>
  <c r="D2410"/>
  <c r="D1714"/>
  <c r="D2577"/>
  <c r="D3043"/>
  <c r="D1885"/>
  <c r="D2514"/>
  <c r="D2816"/>
  <c r="D3151"/>
  <c r="D1677"/>
  <c r="D2169"/>
  <c r="D2529"/>
  <c r="D2822"/>
  <c r="D3156"/>
  <c r="D3372"/>
  <c r="D3580"/>
  <c r="D3764"/>
  <c r="D3892"/>
  <c r="D4028"/>
  <c r="D4156"/>
  <c r="D4308"/>
  <c r="D4444"/>
  <c r="D1162"/>
  <c r="D1870"/>
  <c r="D2192"/>
  <c r="D2491"/>
  <c r="D2755"/>
  <c r="D2991"/>
  <c r="D3200"/>
  <c r="D3328"/>
  <c r="D3438"/>
  <c r="D3538"/>
  <c r="D858"/>
  <c r="D1500"/>
  <c r="D1845"/>
  <c r="D2094"/>
  <c r="D2261"/>
  <c r="D2446"/>
  <c r="D2610"/>
  <c r="D2757"/>
  <c r="D2919"/>
  <c r="D3079"/>
  <c r="D3201"/>
  <c r="D3302"/>
  <c r="D3402"/>
  <c r="D3494"/>
  <c r="D3594"/>
  <c r="D1209"/>
  <c r="D1676"/>
  <c r="D1960"/>
  <c r="D2170"/>
  <c r="D2338"/>
  <c r="D2518"/>
  <c r="D2680"/>
  <c r="D2826"/>
  <c r="D2985"/>
  <c r="D3145"/>
  <c r="D3225"/>
  <c r="D3298"/>
  <c r="D3371"/>
  <c r="D3445"/>
  <c r="D3518"/>
  <c r="D3591"/>
  <c r="D3664"/>
  <c r="D3737"/>
  <c r="D3810"/>
  <c r="D3883"/>
  <c r="D3957"/>
  <c r="D4030"/>
  <c r="D4103"/>
  <c r="D4176"/>
  <c r="D4249"/>
  <c r="D4322"/>
  <c r="D4395"/>
  <c r="D4469"/>
  <c r="D4538"/>
  <c r="D4602"/>
  <c r="D4666"/>
  <c r="D4730"/>
  <c r="D4794"/>
  <c r="D4858"/>
  <c r="D4922"/>
  <c r="D4986"/>
  <c r="D5050"/>
  <c r="D1376"/>
  <c r="D1448"/>
  <c r="D1027"/>
  <c r="D3204"/>
  <c r="D3140"/>
  <c r="D3069"/>
  <c r="D2995"/>
  <c r="D2922"/>
  <c r="D2849"/>
  <c r="D2776"/>
  <c r="D2703"/>
  <c r="D2630"/>
  <c r="D2557"/>
  <c r="D2482"/>
  <c r="D2399"/>
  <c r="D2315"/>
  <c r="D2232"/>
  <c r="D2149"/>
  <c r="D2065"/>
  <c r="D1951"/>
  <c r="D1826"/>
  <c r="D1693"/>
  <c r="D1514"/>
  <c r="D1253"/>
  <c r="D884"/>
  <c r="D3159"/>
  <c r="D3090"/>
  <c r="D3017"/>
  <c r="D2944"/>
  <c r="D2871"/>
  <c r="D2798"/>
  <c r="D2725"/>
  <c r="D2651"/>
  <c r="D2578"/>
  <c r="D2496"/>
  <c r="D2393"/>
  <c r="D2278"/>
  <c r="D2162"/>
  <c r="D2058"/>
  <c r="D1897"/>
  <c r="D1717"/>
  <c r="D1498"/>
  <c r="D1101"/>
  <c r="D3166"/>
  <c r="D3080"/>
  <c r="D2979"/>
  <c r="D2879"/>
  <c r="D2787"/>
  <c r="D2687"/>
  <c r="D2586"/>
  <c r="D2495"/>
  <c r="D2381"/>
  <c r="D2266"/>
  <c r="D2098"/>
  <c r="D1880"/>
  <c r="D1604"/>
  <c r="D751"/>
  <c r="D2996"/>
  <c r="D2804"/>
  <c r="D2572"/>
  <c r="D2310"/>
  <c r="D2072"/>
  <c r="D1786"/>
  <c r="D1371"/>
  <c r="D227"/>
  <c r="D1779"/>
  <c r="D1195"/>
  <c r="D1955"/>
  <c r="D1586"/>
  <c r="D570"/>
  <c r="D2268"/>
  <c r="D1980"/>
  <c r="D1611"/>
  <c r="D1036"/>
  <c r="D1281"/>
  <c r="D1125"/>
  <c r="D2560"/>
  <c r="D2477"/>
  <c r="D2361"/>
  <c r="D2247"/>
  <c r="D2142"/>
  <c r="D2015"/>
  <c r="D1850"/>
  <c r="D1682"/>
  <c r="D1403"/>
  <c r="D963"/>
  <c r="D3150"/>
  <c r="D3053"/>
  <c r="D2952"/>
  <c r="D2861"/>
  <c r="D2760"/>
  <c r="D2659"/>
  <c r="D2568"/>
  <c r="D2464"/>
  <c r="D2350"/>
  <c r="D2245"/>
  <c r="D2078"/>
  <c r="D1846"/>
  <c r="D1553"/>
  <c r="D536"/>
  <c r="D2972"/>
  <c r="D2740"/>
  <c r="D2508"/>
  <c r="D2264"/>
  <c r="D1999"/>
  <c r="D1702"/>
  <c r="D1260"/>
  <c r="D1993"/>
  <c r="D1675"/>
  <c r="D1037"/>
  <c r="D1861"/>
  <c r="D1416"/>
  <c r="D2476"/>
  <c r="D2188"/>
  <c r="D1908"/>
  <c r="D1504"/>
  <c r="D669"/>
  <c r="D965"/>
  <c r="D717"/>
  <c r="D1884"/>
  <c r="D1395"/>
  <c r="D431"/>
  <c r="D926"/>
  <c r="D1544"/>
  <c r="D3236"/>
  <c r="D3172"/>
  <c r="D3105"/>
  <c r="D3032"/>
  <c r="D2959"/>
  <c r="D2886"/>
  <c r="D2813"/>
  <c r="D2739"/>
  <c r="D2666"/>
  <c r="D2593"/>
  <c r="D2520"/>
  <c r="D2441"/>
  <c r="D2358"/>
  <c r="D2274"/>
  <c r="D2190"/>
  <c r="D2106"/>
  <c r="D2009"/>
  <c r="D1894"/>
  <c r="D1760"/>
  <c r="D1620"/>
  <c r="D1390"/>
  <c r="D1086"/>
  <c r="D528"/>
  <c r="D3127"/>
  <c r="D3054"/>
  <c r="D2981"/>
  <c r="D2907"/>
  <c r="D2834"/>
  <c r="D2761"/>
  <c r="D2688"/>
  <c r="D2615"/>
  <c r="D2542"/>
  <c r="D2445"/>
  <c r="D2330"/>
  <c r="D2225"/>
  <c r="D2111"/>
  <c r="D1970"/>
  <c r="D1815"/>
  <c r="D1630"/>
  <c r="D1299"/>
  <c r="D841"/>
  <c r="D3126"/>
  <c r="D3025"/>
  <c r="D2934"/>
  <c r="D2833"/>
  <c r="D2733"/>
  <c r="D2641"/>
  <c r="D2541"/>
  <c r="D2433"/>
  <c r="D2329"/>
  <c r="D2183"/>
  <c r="D1998"/>
  <c r="D1749"/>
  <c r="D1298"/>
  <c r="D3084"/>
  <c r="D2908"/>
  <c r="D2676"/>
  <c r="D2456"/>
  <c r="D2191"/>
  <c r="D1926"/>
  <c r="D1648"/>
  <c r="D1057"/>
  <c r="D1920"/>
  <c r="D1602"/>
  <c r="D586"/>
  <c r="D1767"/>
  <c r="D1269"/>
  <c r="D2396"/>
  <c r="D2108"/>
  <c r="D1838"/>
  <c r="D1358"/>
  <c r="D1545"/>
  <c r="D685"/>
  <c r="D1481"/>
  <c r="D924"/>
  <c r="D2505"/>
  <c r="D2424"/>
  <c r="D2341"/>
  <c r="D2257"/>
  <c r="D2174"/>
  <c r="D2089"/>
  <c r="D1986"/>
  <c r="D1867"/>
  <c r="D1732"/>
  <c r="D1584"/>
  <c r="D1338"/>
  <c r="D1016"/>
  <c r="D225"/>
  <c r="D3107"/>
  <c r="D3034"/>
  <c r="D2961"/>
  <c r="D2888"/>
  <c r="D2815"/>
  <c r="D2742"/>
  <c r="D2669"/>
  <c r="D2595"/>
  <c r="D2522"/>
  <c r="D2443"/>
  <c r="D2360"/>
  <c r="D2277"/>
  <c r="D2193"/>
  <c r="D2110"/>
  <c r="D2014"/>
  <c r="D1896"/>
  <c r="D1763"/>
  <c r="D1626"/>
  <c r="D1329"/>
  <c r="D904"/>
  <c r="D3092"/>
  <c r="D3004"/>
  <c r="D2924"/>
  <c r="D2836"/>
  <c r="D2748"/>
  <c r="D2668"/>
  <c r="D2580"/>
  <c r="D2492"/>
  <c r="D2401"/>
  <c r="D2301"/>
  <c r="D2200"/>
  <c r="D2109"/>
  <c r="D2008"/>
  <c r="D1907"/>
  <c r="D1806"/>
  <c r="D1691"/>
  <c r="D1546"/>
  <c r="D1352"/>
  <c r="D1085"/>
  <c r="D631"/>
  <c r="D2011"/>
  <c r="D1911"/>
  <c r="D1789"/>
  <c r="D1652"/>
  <c r="D1454"/>
  <c r="D1148"/>
  <c r="D724"/>
  <c r="D2001"/>
  <c r="D1882"/>
  <c r="D1757"/>
  <c r="D1601"/>
  <c r="D1379"/>
  <c r="D1067"/>
  <c r="D403"/>
  <c r="D2412"/>
  <c r="D2300"/>
  <c r="D2204"/>
  <c r="D2100"/>
  <c r="D1996"/>
  <c r="D1900"/>
  <c r="D1747"/>
  <c r="D1587"/>
  <c r="D1372"/>
  <c r="D1121"/>
  <c r="D780"/>
  <c r="D1508"/>
  <c r="D1308"/>
  <c r="D948"/>
  <c r="D1530"/>
  <c r="D1093"/>
  <c r="D1522"/>
  <c r="D962"/>
  <c r="D2900"/>
  <c r="D2812"/>
  <c r="D2732"/>
  <c r="D2644"/>
  <c r="D2556"/>
  <c r="D2474"/>
  <c r="D2374"/>
  <c r="D2273"/>
  <c r="D2182"/>
  <c r="D2081"/>
  <c r="D1981"/>
  <c r="D1889"/>
  <c r="D1775"/>
  <c r="D1660"/>
  <c r="D1505"/>
  <c r="D1283"/>
  <c r="D995"/>
  <c r="D475"/>
  <c r="D1984"/>
  <c r="D1883"/>
  <c r="D1758"/>
  <c r="D1614"/>
  <c r="D1380"/>
  <c r="D1098"/>
  <c r="D430"/>
  <c r="D1974"/>
  <c r="D1851"/>
  <c r="D1715"/>
  <c r="D1569"/>
  <c r="D1288"/>
  <c r="D973"/>
  <c r="D2484"/>
  <c r="D2380"/>
  <c r="D2284"/>
  <c r="D2172"/>
  <c r="D2076"/>
  <c r="D1972"/>
  <c r="D1866"/>
  <c r="D1719"/>
  <c r="D1516"/>
  <c r="D1317"/>
  <c r="D1056"/>
  <c r="D585"/>
  <c r="D1484"/>
  <c r="D1222"/>
  <c r="D818"/>
  <c r="D1435"/>
  <c r="D843"/>
  <c r="D1438"/>
  <c r="D513"/>
  <c r="D460"/>
  <c r="D2466"/>
  <c r="D2382"/>
  <c r="D2298"/>
  <c r="D2215"/>
  <c r="D2131"/>
  <c r="D2043"/>
  <c r="D1927"/>
  <c r="D1800"/>
  <c r="D1667"/>
  <c r="D1464"/>
  <c r="D1182"/>
  <c r="D769"/>
  <c r="D3142"/>
  <c r="D3071"/>
  <c r="D2998"/>
  <c r="D2925"/>
  <c r="D2851"/>
  <c r="D2778"/>
  <c r="D2705"/>
  <c r="D2632"/>
  <c r="D2559"/>
  <c r="D2486"/>
  <c r="D2402"/>
  <c r="D2318"/>
  <c r="D2234"/>
  <c r="D2151"/>
  <c r="D2067"/>
  <c r="D1954"/>
  <c r="D1832"/>
  <c r="D1698"/>
  <c r="D1521"/>
  <c r="D1139"/>
  <c r="D177"/>
  <c r="D3052"/>
  <c r="D2964"/>
  <c r="D2876"/>
  <c r="D2796"/>
  <c r="D2708"/>
  <c r="D2620"/>
  <c r="D2540"/>
  <c r="D2447"/>
  <c r="D2346"/>
  <c r="D2255"/>
  <c r="D2154"/>
  <c r="D2054"/>
  <c r="D1962"/>
  <c r="D1859"/>
  <c r="D1743"/>
  <c r="D1637"/>
  <c r="D1450"/>
  <c r="D1212"/>
  <c r="D931"/>
  <c r="D57"/>
  <c r="D1957"/>
  <c r="D1862"/>
  <c r="D1716"/>
  <c r="D1571"/>
  <c r="D1313"/>
  <c r="D974"/>
  <c r="D146"/>
  <c r="D1937"/>
  <c r="D1819"/>
  <c r="D1684"/>
  <c r="D1490"/>
  <c r="D1244"/>
  <c r="D825"/>
  <c r="D2460"/>
  <c r="D2356"/>
  <c r="D2252"/>
  <c r="D2156"/>
  <c r="D2044"/>
  <c r="D1948"/>
  <c r="D1829"/>
  <c r="D1674"/>
  <c r="D1492"/>
  <c r="D1246"/>
  <c r="D981"/>
  <c r="D344"/>
  <c r="D1412"/>
  <c r="D1158"/>
  <c r="D555"/>
  <c r="D1334"/>
  <c r="D547"/>
  <c r="D1254"/>
  <c r="D633"/>
  <c r="D2224"/>
  <c r="D2141"/>
  <c r="D2057"/>
  <c r="D1941"/>
  <c r="D1814"/>
  <c r="D1679"/>
  <c r="D1462"/>
  <c r="D1100"/>
  <c r="D3124"/>
  <c r="D3036"/>
  <c r="D2956"/>
  <c r="D2868"/>
  <c r="D2780"/>
  <c r="D2700"/>
  <c r="D2612"/>
  <c r="D2524"/>
  <c r="D2438"/>
  <c r="D2337"/>
  <c r="D2237"/>
  <c r="D2145"/>
  <c r="D2045"/>
  <c r="D1944"/>
  <c r="D1848"/>
  <c r="D1733"/>
  <c r="D1610"/>
  <c r="D1429"/>
  <c r="D1185"/>
  <c r="D852"/>
  <c r="D2048"/>
  <c r="D1947"/>
  <c r="D1842"/>
  <c r="D1706"/>
  <c r="D1534"/>
  <c r="D1290"/>
  <c r="D913"/>
  <c r="D2047"/>
  <c r="D1928"/>
  <c r="D1798"/>
  <c r="D1672"/>
  <c r="D1453"/>
  <c r="D1194"/>
  <c r="D770"/>
  <c r="D2444"/>
  <c r="D2348"/>
  <c r="D2236"/>
  <c r="D2140"/>
  <c r="D2036"/>
  <c r="D1932"/>
  <c r="D1820"/>
  <c r="D1644"/>
  <c r="D1456"/>
  <c r="D1233"/>
  <c r="D915"/>
  <c r="D148"/>
  <c r="D1389"/>
  <c r="D1110"/>
  <c r="D390"/>
  <c r="D1251"/>
  <c r="D450"/>
  <c r="D1173"/>
  <c r="D596"/>
  <c r="D2214"/>
  <c r="D2130"/>
  <c r="D2042"/>
  <c r="D1925"/>
  <c r="D1797"/>
  <c r="D1666"/>
  <c r="D1427"/>
  <c r="D1013"/>
  <c r="D3116"/>
  <c r="D3028"/>
  <c r="D2940"/>
  <c r="D2860"/>
  <c r="D2772"/>
  <c r="D2684"/>
  <c r="D2604"/>
  <c r="D2516"/>
  <c r="D2419"/>
  <c r="D2328"/>
  <c r="D2227"/>
  <c r="D2127"/>
  <c r="D2035"/>
  <c r="D1935"/>
  <c r="D1827"/>
  <c r="D1723"/>
  <c r="D1596"/>
  <c r="D1392"/>
  <c r="D1163"/>
  <c r="D802"/>
  <c r="D2030"/>
  <c r="D1938"/>
  <c r="D1821"/>
  <c r="D1695"/>
  <c r="D1493"/>
  <c r="D1245"/>
  <c r="D868"/>
  <c r="D2029"/>
  <c r="D1919"/>
  <c r="D1778"/>
  <c r="D1651"/>
  <c r="D1434"/>
  <c r="D1144"/>
  <c r="D716"/>
  <c r="D2428"/>
  <c r="D2332"/>
  <c r="D2228"/>
  <c r="D2124"/>
  <c r="D2028"/>
  <c r="D1916"/>
  <c r="D1792"/>
  <c r="D1634"/>
  <c r="D1420"/>
  <c r="D1201"/>
  <c r="D860"/>
  <c r="D1580"/>
  <c r="D1363"/>
  <c r="D1044"/>
  <c r="D298"/>
  <c r="D1156"/>
  <c r="D1605"/>
  <c r="D1090"/>
  <c r="D126"/>
  <c r="D1865"/>
  <c r="D1849"/>
  <c r="D367"/>
  <c r="D1304"/>
  <c r="D785"/>
  <c r="D1350"/>
  <c r="D1645"/>
  <c r="D1280"/>
  <c r="D680"/>
  <c r="D1116"/>
  <c r="D208"/>
  <c r="D1721"/>
  <c r="D624"/>
  <c r="D451"/>
  <c r="D1515"/>
  <c r="D328"/>
  <c r="D113"/>
  <c r="D1442"/>
  <c r="D1111"/>
  <c r="D1489"/>
  <c r="D1226"/>
  <c r="D833"/>
  <c r="D3108"/>
  <c r="D3044"/>
  <c r="D2980"/>
  <c r="D2916"/>
  <c r="D2852"/>
  <c r="D2788"/>
  <c r="D2724"/>
  <c r="D2660"/>
  <c r="D2596"/>
  <c r="D2532"/>
  <c r="D2465"/>
  <c r="D2392"/>
  <c r="D2319"/>
  <c r="D2246"/>
  <c r="D2173"/>
  <c r="D2099"/>
  <c r="D2026"/>
  <c r="D1953"/>
  <c r="D1879"/>
  <c r="D1796"/>
  <c r="D1712"/>
  <c r="D1624"/>
  <c r="D1486"/>
  <c r="D1326"/>
  <c r="D1136"/>
  <c r="D890"/>
  <c r="D391"/>
  <c r="D2002"/>
  <c r="D1929"/>
  <c r="D1852"/>
  <c r="D1768"/>
  <c r="D1685"/>
  <c r="D1589"/>
  <c r="D1437"/>
  <c r="D1270"/>
  <c r="D1068"/>
  <c r="D772"/>
  <c r="D2056"/>
  <c r="D1983"/>
  <c r="D1910"/>
  <c r="D1830"/>
  <c r="D1746"/>
  <c r="D1662"/>
  <c r="D1548"/>
  <c r="D1394"/>
  <c r="D1219"/>
  <c r="D1006"/>
  <c r="D650"/>
  <c r="D2468"/>
  <c r="D2404"/>
  <c r="D2340"/>
  <c r="D2276"/>
  <c r="D2212"/>
  <c r="D2148"/>
  <c r="D2084"/>
  <c r="D2020"/>
  <c r="D1956"/>
  <c r="D1892"/>
  <c r="D1802"/>
  <c r="D1710"/>
  <c r="D1600"/>
  <c r="D1467"/>
  <c r="D1345"/>
  <c r="D1184"/>
  <c r="D997"/>
  <c r="D749"/>
  <c r="D53"/>
  <c r="D1461"/>
  <c r="D1336"/>
  <c r="D1141"/>
  <c r="D844"/>
  <c r="D220"/>
  <c r="D1362"/>
  <c r="D1022"/>
  <c r="D294"/>
  <c r="D1459"/>
  <c r="D1202"/>
  <c r="D875"/>
  <c r="D527"/>
  <c r="D1801"/>
  <c r="D1314"/>
  <c r="D1248"/>
  <c r="D1831"/>
  <c r="D1748"/>
  <c r="D1663"/>
  <c r="D1549"/>
  <c r="D1398"/>
  <c r="D1224"/>
  <c r="D1008"/>
  <c r="D653"/>
  <c r="D2038"/>
  <c r="D1965"/>
  <c r="D1891"/>
  <c r="D1808"/>
  <c r="D1725"/>
  <c r="D1639"/>
  <c r="D1510"/>
  <c r="D1355"/>
  <c r="D1166"/>
  <c r="D940"/>
  <c r="D508"/>
  <c r="D2452"/>
  <c r="D2388"/>
  <c r="D2324"/>
  <c r="D2260"/>
  <c r="D2196"/>
  <c r="D2132"/>
  <c r="D2068"/>
  <c r="D2004"/>
  <c r="D1940"/>
  <c r="D1875"/>
  <c r="D1783"/>
  <c r="D1683"/>
  <c r="D1563"/>
  <c r="D1444"/>
  <c r="D1301"/>
  <c r="D1138"/>
  <c r="D961"/>
  <c r="D622"/>
  <c r="D1556"/>
  <c r="D1436"/>
  <c r="D1294"/>
  <c r="D1080"/>
  <c r="D753"/>
  <c r="D1555"/>
  <c r="D1278"/>
  <c r="D944"/>
  <c r="D1627"/>
  <c r="D1397"/>
  <c r="D1146"/>
  <c r="D733"/>
  <c r="D145"/>
  <c r="D1705"/>
  <c r="D1011"/>
  <c r="D1225"/>
  <c r="D1641"/>
  <c r="D809"/>
  <c r="D1142"/>
  <c r="D1368"/>
  <c r="D1054"/>
  <c r="D401"/>
  <c r="D3076"/>
  <c r="D3012"/>
  <c r="D2948"/>
  <c r="D2884"/>
  <c r="D2820"/>
  <c r="D2756"/>
  <c r="D2692"/>
  <c r="D2628"/>
  <c r="D2564"/>
  <c r="D2500"/>
  <c r="D2429"/>
  <c r="D2355"/>
  <c r="D2282"/>
  <c r="D2209"/>
  <c r="D2136"/>
  <c r="D2063"/>
  <c r="D1990"/>
  <c r="D1917"/>
  <c r="D1837"/>
  <c r="D1754"/>
  <c r="D1670"/>
  <c r="D1562"/>
  <c r="D1410"/>
  <c r="D1240"/>
  <c r="D1028"/>
  <c r="D698"/>
  <c r="D2039"/>
  <c r="D1966"/>
  <c r="D1893"/>
  <c r="D1810"/>
  <c r="D1726"/>
  <c r="D1640"/>
  <c r="D1513"/>
  <c r="D1356"/>
  <c r="D1171"/>
  <c r="D952"/>
  <c r="D514"/>
  <c r="D2019"/>
  <c r="D1946"/>
  <c r="D1871"/>
  <c r="D1788"/>
  <c r="D1704"/>
  <c r="D1613"/>
  <c r="D1474"/>
  <c r="D1310"/>
  <c r="D1117"/>
  <c r="D859"/>
  <c r="D272"/>
  <c r="D2436"/>
  <c r="D2372"/>
  <c r="D2308"/>
  <c r="D2244"/>
  <c r="D2180"/>
  <c r="D2116"/>
  <c r="D2052"/>
  <c r="D1988"/>
  <c r="D1924"/>
  <c r="D1856"/>
  <c r="D1756"/>
  <c r="D1655"/>
  <c r="D1539"/>
  <c r="D1409"/>
  <c r="D1261"/>
  <c r="D1107"/>
  <c r="D889"/>
  <c r="D486"/>
  <c r="D1531"/>
  <c r="D1401"/>
  <c r="D1237"/>
  <c r="D1025"/>
  <c r="D597"/>
  <c r="D1483"/>
  <c r="D1221"/>
  <c r="D786"/>
  <c r="D1564"/>
  <c r="D1353"/>
  <c r="D1059"/>
  <c r="D569"/>
  <c r="D580"/>
  <c r="D1533"/>
  <c r="D779"/>
  <c r="D969"/>
  <c r="D1241"/>
  <c r="D808"/>
  <c r="D689"/>
  <c r="D1137"/>
  <c r="D384"/>
  <c r="D281"/>
  <c r="D966"/>
  <c r="D236"/>
  <c r="D1543"/>
  <c r="D1367"/>
  <c r="D791"/>
  <c r="D1847"/>
  <c r="D1774"/>
  <c r="D1701"/>
  <c r="D1622"/>
  <c r="D1528"/>
  <c r="D1432"/>
  <c r="D1331"/>
  <c r="D1217"/>
  <c r="D1089"/>
  <c r="D938"/>
  <c r="D706"/>
  <c r="D271"/>
  <c r="D1520"/>
  <c r="D1425"/>
  <c r="D1322"/>
  <c r="D1174"/>
  <c r="D1004"/>
  <c r="D722"/>
  <c r="D1578"/>
  <c r="D1411"/>
  <c r="D1190"/>
  <c r="D898"/>
  <c r="D90"/>
  <c r="D1501"/>
  <c r="D1328"/>
  <c r="D1118"/>
  <c r="D832"/>
  <c r="D358"/>
  <c r="D515"/>
  <c r="D1673"/>
  <c r="D1296"/>
  <c r="D730"/>
  <c r="D1330"/>
  <c r="D1097"/>
  <c r="D106"/>
  <c r="D1010"/>
  <c r="D907"/>
  <c r="D616"/>
  <c r="D1287"/>
  <c r="D1811"/>
  <c r="D1738"/>
  <c r="D1664"/>
  <c r="D1576"/>
  <c r="D1480"/>
  <c r="D1384"/>
  <c r="D1274"/>
  <c r="D1153"/>
  <c r="D1017"/>
  <c r="D840"/>
  <c r="D534"/>
  <c r="D1568"/>
  <c r="D1473"/>
  <c r="D1377"/>
  <c r="D1265"/>
  <c r="D1096"/>
  <c r="D873"/>
  <c r="D505"/>
  <c r="D1507"/>
  <c r="D1307"/>
  <c r="D1058"/>
  <c r="D639"/>
  <c r="D1585"/>
  <c r="D1418"/>
  <c r="D1229"/>
  <c r="D994"/>
  <c r="D623"/>
  <c r="D371"/>
  <c r="D1833"/>
  <c r="D1497"/>
  <c r="D1074"/>
  <c r="D968"/>
  <c r="D834"/>
  <c r="D474"/>
  <c r="D1255"/>
  <c r="D738"/>
  <c r="D543"/>
  <c r="D189"/>
  <c r="D239"/>
  <c r="D266"/>
  <c r="D455"/>
  <c r="D1817"/>
  <c r="D1657"/>
  <c r="D1460"/>
  <c r="D1277"/>
  <c r="D1043"/>
  <c r="D644"/>
  <c r="D922"/>
  <c r="D1293"/>
  <c r="D694"/>
  <c r="D1060"/>
  <c r="D372"/>
  <c r="D1583"/>
  <c r="D1215"/>
  <c r="D491"/>
  <c r="D687"/>
  <c r="D787"/>
  <c r="D265"/>
  <c r="D1785"/>
  <c r="D1606"/>
  <c r="D1424"/>
  <c r="D1220"/>
  <c r="D958"/>
  <c r="D545"/>
  <c r="D726"/>
  <c r="D1155"/>
  <c r="D537"/>
  <c r="D929"/>
  <c r="D34"/>
  <c r="D1511"/>
  <c r="D1071"/>
  <c r="D105"/>
  <c r="D634"/>
  <c r="D740"/>
  <c r="D139"/>
  <c r="D1769"/>
  <c r="D1588"/>
  <c r="D1387"/>
  <c r="D1200"/>
  <c r="D923"/>
  <c r="D417"/>
  <c r="D660"/>
  <c r="D1102"/>
  <c r="D316"/>
  <c r="D867"/>
  <c r="D238"/>
  <c r="D1439"/>
  <c r="D959"/>
  <c r="D609"/>
  <c r="D584"/>
  <c r="D686"/>
  <c r="D1881"/>
  <c r="D1737"/>
  <c r="D1570"/>
  <c r="D1369"/>
  <c r="D1157"/>
  <c r="D897"/>
  <c r="D289"/>
  <c r="D483"/>
  <c r="D1061"/>
  <c r="D116"/>
  <c r="D750"/>
  <c r="D108"/>
  <c r="D1399"/>
  <c r="D919"/>
  <c r="D531"/>
  <c r="D1518"/>
  <c r="D1422"/>
  <c r="D1320"/>
  <c r="D1204"/>
  <c r="D1077"/>
  <c r="D920"/>
  <c r="D671"/>
  <c r="D192"/>
  <c r="D1595"/>
  <c r="D1512"/>
  <c r="D1428"/>
  <c r="D1340"/>
  <c r="D1243"/>
  <c r="D1131"/>
  <c r="D1012"/>
  <c r="D857"/>
  <c r="D652"/>
  <c r="D402"/>
  <c r="D666"/>
  <c r="D428"/>
  <c r="D768"/>
  <c r="D548"/>
  <c r="D197"/>
  <c r="D1841"/>
  <c r="D1777"/>
  <c r="D1713"/>
  <c r="D1649"/>
  <c r="D1579"/>
  <c r="D1506"/>
  <c r="D1433"/>
  <c r="D1360"/>
  <c r="D1286"/>
  <c r="D1210"/>
  <c r="D1126"/>
  <c r="D1032"/>
  <c r="D912"/>
  <c r="D744"/>
  <c r="D578"/>
  <c r="D176"/>
  <c r="D934"/>
  <c r="D678"/>
  <c r="D244"/>
  <c r="D1257"/>
  <c r="D1072"/>
  <c r="D864"/>
  <c r="D556"/>
  <c r="D1234"/>
  <c r="D1069"/>
  <c r="D881"/>
  <c r="D632"/>
  <c r="D300"/>
  <c r="D161"/>
  <c r="D129"/>
  <c r="D1519"/>
  <c r="D1375"/>
  <c r="D1223"/>
  <c r="D1079"/>
  <c r="D927"/>
  <c r="D757"/>
  <c r="D502"/>
  <c r="D124"/>
  <c r="D552"/>
  <c r="D1192"/>
  <c r="D1065"/>
  <c r="D899"/>
  <c r="D640"/>
  <c r="D92"/>
  <c r="D1494"/>
  <c r="D1400"/>
  <c r="D1292"/>
  <c r="D1172"/>
  <c r="D1038"/>
  <c r="D872"/>
  <c r="D589"/>
  <c r="D1654"/>
  <c r="D1574"/>
  <c r="D1491"/>
  <c r="D1408"/>
  <c r="D1316"/>
  <c r="D1214"/>
  <c r="D1104"/>
  <c r="D976"/>
  <c r="D810"/>
  <c r="D598"/>
  <c r="D299"/>
  <c r="D606"/>
  <c r="D329"/>
  <c r="D714"/>
  <c r="D487"/>
  <c r="D54"/>
  <c r="D1825"/>
  <c r="D1761"/>
  <c r="D1697"/>
  <c r="D1633"/>
  <c r="D1561"/>
  <c r="D1488"/>
  <c r="D1414"/>
  <c r="D1341"/>
  <c r="D1268"/>
  <c r="D1189"/>
  <c r="D1105"/>
  <c r="D1001"/>
  <c r="D866"/>
  <c r="D713"/>
  <c r="D523"/>
  <c r="D1062"/>
  <c r="D880"/>
  <c r="D594"/>
  <c r="D78"/>
  <c r="D1218"/>
  <c r="D1019"/>
  <c r="D788"/>
  <c r="D482"/>
  <c r="D1188"/>
  <c r="D1024"/>
  <c r="D828"/>
  <c r="D575"/>
  <c r="D180"/>
  <c r="D16"/>
  <c r="D10"/>
  <c r="D1479"/>
  <c r="D1335"/>
  <c r="D1191"/>
  <c r="D1047"/>
  <c r="D887"/>
  <c r="D702"/>
  <c r="D449"/>
  <c r="D28"/>
  <c r="D468"/>
  <c r="D1753"/>
  <c r="D1689"/>
  <c r="D1625"/>
  <c r="D1552"/>
  <c r="D1478"/>
  <c r="D1405"/>
  <c r="D1332"/>
  <c r="D1259"/>
  <c r="D1178"/>
  <c r="D1094"/>
  <c r="D990"/>
  <c r="D851"/>
  <c r="D679"/>
  <c r="D504"/>
  <c r="D1052"/>
  <c r="D865"/>
  <c r="D577"/>
  <c r="D30"/>
  <c r="D1196"/>
  <c r="D1009"/>
  <c r="D776"/>
  <c r="D463"/>
  <c r="D1179"/>
  <c r="D1014"/>
  <c r="D817"/>
  <c r="D539"/>
  <c r="D157"/>
  <c r="D442"/>
  <c r="D1623"/>
  <c r="D1471"/>
  <c r="D1327"/>
  <c r="D1183"/>
  <c r="D1031"/>
  <c r="D871"/>
  <c r="D693"/>
  <c r="D426"/>
  <c r="D838"/>
  <c r="D941"/>
  <c r="D1472"/>
  <c r="D1374"/>
  <c r="D1264"/>
  <c r="D1140"/>
  <c r="D1003"/>
  <c r="D816"/>
  <c r="D496"/>
  <c r="D1636"/>
  <c r="D1554"/>
  <c r="D1470"/>
  <c r="D1386"/>
  <c r="D1291"/>
  <c r="D1187"/>
  <c r="D1076"/>
  <c r="D942"/>
  <c r="D758"/>
  <c r="D546"/>
  <c r="D179"/>
  <c r="D550"/>
  <c r="D198"/>
  <c r="D657"/>
  <c r="D427"/>
  <c r="D1873"/>
  <c r="D1809"/>
  <c r="D1745"/>
  <c r="D1681"/>
  <c r="D1616"/>
  <c r="D1542"/>
  <c r="D1469"/>
  <c r="D1396"/>
  <c r="D1323"/>
  <c r="D1250"/>
  <c r="D1168"/>
  <c r="D1084"/>
  <c r="D970"/>
  <c r="D836"/>
  <c r="D662"/>
  <c r="D446"/>
  <c r="D1020"/>
  <c r="D820"/>
  <c r="D519"/>
  <c r="D1339"/>
  <c r="D1165"/>
  <c r="D977"/>
  <c r="D708"/>
  <c r="D345"/>
  <c r="D1152"/>
  <c r="D987"/>
  <c r="D762"/>
  <c r="D492"/>
  <c r="D69"/>
  <c r="D354"/>
  <c r="D1591"/>
  <c r="D1447"/>
  <c r="D1303"/>
  <c r="D1151"/>
  <c r="D1007"/>
  <c r="D839"/>
  <c r="D656"/>
  <c r="D366"/>
  <c r="D830"/>
  <c r="D925"/>
  <c r="D1143"/>
  <c r="D999"/>
  <c r="D831"/>
  <c r="D647"/>
  <c r="D280"/>
  <c r="D798"/>
  <c r="D654"/>
  <c r="D1252"/>
  <c r="D1128"/>
  <c r="D985"/>
  <c r="D795"/>
  <c r="D454"/>
  <c r="D1541"/>
  <c r="D1446"/>
  <c r="D1347"/>
  <c r="D1236"/>
  <c r="D1109"/>
  <c r="D964"/>
  <c r="D752"/>
  <c r="D375"/>
  <c r="D1617"/>
  <c r="D1532"/>
  <c r="D1449"/>
  <c r="D1364"/>
  <c r="D1267"/>
  <c r="D1160"/>
  <c r="D1045"/>
  <c r="D900"/>
  <c r="D704"/>
  <c r="D476"/>
  <c r="D33"/>
  <c r="D494"/>
  <c r="D56"/>
  <c r="D605"/>
  <c r="D312"/>
  <c r="D1857"/>
  <c r="D1793"/>
  <c r="D1729"/>
  <c r="D1665"/>
  <c r="D1597"/>
  <c r="D1524"/>
  <c r="D1451"/>
  <c r="D1378"/>
  <c r="D1305"/>
  <c r="D1230"/>
  <c r="D1147"/>
  <c r="D1053"/>
  <c r="D947"/>
  <c r="D794"/>
  <c r="D613"/>
  <c r="D326"/>
  <c r="D979"/>
  <c r="D743"/>
  <c r="D412"/>
  <c r="D1302"/>
  <c r="D1113"/>
  <c r="D921"/>
  <c r="D641"/>
  <c r="D200"/>
  <c r="D1106"/>
  <c r="D939"/>
  <c r="D705"/>
  <c r="D399"/>
  <c r="D257"/>
  <c r="D256"/>
  <c r="D1559"/>
  <c r="D1407"/>
  <c r="D1263"/>
  <c r="D1119"/>
  <c r="D967"/>
  <c r="D799"/>
  <c r="D610"/>
  <c r="D219"/>
  <c r="D790"/>
  <c r="D499"/>
  <c r="D756"/>
  <c r="D448"/>
  <c r="D290"/>
  <c r="D737"/>
  <c r="D247"/>
  <c r="D21"/>
  <c r="D592"/>
  <c r="D353"/>
  <c r="D6"/>
  <c r="D701"/>
  <c r="D218"/>
  <c r="D651"/>
  <c r="D554"/>
  <c r="D292"/>
  <c r="D886"/>
  <c r="D628"/>
  <c r="D118"/>
  <c r="D305"/>
  <c r="D877"/>
  <c r="D516"/>
  <c r="D364"/>
  <c r="D813"/>
  <c r="D370"/>
  <c r="D870"/>
  <c r="D682"/>
  <c r="D336"/>
  <c r="D797"/>
  <c r="D174"/>
  <c r="D1064"/>
  <c r="D980"/>
  <c r="D882"/>
  <c r="D761"/>
  <c r="D630"/>
  <c r="D484"/>
  <c r="D252"/>
  <c r="D1041"/>
  <c r="D957"/>
  <c r="D850"/>
  <c r="D712"/>
  <c r="D559"/>
  <c r="D355"/>
  <c r="D1366"/>
  <c r="D1275"/>
  <c r="D1186"/>
  <c r="D1092"/>
  <c r="D998"/>
  <c r="D891"/>
  <c r="D759"/>
  <c r="D607"/>
  <c r="D411"/>
  <c r="D68"/>
  <c r="D1170"/>
  <c r="D1088"/>
  <c r="D1005"/>
  <c r="D918"/>
  <c r="D803"/>
  <c r="D661"/>
  <c r="D524"/>
  <c r="D346"/>
  <c r="D128"/>
  <c r="D211"/>
  <c r="D419"/>
  <c r="D210"/>
  <c r="D1607"/>
  <c r="D1535"/>
  <c r="D1463"/>
  <c r="D1391"/>
  <c r="D1319"/>
  <c r="D1247"/>
  <c r="D1175"/>
  <c r="D1095"/>
  <c r="D1023"/>
  <c r="D951"/>
  <c r="D863"/>
  <c r="D775"/>
  <c r="D684"/>
  <c r="D583"/>
  <c r="D470"/>
  <c r="D337"/>
  <c r="D171"/>
  <c r="D902"/>
  <c r="D822"/>
  <c r="D728"/>
  <c r="D591"/>
  <c r="D422"/>
  <c r="D188"/>
  <c r="D909"/>
  <c r="D781"/>
  <c r="D636"/>
  <c r="D478"/>
  <c r="D262"/>
  <c r="D763"/>
  <c r="D635"/>
  <c r="D498"/>
  <c r="D352"/>
  <c r="D154"/>
  <c r="D268"/>
  <c r="D465"/>
  <c r="D216"/>
  <c r="D1030"/>
  <c r="D946"/>
  <c r="D835"/>
  <c r="D695"/>
  <c r="D538"/>
  <c r="D318"/>
  <c r="D1348"/>
  <c r="D1266"/>
  <c r="D1176"/>
  <c r="D1082"/>
  <c r="D988"/>
  <c r="D876"/>
  <c r="D742"/>
  <c r="D576"/>
  <c r="D383"/>
  <c r="D20"/>
  <c r="D1161"/>
  <c r="D1078"/>
  <c r="D996"/>
  <c r="D906"/>
  <c r="D778"/>
  <c r="D648"/>
  <c r="D506"/>
  <c r="D327"/>
  <c r="D96"/>
  <c r="D190"/>
  <c r="D400"/>
  <c r="D158"/>
  <c r="D1599"/>
  <c r="D1527"/>
  <c r="D1455"/>
  <c r="D1383"/>
  <c r="D1311"/>
  <c r="D1239"/>
  <c r="D1159"/>
  <c r="D1087"/>
  <c r="D1015"/>
  <c r="D935"/>
  <c r="D855"/>
  <c r="D766"/>
  <c r="D665"/>
  <c r="D574"/>
  <c r="D459"/>
  <c r="D308"/>
  <c r="D156"/>
  <c r="D894"/>
  <c r="D806"/>
  <c r="D719"/>
  <c r="D573"/>
  <c r="D393"/>
  <c r="D155"/>
  <c r="D893"/>
  <c r="D764"/>
  <c r="D617"/>
  <c r="D457"/>
  <c r="D230"/>
  <c r="D747"/>
  <c r="D619"/>
  <c r="D480"/>
  <c r="D334"/>
  <c r="D88"/>
  <c r="D250"/>
  <c r="D745"/>
  <c r="D599"/>
  <c r="D435"/>
  <c r="D201"/>
  <c r="D731"/>
  <c r="D603"/>
  <c r="D462"/>
  <c r="D315"/>
  <c r="D64"/>
  <c r="D184"/>
  <c r="D81"/>
  <c r="D861"/>
  <c r="D727"/>
  <c r="D581"/>
  <c r="D408"/>
  <c r="D168"/>
  <c r="D715"/>
  <c r="D587"/>
  <c r="D443"/>
  <c r="D279"/>
  <c r="D38"/>
  <c r="D163"/>
  <c r="D1021"/>
  <c r="D936"/>
  <c r="D824"/>
  <c r="D696"/>
  <c r="D560"/>
  <c r="D385"/>
  <c r="D89"/>
  <c r="D1000"/>
  <c r="D908"/>
  <c r="D793"/>
  <c r="D625"/>
  <c r="D464"/>
  <c r="D166"/>
  <c r="D1321"/>
  <c r="D1238"/>
  <c r="D1145"/>
  <c r="D1050"/>
  <c r="D945"/>
  <c r="D819"/>
  <c r="D676"/>
  <c r="D518"/>
  <c r="D273"/>
  <c r="D1216"/>
  <c r="D1133"/>
  <c r="D1042"/>
  <c r="D960"/>
  <c r="D856"/>
  <c r="D734"/>
  <c r="D604"/>
  <c r="D456"/>
  <c r="D255"/>
  <c r="D310"/>
  <c r="D77"/>
  <c r="D302"/>
  <c r="D70"/>
  <c r="D1575"/>
  <c r="D1503"/>
  <c r="D1431"/>
  <c r="D1351"/>
  <c r="D1279"/>
  <c r="D1207"/>
  <c r="D1135"/>
  <c r="D1063"/>
  <c r="D991"/>
  <c r="D903"/>
  <c r="D823"/>
  <c r="D729"/>
  <c r="D629"/>
  <c r="D532"/>
  <c r="D410"/>
  <c r="D248"/>
  <c r="D84"/>
  <c r="D862"/>
  <c r="D774"/>
  <c r="D664"/>
  <c r="D511"/>
  <c r="D307"/>
  <c r="D44"/>
  <c r="D845"/>
  <c r="D709"/>
  <c r="D561"/>
  <c r="D376"/>
  <c r="D136"/>
  <c r="D699"/>
  <c r="D571"/>
  <c r="D425"/>
  <c r="D260"/>
  <c r="D396"/>
  <c r="D131"/>
  <c r="D356"/>
  <c r="D32"/>
  <c r="D989"/>
  <c r="D896"/>
  <c r="D760"/>
  <c r="D612"/>
  <c r="D444"/>
  <c r="D125"/>
  <c r="D1312"/>
  <c r="D1228"/>
  <c r="D1134"/>
  <c r="D1029"/>
  <c r="D932"/>
  <c r="D804"/>
  <c r="D658"/>
  <c r="D497"/>
  <c r="D243"/>
  <c r="D1206"/>
  <c r="D1115"/>
  <c r="D1033"/>
  <c r="D950"/>
  <c r="D842"/>
  <c r="D721"/>
  <c r="D588"/>
  <c r="D440"/>
  <c r="D209"/>
  <c r="D283"/>
  <c r="D46"/>
  <c r="D282"/>
  <c r="D41"/>
  <c r="D1567"/>
  <c r="D1495"/>
  <c r="D1415"/>
  <c r="D1343"/>
  <c r="D1271"/>
  <c r="D1199"/>
  <c r="D1127"/>
  <c r="D1055"/>
  <c r="D983"/>
  <c r="D895"/>
  <c r="D807"/>
  <c r="D720"/>
  <c r="D620"/>
  <c r="D512"/>
  <c r="D394"/>
  <c r="D235"/>
  <c r="D45"/>
  <c r="D854"/>
  <c r="D765"/>
  <c r="D646"/>
  <c r="D490"/>
  <c r="D275"/>
  <c r="D5"/>
  <c r="D829"/>
  <c r="D690"/>
  <c r="D540"/>
  <c r="D347"/>
  <c r="D101"/>
  <c r="D683"/>
  <c r="D553"/>
  <c r="D407"/>
  <c r="D242"/>
  <c r="D378"/>
  <c r="D395"/>
  <c r="D672"/>
  <c r="D520"/>
  <c r="D319"/>
  <c r="D58"/>
  <c r="D667"/>
  <c r="D535"/>
  <c r="D388"/>
  <c r="D206"/>
  <c r="D342"/>
  <c r="D322"/>
  <c r="D777"/>
  <c r="D642"/>
  <c r="D503"/>
  <c r="D284"/>
  <c r="D1357"/>
  <c r="D1284"/>
  <c r="D1208"/>
  <c r="D1123"/>
  <c r="D1040"/>
  <c r="D956"/>
  <c r="D849"/>
  <c r="D725"/>
  <c r="D593"/>
  <c r="D439"/>
  <c r="D165"/>
  <c r="D1197"/>
  <c r="D1124"/>
  <c r="D1051"/>
  <c r="D978"/>
  <c r="D892"/>
  <c r="D792"/>
  <c r="D677"/>
  <c r="D558"/>
  <c r="D418"/>
  <c r="D228"/>
  <c r="D9"/>
  <c r="D134"/>
  <c r="D374"/>
  <c r="D181"/>
  <c r="D1615"/>
  <c r="D1551"/>
  <c r="D1487"/>
  <c r="D1423"/>
  <c r="D1359"/>
  <c r="D1295"/>
  <c r="D1231"/>
  <c r="D1167"/>
  <c r="D1103"/>
  <c r="D1039"/>
  <c r="D975"/>
  <c r="D911"/>
  <c r="D847"/>
  <c r="D783"/>
  <c r="D711"/>
  <c r="D638"/>
  <c r="D564"/>
  <c r="D481"/>
  <c r="D382"/>
  <c r="D264"/>
  <c r="D138"/>
  <c r="D910"/>
  <c r="D846"/>
  <c r="D782"/>
  <c r="D710"/>
  <c r="D637"/>
  <c r="D563"/>
  <c r="D479"/>
  <c r="D380"/>
  <c r="D263"/>
  <c r="D137"/>
  <c r="D949"/>
  <c r="D885"/>
  <c r="D821"/>
  <c r="D754"/>
  <c r="D681"/>
  <c r="D608"/>
  <c r="D530"/>
  <c r="D447"/>
  <c r="D335"/>
  <c r="D217"/>
  <c r="D80"/>
  <c r="D739"/>
  <c r="D675"/>
  <c r="D611"/>
  <c r="D544"/>
  <c r="D471"/>
  <c r="D398"/>
  <c r="D324"/>
  <c r="D251"/>
  <c r="D164"/>
  <c r="D52"/>
  <c r="D360"/>
  <c r="D259"/>
  <c r="D153"/>
  <c r="D295"/>
  <c r="D249"/>
  <c r="D692"/>
  <c r="D618"/>
  <c r="D542"/>
  <c r="D458"/>
  <c r="D348"/>
  <c r="D234"/>
  <c r="D102"/>
  <c r="D933"/>
  <c r="D869"/>
  <c r="D805"/>
  <c r="D736"/>
  <c r="D663"/>
  <c r="D590"/>
  <c r="D510"/>
  <c r="D420"/>
  <c r="D303"/>
  <c r="D186"/>
  <c r="D42"/>
  <c r="D723"/>
  <c r="D659"/>
  <c r="D595"/>
  <c r="D526"/>
  <c r="D452"/>
  <c r="D379"/>
  <c r="D306"/>
  <c r="D233"/>
  <c r="D144"/>
  <c r="D14"/>
  <c r="D332"/>
  <c r="D241"/>
  <c r="D98"/>
  <c r="D222"/>
  <c r="D297"/>
  <c r="D224"/>
  <c r="D133"/>
  <c r="D415"/>
  <c r="D323"/>
  <c r="D232"/>
  <c r="D37"/>
  <c r="D172"/>
  <c r="D943"/>
  <c r="D879"/>
  <c r="D815"/>
  <c r="D748"/>
  <c r="D674"/>
  <c r="D601"/>
  <c r="D522"/>
  <c r="D438"/>
  <c r="D321"/>
  <c r="D207"/>
  <c r="D66"/>
  <c r="D878"/>
  <c r="D814"/>
  <c r="D746"/>
  <c r="D673"/>
  <c r="D600"/>
  <c r="D521"/>
  <c r="D436"/>
  <c r="D320"/>
  <c r="D202"/>
  <c r="D65"/>
  <c r="D917"/>
  <c r="D853"/>
  <c r="D789"/>
  <c r="D718"/>
  <c r="D645"/>
  <c r="D572"/>
  <c r="D488"/>
  <c r="D392"/>
  <c r="D274"/>
  <c r="D149"/>
  <c r="D771"/>
  <c r="D707"/>
  <c r="D643"/>
  <c r="D579"/>
  <c r="D507"/>
  <c r="D434"/>
  <c r="D361"/>
  <c r="D288"/>
  <c r="D215"/>
  <c r="D112"/>
  <c r="D406"/>
  <c r="D314"/>
  <c r="D214"/>
  <c r="D441"/>
  <c r="D140"/>
  <c r="D85"/>
  <c r="D655"/>
  <c r="D582"/>
  <c r="D500"/>
  <c r="D409"/>
  <c r="D291"/>
  <c r="D170"/>
  <c r="D22"/>
  <c r="D901"/>
  <c r="D837"/>
  <c r="D773"/>
  <c r="D700"/>
  <c r="D626"/>
  <c r="D551"/>
  <c r="D467"/>
  <c r="D363"/>
  <c r="D246"/>
  <c r="D117"/>
  <c r="D755"/>
  <c r="D691"/>
  <c r="D627"/>
  <c r="D562"/>
  <c r="D489"/>
  <c r="D416"/>
  <c r="D343"/>
  <c r="D270"/>
  <c r="D195"/>
  <c r="D76"/>
  <c r="D387"/>
  <c r="D287"/>
  <c r="D173"/>
  <c r="D368"/>
  <c r="D48"/>
  <c r="D194"/>
  <c r="D110"/>
  <c r="D13"/>
  <c r="D377"/>
  <c r="D304"/>
  <c r="D231"/>
  <c r="D152"/>
  <c r="D60"/>
  <c r="D86"/>
  <c r="D432"/>
  <c r="D359"/>
  <c r="D286"/>
  <c r="D212"/>
  <c r="D130"/>
  <c r="D36"/>
  <c r="D74"/>
  <c r="D423"/>
  <c r="D350"/>
  <c r="D276"/>
  <c r="D203"/>
  <c r="D120"/>
  <c r="D24"/>
  <c r="D62"/>
  <c r="D414"/>
  <c r="D340"/>
  <c r="D267"/>
  <c r="D193"/>
  <c r="D109"/>
  <c r="D12"/>
  <c r="D122"/>
  <c r="D26"/>
  <c r="D369"/>
  <c r="D296"/>
  <c r="D223"/>
  <c r="D142"/>
  <c r="D49"/>
  <c r="D404"/>
  <c r="D331"/>
  <c r="D258"/>
  <c r="D182"/>
  <c r="D97"/>
  <c r="D7"/>
  <c r="D185"/>
  <c r="D100"/>
  <c r="D424"/>
  <c r="D351"/>
  <c r="D278"/>
  <c r="D204"/>
  <c r="D121"/>
  <c r="D25"/>
  <c r="D386"/>
  <c r="D313"/>
  <c r="D240"/>
  <c r="D162"/>
  <c r="D73"/>
  <c r="G44" i="7"/>
  <c r="J5" i="14" l="1"/>
  <c r="F43" i="7" s="1"/>
  <c r="G43" s="1"/>
  <c r="C9" i="18" s="1"/>
  <c r="C21" s="1"/>
  <c r="J4" i="14"/>
  <c r="J8" i="18" l="1"/>
  <c r="J15" s="1"/>
  <c r="J17" s="1" a="1"/>
  <c r="J17" s="1"/>
  <c r="F52" i="9"/>
  <c r="G53"/>
  <c r="F54"/>
  <c r="F53"/>
  <c r="G54"/>
  <c r="G52"/>
  <c r="F32" i="7" s="1"/>
  <c r="H32" s="1"/>
  <c r="D52" i="9"/>
  <c r="D54" s="1"/>
  <c r="D53"/>
  <c r="C18" i="7"/>
  <c r="J18" s="1"/>
  <c r="G31" l="1"/>
  <c r="I31" s="1"/>
  <c r="F31"/>
  <c r="H31" s="1"/>
  <c r="G30"/>
  <c r="I30" s="1"/>
  <c r="F30"/>
  <c r="H30" s="1"/>
  <c r="G32"/>
  <c r="I32" s="1"/>
  <c r="H39" l="1"/>
  <c r="I39"/>
  <c r="G18" s="1"/>
  <c r="K18" s="1"/>
  <c r="G39"/>
  <c r="F18" s="1"/>
  <c r="F39"/>
  <c r="F17" s="1"/>
  <c r="G17" s="1"/>
  <c r="K17" s="1"/>
  <c r="K20" l="1"/>
  <c r="E11" s="1"/>
  <c r="E12"/>
  <c r="G20"/>
  <c r="F20"/>
</calcChain>
</file>

<file path=xl/connections.xml><?xml version="1.0" encoding="utf-8"?>
<connections xmlns="http://schemas.openxmlformats.org/spreadsheetml/2006/main">
  <connection id="1" keepAlive="1" name="Query - data" description="Connection to the 'data' query in the workbook." type="5" refreshedVersion="6" background="1">
    <dbPr connection="Provider=Microsoft.Mashup.OleDb.1;Data Source=$Workbook$;Location=data;Extended Properties=&quot;&quot;" command="SELECT * FROM [data]"/>
  </connection>
  <connection id="2" keepAlive="1" name="Query - data (2)" description="Connection to the 'data (2)' query in the workbook." type="5" refreshedVersion="6" background="1">
    <dbPr connection="Provider=Microsoft.Mashup.OleDb.1;Data Source=$Workbook$;Location=data (2);Extended Properties=&quot;&quot;" command="SELECT * FROM [data (2)]"/>
  </connection>
</connections>
</file>

<file path=xl/sharedStrings.xml><?xml version="1.0" encoding="utf-8"?>
<sst xmlns="http://schemas.openxmlformats.org/spreadsheetml/2006/main" count="650" uniqueCount="457">
  <si>
    <t>Piirdetarind</t>
  </si>
  <si>
    <t>Omadus</t>
  </si>
  <si>
    <t>Suurus</t>
  </si>
  <si>
    <t>W/K</t>
  </si>
  <si>
    <t>W/(m·K)</t>
  </si>
  <si>
    <t>Katuslagi</t>
  </si>
  <si>
    <t>Pööningu vahelagi</t>
  </si>
  <si>
    <t>Akna seinakinnitus</t>
  </si>
  <si>
    <t>Ukse seinakinnitus</t>
  </si>
  <si>
    <t>Kokku:</t>
  </si>
  <si>
    <t>Hoone köetav pind</t>
  </si>
  <si>
    <t>Korruste arv (täisarv)</t>
  </si>
  <si>
    <t>m</t>
  </si>
  <si>
    <t>Välisuks</t>
  </si>
  <si>
    <t>…</t>
  </si>
  <si>
    <t>g</t>
  </si>
  <si>
    <t>-</t>
  </si>
  <si>
    <t>Andmed hoone kohta</t>
  </si>
  <si>
    <t>Aadress</t>
  </si>
  <si>
    <t>Rekonstrueerimine</t>
  </si>
  <si>
    <t>Ehitusaasta</t>
  </si>
  <si>
    <t>Köetav pind</t>
  </si>
  <si>
    <t>Kuupäev</t>
  </si>
  <si>
    <t>Nimi</t>
  </si>
  <si>
    <t>Välissein 1</t>
  </si>
  <si>
    <t>Välissein 2</t>
  </si>
  <si>
    <t>Netopind</t>
  </si>
  <si>
    <t>Oluline rekonstrueerimine</t>
  </si>
  <si>
    <t>Arvutusprogrammi nimi ja versioon</t>
  </si>
  <si>
    <t>Jahutussüsteem</t>
  </si>
  <si>
    <t>Küttesüsteem</t>
  </si>
  <si>
    <t>kW</t>
  </si>
  <si>
    <t>Soojus</t>
  </si>
  <si>
    <t>Elekter</t>
  </si>
  <si>
    <t>Seadmed</t>
  </si>
  <si>
    <t>Valgustus</t>
  </si>
  <si>
    <t>Inimesed</t>
  </si>
  <si>
    <t>kWh/a</t>
  </si>
  <si>
    <t>Tarbevee soojendamine</t>
  </si>
  <si>
    <t>Netoenergiavajadus</t>
  </si>
  <si>
    <t>Elekter päikesest</t>
  </si>
  <si>
    <t>Soojusenergia päikesest</t>
  </si>
  <si>
    <t xml:space="preserve">    Tarbevee soojendamine</t>
  </si>
  <si>
    <t xml:space="preserve">    Ventilatsiooniõhu soojendamine</t>
  </si>
  <si>
    <t xml:space="preserve">    Ruumide küte</t>
  </si>
  <si>
    <t>Summaarne energiakasutus</t>
  </si>
  <si>
    <t>Summa</t>
  </si>
  <si>
    <t>mahuühik</t>
  </si>
  <si>
    <t>kogus/a</t>
  </si>
  <si>
    <t>energiakasutus</t>
  </si>
  <si>
    <t>tegur</t>
  </si>
  <si>
    <t>energia</t>
  </si>
  <si>
    <t>massi või</t>
  </si>
  <si>
    <t>kokkuvõte</t>
  </si>
  <si>
    <t>Kaalutud</t>
  </si>
  <si>
    <t>Kaalumis-</t>
  </si>
  <si>
    <t>Eksporditud</t>
  </si>
  <si>
    <t>Tarnitud</t>
  </si>
  <si>
    <t>Energiakasutuse</t>
  </si>
  <si>
    <t>Energiatõhususarv</t>
  </si>
  <si>
    <t>Hoone kasutusotstarve</t>
  </si>
  <si>
    <t>Energiaarvutuse tulemuste esitamine</t>
  </si>
  <si>
    <t>Päikese-</t>
  </si>
  <si>
    <t>h</t>
  </si>
  <si>
    <t>d</t>
  </si>
  <si>
    <t>%</t>
  </si>
  <si>
    <t>tundi päevas</t>
  </si>
  <si>
    <t>päeva nädalas</t>
  </si>
  <si>
    <t>Kasutusaeg</t>
  </si>
  <si>
    <t>Kasutusaste</t>
  </si>
  <si>
    <t>Vabasoojused</t>
  </si>
  <si>
    <t>võimsus, kW</t>
  </si>
  <si>
    <t>raatori nimi-</t>
  </si>
  <si>
    <t>paneelide max</t>
  </si>
  <si>
    <t>kollektori aktiiv-</t>
  </si>
  <si>
    <t>süsteemid</t>
  </si>
  <si>
    <t>Tuulegene-</t>
  </si>
  <si>
    <t>Lokaalse taastuvenergia</t>
  </si>
  <si>
    <t>2 (nt. SPLIT)</t>
  </si>
  <si>
    <t>1 (nt. tsentraalne)</t>
  </si>
  <si>
    <t>jahutustegur</t>
  </si>
  <si>
    <t>Jahutusperioodi keskmine</t>
  </si>
  <si>
    <t>soojustegur, -</t>
  </si>
  <si>
    <t>kasutegur, -</t>
  </si>
  <si>
    <t>elekter</t>
  </si>
  <si>
    <t xml:space="preserve">keskmine </t>
  </si>
  <si>
    <t>väljastamise</t>
  </si>
  <si>
    <t>kasutegur</t>
  </si>
  <si>
    <t>Jaotamise ja</t>
  </si>
  <si>
    <t>Soojusallika</t>
  </si>
  <si>
    <t>°C</t>
  </si>
  <si>
    <t>SFP</t>
  </si>
  <si>
    <t>Süsteemi</t>
  </si>
  <si>
    <t>Õhuvooluhulk</t>
  </si>
  <si>
    <t>Ventilatsioonisüsteem</t>
  </si>
  <si>
    <t>Jahutussüsteem (on/ei ole)</t>
  </si>
  <si>
    <t>Ventilatsioonisüsteemi tüüp</t>
  </si>
  <si>
    <t xml:space="preserve">   -soojuse jaotamine</t>
  </si>
  <si>
    <t xml:space="preserve">   -soojuse tootmine ja kütus</t>
  </si>
  <si>
    <t>Küttesüsteemi tüüp</t>
  </si>
  <si>
    <t>Arvutustsoonide arv</t>
  </si>
  <si>
    <t>Energiaarvutuse lähteandmed</t>
  </si>
  <si>
    <t>Energiaarvutuse lähteandmete esitamine</t>
  </si>
  <si>
    <t>Soojuskadu läbi piirdetarindi</t>
  </si>
  <si>
    <t>Soojuskadu läbi joon- ja punktsoojusläbivuste</t>
  </si>
  <si>
    <t>Õhulekkest tingitud soojuskadu</t>
  </si>
  <si>
    <t>Välispiirde summaarne soojuserikadu</t>
  </si>
  <si>
    <t>Välispiirde keskmine soojusläbivus</t>
  </si>
  <si>
    <t>Välispiirde summaarne soojuserikadu köetava pinna kohta</t>
  </si>
  <si>
    <t>Joon- või punktsoojusläbivus</t>
  </si>
  <si>
    <t>Heitõhu</t>
  </si>
  <si>
    <t>temperatuuri</t>
  </si>
  <si>
    <t>Soojustagasti</t>
  </si>
  <si>
    <t>osakaal</t>
  </si>
  <si>
    <t>osakaal, -</t>
  </si>
  <si>
    <t>pumba</t>
  </si>
  <si>
    <t>Omatarbe</t>
  </si>
  <si>
    <t xml:space="preserve">    Abiseadmete elekter</t>
  </si>
  <si>
    <t>Hangitud kütused</t>
  </si>
  <si>
    <t>Hoone madala temperatuuriseadega pind</t>
  </si>
  <si>
    <t>°C / °C</t>
  </si>
  <si>
    <t xml:space="preserve"> / </t>
  </si>
  <si>
    <t>Abiseadmete</t>
  </si>
  <si>
    <t xml:space="preserve">Aastase </t>
  </si>
  <si>
    <t>jahutusenergia</t>
  </si>
  <si>
    <t>Energiatõhususarv B</t>
  </si>
  <si>
    <t>Sissepuhkeõhu</t>
  </si>
  <si>
    <t>Madala temp.seadega pind</t>
  </si>
  <si>
    <t>Ruumide jahutus</t>
  </si>
  <si>
    <t>Ventilatsiooniõhu jahutus</t>
  </si>
  <si>
    <t>tüüp</t>
  </si>
  <si>
    <t>suhtarv,</t>
  </si>
  <si>
    <t>Jahutuskadude</t>
  </si>
  <si>
    <t>/allkirjastatud digitaalselt/</t>
  </si>
  <si>
    <t>Lokaalselt toodetud</t>
  </si>
  <si>
    <t>Lokaalselt toodetud ja eksporditud</t>
  </si>
  <si>
    <r>
      <t>U</t>
    </r>
    <r>
      <rPr>
        <vertAlign val="subscript"/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,</t>
    </r>
  </si>
  <si>
    <r>
      <t>A</t>
    </r>
    <r>
      <rPr>
        <vertAlign val="subscript"/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,</t>
    </r>
  </si>
  <si>
    <r>
      <t>H</t>
    </r>
    <r>
      <rPr>
        <vertAlign val="subscript"/>
        <sz val="10"/>
        <color indexed="8"/>
        <rFont val="Arial"/>
        <family val="2"/>
      </rPr>
      <t>juhtivus</t>
    </r>
  </si>
  <si>
    <r>
      <rPr>
        <sz val="10"/>
        <color indexed="8"/>
        <rFont val="Symbol"/>
        <family val="1"/>
        <charset val="2"/>
      </rPr>
      <t>Y</t>
    </r>
    <r>
      <rPr>
        <vertAlign val="subscript"/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,</t>
    </r>
  </si>
  <si>
    <r>
      <t>l</t>
    </r>
    <r>
      <rPr>
        <i/>
        <vertAlign val="subscript"/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,</t>
    </r>
  </si>
  <si>
    <r>
      <t>H</t>
    </r>
    <r>
      <rPr>
        <vertAlign val="subscript"/>
        <sz val="10"/>
        <color indexed="8"/>
        <rFont val="Arial"/>
        <family val="2"/>
      </rPr>
      <t>joonsl</t>
    </r>
  </si>
  <si>
    <r>
      <t>W/(m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·K)</t>
    </r>
  </si>
  <si>
    <r>
      <t>m</t>
    </r>
    <r>
      <rPr>
        <vertAlign val="superscript"/>
        <sz val="10"/>
        <color indexed="8"/>
        <rFont val="Arial"/>
        <family val="2"/>
      </rPr>
      <t>2</t>
    </r>
  </si>
  <si>
    <r>
      <t>Õhulekkearv q</t>
    </r>
    <r>
      <rPr>
        <vertAlign val="subscript"/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,</t>
    </r>
  </si>
  <si>
    <r>
      <t xml:space="preserve"> 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/(h*m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</si>
  <si>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A</t>
    </r>
    <r>
      <rPr>
        <vertAlign val="subscript"/>
        <sz val="10"/>
        <color indexed="8"/>
        <rFont val="Arial"/>
        <family val="2"/>
      </rPr>
      <t>vp</t>
    </r>
    <r>
      <rPr>
        <sz val="10"/>
        <color indexed="8"/>
        <rFont val="Arial"/>
        <family val="2"/>
      </rPr>
      <t xml:space="preserve"> (välispiirded), m</t>
    </r>
    <r>
      <rPr>
        <vertAlign val="superscript"/>
        <sz val="10"/>
        <color indexed="8"/>
        <rFont val="Arial"/>
        <family val="2"/>
      </rPr>
      <t>2</t>
    </r>
  </si>
  <si>
    <r>
      <t xml:space="preserve">      , 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/s</t>
    </r>
  </si>
  <si>
    <r>
      <t>H</t>
    </r>
    <r>
      <rPr>
        <vertAlign val="subscript"/>
        <sz val="10"/>
        <color indexed="8"/>
        <rFont val="Arial"/>
        <family val="2"/>
      </rPr>
      <t>juhtivus</t>
    </r>
    <r>
      <rPr>
        <sz val="10"/>
        <color indexed="8"/>
        <rFont val="Arial"/>
        <family val="2"/>
      </rPr>
      <t>, W/K</t>
    </r>
  </si>
  <si>
    <r>
      <t>H</t>
    </r>
    <r>
      <rPr>
        <vertAlign val="subscript"/>
        <sz val="10"/>
        <color indexed="8"/>
        <rFont val="Arial"/>
        <family val="2"/>
      </rPr>
      <t>joonsl</t>
    </r>
    <r>
      <rPr>
        <sz val="10"/>
        <color indexed="8"/>
        <rFont val="Arial"/>
        <family val="2"/>
      </rPr>
      <t>, W/K</t>
    </r>
  </si>
  <si>
    <r>
      <t>H</t>
    </r>
    <r>
      <rPr>
        <vertAlign val="subscript"/>
        <sz val="10"/>
        <color indexed="8"/>
        <rFont val="Arial"/>
        <family val="2"/>
      </rPr>
      <t>õhuleke</t>
    </r>
    <r>
      <rPr>
        <sz val="10"/>
        <color indexed="8"/>
        <rFont val="Arial"/>
        <family val="2"/>
      </rPr>
      <t>, W/K</t>
    </r>
  </si>
  <si>
    <r>
      <rPr>
        <sz val="10"/>
        <color indexed="8"/>
        <rFont val="Symbol"/>
        <family val="1"/>
        <charset val="2"/>
      </rPr>
      <t>å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, W/K</t>
    </r>
  </si>
  <si>
    <r>
      <t>A</t>
    </r>
    <r>
      <rPr>
        <vertAlign val="subscript"/>
        <sz val="10"/>
        <color indexed="8"/>
        <rFont val="Arial"/>
        <family val="2"/>
      </rPr>
      <t>köetav</t>
    </r>
    <r>
      <rPr>
        <sz val="10"/>
        <color indexed="8"/>
        <rFont val="Arial"/>
        <family val="2"/>
      </rPr>
      <t>, m</t>
    </r>
    <r>
      <rPr>
        <vertAlign val="superscript"/>
        <sz val="10"/>
        <color indexed="8"/>
        <rFont val="Arial"/>
        <family val="2"/>
      </rPr>
      <t>2</t>
    </r>
  </si>
  <si>
    <r>
      <t>A</t>
    </r>
    <r>
      <rPr>
        <vertAlign val="subscript"/>
        <sz val="10"/>
        <color indexed="8"/>
        <rFont val="Arial"/>
        <family val="2"/>
      </rPr>
      <t>madal</t>
    </r>
    <r>
      <rPr>
        <sz val="10"/>
        <color indexed="8"/>
        <rFont val="Arial"/>
        <family val="2"/>
      </rPr>
      <t>, m</t>
    </r>
    <r>
      <rPr>
        <vertAlign val="superscript"/>
        <sz val="10"/>
        <color indexed="8"/>
        <rFont val="Arial"/>
        <family val="2"/>
      </rPr>
      <t>2</t>
    </r>
  </si>
  <si>
    <r>
      <t>min. temp.</t>
    </r>
    <r>
      <rPr>
        <vertAlign val="superscript"/>
        <sz val="10"/>
        <color indexed="8"/>
        <rFont val="Arial"/>
        <family val="2"/>
      </rPr>
      <t>1</t>
    </r>
  </si>
  <si>
    <r>
      <t>temperatuur</t>
    </r>
    <r>
      <rPr>
        <vertAlign val="superscript"/>
        <sz val="10"/>
        <color indexed="8"/>
        <rFont val="Arial"/>
        <family val="2"/>
      </rPr>
      <t>2</t>
    </r>
  </si>
  <si>
    <r>
      <t>kW/(m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  <charset val="186"/>
      </rPr>
      <t>/s)</t>
    </r>
  </si>
  <si>
    <r>
      <t>1</t>
    </r>
    <r>
      <rPr>
        <sz val="8"/>
        <color indexed="8"/>
        <rFont val="Arial"/>
        <family val="2"/>
      </rPr>
      <t xml:space="preserve"> soojustagasti külmumise vältimine</t>
    </r>
  </si>
  <si>
    <r>
      <t xml:space="preserve">2 </t>
    </r>
    <r>
      <rPr>
        <sz val="8"/>
        <color indexed="8"/>
        <rFont val="Arial"/>
        <family val="2"/>
      </rPr>
      <t>esitatakse konstantse sissepuhketemperatuuriseade puhul</t>
    </r>
  </si>
  <si>
    <r>
      <t>Kütteperioodi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</si>
  <si>
    <r>
      <t>Soojus-</t>
    </r>
    <r>
      <rPr>
        <vertAlign val="superscript"/>
        <sz val="10"/>
        <color indexed="8"/>
        <rFont val="Arial"/>
        <family val="2"/>
        <charset val="186"/>
      </rPr>
      <t xml:space="preserve">3 </t>
    </r>
  </si>
  <si>
    <r>
      <t>Abiseadmete</t>
    </r>
    <r>
      <rPr>
        <vertAlign val="superscript"/>
        <sz val="10"/>
        <color indexed="8"/>
        <rFont val="Arial"/>
        <family val="2"/>
      </rPr>
      <t>4</t>
    </r>
  </si>
  <si>
    <r>
      <t>Küttegraafik</t>
    </r>
    <r>
      <rPr>
        <vertAlign val="superscript"/>
        <sz val="10"/>
        <color indexed="8"/>
        <rFont val="Arial"/>
        <family val="2"/>
        <charset val="186"/>
      </rPr>
      <t>5</t>
    </r>
  </si>
  <si>
    <r>
      <t>Küttesüsteemi võimsus</t>
    </r>
    <r>
      <rPr>
        <vertAlign val="superscript"/>
        <sz val="10"/>
        <color indexed="8"/>
        <rFont val="Arial"/>
        <family val="2"/>
        <charset val="186"/>
      </rPr>
      <t>4</t>
    </r>
  </si>
  <si>
    <r>
      <t>kWh/(m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  <charset val="186"/>
      </rPr>
      <t xml:space="preserve"> a)</t>
    </r>
  </si>
  <si>
    <r>
      <t>3</t>
    </r>
    <r>
      <rPr>
        <sz val="8"/>
        <color indexed="8"/>
        <rFont val="Arial"/>
        <family val="2"/>
      </rPr>
      <t xml:space="preserve"> esitatakse soojuspumpsüsteemide puhul</t>
    </r>
  </si>
  <si>
    <r>
      <t>4</t>
    </r>
    <r>
      <rPr>
        <sz val="8"/>
        <color indexed="8"/>
        <rFont val="Arial"/>
        <family val="2"/>
      </rPr>
      <t xml:space="preserve"> puudub, kui esitatakse soojuspumpsüsteemi koosseisus</t>
    </r>
  </si>
  <si>
    <r>
      <t>Jahutusgraafik</t>
    </r>
    <r>
      <rPr>
        <vertAlign val="superscript"/>
        <sz val="10"/>
        <color indexed="8"/>
        <rFont val="Arial"/>
        <family val="2"/>
      </rPr>
      <t>5</t>
    </r>
  </si>
  <si>
    <r>
      <t>osakaal</t>
    </r>
    <r>
      <rPr>
        <vertAlign val="superscript"/>
        <sz val="10"/>
        <color indexed="8"/>
        <rFont val="Arial"/>
        <family val="2"/>
      </rPr>
      <t>6</t>
    </r>
    <r>
      <rPr>
        <sz val="10"/>
        <color indexed="8"/>
        <rFont val="Arial"/>
        <family val="2"/>
        <charset val="186"/>
      </rPr>
      <t>, -</t>
    </r>
  </si>
  <si>
    <r>
      <t>kWh/(m</t>
    </r>
    <r>
      <rPr>
        <vertAlign val="superscript"/>
        <sz val="10"/>
        <color indexed="8"/>
        <rFont val="Arial"/>
        <family val="2"/>
        <charset val="186"/>
      </rPr>
      <t>2</t>
    </r>
    <r>
      <rPr>
        <sz val="10"/>
        <color indexed="8"/>
        <rFont val="Arial"/>
        <family val="2"/>
        <charset val="186"/>
      </rPr>
      <t xml:space="preserve"> a)</t>
    </r>
  </si>
  <si>
    <r>
      <t>β</t>
    </r>
    <r>
      <rPr>
        <vertAlign val="subscript"/>
        <sz val="10"/>
        <color indexed="8"/>
        <rFont val="Arial"/>
        <family val="2"/>
        <charset val="186"/>
      </rPr>
      <t>je</t>
    </r>
    <r>
      <rPr>
        <sz val="10"/>
        <color indexed="8"/>
        <rFont val="Arial"/>
        <family val="2"/>
        <charset val="186"/>
      </rPr>
      <t>, β</t>
    </r>
    <r>
      <rPr>
        <vertAlign val="subscript"/>
        <sz val="10"/>
        <color indexed="8"/>
        <rFont val="Arial"/>
        <family val="2"/>
        <charset val="186"/>
      </rPr>
      <t>jek</t>
    </r>
    <r>
      <rPr>
        <sz val="10"/>
        <color indexed="8"/>
        <rFont val="Arial"/>
        <family val="2"/>
        <charset val="186"/>
      </rPr>
      <t>, β</t>
    </r>
    <r>
      <rPr>
        <vertAlign val="subscript"/>
        <sz val="10"/>
        <color indexed="8"/>
        <rFont val="Arial"/>
        <family val="2"/>
        <charset val="186"/>
      </rPr>
      <t>rs</t>
    </r>
    <r>
      <rPr>
        <sz val="10"/>
        <color indexed="8"/>
        <rFont val="Arial"/>
        <family val="2"/>
        <charset val="186"/>
      </rPr>
      <t>,-</t>
    </r>
  </si>
  <si>
    <r>
      <t>5</t>
    </r>
    <r>
      <rPr>
        <sz val="8"/>
        <color indexed="8"/>
        <rFont val="Arial"/>
        <family val="2"/>
      </rPr>
      <t xml:space="preserve"> arvutusliku välisõhu temperatuuri korral, esitatakse vedeliksüsteemide puhul</t>
    </r>
  </si>
  <si>
    <r>
      <t>6</t>
    </r>
    <r>
      <rPr>
        <sz val="8"/>
        <color indexed="8"/>
        <rFont val="Arial"/>
        <family val="2"/>
      </rPr>
      <t xml:space="preserve"> 1,0 juhul kui puudub vabajahutus</t>
    </r>
  </si>
  <si>
    <r>
      <t>pindala, m</t>
    </r>
    <r>
      <rPr>
        <vertAlign val="superscript"/>
        <sz val="10"/>
        <color indexed="8"/>
        <rFont val="Arial"/>
        <family val="2"/>
      </rPr>
      <t>2</t>
    </r>
  </si>
  <si>
    <r>
      <t>W/m</t>
    </r>
    <r>
      <rPr>
        <vertAlign val="superscript"/>
        <sz val="10"/>
        <color indexed="8"/>
        <rFont val="Arial"/>
        <family val="2"/>
      </rPr>
      <t>2</t>
    </r>
  </si>
  <si>
    <r>
      <t>kWh/(m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 xml:space="preserve"> a) </t>
    </r>
    <r>
      <rPr>
        <sz val="10"/>
        <color indexed="8"/>
        <rFont val="Arial"/>
        <family val="2"/>
      </rPr>
      <t>(kWh köetava pinna ruutmeetri kohta)</t>
    </r>
  </si>
  <si>
    <r>
      <rPr>
        <vertAlign val="superscript"/>
        <sz val="8"/>
        <color indexed="8"/>
        <rFont val="Arial"/>
        <family val="2"/>
      </rPr>
      <t xml:space="preserve">B </t>
    </r>
    <r>
      <rPr>
        <sz val="8"/>
        <color indexed="8"/>
        <rFont val="Arial"/>
        <family val="2"/>
      </rPr>
      <t>Energiatõhususarv ilma lokaalselt toodetud elektrita</t>
    </r>
  </si>
  <si>
    <r>
      <t>kWh/(a 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  <charset val="186"/>
      </rPr>
      <t>)</t>
    </r>
  </si>
  <si>
    <r>
      <t>Ventilatsioonisüsteem</t>
    </r>
    <r>
      <rPr>
        <vertAlign val="superscript"/>
        <sz val="10"/>
        <color indexed="8"/>
        <rFont val="Arial"/>
        <family val="2"/>
      </rPr>
      <t>1</t>
    </r>
  </si>
  <si>
    <r>
      <t>1</t>
    </r>
    <r>
      <rPr>
        <sz val="8"/>
        <color indexed="8"/>
        <rFont val="Arial"/>
        <family val="2"/>
      </rPr>
      <t xml:space="preserve"> ventilatsiooniõhu soojendamine loetakse küttesüsteemi osaks</t>
    </r>
  </si>
  <si>
    <r>
      <t>Ruumide küte</t>
    </r>
    <r>
      <rPr>
        <vertAlign val="superscript"/>
        <sz val="10"/>
        <color indexed="8"/>
        <rFont val="Arial"/>
        <family val="2"/>
      </rPr>
      <t>2</t>
    </r>
  </si>
  <si>
    <r>
      <t>Ventilatsiooniõhu soojendamine</t>
    </r>
    <r>
      <rPr>
        <vertAlign val="superscript"/>
        <sz val="10"/>
        <color indexed="8"/>
        <rFont val="Arial"/>
        <family val="2"/>
      </rPr>
      <t>3</t>
    </r>
  </si>
  <si>
    <r>
      <t>2</t>
    </r>
    <r>
      <rPr>
        <sz val="8"/>
        <color indexed="8"/>
        <rFont val="Arial"/>
        <family val="2"/>
      </rPr>
      <t xml:space="preserve"> sisaldab infiltratsiooniõhu ja ventilatsiooniõhu soojenemise ruumis</t>
    </r>
  </si>
  <si>
    <r>
      <t>3</t>
    </r>
    <r>
      <rPr>
        <sz val="8"/>
        <color indexed="8"/>
        <rFont val="Arial"/>
        <family val="2"/>
      </rPr>
      <t xml:space="preserve"> arvutatud koos soojustagastusega</t>
    </r>
  </si>
  <si>
    <t>Õhulekkearvu väärtuse allikas</t>
  </si>
  <si>
    <t>Joonsoojusläbivuse väärtuse allikas</t>
  </si>
  <si>
    <t>plaat</t>
  </si>
  <si>
    <t>Jaanuar</t>
  </si>
  <si>
    <t>Veebruar</t>
  </si>
  <si>
    <t>Märts</t>
  </si>
  <si>
    <t>Aprill</t>
  </si>
  <si>
    <t>Mai</t>
  </si>
  <si>
    <t>Juuni</t>
  </si>
  <si>
    <t>Juuli</t>
  </si>
  <si>
    <t>August</t>
  </si>
  <si>
    <t>September</t>
  </si>
  <si>
    <t>Oktoober</t>
  </si>
  <si>
    <t>November</t>
  </si>
  <si>
    <t>Detsember</t>
  </si>
  <si>
    <t xml:space="preserve"> </t>
  </si>
  <si>
    <t>Kütteperiood</t>
  </si>
  <si>
    <t>Ühik</t>
  </si>
  <si>
    <t>W</t>
  </si>
  <si>
    <t>Päikese vabasoojus</t>
  </si>
  <si>
    <t>EVS-EN ISO 13370:2008</t>
  </si>
  <si>
    <t>Nimetus</t>
  </si>
  <si>
    <t>1/h</t>
  </si>
  <si>
    <t>Kütmata keldri lagi</t>
  </si>
  <si>
    <t>kaugküte</t>
  </si>
  <si>
    <t>gaasikatel</t>
  </si>
  <si>
    <t>ahiküte</t>
  </si>
  <si>
    <t>halupuidu katel</t>
  </si>
  <si>
    <t>pelletikatel</t>
  </si>
  <si>
    <t>õlikatel</t>
  </si>
  <si>
    <t>tõhus kaugküte</t>
  </si>
  <si>
    <t>õhk-vesi soojuspump</t>
  </si>
  <si>
    <t>maasoojuspump</t>
  </si>
  <si>
    <t>Soojuse jaotamine</t>
  </si>
  <si>
    <t>radiaatorid</t>
  </si>
  <si>
    <t>põrandküte</t>
  </si>
  <si>
    <t>ei ole</t>
  </si>
  <si>
    <t>sissepuhe-väljatõmme soojustagastusega (korteripõhine agregaat)</t>
  </si>
  <si>
    <t>väljatõmme soojustagastusega (väljatõmbeõhu soojuspump)</t>
  </si>
  <si>
    <t>Päikesekollektorid (soe vesi)</t>
  </si>
  <si>
    <t>PV-paneelid (elekter)</t>
  </si>
  <si>
    <t>Kütmata keldri lae soojustakistus</t>
  </si>
  <si>
    <t>Kütmata keldri lae soojusjuhtivus</t>
  </si>
  <si>
    <t>Keldriseina kõrgus pealpool maapinda, h</t>
  </si>
  <si>
    <t>Pinnase erisoojusjuhtivus, λ</t>
  </si>
  <si>
    <r>
      <t>Põranda ekvivalent, d</t>
    </r>
    <r>
      <rPr>
        <vertAlign val="subscript"/>
        <sz val="10"/>
        <rFont val="Arial"/>
        <family val="2"/>
        <charset val="186"/>
      </rPr>
      <t>t</t>
    </r>
  </si>
  <si>
    <r>
      <t>Seina ekvivalent, d</t>
    </r>
    <r>
      <rPr>
        <vertAlign val="subscript"/>
        <sz val="10"/>
        <rFont val="Arial"/>
        <family val="2"/>
        <charset val="186"/>
      </rPr>
      <t>w</t>
    </r>
  </si>
  <si>
    <t>Põranda karakteristik, B´</t>
  </si>
  <si>
    <t>Pii arv, π</t>
  </si>
  <si>
    <r>
      <t>Keldriseina soojusjuhtivus, U</t>
    </r>
    <r>
      <rPr>
        <vertAlign val="subscript"/>
        <sz val="10"/>
        <rFont val="Arial"/>
        <family val="2"/>
        <charset val="186"/>
      </rPr>
      <t>bw</t>
    </r>
  </si>
  <si>
    <r>
      <t>Keldri põranda soojusjuhtivus, U</t>
    </r>
    <r>
      <rPr>
        <vertAlign val="subscript"/>
        <sz val="10"/>
        <rFont val="Arial"/>
        <family val="2"/>
        <charset val="186"/>
      </rPr>
      <t>bf</t>
    </r>
  </si>
  <si>
    <t>Keldri põranda pindala, A</t>
  </si>
  <si>
    <r>
      <t>Sokli seina soojusläbivus, U</t>
    </r>
    <r>
      <rPr>
        <vertAlign val="subscript"/>
        <sz val="10"/>
        <rFont val="Arial"/>
        <family val="2"/>
        <charset val="186"/>
      </rPr>
      <t>w</t>
    </r>
  </si>
  <si>
    <t>Õhuvahetuse kordarv keldris, n</t>
  </si>
  <si>
    <t>Keldri maht, V</t>
  </si>
  <si>
    <t>Keldri põrandapinna ümbermõõt, P</t>
  </si>
  <si>
    <t>Kütmata keldri lae soojusläbivuse arvutus</t>
  </si>
  <si>
    <r>
      <t>m</t>
    </r>
    <r>
      <rPr>
        <vertAlign val="superscript"/>
        <sz val="10"/>
        <rFont val="Arial"/>
        <family val="2"/>
        <charset val="186"/>
      </rPr>
      <t>2</t>
    </r>
  </si>
  <si>
    <r>
      <t>W/(m</t>
    </r>
    <r>
      <rPr>
        <vertAlign val="superscript"/>
        <sz val="10"/>
        <rFont val="Arial"/>
        <family val="2"/>
        <charset val="186"/>
      </rPr>
      <t>2</t>
    </r>
    <r>
      <rPr>
        <sz val="10"/>
        <rFont val="Arial"/>
        <family val="2"/>
      </rPr>
      <t>*K)</t>
    </r>
  </si>
  <si>
    <t>W/(m*K)</t>
  </si>
  <si>
    <r>
      <t>m</t>
    </r>
    <r>
      <rPr>
        <vertAlign val="superscript"/>
        <sz val="10"/>
        <rFont val="Arial"/>
        <family val="2"/>
        <charset val="186"/>
      </rPr>
      <t>3</t>
    </r>
  </si>
  <si>
    <r>
      <t>(m</t>
    </r>
    <r>
      <rPr>
        <vertAlign val="superscript"/>
        <sz val="10"/>
        <rFont val="Arial"/>
        <family val="2"/>
        <charset val="186"/>
      </rPr>
      <t>2</t>
    </r>
    <r>
      <rPr>
        <sz val="10"/>
        <rFont val="Arial"/>
        <family val="2"/>
      </rPr>
      <t>*K)/W</t>
    </r>
  </si>
  <si>
    <r>
      <t>W/(m</t>
    </r>
    <r>
      <rPr>
        <b/>
        <vertAlign val="superscript"/>
        <sz val="10"/>
        <rFont val="Arial"/>
        <family val="2"/>
        <charset val="186"/>
      </rPr>
      <t>2</t>
    </r>
    <r>
      <rPr>
        <b/>
        <sz val="10"/>
        <rFont val="Arial"/>
        <family val="2"/>
      </rPr>
      <t>*K)</t>
    </r>
  </si>
  <si>
    <t>Arvväärtus</t>
  </si>
  <si>
    <t>väljatõmme soojustagastuseta (tsentraalsed ventilaatorid)</t>
  </si>
  <si>
    <t>väljatõmme soojustagastuseta (korteripõhised ventilaatorid)</t>
  </si>
  <si>
    <r>
      <t>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  <charset val="186"/>
      </rPr>
      <t>/s</t>
    </r>
  </si>
  <si>
    <t>sissepuhe</t>
  </si>
  <si>
    <r>
      <t>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  <charset val="186"/>
      </rPr>
      <t xml:space="preserve">/s </t>
    </r>
  </si>
  <si>
    <t>väljatõmme</t>
  </si>
  <si>
    <t>Soojustagasti tüüp</t>
  </si>
  <si>
    <t>soojuspump</t>
  </si>
  <si>
    <t>rootor</t>
  </si>
  <si>
    <t>puudub</t>
  </si>
  <si>
    <t>Keldri vahelagi - välissein</t>
  </si>
  <si>
    <t>Sisesein - välissein</t>
  </si>
  <si>
    <t>Vahelagi - välissein</t>
  </si>
  <si>
    <t>Põrand pinnasel - välissein</t>
  </si>
  <si>
    <t>Pööningu vahelagi -välissein</t>
  </si>
  <si>
    <t>Katuslagi - välissein</t>
  </si>
  <si>
    <t>Välissein - välissein</t>
  </si>
  <si>
    <t>Välissein - rõduplaat</t>
  </si>
  <si>
    <t>Summa (tehnosüsteemide summaarne energiakasutus)</t>
  </si>
  <si>
    <t>jaotussüsteem puudub</t>
  </si>
  <si>
    <t>gaas kondensatsioonikatel</t>
  </si>
  <si>
    <t>vali rippmenüüst</t>
  </si>
  <si>
    <t>sissepuhe-väljatõmme soojustagastusega (tsentraalne agregaat)</t>
  </si>
  <si>
    <t>Tund</t>
  </si>
  <si>
    <t>Välistemperatuur</t>
  </si>
  <si>
    <t>Eesti TRY</t>
  </si>
  <si>
    <t>Vahe tasakaalu-temperatuuriga</t>
  </si>
  <si>
    <t>11220 Kolme või enama korteriga elamu</t>
  </si>
  <si>
    <r>
      <t xml:space="preserve">Temperatuurid, </t>
    </r>
    <r>
      <rPr>
        <b/>
        <vertAlign val="superscript"/>
        <sz val="10"/>
        <rFont val="Arial"/>
        <family val="2"/>
        <charset val="186"/>
      </rPr>
      <t>o</t>
    </r>
    <r>
      <rPr>
        <b/>
        <sz val="10"/>
        <rFont val="Arial"/>
        <family val="2"/>
        <charset val="186"/>
      </rPr>
      <t>C</t>
    </r>
  </si>
  <si>
    <t>Sisetemperatuur</t>
  </si>
  <si>
    <t>Tasakaalutemperatuur</t>
  </si>
  <si>
    <t>Tasakaalutemperatuurile vastavad kraadpäevad</t>
  </si>
  <si>
    <t>Keldriseina kõrgus allpool maapinda, z</t>
  </si>
  <si>
    <t>põhi</t>
  </si>
  <si>
    <t>ida</t>
  </si>
  <si>
    <t>lõuna</t>
  </si>
  <si>
    <t>lääs</t>
  </si>
  <si>
    <t>Vabasoojus päikesest, kWh</t>
  </si>
  <si>
    <t>Kütteperioodi vabasoojused</t>
  </si>
  <si>
    <t>kWh</t>
  </si>
  <si>
    <r>
      <t>kWh/m</t>
    </r>
    <r>
      <rPr>
        <vertAlign val="superscript"/>
        <sz val="10"/>
        <rFont val="Arial"/>
        <family val="2"/>
      </rPr>
      <t>2</t>
    </r>
  </si>
  <si>
    <t>Inimeste vabasoojus</t>
  </si>
  <si>
    <t>Seadmete vabasoojus</t>
  </si>
  <si>
    <t>Valgustuse vabasoojus</t>
  </si>
  <si>
    <t>Utiliseeritavad vabasoojused</t>
  </si>
  <si>
    <t>Normaalaasta</t>
  </si>
  <si>
    <t>Ventilatsiooniseadme kalorifeer</t>
  </si>
  <si>
    <t>Ventilatsiooni elektrikalorifeer</t>
  </si>
  <si>
    <t>Ventilatsiooni vesikalorifeer</t>
  </si>
  <si>
    <t>Sooja tarbevee süsteem</t>
  </si>
  <si>
    <t>Soe vesi (hoone kütteallikas)</t>
  </si>
  <si>
    <t>Soe vesi (elektriboiler)</t>
  </si>
  <si>
    <t>Soe vesi (gaasiboiler)</t>
  </si>
  <si>
    <t>Kraadpäevade alusel arvutus</t>
  </si>
  <si>
    <r>
      <t xml:space="preserve">Kaldenurk horisondi suhtes, </t>
    </r>
    <r>
      <rPr>
        <vertAlign val="superscript"/>
        <sz val="10"/>
        <rFont val="Arial"/>
        <family val="2"/>
      </rPr>
      <t>o</t>
    </r>
  </si>
  <si>
    <t>Põhi</t>
  </si>
  <si>
    <t>Kirre</t>
  </si>
  <si>
    <t>Ida</t>
  </si>
  <si>
    <t>Kagu</t>
  </si>
  <si>
    <t>Lõuna</t>
  </si>
  <si>
    <t>Edel</t>
  </si>
  <si>
    <t>Lääs</t>
  </si>
  <si>
    <t>Loe</t>
  </si>
  <si>
    <t>Ilmakaar</t>
  </si>
  <si>
    <r>
      <t>Suunategur k</t>
    </r>
    <r>
      <rPr>
        <vertAlign val="subscript"/>
        <sz val="10"/>
        <rFont val="Arial"/>
        <family val="2"/>
      </rPr>
      <t>suund</t>
    </r>
  </si>
  <si>
    <t>Kaldenurk</t>
  </si>
  <si>
    <t>kirre</t>
  </si>
  <si>
    <t>kagu</t>
  </si>
  <si>
    <t>edel</t>
  </si>
  <si>
    <t>loe</t>
  </si>
  <si>
    <r>
      <t>Võimsus P</t>
    </r>
    <r>
      <rPr>
        <vertAlign val="subscript"/>
        <sz val="10"/>
        <rFont val="Arial"/>
        <family val="2"/>
      </rPr>
      <t>max</t>
    </r>
  </si>
  <si>
    <t>Päikesepaneelid elektri tootmiseks</t>
  </si>
  <si>
    <r>
      <t>Kasutustegur k</t>
    </r>
    <r>
      <rPr>
        <vertAlign val="subscript"/>
        <sz val="10"/>
        <rFont val="Arial"/>
        <family val="2"/>
      </rPr>
      <t>kas</t>
    </r>
  </si>
  <si>
    <t>Paigaldusviis</t>
  </si>
  <si>
    <t>Paneeli paigaldusviis</t>
  </si>
  <si>
    <t>tuulutuseta</t>
  </si>
  <si>
    <t>mõõduka tuulutusega</t>
  </si>
  <si>
    <t>intensiivse tuulutusega</t>
  </si>
  <si>
    <t>Aastane energiatoodang</t>
  </si>
  <si>
    <t>Päikesekollektorid soojusenergia tootmiseks</t>
  </si>
  <si>
    <t>Kollektori tüüp</t>
  </si>
  <si>
    <t>Päikesekollektor</t>
  </si>
  <si>
    <t>lamekollektor</t>
  </si>
  <si>
    <t>vaakumtorukollektor</t>
  </si>
  <si>
    <r>
      <t>Kogukasutegur k</t>
    </r>
    <r>
      <rPr>
        <vertAlign val="subscript"/>
        <sz val="10"/>
        <rFont val="Arial"/>
        <family val="2"/>
      </rPr>
      <t>soojus</t>
    </r>
  </si>
  <si>
    <r>
      <t>Aktiivpindala A</t>
    </r>
    <r>
      <rPr>
        <vertAlign val="subscript"/>
        <sz val="10"/>
        <rFont val="Arial"/>
        <family val="2"/>
      </rPr>
      <t>kol</t>
    </r>
  </si>
  <si>
    <t>Päikesekiirgus vertikaalpinna ruutmeetrile, kWh</t>
  </si>
  <si>
    <t>Aknad</t>
  </si>
  <si>
    <t>Aken (lõuna) - uued</t>
  </si>
  <si>
    <t>Aken (lõuna) - ol.olevad</t>
  </si>
  <si>
    <t>Aken (edel) - uued</t>
  </si>
  <si>
    <t>Aken (edel) - ol.olevad</t>
  </si>
  <si>
    <t>Aken (lääs) - uued</t>
  </si>
  <si>
    <t>Aken (lääs) - ol.olevad</t>
  </si>
  <si>
    <t>Aken (loe) - uued</t>
  </si>
  <si>
    <t>Aken (loe) - ol.olevad</t>
  </si>
  <si>
    <t>Aken (põhi) - ol.olevad</t>
  </si>
  <si>
    <t>Aken (ida) - uued</t>
  </si>
  <si>
    <t>Aken (ida) - ol.olevad</t>
  </si>
  <si>
    <t>Aasta kiirgus</t>
  </si>
  <si>
    <t>Kütteperioodi kiirgus</t>
  </si>
  <si>
    <t>Aken (põhi) - uued</t>
  </si>
  <si>
    <t>Ringluspumba elekter</t>
  </si>
  <si>
    <t>30/25</t>
  </si>
  <si>
    <t>4,5</t>
  </si>
  <si>
    <t>35/28</t>
  </si>
  <si>
    <t>4,3</t>
  </si>
  <si>
    <t>40/33</t>
  </si>
  <si>
    <t>4,0</t>
  </si>
  <si>
    <t>45/35</t>
  </si>
  <si>
    <t>3,8</t>
  </si>
  <si>
    <t>50/35</t>
  </si>
  <si>
    <t>3,6</t>
  </si>
  <si>
    <t>55/40</t>
  </si>
  <si>
    <t>3,4</t>
  </si>
  <si>
    <t>60/40</t>
  </si>
  <si>
    <t>3,3</t>
  </si>
  <si>
    <t>Soe tarbevesi</t>
  </si>
  <si>
    <t>Küttegraafik</t>
  </si>
  <si>
    <t>Maasoojuspump, on/off</t>
  </si>
  <si>
    <t>Maasoojuspump, inventer</t>
  </si>
  <si>
    <t>Õhk-vesi soojuspump</t>
  </si>
  <si>
    <t>Soojuspumba tüüp</t>
  </si>
  <si>
    <t>maasoojuspump, on/off</t>
  </si>
  <si>
    <t>maasoojuspump, inventer</t>
  </si>
  <si>
    <t>Soojuspump</t>
  </si>
  <si>
    <t>Soojuspumba aasta keskmine soojustegur</t>
  </si>
  <si>
    <t>Soojustegur küte</t>
  </si>
  <si>
    <t>Soojustegur soe tarbevesi</t>
  </si>
  <si>
    <t>Ventilatsiooni kalorifeeri küttegraafik</t>
  </si>
  <si>
    <t>Ventilatsiooni küttegraafik</t>
  </si>
  <si>
    <t>Arvutuste andmed</t>
  </si>
  <si>
    <t>Soojuspumpade andmed</t>
  </si>
  <si>
    <t>metoodika tabeliväärtused</t>
  </si>
  <si>
    <t>soojuspumba energiamärgis</t>
  </si>
  <si>
    <t>Metoodika tabeliväärtused</t>
  </si>
  <si>
    <t>Aasta keskmine soojustegur</t>
  </si>
  <si>
    <t>Soojustegur ventilatsiooniõhu küte</t>
  </si>
  <si>
    <t>Soojuspumba energiamärgise andmed</t>
  </si>
  <si>
    <t>Külma kliima kasutegur küttele, %</t>
  </si>
  <si>
    <t>Külma kliima kasutegur tarbevee soojendamisele, %</t>
  </si>
  <si>
    <t>Külma kliima kasutegur ventilatsiooni kalorifeeri küttegraafikule, %</t>
  </si>
  <si>
    <t>väljatõmbeõhu soojuspump</t>
  </si>
  <si>
    <t>Soojuspumbaga toodetud energia osakaal</t>
  </si>
  <si>
    <t>VT soojuspumba andmed</t>
  </si>
  <si>
    <t>Soojuspumbaga toodetud energia osakaal (0,00)</t>
  </si>
  <si>
    <t>Arvutustes kasutatavad andmed</t>
  </si>
  <si>
    <t>eelnevate projektide mõõteandmed</t>
  </si>
  <si>
    <r>
      <t xml:space="preserve">Kaldenurk horisondi suhtes, </t>
    </r>
    <r>
      <rPr>
        <b/>
        <vertAlign val="superscript"/>
        <sz val="10"/>
        <rFont val="Arial"/>
        <family val="2"/>
        <charset val="186"/>
      </rPr>
      <t>o</t>
    </r>
  </si>
  <si>
    <t>Aken (kirre) - uued</t>
  </si>
  <si>
    <t>Aken (kirre) - ol.olevad</t>
  </si>
  <si>
    <t>Aken (kagu) - uued</t>
  </si>
  <si>
    <t>Aken (kagu) - ol.olevad</t>
  </si>
  <si>
    <r>
      <t>Esimese korruse põranda soojusjuhtivus, U</t>
    </r>
    <r>
      <rPr>
        <vertAlign val="subscript"/>
        <sz val="10"/>
        <rFont val="Arial"/>
        <family val="2"/>
        <charset val="186"/>
      </rPr>
      <t>f</t>
    </r>
    <r>
      <rPr>
        <sz val="10"/>
        <rFont val="Arial"/>
        <family val="2"/>
        <charset val="186"/>
      </rPr>
      <t>*</t>
    </r>
  </si>
  <si>
    <t>*Soojuspumba energiamärgise andmete kasutamisel lisada soojuspumba energiamärgis kütteprojektile</t>
  </si>
  <si>
    <t>Eelnevate projektidel põhinevad mõõteandmed</t>
  </si>
  <si>
    <t>Ventilatsiooni küttekalorifeer puudub</t>
  </si>
  <si>
    <r>
      <t>Q</t>
    </r>
    <r>
      <rPr>
        <vertAlign val="subscript"/>
        <sz val="10"/>
        <rFont val="Arial"/>
        <family val="2"/>
        <charset val="186"/>
      </rPr>
      <t xml:space="preserve">ruumide küte </t>
    </r>
    <r>
      <rPr>
        <sz val="10"/>
        <rFont val="Arial"/>
        <family val="2"/>
        <charset val="186"/>
      </rPr>
      <t>/ Q</t>
    </r>
    <r>
      <rPr>
        <vertAlign val="subscript"/>
        <sz val="10"/>
        <rFont val="Arial"/>
        <family val="2"/>
        <charset val="186"/>
      </rPr>
      <t>soe vesi küte</t>
    </r>
  </si>
  <si>
    <r>
      <t>Q</t>
    </r>
    <r>
      <rPr>
        <vertAlign val="subscript"/>
        <sz val="10"/>
        <rFont val="Arial"/>
        <family val="2"/>
        <charset val="186"/>
      </rPr>
      <t xml:space="preserve">ruumide küte </t>
    </r>
    <r>
      <rPr>
        <sz val="10"/>
        <rFont val="Arial"/>
        <family val="2"/>
        <charset val="186"/>
      </rPr>
      <t>/          Q</t>
    </r>
    <r>
      <rPr>
        <vertAlign val="subscript"/>
        <sz val="10"/>
        <rFont val="Arial"/>
        <family val="2"/>
        <charset val="186"/>
      </rPr>
      <t>soe vesi küte</t>
    </r>
  </si>
  <si>
    <t>Pealevoolu maksimaalne temperatuur (maasoojuspump)</t>
  </si>
  <si>
    <t>Pealevoolu maksimaalne temperatuur (õhk-vesi soojuspump)</t>
  </si>
  <si>
    <r>
      <rPr>
        <sz val="10"/>
        <rFont val="Calibri"/>
        <family val="2"/>
        <charset val="186"/>
      </rPr>
      <t>Φ</t>
    </r>
    <r>
      <rPr>
        <vertAlign val="subscript"/>
        <sz val="10"/>
        <rFont val="Arial"/>
        <family val="2"/>
        <charset val="186"/>
      </rPr>
      <t>sp</t>
    </r>
    <r>
      <rPr>
        <sz val="10"/>
        <rFont val="Arial"/>
        <family val="2"/>
        <charset val="186"/>
      </rPr>
      <t xml:space="preserve"> / </t>
    </r>
    <r>
      <rPr>
        <sz val="10"/>
        <rFont val="Calibri"/>
        <family val="2"/>
        <charset val="186"/>
      </rPr>
      <t>Φ</t>
    </r>
    <r>
      <rPr>
        <vertAlign val="subscript"/>
        <sz val="10"/>
        <rFont val="Arial"/>
        <family val="2"/>
        <charset val="186"/>
      </rPr>
      <t>ruumid</t>
    </r>
  </si>
  <si>
    <r>
      <t>Soojuspumba nominaal-võimsus Φ</t>
    </r>
    <r>
      <rPr>
        <vertAlign val="subscript"/>
        <sz val="10"/>
        <rFont val="Arial"/>
        <family val="2"/>
        <charset val="186"/>
      </rPr>
      <t>sp</t>
    </r>
    <r>
      <rPr>
        <sz val="10"/>
        <rFont val="Arial"/>
        <family val="2"/>
        <charset val="186"/>
      </rPr>
      <t>, kW</t>
    </r>
  </si>
  <si>
    <t>Ruumide kütmiseks vajalik võimsus, kW</t>
  </si>
  <si>
    <r>
      <t>*Esimese korruse põranda soojujuhtivuse täpsemate andmete puudumisel ehitusaastaga enne 1980 hoonel 1,0 W/(m</t>
    </r>
    <r>
      <rPr>
        <i/>
        <vertAlign val="superscript"/>
        <sz val="8"/>
        <rFont val="Arial"/>
        <family val="2"/>
        <charset val="186"/>
      </rPr>
      <t>2</t>
    </r>
    <r>
      <rPr>
        <i/>
        <sz val="8"/>
        <rFont val="Arial"/>
        <family val="2"/>
        <charset val="186"/>
      </rPr>
      <t>K) ja ehitusaastaga peale 1980 hoonel 1,4 W/(m</t>
    </r>
    <r>
      <rPr>
        <i/>
        <vertAlign val="superscript"/>
        <sz val="8"/>
        <rFont val="Arial"/>
        <family val="2"/>
        <charset val="186"/>
      </rPr>
      <t>2</t>
    </r>
    <r>
      <rPr>
        <i/>
        <sz val="8"/>
        <rFont val="Arial"/>
        <family val="2"/>
        <charset val="186"/>
      </rPr>
      <t>K).</t>
    </r>
  </si>
  <si>
    <r>
      <t>Nominaalvõimsus antakse maasoojuspumbale tööpunktis T</t>
    </r>
    <r>
      <rPr>
        <i/>
        <vertAlign val="subscript"/>
        <sz val="8"/>
        <rFont val="Arial"/>
        <family val="2"/>
        <charset val="186"/>
      </rPr>
      <t>vedelik</t>
    </r>
    <r>
      <rPr>
        <i/>
        <sz val="8"/>
        <rFont val="Arial"/>
        <family val="2"/>
        <charset val="186"/>
      </rPr>
      <t>/T</t>
    </r>
    <r>
      <rPr>
        <i/>
        <vertAlign val="subscript"/>
        <sz val="8"/>
        <rFont val="Arial"/>
        <family val="2"/>
        <charset val="186"/>
      </rPr>
      <t>pealevool</t>
    </r>
    <r>
      <rPr>
        <i/>
        <sz val="8"/>
        <rFont val="Arial"/>
        <family val="2"/>
        <charset val="186"/>
      </rPr>
      <t xml:space="preserve"> 0/35</t>
    </r>
    <r>
      <rPr>
        <i/>
        <vertAlign val="superscript"/>
        <sz val="8"/>
        <rFont val="Arial"/>
        <family val="2"/>
        <charset val="186"/>
      </rPr>
      <t>o</t>
    </r>
    <r>
      <rPr>
        <i/>
        <sz val="8"/>
        <rFont val="Arial"/>
        <family val="2"/>
        <charset val="186"/>
      </rPr>
      <t>C, õhk-vesi soojuspumbale tööpunktis T</t>
    </r>
    <r>
      <rPr>
        <i/>
        <vertAlign val="subscript"/>
        <sz val="8"/>
        <rFont val="Arial"/>
        <family val="2"/>
        <charset val="186"/>
      </rPr>
      <t>välis</t>
    </r>
    <r>
      <rPr>
        <i/>
        <sz val="8"/>
        <rFont val="Arial"/>
        <family val="2"/>
        <charset val="186"/>
      </rPr>
      <t>/T</t>
    </r>
    <r>
      <rPr>
        <i/>
        <vertAlign val="subscript"/>
        <sz val="8"/>
        <rFont val="Arial"/>
        <family val="2"/>
        <charset val="186"/>
      </rPr>
      <t>pealevool</t>
    </r>
    <r>
      <rPr>
        <i/>
        <sz val="8"/>
        <rFont val="Arial"/>
        <family val="2"/>
        <charset val="186"/>
      </rPr>
      <t xml:space="preserve"> +7/35</t>
    </r>
    <r>
      <rPr>
        <i/>
        <vertAlign val="superscript"/>
        <sz val="8"/>
        <rFont val="Arial"/>
        <family val="2"/>
        <charset val="186"/>
      </rPr>
      <t>o</t>
    </r>
    <r>
      <rPr>
        <i/>
        <sz val="8"/>
        <rFont val="Arial"/>
        <family val="2"/>
        <charset val="186"/>
      </rPr>
      <t>C</t>
    </r>
  </si>
  <si>
    <t>Netoenergia vajadused, kWh</t>
  </si>
  <si>
    <t>Ruumide küte</t>
  </si>
  <si>
    <t>Ventilatsiooniõhu küte</t>
  </si>
  <si>
    <r>
      <t xml:space="preserve">Pealevoolu maksimaalne temperatuur, </t>
    </r>
    <r>
      <rPr>
        <vertAlign val="superscript"/>
        <sz val="10"/>
        <rFont val="Arial"/>
        <family val="2"/>
        <charset val="186"/>
      </rPr>
      <t>o</t>
    </r>
    <r>
      <rPr>
        <sz val="10"/>
        <rFont val="Arial"/>
        <family val="2"/>
        <charset val="186"/>
      </rPr>
      <t>C</t>
    </r>
  </si>
  <si>
    <t>Soojuspumba pealevoolu maksimaalne temperatuur</t>
  </si>
  <si>
    <t>Soojuspumbaga toodetud soojusenergia osakaal</t>
  </si>
  <si>
    <t>Juhul kui soojuspump soojendab ka ventilatsiooniõhku, siis ventilatsiooniõhu soojendamiseks vajalik küttevõimsus ja netoenergiavajadus lisatakse ruumide küttekoormusse ja ruumide kütte netoenergiale</t>
  </si>
  <si>
    <t>Utilisatsioonitegur 0,8</t>
  </si>
  <si>
    <t>Raami osakaal</t>
  </si>
  <si>
    <t>Sissepuhke temperatuur</t>
  </si>
  <si>
    <t>Ventilatsiooni energiavajadus</t>
  </si>
  <si>
    <t>Kütteperioodi keskmine välisõhu temperatuur</t>
  </si>
  <si>
    <r>
      <t xml:space="preserve">Sissepuhkeõhu temperatuur peale soojustagastit,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  <charset val="186"/>
      </rPr>
      <t>C</t>
    </r>
  </si>
  <si>
    <r>
      <t xml:space="preserve">Heitõhu temperatuur,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  <charset val="186"/>
      </rPr>
      <t>C</t>
    </r>
  </si>
  <si>
    <t>Soojustagasti temperatuuri suhtarv</t>
  </si>
  <si>
    <t>Sissepuhkeõhu soojendamine kalorifeeris, kWh</t>
  </si>
  <si>
    <t>Sissepuhkeõhu soojendamine soojustagastuseta, kWh</t>
  </si>
  <si>
    <t>*Eelnevate projektide mõõteandmete kasutamisel lisada andmete aluseks oleva projekti kuude kaupa esitatud aastased mõõteandmed (soojuspumba elekter, soojuspumba toodetud soojus, kaugküttest tarbitud soojus) ja soojussõlme skeem.</t>
  </si>
  <si>
    <r>
      <t>A m</t>
    </r>
    <r>
      <rPr>
        <vertAlign val="superscript"/>
        <sz val="10"/>
        <rFont val="Arial"/>
        <family val="2"/>
      </rPr>
      <t>2</t>
    </r>
  </si>
  <si>
    <r>
      <t>A* m</t>
    </r>
    <r>
      <rPr>
        <vertAlign val="superscript"/>
        <sz val="10"/>
        <rFont val="Arial"/>
        <family val="2"/>
      </rPr>
      <t>2</t>
    </r>
  </si>
  <si>
    <t xml:space="preserve">Korterelamu energiatõhususarvu kalkulaator on kasutatav ainult rekonstrueeritavate korterelamute korra. </t>
  </si>
  <si>
    <t xml:space="preserve">Arvutuse algandmed tuleb sisestada kollastega tähistatud lahtritesse. Valikud teha kõikides kollasega tähistatud lahtrites </t>
  </si>
  <si>
    <t>Sisestada on vaja kas tegemist on rekonstrueerimisega või olulise rekonstrueerimisega, hoone aadress, ehitusaasta ja netopind.</t>
  </si>
  <si>
    <t>"Lähteandmed"</t>
  </si>
  <si>
    <t>"Tulemused"</t>
  </si>
  <si>
    <t>"Abitabel - kelder"</t>
  </si>
  <si>
    <t>"Abitabel - soojuspump"</t>
  </si>
  <si>
    <t>Kui hoonel on kütmata kelder, siis abitabelis arvutatakse välja kütmata keldri lae soojusläbivus.</t>
  </si>
  <si>
    <t>"Abitabel - taastuvenergia"</t>
  </si>
  <si>
    <t>Kui hoones on kasutusel päikesepaneelid elektri tootmiseks või päikesekollektorid soojuse tootmiseks, siis abitabelis arvutatakse kohapeale taastuvenergia toodang.</t>
  </si>
  <si>
    <t>Rekonstrueeritavates korterelamutes üldjuhul madala temperatuuriseadega pinda ei ole.</t>
  </si>
  <si>
    <t>Kui hoones on soojustagastuseks kasutusel väljatõmbeõhu soojuspump või kütteallikana soojuspump, siis abitabelis arvutatakse soojuspumba soojustoodang, elektritarve ja soojuspumba osakaal soojusenergia vajaduse katmisest.</t>
  </si>
  <si>
    <t>Madala temperatuuriseadega pind on kütmise seadearvust 21 C oluliset madalama temperatuuriseadega köetav pind. Näiteks köetav parkla.</t>
  </si>
  <si>
    <t>Abitabelites arvutatud suurused võetakse "Lähteandmete" ja "Tulemuste" tabelites automaatselt arvesse.</t>
  </si>
  <si>
    <t>kalle.kuusk@kredex.ee</t>
  </si>
  <si>
    <t xml:space="preserve">Küsimuste ja parandus- või täiendusettepanekutega pöörduda </t>
  </si>
  <si>
    <t>Rekonstrueeritava korterelamu ETA arvutustabel</t>
  </si>
  <si>
    <t>Soojuspump ventilatsiooni soojustagastusena</t>
  </si>
  <si>
    <t>Soojuspump hoone peamise kütteallikana</t>
  </si>
  <si>
    <t>Vladimir Schmidt</t>
  </si>
  <si>
    <t>Põrand õhu kohal</t>
  </si>
  <si>
    <t>Tulika 64, Tallinn</t>
  </si>
  <si>
    <t>1966(2019)</t>
  </si>
</sst>
</file>

<file path=xl/styles.xml><?xml version="1.0" encoding="utf-8"?>
<styleSheet xmlns="http://schemas.openxmlformats.org/spreadsheetml/2006/main">
  <numFmts count="4">
    <numFmt numFmtId="164" formatCode="0.0000"/>
    <numFmt numFmtId="165" formatCode="0.000"/>
    <numFmt numFmtId="166" formatCode="0.0"/>
    <numFmt numFmtId="167" formatCode="#,##0.0"/>
  </numFmts>
  <fonts count="55">
    <font>
      <sz val="10"/>
      <name val="Arial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vertAlign val="subscript"/>
      <sz val="10"/>
      <color indexed="8"/>
      <name val="Arial"/>
      <family val="2"/>
    </font>
    <font>
      <sz val="10"/>
      <color indexed="8"/>
      <name val="Symbol"/>
      <family val="1"/>
      <charset val="2"/>
    </font>
    <font>
      <i/>
      <vertAlign val="sub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10"/>
      <color indexed="8"/>
      <name val="Arial"/>
      <family val="2"/>
      <charset val="186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vertAlign val="superscript"/>
      <sz val="10"/>
      <color indexed="8"/>
      <name val="Arial"/>
      <family val="2"/>
      <charset val="186"/>
    </font>
    <font>
      <vertAlign val="subscript"/>
      <sz val="10"/>
      <color indexed="8"/>
      <name val="Arial"/>
      <family val="2"/>
      <charset val="186"/>
    </font>
    <font>
      <b/>
      <vertAlign val="superscript"/>
      <sz val="10"/>
      <color indexed="8"/>
      <name val="Arial"/>
      <family val="2"/>
    </font>
    <font>
      <sz val="11"/>
      <color indexed="8"/>
      <name val="Calibri"/>
      <family val="2"/>
      <charset val="186"/>
    </font>
    <font>
      <sz val="10"/>
      <name val="Arial"/>
    </font>
    <font>
      <sz val="10"/>
      <name val="Arial"/>
      <family val="2"/>
    </font>
    <font>
      <b/>
      <sz val="10"/>
      <name val="Arial"/>
      <family val="2"/>
      <charset val="186"/>
    </font>
    <font>
      <sz val="11"/>
      <name val="Arial"/>
      <family val="2"/>
    </font>
    <font>
      <sz val="11"/>
      <color indexed="8"/>
      <name val="Arial"/>
      <family val="2"/>
    </font>
    <font>
      <vertAlign val="subscript"/>
      <sz val="10"/>
      <name val="Arial"/>
      <family val="2"/>
      <charset val="186"/>
    </font>
    <font>
      <sz val="10"/>
      <color theme="1"/>
      <name val="Arial"/>
      <family val="2"/>
      <charset val="186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0"/>
      <color theme="1"/>
      <name val="Arial"/>
      <family val="2"/>
      <charset val="186"/>
    </font>
    <font>
      <sz val="10"/>
      <color theme="1"/>
      <name val="Symbol"/>
      <family val="1"/>
      <charset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  <charset val="186"/>
    </font>
    <font>
      <sz val="14"/>
      <color theme="1"/>
      <name val="Arial"/>
      <family val="2"/>
      <charset val="186"/>
    </font>
    <font>
      <b/>
      <sz val="12"/>
      <color theme="1"/>
      <name val="Arial"/>
      <family val="2"/>
      <charset val="186"/>
    </font>
    <font>
      <sz val="10"/>
      <name val="Arial"/>
      <charset val="186"/>
    </font>
    <font>
      <b/>
      <sz val="10"/>
      <name val="Arial"/>
      <family val="2"/>
    </font>
    <font>
      <vertAlign val="superscript"/>
      <sz val="10"/>
      <name val="Arial"/>
      <family val="2"/>
      <charset val="186"/>
    </font>
    <font>
      <i/>
      <sz val="10"/>
      <name val="Arial"/>
      <family val="2"/>
      <charset val="186"/>
    </font>
    <font>
      <b/>
      <vertAlign val="superscript"/>
      <sz val="10"/>
      <name val="Arial"/>
      <family val="2"/>
      <charset val="186"/>
    </font>
    <font>
      <i/>
      <sz val="10"/>
      <color theme="1"/>
      <name val="Arial"/>
      <family val="2"/>
      <charset val="186"/>
    </font>
    <font>
      <i/>
      <sz val="11"/>
      <name val="Arial"/>
      <family val="2"/>
      <charset val="186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sz val="10"/>
      <name val="Calibri"/>
      <family val="2"/>
      <charset val="186"/>
    </font>
    <font>
      <i/>
      <sz val="8"/>
      <name val="Arial"/>
      <family val="2"/>
      <charset val="186"/>
    </font>
    <font>
      <i/>
      <vertAlign val="superscript"/>
      <sz val="8"/>
      <name val="Arial"/>
      <family val="2"/>
      <charset val="186"/>
    </font>
    <font>
      <sz val="9"/>
      <color rgb="FF202020"/>
      <name val="Arial"/>
      <family val="2"/>
      <charset val="186"/>
    </font>
    <font>
      <i/>
      <vertAlign val="subscript"/>
      <sz val="8"/>
      <name val="Arial"/>
      <family val="2"/>
      <charset val="186"/>
    </font>
    <font>
      <i/>
      <sz val="8"/>
      <color rgb="FF202020"/>
      <name val="Arial"/>
      <family val="2"/>
      <charset val="186"/>
    </font>
    <font>
      <sz val="11"/>
      <color rgb="FF3F3F76"/>
      <name val="Calibri"/>
      <family val="2"/>
      <charset val="186"/>
      <scheme val="minor"/>
    </font>
    <font>
      <b/>
      <sz val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0">
    <xf numFmtId="0" fontId="0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7" fillId="0" borderId="0"/>
    <xf numFmtId="0" fontId="17" fillId="0" borderId="0"/>
    <xf numFmtId="9" fontId="35" fillId="0" borderId="0" applyFont="0" applyFill="0" applyBorder="0" applyAlignment="0" applyProtection="0"/>
    <xf numFmtId="0" fontId="50" fillId="4" borderId="19" applyNumberFormat="0" applyFont="0" applyFill="0" applyBorder="0" applyAlignment="0">
      <protection locked="0"/>
    </xf>
  </cellStyleXfs>
  <cellXfs count="442">
    <xf numFmtId="0" fontId="0" fillId="0" borderId="0" xfId="0"/>
    <xf numFmtId="0" fontId="24" fillId="0" borderId="0" xfId="1" applyFont="1"/>
    <xf numFmtId="0" fontId="24" fillId="2" borderId="0" xfId="1" applyFont="1" applyFill="1"/>
    <xf numFmtId="0" fontId="27" fillId="2" borderId="3" xfId="1" applyFont="1" applyFill="1" applyBorder="1"/>
    <xf numFmtId="0" fontId="26" fillId="2" borderId="1" xfId="1" applyFont="1" applyFill="1" applyBorder="1"/>
    <xf numFmtId="0" fontId="24" fillId="0" borderId="0" xfId="1" applyFont="1" applyAlignment="1">
      <alignment vertical="center"/>
    </xf>
    <xf numFmtId="0" fontId="29" fillId="2" borderId="7" xfId="1" applyFont="1" applyFill="1" applyBorder="1" applyAlignment="1">
      <alignment vertical="center"/>
    </xf>
    <xf numFmtId="0" fontId="24" fillId="2" borderId="7" xfId="1" applyFont="1" applyFill="1" applyBorder="1" applyAlignment="1">
      <alignment vertical="center"/>
    </xf>
    <xf numFmtId="0" fontId="26" fillId="2" borderId="3" xfId="1" applyFont="1" applyFill="1" applyBorder="1"/>
    <xf numFmtId="0" fontId="25" fillId="2" borderId="1" xfId="1" applyFont="1" applyFill="1" applyBorder="1" applyAlignment="1">
      <alignment vertical="center"/>
    </xf>
    <xf numFmtId="0" fontId="24" fillId="2" borderId="1" xfId="1" applyFont="1" applyFill="1" applyBorder="1" applyAlignment="1">
      <alignment vertical="center"/>
    </xf>
    <xf numFmtId="0" fontId="24" fillId="2" borderId="1" xfId="1" quotePrefix="1" applyFont="1" applyFill="1" applyBorder="1" applyAlignment="1">
      <alignment horizontal="center"/>
    </xf>
    <xf numFmtId="0" fontId="24" fillId="2" borderId="7" xfId="1" applyFont="1" applyFill="1" applyBorder="1"/>
    <xf numFmtId="0" fontId="24" fillId="2" borderId="7" xfId="1" applyFont="1" applyFill="1" applyBorder="1" applyAlignment="1">
      <alignment horizontal="center"/>
    </xf>
    <xf numFmtId="0" fontId="26" fillId="2" borderId="7" xfId="1" applyFont="1" applyFill="1" applyBorder="1"/>
    <xf numFmtId="0" fontId="26" fillId="2" borderId="7" xfId="1" applyFont="1" applyFill="1" applyBorder="1" applyAlignment="1">
      <alignment vertical="center"/>
    </xf>
    <xf numFmtId="0" fontId="1" fillId="0" borderId="0" xfId="4"/>
    <xf numFmtId="0" fontId="20" fillId="0" borderId="0" xfId="0" applyFont="1"/>
    <xf numFmtId="0" fontId="1" fillId="0" borderId="0" xfId="0" applyFont="1"/>
    <xf numFmtId="0" fontId="24" fillId="2" borderId="1" xfId="1" applyFont="1" applyFill="1" applyBorder="1" applyAlignment="1">
      <alignment horizontal="center"/>
    </xf>
    <xf numFmtId="0" fontId="24" fillId="2" borderId="3" xfId="1" applyFont="1" applyFill="1" applyBorder="1" applyAlignment="1">
      <alignment horizontal="center"/>
    </xf>
    <xf numFmtId="0" fontId="24" fillId="2" borderId="1" xfId="1" applyFont="1" applyFill="1" applyBorder="1"/>
    <xf numFmtId="0" fontId="26" fillId="2" borderId="1" xfId="1" applyFont="1" applyFill="1" applyBorder="1" applyAlignment="1">
      <alignment horizontal="center"/>
    </xf>
    <xf numFmtId="0" fontId="24" fillId="2" borderId="3" xfId="1" applyFont="1" applyFill="1" applyBorder="1"/>
    <xf numFmtId="0" fontId="24" fillId="2" borderId="15" xfId="1" applyFont="1" applyFill="1" applyBorder="1"/>
    <xf numFmtId="0" fontId="24" fillId="2" borderId="9" xfId="1" applyFont="1" applyFill="1" applyBorder="1"/>
    <xf numFmtId="0" fontId="24" fillId="2" borderId="2" xfId="1" applyFont="1" applyFill="1" applyBorder="1"/>
    <xf numFmtId="0" fontId="24" fillId="2" borderId="6" xfId="1" applyFont="1" applyFill="1" applyBorder="1"/>
    <xf numFmtId="0" fontId="24" fillId="2" borderId="0" xfId="1" applyFont="1" applyFill="1" applyAlignment="1">
      <alignment horizontal="center"/>
    </xf>
    <xf numFmtId="0" fontId="26" fillId="2" borderId="0" xfId="1" applyFont="1" applyFill="1" applyAlignment="1">
      <alignment horizontal="center"/>
    </xf>
    <xf numFmtId="0" fontId="28" fillId="2" borderId="0" xfId="1" applyFont="1" applyFill="1"/>
    <xf numFmtId="0" fontId="27" fillId="2" borderId="0" xfId="1" applyFont="1" applyFill="1"/>
    <xf numFmtId="0" fontId="24" fillId="0" borderId="0" xfId="1" applyFont="1" applyAlignment="1">
      <alignment horizontal="left"/>
    </xf>
    <xf numFmtId="0" fontId="24" fillId="0" borderId="15" xfId="1" applyFont="1" applyBorder="1"/>
    <xf numFmtId="0" fontId="24" fillId="0" borderId="1" xfId="1" applyFont="1" applyBorder="1"/>
    <xf numFmtId="0" fontId="24" fillId="0" borderId="9" xfId="1" applyFont="1" applyBorder="1"/>
    <xf numFmtId="0" fontId="25" fillId="0" borderId="6" xfId="1" applyFont="1" applyBorder="1"/>
    <xf numFmtId="0" fontId="25" fillId="0" borderId="0" xfId="1" applyFont="1"/>
    <xf numFmtId="0" fontId="24" fillId="0" borderId="2" xfId="1" applyFont="1" applyBorder="1"/>
    <xf numFmtId="0" fontId="24" fillId="0" borderId="6" xfId="1" applyFont="1" applyBorder="1"/>
    <xf numFmtId="0" fontId="26" fillId="0" borderId="6" xfId="1" quotePrefix="1" applyFont="1" applyBorder="1"/>
    <xf numFmtId="0" fontId="26" fillId="0" borderId="0" xfId="1" quotePrefix="1" applyFont="1"/>
    <xf numFmtId="0" fontId="26" fillId="0" borderId="6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26" fillId="0" borderId="3" xfId="0" applyFont="1" applyBorder="1" applyAlignment="1">
      <alignment horizontal="justify" vertical="top" wrapText="1"/>
    </xf>
    <xf numFmtId="166" fontId="26" fillId="0" borderId="3" xfId="0" applyNumberFormat="1" applyFont="1" applyBorder="1" applyAlignment="1">
      <alignment horizontal="center" vertical="top" wrapText="1"/>
    </xf>
    <xf numFmtId="0" fontId="26" fillId="0" borderId="3" xfId="0" applyFont="1" applyBorder="1" applyAlignment="1">
      <alignment horizontal="left" vertical="center" wrapText="1"/>
    </xf>
    <xf numFmtId="166" fontId="26" fillId="0" borderId="4" xfId="0" applyNumberFormat="1" applyFont="1" applyBorder="1" applyAlignment="1">
      <alignment horizontal="center" vertical="top" wrapText="1"/>
    </xf>
    <xf numFmtId="0" fontId="26" fillId="0" borderId="5" xfId="0" applyFont="1" applyBorder="1" applyAlignment="1">
      <alignment vertical="top"/>
    </xf>
    <xf numFmtId="0" fontId="26" fillId="0" borderId="0" xfId="0" applyFont="1" applyAlignment="1">
      <alignment horizontal="justify" vertical="top" wrapText="1"/>
    </xf>
    <xf numFmtId="2" fontId="26" fillId="0" borderId="0" xfId="0" applyNumberFormat="1" applyFont="1" applyAlignment="1" applyProtection="1">
      <alignment horizontal="center" vertical="top" wrapText="1"/>
      <protection locked="0"/>
    </xf>
    <xf numFmtId="166" fontId="26" fillId="0" borderId="0" xfId="0" applyNumberFormat="1" applyFont="1" applyAlignment="1" applyProtection="1">
      <alignment horizontal="center" vertical="top" wrapText="1"/>
      <protection locked="0"/>
    </xf>
    <xf numFmtId="166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left" vertical="center" wrapText="1"/>
    </xf>
    <xf numFmtId="166" fontId="26" fillId="0" borderId="2" xfId="0" applyNumberFormat="1" applyFont="1" applyBorder="1" applyAlignment="1">
      <alignment horizontal="center" vertical="top" wrapText="1"/>
    </xf>
    <xf numFmtId="0" fontId="26" fillId="0" borderId="6" xfId="0" applyFont="1" applyBorder="1" applyAlignment="1">
      <alignment vertical="top"/>
    </xf>
    <xf numFmtId="0" fontId="26" fillId="0" borderId="6" xfId="0" applyFont="1" applyBorder="1" applyAlignment="1">
      <alignment horizontal="justify" vertical="top" wrapText="1"/>
    </xf>
    <xf numFmtId="0" fontId="26" fillId="0" borderId="0" xfId="0" applyFont="1" applyAlignment="1">
      <alignment horizontal="left" vertical="top" wrapText="1"/>
    </xf>
    <xf numFmtId="0" fontId="26" fillId="0" borderId="2" xfId="0" applyFont="1" applyBorder="1" applyAlignment="1">
      <alignment horizontal="justify" vertical="top" wrapText="1"/>
    </xf>
    <xf numFmtId="166" fontId="24" fillId="0" borderId="0" xfId="1" applyNumberFormat="1" applyFont="1" applyAlignment="1">
      <alignment horizontal="center"/>
    </xf>
    <xf numFmtId="0" fontId="26" fillId="0" borderId="6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right" vertical="center"/>
    </xf>
    <xf numFmtId="0" fontId="26" fillId="0" borderId="3" xfId="0" applyFont="1" applyBorder="1" applyAlignment="1">
      <alignment horizontal="right" vertical="center"/>
    </xf>
    <xf numFmtId="166" fontId="26" fillId="0" borderId="3" xfId="0" applyNumberFormat="1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166" fontId="26" fillId="0" borderId="4" xfId="0" applyNumberFormat="1" applyFont="1" applyBorder="1" applyAlignment="1">
      <alignment horizontal="center" vertical="center" wrapText="1"/>
    </xf>
    <xf numFmtId="0" fontId="33" fillId="0" borderId="0" xfId="1" applyFont="1"/>
    <xf numFmtId="166" fontId="24" fillId="0" borderId="0" xfId="1" applyNumberFormat="1" applyFont="1"/>
    <xf numFmtId="0" fontId="26" fillId="0" borderId="3" xfId="0" applyFont="1" applyBorder="1" applyAlignment="1">
      <alignment horizontal="center" vertical="top" wrapText="1"/>
    </xf>
    <xf numFmtId="0" fontId="26" fillId="0" borderId="5" xfId="0" applyFont="1" applyBorder="1" applyAlignment="1">
      <alignment horizontal="left" vertical="center"/>
    </xf>
    <xf numFmtId="0" fontId="27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2" fontId="25" fillId="0" borderId="0" xfId="0" applyNumberFormat="1" applyFont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vertical="center" wrapText="1"/>
    </xf>
    <xf numFmtId="0" fontId="26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26" fillId="0" borderId="1" xfId="1" applyFont="1" applyBorder="1" applyAlignment="1">
      <alignment horizontal="center"/>
    </xf>
    <xf numFmtId="0" fontId="24" fillId="0" borderId="1" xfId="1" applyFont="1" applyBorder="1" applyAlignment="1">
      <alignment horizontal="center"/>
    </xf>
    <xf numFmtId="0" fontId="28" fillId="0" borderId="6" xfId="1" applyFont="1" applyBorder="1"/>
    <xf numFmtId="0" fontId="28" fillId="0" borderId="0" xfId="1" applyFont="1"/>
    <xf numFmtId="0" fontId="25" fillId="0" borderId="5" xfId="1" applyFont="1" applyBorder="1"/>
    <xf numFmtId="0" fontId="25" fillId="0" borderId="3" xfId="1" applyFont="1" applyBorder="1"/>
    <xf numFmtId="0" fontId="26" fillId="0" borderId="3" xfId="1" applyFont="1" applyBorder="1" applyAlignment="1">
      <alignment horizontal="center"/>
    </xf>
    <xf numFmtId="0" fontId="24" fillId="0" borderId="3" xfId="1" applyFont="1" applyBorder="1" applyAlignment="1">
      <alignment horizontal="center"/>
    </xf>
    <xf numFmtId="0" fontId="26" fillId="0" borderId="1" xfId="1" quotePrefix="1" applyFont="1" applyBorder="1" applyAlignment="1">
      <alignment horizontal="center"/>
    </xf>
    <xf numFmtId="0" fontId="27" fillId="0" borderId="6" xfId="1" applyFont="1" applyBorder="1"/>
    <xf numFmtId="0" fontId="27" fillId="0" borderId="0" xfId="1" applyFont="1"/>
    <xf numFmtId="0" fontId="24" fillId="0" borderId="3" xfId="1" applyFont="1" applyBorder="1"/>
    <xf numFmtId="0" fontId="27" fillId="0" borderId="15" xfId="1" applyFont="1" applyBorder="1"/>
    <xf numFmtId="0" fontId="27" fillId="0" borderId="1" xfId="1" applyFont="1" applyBorder="1"/>
    <xf numFmtId="0" fontId="26" fillId="0" borderId="0" xfId="1" applyFont="1" applyAlignment="1">
      <alignment horizontal="left"/>
    </xf>
    <xf numFmtId="0" fontId="27" fillId="0" borderId="5" xfId="1" applyFont="1" applyBorder="1"/>
    <xf numFmtId="0" fontId="26" fillId="0" borderId="15" xfId="1" applyFont="1" applyBorder="1"/>
    <xf numFmtId="0" fontId="26" fillId="0" borderId="1" xfId="1" applyFont="1" applyBorder="1"/>
    <xf numFmtId="0" fontId="26" fillId="2" borderId="0" xfId="1" applyFont="1" applyFill="1"/>
    <xf numFmtId="0" fontId="30" fillId="2" borderId="0" xfId="1" applyFont="1" applyFill="1" applyAlignment="1">
      <alignment horizontal="right"/>
    </xf>
    <xf numFmtId="0" fontId="25" fillId="2" borderId="0" xfId="1" applyFont="1" applyFill="1" applyAlignment="1">
      <alignment vertical="center"/>
    </xf>
    <xf numFmtId="0" fontId="24" fillId="2" borderId="0" xfId="1" applyFont="1" applyFill="1" applyAlignment="1">
      <alignment vertical="center"/>
    </xf>
    <xf numFmtId="0" fontId="24" fillId="2" borderId="2" xfId="1" applyFont="1" applyFill="1" applyBorder="1" applyAlignment="1">
      <alignment vertical="center"/>
    </xf>
    <xf numFmtId="0" fontId="24" fillId="2" borderId="0" xfId="1" quotePrefix="1" applyFont="1" applyFill="1" applyAlignment="1">
      <alignment horizontal="center"/>
    </xf>
    <xf numFmtId="9" fontId="24" fillId="2" borderId="0" xfId="8" applyFont="1" applyFill="1" applyAlignment="1">
      <alignment horizontal="center"/>
    </xf>
    <xf numFmtId="3" fontId="24" fillId="2" borderId="0" xfId="1" applyNumberFormat="1" applyFont="1" applyFill="1"/>
    <xf numFmtId="0" fontId="28" fillId="2" borderId="0" xfId="1" applyFont="1" applyFill="1" applyAlignment="1">
      <alignment horizontal="left"/>
    </xf>
    <xf numFmtId="0" fontId="24" fillId="2" borderId="5" xfId="1" applyFont="1" applyFill="1" applyBorder="1" applyAlignment="1">
      <alignment vertical="center"/>
    </xf>
    <xf numFmtId="0" fontId="24" fillId="2" borderId="4" xfId="1" applyFont="1" applyFill="1" applyBorder="1" applyAlignment="1">
      <alignment vertical="center"/>
    </xf>
    <xf numFmtId="0" fontId="24" fillId="2" borderId="6" xfId="1" applyFont="1" applyFill="1" applyBorder="1" applyAlignment="1">
      <alignment vertical="center"/>
    </xf>
    <xf numFmtId="0" fontId="31" fillId="2" borderId="0" xfId="1" applyFont="1" applyFill="1" applyAlignment="1">
      <alignment vertical="center"/>
    </xf>
    <xf numFmtId="0" fontId="32" fillId="2" borderId="0" xfId="1" quotePrefix="1" applyFont="1" applyFill="1" applyAlignment="1">
      <alignment horizontal="right"/>
    </xf>
    <xf numFmtId="0" fontId="32" fillId="0" borderId="0" xfId="1" quotePrefix="1" applyFont="1" applyAlignment="1">
      <alignment horizontal="right"/>
    </xf>
    <xf numFmtId="0" fontId="1" fillId="0" borderId="0" xfId="4" applyAlignment="1">
      <alignment horizontal="center"/>
    </xf>
    <xf numFmtId="2" fontId="1" fillId="0" borderId="0" xfId="4" applyNumberFormat="1" applyAlignment="1">
      <alignment horizontal="center"/>
    </xf>
    <xf numFmtId="0" fontId="21" fillId="0" borderId="0" xfId="0" applyFont="1"/>
    <xf numFmtId="0" fontId="38" fillId="0" borderId="0" xfId="0" applyFont="1"/>
    <xf numFmtId="0" fontId="36" fillId="0" borderId="1" xfId="0" applyFont="1" applyBorder="1"/>
    <xf numFmtId="2" fontId="36" fillId="0" borderId="1" xfId="0" applyNumberFormat="1" applyFont="1" applyBorder="1" applyAlignment="1">
      <alignment horizontal="center"/>
    </xf>
    <xf numFmtId="0" fontId="19" fillId="0" borderId="0" xfId="0" applyFont="1"/>
    <xf numFmtId="2" fontId="19" fillId="0" borderId="0" xfId="0" applyNumberFormat="1" applyFont="1" applyAlignment="1">
      <alignment horizontal="center"/>
    </xf>
    <xf numFmtId="0" fontId="19" fillId="0" borderId="1" xfId="0" applyFont="1" applyBorder="1"/>
    <xf numFmtId="2" fontId="19" fillId="0" borderId="1" xfId="0" applyNumberFormat="1" applyFont="1" applyBorder="1" applyAlignment="1">
      <alignment horizontal="center"/>
    </xf>
    <xf numFmtId="0" fontId="20" fillId="0" borderId="7" xfId="0" applyFont="1" applyBorder="1"/>
    <xf numFmtId="2" fontId="36" fillId="0" borderId="7" xfId="0" applyNumberFormat="1" applyFont="1" applyBorder="1" applyAlignment="1">
      <alignment horizontal="center"/>
    </xf>
    <xf numFmtId="0" fontId="36" fillId="0" borderId="7" xfId="0" applyFont="1" applyBorder="1"/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165" fontId="22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left"/>
    </xf>
    <xf numFmtId="2" fontId="22" fillId="0" borderId="0" xfId="0" applyNumberFormat="1" applyFont="1" applyAlignment="1">
      <alignment horizontal="center"/>
    </xf>
    <xf numFmtId="165" fontId="21" fillId="0" borderId="0" xfId="0" applyNumberFormat="1" applyFont="1"/>
    <xf numFmtId="0" fontId="41" fillId="0" borderId="0" xfId="0" applyFont="1"/>
    <xf numFmtId="0" fontId="19" fillId="0" borderId="0" xfId="5"/>
    <xf numFmtId="2" fontId="19" fillId="0" borderId="0" xfId="5" applyNumberFormat="1"/>
    <xf numFmtId="0" fontId="5" fillId="0" borderId="0" xfId="6" applyFont="1"/>
    <xf numFmtId="166" fontId="19" fillId="0" borderId="0" xfId="6" applyNumberFormat="1" applyFont="1" applyAlignment="1">
      <alignment horizontal="center"/>
    </xf>
    <xf numFmtId="2" fontId="19" fillId="0" borderId="0" xfId="5" applyNumberFormat="1" applyAlignment="1">
      <alignment horizontal="center"/>
    </xf>
    <xf numFmtId="166" fontId="19" fillId="0" borderId="0" xfId="5" applyNumberFormat="1" applyAlignment="1">
      <alignment horizontal="center"/>
    </xf>
    <xf numFmtId="165" fontId="19" fillId="0" borderId="0" xfId="5" applyNumberFormat="1"/>
    <xf numFmtId="1" fontId="19" fillId="0" borderId="0" xfId="5" applyNumberFormat="1"/>
    <xf numFmtId="0" fontId="1" fillId="0" borderId="1" xfId="4" applyBorder="1" applyAlignment="1">
      <alignment horizontal="center" vertical="center"/>
    </xf>
    <xf numFmtId="2" fontId="1" fillId="0" borderId="1" xfId="4" applyNumberFormat="1" applyBorder="1" applyAlignment="1">
      <alignment horizontal="center" vertical="center" wrapText="1"/>
    </xf>
    <xf numFmtId="1" fontId="1" fillId="0" borderId="0" xfId="4" applyNumberFormat="1"/>
    <xf numFmtId="0" fontId="1" fillId="0" borderId="1" xfId="4" applyBorder="1" applyAlignment="1">
      <alignment horizontal="center"/>
    </xf>
    <xf numFmtId="0" fontId="20" fillId="0" borderId="0" xfId="4" applyFont="1" applyAlignment="1">
      <alignment horizontal="center"/>
    </xf>
    <xf numFmtId="2" fontId="1" fillId="0" borderId="0" xfId="4" applyNumberFormat="1" applyAlignment="1">
      <alignment horizontal="center" vertical="center" wrapText="1"/>
    </xf>
    <xf numFmtId="2" fontId="1" fillId="0" borderId="0" xfId="4" applyNumberFormat="1"/>
    <xf numFmtId="1" fontId="1" fillId="0" borderId="0" xfId="4" applyNumberFormat="1" applyAlignment="1">
      <alignment horizontal="center"/>
    </xf>
    <xf numFmtId="1" fontId="1" fillId="0" borderId="1" xfId="4" applyNumberFormat="1" applyBorder="1" applyAlignment="1">
      <alignment horizontal="center"/>
    </xf>
    <xf numFmtId="0" fontId="19" fillId="0" borderId="1" xfId="5" applyBorder="1"/>
    <xf numFmtId="2" fontId="19" fillId="0" borderId="1" xfId="5" applyNumberFormat="1" applyBorder="1" applyAlignment="1">
      <alignment horizontal="center"/>
    </xf>
    <xf numFmtId="0" fontId="19" fillId="0" borderId="0" xfId="5" applyAlignment="1">
      <alignment horizontal="center"/>
    </xf>
    <xf numFmtId="0" fontId="19" fillId="0" borderId="1" xfId="5" applyBorder="1" applyAlignment="1">
      <alignment horizontal="center"/>
    </xf>
    <xf numFmtId="0" fontId="19" fillId="0" borderId="0" xfId="5" applyAlignment="1">
      <alignment horizontal="left"/>
    </xf>
    <xf numFmtId="0" fontId="19" fillId="0" borderId="1" xfId="5" applyBorder="1" applyAlignment="1">
      <alignment horizontal="left"/>
    </xf>
    <xf numFmtId="166" fontId="19" fillId="0" borderId="0" xfId="7" applyNumberFormat="1" applyFont="1" applyAlignment="1">
      <alignment horizontal="center"/>
    </xf>
    <xf numFmtId="166" fontId="19" fillId="0" borderId="1" xfId="7" applyNumberFormat="1" applyFont="1" applyBorder="1" applyAlignment="1">
      <alignment horizontal="center"/>
    </xf>
    <xf numFmtId="1" fontId="19" fillId="0" borderId="0" xfId="5" applyNumberFormat="1" applyAlignment="1">
      <alignment horizontal="center"/>
    </xf>
    <xf numFmtId="1" fontId="19" fillId="0" borderId="1" xfId="5" applyNumberFormat="1" applyBorder="1" applyAlignment="1">
      <alignment horizontal="center"/>
    </xf>
    <xf numFmtId="3" fontId="19" fillId="0" borderId="0" xfId="5" applyNumberFormat="1" applyAlignment="1">
      <alignment horizontal="center"/>
    </xf>
    <xf numFmtId="0" fontId="24" fillId="0" borderId="5" xfId="1" applyFont="1" applyBorder="1"/>
    <xf numFmtId="3" fontId="19" fillId="0" borderId="1" xfId="5" applyNumberFormat="1" applyBorder="1" applyAlignment="1">
      <alignment horizontal="center"/>
    </xf>
    <xf numFmtId="166" fontId="19" fillId="0" borderId="1" xfId="5" applyNumberFormat="1" applyBorder="1" applyAlignment="1">
      <alignment horizontal="center"/>
    </xf>
    <xf numFmtId="167" fontId="19" fillId="0" borderId="0" xfId="5" applyNumberFormat="1" applyAlignment="1">
      <alignment horizontal="center"/>
    </xf>
    <xf numFmtId="0" fontId="36" fillId="0" borderId="1" xfId="5" applyFont="1" applyBorder="1" applyAlignment="1">
      <alignment wrapText="1"/>
    </xf>
    <xf numFmtId="0" fontId="19" fillId="0" borderId="1" xfId="5" applyBorder="1" applyAlignment="1">
      <alignment wrapText="1"/>
    </xf>
    <xf numFmtId="167" fontId="19" fillId="0" borderId="1" xfId="5" applyNumberFormat="1" applyBorder="1" applyAlignment="1">
      <alignment horizontal="center"/>
    </xf>
    <xf numFmtId="1" fontId="1" fillId="0" borderId="0" xfId="4" applyNumberFormat="1" applyAlignment="1">
      <alignment horizontal="center" vertical="center"/>
    </xf>
    <xf numFmtId="0" fontId="1" fillId="0" borderId="1" xfId="4" applyBorder="1"/>
    <xf numFmtId="3" fontId="24" fillId="0" borderId="0" xfId="1" applyNumberFormat="1" applyFont="1" applyAlignment="1">
      <alignment horizontal="center"/>
    </xf>
    <xf numFmtId="0" fontId="20" fillId="0" borderId="1" xfId="0" applyFont="1" applyBorder="1"/>
    <xf numFmtId="166" fontId="29" fillId="0" borderId="1" xfId="1" quotePrefix="1" applyNumberFormat="1" applyFont="1" applyBorder="1" applyAlignment="1">
      <alignment horizontal="center"/>
    </xf>
    <xf numFmtId="3" fontId="24" fillId="0" borderId="1" xfId="1" quotePrefix="1" applyNumberFormat="1" applyFont="1" applyBorder="1" applyAlignment="1">
      <alignment horizontal="center"/>
    </xf>
    <xf numFmtId="167" fontId="24" fillId="0" borderId="1" xfId="1" quotePrefix="1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19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66" fontId="24" fillId="0" borderId="3" xfId="1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1" xfId="5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1" fontId="19" fillId="0" borderId="0" xfId="0" applyNumberFormat="1" applyFont="1" applyAlignment="1">
      <alignment horizontal="center"/>
    </xf>
    <xf numFmtId="0" fontId="19" fillId="0" borderId="1" xfId="5" applyBorder="1" applyAlignment="1">
      <alignment vertical="center"/>
    </xf>
    <xf numFmtId="1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5" applyBorder="1" applyAlignment="1">
      <alignment horizontal="left" wrapText="1"/>
    </xf>
    <xf numFmtId="0" fontId="19" fillId="0" borderId="18" xfId="0" applyFont="1" applyBorder="1" applyAlignment="1">
      <alignment horizontal="center"/>
    </xf>
    <xf numFmtId="1" fontId="25" fillId="0" borderId="0" xfId="1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3" fontId="24" fillId="0" borderId="3" xfId="1" applyNumberFormat="1" applyFont="1" applyBorder="1" applyAlignment="1">
      <alignment horizontal="center"/>
    </xf>
    <xf numFmtId="166" fontId="24" fillId="2" borderId="0" xfId="1" applyNumberFormat="1" applyFont="1" applyFill="1" applyAlignment="1">
      <alignment horizontal="center"/>
    </xf>
    <xf numFmtId="166" fontId="24" fillId="2" borderId="1" xfId="1" applyNumberFormat="1" applyFont="1" applyFill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166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0" fontId="24" fillId="0" borderId="0" xfId="1" applyFont="1" applyFill="1" applyAlignment="1">
      <alignment horizontal="center"/>
    </xf>
    <xf numFmtId="166" fontId="24" fillId="0" borderId="1" xfId="1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" fontId="24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9" fillId="0" borderId="0" xfId="0" applyFont="1" applyAlignment="1">
      <alignment horizontal="center" wrapText="1"/>
    </xf>
    <xf numFmtId="166" fontId="24" fillId="0" borderId="0" xfId="1" applyNumberFormat="1" applyFont="1" applyFill="1" applyAlignment="1">
      <alignment horizontal="center"/>
    </xf>
    <xf numFmtId="166" fontId="0" fillId="0" borderId="1" xfId="0" applyNumberFormat="1" applyBorder="1" applyAlignment="1">
      <alignment horizontal="center" vertical="center"/>
    </xf>
    <xf numFmtId="1" fontId="24" fillId="0" borderId="0" xfId="1" applyNumberFormat="1" applyFont="1" applyFill="1" applyAlignment="1">
      <alignment horizontal="center"/>
    </xf>
    <xf numFmtId="1" fontId="24" fillId="0" borderId="1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vertical="center"/>
    </xf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0" fillId="0" borderId="0" xfId="0" applyFont="1" applyAlignment="1">
      <alignment wrapText="1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26" fillId="0" borderId="6" xfId="0" applyFont="1" applyBorder="1" applyAlignment="1">
      <alignment horizontal="justify" vertical="center" wrapText="1"/>
    </xf>
    <xf numFmtId="166" fontId="26" fillId="0" borderId="2" xfId="0" applyNumberFormat="1" applyFont="1" applyBorder="1" applyAlignment="1">
      <alignment horizontal="center" vertical="center" wrapText="1"/>
    </xf>
    <xf numFmtId="164" fontId="26" fillId="0" borderId="2" xfId="0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3" fontId="19" fillId="0" borderId="1" xfId="0" applyNumberFormat="1" applyFont="1" applyBorder="1" applyAlignment="1">
      <alignment horizontal="center"/>
    </xf>
    <xf numFmtId="166" fontId="1" fillId="0" borderId="1" xfId="4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47" fillId="0" borderId="0" xfId="0" applyFont="1"/>
    <xf numFmtId="3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0" fontId="1" fillId="0" borderId="0" xfId="0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0" fillId="0" borderId="7" xfId="0" applyBorder="1"/>
    <xf numFmtId="0" fontId="1" fillId="0" borderId="7" xfId="0" applyFont="1" applyBorder="1" applyAlignment="1">
      <alignment wrapText="1"/>
    </xf>
    <xf numFmtId="0" fontId="1" fillId="0" borderId="7" xfId="0" applyFont="1" applyBorder="1" applyAlignment="1">
      <alignment horizontal="center" vertical="center"/>
    </xf>
    <xf numFmtId="166" fontId="24" fillId="0" borderId="0" xfId="1" applyNumberFormat="1" applyFont="1" applyAlignment="1">
      <alignment horizontal="center"/>
    </xf>
    <xf numFmtId="0" fontId="24" fillId="0" borderId="1" xfId="1" applyFont="1" applyFill="1" applyBorder="1" applyAlignment="1">
      <alignment horizontal="center"/>
    </xf>
    <xf numFmtId="0" fontId="36" fillId="0" borderId="0" xfId="0" applyFont="1" applyBorder="1" applyAlignment="1"/>
    <xf numFmtId="0" fontId="19" fillId="0" borderId="0" xfId="0" applyFont="1" applyBorder="1"/>
    <xf numFmtId="0" fontId="20" fillId="0" borderId="0" xfId="4" applyFont="1" applyBorder="1" applyAlignment="1">
      <alignment horizontal="left"/>
    </xf>
    <xf numFmtId="2" fontId="1" fillId="0" borderId="0" xfId="4" applyNumberFormat="1" applyBorder="1" applyAlignment="1">
      <alignment horizontal="center" vertical="center" wrapText="1"/>
    </xf>
    <xf numFmtId="2" fontId="1" fillId="0" borderId="0" xfId="4" applyNumberFormat="1" applyBorder="1"/>
    <xf numFmtId="166" fontId="1" fillId="0" borderId="0" xfId="4" applyNumberFormat="1" applyBorder="1" applyAlignment="1">
      <alignment horizontal="center"/>
    </xf>
    <xf numFmtId="166" fontId="1" fillId="0" borderId="1" xfId="4" applyNumberFormat="1" applyBorder="1" applyAlignment="1">
      <alignment horizontal="center" vertical="center" wrapText="1"/>
    </xf>
    <xf numFmtId="166" fontId="1" fillId="0" borderId="0" xfId="4" applyNumberFormat="1" applyAlignment="1">
      <alignment horizontal="center"/>
    </xf>
    <xf numFmtId="0" fontId="1" fillId="0" borderId="0" xfId="4" applyBorder="1" applyAlignment="1">
      <alignment horizontal="center"/>
    </xf>
    <xf numFmtId="1" fontId="1" fillId="0" borderId="0" xfId="4" applyNumberFormat="1" applyBorder="1" applyAlignment="1">
      <alignment horizontal="center"/>
    </xf>
    <xf numFmtId="2" fontId="1" fillId="0" borderId="1" xfId="4" applyNumberFormat="1" applyBorder="1" applyAlignment="1">
      <alignment horizontal="center"/>
    </xf>
    <xf numFmtId="166" fontId="1" fillId="0" borderId="0" xfId="4" applyNumberFormat="1" applyFont="1" applyAlignment="1">
      <alignment horizontal="center"/>
    </xf>
    <xf numFmtId="0" fontId="36" fillId="0" borderId="0" xfId="4" applyFont="1" applyBorder="1" applyAlignment="1">
      <alignment horizontal="left" wrapText="1"/>
    </xf>
    <xf numFmtId="0" fontId="19" fillId="3" borderId="0" xfId="0" applyFont="1" applyFill="1"/>
    <xf numFmtId="0" fontId="19" fillId="0" borderId="0" xfId="0" applyFont="1" applyFill="1"/>
    <xf numFmtId="0" fontId="36" fillId="3" borderId="0" xfId="0" applyFont="1" applyFill="1"/>
    <xf numFmtId="0" fontId="36" fillId="5" borderId="0" xfId="0" applyFont="1" applyFill="1"/>
    <xf numFmtId="0" fontId="51" fillId="0" borderId="0" xfId="0" applyFont="1"/>
    <xf numFmtId="0" fontId="52" fillId="0" borderId="0" xfId="0" applyFont="1" applyBorder="1"/>
    <xf numFmtId="0" fontId="53" fillId="0" borderId="0" xfId="0" applyFont="1" applyBorder="1"/>
    <xf numFmtId="0" fontId="24" fillId="3" borderId="0" xfId="9" applyFont="1" applyFill="1" applyBorder="1" applyAlignment="1">
      <alignment horizontal="center"/>
      <protection locked="0"/>
    </xf>
    <xf numFmtId="166" fontId="24" fillId="3" borderId="0" xfId="9" applyNumberFormat="1" applyFont="1" applyFill="1" applyBorder="1" applyAlignment="1">
      <alignment horizontal="center"/>
      <protection locked="0"/>
    </xf>
    <xf numFmtId="0" fontId="30" fillId="3" borderId="0" xfId="9" applyFont="1" applyFill="1" applyBorder="1" applyAlignment="1">
      <alignment horizontal="right" vertical="center"/>
      <protection locked="0"/>
    </xf>
    <xf numFmtId="2" fontId="19" fillId="3" borderId="0" xfId="9" applyNumberFormat="1" applyFont="1" applyFill="1" applyBorder="1" applyAlignment="1">
      <alignment horizontal="center"/>
      <protection locked="0"/>
    </xf>
    <xf numFmtId="0" fontId="19" fillId="3" borderId="1" xfId="9" applyFont="1" applyFill="1" applyBorder="1" applyAlignment="1">
      <alignment horizontal="center" vertical="center" wrapText="1"/>
      <protection locked="0"/>
    </xf>
    <xf numFmtId="166" fontId="0" fillId="3" borderId="0" xfId="9" applyNumberFormat="1" applyFont="1" applyFill="1" applyBorder="1" applyAlignment="1">
      <alignment horizontal="center" vertical="center"/>
      <protection locked="0"/>
    </xf>
    <xf numFmtId="2" fontId="0" fillId="3" borderId="1" xfId="9" applyNumberFormat="1" applyFont="1" applyFill="1" applyBorder="1" applyAlignment="1">
      <alignment horizontal="center" vertical="center"/>
      <protection locked="0"/>
    </xf>
    <xf numFmtId="0" fontId="0" fillId="3" borderId="0" xfId="9" applyFont="1" applyFill="1" applyBorder="1" applyAlignment="1">
      <alignment horizontal="center" vertical="center" wrapText="1"/>
      <protection locked="0"/>
    </xf>
    <xf numFmtId="0" fontId="0" fillId="3" borderId="1" xfId="9" applyFont="1" applyFill="1" applyBorder="1" applyAlignment="1">
      <alignment horizontal="center" vertical="center" wrapText="1"/>
      <protection locked="0"/>
    </xf>
    <xf numFmtId="0" fontId="0" fillId="3" borderId="0" xfId="9" applyFont="1" applyFill="1" applyBorder="1" applyAlignment="1">
      <alignment horizontal="center" vertical="center"/>
      <protection locked="0"/>
    </xf>
    <xf numFmtId="0" fontId="0" fillId="3" borderId="1" xfId="9" applyFont="1" applyFill="1" applyBorder="1" applyAlignment="1">
      <alignment horizontal="center" vertical="center"/>
      <protection locked="0"/>
    </xf>
    <xf numFmtId="1" fontId="0" fillId="3" borderId="0" xfId="9" applyNumberFormat="1" applyFont="1" applyFill="1" applyBorder="1" applyAlignment="1">
      <alignment horizontal="center" vertical="center"/>
      <protection locked="0"/>
    </xf>
    <xf numFmtId="1" fontId="0" fillId="3" borderId="1" xfId="9" applyNumberFormat="1" applyFont="1" applyFill="1" applyBorder="1" applyAlignment="1">
      <alignment horizontal="center" vertical="center"/>
      <protection locked="0"/>
    </xf>
    <xf numFmtId="166" fontId="0" fillId="3" borderId="1" xfId="9" applyNumberFormat="1" applyFont="1" applyFill="1" applyBorder="1" applyAlignment="1">
      <alignment horizontal="center" vertical="center"/>
      <protection locked="0"/>
    </xf>
    <xf numFmtId="0" fontId="0" fillId="3" borderId="0" xfId="9" applyFont="1" applyFill="1" applyBorder="1" applyAlignment="1">
      <alignment horizontal="center"/>
      <protection locked="0"/>
    </xf>
    <xf numFmtId="0" fontId="26" fillId="3" borderId="5" xfId="9" applyFont="1" applyFill="1" applyBorder="1" applyAlignment="1">
      <alignment horizontal="left" vertical="center" wrapText="1"/>
      <protection locked="0"/>
    </xf>
    <xf numFmtId="0" fontId="26" fillId="3" borderId="6" xfId="9" applyFont="1" applyFill="1" applyBorder="1" applyAlignment="1">
      <alignment horizontal="left" vertical="center" wrapText="1"/>
      <protection locked="0"/>
    </xf>
    <xf numFmtId="0" fontId="26" fillId="3" borderId="6" xfId="9" applyFont="1" applyFill="1" applyBorder="1" applyAlignment="1">
      <alignment horizontal="justify" vertical="top" wrapText="1"/>
      <protection locked="0"/>
    </xf>
    <xf numFmtId="2" fontId="26" fillId="3" borderId="0" xfId="9" applyNumberFormat="1" applyFont="1" applyFill="1" applyBorder="1" applyAlignment="1">
      <alignment horizontal="center" vertical="top" wrapText="1"/>
      <protection locked="0"/>
    </xf>
    <xf numFmtId="2" fontId="24" fillId="3" borderId="0" xfId="9" applyNumberFormat="1" applyFont="1" applyFill="1" applyBorder="1" applyAlignment="1">
      <alignment horizontal="center"/>
      <protection locked="0"/>
    </xf>
    <xf numFmtId="0" fontId="26" fillId="3" borderId="0" xfId="9" applyFont="1" applyFill="1" applyBorder="1" applyAlignment="1">
      <alignment horizontal="justify" vertical="top" wrapText="1"/>
      <protection locked="0"/>
    </xf>
    <xf numFmtId="2" fontId="26" fillId="3" borderId="3" xfId="9" applyNumberFormat="1" applyFont="1" applyFill="1" applyBorder="1" applyAlignment="1">
      <alignment horizontal="center" vertical="top" wrapText="1"/>
      <protection locked="0"/>
    </xf>
    <xf numFmtId="166" fontId="26" fillId="3" borderId="3" xfId="9" applyNumberFormat="1" applyFont="1" applyFill="1" applyBorder="1" applyAlignment="1">
      <alignment horizontal="center" vertical="top" wrapText="1"/>
      <protection locked="0"/>
    </xf>
    <xf numFmtId="166" fontId="26" fillId="3" borderId="0" xfId="9" applyNumberFormat="1" applyFont="1" applyFill="1" applyBorder="1" applyAlignment="1">
      <alignment horizontal="center" vertical="top" wrapText="1"/>
      <protection locked="0"/>
    </xf>
    <xf numFmtId="1" fontId="26" fillId="3" borderId="2" xfId="9" applyNumberFormat="1" applyFont="1" applyFill="1" applyBorder="1" applyAlignment="1">
      <alignment horizontal="center" vertical="top"/>
      <protection locked="0"/>
    </xf>
    <xf numFmtId="0" fontId="24" fillId="3" borderId="3" xfId="9" applyFont="1" applyFill="1" applyBorder="1" applyAlignment="1">
      <alignment horizontal="center"/>
      <protection locked="0"/>
    </xf>
    <xf numFmtId="0" fontId="24" fillId="3" borderId="1" xfId="9" applyFont="1" applyFill="1" applyBorder="1" applyAlignment="1">
      <alignment horizontal="center"/>
      <protection locked="0"/>
    </xf>
    <xf numFmtId="166" fontId="24" fillId="3" borderId="3" xfId="9" applyNumberFormat="1" applyFont="1" applyFill="1" applyBorder="1" applyAlignment="1">
      <alignment horizontal="center"/>
      <protection locked="0"/>
    </xf>
    <xf numFmtId="166" fontId="24" fillId="3" borderId="1" xfId="9" applyNumberFormat="1" applyFont="1" applyFill="1" applyBorder="1" applyAlignment="1">
      <alignment horizontal="center"/>
      <protection locked="0"/>
    </xf>
    <xf numFmtId="0" fontId="54" fillId="0" borderId="0" xfId="9" applyFont="1" applyFill="1" applyBorder="1">
      <protection locked="0"/>
    </xf>
    <xf numFmtId="2" fontId="24" fillId="3" borderId="0" xfId="9" applyNumberFormat="1" applyFont="1" applyFill="1" applyBorder="1" applyAlignment="1" applyProtection="1">
      <alignment horizontal="center"/>
      <protection locked="0"/>
    </xf>
    <xf numFmtId="0" fontId="24" fillId="0" borderId="3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/>
    </xf>
    <xf numFmtId="0" fontId="26" fillId="3" borderId="6" xfId="9" applyFont="1" applyFill="1" applyBorder="1" applyAlignment="1">
      <alignment horizontal="left" vertical="top" wrapText="1"/>
      <protection locked="0"/>
    </xf>
    <xf numFmtId="0" fontId="26" fillId="3" borderId="0" xfId="9" applyFont="1" applyFill="1" applyBorder="1" applyAlignment="1">
      <alignment horizontal="left" vertical="top" wrapText="1"/>
      <protection locked="0"/>
    </xf>
    <xf numFmtId="0" fontId="24" fillId="0" borderId="0" xfId="1" applyFont="1" applyAlignment="1">
      <alignment horizontal="center"/>
    </xf>
    <xf numFmtId="166" fontId="26" fillId="3" borderId="10" xfId="9" applyNumberFormat="1" applyFont="1" applyFill="1" applyBorder="1" applyAlignment="1">
      <alignment horizontal="center" vertical="center" wrapText="1"/>
      <protection locked="0"/>
    </xf>
    <xf numFmtId="166" fontId="26" fillId="3" borderId="7" xfId="9" applyNumberFormat="1" applyFont="1" applyFill="1" applyBorder="1" applyAlignment="1">
      <alignment horizontal="center" vertical="center" wrapText="1"/>
      <protection locked="0"/>
    </xf>
    <xf numFmtId="166" fontId="26" fillId="3" borderId="16" xfId="9" applyNumberFormat="1" applyFont="1" applyFill="1" applyBorder="1" applyAlignment="1">
      <alignment horizontal="center" vertical="center" wrapText="1"/>
      <protection locked="0"/>
    </xf>
    <xf numFmtId="2" fontId="25" fillId="0" borderId="11" xfId="0" applyNumberFormat="1" applyFont="1" applyBorder="1" applyAlignment="1">
      <alignment horizontal="center" vertical="center" wrapText="1"/>
    </xf>
    <xf numFmtId="2" fontId="25" fillId="0" borderId="8" xfId="0" applyNumberFormat="1" applyFont="1" applyBorder="1" applyAlignment="1">
      <alignment horizontal="center" vertical="center" wrapText="1"/>
    </xf>
    <xf numFmtId="2" fontId="25" fillId="0" borderId="17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34" fillId="0" borderId="5" xfId="0" applyFont="1" applyBorder="1" applyAlignment="1">
      <alignment horizontal="center" wrapText="1"/>
    </xf>
    <xf numFmtId="0" fontId="34" fillId="0" borderId="3" xfId="0" applyFont="1" applyBorder="1" applyAlignment="1">
      <alignment horizontal="center" wrapText="1"/>
    </xf>
    <xf numFmtId="0" fontId="34" fillId="0" borderId="4" xfId="0" applyFont="1" applyBorder="1" applyAlignment="1">
      <alignment horizont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4" fillId="0" borderId="6" xfId="1" applyFont="1" applyBorder="1" applyAlignment="1">
      <alignment horizontal="left"/>
    </xf>
    <xf numFmtId="0" fontId="24" fillId="0" borderId="0" xfId="1" applyFont="1" applyAlignment="1">
      <alignment horizontal="left"/>
    </xf>
    <xf numFmtId="0" fontId="26" fillId="0" borderId="6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center" vertical="center" wrapText="1"/>
    </xf>
    <xf numFmtId="0" fontId="24" fillId="3" borderId="0" xfId="9" applyFont="1" applyFill="1" applyBorder="1" applyAlignment="1">
      <alignment horizontal="left"/>
      <protection locked="0"/>
    </xf>
    <xf numFmtId="0" fontId="26" fillId="0" borderId="5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0" xfId="1" applyFont="1" applyAlignment="1">
      <alignment horizontal="center"/>
    </xf>
    <xf numFmtId="0" fontId="26" fillId="0" borderId="0" xfId="0" applyFont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40" fillId="3" borderId="15" xfId="9" applyFont="1" applyFill="1" applyBorder="1" applyAlignment="1">
      <alignment horizontal="left"/>
      <protection locked="0"/>
    </xf>
    <xf numFmtId="0" fontId="40" fillId="3" borderId="1" xfId="9" applyFont="1" applyFill="1" applyBorder="1" applyAlignment="1">
      <alignment horizontal="left"/>
      <protection locked="0"/>
    </xf>
    <xf numFmtId="0" fontId="40" fillId="3" borderId="6" xfId="9" applyFont="1" applyFill="1" applyBorder="1" applyAlignment="1">
      <alignment horizontal="left"/>
      <protection locked="0"/>
    </xf>
    <xf numFmtId="0" fontId="40" fillId="3" borderId="0" xfId="9" applyFont="1" applyFill="1" applyBorder="1" applyAlignment="1">
      <alignment horizontal="left"/>
      <protection locked="0"/>
    </xf>
    <xf numFmtId="0" fontId="11" fillId="0" borderId="5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27" fillId="0" borderId="3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166" fontId="26" fillId="0" borderId="5" xfId="0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/>
    </xf>
    <xf numFmtId="165" fontId="24" fillId="0" borderId="3" xfId="1" quotePrefix="1" applyNumberFormat="1" applyFont="1" applyBorder="1" applyAlignment="1">
      <alignment horizontal="center" vertical="center"/>
    </xf>
    <xf numFmtId="165" fontId="24" fillId="0" borderId="1" xfId="1" quotePrefix="1" applyNumberFormat="1" applyFont="1" applyBorder="1" applyAlignment="1">
      <alignment horizontal="center" vertical="center"/>
    </xf>
    <xf numFmtId="166" fontId="24" fillId="3" borderId="3" xfId="9" applyNumberFormat="1" applyFont="1" applyFill="1" applyBorder="1" applyAlignment="1">
      <alignment horizontal="center" vertical="center"/>
      <protection locked="0"/>
    </xf>
    <xf numFmtId="166" fontId="24" fillId="3" borderId="1" xfId="9" applyNumberFormat="1" applyFont="1" applyFill="1" applyBorder="1" applyAlignment="1">
      <alignment horizontal="center" vertical="center"/>
      <protection locked="0"/>
    </xf>
    <xf numFmtId="0" fontId="24" fillId="3" borderId="3" xfId="9" applyFont="1" applyFill="1" applyBorder="1" applyAlignment="1">
      <alignment horizontal="center" vertical="center" wrapText="1"/>
      <protection locked="0"/>
    </xf>
    <xf numFmtId="0" fontId="24" fillId="3" borderId="1" xfId="9" applyFont="1" applyFill="1" applyBorder="1" applyAlignment="1">
      <alignment horizontal="center" vertical="center" wrapText="1"/>
      <protection locked="0"/>
    </xf>
    <xf numFmtId="2" fontId="24" fillId="3" borderId="3" xfId="9" applyNumberFormat="1" applyFont="1" applyFill="1" applyBorder="1" applyAlignment="1">
      <alignment horizontal="center" vertical="center"/>
      <protection locked="0"/>
    </xf>
    <xf numFmtId="2" fontId="24" fillId="3" borderId="1" xfId="9" applyNumberFormat="1" applyFont="1" applyFill="1" applyBorder="1" applyAlignment="1">
      <alignment horizontal="center" vertical="center"/>
      <protection locked="0"/>
    </xf>
    <xf numFmtId="0" fontId="24" fillId="0" borderId="3" xfId="1" applyFont="1" applyBorder="1" applyAlignment="1">
      <alignment horizontal="center"/>
    </xf>
    <xf numFmtId="0" fontId="24" fillId="3" borderId="1" xfId="9" applyFont="1" applyFill="1" applyBorder="1" applyAlignment="1">
      <alignment horizontal="center"/>
      <protection locked="0"/>
    </xf>
    <xf numFmtId="0" fontId="24" fillId="3" borderId="3" xfId="9" applyFont="1" applyFill="1" applyBorder="1" applyAlignment="1">
      <alignment horizontal="center"/>
      <protection locked="0"/>
    </xf>
    <xf numFmtId="0" fontId="24" fillId="3" borderId="0" xfId="9" applyFont="1" applyFill="1" applyBorder="1" applyAlignment="1">
      <alignment horizontal="center"/>
      <protection locked="0"/>
    </xf>
    <xf numFmtId="166" fontId="26" fillId="3" borderId="4" xfId="9" applyNumberFormat="1" applyFont="1" applyFill="1" applyBorder="1" applyAlignment="1">
      <alignment horizontal="center" vertical="center" wrapText="1"/>
      <protection locked="0"/>
    </xf>
    <xf numFmtId="166" fontId="26" fillId="3" borderId="2" xfId="9" applyNumberFormat="1" applyFont="1" applyFill="1" applyBorder="1" applyAlignment="1">
      <alignment horizontal="center" vertical="center" wrapText="1"/>
      <protection locked="0"/>
    </xf>
    <xf numFmtId="0" fontId="27" fillId="0" borderId="5" xfId="1" applyFont="1" applyBorder="1" applyAlignment="1">
      <alignment horizontal="left" vertical="center" wrapText="1"/>
    </xf>
    <xf numFmtId="0" fontId="27" fillId="0" borderId="3" xfId="1" applyFont="1" applyBorder="1" applyAlignment="1">
      <alignment horizontal="left" vertical="center" wrapText="1"/>
    </xf>
    <xf numFmtId="0" fontId="27" fillId="0" borderId="15" xfId="1" applyFont="1" applyBorder="1" applyAlignment="1">
      <alignment horizontal="left" vertical="center" wrapText="1"/>
    </xf>
    <xf numFmtId="0" fontId="27" fillId="0" borderId="1" xfId="1" applyFont="1" applyBorder="1" applyAlignment="1">
      <alignment horizontal="left" vertical="center" wrapText="1"/>
    </xf>
    <xf numFmtId="14" fontId="26" fillId="3" borderId="6" xfId="9" applyNumberFormat="1" applyFont="1" applyFill="1" applyBorder="1" applyAlignment="1">
      <alignment horizontal="center"/>
      <protection locked="0"/>
    </xf>
    <xf numFmtId="14" fontId="26" fillId="3" borderId="0" xfId="9" applyNumberFormat="1" applyFont="1" applyFill="1" applyBorder="1" applyAlignment="1">
      <alignment horizontal="center"/>
      <protection locked="0"/>
    </xf>
    <xf numFmtId="49" fontId="24" fillId="3" borderId="0" xfId="9" applyNumberFormat="1" applyFont="1" applyFill="1" applyBorder="1" applyAlignment="1">
      <alignment horizontal="left"/>
      <protection locked="0"/>
    </xf>
    <xf numFmtId="0" fontId="26" fillId="0" borderId="1" xfId="1" applyFont="1" applyBorder="1" applyAlignment="1">
      <alignment horizontal="center"/>
    </xf>
    <xf numFmtId="0" fontId="26" fillId="0" borderId="3" xfId="1" applyFont="1" applyBorder="1" applyAlignment="1">
      <alignment horizontal="center"/>
    </xf>
    <xf numFmtId="0" fontId="24" fillId="0" borderId="3" xfId="1" applyFont="1" applyBorder="1"/>
    <xf numFmtId="0" fontId="24" fillId="0" borderId="1" xfId="1" applyFont="1" applyBorder="1"/>
    <xf numFmtId="2" fontId="26" fillId="0" borderId="10" xfId="0" applyNumberFormat="1" applyFont="1" applyBorder="1" applyAlignment="1">
      <alignment horizontal="center" vertical="center" wrapText="1"/>
    </xf>
    <xf numFmtId="2" fontId="26" fillId="0" borderId="7" xfId="0" applyNumberFormat="1" applyFont="1" applyBorder="1" applyAlignment="1">
      <alignment horizontal="center" vertical="center" wrapText="1"/>
    </xf>
    <xf numFmtId="2" fontId="26" fillId="0" borderId="16" xfId="0" applyNumberFormat="1" applyFont="1" applyBorder="1" applyAlignment="1">
      <alignment horizontal="center" vertical="center" wrapText="1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0" fontId="34" fillId="2" borderId="3" xfId="0" applyFont="1" applyFill="1" applyBorder="1" applyAlignment="1">
      <alignment horizontal="center" wrapText="1"/>
    </xf>
    <xf numFmtId="0" fontId="24" fillId="0" borderId="3" xfId="1" applyFont="1" applyBorder="1" applyAlignment="1">
      <alignment horizontal="left"/>
    </xf>
    <xf numFmtId="0" fontId="26" fillId="2" borderId="3" xfId="1" applyFont="1" applyFill="1" applyBorder="1" applyAlignment="1">
      <alignment horizontal="center"/>
    </xf>
    <xf numFmtId="0" fontId="26" fillId="0" borderId="0" xfId="1" applyFont="1" applyFill="1" applyAlignment="1">
      <alignment horizontal="left" vertical="center"/>
    </xf>
    <xf numFmtId="49" fontId="24" fillId="0" borderId="0" xfId="1" applyNumberFormat="1" applyFont="1" applyFill="1" applyAlignment="1">
      <alignment horizontal="left" vertical="center"/>
    </xf>
    <xf numFmtId="0" fontId="24" fillId="0" borderId="7" xfId="1" applyFont="1" applyBorder="1" applyAlignment="1">
      <alignment horizontal="left" vertical="center"/>
    </xf>
    <xf numFmtId="166" fontId="24" fillId="0" borderId="0" xfId="1" applyNumberFormat="1" applyFont="1" applyAlignment="1">
      <alignment horizontal="center"/>
    </xf>
    <xf numFmtId="166" fontId="24" fillId="0" borderId="1" xfId="1" applyNumberFormat="1" applyFont="1" applyBorder="1" applyAlignment="1">
      <alignment horizontal="center"/>
    </xf>
    <xf numFmtId="0" fontId="26" fillId="2" borderId="0" xfId="1" applyFont="1" applyFill="1" applyAlignment="1">
      <alignment horizontal="left" wrapText="1"/>
    </xf>
    <xf numFmtId="0" fontId="26" fillId="2" borderId="1" xfId="1" applyFont="1" applyFill="1" applyBorder="1" applyAlignment="1">
      <alignment horizontal="left" wrapText="1"/>
    </xf>
    <xf numFmtId="3" fontId="24" fillId="0" borderId="0" xfId="1" applyNumberFormat="1" applyFont="1" applyAlignment="1">
      <alignment horizontal="center"/>
    </xf>
    <xf numFmtId="3" fontId="24" fillId="0" borderId="1" xfId="1" applyNumberFormat="1" applyFont="1" applyBorder="1" applyAlignment="1">
      <alignment horizontal="center"/>
    </xf>
    <xf numFmtId="0" fontId="45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6" fillId="0" borderId="8" xfId="0" applyFont="1" applyBorder="1" applyAlignment="1">
      <alignment horizontal="left"/>
    </xf>
    <xf numFmtId="0" fontId="49" fillId="0" borderId="0" xfId="0" applyFont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19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 wrapText="1"/>
    </xf>
    <xf numFmtId="0" fontId="45" fillId="0" borderId="3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6" fillId="0" borderId="1" xfId="0" applyFont="1" applyBorder="1" applyAlignment="1">
      <alignment horizontal="left"/>
    </xf>
    <xf numFmtId="0" fontId="45" fillId="0" borderId="3" xfId="0" applyFont="1" applyBorder="1" applyAlignment="1">
      <alignment horizontal="left" wrapText="1"/>
    </xf>
    <xf numFmtId="0" fontId="45" fillId="0" borderId="0" xfId="0" applyFont="1" applyBorder="1" applyAlignment="1">
      <alignment horizontal="left" wrapText="1"/>
    </xf>
    <xf numFmtId="0" fontId="19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36" fillId="0" borderId="8" xfId="5" applyFont="1" applyBorder="1" applyAlignment="1">
      <alignment horizontal="left" wrapText="1"/>
    </xf>
    <xf numFmtId="2" fontId="20" fillId="0" borderId="0" xfId="4" applyNumberFormat="1" applyFont="1" applyBorder="1" applyAlignment="1">
      <alignment horizontal="left" vertical="center" wrapText="1"/>
    </xf>
    <xf numFmtId="2" fontId="20" fillId="0" borderId="8" xfId="4" applyNumberFormat="1" applyFont="1" applyBorder="1" applyAlignment="1">
      <alignment horizontal="left" vertical="center" wrapText="1"/>
    </xf>
    <xf numFmtId="0" fontId="20" fillId="0" borderId="8" xfId="4" applyFont="1" applyBorder="1" applyAlignment="1">
      <alignment horizontal="left"/>
    </xf>
    <xf numFmtId="2" fontId="1" fillId="0" borderId="0" xfId="4" applyNumberFormat="1" applyBorder="1" applyAlignment="1">
      <alignment horizontal="left" vertical="center" wrapText="1"/>
    </xf>
    <xf numFmtId="2" fontId="1" fillId="0" borderId="1" xfId="4" applyNumberFormat="1" applyBorder="1" applyAlignment="1">
      <alignment horizontal="left" vertical="center" wrapText="1"/>
    </xf>
    <xf numFmtId="2" fontId="1" fillId="0" borderId="0" xfId="4" applyNumberFormat="1" applyBorder="1" applyAlignment="1">
      <alignment horizontal="center" vertical="center"/>
    </xf>
    <xf numFmtId="2" fontId="1" fillId="0" borderId="1" xfId="4" applyNumberFormat="1" applyBorder="1" applyAlignment="1">
      <alignment horizontal="center" vertical="center"/>
    </xf>
    <xf numFmtId="0" fontId="36" fillId="0" borderId="8" xfId="4" applyFont="1" applyBorder="1" applyAlignment="1">
      <alignment horizontal="left" wrapText="1"/>
    </xf>
  </cellXfs>
  <cellStyles count="10">
    <cellStyle name="Input" xfId="9" builtinId="20" customBuiltin="1"/>
    <cellStyle name="Normaallaad 2" xfId="1"/>
    <cellStyle name="Normaallaad 2 2" xfId="2"/>
    <cellStyle name="Normaallaad 2 3" xfId="3"/>
    <cellStyle name="Normal" xfId="0" builtinId="0"/>
    <cellStyle name="Normal 2 2" xfId="4"/>
    <cellStyle name="Normal_Päikese energia vaba soojuseks" xfId="5"/>
    <cellStyle name="Normal_Sheet1" xfId="6"/>
    <cellStyle name="Normal_Vabasoojus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</xdr:colOff>
      <xdr:row>20</xdr:row>
      <xdr:rowOff>0</xdr:rowOff>
    </xdr:from>
    <xdr:to>
      <xdr:col>11</xdr:col>
      <xdr:colOff>266700</xdr:colOff>
      <xdr:row>20</xdr:row>
      <xdr:rowOff>243840</xdr:rowOff>
    </xdr:to>
    <xdr:pic>
      <xdr:nvPicPr>
        <xdr:cNvPr id="8587" name="Picture 1">
          <a:extLst>
            <a:ext uri="{FF2B5EF4-FFF2-40B4-BE49-F238E27FC236}">
              <a16:creationId xmlns:a16="http://schemas.microsoft.com/office/drawing/2014/main" xmlns="" id="{00000000-0008-0000-0100-00008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60080" y="3916680"/>
          <a:ext cx="2590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alle.kuusk@kredex.e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B2:M28"/>
  <sheetViews>
    <sheetView showGridLines="0" workbookViewId="0">
      <selection activeCell="F28" sqref="F28"/>
    </sheetView>
  </sheetViews>
  <sheetFormatPr defaultRowHeight="13.2"/>
  <cols>
    <col min="2" max="2" width="26.44140625" customWidth="1"/>
    <col min="5" max="5" width="7.44140625" customWidth="1"/>
    <col min="6" max="6" width="20.33203125" customWidth="1"/>
    <col min="8" max="8" width="19.88671875" customWidth="1"/>
    <col min="9" max="9" width="14.44140625" bestFit="1" customWidth="1"/>
    <col min="13" max="13" width="18.109375" customWidth="1"/>
  </cols>
  <sheetData>
    <row r="2" spans="2:13" ht="15.6">
      <c r="B2" s="286" t="s">
        <v>450</v>
      </c>
    </row>
    <row r="4" spans="2:13">
      <c r="B4" s="287" t="s">
        <v>434</v>
      </c>
      <c r="C4" s="288"/>
      <c r="D4" s="288"/>
      <c r="E4" s="288"/>
      <c r="F4" s="288"/>
      <c r="G4" s="288"/>
      <c r="H4" s="288"/>
    </row>
    <row r="5" spans="2:13">
      <c r="B5" s="119"/>
    </row>
    <row r="7" spans="2:13">
      <c r="B7" s="284" t="s">
        <v>437</v>
      </c>
    </row>
    <row r="8" spans="2:13">
      <c r="B8" s="119" t="s">
        <v>435</v>
      </c>
      <c r="I8" s="282" t="s">
        <v>269</v>
      </c>
    </row>
    <row r="9" spans="2:13">
      <c r="B9" s="119"/>
      <c r="I9" s="283"/>
    </row>
    <row r="10" spans="2:13">
      <c r="B10" s="119" t="s">
        <v>446</v>
      </c>
      <c r="I10" s="283"/>
    </row>
    <row r="11" spans="2:13">
      <c r="B11" s="119" t="s">
        <v>444</v>
      </c>
      <c r="I11" s="283"/>
    </row>
    <row r="12" spans="2:13">
      <c r="B12" s="119"/>
      <c r="I12" s="283"/>
    </row>
    <row r="13" spans="2:13">
      <c r="B13" s="119" t="s">
        <v>447</v>
      </c>
      <c r="I13" s="283"/>
    </row>
    <row r="14" spans="2:13">
      <c r="B14" s="119"/>
      <c r="M14" s="283"/>
    </row>
    <row r="15" spans="2:13">
      <c r="B15" s="284" t="s">
        <v>438</v>
      </c>
      <c r="M15" s="283"/>
    </row>
    <row r="16" spans="2:13">
      <c r="B16" s="119" t="s">
        <v>436</v>
      </c>
    </row>
    <row r="18" spans="2:6">
      <c r="B18" s="285" t="s">
        <v>439</v>
      </c>
    </row>
    <row r="19" spans="2:6">
      <c r="B19" s="119" t="s">
        <v>441</v>
      </c>
    </row>
    <row r="21" spans="2:6">
      <c r="B21" s="285" t="s">
        <v>440</v>
      </c>
    </row>
    <row r="22" spans="2:6">
      <c r="B22" s="119" t="s">
        <v>445</v>
      </c>
    </row>
    <row r="24" spans="2:6">
      <c r="B24" s="285" t="s">
        <v>442</v>
      </c>
    </row>
    <row r="25" spans="2:6">
      <c r="B25" s="119" t="s">
        <v>443</v>
      </c>
    </row>
    <row r="28" spans="2:6">
      <c r="B28" s="119" t="s">
        <v>449</v>
      </c>
      <c r="F28" s="318" t="s">
        <v>448</v>
      </c>
    </row>
  </sheetData>
  <sheetProtection algorithmName="SHA-512" hashValue="5tscFhXR8+ftn3SgjI/01raWTUDP9Xzu5AYi8cwR0E/54rxz8BW8zDGgOwEEMmQPVVEzV3Hp3qTYgcv1SH7nHA==" saltValue="c3ku1jq7uL9cUePBvzw7tg==" spinCount="100000" sheet="1" objects="1" scenarios="1" selectLockedCells="1"/>
  <hyperlinks>
    <hyperlink ref="F28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2:M77"/>
  <sheetViews>
    <sheetView showGridLines="0" zoomScaleNormal="100" workbookViewId="0">
      <selection activeCell="D25" sqref="D25"/>
    </sheetView>
  </sheetViews>
  <sheetFormatPr defaultColWidth="11.44140625" defaultRowHeight="13.2"/>
  <cols>
    <col min="1" max="1" width="11.44140625" style="1"/>
    <col min="2" max="2" width="20.33203125" style="1" customWidth="1"/>
    <col min="3" max="3" width="12.6640625" style="1" customWidth="1"/>
    <col min="4" max="4" width="13.88671875" style="1" bestFit="1" customWidth="1"/>
    <col min="5" max="6" width="12.6640625" style="1" customWidth="1"/>
    <col min="7" max="7" width="11.33203125" style="1" customWidth="1"/>
    <col min="8" max="8" width="12.6640625" style="1" customWidth="1"/>
    <col min="9" max="9" width="11.44140625" style="1" customWidth="1"/>
    <col min="10" max="10" width="7.109375" style="1" customWidth="1"/>
    <col min="11" max="11" width="8.109375" style="1" customWidth="1"/>
    <col min="12" max="12" width="18.44140625" style="1" customWidth="1"/>
    <col min="13" max="13" width="8.6640625" style="1" customWidth="1"/>
    <col min="14" max="14" width="12.6640625" style="1" customWidth="1"/>
    <col min="15" max="16384" width="11.44140625" style="1"/>
  </cols>
  <sheetData>
    <row r="2" spans="2:13" ht="18.75" customHeight="1">
      <c r="B2" s="333" t="s">
        <v>102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5"/>
    </row>
    <row r="3" spans="2:13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5"/>
    </row>
    <row r="4" spans="2:13">
      <c r="B4" s="36" t="s">
        <v>101</v>
      </c>
      <c r="C4" s="37"/>
      <c r="M4" s="38"/>
    </row>
    <row r="5" spans="2:13">
      <c r="B5" s="39" t="s">
        <v>100</v>
      </c>
      <c r="D5" s="32" t="s">
        <v>16</v>
      </c>
      <c r="M5" s="38"/>
    </row>
    <row r="6" spans="2:13">
      <c r="B6" s="39" t="s">
        <v>99</v>
      </c>
      <c r="M6" s="38"/>
    </row>
    <row r="7" spans="2:13">
      <c r="B7" s="40" t="s">
        <v>98</v>
      </c>
      <c r="C7" s="41"/>
      <c r="D7" s="345" t="s">
        <v>214</v>
      </c>
      <c r="E7" s="345"/>
      <c r="F7" s="345"/>
      <c r="G7" s="345"/>
      <c r="H7" s="345"/>
      <c r="I7" s="345"/>
      <c r="J7" s="345"/>
      <c r="K7" s="345"/>
      <c r="M7" s="38"/>
    </row>
    <row r="8" spans="2:13">
      <c r="B8" s="40" t="s">
        <v>97</v>
      </c>
      <c r="C8" s="41"/>
      <c r="D8" s="345" t="s">
        <v>218</v>
      </c>
      <c r="E8" s="345"/>
      <c r="F8" s="345"/>
      <c r="G8" s="345"/>
      <c r="H8" s="345"/>
      <c r="I8" s="345"/>
      <c r="J8" s="345"/>
      <c r="K8" s="345"/>
      <c r="M8" s="38"/>
    </row>
    <row r="9" spans="2:13">
      <c r="B9" s="39" t="s">
        <v>96</v>
      </c>
      <c r="D9" s="345" t="s">
        <v>222</v>
      </c>
      <c r="E9" s="345"/>
      <c r="F9" s="345"/>
      <c r="G9" s="345"/>
      <c r="H9" s="345"/>
      <c r="I9" s="345"/>
      <c r="J9" s="345"/>
      <c r="K9" s="345"/>
      <c r="M9" s="38"/>
    </row>
    <row r="10" spans="2:13">
      <c r="B10" s="39" t="s">
        <v>95</v>
      </c>
      <c r="D10" s="1" t="s">
        <v>220</v>
      </c>
      <c r="M10" s="38"/>
    </row>
    <row r="11" spans="2:13">
      <c r="B11" s="341" t="s">
        <v>184</v>
      </c>
      <c r="C11" s="342"/>
      <c r="D11" s="345"/>
      <c r="E11" s="345"/>
      <c r="F11" s="345"/>
      <c r="G11" s="345"/>
      <c r="H11" s="345"/>
      <c r="I11" s="345"/>
      <c r="J11" s="345"/>
      <c r="K11" s="345"/>
      <c r="M11" s="38"/>
    </row>
    <row r="12" spans="2:13">
      <c r="B12" s="341" t="s">
        <v>185</v>
      </c>
      <c r="C12" s="342"/>
      <c r="D12" s="345"/>
      <c r="E12" s="345"/>
      <c r="F12" s="345"/>
      <c r="G12" s="345"/>
      <c r="H12" s="345"/>
      <c r="I12" s="345"/>
      <c r="J12" s="345"/>
      <c r="K12" s="345"/>
      <c r="M12" s="38"/>
    </row>
    <row r="13" spans="2:13" ht="13.8" thickBot="1">
      <c r="B13" s="39"/>
      <c r="M13" s="38"/>
    </row>
    <row r="14" spans="2:13" ht="28.5" customHeight="1">
      <c r="B14" s="336" t="s">
        <v>103</v>
      </c>
      <c r="C14" s="337"/>
      <c r="D14" s="337"/>
      <c r="E14" s="337"/>
      <c r="F14" s="337"/>
      <c r="G14" s="336" t="s">
        <v>104</v>
      </c>
      <c r="H14" s="337"/>
      <c r="I14" s="337"/>
      <c r="J14" s="337"/>
      <c r="K14" s="338"/>
      <c r="L14" s="336" t="s">
        <v>105</v>
      </c>
      <c r="M14" s="338"/>
    </row>
    <row r="15" spans="2:13" ht="14.25" customHeight="1">
      <c r="B15" s="343" t="s">
        <v>0</v>
      </c>
      <c r="C15" s="43" t="s">
        <v>15</v>
      </c>
      <c r="D15" s="43" t="s">
        <v>136</v>
      </c>
      <c r="E15" s="43" t="s">
        <v>137</v>
      </c>
      <c r="F15" s="43" t="s">
        <v>138</v>
      </c>
      <c r="G15" s="339" t="s">
        <v>109</v>
      </c>
      <c r="H15" s="340"/>
      <c r="I15" s="44" t="s">
        <v>139</v>
      </c>
      <c r="J15" s="43" t="s">
        <v>140</v>
      </c>
      <c r="K15" s="45" t="s">
        <v>141</v>
      </c>
      <c r="L15" s="339" t="s">
        <v>1</v>
      </c>
      <c r="M15" s="344" t="s">
        <v>2</v>
      </c>
    </row>
    <row r="16" spans="2:13" ht="15.6">
      <c r="B16" s="343"/>
      <c r="C16" s="44" t="s">
        <v>16</v>
      </c>
      <c r="D16" s="44" t="s">
        <v>142</v>
      </c>
      <c r="E16" s="44" t="s">
        <v>143</v>
      </c>
      <c r="F16" s="44" t="s">
        <v>3</v>
      </c>
      <c r="G16" s="339"/>
      <c r="H16" s="340"/>
      <c r="I16" s="44" t="s">
        <v>4</v>
      </c>
      <c r="J16" s="44" t="s">
        <v>12</v>
      </c>
      <c r="K16" s="46" t="s">
        <v>3</v>
      </c>
      <c r="L16" s="339"/>
      <c r="M16" s="344"/>
    </row>
    <row r="17" spans="2:13" ht="18.75" customHeight="1">
      <c r="B17" s="304" t="s">
        <v>24</v>
      </c>
      <c r="C17" s="47"/>
      <c r="D17" s="310">
        <v>0.17899999999999999</v>
      </c>
      <c r="E17" s="311">
        <v>1792.5</v>
      </c>
      <c r="F17" s="48">
        <f t="shared" ref="F17:F33" si="0">D17*E17</f>
        <v>320.85749999999996</v>
      </c>
      <c r="G17" s="346" t="s">
        <v>264</v>
      </c>
      <c r="H17" s="347"/>
      <c r="I17" s="310">
        <v>0.15</v>
      </c>
      <c r="J17" s="311">
        <v>60</v>
      </c>
      <c r="K17" s="50">
        <f t="shared" ref="K17:K22" si="1">I17*J17</f>
        <v>9</v>
      </c>
      <c r="L17" s="51" t="s">
        <v>144</v>
      </c>
      <c r="M17" s="378">
        <v>2.5</v>
      </c>
    </row>
    <row r="18" spans="2:13" ht="16.5" customHeight="1">
      <c r="B18" s="305" t="s">
        <v>25</v>
      </c>
      <c r="C18" s="52"/>
      <c r="D18" s="307">
        <v>0</v>
      </c>
      <c r="E18" s="312">
        <v>0</v>
      </c>
      <c r="F18" s="55">
        <f t="shared" si="0"/>
        <v>0</v>
      </c>
      <c r="G18" s="343" t="s">
        <v>263</v>
      </c>
      <c r="H18" s="349"/>
      <c r="I18" s="307">
        <v>0.25</v>
      </c>
      <c r="J18" s="312">
        <v>169</v>
      </c>
      <c r="K18" s="57">
        <f t="shared" si="1"/>
        <v>42.25</v>
      </c>
      <c r="L18" s="58" t="s">
        <v>145</v>
      </c>
      <c r="M18" s="379"/>
    </row>
    <row r="19" spans="2:13" ht="23.25" customHeight="1">
      <c r="B19" s="305" t="s">
        <v>5</v>
      </c>
      <c r="C19" s="52"/>
      <c r="D19" s="307">
        <v>0</v>
      </c>
      <c r="E19" s="312">
        <v>0</v>
      </c>
      <c r="F19" s="55">
        <f t="shared" si="0"/>
        <v>0</v>
      </c>
      <c r="G19" s="343" t="s">
        <v>262</v>
      </c>
      <c r="H19" s="349"/>
      <c r="I19" s="307">
        <v>0</v>
      </c>
      <c r="J19" s="312">
        <v>0</v>
      </c>
      <c r="K19" s="57">
        <f t="shared" si="1"/>
        <v>0</v>
      </c>
      <c r="L19" s="239" t="s">
        <v>146</v>
      </c>
      <c r="M19" s="240">
        <f>SUM(E17:E33)</f>
        <v>3319</v>
      </c>
    </row>
    <row r="20" spans="2:13" ht="14.25" customHeight="1">
      <c r="B20" s="305" t="s">
        <v>6</v>
      </c>
      <c r="C20" s="52"/>
      <c r="D20" s="307">
        <v>9.4E-2</v>
      </c>
      <c r="E20" s="312">
        <v>646</v>
      </c>
      <c r="F20" s="55">
        <f t="shared" si="0"/>
        <v>60.723999999999997</v>
      </c>
      <c r="G20" s="343" t="s">
        <v>261</v>
      </c>
      <c r="H20" s="349"/>
      <c r="I20" s="307">
        <v>0</v>
      </c>
      <c r="J20" s="312">
        <v>0</v>
      </c>
      <c r="K20" s="57">
        <f t="shared" si="1"/>
        <v>0</v>
      </c>
      <c r="L20" s="58" t="s">
        <v>11</v>
      </c>
      <c r="M20" s="313">
        <v>5</v>
      </c>
    </row>
    <row r="21" spans="2:13" ht="16.5" customHeight="1">
      <c r="B21" s="305" t="s">
        <v>454</v>
      </c>
      <c r="C21" s="52"/>
      <c r="D21" s="307">
        <v>0.5</v>
      </c>
      <c r="E21" s="312">
        <v>30</v>
      </c>
      <c r="F21" s="55">
        <f t="shared" si="0"/>
        <v>15</v>
      </c>
      <c r="G21" s="343" t="s">
        <v>258</v>
      </c>
      <c r="H21" s="349"/>
      <c r="I21" s="307">
        <v>0.05</v>
      </c>
      <c r="J21" s="312">
        <v>169</v>
      </c>
      <c r="K21" s="57">
        <f t="shared" si="1"/>
        <v>8.4500000000000011</v>
      </c>
      <c r="L21" s="239" t="s">
        <v>147</v>
      </c>
      <c r="M21" s="241">
        <f>M17*M19/(3600*(IF(M20&lt;2,35,IF(M20&lt;3,24,IF(M20&lt;5,20,15)))))</f>
        <v>0.15365740740740741</v>
      </c>
    </row>
    <row r="22" spans="2:13" ht="12.75" customHeight="1">
      <c r="B22" s="305" t="s">
        <v>207</v>
      </c>
      <c r="C22" s="60"/>
      <c r="D22" s="53">
        <f>'Abitabel - kelder'!$C$22</f>
        <v>0.70105496758215258</v>
      </c>
      <c r="E22" s="54">
        <f>'Abitabel - kelder'!C8</f>
        <v>108</v>
      </c>
      <c r="F22" s="55">
        <f t="shared" si="0"/>
        <v>75.713936498872485</v>
      </c>
      <c r="G22" s="343" t="s">
        <v>7</v>
      </c>
      <c r="H22" s="349"/>
      <c r="I22" s="307">
        <v>0.05</v>
      </c>
      <c r="J22" s="312">
        <v>1568.2</v>
      </c>
      <c r="K22" s="57">
        <f t="shared" si="1"/>
        <v>78.410000000000011</v>
      </c>
      <c r="L22" s="59"/>
      <c r="M22" s="61"/>
    </row>
    <row r="23" spans="2:13" ht="14.25" customHeight="1">
      <c r="B23" s="305" t="s">
        <v>13</v>
      </c>
      <c r="C23" s="52"/>
      <c r="D23" s="307">
        <v>1.8</v>
      </c>
      <c r="E23" s="312">
        <v>20.3</v>
      </c>
      <c r="F23" s="55">
        <f t="shared" si="0"/>
        <v>36.54</v>
      </c>
      <c r="G23" s="343" t="s">
        <v>8</v>
      </c>
      <c r="H23" s="349"/>
      <c r="I23" s="307">
        <v>0</v>
      </c>
      <c r="J23" s="312">
        <v>0</v>
      </c>
      <c r="K23" s="57">
        <f>I23*J23</f>
        <v>0</v>
      </c>
      <c r="L23" s="59"/>
      <c r="M23" s="61"/>
    </row>
    <row r="24" spans="2:13">
      <c r="B24" s="305" t="s">
        <v>345</v>
      </c>
      <c r="C24" s="307">
        <v>0.5</v>
      </c>
      <c r="D24" s="307">
        <v>0.9</v>
      </c>
      <c r="E24" s="312">
        <v>158.12299999999999</v>
      </c>
      <c r="F24" s="55">
        <f t="shared" si="0"/>
        <v>142.3107</v>
      </c>
      <c r="G24" s="343" t="s">
        <v>259</v>
      </c>
      <c r="H24" s="349"/>
      <c r="I24" s="307">
        <v>0</v>
      </c>
      <c r="J24" s="312">
        <v>0</v>
      </c>
      <c r="K24" s="57">
        <f>I24*J24</f>
        <v>0</v>
      </c>
      <c r="L24" s="59"/>
      <c r="M24" s="61"/>
    </row>
    <row r="25" spans="2:13" ht="14.25" customHeight="1">
      <c r="B25" s="305" t="s">
        <v>340</v>
      </c>
      <c r="C25" s="308">
        <v>0.5</v>
      </c>
      <c r="D25" s="307">
        <v>0.9</v>
      </c>
      <c r="E25" s="290">
        <v>175.86099999999999</v>
      </c>
      <c r="F25" s="55">
        <f t="shared" si="0"/>
        <v>158.2749</v>
      </c>
      <c r="G25" s="343" t="s">
        <v>260</v>
      </c>
      <c r="H25" s="349"/>
      <c r="I25" s="307">
        <v>0</v>
      </c>
      <c r="J25" s="312">
        <v>0</v>
      </c>
      <c r="K25" s="57">
        <f>I25*J25</f>
        <v>0</v>
      </c>
      <c r="L25" s="59"/>
      <c r="M25" s="61"/>
    </row>
    <row r="26" spans="2:13" ht="12.75" customHeight="1">
      <c r="B26" s="305" t="s">
        <v>349</v>
      </c>
      <c r="C26" s="307">
        <v>0.5</v>
      </c>
      <c r="D26" s="307">
        <v>0.9</v>
      </c>
      <c r="E26" s="312">
        <v>9.9469999999999992</v>
      </c>
      <c r="F26" s="55">
        <f t="shared" si="0"/>
        <v>8.9522999999999993</v>
      </c>
      <c r="G26" s="343" t="s">
        <v>265</v>
      </c>
      <c r="H26" s="349"/>
      <c r="I26" s="307">
        <v>0.3</v>
      </c>
      <c r="J26" s="312">
        <v>57</v>
      </c>
      <c r="K26" s="57">
        <f t="shared" ref="K26:K28" si="2">I26*J26</f>
        <v>17.099999999999998</v>
      </c>
      <c r="L26" s="59"/>
      <c r="M26" s="61"/>
    </row>
    <row r="27" spans="2:13">
      <c r="B27" s="305" t="s">
        <v>336</v>
      </c>
      <c r="C27" s="308">
        <v>0.5</v>
      </c>
      <c r="D27" s="307">
        <v>0.9</v>
      </c>
      <c r="E27" s="290">
        <v>9.9469999999999992</v>
      </c>
      <c r="F27" s="55">
        <f t="shared" si="0"/>
        <v>8.9522999999999993</v>
      </c>
      <c r="G27" s="322" t="s">
        <v>14</v>
      </c>
      <c r="H27" s="323"/>
      <c r="I27" s="307">
        <v>0</v>
      </c>
      <c r="J27" s="312">
        <v>0</v>
      </c>
      <c r="K27" s="57">
        <f t="shared" si="2"/>
        <v>0</v>
      </c>
      <c r="L27" s="59"/>
      <c r="M27" s="61"/>
    </row>
    <row r="28" spans="2:13">
      <c r="B28" s="305" t="s">
        <v>346</v>
      </c>
      <c r="C28" s="319">
        <v>0.63</v>
      </c>
      <c r="D28" s="307">
        <v>1.7</v>
      </c>
      <c r="E28" s="312">
        <v>164.577</v>
      </c>
      <c r="F28" s="55">
        <f t="shared" si="0"/>
        <v>279.78089999999997</v>
      </c>
      <c r="G28" s="322" t="s">
        <v>14</v>
      </c>
      <c r="H28" s="323"/>
      <c r="I28" s="307">
        <v>0</v>
      </c>
      <c r="J28" s="312">
        <v>0</v>
      </c>
      <c r="K28" s="57">
        <f t="shared" si="2"/>
        <v>0</v>
      </c>
      <c r="L28" s="59"/>
      <c r="M28" s="61"/>
    </row>
    <row r="29" spans="2:13" ht="14.25" customHeight="1">
      <c r="B29" s="305" t="s">
        <v>341</v>
      </c>
      <c r="C29" s="319">
        <v>0.63</v>
      </c>
      <c r="D29" s="307">
        <v>1.7</v>
      </c>
      <c r="E29" s="290">
        <v>183.03899999999999</v>
      </c>
      <c r="F29" s="55">
        <f t="shared" si="0"/>
        <v>311.16629999999998</v>
      </c>
      <c r="G29" s="322" t="s">
        <v>14</v>
      </c>
      <c r="H29" s="323"/>
      <c r="I29" s="307">
        <v>0</v>
      </c>
      <c r="J29" s="312">
        <v>0</v>
      </c>
      <c r="K29" s="57">
        <f t="shared" ref="K29" si="3">I29*J29</f>
        <v>0</v>
      </c>
      <c r="L29" s="59"/>
      <c r="M29" s="61"/>
    </row>
    <row r="30" spans="2:13">
      <c r="B30" s="305" t="s">
        <v>344</v>
      </c>
      <c r="C30" s="319">
        <v>0.63</v>
      </c>
      <c r="D30" s="307">
        <v>1.7</v>
      </c>
      <c r="E30" s="312">
        <v>10.353</v>
      </c>
      <c r="F30" s="55">
        <f t="shared" si="0"/>
        <v>17.600099999999998</v>
      </c>
      <c r="G30" s="63"/>
      <c r="H30" s="60"/>
      <c r="I30" s="53"/>
      <c r="J30" s="54"/>
      <c r="K30" s="57"/>
      <c r="L30" s="59"/>
      <c r="M30" s="61"/>
    </row>
    <row r="31" spans="2:13">
      <c r="B31" s="305" t="s">
        <v>337</v>
      </c>
      <c r="C31" s="319">
        <v>0.63</v>
      </c>
      <c r="D31" s="307">
        <v>1.7</v>
      </c>
      <c r="E31" s="312">
        <v>10.353</v>
      </c>
      <c r="F31" s="55">
        <f t="shared" si="0"/>
        <v>17.600099999999998</v>
      </c>
      <c r="G31" s="63"/>
      <c r="H31" s="60"/>
      <c r="I31" s="53"/>
      <c r="J31" s="54"/>
      <c r="K31" s="57"/>
      <c r="L31" s="59"/>
      <c r="M31" s="61"/>
    </row>
    <row r="32" spans="2:13">
      <c r="B32" s="306" t="s">
        <v>14</v>
      </c>
      <c r="C32" s="307"/>
      <c r="D32" s="307">
        <v>0</v>
      </c>
      <c r="E32" s="312">
        <v>0</v>
      </c>
      <c r="F32" s="55">
        <f t="shared" si="0"/>
        <v>0</v>
      </c>
      <c r="G32" s="331"/>
      <c r="H32" s="332"/>
      <c r="I32" s="53"/>
      <c r="J32" s="54"/>
      <c r="K32" s="57"/>
      <c r="L32" s="59"/>
      <c r="M32" s="61"/>
    </row>
    <row r="33" spans="2:13">
      <c r="B33" s="306" t="s">
        <v>14</v>
      </c>
      <c r="C33" s="309"/>
      <c r="D33" s="307">
        <v>0</v>
      </c>
      <c r="E33" s="312">
        <v>0</v>
      </c>
      <c r="F33" s="55">
        <f t="shared" si="0"/>
        <v>0</v>
      </c>
      <c r="G33" s="331"/>
      <c r="H33" s="332"/>
      <c r="I33" s="53"/>
      <c r="J33" s="54"/>
      <c r="K33" s="57"/>
      <c r="L33" s="59"/>
      <c r="M33" s="61"/>
    </row>
    <row r="34" spans="2:13" ht="15.6">
      <c r="B34" s="64" t="s">
        <v>9</v>
      </c>
      <c r="C34" s="65"/>
      <c r="D34" s="358" t="s">
        <v>148</v>
      </c>
      <c r="E34" s="358"/>
      <c r="F34" s="66">
        <f>SUM(F17:F33)</f>
        <v>1453.4730364988727</v>
      </c>
      <c r="G34" s="359" t="s">
        <v>149</v>
      </c>
      <c r="H34" s="358"/>
      <c r="I34" s="358"/>
      <c r="J34" s="358"/>
      <c r="K34" s="68">
        <f>SUM(K17:K33)</f>
        <v>155.21</v>
      </c>
      <c r="L34" s="67" t="s">
        <v>150</v>
      </c>
      <c r="M34" s="68">
        <f>1005*1.2*M21</f>
        <v>185.31083333333333</v>
      </c>
    </row>
    <row r="35" spans="2:13">
      <c r="B35" s="346" t="s">
        <v>106</v>
      </c>
      <c r="C35" s="347"/>
      <c r="D35" s="347"/>
      <c r="E35" s="347"/>
      <c r="F35" s="347"/>
      <c r="G35" s="71" t="s">
        <v>151</v>
      </c>
      <c r="H35" s="362">
        <f>SUM(F34,K34,M34)</f>
        <v>1793.9938698322062</v>
      </c>
      <c r="I35" s="363"/>
      <c r="J35" s="363"/>
      <c r="K35" s="363"/>
      <c r="L35" s="363"/>
      <c r="M35" s="364"/>
    </row>
    <row r="36" spans="2:13">
      <c r="B36" s="72" t="s">
        <v>107</v>
      </c>
      <c r="C36" s="49"/>
      <c r="D36" s="49"/>
      <c r="E36" s="49"/>
      <c r="F36" s="49"/>
      <c r="G36" s="71"/>
      <c r="H36" s="391">
        <f>IFERROR(H35/M19,0)</f>
        <v>0.54052240730105638</v>
      </c>
      <c r="I36" s="392"/>
      <c r="J36" s="392"/>
      <c r="K36" s="392"/>
      <c r="L36" s="392"/>
      <c r="M36" s="393"/>
    </row>
    <row r="37" spans="2:13" ht="16.8">
      <c r="B37" s="360" t="s">
        <v>10</v>
      </c>
      <c r="C37" s="361"/>
      <c r="D37" s="361"/>
      <c r="E37" s="361"/>
      <c r="F37" s="361"/>
      <c r="G37" s="73" t="s">
        <v>152</v>
      </c>
      <c r="H37" s="325">
        <v>2906.4</v>
      </c>
      <c r="I37" s="326"/>
      <c r="J37" s="326"/>
      <c r="K37" s="326"/>
      <c r="L37" s="326"/>
      <c r="M37" s="327"/>
    </row>
    <row r="38" spans="2:13" ht="16.8">
      <c r="B38" s="360" t="s">
        <v>119</v>
      </c>
      <c r="C38" s="361"/>
      <c r="D38" s="361"/>
      <c r="E38" s="361"/>
      <c r="F38" s="361"/>
      <c r="G38" s="73" t="s">
        <v>153</v>
      </c>
      <c r="H38" s="325">
        <f>H37/M20</f>
        <v>581.28</v>
      </c>
      <c r="I38" s="326"/>
      <c r="J38" s="326"/>
      <c r="K38" s="326"/>
      <c r="L38" s="326"/>
      <c r="M38" s="327"/>
    </row>
    <row r="39" spans="2:13" ht="36.75" customHeight="1" thickBot="1">
      <c r="B39" s="350" t="s">
        <v>108</v>
      </c>
      <c r="C39" s="351"/>
      <c r="D39" s="351"/>
      <c r="E39" s="351"/>
      <c r="F39" s="351"/>
      <c r="G39" s="74" t="s">
        <v>142</v>
      </c>
      <c r="H39" s="328">
        <f>IFERROR(H35/H37,0)</f>
        <v>0.61725635488308772</v>
      </c>
      <c r="I39" s="329"/>
      <c r="J39" s="329"/>
      <c r="K39" s="329"/>
      <c r="L39" s="329"/>
      <c r="M39" s="330"/>
    </row>
    <row r="40" spans="2:13" ht="13.2" customHeight="1">
      <c r="B40" s="42"/>
      <c r="C40" s="56"/>
      <c r="D40" s="56"/>
      <c r="E40" s="56"/>
      <c r="F40" s="56"/>
      <c r="G40" s="75"/>
      <c r="H40" s="76"/>
      <c r="I40" s="76"/>
      <c r="J40" s="76"/>
      <c r="K40" s="76"/>
      <c r="L40" s="76"/>
      <c r="M40" s="77"/>
    </row>
    <row r="41" spans="2:13">
      <c r="B41" s="36" t="s">
        <v>94</v>
      </c>
      <c r="C41" s="37"/>
      <c r="D41" s="348" t="s">
        <v>93</v>
      </c>
      <c r="E41" s="348"/>
      <c r="F41" s="79" t="s">
        <v>92</v>
      </c>
      <c r="G41" s="79" t="s">
        <v>112</v>
      </c>
      <c r="H41" s="79" t="s">
        <v>112</v>
      </c>
      <c r="I41" s="79" t="s">
        <v>110</v>
      </c>
      <c r="J41" s="324" t="s">
        <v>126</v>
      </c>
      <c r="K41" s="324"/>
      <c r="M41" s="38"/>
    </row>
    <row r="42" spans="2:13" ht="15.6">
      <c r="B42" s="39"/>
      <c r="D42" s="79" t="s">
        <v>251</v>
      </c>
      <c r="E42" s="79" t="s">
        <v>253</v>
      </c>
      <c r="F42" s="79" t="s">
        <v>91</v>
      </c>
      <c r="G42" s="79" t="s">
        <v>130</v>
      </c>
      <c r="H42" s="79" t="s">
        <v>111</v>
      </c>
      <c r="I42" s="78" t="s">
        <v>154</v>
      </c>
      <c r="J42" s="324" t="s">
        <v>155</v>
      </c>
      <c r="K42" s="324"/>
      <c r="M42" s="38"/>
    </row>
    <row r="43" spans="2:13">
      <c r="B43" s="39"/>
      <c r="D43" s="79"/>
      <c r="F43" s="79"/>
      <c r="G43" s="79"/>
      <c r="H43" s="79" t="s">
        <v>131</v>
      </c>
      <c r="I43" s="79"/>
      <c r="J43" s="324" t="s">
        <v>90</v>
      </c>
      <c r="K43" s="324"/>
      <c r="M43" s="38"/>
    </row>
    <row r="44" spans="2:13" ht="15.6">
      <c r="B44" s="33"/>
      <c r="C44" s="34"/>
      <c r="D44" s="80" t="s">
        <v>250</v>
      </c>
      <c r="E44" s="80" t="s">
        <v>252</v>
      </c>
      <c r="F44" s="81" t="s">
        <v>156</v>
      </c>
      <c r="G44" s="81"/>
      <c r="H44" s="81" t="s">
        <v>16</v>
      </c>
      <c r="I44" s="81" t="s">
        <v>90</v>
      </c>
      <c r="J44" s="365"/>
      <c r="K44" s="365"/>
      <c r="M44" s="38"/>
    </row>
    <row r="45" spans="2:13">
      <c r="B45" s="380" t="str">
        <f>IF(D9=Rippmenüüd!F4,"Väljatõmbe ventilatsioon",IF(D9=Rippmenüüd!F5,"Väljatõmbe ventilatsioon",IF(D9=Rippmenüüd!F6,"Väljatõmbe ventilatsioon soojuspumbaga soojustagastusega", "Sissepuhke-väljatõmbe ventilatsioon soojustagastusega")))</f>
        <v>Väljatõmbe ventilatsioon soojuspumbaga soojustagastusega</v>
      </c>
      <c r="C45" s="381"/>
      <c r="D45" s="366" t="str">
        <f>IF(OR(D9=Rippmenüüd!F7,D9=Rippmenüüd!F8,D9=Rippmenüüd!F9),E45,"")</f>
        <v/>
      </c>
      <c r="E45" s="366">
        <f>IF(OR(D9=Rippmenüüd!F5,D9=Rippmenüüd!F6,D9=Rippmenüüd!F8),0.5*$H$37/1000,IF(D9=Rippmenüüd!F3,0,0.42*$H$37/1000))</f>
        <v>1.4532</v>
      </c>
      <c r="F45" s="368">
        <v>0.8</v>
      </c>
      <c r="G45" s="370" t="s">
        <v>255</v>
      </c>
      <c r="H45" s="372">
        <v>0</v>
      </c>
      <c r="I45" s="320" t="str">
        <f>IF(G45=Rippmenüüd!H4,5,IF(G45=Rippmenüüd!H5,0,""))</f>
        <v/>
      </c>
      <c r="J45" s="320" t="str">
        <f>IF(OR(G45=Rippmenüüd!H4,G45=Rippmenüüd!H5),18,"")</f>
        <v/>
      </c>
      <c r="K45" s="320"/>
      <c r="M45" s="38"/>
    </row>
    <row r="46" spans="2:13">
      <c r="B46" s="382"/>
      <c r="C46" s="383"/>
      <c r="D46" s="367"/>
      <c r="E46" s="367"/>
      <c r="F46" s="369"/>
      <c r="G46" s="371"/>
      <c r="H46" s="373"/>
      <c r="I46" s="321"/>
      <c r="J46" s="321"/>
      <c r="K46" s="321"/>
      <c r="M46" s="38"/>
    </row>
    <row r="47" spans="2:13">
      <c r="B47" s="82" t="s">
        <v>157</v>
      </c>
      <c r="C47" s="83"/>
      <c r="M47" s="38"/>
    </row>
    <row r="48" spans="2:13">
      <c r="B48" s="82" t="s">
        <v>158</v>
      </c>
      <c r="C48" s="83"/>
      <c r="M48" s="38"/>
    </row>
    <row r="49" spans="2:13" ht="15.6">
      <c r="B49" s="84" t="s">
        <v>30</v>
      </c>
      <c r="C49" s="85"/>
      <c r="D49" s="86" t="s">
        <v>89</v>
      </c>
      <c r="E49" s="86" t="s">
        <v>88</v>
      </c>
      <c r="F49" s="86" t="s">
        <v>159</v>
      </c>
      <c r="G49" s="86" t="s">
        <v>160</v>
      </c>
      <c r="H49" s="86" t="s">
        <v>161</v>
      </c>
      <c r="I49" s="87" t="s">
        <v>162</v>
      </c>
      <c r="J49" s="374" t="s">
        <v>163</v>
      </c>
      <c r="K49" s="374"/>
      <c r="L49" s="374"/>
      <c r="M49" s="38"/>
    </row>
    <row r="50" spans="2:13">
      <c r="B50" s="39"/>
      <c r="D50" s="78" t="s">
        <v>87</v>
      </c>
      <c r="E50" s="78" t="s">
        <v>86</v>
      </c>
      <c r="F50" s="78" t="s">
        <v>85</v>
      </c>
      <c r="G50" s="78" t="s">
        <v>115</v>
      </c>
      <c r="H50" s="78" t="s">
        <v>84</v>
      </c>
      <c r="I50" s="79"/>
      <c r="J50" s="324" t="s">
        <v>33</v>
      </c>
      <c r="K50" s="324"/>
      <c r="L50" s="79" t="s">
        <v>32</v>
      </c>
      <c r="M50" s="38"/>
    </row>
    <row r="51" spans="2:13" ht="15.6">
      <c r="B51" s="33"/>
      <c r="C51" s="34"/>
      <c r="D51" s="88" t="s">
        <v>16</v>
      </c>
      <c r="E51" s="88" t="s">
        <v>83</v>
      </c>
      <c r="F51" s="88" t="s">
        <v>82</v>
      </c>
      <c r="G51" s="80" t="s">
        <v>114</v>
      </c>
      <c r="H51" s="80" t="s">
        <v>164</v>
      </c>
      <c r="I51" s="79" t="s">
        <v>120</v>
      </c>
      <c r="J51" s="365" t="s">
        <v>31</v>
      </c>
      <c r="K51" s="365"/>
      <c r="L51" s="79" t="s">
        <v>31</v>
      </c>
      <c r="M51" s="38"/>
    </row>
    <row r="52" spans="2:13">
      <c r="B52" s="356" t="s">
        <v>30</v>
      </c>
      <c r="C52" s="357"/>
      <c r="D52" s="79">
        <f>IF(OR(D7=Rippmenüüd!B4,D7=Rippmenüüd!B5),0.9,IF(OR(D7=Rippmenüüd!B6,D7=Rippmenüüd!B8,D7=Rippmenüüd!B9),0.85,IF(D7=Rippmenüüd!B7,0.95,IF(D7=Rippmenüüd!B10,0.75,IF(D7=Rippmenüüd!B13,0.6,"")))))</f>
        <v>0.9</v>
      </c>
      <c r="E52" s="79">
        <f>IF(D8=Rippmenüüd!D4,0.97,1)</f>
        <v>0.97</v>
      </c>
      <c r="F52" s="220">
        <f>IF(OR(Lähteandmed!D7=Rippmenüüd!B11,Lähteandmed!D7=Rippmenüüd!B12),'Abitabel - soojuspump'!G20,IF(D9=Rippmenüüd!F6,'Abitabel - soojuspump'!C20,""))</f>
        <v>3</v>
      </c>
      <c r="G52" s="211">
        <f>IF(D9=Rippmenüüd!F6,'Abitabel - soojuspump'!C21,IF(D7=Rippmenüüd!B11,'Abitabel - soojuspump'!J17,IF(D7=Rippmenüüd!B12,'Abitabel - soojuspump'!J17,"")))</f>
        <v>0.59</v>
      </c>
      <c r="H52" s="79">
        <f>IF(D8=Rippmenüüd!D4,0.5,IF(D8=Rippmenüüd!D5,1,0))</f>
        <v>0.5</v>
      </c>
      <c r="I52" s="314" t="s">
        <v>121</v>
      </c>
      <c r="J52" s="376"/>
      <c r="K52" s="376"/>
      <c r="L52" s="314"/>
      <c r="M52" s="38"/>
    </row>
    <row r="53" spans="2:13">
      <c r="B53" s="354" t="s">
        <v>404</v>
      </c>
      <c r="C53" s="355"/>
      <c r="D53" s="79" t="str">
        <f>IF(B53=Rippmenüüd!F18,1,IF(B53=Rippmenüüd!F19,Lähteandmed!D52,""))</f>
        <v/>
      </c>
      <c r="E53" s="79" t="str">
        <f>IF(OR(B53=Rippmenüüd!F18,B53=Rippmenüüd!F19),1,"")</f>
        <v/>
      </c>
      <c r="F53" s="211" t="str">
        <f>IFERROR(IF(AND(Lähteandmed!D7=Rippmenüüd!B11,Lähteandmed!B53=Rippmenüüd!F19),'Abitabel - soojuspump'!G22,IF(AND(Lähteandmed!D7=Rippmenüüd!B12,Lähteandmed!B53=Rippmenüüd!F19),'Abitabel - soojuspump'!G22,"")),0)</f>
        <v/>
      </c>
      <c r="G53" s="211">
        <f>IF(D9=Rippmenüüd!F6,'Abitabel - soojuspump'!C21,IF(AND(D7=Rippmenüüd!B11,B53=Rippmenüüd!F19),'Abitabel - soojuspump'!J17,IF(AND(D7=Rippmenüüd!B12,B53=Rippmenüüd!F19),'Abitabel - soojuspump'!J17,"")))</f>
        <v>0.59</v>
      </c>
      <c r="H53" s="79"/>
      <c r="I53" s="289" t="s">
        <v>121</v>
      </c>
      <c r="J53" s="377"/>
      <c r="K53" s="377"/>
      <c r="L53" s="289"/>
      <c r="M53" s="38"/>
    </row>
    <row r="54" spans="2:13">
      <c r="B54" s="352" t="s">
        <v>298</v>
      </c>
      <c r="C54" s="353"/>
      <c r="D54" s="81">
        <f>IF(B54=Rippmenüüd!B19,1,IF(B54=Rippmenüüd!B20,0.9,IF(B54=Rippmenüüd!B18,Lähteandmed!D52,"")))</f>
        <v>0.9</v>
      </c>
      <c r="E54" s="81">
        <f>IF(OR(B54=Rippmenüüd!B18,B54=Rippmenüüd!B19,B54=Rippmenüüd!B20),1,"")</f>
        <v>1</v>
      </c>
      <c r="F54" s="212" t="str">
        <f>IF(AND(Lähteandmed!D7=Rippmenüüd!B11,Lähteandmed!B54=Rippmenüüd!B18),'Abitabel - soojuspump'!G21,IF(AND(Lähteandmed!D7=Rippmenüüd!B12,Lähteandmed!B54=Rippmenüüd!B18),'Abitabel - soojuspump'!G21,""))</f>
        <v/>
      </c>
      <c r="G54" s="268">
        <f>IF(D9=Rippmenüüd!F6,'Abitabel - soojuspump'!C21,IF(D7=Rippmenüüd!B11,'Abitabel - soojuspump'!J17,IF(D7=Rippmenüüd!B12,'Abitabel - soojuspump'!J17,"")))</f>
        <v>0.59</v>
      </c>
      <c r="H54" s="81"/>
      <c r="I54" s="315" t="s">
        <v>121</v>
      </c>
      <c r="J54" s="375"/>
      <c r="K54" s="375"/>
      <c r="L54" s="315"/>
      <c r="M54" s="38"/>
    </row>
    <row r="55" spans="2:13">
      <c r="B55" s="82" t="s">
        <v>165</v>
      </c>
      <c r="C55" s="83"/>
      <c r="M55" s="38"/>
    </row>
    <row r="56" spans="2:13">
      <c r="B56" s="82" t="s">
        <v>166</v>
      </c>
      <c r="C56" s="83"/>
      <c r="M56" s="38"/>
    </row>
    <row r="57" spans="2:13" ht="15.6">
      <c r="B57" s="84" t="s">
        <v>29</v>
      </c>
      <c r="C57" s="85"/>
      <c r="D57" s="388" t="s">
        <v>81</v>
      </c>
      <c r="E57" s="388"/>
      <c r="F57" s="87" t="s">
        <v>123</v>
      </c>
      <c r="G57" s="87" t="s">
        <v>122</v>
      </c>
      <c r="H57" s="87" t="s">
        <v>167</v>
      </c>
      <c r="I57" s="374" t="s">
        <v>132</v>
      </c>
      <c r="J57" s="374"/>
      <c r="M57" s="38"/>
    </row>
    <row r="58" spans="2:13">
      <c r="B58" s="39"/>
      <c r="D58" s="348" t="s">
        <v>80</v>
      </c>
      <c r="E58" s="348"/>
      <c r="F58" s="79" t="s">
        <v>124</v>
      </c>
      <c r="G58" s="79" t="s">
        <v>84</v>
      </c>
      <c r="H58" s="79"/>
      <c r="I58" s="324" t="s">
        <v>50</v>
      </c>
      <c r="J58" s="324"/>
      <c r="M58" s="38"/>
    </row>
    <row r="59" spans="2:13" ht="16.8">
      <c r="B59" s="33"/>
      <c r="C59" s="34"/>
      <c r="D59" s="387" t="s">
        <v>16</v>
      </c>
      <c r="E59" s="387"/>
      <c r="F59" s="81" t="s">
        <v>168</v>
      </c>
      <c r="G59" s="81" t="s">
        <v>169</v>
      </c>
      <c r="H59" s="81" t="s">
        <v>120</v>
      </c>
      <c r="I59" s="365" t="s">
        <v>170</v>
      </c>
      <c r="J59" s="365"/>
      <c r="M59" s="38"/>
    </row>
    <row r="60" spans="2:13">
      <c r="B60" s="89" t="s">
        <v>79</v>
      </c>
      <c r="C60" s="90"/>
      <c r="D60" s="324"/>
      <c r="E60" s="324"/>
      <c r="F60" s="79"/>
      <c r="G60" s="79"/>
      <c r="H60" s="79" t="s">
        <v>121</v>
      </c>
      <c r="I60" s="389"/>
      <c r="J60" s="389"/>
      <c r="M60" s="38"/>
    </row>
    <row r="61" spans="2:13">
      <c r="B61" s="92" t="s">
        <v>78</v>
      </c>
      <c r="C61" s="93"/>
      <c r="D61" s="365"/>
      <c r="E61" s="365"/>
      <c r="F61" s="34"/>
      <c r="G61" s="34"/>
      <c r="H61" s="81" t="s">
        <v>121</v>
      </c>
      <c r="I61" s="390"/>
      <c r="J61" s="390"/>
      <c r="M61" s="38"/>
    </row>
    <row r="62" spans="2:13">
      <c r="B62" s="82" t="s">
        <v>171</v>
      </c>
      <c r="C62" s="90"/>
      <c r="D62" s="79"/>
      <c r="E62" s="79"/>
      <c r="M62" s="38"/>
    </row>
    <row r="63" spans="2:13">
      <c r="B63" s="82" t="s">
        <v>172</v>
      </c>
      <c r="C63" s="90"/>
      <c r="D63" s="79"/>
      <c r="E63" s="79"/>
      <c r="F63" s="79"/>
      <c r="G63" s="79"/>
      <c r="M63" s="38"/>
    </row>
    <row r="64" spans="2:13">
      <c r="B64" s="84" t="s">
        <v>77</v>
      </c>
      <c r="C64" s="85"/>
      <c r="D64" s="87" t="s">
        <v>62</v>
      </c>
      <c r="E64" s="87" t="s">
        <v>62</v>
      </c>
      <c r="F64" s="86" t="s">
        <v>76</v>
      </c>
      <c r="J64" s="83"/>
      <c r="M64" s="38"/>
    </row>
    <row r="65" spans="2:13">
      <c r="B65" s="36" t="s">
        <v>75</v>
      </c>
      <c r="C65" s="37"/>
      <c r="D65" s="79" t="s">
        <v>74</v>
      </c>
      <c r="E65" s="79" t="s">
        <v>73</v>
      </c>
      <c r="F65" s="78" t="s">
        <v>72</v>
      </c>
      <c r="J65" s="83"/>
      <c r="M65" s="38"/>
    </row>
    <row r="66" spans="2:13" ht="15.6">
      <c r="B66" s="36"/>
      <c r="C66" s="37"/>
      <c r="D66" s="78" t="s">
        <v>173</v>
      </c>
      <c r="E66" s="79" t="s">
        <v>71</v>
      </c>
      <c r="F66" s="94" t="s">
        <v>71</v>
      </c>
      <c r="J66" s="83"/>
      <c r="M66" s="38"/>
    </row>
    <row r="67" spans="2:13">
      <c r="B67" s="95" t="s">
        <v>223</v>
      </c>
      <c r="C67" s="91"/>
      <c r="D67" s="316">
        <v>0</v>
      </c>
      <c r="E67" s="91"/>
      <c r="F67" s="91"/>
      <c r="J67" s="83"/>
      <c r="M67" s="38"/>
    </row>
    <row r="68" spans="2:13">
      <c r="B68" s="92" t="s">
        <v>224</v>
      </c>
      <c r="C68" s="34"/>
      <c r="D68" s="81"/>
      <c r="E68" s="317">
        <v>0</v>
      </c>
      <c r="F68" s="81"/>
      <c r="J68" s="83"/>
      <c r="M68" s="38"/>
    </row>
    <row r="69" spans="2:13">
      <c r="B69" s="82"/>
      <c r="C69" s="83"/>
      <c r="J69" s="83"/>
      <c r="M69" s="38"/>
    </row>
    <row r="70" spans="2:13">
      <c r="B70" s="84" t="s">
        <v>70</v>
      </c>
      <c r="C70" s="85"/>
      <c r="D70" s="87" t="s">
        <v>36</v>
      </c>
      <c r="E70" s="87" t="s">
        <v>34</v>
      </c>
      <c r="F70" s="87" t="s">
        <v>35</v>
      </c>
      <c r="G70" s="87" t="s">
        <v>69</v>
      </c>
      <c r="H70" s="374" t="s">
        <v>68</v>
      </c>
      <c r="I70" s="374"/>
      <c r="M70" s="38"/>
    </row>
    <row r="71" spans="2:13">
      <c r="B71" s="39"/>
      <c r="D71" s="79"/>
      <c r="E71" s="79"/>
      <c r="F71" s="79"/>
      <c r="G71" s="79"/>
      <c r="H71" s="79" t="s">
        <v>67</v>
      </c>
      <c r="I71" s="79" t="s">
        <v>66</v>
      </c>
      <c r="M71" s="38"/>
    </row>
    <row r="72" spans="2:13" ht="15.6">
      <c r="B72" s="33"/>
      <c r="C72" s="34"/>
      <c r="D72" s="81" t="s">
        <v>174</v>
      </c>
      <c r="E72" s="81" t="s">
        <v>174</v>
      </c>
      <c r="F72" s="81" t="s">
        <v>174</v>
      </c>
      <c r="G72" s="81" t="s">
        <v>65</v>
      </c>
      <c r="H72" s="81" t="s">
        <v>64</v>
      </c>
      <c r="I72" s="81" t="s">
        <v>63</v>
      </c>
      <c r="M72" s="38"/>
    </row>
    <row r="73" spans="2:13">
      <c r="B73" s="162"/>
      <c r="C73" s="91"/>
      <c r="D73" s="87">
        <v>3</v>
      </c>
      <c r="E73" s="87">
        <v>3</v>
      </c>
      <c r="F73" s="87"/>
      <c r="G73" s="87">
        <v>60</v>
      </c>
      <c r="H73" s="87">
        <v>7</v>
      </c>
      <c r="I73" s="87">
        <v>24</v>
      </c>
      <c r="M73" s="38"/>
    </row>
    <row r="74" spans="2:13">
      <c r="B74" s="33"/>
      <c r="C74" s="34"/>
      <c r="D74" s="81"/>
      <c r="E74" s="81"/>
      <c r="F74" s="81">
        <v>8</v>
      </c>
      <c r="G74" s="81">
        <v>10</v>
      </c>
      <c r="H74" s="81">
        <v>7</v>
      </c>
      <c r="I74" s="81">
        <v>24</v>
      </c>
      <c r="M74" s="38"/>
    </row>
    <row r="75" spans="2:13">
      <c r="B75" s="39"/>
      <c r="M75" s="38"/>
    </row>
    <row r="76" spans="2:13">
      <c r="B76" s="384">
        <v>43600</v>
      </c>
      <c r="C76" s="385"/>
      <c r="E76" s="386" t="s">
        <v>453</v>
      </c>
      <c r="F76" s="386"/>
      <c r="G76" s="386"/>
      <c r="H76" s="386"/>
      <c r="I76" s="386"/>
      <c r="M76" s="38"/>
    </row>
    <row r="77" spans="2:13">
      <c r="B77" s="96" t="s">
        <v>22</v>
      </c>
      <c r="C77" s="97"/>
      <c r="D77" s="34"/>
      <c r="E77" s="97" t="s">
        <v>23</v>
      </c>
      <c r="F77" s="34"/>
      <c r="G77" s="34"/>
      <c r="H77" s="97" t="s">
        <v>133</v>
      </c>
      <c r="I77" s="34"/>
      <c r="J77" s="34"/>
      <c r="K77" s="34"/>
      <c r="L77" s="34"/>
      <c r="M77" s="35"/>
    </row>
  </sheetData>
  <sheetProtection algorithmName="SHA-512" hashValue="W1jmYweUXBGjWArQ/jsQEMFukKHzfY93+vf8MhJ4ZPeD4iBuj1Uy1Kgf16kovfM77DiwMuoGKztKqv8avlVR5A==" saltValue="IvuNYIgg9IuLqHH9lk9mMA==" spinCount="100000" sheet="1" objects="1" scenarios="1" selectLockedCells="1"/>
  <mergeCells count="77">
    <mergeCell ref="M17:M18"/>
    <mergeCell ref="B45:C46"/>
    <mergeCell ref="B76:C76"/>
    <mergeCell ref="E76:I76"/>
    <mergeCell ref="D59:E59"/>
    <mergeCell ref="D60:E60"/>
    <mergeCell ref="D61:E61"/>
    <mergeCell ref="D57:E57"/>
    <mergeCell ref="D58:E58"/>
    <mergeCell ref="I60:J60"/>
    <mergeCell ref="I61:J61"/>
    <mergeCell ref="B38:F38"/>
    <mergeCell ref="H36:M36"/>
    <mergeCell ref="H70:I70"/>
    <mergeCell ref="J50:K50"/>
    <mergeCell ref="J51:K51"/>
    <mergeCell ref="J49:L49"/>
    <mergeCell ref="I59:J59"/>
    <mergeCell ref="J54:K54"/>
    <mergeCell ref="J52:K52"/>
    <mergeCell ref="I57:J57"/>
    <mergeCell ref="I58:J58"/>
    <mergeCell ref="J53:K53"/>
    <mergeCell ref="B54:C54"/>
    <mergeCell ref="B53:C53"/>
    <mergeCell ref="B52:C52"/>
    <mergeCell ref="D34:E34"/>
    <mergeCell ref="G34:J34"/>
    <mergeCell ref="B37:F37"/>
    <mergeCell ref="H37:M37"/>
    <mergeCell ref="B35:F35"/>
    <mergeCell ref="H35:M35"/>
    <mergeCell ref="J44:K44"/>
    <mergeCell ref="D45:D46"/>
    <mergeCell ref="E45:E46"/>
    <mergeCell ref="F45:F46"/>
    <mergeCell ref="G45:G46"/>
    <mergeCell ref="H45:H46"/>
    <mergeCell ref="I45:I46"/>
    <mergeCell ref="G17:H17"/>
    <mergeCell ref="G32:H32"/>
    <mergeCell ref="G28:H28"/>
    <mergeCell ref="D41:E41"/>
    <mergeCell ref="J41:K41"/>
    <mergeCell ref="G18:H18"/>
    <mergeCell ref="G19:H19"/>
    <mergeCell ref="G20:H20"/>
    <mergeCell ref="G27:H27"/>
    <mergeCell ref="G23:H23"/>
    <mergeCell ref="G24:H24"/>
    <mergeCell ref="G22:H22"/>
    <mergeCell ref="G26:H26"/>
    <mergeCell ref="G21:H21"/>
    <mergeCell ref="G25:H25"/>
    <mergeCell ref="B39:F39"/>
    <mergeCell ref="B2:M2"/>
    <mergeCell ref="B14:F14"/>
    <mergeCell ref="G14:K14"/>
    <mergeCell ref="G15:H16"/>
    <mergeCell ref="L15:L16"/>
    <mergeCell ref="B11:C11"/>
    <mergeCell ref="B12:C12"/>
    <mergeCell ref="L14:M14"/>
    <mergeCell ref="B15:B16"/>
    <mergeCell ref="M15:M16"/>
    <mergeCell ref="D7:K7"/>
    <mergeCell ref="D8:K8"/>
    <mergeCell ref="D9:K9"/>
    <mergeCell ref="D11:K11"/>
    <mergeCell ref="D12:K12"/>
    <mergeCell ref="J45:K46"/>
    <mergeCell ref="G29:H29"/>
    <mergeCell ref="J43:K43"/>
    <mergeCell ref="H38:M38"/>
    <mergeCell ref="J42:K42"/>
    <mergeCell ref="H39:M39"/>
    <mergeCell ref="G33:H33"/>
  </mergeCells>
  <pageMargins left="0.25" right="0.25" top="0.75" bottom="0.75" header="0.3" footer="0.3"/>
  <pageSetup paperSize="9" scale="47" orientation="landscape" r:id="rId1"/>
  <headerFooter alignWithMargins="0"/>
  <drawing r:id="rId2"/>
  <legacyDrawing r:id="rId3"/>
  <oleObjects>
    <oleObject progId="Equation.3" shapeId="8202" r:id="rId4"/>
    <oleObject progId="Equation.3" shapeId="8203" r:id="rId5"/>
  </oleObjects>
  <extLst xmlns:x14="http://schemas.microsoft.com/office/spreadsheetml/2009/9/main">
    <ext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Rippmenüüd!$F$3:$F$8</xm:f>
          </x14:formula1>
          <xm:sqref>D9:K9</xm:sqref>
        </x14:dataValidation>
        <x14:dataValidation type="list" allowBlank="1" showInputMessage="1" showErrorMessage="1">
          <x14:formula1>
            <xm:f>Rippmenüüd!$H$3:$H$7</xm:f>
          </x14:formula1>
          <xm:sqref>G45</xm:sqref>
        </x14:dataValidation>
        <x14:dataValidation type="list" allowBlank="1" showInputMessage="1" showErrorMessage="1">
          <x14:formula1>
            <xm:f>Rippmenüüd!$D$3:$D$6</xm:f>
          </x14:formula1>
          <xm:sqref>D8:K8</xm:sqref>
        </x14:dataValidation>
        <x14:dataValidation type="list" allowBlank="1" showInputMessage="1" showErrorMessage="1">
          <x14:formula1>
            <xm:f>Rippmenüüd!$B$3:$B$13</xm:f>
          </x14:formula1>
          <xm:sqref>D7:K7</xm:sqref>
        </x14:dataValidation>
        <x14:dataValidation type="list" allowBlank="1" showInputMessage="1" showErrorMessage="1">
          <x14:formula1>
            <xm:f>Rippmenüüd!$F$17:$F$20</xm:f>
          </x14:formula1>
          <xm:sqref>B53:C53</xm:sqref>
        </x14:dataValidation>
        <x14:dataValidation type="list" allowBlank="1" showInputMessage="1" showErrorMessage="1">
          <x14:formula1>
            <xm:f>Rippmenüüd!$B$17:$B$20</xm:f>
          </x14:formula1>
          <xm:sqref>B54:C54</xm:sqref>
        </x14:dataValidation>
        <x14:dataValidation type="list" allowBlank="1" showInputMessage="1" showErrorMessage="1">
          <x14:formula1>
            <xm:f>Rippmenüüd!$B$24:$B$40</xm:f>
          </x14:formula1>
          <xm:sqref>B24:B31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2:L54"/>
  <sheetViews>
    <sheetView showGridLines="0" tabSelected="1" zoomScaleNormal="100" workbookViewId="0">
      <selection activeCell="E6" sqref="E6:H6"/>
    </sheetView>
  </sheetViews>
  <sheetFormatPr defaultColWidth="11.44140625" defaultRowHeight="13.2"/>
  <cols>
    <col min="1" max="1" width="11.44140625" style="1"/>
    <col min="2" max="2" width="11.44140625" style="1" customWidth="1"/>
    <col min="3" max="3" width="15.44140625" style="1" customWidth="1"/>
    <col min="4" max="4" width="9.109375" style="1" customWidth="1"/>
    <col min="5" max="5" width="8.6640625" style="1" customWidth="1"/>
    <col min="6" max="6" width="10.6640625" style="1" customWidth="1"/>
    <col min="7" max="7" width="10" style="1" customWidth="1"/>
    <col min="8" max="8" width="10.6640625" style="1" customWidth="1"/>
    <col min="9" max="9" width="10.33203125" style="1" customWidth="1"/>
    <col min="10" max="10" width="9.109375" style="1" customWidth="1"/>
    <col min="11" max="12" width="12.6640625" style="1" customWidth="1"/>
    <col min="13" max="16384" width="11.44140625" style="1"/>
  </cols>
  <sheetData>
    <row r="2" spans="2:12" s="5" customFormat="1" ht="19.95" customHeight="1">
      <c r="B2" s="107"/>
      <c r="C2" s="397" t="s">
        <v>61</v>
      </c>
      <c r="D2" s="397"/>
      <c r="E2" s="397"/>
      <c r="F2" s="397"/>
      <c r="G2" s="397"/>
      <c r="H2" s="397"/>
      <c r="I2" s="397"/>
      <c r="J2" s="397"/>
      <c r="K2" s="397"/>
      <c r="L2" s="108"/>
    </row>
    <row r="3" spans="2:12" ht="15.6">
      <c r="B3" s="27"/>
      <c r="C3" s="396"/>
      <c r="D3" s="396"/>
      <c r="E3" s="396"/>
      <c r="F3" s="396"/>
      <c r="G3" s="396"/>
      <c r="H3" s="396"/>
      <c r="I3" s="396"/>
      <c r="J3" s="396"/>
      <c r="K3" s="396"/>
      <c r="L3" s="26"/>
    </row>
    <row r="4" spans="2:12">
      <c r="B4" s="27"/>
      <c r="C4" s="6" t="s">
        <v>17</v>
      </c>
      <c r="D4" s="7"/>
      <c r="E4" s="7"/>
      <c r="F4" s="7"/>
      <c r="G4" s="7"/>
      <c r="H4" s="7"/>
      <c r="I4" s="7"/>
      <c r="J4" s="7"/>
      <c r="K4" s="7"/>
      <c r="L4" s="26"/>
    </row>
    <row r="5" spans="2:12">
      <c r="B5" s="27"/>
      <c r="C5" s="8" t="s">
        <v>60</v>
      </c>
      <c r="D5" s="8"/>
      <c r="E5" s="398" t="s">
        <v>275</v>
      </c>
      <c r="F5" s="398"/>
      <c r="G5" s="398"/>
      <c r="H5" s="398"/>
      <c r="I5" s="291"/>
      <c r="J5" s="2" t="s">
        <v>27</v>
      </c>
      <c r="K5" s="2"/>
      <c r="L5" s="26"/>
    </row>
    <row r="6" spans="2:12">
      <c r="B6" s="27"/>
      <c r="C6" s="98" t="s">
        <v>18</v>
      </c>
      <c r="D6" s="98"/>
      <c r="E6" s="345" t="s">
        <v>455</v>
      </c>
      <c r="F6" s="345"/>
      <c r="G6" s="345"/>
      <c r="H6" s="345"/>
      <c r="I6" s="291"/>
      <c r="J6" s="2" t="s">
        <v>19</v>
      </c>
      <c r="K6" s="2"/>
      <c r="L6" s="26"/>
    </row>
    <row r="7" spans="2:12">
      <c r="B7" s="27"/>
      <c r="C7" s="2" t="s">
        <v>20</v>
      </c>
      <c r="D7" s="2"/>
      <c r="E7" s="289" t="s">
        <v>456</v>
      </c>
      <c r="F7" s="2"/>
      <c r="G7" s="2"/>
      <c r="H7" s="2"/>
      <c r="I7" s="99"/>
      <c r="J7" s="2"/>
      <c r="K7" s="2"/>
      <c r="L7" s="26"/>
    </row>
    <row r="8" spans="2:12" s="5" customFormat="1" ht="12.75" customHeight="1">
      <c r="B8" s="109"/>
      <c r="C8" s="98" t="s">
        <v>21</v>
      </c>
      <c r="D8" s="98"/>
      <c r="E8" s="62">
        <f>Lähteandmed!H37</f>
        <v>2906.4</v>
      </c>
      <c r="F8" s="98" t="s">
        <v>143</v>
      </c>
      <c r="G8" s="2"/>
      <c r="H8" s="2"/>
      <c r="I8" s="99"/>
      <c r="J8" s="2"/>
      <c r="K8" s="2"/>
      <c r="L8" s="102"/>
    </row>
    <row r="9" spans="2:12" s="5" customFormat="1" ht="12.75" customHeight="1">
      <c r="B9" s="109"/>
      <c r="C9" s="98" t="s">
        <v>127</v>
      </c>
      <c r="D9" s="98"/>
      <c r="E9" s="62">
        <f>Lähteandmed!H38</f>
        <v>581.28</v>
      </c>
      <c r="F9" s="98" t="s">
        <v>143</v>
      </c>
      <c r="G9" s="2"/>
      <c r="H9" s="2"/>
      <c r="I9" s="99"/>
      <c r="J9" s="2"/>
      <c r="K9" s="2"/>
      <c r="L9" s="102"/>
    </row>
    <row r="10" spans="2:12" ht="12.75" customHeight="1">
      <c r="B10" s="27"/>
      <c r="C10" s="98" t="s">
        <v>26</v>
      </c>
      <c r="D10" s="98"/>
      <c r="E10" s="290">
        <v>3218.4</v>
      </c>
      <c r="F10" s="98" t="s">
        <v>143</v>
      </c>
      <c r="G10" s="2"/>
      <c r="H10" s="2"/>
      <c r="I10" s="99"/>
      <c r="J10" s="2"/>
      <c r="K10" s="2"/>
      <c r="L10" s="26"/>
    </row>
    <row r="11" spans="2:12" ht="15.6">
      <c r="B11" s="27"/>
      <c r="C11" s="100" t="s">
        <v>59</v>
      </c>
      <c r="D11" s="100"/>
      <c r="E11" s="200">
        <f>K20</f>
        <v>149.56412632755104</v>
      </c>
      <c r="F11" s="100" t="s">
        <v>175</v>
      </c>
      <c r="G11" s="101"/>
      <c r="H11" s="101"/>
      <c r="I11" s="101"/>
      <c r="J11" s="101"/>
      <c r="K11" s="101"/>
      <c r="L11" s="26"/>
    </row>
    <row r="12" spans="2:12" ht="15.6">
      <c r="B12" s="27"/>
      <c r="C12" s="9" t="s">
        <v>125</v>
      </c>
      <c r="D12" s="9"/>
      <c r="E12" s="223">
        <f>H39*J17+I39*J18</f>
        <v>149.56412632755104</v>
      </c>
      <c r="F12" s="9" t="s">
        <v>175</v>
      </c>
      <c r="G12" s="10"/>
      <c r="H12" s="10"/>
      <c r="I12" s="10"/>
      <c r="J12" s="10"/>
      <c r="K12" s="10"/>
      <c r="L12" s="26"/>
    </row>
    <row r="13" spans="2:12">
      <c r="B13" s="27"/>
      <c r="C13" s="110" t="s">
        <v>176</v>
      </c>
      <c r="D13" s="100"/>
      <c r="E13" s="5"/>
      <c r="F13" s="100"/>
      <c r="G13" s="101"/>
      <c r="H13" s="101"/>
      <c r="I13" s="101"/>
      <c r="J13" s="101"/>
      <c r="K13" s="101"/>
      <c r="L13" s="26"/>
    </row>
    <row r="14" spans="2:12">
      <c r="B14" s="27"/>
      <c r="C14" s="8" t="s">
        <v>58</v>
      </c>
      <c r="D14" s="399" t="s">
        <v>118</v>
      </c>
      <c r="E14" s="399"/>
      <c r="F14" s="20" t="s">
        <v>57</v>
      </c>
      <c r="G14" s="20" t="s">
        <v>57</v>
      </c>
      <c r="H14" s="20" t="s">
        <v>56</v>
      </c>
      <c r="I14" s="20" t="s">
        <v>56</v>
      </c>
      <c r="J14" s="20" t="s">
        <v>55</v>
      </c>
      <c r="K14" s="20" t="s">
        <v>54</v>
      </c>
      <c r="L14" s="26"/>
    </row>
    <row r="15" spans="2:12">
      <c r="B15" s="27"/>
      <c r="C15" s="98" t="s">
        <v>53</v>
      </c>
      <c r="D15" s="2"/>
      <c r="E15" s="28" t="s">
        <v>52</v>
      </c>
      <c r="F15" s="29" t="s">
        <v>51</v>
      </c>
      <c r="G15" s="29" t="s">
        <v>51</v>
      </c>
      <c r="H15" s="29" t="s">
        <v>51</v>
      </c>
      <c r="I15" s="29" t="s">
        <v>51</v>
      </c>
      <c r="J15" s="28" t="s">
        <v>50</v>
      </c>
      <c r="K15" s="28" t="s">
        <v>49</v>
      </c>
      <c r="L15" s="26"/>
    </row>
    <row r="16" spans="2:12" ht="15.6">
      <c r="B16" s="27"/>
      <c r="C16" s="4"/>
      <c r="D16" s="19" t="s">
        <v>48</v>
      </c>
      <c r="E16" s="19" t="s">
        <v>47</v>
      </c>
      <c r="F16" s="19" t="s">
        <v>37</v>
      </c>
      <c r="G16" s="22" t="s">
        <v>177</v>
      </c>
      <c r="H16" s="19" t="s">
        <v>37</v>
      </c>
      <c r="I16" s="22" t="s">
        <v>177</v>
      </c>
      <c r="J16" s="11" t="s">
        <v>16</v>
      </c>
      <c r="K16" s="19" t="s">
        <v>177</v>
      </c>
      <c r="L16" s="26"/>
    </row>
    <row r="17" spans="2:12">
      <c r="B17" s="27"/>
      <c r="C17" s="2" t="s">
        <v>33</v>
      </c>
      <c r="D17" s="103" t="s">
        <v>16</v>
      </c>
      <c r="E17" s="103" t="s">
        <v>16</v>
      </c>
      <c r="F17" s="171">
        <f>F39-J25*F25</f>
        <v>167303.63325897331</v>
      </c>
      <c r="G17" s="62">
        <f>IFERROR(F17/E8,0)</f>
        <v>57.563870512996594</v>
      </c>
      <c r="H17" s="222">
        <f>H25</f>
        <v>0</v>
      </c>
      <c r="I17" s="220">
        <f>IFERROR(H17/E8,0)</f>
        <v>0</v>
      </c>
      <c r="J17" s="62">
        <v>2</v>
      </c>
      <c r="K17" s="62">
        <f>G17*J17</f>
        <v>115.12774102599319</v>
      </c>
      <c r="L17" s="26"/>
    </row>
    <row r="18" spans="2:12">
      <c r="B18" s="27"/>
      <c r="C18" s="2" t="str">
        <f>IF(Lähteandmed!D7=Rippmenüüd!B4,"Kaugküte",IF(Lähteandmed!D7=Rippmenüüd!B5,"Tõhus kaugküte",IF(Lähteandmed!D7=Rippmenüüd!B6,"Maagaas",IF(Lähteandmed!D7=Rippmenüüd!B7,"Maagaas",IF(Lähteandmed!D7=Rippmenüüd!B8,"Kütteõli",IF(Lähteandmed!D7=Rippmenüüd!B9,"Puitkütus",IF(Lähteandmed!D7=Rippmenüüd!B10,"Puitkütus",IF(Lähteandmed!D7=Rippmenüüd!B13,"Puitkütus",""))))))))</f>
        <v>Tõhus kaugküte</v>
      </c>
      <c r="D18" s="79"/>
      <c r="E18" s="79"/>
      <c r="F18" s="171">
        <f>G39</f>
        <v>153978.32344684255</v>
      </c>
      <c r="G18" s="62">
        <f>I39</f>
        <v>52.979054310088969</v>
      </c>
      <c r="H18" s="211"/>
      <c r="I18" s="211"/>
      <c r="J18" s="79">
        <f>IF(C18="Tõhus kaugküte",0.65,IF(C18="Kaugküte",0.9,IF(C18="Maagaas",1,IF(C18="Kütteõli",1,IF(C18="Puitkütus",0.65,0)))))</f>
        <v>0.65</v>
      </c>
      <c r="K18" s="62">
        <f>G18*J18</f>
        <v>34.436385301557834</v>
      </c>
      <c r="L18" s="26"/>
    </row>
    <row r="19" spans="2:12">
      <c r="B19" s="27"/>
      <c r="C19" s="90" t="s">
        <v>14</v>
      </c>
      <c r="D19" s="79"/>
      <c r="E19" s="79"/>
      <c r="F19" s="79"/>
      <c r="G19" s="79"/>
      <c r="H19" s="79"/>
      <c r="I19" s="79"/>
      <c r="J19" s="79"/>
      <c r="K19" s="62">
        <f>G19*J19</f>
        <v>0</v>
      </c>
      <c r="L19" s="26"/>
    </row>
    <row r="20" spans="2:12">
      <c r="B20" s="27"/>
      <c r="C20" s="21" t="s">
        <v>46</v>
      </c>
      <c r="D20" s="11" t="s">
        <v>16</v>
      </c>
      <c r="E20" s="11" t="s">
        <v>16</v>
      </c>
      <c r="F20" s="174">
        <f>SUM(F17:F19)</f>
        <v>321281.95670581586</v>
      </c>
      <c r="G20" s="175">
        <f t="shared" ref="G20:I20" si="0">SUM(G17:G19)</f>
        <v>110.54292482308557</v>
      </c>
      <c r="H20" s="174">
        <f t="shared" si="0"/>
        <v>0</v>
      </c>
      <c r="I20" s="174">
        <f t="shared" si="0"/>
        <v>0</v>
      </c>
      <c r="J20" s="11" t="s">
        <v>16</v>
      </c>
      <c r="K20" s="173">
        <f>SUM(K17:K19)</f>
        <v>149.56412632755104</v>
      </c>
      <c r="L20" s="26"/>
    </row>
    <row r="21" spans="2:12" ht="15.6">
      <c r="B21" s="27"/>
      <c r="C21" s="8" t="s">
        <v>135</v>
      </c>
      <c r="D21" s="8"/>
      <c r="E21" s="23"/>
      <c r="F21" s="394" t="s">
        <v>134</v>
      </c>
      <c r="G21" s="394"/>
      <c r="H21" s="394" t="s">
        <v>56</v>
      </c>
      <c r="I21" s="394"/>
      <c r="J21" s="20" t="s">
        <v>116</v>
      </c>
      <c r="K21" s="111"/>
      <c r="L21" s="26"/>
    </row>
    <row r="22" spans="2:12" ht="15.6">
      <c r="B22" s="27"/>
      <c r="C22" s="98" t="s">
        <v>51</v>
      </c>
      <c r="D22" s="98"/>
      <c r="E22" s="2"/>
      <c r="F22" s="395"/>
      <c r="G22" s="395"/>
      <c r="H22" s="28"/>
      <c r="I22" s="28"/>
      <c r="J22" s="28" t="s">
        <v>113</v>
      </c>
      <c r="K22" s="111"/>
      <c r="L22" s="26"/>
    </row>
    <row r="23" spans="2:12" ht="15.6">
      <c r="B23" s="27"/>
      <c r="C23" s="21"/>
      <c r="D23" s="21"/>
      <c r="E23" s="21"/>
      <c r="F23" s="19" t="s">
        <v>37</v>
      </c>
      <c r="G23" s="19" t="s">
        <v>177</v>
      </c>
      <c r="H23" s="19" t="s">
        <v>37</v>
      </c>
      <c r="I23" s="19" t="s">
        <v>177</v>
      </c>
      <c r="J23" s="28" t="s">
        <v>65</v>
      </c>
      <c r="K23" s="111"/>
      <c r="L23" s="26"/>
    </row>
    <row r="24" spans="2:12" ht="15.6">
      <c r="B24" s="27"/>
      <c r="C24" s="3" t="s">
        <v>41</v>
      </c>
      <c r="D24" s="3"/>
      <c r="E24" s="23"/>
      <c r="F24" s="202">
        <f>G24*E8</f>
        <v>0</v>
      </c>
      <c r="G24" s="190">
        <f>IFERROR(IF('Abitabel - taastuvenergia'!C23/Tulemused!E8&lt;=15,'Abitabel - taastuvenergia'!C23/Tulemused!E8,15),0)</f>
        <v>0</v>
      </c>
      <c r="H24" s="87"/>
      <c r="I24" s="87"/>
      <c r="J24" s="20"/>
      <c r="K24" s="111"/>
      <c r="L24" s="26"/>
    </row>
    <row r="25" spans="2:12" ht="15.6">
      <c r="B25" s="27"/>
      <c r="C25" s="31" t="s">
        <v>40</v>
      </c>
      <c r="D25" s="31"/>
      <c r="E25" s="2"/>
      <c r="F25" s="171">
        <f>'Abitabel - taastuvenergia'!C11</f>
        <v>0</v>
      </c>
      <c r="G25" s="62">
        <f>IFERROR(F25/$E$8,0)</f>
        <v>0</v>
      </c>
      <c r="H25" s="222">
        <f>F25*(1-J25)</f>
        <v>0</v>
      </c>
      <c r="I25" s="220">
        <f>IFERROR(H25/E8,0)</f>
        <v>0</v>
      </c>
      <c r="J25" s="104">
        <v>0.55000000000000004</v>
      </c>
      <c r="K25" s="111"/>
      <c r="L25" s="26"/>
    </row>
    <row r="26" spans="2:12" ht="15.6">
      <c r="B26" s="27"/>
      <c r="C26" s="4" t="s">
        <v>14</v>
      </c>
      <c r="D26" s="4"/>
      <c r="E26" s="21"/>
      <c r="F26" s="365"/>
      <c r="G26" s="365"/>
      <c r="H26" s="365"/>
      <c r="I26" s="365"/>
      <c r="J26" s="19"/>
      <c r="K26" s="112"/>
      <c r="L26" s="26"/>
    </row>
    <row r="27" spans="2:12">
      <c r="B27" s="27"/>
      <c r="C27" s="98" t="s">
        <v>45</v>
      </c>
      <c r="D27" s="98"/>
      <c r="E27" s="2"/>
      <c r="F27" s="28" t="s">
        <v>33</v>
      </c>
      <c r="G27" s="28" t="s">
        <v>32</v>
      </c>
      <c r="H27" s="28" t="s">
        <v>33</v>
      </c>
      <c r="I27" s="28" t="s">
        <v>32</v>
      </c>
      <c r="J27" s="2"/>
      <c r="K27" s="2"/>
      <c r="L27" s="26"/>
    </row>
    <row r="28" spans="2:12" ht="15.6">
      <c r="B28" s="27"/>
      <c r="C28" s="21"/>
      <c r="D28" s="21"/>
      <c r="E28" s="21"/>
      <c r="F28" s="19" t="s">
        <v>37</v>
      </c>
      <c r="G28" s="19" t="s">
        <v>37</v>
      </c>
      <c r="H28" s="19" t="s">
        <v>177</v>
      </c>
      <c r="I28" s="19" t="s">
        <v>177</v>
      </c>
      <c r="J28" s="2"/>
      <c r="K28" s="2"/>
      <c r="L28" s="26"/>
    </row>
    <row r="29" spans="2:12">
      <c r="B29" s="27"/>
      <c r="C29" s="2" t="s">
        <v>30</v>
      </c>
      <c r="D29" s="2"/>
      <c r="E29" s="2"/>
      <c r="F29" s="103" t="s">
        <v>16</v>
      </c>
      <c r="G29" s="103" t="s">
        <v>16</v>
      </c>
      <c r="H29" s="103" t="s">
        <v>16</v>
      </c>
      <c r="I29" s="103" t="s">
        <v>16</v>
      </c>
      <c r="J29" s="2"/>
      <c r="K29" s="2"/>
      <c r="L29" s="26"/>
    </row>
    <row r="30" spans="2:12">
      <c r="B30" s="27"/>
      <c r="C30" s="31" t="s">
        <v>44</v>
      </c>
      <c r="D30" s="2"/>
      <c r="E30" s="2"/>
      <c r="F30" s="216">
        <f>IF(OR(Lähteandmed!D7=Rippmenüüd!B11,Lähteandmed!D7=Rippmenüüd!B12),((Tulemused!F43/Lähteandmed!E52)*Lähteandmed!G52)/Lähteandmed!F52+Tulemused!F43*(1-Lähteandmed!G52),IF(Lähteandmed!D9=Rippmenüüd!F6,(Tulemused!F43*Lähteandmed!G52)/Lähteandmed!E52/Lähteandmed!F52,0))</f>
        <v>19121.344895853254</v>
      </c>
      <c r="G30" s="171">
        <f>IF(AND(Lähteandmed!D9=Rippmenüüd!F6,OR(Lähteandmed!D7=Rippmenüüd!B4,Lähteandmed!D7=Rippmenüüd!B5,Lähteandmed!D7=Rippmenüüd!B6,Lähteandmed!D7=Rippmenüüd!B7,Lähteandmed!D7=Rippmenüüd!B8,Lähteandmed!D7=Rippmenüüd!B9,Lähteandmed!D7=Rippmenüüd!B10)),Tulemused!F43/Lähteandmed!D52/Lähteandmed!E52*(1-Lähteandmed!G52),IF(OR(Lähteandmed!D7=Rippmenüüd!B4,Lähteandmed!D7=Rippmenüüd!B5,Lähteandmed!D7=Rippmenüüd!B6,Lähteandmed!D7=Rippmenüüd!B7,Lähteandmed!D7=Rippmenüüd!B8,Lähteandmed!D7=Rippmenüüd!B9,Lähteandmed!D7=Rippmenüüd!B10),Tulemused!F43/Lähteandmed!D52/Lähteandmed!E52,IF(Lähteandmed!D7=Rippmenüüd!B13,Tulemused!F43/Lähteandmed!D52,0)))</f>
        <v>44292.380832202456</v>
      </c>
      <c r="H30" s="62">
        <f>IFERROR(F30/$E$8,0)</f>
        <v>6.5790479272822919</v>
      </c>
      <c r="I30" s="62">
        <f>IFERROR(G30/$E$8,0)</f>
        <v>15.23960254342226</v>
      </c>
      <c r="J30" s="2"/>
      <c r="K30" s="2"/>
      <c r="L30" s="26"/>
    </row>
    <row r="31" spans="2:12">
      <c r="B31" s="27"/>
      <c r="C31" s="31" t="s">
        <v>43</v>
      </c>
      <c r="D31" s="2"/>
      <c r="E31" s="2"/>
      <c r="F31" s="171">
        <f>IF(Lähteandmed!D9=Rippmenüüd!F6,(F44*Lähteandmed!G52)/Lähteandmed!F52,IF(AND(Lähteandmed!B53=Rippmenüüd!F19,OR(Lähteandmed!D7=Rippmenüüd!B11,Lähteandmed!D7=Rippmenüüd!B12)),((Tulemused!F44/Lähteandmed!E53)*Lähteandmed!G53)/Lähteandmed!F53+Tulemused!F44*(1-Lähteandmed!G53),IF(Lähteandmed!B53=Rippmenüüd!F18,Tulemused!F44/Lähteandmed!D53/Lähteandmed!E53,IF(AND(Lähteandmed!B53=Rippmenüüd!F20,OR(Lähteandmed!D7=Rippmenüüd!B11,Lähteandmed!D7=Rippmenüüd!B12)),((Tulemused!F44/Lähteandmed!E52)*Lähteandmed!G52)/Lähteandmed!F52+Tulemused!F44*(1-Lähteandmed!G52),0))))</f>
        <v>33560.515563120054</v>
      </c>
      <c r="G31" s="171">
        <f>IF(AND(Lähteandmed!D9=Rippmenüüd!F6,Lähteandmed!B53=Rippmenüüd!F20),Tulemused!F44*(1-Lähteandmed!G53),IF(AND(Lähteandmed!B53=Rippmenüüd!F19,OR(Lähteandmed!D7=Rippmenüüd!B4,Lähteandmed!D7=Rippmenüüd!B5,Lähteandmed!D7=Rippmenüüd!B6,Lähteandmed!D7=Rippmenüüd!B7,Lähteandmed!D7=Rippmenüüd!B8,Lähteandmed!D7=Rippmenüüd!B9,,Lähteandmed!D7=Rippmenüüd!B10)),Tulemused!F44/Lähteandmed!D53/Lähteandmed!E53,IF(AND(Lähteandmed!B53=Rippmenüüd!F20,OR(Lähteandmed!D7=Rippmenüüd!B4,Lähteandmed!D7=Rippmenüüd!B5,Lähteandmed!D7=Rippmenüüd!B6,Lähteandmed!D7=Rippmenüüd!B7,Lähteandmed!D7=Rippmenüüd!B8,Lähteandmed!D7=Rippmenüüd!B9,Lähteandmed!D7=Rippmenüüd!B10,Lähteandmed!D7=Rippmenüüd!B13)),Tulemused!F44/Lähteandmed!D52/Lähteandmed!E52,0)))</f>
        <v>69965.142614640106</v>
      </c>
      <c r="H31" s="267">
        <f t="shared" ref="H31:H34" si="1">IFERROR(F31/$E$8,0)</f>
        <v>11.547108300000017</v>
      </c>
      <c r="I31" s="267">
        <f t="shared" ref="I31:I32" si="2">IFERROR(G31/$E$8,0)</f>
        <v>24.072785100000036</v>
      </c>
      <c r="J31" s="2"/>
      <c r="K31" s="2"/>
      <c r="L31" s="26"/>
    </row>
    <row r="32" spans="2:12">
      <c r="B32" s="27"/>
      <c r="C32" s="31" t="s">
        <v>42</v>
      </c>
      <c r="D32" s="2"/>
      <c r="E32" s="2"/>
      <c r="F32" s="171">
        <f>IF(AND(Lähteandmed!B54=Rippmenüüd!B18,OR(Lähteandmed!D7=Rippmenüüd!B11,Lähteandmed!D7=Rippmenüüd!B12)),((Tulemused!F45/Lähteandmed!E54)*Lähteandmed!G54)/Lähteandmed!F54+Tulemused!F45*(1-Lähteandmed!G54),IF(Lähteandmed!B54=Rippmenüüd!B19,Tulemused!F45/Lähteandmed!D54/Lähteandmed!E54,IF(AND(Lähteandmed!D9=Rippmenüüd!F6,Lähteandmed!B54=Rippmenüüd!B18),(F45*Lähteandmed!G52)/Lähteandmed!F52,0)))</f>
        <v>17147.759999999998</v>
      </c>
      <c r="G32" s="171">
        <f>IFERROR(IF(AND(Lähteandmed!D9=Rippmenüüd!F6,Lähteandmed!B54=Rippmenüüd!B18,F24&gt;0),(Tulemused!F45-F24)/Lähteandmed!D54/Lähteandmed!E54*(1-Lähteandmed!G54),IF(AND(Lähteandmed!B54=Rippmenüüd!B18,F24&gt;0,OR(Lähteandmed!D7=Rippmenüüd!B4,Lähteandmed!D7=Rippmenüüd!B5,Lähteandmed!D7=Rippmenüüd!B6,Lähteandmed!D7=Rippmenüüd!B7,Lähteandmed!D7=Rippmenüüd!B8,Lähteandmed!D7=Rippmenüüd!B9,Lähteandmed!D7=Rippmenüüd!B10)),(Tulemused!F45-F24)/Lähteandmed!D54/Lähteandmed!E54,IF(AND(Lähteandmed!B54=Rippmenüüd!B20,F24&gt;0),(Tulemused!F45-F24)/Lähteandmed!D54/Lähteandmed!E54,IF(AND(Lähteandmed!D9=Rippmenüüd!F6,Lähteandmed!B54=Rippmenüüd!B18),Tulemused!F45/Lähteandmed!D54/Lähteandmed!E54*(1-Lähteandmed!G54),IF(AND(Lähteandmed!B54=Rippmenüüd!B18,OR(Lähteandmed!D7=Rippmenüüd!B4,Lähteandmed!D7=Rippmenüüd!B5,Lähteandmed!D7=Rippmenüüd!B6,Lähteandmed!D7=Rippmenüüd!B7,Lähteandmed!D7=Rippmenüüd!B8,Lähteandmed!D7=Rippmenüüd!B9,Lähteandmed!D7=Rippmenüüd!B10)),Tulemused!F45/Lähteandmed!D54/Lähteandmed!E54,IF(Lähteandmed!B54=Rippmenüüd!B20,Tulemused!F45/Lähteandmed!D54/Lähteandmed!E54,0)))))),0)</f>
        <v>39720.800000000003</v>
      </c>
      <c r="H32" s="267">
        <f t="shared" si="1"/>
        <v>5.8999999999999995</v>
      </c>
      <c r="I32" s="267">
        <f t="shared" si="2"/>
        <v>13.666666666666668</v>
      </c>
      <c r="J32" s="2"/>
      <c r="K32" s="2"/>
      <c r="L32" s="26"/>
    </row>
    <row r="33" spans="2:12">
      <c r="B33" s="27"/>
      <c r="C33" s="31" t="s">
        <v>117</v>
      </c>
      <c r="D33" s="2"/>
      <c r="E33" s="2"/>
      <c r="F33" s="171">
        <f>IF(Lähteandmed!D67&gt;0,Lähteandmed!H52*Lähteandmed!H37+'Abitabel - taastuvenergia'!C21,Lähteandmed!H52*Lähteandmed!H37)</f>
        <v>1453.2</v>
      </c>
      <c r="G33" s="29" t="s">
        <v>16</v>
      </c>
      <c r="H33" s="267">
        <f t="shared" si="1"/>
        <v>0.5</v>
      </c>
      <c r="I33" s="29" t="s">
        <v>16</v>
      </c>
      <c r="J33" s="2"/>
      <c r="K33" s="2"/>
      <c r="L33" s="26"/>
    </row>
    <row r="34" spans="2:12" ht="15.6">
      <c r="B34" s="27"/>
      <c r="C34" s="98" t="s">
        <v>178</v>
      </c>
      <c r="D34" s="98"/>
      <c r="E34" s="2"/>
      <c r="F34" s="171">
        <f>Lähteandmed!E45*Lähteandmed!F45*8760</f>
        <v>10184.025600000001</v>
      </c>
      <c r="G34" s="29" t="s">
        <v>16</v>
      </c>
      <c r="H34" s="267">
        <f t="shared" si="1"/>
        <v>3.504</v>
      </c>
      <c r="I34" s="29" t="s">
        <v>16</v>
      </c>
      <c r="J34" s="2"/>
      <c r="K34" s="2"/>
      <c r="L34" s="26"/>
    </row>
    <row r="35" spans="2:12">
      <c r="B35" s="27"/>
      <c r="C35" s="2" t="s">
        <v>29</v>
      </c>
      <c r="D35" s="2"/>
      <c r="E35" s="2"/>
      <c r="F35" s="105"/>
      <c r="G35" s="2"/>
      <c r="H35" s="2"/>
      <c r="I35" s="2"/>
      <c r="J35" s="2"/>
      <c r="K35" s="2"/>
      <c r="L35" s="26"/>
    </row>
    <row r="36" spans="2:12">
      <c r="B36" s="27"/>
      <c r="C36" s="31" t="s">
        <v>117</v>
      </c>
      <c r="D36" s="2"/>
      <c r="E36" s="2"/>
      <c r="F36" s="105"/>
      <c r="G36" s="29" t="s">
        <v>16</v>
      </c>
      <c r="H36" s="2"/>
      <c r="I36" s="29" t="s">
        <v>16</v>
      </c>
      <c r="J36" s="2"/>
      <c r="K36" s="2"/>
      <c r="L36" s="26"/>
    </row>
    <row r="37" spans="2:12">
      <c r="B37" s="27"/>
      <c r="C37" s="98" t="s">
        <v>35</v>
      </c>
      <c r="D37" s="98"/>
      <c r="E37" s="2"/>
      <c r="F37" s="171">
        <f>Lähteandmed!F74*Lähteandmed!G74/100*8760/1000*Lähteandmed!$H$37</f>
        <v>20368.051200000002</v>
      </c>
      <c r="G37" s="78" t="s">
        <v>16</v>
      </c>
      <c r="H37" s="62">
        <f>IFERROR(F37/$E$8,0)</f>
        <v>7.008</v>
      </c>
      <c r="I37" s="29" t="s">
        <v>16</v>
      </c>
      <c r="J37" s="2"/>
      <c r="K37" s="2"/>
      <c r="L37" s="26"/>
    </row>
    <row r="38" spans="2:12">
      <c r="B38" s="27"/>
      <c r="C38" s="98" t="s">
        <v>34</v>
      </c>
      <c r="D38" s="98"/>
      <c r="E38" s="2"/>
      <c r="F38" s="171">
        <f>Lähteandmed!E73*Lähteandmed!G73/100*8760/1000*Lähteandmed!$H$37/0.7</f>
        <v>65468.736000000004</v>
      </c>
      <c r="G38" s="78" t="s">
        <v>16</v>
      </c>
      <c r="H38" s="267">
        <f>IFERROR(F38/$E$8,0)</f>
        <v>22.525714285714287</v>
      </c>
      <c r="I38" s="29" t="s">
        <v>16</v>
      </c>
      <c r="J38" s="2"/>
      <c r="K38" s="2"/>
      <c r="L38" s="26"/>
    </row>
    <row r="39" spans="2:12">
      <c r="B39" s="27"/>
      <c r="C39" s="405" t="s">
        <v>266</v>
      </c>
      <c r="D39" s="405"/>
      <c r="E39" s="2"/>
      <c r="F39" s="407">
        <f>SUM(F30:F38)</f>
        <v>167303.63325897331</v>
      </c>
      <c r="G39" s="407">
        <f>SUM(G30:G38)</f>
        <v>153978.32344684255</v>
      </c>
      <c r="H39" s="403">
        <f>SUM(H30:H38)</f>
        <v>57.563870512996594</v>
      </c>
      <c r="I39" s="403">
        <f>SUM(I30:I38)</f>
        <v>52.979054310088969</v>
      </c>
      <c r="J39" s="2"/>
      <c r="K39" s="2"/>
      <c r="L39" s="26"/>
    </row>
    <row r="40" spans="2:12" ht="16.95" customHeight="1">
      <c r="B40" s="27"/>
      <c r="C40" s="406"/>
      <c r="D40" s="406"/>
      <c r="E40" s="21"/>
      <c r="F40" s="408"/>
      <c r="G40" s="408"/>
      <c r="H40" s="404"/>
      <c r="I40" s="404"/>
      <c r="J40" s="2"/>
      <c r="K40" s="2"/>
      <c r="L40" s="26"/>
    </row>
    <row r="41" spans="2:12">
      <c r="B41" s="27"/>
      <c r="C41" s="30" t="s">
        <v>179</v>
      </c>
      <c r="D41" s="30"/>
      <c r="E41" s="2"/>
      <c r="F41" s="2"/>
      <c r="G41" s="2"/>
      <c r="H41" s="2"/>
      <c r="I41" s="2"/>
      <c r="J41" s="2"/>
      <c r="K41" s="2"/>
      <c r="L41" s="26"/>
    </row>
    <row r="42" spans="2:12" ht="15.6">
      <c r="B42" s="27"/>
      <c r="C42" s="12" t="s">
        <v>39</v>
      </c>
      <c r="D42" s="12"/>
      <c r="E42" s="12"/>
      <c r="F42" s="13" t="s">
        <v>37</v>
      </c>
      <c r="G42" s="13" t="s">
        <v>177</v>
      </c>
      <c r="H42" s="2"/>
      <c r="I42" s="2"/>
      <c r="J42" s="2"/>
      <c r="K42" s="2"/>
      <c r="L42" s="26"/>
    </row>
    <row r="43" spans="2:12" ht="15.6">
      <c r="B43" s="27"/>
      <c r="C43" s="98" t="s">
        <v>180</v>
      </c>
      <c r="D43" s="98"/>
      <c r="E43" s="2"/>
      <c r="F43" s="171">
        <f>Lähteandmed!H35*Kraadpäevad!J5*24/1000</f>
        <v>94310.362113445706</v>
      </c>
      <c r="G43" s="62">
        <f>IFERROR(F43/$E$8,0)</f>
        <v>32.449202488799102</v>
      </c>
      <c r="H43" s="2"/>
      <c r="I43" s="2"/>
      <c r="J43" s="2"/>
      <c r="K43" s="2"/>
      <c r="L43" s="26"/>
    </row>
    <row r="44" spans="2:12" ht="15.6">
      <c r="B44" s="27"/>
      <c r="C44" s="98" t="s">
        <v>181</v>
      </c>
      <c r="D44" s="98"/>
      <c r="E44" s="2"/>
      <c r="F44" s="171">
        <f>IF(OR(Lähteandmed!D9=Rippmenüüd!F4,Lähteandmed!D9=Rippmenüüd!F5,Lähteandmed!D9=Rippmenüüd!F6),SUM(Kraadpäevad!L4:L2884,Kraadpäevad!L5837:L8764),SUM(Kraadpäevad!P4:P8764))</f>
        <v>170646.68930400026</v>
      </c>
      <c r="G44" s="62">
        <f>IFERROR(F44/$E$8,0)</f>
        <v>58.71411000000009</v>
      </c>
      <c r="H44" s="2"/>
      <c r="I44" s="2"/>
      <c r="J44" s="2"/>
      <c r="K44" s="2"/>
      <c r="L44" s="26"/>
    </row>
    <row r="45" spans="2:12">
      <c r="B45" s="27"/>
      <c r="C45" s="2" t="s">
        <v>38</v>
      </c>
      <c r="D45" s="2"/>
      <c r="E45" s="2"/>
      <c r="F45" s="171">
        <f>G45*Lähteandmed!H37</f>
        <v>87192</v>
      </c>
      <c r="G45" s="62">
        <v>30</v>
      </c>
      <c r="H45" s="2"/>
      <c r="I45" s="2"/>
      <c r="J45" s="2"/>
      <c r="K45" s="2"/>
      <c r="L45" s="26"/>
    </row>
    <row r="46" spans="2:12">
      <c r="B46" s="27"/>
      <c r="C46" s="2" t="s">
        <v>128</v>
      </c>
      <c r="D46" s="2"/>
      <c r="E46" s="2"/>
      <c r="F46" s="28">
        <v>0</v>
      </c>
      <c r="G46" s="203">
        <v>0</v>
      </c>
      <c r="H46" s="2"/>
      <c r="I46" s="2"/>
      <c r="J46" s="2"/>
      <c r="K46" s="2"/>
      <c r="L46" s="26"/>
    </row>
    <row r="47" spans="2:12">
      <c r="B47" s="27"/>
      <c r="C47" s="21" t="s">
        <v>129</v>
      </c>
      <c r="D47" s="21"/>
      <c r="E47" s="21"/>
      <c r="F47" s="19">
        <v>0</v>
      </c>
      <c r="G47" s="204">
        <v>0</v>
      </c>
      <c r="H47" s="2"/>
      <c r="I47" s="2"/>
      <c r="J47" s="2"/>
      <c r="K47" s="2"/>
      <c r="L47" s="26"/>
    </row>
    <row r="48" spans="2:12" ht="16.95" customHeight="1">
      <c r="B48" s="27"/>
      <c r="C48" s="106" t="s">
        <v>182</v>
      </c>
      <c r="D48" s="106"/>
      <c r="E48" s="2"/>
      <c r="F48" s="2"/>
      <c r="G48" s="2"/>
      <c r="H48" s="2"/>
      <c r="I48" s="2"/>
      <c r="J48" s="2"/>
      <c r="K48" s="2"/>
      <c r="L48" s="26"/>
    </row>
    <row r="49" spans="2:12">
      <c r="B49" s="27"/>
      <c r="C49" s="106" t="s">
        <v>183</v>
      </c>
      <c r="D49" s="106"/>
      <c r="E49" s="2"/>
      <c r="F49" s="2"/>
      <c r="G49" s="2"/>
      <c r="H49" s="2"/>
      <c r="I49" s="2"/>
      <c r="J49" s="2"/>
      <c r="K49" s="2"/>
      <c r="L49" s="26"/>
    </row>
    <row r="50" spans="2:12">
      <c r="B50" s="27"/>
      <c r="C50" s="14" t="s">
        <v>28</v>
      </c>
      <c r="D50" s="15"/>
      <c r="E50" s="12"/>
      <c r="F50" s="402" t="s">
        <v>301</v>
      </c>
      <c r="G50" s="402"/>
      <c r="H50" s="402"/>
      <c r="I50" s="402"/>
      <c r="J50" s="402"/>
      <c r="K50" s="402"/>
      <c r="L50" s="26"/>
    </row>
    <row r="51" spans="2:12">
      <c r="B51" s="27"/>
      <c r="C51" s="31"/>
      <c r="D51" s="31"/>
      <c r="E51" s="2"/>
      <c r="F51" s="2"/>
      <c r="G51" s="2"/>
      <c r="H51" s="2"/>
      <c r="I51" s="2"/>
      <c r="J51" s="2"/>
      <c r="K51" s="2"/>
      <c r="L51" s="26"/>
    </row>
    <row r="52" spans="2:12">
      <c r="B52" s="27"/>
      <c r="C52" s="400">
        <f>Lähteandmed!B76</f>
        <v>43600</v>
      </c>
      <c r="D52" s="400"/>
      <c r="E52" s="2"/>
      <c r="F52" s="401" t="str">
        <f>Lähteandmed!E76</f>
        <v>Vladimir Schmidt</v>
      </c>
      <c r="G52" s="401"/>
      <c r="H52" s="401"/>
      <c r="I52" s="401"/>
      <c r="J52" s="401"/>
      <c r="K52" s="401"/>
      <c r="L52" s="26"/>
    </row>
    <row r="53" spans="2:12">
      <c r="B53" s="24"/>
      <c r="C53" s="4" t="s">
        <v>22</v>
      </c>
      <c r="D53" s="4"/>
      <c r="E53" s="21"/>
      <c r="F53" s="4" t="s">
        <v>23</v>
      </c>
      <c r="G53" s="21"/>
      <c r="H53" s="21"/>
      <c r="I53" s="4" t="s">
        <v>133</v>
      </c>
      <c r="J53" s="21"/>
      <c r="K53" s="21"/>
      <c r="L53" s="25"/>
    </row>
    <row r="54" spans="2:12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</sheetData>
  <sheetProtection algorithmName="SHA-512" hashValue="rb6B4+AdZM/Bzz77kpy5f63mRrr5wdnhW034xXiTI6OybRyK1xjeJkKTXJGZsrByRm2euwjCpuT981eMJdqT7g==" saltValue="0q0Wy50xEcqywxRsZgNuKQ==" spinCount="100000" sheet="1" objects="1" scenarios="1" selectLockedCells="1"/>
  <mergeCells count="18">
    <mergeCell ref="C52:D52"/>
    <mergeCell ref="F52:K52"/>
    <mergeCell ref="F50:K50"/>
    <mergeCell ref="F26:G26"/>
    <mergeCell ref="H26:I26"/>
    <mergeCell ref="H39:H40"/>
    <mergeCell ref="I39:I40"/>
    <mergeCell ref="C39:D40"/>
    <mergeCell ref="F39:F40"/>
    <mergeCell ref="G39:G40"/>
    <mergeCell ref="F21:G21"/>
    <mergeCell ref="H21:I21"/>
    <mergeCell ref="F22:G22"/>
    <mergeCell ref="C3:K3"/>
    <mergeCell ref="C2:K2"/>
    <mergeCell ref="E5:H5"/>
    <mergeCell ref="E6:H6"/>
    <mergeCell ref="D14:E14"/>
  </mergeCells>
  <pageMargins left="0.19685039370078741" right="0.19685039370078741" top="0.19685039370078741" bottom="0.19685039370078741" header="0.51181102362204722" footer="0.51181102362204722"/>
  <pageSetup paperSize="9" scale="84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B2:I38"/>
  <sheetViews>
    <sheetView showGridLines="0" zoomScaleNormal="100" workbookViewId="0">
      <selection activeCell="C10" sqref="C10"/>
    </sheetView>
  </sheetViews>
  <sheetFormatPr defaultColWidth="9.109375" defaultRowHeight="13.8"/>
  <cols>
    <col min="1" max="1" width="5.33203125" style="115" customWidth="1"/>
    <col min="2" max="2" width="51.6640625" style="115" customWidth="1"/>
    <col min="3" max="3" width="11.44140625" style="115" customWidth="1"/>
    <col min="4" max="4" width="13.5546875" style="115" bestFit="1" customWidth="1"/>
    <col min="5" max="5" width="10.33203125" style="115" bestFit="1" customWidth="1"/>
    <col min="6" max="6" width="20.44140625" style="115" customWidth="1"/>
    <col min="7" max="7" width="16.5546875" style="115" bestFit="1" customWidth="1"/>
    <col min="8" max="8" width="18.6640625" style="115" bestFit="1" customWidth="1"/>
    <col min="9" max="9" width="13.5546875" style="115" bestFit="1" customWidth="1"/>
    <col min="10" max="16384" width="9.109375" style="115"/>
  </cols>
  <sheetData>
    <row r="2" spans="2:9">
      <c r="B2" s="17" t="s">
        <v>240</v>
      </c>
    </row>
    <row r="3" spans="2:9">
      <c r="B3" s="116" t="s">
        <v>204</v>
      </c>
    </row>
    <row r="5" spans="2:9">
      <c r="B5" s="117" t="s">
        <v>205</v>
      </c>
      <c r="C5" s="118" t="s">
        <v>247</v>
      </c>
      <c r="D5" s="117" t="s">
        <v>201</v>
      </c>
      <c r="E5" s="119"/>
    </row>
    <row r="6" spans="2:9">
      <c r="B6" s="119" t="s">
        <v>227</v>
      </c>
      <c r="C6" s="292">
        <v>0.5</v>
      </c>
      <c r="D6" s="119" t="s">
        <v>12</v>
      </c>
      <c r="E6" s="119"/>
    </row>
    <row r="7" spans="2:9">
      <c r="B7" s="119" t="s">
        <v>280</v>
      </c>
      <c r="C7" s="292">
        <v>1.5</v>
      </c>
      <c r="D7" s="119" t="s">
        <v>12</v>
      </c>
      <c r="E7" s="119"/>
    </row>
    <row r="8" spans="2:9" ht="15.6">
      <c r="B8" s="119" t="s">
        <v>235</v>
      </c>
      <c r="C8" s="292">
        <v>108</v>
      </c>
      <c r="D8" s="119" t="s">
        <v>241</v>
      </c>
      <c r="E8" s="119"/>
    </row>
    <row r="9" spans="2:9">
      <c r="B9" s="119" t="s">
        <v>239</v>
      </c>
      <c r="C9" s="292">
        <v>169</v>
      </c>
      <c r="D9" s="119" t="s">
        <v>12</v>
      </c>
      <c r="E9" s="119"/>
    </row>
    <row r="10" spans="2:9" ht="16.8">
      <c r="B10" s="119" t="s">
        <v>236</v>
      </c>
      <c r="C10" s="292">
        <v>0.5</v>
      </c>
      <c r="D10" s="119" t="s">
        <v>242</v>
      </c>
      <c r="E10" s="119"/>
    </row>
    <row r="11" spans="2:9" ht="16.8">
      <c r="B11" s="119" t="s">
        <v>401</v>
      </c>
      <c r="C11" s="292">
        <v>1</v>
      </c>
      <c r="D11" s="119" t="s">
        <v>242</v>
      </c>
      <c r="E11" s="116"/>
      <c r="F11" s="133"/>
      <c r="G11" s="133"/>
      <c r="H11" s="133"/>
      <c r="I11" s="133"/>
    </row>
    <row r="12" spans="2:9">
      <c r="B12" s="119" t="s">
        <v>228</v>
      </c>
      <c r="C12" s="120">
        <v>2</v>
      </c>
      <c r="D12" s="119" t="s">
        <v>243</v>
      </c>
      <c r="E12" s="119"/>
    </row>
    <row r="13" spans="2:9" ht="15.6">
      <c r="B13" s="119" t="s">
        <v>229</v>
      </c>
      <c r="C13" s="120">
        <v>2</v>
      </c>
      <c r="D13" s="119"/>
      <c r="E13" s="119"/>
    </row>
    <row r="14" spans="2:9" ht="15.6">
      <c r="B14" s="119" t="s">
        <v>230</v>
      </c>
      <c r="C14" s="120">
        <f>IFERROR(C12*(1/C10),0)</f>
        <v>4</v>
      </c>
      <c r="D14" s="119"/>
      <c r="E14" s="119"/>
    </row>
    <row r="15" spans="2:9">
      <c r="B15" s="119" t="s">
        <v>231</v>
      </c>
      <c r="C15" s="120">
        <f>IFERROR(C8/(0.5*C9),0)</f>
        <v>1.2781065088757397</v>
      </c>
      <c r="D15" s="119"/>
      <c r="E15" s="119"/>
    </row>
    <row r="16" spans="2:9">
      <c r="B16" s="119" t="s">
        <v>232</v>
      </c>
      <c r="C16" s="120">
        <f>PI()</f>
        <v>3.1415926535897931</v>
      </c>
      <c r="D16" s="119"/>
      <c r="E16" s="119"/>
    </row>
    <row r="17" spans="2:5" ht="16.8">
      <c r="B17" s="119" t="s">
        <v>233</v>
      </c>
      <c r="C17" s="120">
        <f>IFERROR((2*2/C16*1)*(1+((0.5*C13)/(C13+C7)))*(LN(C7/C14+1)),0)</f>
        <v>0.52131585037959882</v>
      </c>
      <c r="D17" s="119" t="s">
        <v>242</v>
      </c>
      <c r="E17" s="119"/>
    </row>
    <row r="18" spans="2:5" ht="16.8">
      <c r="B18" s="119" t="s">
        <v>234</v>
      </c>
      <c r="C18" s="120">
        <f>((2*C12)/(C16*C15+C13+0.5*C7))*(LN((C16*C15)/(C13+0.5*C7)+1))</f>
        <v>0.53224870892691745</v>
      </c>
      <c r="D18" s="119" t="s">
        <v>242</v>
      </c>
      <c r="E18" s="119"/>
    </row>
    <row r="19" spans="2:5">
      <c r="B19" s="119" t="s">
        <v>237</v>
      </c>
      <c r="C19" s="120">
        <v>0.3</v>
      </c>
      <c r="D19" s="119" t="s">
        <v>206</v>
      </c>
      <c r="E19" s="119"/>
    </row>
    <row r="20" spans="2:5" ht="15.6">
      <c r="B20" s="119" t="s">
        <v>238</v>
      </c>
      <c r="C20" s="120">
        <f>C8*(C6+C7)</f>
        <v>216</v>
      </c>
      <c r="D20" s="119" t="s">
        <v>244</v>
      </c>
      <c r="E20" s="119"/>
    </row>
    <row r="21" spans="2:5" ht="15.6">
      <c r="B21" s="121" t="s">
        <v>225</v>
      </c>
      <c r="C21" s="122">
        <f>IFERROR((1/C11)+(C8/((C8*C18)+(C7*C9*C17)+(C6*C9*C10)+(0.33*C19*C20))),0)</f>
        <v>1.4264216733944131</v>
      </c>
      <c r="D21" s="121" t="s">
        <v>245</v>
      </c>
      <c r="E21" s="119"/>
    </row>
    <row r="22" spans="2:5" ht="15.6">
      <c r="B22" s="123" t="s">
        <v>226</v>
      </c>
      <c r="C22" s="124">
        <f>IFERROR(1/C21,0)</f>
        <v>0.70105496758215258</v>
      </c>
      <c r="D22" s="125" t="s">
        <v>246</v>
      </c>
      <c r="E22" s="119"/>
    </row>
    <row r="24" spans="2:5" ht="27.75" customHeight="1">
      <c r="B24" s="409" t="s">
        <v>412</v>
      </c>
      <c r="C24" s="409"/>
      <c r="D24" s="409"/>
    </row>
    <row r="26" spans="2:5">
      <c r="B26" s="126"/>
      <c r="C26" s="127"/>
      <c r="D26" s="127"/>
    </row>
    <row r="27" spans="2:5">
      <c r="B27" s="126"/>
      <c r="C27" s="127"/>
      <c r="D27" s="127"/>
    </row>
    <row r="28" spans="2:5">
      <c r="C28" s="126"/>
      <c r="D28" s="128"/>
    </row>
    <row r="29" spans="2:5">
      <c r="B29" s="126"/>
      <c r="C29" s="129"/>
      <c r="D29" s="130"/>
    </row>
    <row r="30" spans="2:5">
      <c r="B30" s="126"/>
      <c r="C30" s="129"/>
      <c r="D30" s="130"/>
    </row>
    <row r="31" spans="2:5">
      <c r="B31" s="126"/>
      <c r="C31" s="129"/>
      <c r="D31" s="130"/>
    </row>
    <row r="32" spans="2:5">
      <c r="B32" s="126"/>
      <c r="D32" s="130"/>
    </row>
    <row r="33" spans="2:4">
      <c r="C33" s="129"/>
      <c r="D33" s="130"/>
    </row>
    <row r="34" spans="2:4">
      <c r="C34" s="126"/>
      <c r="D34" s="128"/>
    </row>
    <row r="35" spans="2:4">
      <c r="B35" s="126"/>
      <c r="C35" s="126"/>
      <c r="D35" s="130"/>
    </row>
    <row r="36" spans="2:4">
      <c r="B36" s="126"/>
      <c r="C36" s="131"/>
      <c r="D36" s="126"/>
    </row>
    <row r="37" spans="2:4">
      <c r="B37" s="126"/>
      <c r="C37" s="131"/>
      <c r="D37" s="126"/>
    </row>
    <row r="38" spans="2:4">
      <c r="C38" s="132"/>
    </row>
  </sheetData>
  <sheetProtection algorithmName="SHA-512" hashValue="6dBZeBI66NtNmdIRtP3HkZev1LNfyRydHhSDG1d18NCkik96yUc8Ci53ZTdz5gaKouC4Kf3SucwGwOsWndpMsw==" saltValue="Itk3tvV27VtfVC58ZOQdVw==" spinCount="100000" sheet="1" objects="1" scenarios="1" selectLockedCells="1"/>
  <mergeCells count="1">
    <mergeCell ref="B24:D24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B2:L73"/>
  <sheetViews>
    <sheetView showGridLines="0" workbookViewId="0">
      <selection activeCell="C13" sqref="C13"/>
    </sheetView>
  </sheetViews>
  <sheetFormatPr defaultRowHeight="13.2"/>
  <cols>
    <col min="2" max="2" width="25.88671875" customWidth="1"/>
    <col min="3" max="3" width="17.44140625" customWidth="1"/>
    <col min="4" max="4" width="15.44140625" customWidth="1"/>
    <col min="5" max="5" width="13.33203125" customWidth="1"/>
    <col min="6" max="6" width="25" bestFit="1" customWidth="1"/>
    <col min="7" max="7" width="17.44140625" customWidth="1"/>
    <col min="8" max="8" width="13.5546875" customWidth="1"/>
    <col min="9" max="9" width="23" customWidth="1"/>
    <col min="10" max="10" width="13.44140625" customWidth="1"/>
    <col min="11" max="11" width="17.44140625" customWidth="1"/>
    <col min="12" max="12" width="60.6640625" customWidth="1"/>
  </cols>
  <sheetData>
    <row r="2" spans="2:12" ht="13.8" thickBot="1">
      <c r="B2" s="412" t="s">
        <v>451</v>
      </c>
      <c r="C2" s="412"/>
      <c r="F2" s="412" t="s">
        <v>452</v>
      </c>
      <c r="G2" s="412"/>
      <c r="H2" s="412"/>
      <c r="I2" s="412"/>
      <c r="J2" s="412"/>
    </row>
    <row r="3" spans="2:12" ht="27.75" customHeight="1">
      <c r="B3" s="205" t="s">
        <v>373</v>
      </c>
      <c r="C3" s="219" t="s">
        <v>390</v>
      </c>
      <c r="F3" s="205" t="s">
        <v>373</v>
      </c>
      <c r="G3" s="296" t="s">
        <v>269</v>
      </c>
      <c r="I3" s="235" t="s">
        <v>410</v>
      </c>
      <c r="J3" s="294">
        <v>0</v>
      </c>
      <c r="K3" s="409" t="s">
        <v>413</v>
      </c>
      <c r="L3" s="409"/>
    </row>
    <row r="4" spans="2:12" ht="28.5" customHeight="1">
      <c r="B4" s="206" t="s">
        <v>379</v>
      </c>
      <c r="C4" s="293" t="s">
        <v>381</v>
      </c>
      <c r="F4" s="206" t="s">
        <v>379</v>
      </c>
      <c r="G4" s="297" t="s">
        <v>269</v>
      </c>
      <c r="I4" s="246" t="s">
        <v>411</v>
      </c>
      <c r="J4" s="302">
        <v>0</v>
      </c>
      <c r="K4" s="413" t="s">
        <v>420</v>
      </c>
      <c r="L4" s="413"/>
    </row>
    <row r="5" spans="2:12">
      <c r="F5" s="205"/>
      <c r="G5" s="217"/>
    </row>
    <row r="6" spans="2:12">
      <c r="F6" s="205"/>
      <c r="G6" s="217"/>
    </row>
    <row r="7" spans="2:12">
      <c r="B7" s="426" t="s">
        <v>383</v>
      </c>
      <c r="C7" s="426"/>
      <c r="F7" s="423" t="s">
        <v>383</v>
      </c>
      <c r="G7" s="423"/>
      <c r="I7" s="414" t="s">
        <v>414</v>
      </c>
      <c r="J7" s="414"/>
    </row>
    <row r="8" spans="2:12">
      <c r="B8" s="224" t="s">
        <v>384</v>
      </c>
      <c r="C8" s="214">
        <v>3</v>
      </c>
      <c r="F8" s="205" t="s">
        <v>366</v>
      </c>
      <c r="G8" s="298" t="s">
        <v>269</v>
      </c>
      <c r="I8" s="235" t="s">
        <v>415</v>
      </c>
      <c r="J8" s="248">
        <f>Tulemused!F43</f>
        <v>94310.362113445706</v>
      </c>
    </row>
    <row r="9" spans="2:12" ht="26.4">
      <c r="B9" s="210" t="s">
        <v>391</v>
      </c>
      <c r="C9" s="262">
        <f>IFERROR(IF(SUM(Tulemused!G43:G45)&lt;100,0.83,IF(SUM(Tulemused!G43:G45)&lt;150,0.59,IF(SUM(Tulemused!G43:G45)&lt;200,0.45,0.37))),0)</f>
        <v>0.59</v>
      </c>
      <c r="F9" s="193" t="s">
        <v>377</v>
      </c>
      <c r="G9" s="299" t="s">
        <v>269</v>
      </c>
      <c r="I9" s="233" t="s">
        <v>416</v>
      </c>
      <c r="J9" s="249">
        <f>IF(Lähteandmed!B53=Rippmenüüd!F19,Tulemused!F44,0)</f>
        <v>0</v>
      </c>
    </row>
    <row r="10" spans="2:12">
      <c r="F10" s="191"/>
      <c r="G10" s="218"/>
      <c r="I10" s="185" t="s">
        <v>365</v>
      </c>
      <c r="J10" s="227">
        <f>Tulemused!F45</f>
        <v>87192</v>
      </c>
    </row>
    <row r="11" spans="2:12">
      <c r="F11" s="191"/>
      <c r="G11" s="218"/>
    </row>
    <row r="12" spans="2:12">
      <c r="B12" s="426" t="s">
        <v>403</v>
      </c>
      <c r="C12" s="427"/>
      <c r="F12" s="423" t="s">
        <v>386</v>
      </c>
      <c r="G12" s="423"/>
      <c r="I12" s="184"/>
      <c r="J12" s="184"/>
    </row>
    <row r="13" spans="2:12" ht="28.8">
      <c r="B13" s="224" t="s">
        <v>384</v>
      </c>
      <c r="C13" s="294">
        <v>0</v>
      </c>
      <c r="F13" s="209" t="s">
        <v>387</v>
      </c>
      <c r="G13" s="300">
        <v>0</v>
      </c>
      <c r="I13" s="235" t="s">
        <v>417</v>
      </c>
      <c r="J13" s="296" t="s">
        <v>269</v>
      </c>
    </row>
    <row r="14" spans="2:12" ht="28.5" customHeight="1">
      <c r="B14" s="193" t="s">
        <v>393</v>
      </c>
      <c r="C14" s="295">
        <v>0</v>
      </c>
      <c r="F14" s="209" t="s">
        <v>388</v>
      </c>
      <c r="G14" s="300">
        <v>0</v>
      </c>
      <c r="I14" s="261" t="s">
        <v>409</v>
      </c>
      <c r="J14" s="214">
        <f>IFERROR(IF(J3/J4&gt;1,1,ROUND(J3/J4,1)),0)</f>
        <v>0</v>
      </c>
    </row>
    <row r="15" spans="2:12" ht="39.75" customHeight="1">
      <c r="B15" s="429" t="s">
        <v>431</v>
      </c>
      <c r="C15" s="429"/>
      <c r="F15" s="193" t="s">
        <v>389</v>
      </c>
      <c r="G15" s="301">
        <v>0</v>
      </c>
      <c r="I15" s="234" t="s">
        <v>405</v>
      </c>
      <c r="J15" s="262">
        <f>IFERROR(IF((J8+J9)/J10&lt;0.7,0.5,IF((J8+J9)/J10&lt;1.5,1,IF((J8+J9)/J10&lt;3,2,4))),0)</f>
        <v>1</v>
      </c>
      <c r="L15" s="247"/>
    </row>
    <row r="16" spans="2:12" ht="19.5" customHeight="1">
      <c r="B16" s="430"/>
      <c r="C16" s="430"/>
      <c r="F16" s="425" t="s">
        <v>402</v>
      </c>
      <c r="G16" s="425"/>
      <c r="I16" s="263"/>
      <c r="J16" s="264"/>
    </row>
    <row r="17" spans="2:10" ht="24.75" customHeight="1">
      <c r="F17" s="409"/>
      <c r="G17" s="409"/>
      <c r="I17" s="265" t="s">
        <v>419</v>
      </c>
      <c r="J17" s="266">
        <f t="array" ref="J17">IFERROR(IF(G3=Rippmenüüd!D27,INDEX(H42:K73,MATCH(J14&amp;J15,B42:B73&amp;C42:C73,0),MATCH(J13,H41:K41,0)),INDEX(D42:G73,MATCH(J14&amp;J15,B42:B73&amp;C42:C73,0),MATCH(J13,D41:G41,0))),0)</f>
        <v>0</v>
      </c>
    </row>
    <row r="18" spans="2:10">
      <c r="F18" s="191"/>
      <c r="G18" s="218"/>
    </row>
    <row r="19" spans="2:10">
      <c r="B19" s="428" t="s">
        <v>394</v>
      </c>
      <c r="C19" s="428"/>
      <c r="F19" s="424" t="s">
        <v>384</v>
      </c>
      <c r="G19" s="424"/>
    </row>
    <row r="20" spans="2:10">
      <c r="B20" s="205" t="s">
        <v>384</v>
      </c>
      <c r="C20" s="214">
        <f>IF(C4=Rippmenüüd!D12,'Abitabel - soojuspump'!C8,IF('Abitabel - soojuspump'!C4=Rippmenüüd!D13,'Abitabel - soojuspump'!C13,""))</f>
        <v>3</v>
      </c>
      <c r="F20" s="205" t="s">
        <v>375</v>
      </c>
      <c r="G20" s="214" t="str">
        <f>IF(G4=Rippmenüüd!D18,INDEX(C29:E35,MATCH(G8,B29:B35,0),MATCH(G3,C28:E28,0)),IF(G4=Rippmenüüd!D19,2.5*G13/110,""))</f>
        <v/>
      </c>
    </row>
    <row r="21" spans="2:10" ht="26.4">
      <c r="B21" s="193" t="s">
        <v>391</v>
      </c>
      <c r="C21" s="225">
        <f>IF(C4=Rippmenüüd!D12,'Abitabel - soojuspump'!C9,IF('Abitabel - soojuspump'!C4=Rippmenüüd!D13,'Abitabel - soojuspump'!C14,""))</f>
        <v>0.59</v>
      </c>
      <c r="F21" s="209" t="s">
        <v>376</v>
      </c>
      <c r="G21" s="214" t="str">
        <f>IF(AND(G4=Rippmenüüd!D18,G3=Rippmenüüd!D25),2.6,IF(AND(G4=Rippmenüüd!D18,G3=Rippmenüüd!D26),2.7,IF(AND(G4=Rippmenüüd!D18,G3=Rippmenüüd!D27),2,IF(G4=Rippmenüüd!D19,2.5*G14/110,""))))</f>
        <v/>
      </c>
    </row>
    <row r="22" spans="2:10" ht="26.4">
      <c r="F22" s="193" t="s">
        <v>385</v>
      </c>
      <c r="G22" s="221" t="str">
        <f>IF(G4=Rippmenüüd!D18,INDEX(C29:E35,MATCH(G9,B29:B35,0),MATCH(G3,C28:E28,0)),IF(G4=Rippmenüüd!D19,2.5*G15/110,""))</f>
        <v/>
      </c>
    </row>
    <row r="23" spans="2:10">
      <c r="B23" s="213"/>
      <c r="C23" s="215"/>
    </row>
    <row r="24" spans="2:10">
      <c r="B24" s="213"/>
      <c r="C24" s="215"/>
    </row>
    <row r="27" spans="2:10">
      <c r="B27" s="421" t="s">
        <v>374</v>
      </c>
      <c r="C27" s="422"/>
      <c r="D27" s="422"/>
      <c r="E27" s="422"/>
    </row>
    <row r="28" spans="2:10" ht="26.4">
      <c r="B28" s="206" t="s">
        <v>366</v>
      </c>
      <c r="C28" s="197" t="s">
        <v>367</v>
      </c>
      <c r="D28" s="197" t="s">
        <v>368</v>
      </c>
      <c r="E28" s="197" t="s">
        <v>369</v>
      </c>
    </row>
    <row r="29" spans="2:10">
      <c r="B29" s="208" t="s">
        <v>351</v>
      </c>
      <c r="C29" s="178" t="s">
        <v>352</v>
      </c>
      <c r="D29" s="178">
        <v>4.8</v>
      </c>
      <c r="E29" s="178">
        <v>3.1</v>
      </c>
    </row>
    <row r="30" spans="2:10">
      <c r="B30" s="208" t="s">
        <v>353</v>
      </c>
      <c r="C30" s="178" t="s">
        <v>354</v>
      </c>
      <c r="D30" s="178">
        <v>4.7</v>
      </c>
      <c r="E30" s="178">
        <v>3</v>
      </c>
    </row>
    <row r="31" spans="2:10">
      <c r="B31" s="208" t="s">
        <v>355</v>
      </c>
      <c r="C31" s="178" t="s">
        <v>356</v>
      </c>
      <c r="D31" s="178">
        <v>4.4000000000000004</v>
      </c>
      <c r="E31" s="178">
        <v>2.9</v>
      </c>
    </row>
    <row r="32" spans="2:10">
      <c r="B32" s="208" t="s">
        <v>357</v>
      </c>
      <c r="C32" s="178" t="s">
        <v>358</v>
      </c>
      <c r="D32" s="178">
        <v>4.3</v>
      </c>
      <c r="E32" s="178">
        <v>2.9</v>
      </c>
    </row>
    <row r="33" spans="2:11">
      <c r="B33" s="208" t="s">
        <v>359</v>
      </c>
      <c r="C33" s="178" t="s">
        <v>360</v>
      </c>
      <c r="D33" s="178">
        <v>4.2</v>
      </c>
      <c r="E33" s="178">
        <v>2.8</v>
      </c>
    </row>
    <row r="34" spans="2:11">
      <c r="B34" s="208" t="s">
        <v>361</v>
      </c>
      <c r="C34" s="178" t="s">
        <v>362</v>
      </c>
      <c r="D34" s="178">
        <v>4</v>
      </c>
      <c r="E34" s="178">
        <v>2.7</v>
      </c>
    </row>
    <row r="35" spans="2:11">
      <c r="B35" s="208" t="s">
        <v>363</v>
      </c>
      <c r="C35" s="178" t="s">
        <v>364</v>
      </c>
      <c r="D35" s="178">
        <v>3.9</v>
      </c>
      <c r="E35" s="178">
        <v>2.7</v>
      </c>
    </row>
    <row r="36" spans="2:11">
      <c r="B36" s="121" t="s">
        <v>365</v>
      </c>
      <c r="C36" s="207">
        <v>2.6</v>
      </c>
      <c r="D36" s="207">
        <v>2.7</v>
      </c>
      <c r="E36" s="207">
        <v>2</v>
      </c>
    </row>
    <row r="40" spans="2:11" ht="15.75" customHeight="1">
      <c r="B40" s="417" t="s">
        <v>409</v>
      </c>
      <c r="C40" s="415" t="s">
        <v>406</v>
      </c>
      <c r="D40" s="419" t="s">
        <v>407</v>
      </c>
      <c r="E40" s="411"/>
      <c r="F40" s="411"/>
      <c r="G40" s="420"/>
      <c r="H40" s="410" t="s">
        <v>408</v>
      </c>
      <c r="I40" s="411"/>
      <c r="J40" s="411"/>
      <c r="K40" s="411"/>
    </row>
    <row r="41" spans="2:11">
      <c r="B41" s="418"/>
      <c r="C41" s="416"/>
      <c r="D41" s="255">
        <v>30</v>
      </c>
      <c r="E41" s="237">
        <v>40</v>
      </c>
      <c r="F41" s="237">
        <v>50</v>
      </c>
      <c r="G41" s="256">
        <v>60</v>
      </c>
      <c r="H41" s="237">
        <v>30</v>
      </c>
      <c r="I41" s="237">
        <v>40</v>
      </c>
      <c r="J41" s="237">
        <v>50</v>
      </c>
      <c r="K41" s="237">
        <v>60</v>
      </c>
    </row>
    <row r="42" spans="2:11">
      <c r="B42" s="183">
        <v>0.3</v>
      </c>
      <c r="C42" s="253">
        <v>0.5</v>
      </c>
      <c r="D42" s="257">
        <v>0.39</v>
      </c>
      <c r="E42" s="258">
        <v>0.39</v>
      </c>
      <c r="F42" s="258">
        <v>0.39</v>
      </c>
      <c r="G42" s="253">
        <v>0.39</v>
      </c>
      <c r="H42" s="177">
        <v>0.33</v>
      </c>
      <c r="I42" s="177">
        <v>0.33</v>
      </c>
      <c r="J42" s="177">
        <v>0.33</v>
      </c>
      <c r="K42" s="177">
        <v>0.33</v>
      </c>
    </row>
    <row r="43" spans="2:11">
      <c r="B43" s="183">
        <v>0.3</v>
      </c>
      <c r="C43" s="253">
        <v>1</v>
      </c>
      <c r="D43" s="257">
        <v>0.47</v>
      </c>
      <c r="E43" s="258">
        <v>0.47</v>
      </c>
      <c r="F43" s="258">
        <v>0.47</v>
      </c>
      <c r="G43" s="253">
        <v>0.47</v>
      </c>
      <c r="H43" s="177">
        <v>0.39</v>
      </c>
      <c r="I43" s="177">
        <v>0.39</v>
      </c>
      <c r="J43" s="177">
        <v>0.39</v>
      </c>
      <c r="K43" s="177">
        <v>0.39</v>
      </c>
    </row>
    <row r="44" spans="2:11">
      <c r="B44" s="183">
        <v>0.3</v>
      </c>
      <c r="C44" s="253">
        <v>2</v>
      </c>
      <c r="D44" s="257">
        <v>0.62</v>
      </c>
      <c r="E44" s="258">
        <v>0.6</v>
      </c>
      <c r="F44" s="258">
        <v>0.57999999999999996</v>
      </c>
      <c r="G44" s="253">
        <v>0.56000000000000005</v>
      </c>
      <c r="H44" s="177">
        <v>0.49</v>
      </c>
      <c r="I44" s="177">
        <v>0.48</v>
      </c>
      <c r="J44" s="177">
        <v>0.47</v>
      </c>
      <c r="K44" s="177">
        <v>0.46</v>
      </c>
    </row>
    <row r="45" spans="2:11">
      <c r="B45" s="237">
        <v>0.3</v>
      </c>
      <c r="C45" s="254">
        <v>4</v>
      </c>
      <c r="D45" s="259">
        <v>0.68</v>
      </c>
      <c r="E45" s="181">
        <v>0.65</v>
      </c>
      <c r="F45" s="181">
        <v>0.62</v>
      </c>
      <c r="G45" s="254">
        <v>0.59</v>
      </c>
      <c r="H45" s="181">
        <v>0.56000000000000005</v>
      </c>
      <c r="I45" s="181">
        <v>0.54</v>
      </c>
      <c r="J45" s="181">
        <v>0.52</v>
      </c>
      <c r="K45" s="181">
        <v>0.5</v>
      </c>
    </row>
    <row r="46" spans="2:11">
      <c r="B46" s="250">
        <v>0.4</v>
      </c>
      <c r="C46" s="253">
        <v>0.5</v>
      </c>
      <c r="D46" s="260">
        <v>0.52</v>
      </c>
      <c r="E46" s="258">
        <v>0.52</v>
      </c>
      <c r="F46" s="258">
        <v>0.52</v>
      </c>
      <c r="G46" s="253">
        <v>0.52</v>
      </c>
      <c r="H46" s="245">
        <v>0.44</v>
      </c>
      <c r="I46" s="177">
        <v>0.44</v>
      </c>
      <c r="J46" s="177">
        <v>0.44</v>
      </c>
      <c r="K46" s="177">
        <v>0.44</v>
      </c>
    </row>
    <row r="47" spans="2:11">
      <c r="B47" s="250">
        <v>0.4</v>
      </c>
      <c r="C47" s="253">
        <v>1</v>
      </c>
      <c r="D47" s="260">
        <v>0.67</v>
      </c>
      <c r="E47" s="258">
        <v>0.66</v>
      </c>
      <c r="F47" s="258">
        <v>0.65</v>
      </c>
      <c r="G47" s="253">
        <v>0.64</v>
      </c>
      <c r="H47" s="245">
        <v>0.52</v>
      </c>
      <c r="I47" s="177">
        <v>0.52</v>
      </c>
      <c r="J47" s="177">
        <v>0.52</v>
      </c>
      <c r="K47" s="177">
        <v>0.52</v>
      </c>
    </row>
    <row r="48" spans="2:11">
      <c r="B48" s="250">
        <v>0.4</v>
      </c>
      <c r="C48" s="253">
        <v>2</v>
      </c>
      <c r="D48" s="260">
        <v>0.78</v>
      </c>
      <c r="E48" s="258">
        <v>0.75</v>
      </c>
      <c r="F48" s="258">
        <v>0.72</v>
      </c>
      <c r="G48" s="253">
        <v>0.7</v>
      </c>
      <c r="H48" s="245">
        <v>0.63</v>
      </c>
      <c r="I48" s="177">
        <v>0.61</v>
      </c>
      <c r="J48" s="177">
        <v>0.6</v>
      </c>
      <c r="K48" s="177">
        <v>0.57999999999999996</v>
      </c>
    </row>
    <row r="49" spans="2:11">
      <c r="B49" s="237">
        <v>0.4</v>
      </c>
      <c r="C49" s="254">
        <v>4</v>
      </c>
      <c r="D49" s="259">
        <v>0.84</v>
      </c>
      <c r="E49" s="181">
        <v>0.79</v>
      </c>
      <c r="F49" s="181">
        <v>0.76</v>
      </c>
      <c r="G49" s="254">
        <v>0.73</v>
      </c>
      <c r="H49" s="181">
        <v>0.68</v>
      </c>
      <c r="I49" s="181">
        <v>0.65</v>
      </c>
      <c r="J49" s="181">
        <v>0.63</v>
      </c>
      <c r="K49" s="181">
        <v>0.61</v>
      </c>
    </row>
    <row r="50" spans="2:11">
      <c r="B50" s="183">
        <v>0.5</v>
      </c>
      <c r="C50" s="253">
        <v>0.5</v>
      </c>
      <c r="D50" s="257">
        <v>0.65</v>
      </c>
      <c r="E50" s="258">
        <v>0.65</v>
      </c>
      <c r="F50" s="258">
        <v>0.65</v>
      </c>
      <c r="G50" s="253">
        <v>0.65</v>
      </c>
      <c r="H50" s="177">
        <v>0.54</v>
      </c>
      <c r="I50" s="177">
        <v>0.54</v>
      </c>
      <c r="J50" s="177">
        <v>0.54</v>
      </c>
      <c r="K50" s="177">
        <v>0.54</v>
      </c>
    </row>
    <row r="51" spans="2:11">
      <c r="B51" s="183">
        <v>0.5</v>
      </c>
      <c r="C51" s="253">
        <v>1</v>
      </c>
      <c r="D51" s="257">
        <v>0.82</v>
      </c>
      <c r="E51" s="258">
        <v>0.8</v>
      </c>
      <c r="F51" s="258">
        <v>0.78</v>
      </c>
      <c r="G51" s="253">
        <v>0.76</v>
      </c>
      <c r="H51" s="177">
        <v>0.65</v>
      </c>
      <c r="I51" s="177">
        <v>0.64</v>
      </c>
      <c r="J51" s="177">
        <v>0.64</v>
      </c>
      <c r="K51" s="177">
        <v>0.63</v>
      </c>
    </row>
    <row r="52" spans="2:11">
      <c r="B52" s="183">
        <v>0.5</v>
      </c>
      <c r="C52" s="253">
        <v>2</v>
      </c>
      <c r="D52" s="257">
        <v>0.9</v>
      </c>
      <c r="E52" s="258">
        <v>0.87</v>
      </c>
      <c r="F52" s="258">
        <v>0.84</v>
      </c>
      <c r="G52" s="253">
        <v>0.81</v>
      </c>
      <c r="H52" s="177">
        <v>0.73</v>
      </c>
      <c r="I52" s="177">
        <v>0.71</v>
      </c>
      <c r="J52" s="177">
        <v>0.69</v>
      </c>
      <c r="K52" s="177">
        <v>0.68</v>
      </c>
    </row>
    <row r="53" spans="2:11">
      <c r="B53" s="237">
        <v>0.5</v>
      </c>
      <c r="C53" s="254">
        <v>4</v>
      </c>
      <c r="D53" s="259">
        <v>0.92</v>
      </c>
      <c r="E53" s="181">
        <v>0.89</v>
      </c>
      <c r="F53" s="181">
        <v>0.86</v>
      </c>
      <c r="G53" s="254">
        <v>0.83</v>
      </c>
      <c r="H53" s="181">
        <v>0.78</v>
      </c>
      <c r="I53" s="181">
        <v>0.75</v>
      </c>
      <c r="J53" s="181">
        <v>0.72</v>
      </c>
      <c r="K53" s="181">
        <v>0.7</v>
      </c>
    </row>
    <row r="54" spans="2:11">
      <c r="B54" s="183">
        <v>0.6</v>
      </c>
      <c r="C54" s="253">
        <v>0.5</v>
      </c>
      <c r="D54" s="257">
        <v>0.81</v>
      </c>
      <c r="E54" s="258">
        <v>0.8</v>
      </c>
      <c r="F54" s="258">
        <v>0.79</v>
      </c>
      <c r="G54" s="253">
        <v>0.78</v>
      </c>
      <c r="H54" s="177">
        <v>0.64</v>
      </c>
      <c r="I54" s="177">
        <v>0.64</v>
      </c>
      <c r="J54" s="177">
        <v>0.64</v>
      </c>
      <c r="K54" s="177">
        <v>0.64</v>
      </c>
    </row>
    <row r="55" spans="2:11">
      <c r="B55" s="183">
        <v>0.6</v>
      </c>
      <c r="C55" s="253">
        <v>1</v>
      </c>
      <c r="D55" s="257">
        <v>0.92</v>
      </c>
      <c r="E55" s="258">
        <v>0.9</v>
      </c>
      <c r="F55" s="258">
        <v>0.88</v>
      </c>
      <c r="G55" s="253">
        <v>0.86</v>
      </c>
      <c r="H55" s="177">
        <v>0.75</v>
      </c>
      <c r="I55" s="177">
        <v>0.74</v>
      </c>
      <c r="J55" s="177">
        <v>0.72</v>
      </c>
      <c r="K55" s="177">
        <v>0.72</v>
      </c>
    </row>
    <row r="56" spans="2:11">
      <c r="B56" s="183">
        <v>0.6</v>
      </c>
      <c r="C56" s="253">
        <v>2</v>
      </c>
      <c r="D56" s="257">
        <v>0.95</v>
      </c>
      <c r="E56" s="258">
        <v>0.93</v>
      </c>
      <c r="F56" s="258">
        <v>0.91</v>
      </c>
      <c r="G56" s="253">
        <v>0.89</v>
      </c>
      <c r="H56" s="177">
        <v>0.82</v>
      </c>
      <c r="I56" s="177">
        <v>0.79</v>
      </c>
      <c r="J56" s="177">
        <v>0.77</v>
      </c>
      <c r="K56" s="177">
        <v>0.75</v>
      </c>
    </row>
    <row r="57" spans="2:11">
      <c r="B57" s="237">
        <v>0.6</v>
      </c>
      <c r="C57" s="254">
        <v>4</v>
      </c>
      <c r="D57" s="259">
        <v>0.96</v>
      </c>
      <c r="E57" s="181">
        <v>0.94</v>
      </c>
      <c r="F57" s="181">
        <v>0.92</v>
      </c>
      <c r="G57" s="254">
        <v>0.9</v>
      </c>
      <c r="H57" s="181">
        <v>0.84</v>
      </c>
      <c r="I57" s="181">
        <v>0.82</v>
      </c>
      <c r="J57" s="181">
        <v>0.8</v>
      </c>
      <c r="K57" s="181">
        <v>0.77</v>
      </c>
    </row>
    <row r="58" spans="2:11">
      <c r="B58" s="183">
        <v>0.7</v>
      </c>
      <c r="C58" s="253">
        <v>0.5</v>
      </c>
      <c r="D58" s="257">
        <v>0.92</v>
      </c>
      <c r="E58" s="258">
        <v>0.9</v>
      </c>
      <c r="F58" s="258">
        <v>0.88</v>
      </c>
      <c r="G58" s="253">
        <v>0.87</v>
      </c>
      <c r="H58" s="177">
        <v>0.73</v>
      </c>
      <c r="I58" s="177">
        <v>0.73</v>
      </c>
      <c r="J58" s="177">
        <v>0.73</v>
      </c>
      <c r="K58" s="177">
        <v>0.73</v>
      </c>
    </row>
    <row r="59" spans="2:11">
      <c r="B59" s="183">
        <v>0.7</v>
      </c>
      <c r="C59" s="253">
        <v>1</v>
      </c>
      <c r="D59" s="257">
        <v>0.97</v>
      </c>
      <c r="E59" s="258">
        <v>0.95</v>
      </c>
      <c r="F59" s="258">
        <v>0.94</v>
      </c>
      <c r="G59" s="253">
        <v>0.92</v>
      </c>
      <c r="H59" s="177">
        <v>0.83</v>
      </c>
      <c r="I59" s="177">
        <v>0.81</v>
      </c>
      <c r="J59" s="177">
        <v>0.8</v>
      </c>
      <c r="K59" s="177">
        <v>0.78</v>
      </c>
    </row>
    <row r="60" spans="2:11">
      <c r="B60" s="183">
        <v>0.7</v>
      </c>
      <c r="C60" s="253">
        <v>2</v>
      </c>
      <c r="D60" s="257">
        <v>0.98</v>
      </c>
      <c r="E60" s="258">
        <v>0.96</v>
      </c>
      <c r="F60" s="258">
        <v>0.95</v>
      </c>
      <c r="G60" s="253">
        <v>0.93</v>
      </c>
      <c r="H60" s="177">
        <v>0.87</v>
      </c>
      <c r="I60" s="177">
        <v>0.85</v>
      </c>
      <c r="J60" s="177">
        <v>0.83</v>
      </c>
      <c r="K60" s="177">
        <v>0.82</v>
      </c>
    </row>
    <row r="61" spans="2:11">
      <c r="B61" s="237">
        <v>0.7</v>
      </c>
      <c r="C61" s="254">
        <v>4</v>
      </c>
      <c r="D61" s="259">
        <v>0.98</v>
      </c>
      <c r="E61" s="181">
        <v>0.97</v>
      </c>
      <c r="F61" s="181">
        <v>0.95</v>
      </c>
      <c r="G61" s="254">
        <v>0.94</v>
      </c>
      <c r="H61" s="181">
        <v>0.89</v>
      </c>
      <c r="I61" s="181">
        <v>0.87</v>
      </c>
      <c r="J61" s="181">
        <v>0.85</v>
      </c>
      <c r="K61" s="181">
        <v>0.83</v>
      </c>
    </row>
    <row r="62" spans="2:11">
      <c r="B62" s="183">
        <v>0.8</v>
      </c>
      <c r="C62" s="253">
        <v>0.5</v>
      </c>
      <c r="D62" s="257">
        <v>0.97</v>
      </c>
      <c r="E62" s="258">
        <v>0.96</v>
      </c>
      <c r="F62" s="258">
        <v>0.95</v>
      </c>
      <c r="G62" s="253">
        <v>0.94</v>
      </c>
      <c r="H62" s="177">
        <v>0.81</v>
      </c>
      <c r="I62" s="177">
        <v>0.8</v>
      </c>
      <c r="J62" s="177">
        <v>0.8</v>
      </c>
      <c r="K62" s="177">
        <v>0.79</v>
      </c>
    </row>
    <row r="63" spans="2:11">
      <c r="B63" s="183">
        <v>0.8</v>
      </c>
      <c r="C63" s="253">
        <v>1</v>
      </c>
      <c r="D63" s="257">
        <v>0.99</v>
      </c>
      <c r="E63" s="258">
        <v>0.98</v>
      </c>
      <c r="F63" s="258">
        <v>0.97</v>
      </c>
      <c r="G63" s="253">
        <v>0.96</v>
      </c>
      <c r="H63" s="177">
        <v>0.88</v>
      </c>
      <c r="I63" s="177">
        <v>0.87</v>
      </c>
      <c r="J63" s="177">
        <v>0.85</v>
      </c>
      <c r="K63" s="177">
        <v>0.84</v>
      </c>
    </row>
    <row r="64" spans="2:11">
      <c r="B64" s="183">
        <v>0.8</v>
      </c>
      <c r="C64" s="253">
        <v>2</v>
      </c>
      <c r="D64" s="257">
        <v>0.99</v>
      </c>
      <c r="E64" s="258">
        <v>0.98</v>
      </c>
      <c r="F64" s="258">
        <v>0.97</v>
      </c>
      <c r="G64" s="253">
        <v>0.96</v>
      </c>
      <c r="H64" s="177">
        <v>0.9</v>
      </c>
      <c r="I64" s="177">
        <v>0.89</v>
      </c>
      <c r="J64" s="177">
        <v>0.88</v>
      </c>
      <c r="K64" s="177">
        <v>0.86</v>
      </c>
    </row>
    <row r="65" spans="2:11">
      <c r="B65" s="237">
        <v>0.8</v>
      </c>
      <c r="C65" s="254">
        <v>4</v>
      </c>
      <c r="D65" s="259">
        <v>0.99</v>
      </c>
      <c r="E65" s="181">
        <v>0.98</v>
      </c>
      <c r="F65" s="181">
        <v>0.97</v>
      </c>
      <c r="G65" s="254">
        <v>0.96</v>
      </c>
      <c r="H65" s="181">
        <v>0.91</v>
      </c>
      <c r="I65" s="181">
        <v>0.9</v>
      </c>
      <c r="J65" s="181">
        <v>0.88</v>
      </c>
      <c r="K65" s="181">
        <v>0.87</v>
      </c>
    </row>
    <row r="66" spans="2:11">
      <c r="B66" s="183">
        <v>0.9</v>
      </c>
      <c r="C66" s="253">
        <v>0.5</v>
      </c>
      <c r="D66" s="257">
        <v>0.99</v>
      </c>
      <c r="E66" s="258">
        <v>0.98</v>
      </c>
      <c r="F66" s="258">
        <v>0.98</v>
      </c>
      <c r="G66" s="253">
        <v>0.97</v>
      </c>
      <c r="H66" s="177">
        <v>0.89</v>
      </c>
      <c r="I66" s="177">
        <v>0.88</v>
      </c>
      <c r="J66" s="177">
        <v>0.88</v>
      </c>
      <c r="K66" s="177">
        <v>0.87</v>
      </c>
    </row>
    <row r="67" spans="2:11">
      <c r="B67" s="183">
        <v>0.9</v>
      </c>
      <c r="C67" s="253">
        <v>1</v>
      </c>
      <c r="D67" s="257">
        <v>1</v>
      </c>
      <c r="E67" s="258">
        <v>0.99</v>
      </c>
      <c r="F67" s="258">
        <v>0.98</v>
      </c>
      <c r="G67" s="253">
        <v>0.97</v>
      </c>
      <c r="H67" s="177">
        <v>0.92</v>
      </c>
      <c r="I67" s="177">
        <v>0.91</v>
      </c>
      <c r="J67" s="177">
        <v>0.9</v>
      </c>
      <c r="K67" s="177">
        <v>0.89</v>
      </c>
    </row>
    <row r="68" spans="2:11">
      <c r="B68" s="183">
        <v>0.9</v>
      </c>
      <c r="C68" s="253">
        <v>2</v>
      </c>
      <c r="D68" s="257">
        <v>1</v>
      </c>
      <c r="E68" s="258">
        <v>0.99</v>
      </c>
      <c r="F68" s="258">
        <v>0.98</v>
      </c>
      <c r="G68" s="253">
        <v>0.98</v>
      </c>
      <c r="H68" s="177">
        <v>0.92</v>
      </c>
      <c r="I68" s="177">
        <v>0.91</v>
      </c>
      <c r="J68" s="177">
        <v>0.9</v>
      </c>
      <c r="K68" s="177">
        <v>0.89</v>
      </c>
    </row>
    <row r="69" spans="2:11">
      <c r="B69" s="237">
        <v>0.9</v>
      </c>
      <c r="C69" s="254">
        <v>4</v>
      </c>
      <c r="D69" s="259">
        <v>1</v>
      </c>
      <c r="E69" s="181">
        <v>0.99</v>
      </c>
      <c r="F69" s="181">
        <v>0.98</v>
      </c>
      <c r="G69" s="254">
        <v>0.97</v>
      </c>
      <c r="H69" s="181">
        <v>0.92</v>
      </c>
      <c r="I69" s="181">
        <v>0.91</v>
      </c>
      <c r="J69" s="181">
        <v>0.9</v>
      </c>
      <c r="K69" s="181">
        <v>0.89</v>
      </c>
    </row>
    <row r="70" spans="2:11">
      <c r="B70" s="251">
        <v>1</v>
      </c>
      <c r="C70" s="253">
        <v>0.5</v>
      </c>
      <c r="D70" s="257">
        <v>1</v>
      </c>
      <c r="E70" s="258">
        <v>0.99</v>
      </c>
      <c r="F70" s="258">
        <v>0.99</v>
      </c>
      <c r="G70" s="253">
        <v>0.98</v>
      </c>
      <c r="H70" s="177">
        <v>0.92</v>
      </c>
      <c r="I70" s="177">
        <v>0.92</v>
      </c>
      <c r="J70" s="177">
        <v>0.91</v>
      </c>
      <c r="K70" s="177">
        <v>0.9</v>
      </c>
    </row>
    <row r="71" spans="2:11">
      <c r="B71" s="251">
        <v>1</v>
      </c>
      <c r="C71" s="253">
        <v>1</v>
      </c>
      <c r="D71" s="257">
        <v>1</v>
      </c>
      <c r="E71" s="258">
        <v>1</v>
      </c>
      <c r="F71" s="258">
        <v>0.99</v>
      </c>
      <c r="G71" s="253">
        <v>0.99</v>
      </c>
      <c r="H71" s="177">
        <v>0.93</v>
      </c>
      <c r="I71" s="177">
        <v>0.92</v>
      </c>
      <c r="J71" s="177">
        <v>0.92</v>
      </c>
      <c r="K71" s="177">
        <v>0.91</v>
      </c>
    </row>
    <row r="72" spans="2:11">
      <c r="B72" s="251">
        <v>1</v>
      </c>
      <c r="C72" s="253">
        <v>2</v>
      </c>
      <c r="D72" s="257">
        <v>1</v>
      </c>
      <c r="E72" s="258">
        <v>1</v>
      </c>
      <c r="F72" s="258">
        <v>0.99</v>
      </c>
      <c r="G72" s="253">
        <v>0.99</v>
      </c>
      <c r="H72" s="177">
        <v>0.93</v>
      </c>
      <c r="I72" s="177">
        <v>0.92</v>
      </c>
      <c r="J72" s="177">
        <v>0.92</v>
      </c>
      <c r="K72" s="177">
        <v>0.91</v>
      </c>
    </row>
    <row r="73" spans="2:11">
      <c r="B73" s="252">
        <v>1</v>
      </c>
      <c r="C73" s="254">
        <v>4</v>
      </c>
      <c r="D73" s="259">
        <v>1</v>
      </c>
      <c r="E73" s="181">
        <v>1</v>
      </c>
      <c r="F73" s="181">
        <v>0.99</v>
      </c>
      <c r="G73" s="254">
        <v>0.99</v>
      </c>
      <c r="H73" s="181">
        <v>0.93</v>
      </c>
      <c r="I73" s="181">
        <v>0.92</v>
      </c>
      <c r="J73" s="181">
        <v>0.91</v>
      </c>
      <c r="K73" s="181">
        <v>0.9</v>
      </c>
    </row>
  </sheetData>
  <sheetProtection algorithmName="SHA-512" hashValue="8YJmnwcTO6fhkIkXqOVvXvBjR3sK/mW2W4+rtWdhchMVDuDyqr9Bj+oiCL3tV23UPI5OsdcpHPTZm2O9SAcbOQ==" saltValue="G/TLKVVjdgV3lQ4wpAVpBA==" spinCount="100000" sheet="1" objects="1" scenarios="1" selectLockedCells="1"/>
  <mergeCells count="18">
    <mergeCell ref="B2:C2"/>
    <mergeCell ref="B7:C7"/>
    <mergeCell ref="B12:C12"/>
    <mergeCell ref="B19:C19"/>
    <mergeCell ref="B15:C16"/>
    <mergeCell ref="C40:C41"/>
    <mergeCell ref="B40:B41"/>
    <mergeCell ref="D40:G40"/>
    <mergeCell ref="B27:E27"/>
    <mergeCell ref="F7:G7"/>
    <mergeCell ref="F19:G19"/>
    <mergeCell ref="F12:G12"/>
    <mergeCell ref="F16:G17"/>
    <mergeCell ref="H40:K40"/>
    <mergeCell ref="F2:J2"/>
    <mergeCell ref="K3:L3"/>
    <mergeCell ref="K4:L4"/>
    <mergeCell ref="I7:J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Rippmenüüd!$D$24:$D$27</xm:f>
          </x14:formula1>
          <xm:sqref>G3</xm:sqref>
        </x14:dataValidation>
        <x14:dataValidation type="list" allowBlank="1" showInputMessage="1" showErrorMessage="1">
          <x14:formula1>
            <xm:f>Rippmenüüd!$D$32:$D$39</xm:f>
          </x14:formula1>
          <xm:sqref>G8</xm:sqref>
        </x14:dataValidation>
        <x14:dataValidation type="list" allowBlank="1" showInputMessage="1" showErrorMessage="1">
          <x14:formula1>
            <xm:f>Rippmenüüd!$D$44:$D$52</xm:f>
          </x14:formula1>
          <xm:sqref>G9</xm:sqref>
        </x14:dataValidation>
        <x14:dataValidation type="list" allowBlank="1" showInputMessage="1" showErrorMessage="1">
          <x14:formula1>
            <xm:f>Rippmenüüd!$D$17:$D$19</xm:f>
          </x14:formula1>
          <xm:sqref>G4</xm:sqref>
        </x14:dataValidation>
        <x14:dataValidation type="list" allowBlank="1" showInputMessage="1" showErrorMessage="1">
          <x14:formula1>
            <xm:f>Rippmenüüd!$D$11:$D$13</xm:f>
          </x14:formula1>
          <xm:sqref>C4</xm:sqref>
        </x14:dataValidation>
        <x14:dataValidation type="list" allowBlank="1" showInputMessage="1" showErrorMessage="1">
          <x14:formula1>
            <xm:f>Rippmenüüd!$F$44:$F$48</xm:f>
          </x14:formula1>
          <xm:sqref>J13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B3:K48"/>
  <sheetViews>
    <sheetView showGridLines="0" workbookViewId="0">
      <selection activeCell="C9" sqref="C9"/>
    </sheetView>
  </sheetViews>
  <sheetFormatPr defaultRowHeight="13.2"/>
  <cols>
    <col min="2" max="2" width="20.88671875" bestFit="1" customWidth="1"/>
    <col min="3" max="3" width="20" customWidth="1"/>
  </cols>
  <sheetData>
    <row r="3" spans="2:4">
      <c r="B3" s="428" t="s">
        <v>319</v>
      </c>
      <c r="C3" s="428"/>
      <c r="D3" s="428"/>
    </row>
    <row r="4" spans="2:4" ht="15.6">
      <c r="B4" s="119" t="s">
        <v>318</v>
      </c>
      <c r="C4" s="178">
        <f>Lähteandmed!E68</f>
        <v>0</v>
      </c>
      <c r="D4" s="119" t="s">
        <v>31</v>
      </c>
    </row>
    <row r="5" spans="2:4" ht="15.6">
      <c r="B5" s="119" t="s">
        <v>320</v>
      </c>
      <c r="C5" s="176">
        <f>IF(C6=Rippmenüüd!H37,0.7,IF(C6=Rippmenüüd!H38,0.75,IF(C6=Rippmenüüd!H39,0.8,0)))</f>
        <v>0.75</v>
      </c>
    </row>
    <row r="6" spans="2:4">
      <c r="B6" s="186" t="s">
        <v>321</v>
      </c>
      <c r="C6" s="303" t="s">
        <v>324</v>
      </c>
    </row>
    <row r="7" spans="2:4" ht="15.6">
      <c r="B7" s="186" t="s">
        <v>312</v>
      </c>
      <c r="C7" s="176">
        <f>IFERROR(INDEX(D29:K43, MATCH(C8, C29:C43, 0), MATCH(C9, D28:K28, 0)),0)</f>
        <v>1.1299999999999999</v>
      </c>
    </row>
    <row r="8" spans="2:4">
      <c r="B8" s="187" t="s">
        <v>313</v>
      </c>
      <c r="C8" s="303">
        <v>15</v>
      </c>
    </row>
    <row r="9" spans="2:4">
      <c r="B9" s="187" t="s">
        <v>311</v>
      </c>
      <c r="C9" s="303" t="s">
        <v>283</v>
      </c>
    </row>
    <row r="11" spans="2:4">
      <c r="B11" s="121" t="s">
        <v>326</v>
      </c>
      <c r="C11" s="227">
        <f>IFERROR(945*C7*C4*C5,"")</f>
        <v>0</v>
      </c>
      <c r="D11" s="121" t="s">
        <v>287</v>
      </c>
    </row>
    <row r="14" spans="2:4">
      <c r="B14" s="428" t="s">
        <v>327</v>
      </c>
      <c r="C14" s="428"/>
      <c r="D14" s="428"/>
    </row>
    <row r="15" spans="2:4">
      <c r="B15" t="s">
        <v>328</v>
      </c>
      <c r="C15" s="303" t="s">
        <v>269</v>
      </c>
    </row>
    <row r="16" spans="2:4" ht="15.6">
      <c r="B16" s="119" t="s">
        <v>333</v>
      </c>
      <c r="C16" s="178">
        <f>Lähteandmed!D67</f>
        <v>0</v>
      </c>
      <c r="D16" s="226" t="s">
        <v>241</v>
      </c>
    </row>
    <row r="17" spans="2:11" ht="15.6">
      <c r="B17" s="119" t="s">
        <v>332</v>
      </c>
      <c r="C17" s="176">
        <f>IF(C15=Rippmenüüd!H18,0.4,IF(C15=Rippmenüüd!H19,0.5,0))</f>
        <v>0</v>
      </c>
    </row>
    <row r="18" spans="2:11" ht="15.6">
      <c r="B18" s="186" t="s">
        <v>312</v>
      </c>
      <c r="C18" s="176">
        <f>IFERROR(INDEX(D29:K43, MATCH(C19, C29:C43, 0), MATCH(C20, D28:K28, 0)),0)</f>
        <v>0</v>
      </c>
    </row>
    <row r="19" spans="2:11">
      <c r="B19" s="187" t="s">
        <v>313</v>
      </c>
      <c r="C19" s="303" t="s">
        <v>269</v>
      </c>
    </row>
    <row r="20" spans="2:11">
      <c r="B20" s="187" t="s">
        <v>311</v>
      </c>
      <c r="C20" s="303" t="s">
        <v>269</v>
      </c>
    </row>
    <row r="21" spans="2:11">
      <c r="B21" s="119" t="s">
        <v>350</v>
      </c>
      <c r="C21" s="201">
        <f>IF(C16&gt;0,((50+5*C16)*2000)/1000,0)</f>
        <v>0</v>
      </c>
      <c r="D21" s="119" t="s">
        <v>287</v>
      </c>
    </row>
    <row r="23" spans="2:11">
      <c r="B23" s="121" t="s">
        <v>326</v>
      </c>
      <c r="C23" s="227">
        <f>IFERROR(945*C16*C17*C18,0)</f>
        <v>0</v>
      </c>
      <c r="D23" s="121" t="s">
        <v>287</v>
      </c>
    </row>
    <row r="27" spans="2:11">
      <c r="C27" s="431" t="s">
        <v>302</v>
      </c>
      <c r="D27" s="188" t="s">
        <v>311</v>
      </c>
      <c r="E27" s="189"/>
      <c r="F27" s="189"/>
      <c r="G27" s="189"/>
      <c r="H27" s="189"/>
      <c r="I27" s="189"/>
      <c r="J27" s="189"/>
      <c r="K27" s="189"/>
    </row>
    <row r="28" spans="2:11" ht="15.6" customHeight="1">
      <c r="C28" s="432"/>
      <c r="D28" s="179" t="s">
        <v>303</v>
      </c>
      <c r="E28" s="179" t="s">
        <v>304</v>
      </c>
      <c r="F28" s="179" t="s">
        <v>305</v>
      </c>
      <c r="G28" s="179" t="s">
        <v>306</v>
      </c>
      <c r="H28" s="179" t="s">
        <v>307</v>
      </c>
      <c r="I28" s="179" t="s">
        <v>308</v>
      </c>
      <c r="J28" s="179" t="s">
        <v>309</v>
      </c>
      <c r="K28" s="179" t="s">
        <v>310</v>
      </c>
    </row>
    <row r="29" spans="2:11">
      <c r="C29" s="176">
        <v>0</v>
      </c>
      <c r="D29" s="177">
        <v>1</v>
      </c>
      <c r="E29" s="177">
        <v>1</v>
      </c>
      <c r="F29" s="177">
        <v>1</v>
      </c>
      <c r="G29" s="177">
        <v>1</v>
      </c>
      <c r="H29" s="177">
        <v>1</v>
      </c>
      <c r="I29" s="177">
        <v>1</v>
      </c>
      <c r="J29" s="177">
        <v>1</v>
      </c>
      <c r="K29" s="177">
        <v>1</v>
      </c>
    </row>
    <row r="30" spans="2:11">
      <c r="C30" s="176">
        <v>5</v>
      </c>
      <c r="D30" s="177">
        <v>0.95</v>
      </c>
      <c r="E30" s="177">
        <v>0.97</v>
      </c>
      <c r="F30" s="177">
        <v>1</v>
      </c>
      <c r="G30" s="177">
        <v>1.04</v>
      </c>
      <c r="H30" s="177">
        <v>1.05</v>
      </c>
      <c r="I30" s="177">
        <v>1.03</v>
      </c>
      <c r="J30" s="177">
        <v>1</v>
      </c>
      <c r="K30" s="177">
        <v>0.96</v>
      </c>
    </row>
    <row r="31" spans="2:11">
      <c r="C31" s="176">
        <v>10</v>
      </c>
      <c r="D31" s="177">
        <v>0.9</v>
      </c>
      <c r="E31" s="177">
        <v>0.93</v>
      </c>
      <c r="F31" s="177">
        <v>1</v>
      </c>
      <c r="G31" s="177">
        <v>1.07</v>
      </c>
      <c r="H31" s="177">
        <v>1.0900000000000001</v>
      </c>
      <c r="I31" s="177">
        <v>1.06</v>
      </c>
      <c r="J31" s="177">
        <v>0.99</v>
      </c>
      <c r="K31" s="177">
        <v>0.92</v>
      </c>
    </row>
    <row r="32" spans="2:11">
      <c r="C32" s="176">
        <v>15</v>
      </c>
      <c r="D32" s="177">
        <v>0.85</v>
      </c>
      <c r="E32" s="177">
        <v>0.89</v>
      </c>
      <c r="F32" s="177">
        <v>1</v>
      </c>
      <c r="G32" s="177">
        <v>1.0900000000000001</v>
      </c>
      <c r="H32" s="177">
        <v>1.1299999999999999</v>
      </c>
      <c r="I32" s="177">
        <v>1.08</v>
      </c>
      <c r="J32" s="177">
        <v>0.98</v>
      </c>
      <c r="K32" s="177">
        <v>0.88</v>
      </c>
    </row>
    <row r="33" spans="2:11">
      <c r="C33" s="176">
        <v>20</v>
      </c>
      <c r="D33" s="177">
        <v>0.79</v>
      </c>
      <c r="E33" s="177">
        <v>0.86</v>
      </c>
      <c r="F33" s="177">
        <v>0.99</v>
      </c>
      <c r="G33" s="177">
        <v>1.1200000000000001</v>
      </c>
      <c r="H33" s="177">
        <v>1.1599999999999999</v>
      </c>
      <c r="I33" s="177">
        <v>1.1000000000000001</v>
      </c>
      <c r="J33" s="177">
        <v>0.97</v>
      </c>
      <c r="K33" s="177">
        <v>0.84</v>
      </c>
    </row>
    <row r="34" spans="2:11">
      <c r="C34" s="176">
        <v>25</v>
      </c>
      <c r="D34" s="177">
        <v>0.74</v>
      </c>
      <c r="E34" s="177">
        <v>0.81</v>
      </c>
      <c r="F34" s="177">
        <v>0.98</v>
      </c>
      <c r="G34" s="177">
        <v>1.1299999999999999</v>
      </c>
      <c r="H34" s="177">
        <v>1.18</v>
      </c>
      <c r="I34" s="177">
        <v>1.1200000000000001</v>
      </c>
      <c r="J34" s="177">
        <v>0.96</v>
      </c>
      <c r="K34" s="177">
        <v>0.8</v>
      </c>
    </row>
    <row r="35" spans="2:11">
      <c r="C35" s="176">
        <v>30</v>
      </c>
      <c r="D35" s="177">
        <v>0.68</v>
      </c>
      <c r="E35" s="177">
        <v>0.77</v>
      </c>
      <c r="F35" s="177">
        <v>0.97</v>
      </c>
      <c r="G35" s="177">
        <v>1.1499999999999999</v>
      </c>
      <c r="H35" s="177">
        <v>1.2</v>
      </c>
      <c r="I35" s="177">
        <v>1.1200000000000001</v>
      </c>
      <c r="J35" s="177">
        <v>0.95</v>
      </c>
      <c r="K35" s="177">
        <v>0.75</v>
      </c>
    </row>
    <row r="36" spans="2:11">
      <c r="C36" s="176">
        <v>35</v>
      </c>
      <c r="D36" s="177">
        <v>0.63</v>
      </c>
      <c r="E36" s="177">
        <v>0.74</v>
      </c>
      <c r="F36" s="177">
        <v>0.96</v>
      </c>
      <c r="G36" s="177">
        <v>1.1499999999999999</v>
      </c>
      <c r="H36" s="177">
        <v>1.21</v>
      </c>
      <c r="I36" s="177">
        <v>1.1299999999999999</v>
      </c>
      <c r="J36" s="177">
        <v>0.93</v>
      </c>
      <c r="K36" s="177">
        <v>0.71</v>
      </c>
    </row>
    <row r="37" spans="2:11">
      <c r="C37" s="176">
        <v>40</v>
      </c>
      <c r="D37" s="177">
        <v>0.57999999999999996</v>
      </c>
      <c r="E37" s="177">
        <v>0.7</v>
      </c>
      <c r="F37" s="177">
        <v>0.95</v>
      </c>
      <c r="G37" s="177">
        <v>1.1499999999999999</v>
      </c>
      <c r="H37" s="177">
        <v>1.22</v>
      </c>
      <c r="I37" s="177">
        <v>1.1299999999999999</v>
      </c>
      <c r="J37" s="177">
        <v>0.92</v>
      </c>
      <c r="K37" s="177">
        <v>0.68</v>
      </c>
    </row>
    <row r="38" spans="2:11">
      <c r="C38" s="176">
        <v>45</v>
      </c>
      <c r="D38" s="177">
        <v>0.54</v>
      </c>
      <c r="E38" s="177">
        <v>0.67</v>
      </c>
      <c r="F38" s="177">
        <v>0.94</v>
      </c>
      <c r="G38" s="177">
        <v>1.1499999999999999</v>
      </c>
      <c r="H38" s="177">
        <v>1.22</v>
      </c>
      <c r="I38" s="177">
        <v>1.1200000000000001</v>
      </c>
      <c r="J38" s="177">
        <v>0.9</v>
      </c>
      <c r="K38" s="177">
        <v>0.65</v>
      </c>
    </row>
    <row r="39" spans="2:11">
      <c r="C39" s="176">
        <v>50</v>
      </c>
      <c r="D39" s="177">
        <v>0.5</v>
      </c>
      <c r="E39" s="177">
        <v>0.65</v>
      </c>
      <c r="F39" s="177">
        <v>0.92</v>
      </c>
      <c r="G39" s="177">
        <v>1.1399999999999999</v>
      </c>
      <c r="H39" s="177">
        <v>1.21</v>
      </c>
      <c r="I39" s="177">
        <v>1.1100000000000001</v>
      </c>
      <c r="J39" s="177">
        <v>0.88</v>
      </c>
      <c r="K39" s="177">
        <v>0.62</v>
      </c>
    </row>
    <row r="40" spans="2:11">
      <c r="C40" s="176">
        <v>60</v>
      </c>
      <c r="D40" s="177">
        <v>0.45</v>
      </c>
      <c r="E40" s="177">
        <v>0.6</v>
      </c>
      <c r="F40" s="177">
        <v>0.88</v>
      </c>
      <c r="G40" s="177">
        <v>1.1100000000000001</v>
      </c>
      <c r="H40" s="177">
        <v>1.18</v>
      </c>
      <c r="I40" s="177">
        <v>1.07</v>
      </c>
      <c r="J40" s="177">
        <v>0.84</v>
      </c>
      <c r="K40" s="177">
        <v>0.57999999999999996</v>
      </c>
    </row>
    <row r="41" spans="2:11">
      <c r="C41" s="176">
        <v>70</v>
      </c>
      <c r="D41" s="177">
        <v>0.42</v>
      </c>
      <c r="E41" s="177">
        <v>0.56000000000000005</v>
      </c>
      <c r="F41" s="177">
        <v>0.83</v>
      </c>
      <c r="G41" s="177">
        <v>1.05</v>
      </c>
      <c r="H41" s="177">
        <v>1.1100000000000001</v>
      </c>
      <c r="I41" s="177">
        <v>1.02</v>
      </c>
      <c r="J41" s="177">
        <v>0.79</v>
      </c>
      <c r="K41" s="177">
        <v>0.54</v>
      </c>
    </row>
    <row r="42" spans="2:11">
      <c r="C42" s="176">
        <v>80</v>
      </c>
      <c r="D42" s="177">
        <v>0.39</v>
      </c>
      <c r="E42" s="177">
        <v>0.52</v>
      </c>
      <c r="F42" s="177">
        <v>0.77</v>
      </c>
      <c r="G42" s="177">
        <v>0.97</v>
      </c>
      <c r="H42" s="177">
        <v>1.03</v>
      </c>
      <c r="I42" s="177">
        <v>0.94</v>
      </c>
      <c r="J42" s="177">
        <v>0.73</v>
      </c>
      <c r="K42" s="177">
        <v>0.5</v>
      </c>
    </row>
    <row r="43" spans="2:11">
      <c r="C43" s="180">
        <v>90</v>
      </c>
      <c r="D43" s="181">
        <v>0.37</v>
      </c>
      <c r="E43" s="181">
        <v>0.48</v>
      </c>
      <c r="F43" s="181">
        <v>0.7</v>
      </c>
      <c r="G43" s="181">
        <v>0.88</v>
      </c>
      <c r="H43" s="181">
        <v>0.93</v>
      </c>
      <c r="I43" s="181">
        <v>0.85</v>
      </c>
      <c r="J43" s="181">
        <v>0.66</v>
      </c>
      <c r="K43" s="181">
        <v>0.46</v>
      </c>
    </row>
    <row r="45" spans="2:11">
      <c r="B45" s="176"/>
    </row>
    <row r="46" spans="2:11">
      <c r="B46" s="176"/>
    </row>
    <row r="47" spans="2:11">
      <c r="B47" s="176"/>
    </row>
    <row r="48" spans="2:11">
      <c r="B48" s="176"/>
    </row>
  </sheetData>
  <sheetProtection algorithmName="SHA-512" hashValue="kFv+/9r/epYRtxk2Yhk60iPZ7ksJ7D4w1RkNA8UaprRx19XAnHhzDIWTOLLVTvmJK9sljY7iq4trF0bq3bY4SA==" saltValue="G3SQHANXNX6Y+fdAAnB/ag==" spinCount="100000" sheet="1" objects="1" scenarios="1" selectLockedCells="1"/>
  <mergeCells count="3">
    <mergeCell ref="B3:D3"/>
    <mergeCell ref="C27:C28"/>
    <mergeCell ref="B14:D14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Rippmenüüd!$F$24:$F$39</xm:f>
          </x14:formula1>
          <xm:sqref>C8 C19</xm:sqref>
        </x14:dataValidation>
        <x14:dataValidation type="list" allowBlank="1" showInputMessage="1" showErrorMessage="1">
          <x14:formula1>
            <xm:f>Rippmenüüd!$H$24:$H$32</xm:f>
          </x14:formula1>
          <xm:sqref>C9 C20</xm:sqref>
        </x14:dataValidation>
        <x14:dataValidation type="list" allowBlank="1" showInputMessage="1" showErrorMessage="1">
          <x14:formula1>
            <xm:f>Rippmenüüd!$H$36:$H$39</xm:f>
          </x14:formula1>
          <xm:sqref>C6</xm:sqref>
        </x14:dataValidation>
        <x14:dataValidation type="list" allowBlank="1" showInputMessage="1" showErrorMessage="1">
          <x14:formula1>
            <xm:f>Rippmenüüd!$H$17:$H$19</xm:f>
          </x14:formula1>
          <xm:sqref>C15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B2:P47"/>
  <sheetViews>
    <sheetView showGridLines="0" workbookViewId="0"/>
  </sheetViews>
  <sheetFormatPr defaultColWidth="9.109375" defaultRowHeight="13.2"/>
  <cols>
    <col min="1" max="1" width="9.109375" style="119"/>
    <col min="2" max="2" width="19.88671875" style="119" customWidth="1"/>
    <col min="3" max="3" width="10" style="119" bestFit="1" customWidth="1"/>
    <col min="4" max="4" width="12.44140625" style="119" customWidth="1"/>
    <col min="5" max="5" width="10.5546875" style="119" customWidth="1"/>
    <col min="6" max="6" width="12.44140625" style="119" customWidth="1"/>
    <col min="7" max="7" width="11.5546875" style="119" customWidth="1"/>
    <col min="8" max="8" width="10.109375" style="119" customWidth="1"/>
    <col min="9" max="9" width="10.88671875" style="119" customWidth="1"/>
    <col min="10" max="10" width="9" style="119" customWidth="1"/>
    <col min="11" max="11" width="11.88671875" style="119" customWidth="1"/>
    <col min="12" max="12" width="9.33203125" style="119" bestFit="1" customWidth="1"/>
    <col min="13" max="13" width="10.33203125" style="119" bestFit="1" customWidth="1"/>
    <col min="14" max="14" width="10.6640625" style="119" bestFit="1" customWidth="1"/>
    <col min="15" max="15" width="9.109375" style="119"/>
    <col min="16" max="16" width="12.5546875" style="119" customWidth="1"/>
    <col min="17" max="16384" width="9.109375" style="119"/>
  </cols>
  <sheetData>
    <row r="2" spans="2:16" ht="13.8" thickBot="1">
      <c r="B2" s="412" t="s">
        <v>334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</row>
    <row r="3" spans="2:16" ht="26.4">
      <c r="B3" s="195" t="s">
        <v>311</v>
      </c>
      <c r="C3" s="192" t="s">
        <v>187</v>
      </c>
      <c r="D3" s="192" t="s">
        <v>188</v>
      </c>
      <c r="E3" s="192" t="s">
        <v>189</v>
      </c>
      <c r="F3" s="192" t="s">
        <v>190</v>
      </c>
      <c r="G3" s="192" t="s">
        <v>191</v>
      </c>
      <c r="H3" s="192" t="s">
        <v>192</v>
      </c>
      <c r="I3" s="192" t="s">
        <v>193</v>
      </c>
      <c r="J3" s="192" t="s">
        <v>194</v>
      </c>
      <c r="K3" s="192" t="s">
        <v>195</v>
      </c>
      <c r="L3" s="192" t="s">
        <v>196</v>
      </c>
      <c r="M3" s="192" t="s">
        <v>197</v>
      </c>
      <c r="N3" s="192" t="s">
        <v>198</v>
      </c>
      <c r="O3" s="197" t="s">
        <v>347</v>
      </c>
      <c r="P3" s="197" t="s">
        <v>348</v>
      </c>
    </row>
    <row r="4" spans="2:16">
      <c r="B4" s="134" t="s">
        <v>281</v>
      </c>
      <c r="C4" s="159">
        <v>10</v>
      </c>
      <c r="D4" s="159">
        <v>23</v>
      </c>
      <c r="E4" s="159">
        <v>45</v>
      </c>
      <c r="F4" s="159">
        <v>44</v>
      </c>
      <c r="G4" s="159">
        <v>60</v>
      </c>
      <c r="H4" s="159">
        <v>71</v>
      </c>
      <c r="I4" s="159">
        <v>66</v>
      </c>
      <c r="J4" s="159">
        <v>49</v>
      </c>
      <c r="K4" s="159">
        <v>30</v>
      </c>
      <c r="L4" s="159">
        <v>15</v>
      </c>
      <c r="M4" s="159">
        <v>7</v>
      </c>
      <c r="N4" s="159">
        <v>6</v>
      </c>
      <c r="O4" s="194">
        <f>SUM(C4:N4)</f>
        <v>426</v>
      </c>
      <c r="P4" s="194">
        <f>SUM(C4:F4,K4:N4)</f>
        <v>180</v>
      </c>
    </row>
    <row r="5" spans="2:16">
      <c r="B5" s="134" t="s">
        <v>314</v>
      </c>
      <c r="C5" s="159">
        <v>10</v>
      </c>
      <c r="D5" s="159">
        <v>23</v>
      </c>
      <c r="E5" s="159">
        <v>50</v>
      </c>
      <c r="F5" s="159">
        <v>55</v>
      </c>
      <c r="G5" s="159">
        <v>77</v>
      </c>
      <c r="H5" s="159">
        <v>90</v>
      </c>
      <c r="I5" s="159">
        <v>83</v>
      </c>
      <c r="J5" s="159">
        <v>65</v>
      </c>
      <c r="K5" s="159">
        <v>36</v>
      </c>
      <c r="L5" s="159">
        <v>17</v>
      </c>
      <c r="M5" s="159">
        <v>7</v>
      </c>
      <c r="N5" s="159">
        <v>6</v>
      </c>
      <c r="O5" s="194">
        <f>SUM(C5:N5)</f>
        <v>519</v>
      </c>
      <c r="P5" s="194">
        <f t="shared" ref="P5:P11" si="0">SUM(C5:F5,K5:N5)</f>
        <v>204</v>
      </c>
    </row>
    <row r="6" spans="2:16">
      <c r="B6" s="134" t="s">
        <v>282</v>
      </c>
      <c r="C6" s="159">
        <v>12</v>
      </c>
      <c r="D6" s="159">
        <v>29</v>
      </c>
      <c r="E6" s="159">
        <v>68</v>
      </c>
      <c r="F6" s="159">
        <v>74</v>
      </c>
      <c r="G6" s="159">
        <v>98</v>
      </c>
      <c r="H6" s="159">
        <v>114</v>
      </c>
      <c r="I6" s="159">
        <v>105</v>
      </c>
      <c r="J6" s="159">
        <v>81</v>
      </c>
      <c r="K6" s="159">
        <v>52</v>
      </c>
      <c r="L6" s="159">
        <v>25</v>
      </c>
      <c r="M6" s="159">
        <v>8</v>
      </c>
      <c r="N6" s="159">
        <v>7</v>
      </c>
      <c r="O6" s="194">
        <f t="shared" ref="O6:O11" si="1">SUM(C6:N6)</f>
        <v>673</v>
      </c>
      <c r="P6" s="194">
        <f t="shared" si="0"/>
        <v>275</v>
      </c>
    </row>
    <row r="7" spans="2:16">
      <c r="B7" s="134" t="s">
        <v>315</v>
      </c>
      <c r="C7" s="159">
        <v>23</v>
      </c>
      <c r="D7" s="159">
        <v>41</v>
      </c>
      <c r="E7" s="159">
        <v>92</v>
      </c>
      <c r="F7" s="159">
        <v>91</v>
      </c>
      <c r="G7" s="159">
        <v>105</v>
      </c>
      <c r="H7" s="159">
        <v>116</v>
      </c>
      <c r="I7" s="159">
        <v>107</v>
      </c>
      <c r="J7" s="159">
        <v>105</v>
      </c>
      <c r="K7" s="159">
        <v>71</v>
      </c>
      <c r="L7" s="159">
        <v>40</v>
      </c>
      <c r="M7" s="159">
        <v>17</v>
      </c>
      <c r="N7" s="159">
        <v>13</v>
      </c>
      <c r="O7" s="194">
        <f t="shared" si="1"/>
        <v>821</v>
      </c>
      <c r="P7" s="194">
        <f t="shared" si="0"/>
        <v>388</v>
      </c>
    </row>
    <row r="8" spans="2:16">
      <c r="B8" s="134" t="s">
        <v>283</v>
      </c>
      <c r="C8" s="159">
        <v>28</v>
      </c>
      <c r="D8" s="159">
        <v>49</v>
      </c>
      <c r="E8" s="159">
        <v>106</v>
      </c>
      <c r="F8" s="159">
        <v>93</v>
      </c>
      <c r="G8" s="159">
        <v>101</v>
      </c>
      <c r="H8" s="159">
        <v>106</v>
      </c>
      <c r="I8" s="159">
        <v>101</v>
      </c>
      <c r="J8" s="159">
        <v>94</v>
      </c>
      <c r="K8" s="159">
        <v>76</v>
      </c>
      <c r="L8" s="159">
        <v>47</v>
      </c>
      <c r="M8" s="159">
        <v>21</v>
      </c>
      <c r="N8" s="159">
        <v>16</v>
      </c>
      <c r="O8" s="194">
        <f t="shared" si="1"/>
        <v>838</v>
      </c>
      <c r="P8" s="194">
        <f t="shared" si="0"/>
        <v>436</v>
      </c>
    </row>
    <row r="9" spans="2:16">
      <c r="B9" s="134" t="s">
        <v>316</v>
      </c>
      <c r="C9" s="159">
        <v>23</v>
      </c>
      <c r="D9" s="159">
        <v>44</v>
      </c>
      <c r="E9" s="159">
        <v>94</v>
      </c>
      <c r="F9" s="159">
        <v>90</v>
      </c>
      <c r="G9" s="159">
        <v>101</v>
      </c>
      <c r="H9" s="159">
        <v>110</v>
      </c>
      <c r="I9" s="159">
        <v>105</v>
      </c>
      <c r="J9" s="159">
        <v>93</v>
      </c>
      <c r="K9" s="159">
        <v>69</v>
      </c>
      <c r="L9" s="159">
        <v>39</v>
      </c>
      <c r="M9" s="159">
        <v>17</v>
      </c>
      <c r="N9" s="159">
        <v>13</v>
      </c>
      <c r="O9" s="194">
        <f t="shared" si="1"/>
        <v>798</v>
      </c>
      <c r="P9" s="194">
        <f t="shared" si="0"/>
        <v>389</v>
      </c>
    </row>
    <row r="10" spans="2:16">
      <c r="B10" s="134" t="s">
        <v>284</v>
      </c>
      <c r="C10" s="159">
        <v>13</v>
      </c>
      <c r="D10" s="159">
        <v>30</v>
      </c>
      <c r="E10" s="159">
        <v>70</v>
      </c>
      <c r="F10" s="159">
        <v>70</v>
      </c>
      <c r="G10" s="159">
        <v>93</v>
      </c>
      <c r="H10" s="159">
        <v>104</v>
      </c>
      <c r="I10" s="159">
        <v>99</v>
      </c>
      <c r="J10" s="159">
        <v>78</v>
      </c>
      <c r="K10" s="159">
        <v>51</v>
      </c>
      <c r="L10" s="159">
        <v>24</v>
      </c>
      <c r="M10" s="159">
        <v>9</v>
      </c>
      <c r="N10" s="159">
        <v>7</v>
      </c>
      <c r="O10" s="194">
        <f t="shared" si="1"/>
        <v>648</v>
      </c>
      <c r="P10" s="194">
        <f t="shared" si="0"/>
        <v>274</v>
      </c>
    </row>
    <row r="11" spans="2:16">
      <c r="B11" s="151" t="s">
        <v>317</v>
      </c>
      <c r="C11" s="160">
        <v>10</v>
      </c>
      <c r="D11" s="160">
        <v>23</v>
      </c>
      <c r="E11" s="160">
        <v>50</v>
      </c>
      <c r="F11" s="160">
        <v>54</v>
      </c>
      <c r="G11" s="160">
        <v>73</v>
      </c>
      <c r="H11" s="160">
        <v>87</v>
      </c>
      <c r="I11" s="160">
        <v>80</v>
      </c>
      <c r="J11" s="160">
        <v>61</v>
      </c>
      <c r="K11" s="160">
        <v>35</v>
      </c>
      <c r="L11" s="160">
        <v>16</v>
      </c>
      <c r="M11" s="160">
        <v>7</v>
      </c>
      <c r="N11" s="160">
        <v>6</v>
      </c>
      <c r="O11" s="196">
        <f t="shared" si="1"/>
        <v>502</v>
      </c>
      <c r="P11" s="196">
        <f t="shared" si="0"/>
        <v>201</v>
      </c>
    </row>
    <row r="12" spans="2:16">
      <c r="B12" s="134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2:16">
      <c r="B13" s="134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</row>
    <row r="14" spans="2:16" ht="13.8" thickBot="1">
      <c r="B14" s="412" t="s">
        <v>285</v>
      </c>
      <c r="C14" s="412"/>
      <c r="D14" s="412"/>
      <c r="E14" s="412"/>
      <c r="F14" s="412"/>
      <c r="G14" s="412"/>
      <c r="H14" s="269"/>
      <c r="I14" s="269"/>
      <c r="J14" s="269"/>
    </row>
    <row r="15" spans="2:16" ht="15.6">
      <c r="B15" s="198" t="s">
        <v>335</v>
      </c>
      <c r="C15" s="192" t="s">
        <v>432</v>
      </c>
      <c r="D15" s="192" t="s">
        <v>422</v>
      </c>
      <c r="E15" s="192" t="s">
        <v>15</v>
      </c>
      <c r="F15" s="192" t="s">
        <v>433</v>
      </c>
      <c r="G15" s="199" t="s">
        <v>287</v>
      </c>
      <c r="H15" s="270"/>
      <c r="I15" s="270"/>
      <c r="J15" s="270"/>
      <c r="L15" s="134"/>
      <c r="M15" s="135"/>
      <c r="N15" s="134"/>
      <c r="O15" s="134"/>
    </row>
    <row r="16" spans="2:16">
      <c r="B16" s="155" t="str">
        <f>Lähteandmed!B24</f>
        <v>Aken (ida) - uued</v>
      </c>
      <c r="C16" s="157">
        <f>Lähteandmed!E24</f>
        <v>158.12299999999999</v>
      </c>
      <c r="D16" s="138">
        <v>0.8</v>
      </c>
      <c r="E16" s="138">
        <f>Lähteandmed!C24</f>
        <v>0.5</v>
      </c>
      <c r="F16" s="139">
        <f t="shared" ref="F16:F23" si="2">C16*D16*E16</f>
        <v>63.249200000000002</v>
      </c>
      <c r="G16" s="242">
        <f t="shared" ref="G16:G23" si="3">IF(ISNUMBER(SEARCH("põhi",B16)),F16*$P$4,IF(ISNUMBER(SEARCH("kirre",B16)),F16*$P$5,IF(ISNUMBER(SEARCH("ida",B16)),F16*$P$6,IF(ISNUMBER(SEARCH("kagu",B16)),F16*$P$7,IF(ISNUMBER(SEARCH("lõuna",B16)),F16*$P$8,IF(ISNUMBER(SEARCH("edel",B16)),F16*$P$9,IF(ISNUMBER(SEARCH("lääs",B16)),F16*$P$10,IF(ISNUMBER(SEARCH("loe",B16)),F16*$P$11,""))))))))</f>
        <v>17393.53</v>
      </c>
      <c r="O16" s="134"/>
    </row>
    <row r="17" spans="2:15">
      <c r="B17" s="155" t="str">
        <f>Lähteandmed!B25</f>
        <v>Aken (lääs) - uued</v>
      </c>
      <c r="C17" s="157">
        <f>Lähteandmed!E25</f>
        <v>175.86099999999999</v>
      </c>
      <c r="D17" s="138">
        <v>0.8</v>
      </c>
      <c r="E17" s="138">
        <f>Lähteandmed!C25</f>
        <v>0.5</v>
      </c>
      <c r="F17" s="139">
        <f t="shared" si="2"/>
        <v>70.344399999999993</v>
      </c>
      <c r="G17" s="242">
        <f t="shared" si="3"/>
        <v>19274.365599999997</v>
      </c>
      <c r="O17" s="134"/>
    </row>
    <row r="18" spans="2:15">
      <c r="B18" s="155" t="str">
        <f>Lähteandmed!B26</f>
        <v>Aken (põhi) - uued</v>
      </c>
      <c r="C18" s="157">
        <f>Lähteandmed!E26</f>
        <v>9.9469999999999992</v>
      </c>
      <c r="D18" s="138">
        <v>0.8</v>
      </c>
      <c r="E18" s="138">
        <f>Lähteandmed!C26</f>
        <v>0.5</v>
      </c>
      <c r="F18" s="139">
        <f t="shared" si="2"/>
        <v>3.9787999999999997</v>
      </c>
      <c r="G18" s="242">
        <f t="shared" si="3"/>
        <v>716.18399999999997</v>
      </c>
      <c r="L18" s="136"/>
      <c r="M18" s="136"/>
      <c r="N18" s="134"/>
      <c r="O18" s="134"/>
    </row>
    <row r="19" spans="2:15">
      <c r="B19" s="155" t="str">
        <f>Lähteandmed!B27</f>
        <v>Aken (lõuna) - uued</v>
      </c>
      <c r="C19" s="157">
        <f>Lähteandmed!E27</f>
        <v>9.9469999999999992</v>
      </c>
      <c r="D19" s="138">
        <v>0.8</v>
      </c>
      <c r="E19" s="138">
        <f>Lähteandmed!C27</f>
        <v>0.5</v>
      </c>
      <c r="F19" s="139">
        <f t="shared" si="2"/>
        <v>3.9787999999999997</v>
      </c>
      <c r="G19" s="242">
        <f t="shared" si="3"/>
        <v>1734.7567999999999</v>
      </c>
      <c r="L19" s="134"/>
      <c r="M19" s="134"/>
      <c r="N19" s="135"/>
      <c r="O19" s="134"/>
    </row>
    <row r="20" spans="2:15">
      <c r="B20" s="155" t="str">
        <f>Lähteandmed!B28</f>
        <v>Aken (ida) - ol.olevad</v>
      </c>
      <c r="C20" s="157">
        <f>Lähteandmed!E28</f>
        <v>164.577</v>
      </c>
      <c r="D20" s="138">
        <v>0.8</v>
      </c>
      <c r="E20" s="138">
        <f>Lähteandmed!C28</f>
        <v>0.63</v>
      </c>
      <c r="F20" s="139">
        <f t="shared" si="2"/>
        <v>82.94680799999999</v>
      </c>
      <c r="G20" s="242">
        <f t="shared" si="3"/>
        <v>22810.372199999998</v>
      </c>
      <c r="L20" s="134"/>
      <c r="M20" s="134"/>
      <c r="N20" s="134"/>
      <c r="O20" s="134"/>
    </row>
    <row r="21" spans="2:15">
      <c r="B21" s="155" t="str">
        <f>Lähteandmed!B29</f>
        <v>Aken (lääs) - ol.olevad</v>
      </c>
      <c r="C21" s="157">
        <f>Lähteandmed!E29</f>
        <v>183.03899999999999</v>
      </c>
      <c r="D21" s="138">
        <v>0.8</v>
      </c>
      <c r="E21" s="138">
        <f>Lähteandmed!C29</f>
        <v>0.63</v>
      </c>
      <c r="F21" s="139">
        <f t="shared" si="2"/>
        <v>92.251655999999997</v>
      </c>
      <c r="G21" s="242">
        <f t="shared" si="3"/>
        <v>25276.953743999999</v>
      </c>
      <c r="L21" s="134"/>
      <c r="M21" s="134"/>
      <c r="N21" s="135"/>
      <c r="O21" s="134"/>
    </row>
    <row r="22" spans="2:15">
      <c r="B22" s="155" t="str">
        <f>Lähteandmed!B30</f>
        <v>Aken (põhi) - ol.olevad</v>
      </c>
      <c r="C22" s="157">
        <f>Lähteandmed!E30</f>
        <v>10.353</v>
      </c>
      <c r="D22" s="138">
        <v>0.8</v>
      </c>
      <c r="E22" s="138">
        <f>Lähteandmed!C30</f>
        <v>0.63</v>
      </c>
      <c r="F22" s="139">
        <f t="shared" si="2"/>
        <v>5.217912000000001</v>
      </c>
      <c r="G22" s="242">
        <f t="shared" si="3"/>
        <v>939.22416000000021</v>
      </c>
      <c r="L22" s="134"/>
      <c r="M22" s="134"/>
      <c r="N22" s="135"/>
      <c r="O22" s="134"/>
    </row>
    <row r="23" spans="2:15">
      <c r="B23" s="156" t="str">
        <f>Lähteandmed!B31</f>
        <v>Aken (lõuna) - ol.olevad</v>
      </c>
      <c r="C23" s="158">
        <f>Lähteandmed!E31</f>
        <v>10.353</v>
      </c>
      <c r="D23" s="152">
        <v>0.8</v>
      </c>
      <c r="E23" s="152">
        <f>Lähteandmed!C31</f>
        <v>0.63</v>
      </c>
      <c r="F23" s="164">
        <f t="shared" si="2"/>
        <v>5.217912000000001</v>
      </c>
      <c r="G23" s="243">
        <f t="shared" si="3"/>
        <v>2275.0096320000002</v>
      </c>
      <c r="L23" s="134"/>
      <c r="M23" s="134"/>
      <c r="N23" s="134"/>
      <c r="O23" s="134"/>
    </row>
    <row r="24" spans="2:15">
      <c r="B24" s="134"/>
      <c r="C24" s="137"/>
      <c r="D24" s="138"/>
      <c r="E24" s="138"/>
      <c r="F24" s="138"/>
      <c r="G24" s="138"/>
      <c r="H24" s="139"/>
      <c r="I24" s="138"/>
      <c r="L24" s="134"/>
      <c r="M24" s="134"/>
      <c r="N24" s="134"/>
      <c r="O24" s="134"/>
    </row>
    <row r="25" spans="2:15">
      <c r="B25" s="134"/>
      <c r="C25" s="153"/>
      <c r="D25" s="141"/>
      <c r="E25" s="134"/>
      <c r="F25" s="134"/>
      <c r="G25" s="140"/>
      <c r="H25" s="140"/>
      <c r="I25" s="141"/>
      <c r="J25" s="141"/>
      <c r="K25" s="134" t="s">
        <v>199</v>
      </c>
      <c r="L25" s="134"/>
      <c r="M25" s="136"/>
      <c r="N25" s="136"/>
      <c r="O25" s="136"/>
    </row>
    <row r="26" spans="2:15" ht="15.6" customHeight="1" thickBot="1">
      <c r="B26" s="433" t="s">
        <v>286</v>
      </c>
      <c r="C26" s="433"/>
      <c r="D26" s="433"/>
      <c r="E26" s="433"/>
      <c r="F26" s="134"/>
      <c r="G26" s="140"/>
      <c r="H26" s="140"/>
      <c r="I26" s="141"/>
      <c r="J26" s="141"/>
      <c r="K26" s="134"/>
      <c r="L26" s="134"/>
      <c r="M26" s="136"/>
      <c r="N26" s="136"/>
      <c r="O26" s="136"/>
    </row>
    <row r="27" spans="2:15" ht="15.6">
      <c r="B27" s="166"/>
      <c r="C27" s="154" t="s">
        <v>287</v>
      </c>
      <c r="D27" s="160" t="s">
        <v>288</v>
      </c>
      <c r="E27" s="154" t="s">
        <v>202</v>
      </c>
      <c r="F27" s="134"/>
      <c r="G27" s="140"/>
      <c r="H27" s="140"/>
      <c r="I27" s="141"/>
      <c r="J27" s="141"/>
      <c r="K27" s="134"/>
      <c r="L27" s="134"/>
      <c r="M27" s="136"/>
      <c r="N27" s="136"/>
      <c r="O27" s="136"/>
    </row>
    <row r="28" spans="2:15">
      <c r="B28" s="134" t="s">
        <v>203</v>
      </c>
      <c r="C28" s="161">
        <f>SUM(G16:G23)</f>
        <v>90420.396135999996</v>
      </c>
      <c r="D28" s="139">
        <f>IFERROR(C28/Lähteandmed!$H$37,0)</f>
        <v>31.110788651252406</v>
      </c>
      <c r="E28" s="161">
        <f>C28/5808*1000</f>
        <v>15568.250023415978</v>
      </c>
      <c r="F28" s="134"/>
      <c r="G28" s="140"/>
      <c r="H28" s="140"/>
      <c r="I28" s="141"/>
      <c r="J28" s="141"/>
      <c r="K28" s="134"/>
      <c r="L28" s="134"/>
      <c r="M28" s="136"/>
      <c r="N28" s="136"/>
      <c r="O28" s="136"/>
    </row>
    <row r="29" spans="2:15">
      <c r="B29" s="134" t="s">
        <v>289</v>
      </c>
      <c r="C29" s="161">
        <f>Lähteandmed!D73*Lähteandmed!G73/100*5808/1000*Lähteandmed!$H$37</f>
        <v>30384.668160000001</v>
      </c>
      <c r="D29" s="139">
        <f>IFERROR(C29/Lähteandmed!$H$37,0)</f>
        <v>10.4544</v>
      </c>
      <c r="E29" s="161">
        <f>C29/5808*1000</f>
        <v>5231.5200000000004</v>
      </c>
      <c r="F29" s="134"/>
      <c r="G29" s="140"/>
      <c r="H29" s="140"/>
      <c r="I29" s="141"/>
      <c r="J29" s="141"/>
      <c r="K29" s="134"/>
      <c r="L29" s="134"/>
      <c r="M29" s="136"/>
      <c r="N29" s="136"/>
      <c r="O29" s="136"/>
    </row>
    <row r="30" spans="2:15">
      <c r="B30" s="134" t="s">
        <v>290</v>
      </c>
      <c r="C30" s="161">
        <f>Lähteandmed!E73*Lähteandmed!G73/100*5808/1000*Lähteandmed!$H$37</f>
        <v>30384.668160000001</v>
      </c>
      <c r="D30" s="139">
        <f>IFERROR(C30/Lähteandmed!$H$37,0)</f>
        <v>10.4544</v>
      </c>
      <c r="E30" s="161">
        <f>C30/5808*1000</f>
        <v>5231.5200000000004</v>
      </c>
      <c r="F30" s="134"/>
      <c r="G30" s="140"/>
      <c r="H30" s="140"/>
      <c r="I30" s="141"/>
      <c r="J30" s="141"/>
      <c r="K30" s="134"/>
      <c r="L30" s="134"/>
      <c r="M30" s="136"/>
      <c r="N30" s="136"/>
      <c r="O30" s="136"/>
    </row>
    <row r="31" spans="2:15">
      <c r="B31" s="151" t="s">
        <v>291</v>
      </c>
      <c r="C31" s="163">
        <f>Lähteandmed!F74*Lähteandmed!G74/100*5808/1000*Lähteandmed!$H$37</f>
        <v>13504.296960000003</v>
      </c>
      <c r="D31" s="164">
        <f>IFERROR(C31/Lähteandmed!$H$37,0)</f>
        <v>4.6464000000000008</v>
      </c>
      <c r="E31" s="163">
        <f>C31/5808*1000</f>
        <v>2325.1200000000003</v>
      </c>
      <c r="F31" s="134"/>
      <c r="G31" s="140"/>
      <c r="H31" s="140"/>
      <c r="I31" s="141"/>
      <c r="J31" s="141"/>
      <c r="K31" s="134"/>
      <c r="L31" s="134"/>
      <c r="M31" s="136"/>
      <c r="N31" s="136"/>
      <c r="O31" s="136"/>
    </row>
    <row r="32" spans="2:15">
      <c r="B32" s="134"/>
      <c r="C32" s="161">
        <f>SUM(C28:C31)</f>
        <v>164694.029416</v>
      </c>
      <c r="D32" s="165">
        <f>SUM(D28:D31)</f>
        <v>56.665988651252405</v>
      </c>
      <c r="E32" s="161">
        <f>SUM(E28:E31)</f>
        <v>28356.410023415978</v>
      </c>
      <c r="F32" s="134"/>
      <c r="G32" s="140"/>
      <c r="H32" s="140"/>
      <c r="I32" s="141"/>
      <c r="J32" s="141"/>
      <c r="K32" s="134"/>
      <c r="L32" s="134"/>
      <c r="M32" s="136"/>
      <c r="N32" s="136"/>
      <c r="O32" s="136"/>
    </row>
    <row r="33" spans="2:15">
      <c r="B33" s="134"/>
      <c r="C33" s="153"/>
      <c r="D33" s="141"/>
      <c r="E33" s="134"/>
      <c r="F33" s="134"/>
      <c r="G33" s="140"/>
      <c r="H33" s="140"/>
      <c r="I33" s="141"/>
      <c r="J33" s="141"/>
      <c r="K33" s="134"/>
      <c r="L33" s="134"/>
      <c r="M33" s="136"/>
      <c r="N33" s="136"/>
      <c r="O33" s="136"/>
    </row>
    <row r="34" spans="2:15">
      <c r="B34" s="134"/>
      <c r="C34" s="153"/>
      <c r="D34" s="141"/>
      <c r="E34" s="134"/>
      <c r="F34" s="134"/>
      <c r="G34" s="140"/>
      <c r="H34" s="140"/>
      <c r="I34" s="141"/>
      <c r="J34" s="141"/>
      <c r="K34" s="134"/>
      <c r="L34" s="134"/>
      <c r="M34" s="136"/>
      <c r="N34" s="136"/>
      <c r="O34" s="136"/>
    </row>
    <row r="35" spans="2:15" ht="13.2" customHeight="1" thickBot="1">
      <c r="B35" s="433" t="s">
        <v>292</v>
      </c>
      <c r="C35" s="433"/>
      <c r="D35" s="433"/>
      <c r="E35" s="433"/>
      <c r="F35" s="134"/>
      <c r="G35" s="140"/>
      <c r="H35" s="140"/>
      <c r="I35" s="141"/>
      <c r="J35" s="141"/>
      <c r="K35" s="134"/>
      <c r="L35" s="134"/>
      <c r="M35" s="136"/>
      <c r="N35" s="136"/>
      <c r="O35" s="136"/>
    </row>
    <row r="36" spans="2:15" ht="15.6">
      <c r="B36" s="167" t="s">
        <v>421</v>
      </c>
      <c r="C36" s="154" t="s">
        <v>287</v>
      </c>
      <c r="D36" s="160" t="s">
        <v>288</v>
      </c>
      <c r="E36" s="154" t="s">
        <v>202</v>
      </c>
      <c r="F36" s="134"/>
      <c r="G36" s="140"/>
      <c r="H36" s="140"/>
      <c r="I36" s="141"/>
      <c r="J36" s="141"/>
      <c r="K36" s="134"/>
      <c r="L36" s="134"/>
      <c r="M36" s="136"/>
      <c r="N36" s="136"/>
      <c r="O36" s="136"/>
    </row>
    <row r="37" spans="2:15">
      <c r="B37" s="134" t="s">
        <v>203</v>
      </c>
      <c r="C37" s="161">
        <f>C28*0.8</f>
        <v>72336.3169088</v>
      </c>
      <c r="D37" s="165">
        <f>D28*0.8</f>
        <v>24.888630921001926</v>
      </c>
      <c r="E37" s="161">
        <f>E28*0.8</f>
        <v>12454.600018732783</v>
      </c>
      <c r="F37" s="134"/>
      <c r="G37" s="140"/>
      <c r="H37" s="140"/>
      <c r="I37" s="141"/>
      <c r="J37" s="141"/>
      <c r="K37" s="134"/>
      <c r="L37" s="134"/>
      <c r="M37" s="136"/>
      <c r="N37" s="136"/>
      <c r="O37" s="136"/>
    </row>
    <row r="38" spans="2:15">
      <c r="B38" s="134" t="s">
        <v>289</v>
      </c>
      <c r="C38" s="161">
        <f t="shared" ref="C38:C40" si="4">C29*0.8</f>
        <v>24307.734528000001</v>
      </c>
      <c r="D38" s="165">
        <f t="shared" ref="D38:E40" si="5">D29*0.8</f>
        <v>8.3635199999999994</v>
      </c>
      <c r="E38" s="161">
        <f t="shared" si="5"/>
        <v>4185.2160000000003</v>
      </c>
      <c r="F38" s="134"/>
      <c r="G38" s="140"/>
      <c r="H38" s="140"/>
      <c r="I38" s="141"/>
      <c r="J38" s="141"/>
      <c r="K38" s="134"/>
      <c r="L38" s="134"/>
      <c r="M38" s="136"/>
      <c r="N38" s="136"/>
      <c r="O38" s="136"/>
    </row>
    <row r="39" spans="2:15">
      <c r="B39" s="134" t="s">
        <v>290</v>
      </c>
      <c r="C39" s="161">
        <f t="shared" si="4"/>
        <v>24307.734528000001</v>
      </c>
      <c r="D39" s="165">
        <f t="shared" si="5"/>
        <v>8.3635199999999994</v>
      </c>
      <c r="E39" s="161">
        <f t="shared" si="5"/>
        <v>4185.2160000000003</v>
      </c>
      <c r="F39" s="134"/>
      <c r="G39" s="140"/>
      <c r="H39" s="140"/>
      <c r="I39" s="141"/>
      <c r="J39" s="141"/>
      <c r="K39" s="134"/>
      <c r="L39" s="134"/>
      <c r="M39" s="136"/>
      <c r="N39" s="136"/>
      <c r="O39" s="136"/>
    </row>
    <row r="40" spans="2:15">
      <c r="B40" s="151" t="s">
        <v>291</v>
      </c>
      <c r="C40" s="163">
        <f t="shared" si="4"/>
        <v>10803.437568000003</v>
      </c>
      <c r="D40" s="168">
        <f t="shared" si="5"/>
        <v>3.7171200000000009</v>
      </c>
      <c r="E40" s="163">
        <f t="shared" si="5"/>
        <v>1860.0960000000005</v>
      </c>
      <c r="F40" s="134"/>
      <c r="G40" s="140"/>
      <c r="H40" s="140"/>
      <c r="I40" s="141"/>
      <c r="J40" s="141"/>
      <c r="K40" s="134"/>
      <c r="L40" s="134"/>
      <c r="M40" s="136"/>
      <c r="N40" s="136"/>
      <c r="O40" s="136"/>
    </row>
    <row r="41" spans="2:15">
      <c r="B41" s="134"/>
      <c r="C41" s="161">
        <f>SUM(C37:C40)</f>
        <v>131755.22353280001</v>
      </c>
      <c r="D41" s="165">
        <f t="shared" ref="D41:E41" si="6">SUM(D37:D40)</f>
        <v>45.33279092100193</v>
      </c>
      <c r="E41" s="161">
        <f t="shared" si="6"/>
        <v>22685.128018732783</v>
      </c>
      <c r="F41" s="134"/>
      <c r="G41" s="140"/>
      <c r="H41" s="140"/>
      <c r="I41" s="141"/>
      <c r="J41" s="141"/>
      <c r="K41" s="134"/>
      <c r="L41" s="134"/>
      <c r="M41" s="136"/>
      <c r="N41" s="136"/>
      <c r="O41" s="136"/>
    </row>
    <row r="42" spans="2:15">
      <c r="B42" s="134"/>
      <c r="C42" s="153"/>
      <c r="D42" s="141"/>
      <c r="E42" s="134"/>
      <c r="F42" s="134"/>
      <c r="G42" s="140"/>
      <c r="H42" s="140"/>
      <c r="I42" s="141"/>
      <c r="J42" s="141"/>
      <c r="K42" s="134"/>
      <c r="L42" s="134"/>
      <c r="M42" s="136"/>
      <c r="N42" s="136"/>
      <c r="O42" s="136"/>
    </row>
    <row r="43" spans="2:15">
      <c r="B43" s="134"/>
      <c r="C43" s="153"/>
      <c r="D43" s="141"/>
      <c r="E43" s="134"/>
      <c r="F43" s="134"/>
      <c r="G43" s="140"/>
      <c r="H43" s="140"/>
      <c r="I43" s="141"/>
      <c r="J43" s="141"/>
      <c r="K43" s="134"/>
      <c r="L43" s="134"/>
      <c r="M43" s="136"/>
      <c r="N43" s="136"/>
      <c r="O43" s="136"/>
    </row>
    <row r="44" spans="2:15">
      <c r="B44" s="134"/>
      <c r="C44" s="153"/>
      <c r="D44" s="141"/>
      <c r="E44" s="134"/>
      <c r="F44" s="134"/>
      <c r="G44" s="140"/>
      <c r="H44" s="140"/>
      <c r="I44" s="141"/>
      <c r="J44" s="141"/>
      <c r="K44" s="134"/>
      <c r="L44" s="134"/>
      <c r="M44" s="136"/>
      <c r="N44" s="136"/>
      <c r="O44" s="136"/>
    </row>
    <row r="45" spans="2:15">
      <c r="B45" s="134"/>
      <c r="C45" s="153"/>
      <c r="D45" s="141"/>
      <c r="E45" s="134"/>
      <c r="F45" s="134"/>
      <c r="G45" s="140"/>
      <c r="H45" s="140"/>
      <c r="I45" s="141"/>
      <c r="J45" s="141"/>
      <c r="K45" s="134"/>
      <c r="L45" s="134"/>
      <c r="M45" s="136"/>
      <c r="N45" s="136"/>
      <c r="O45" s="136"/>
    </row>
    <row r="46" spans="2:15">
      <c r="B46" s="134"/>
      <c r="C46" s="153"/>
      <c r="D46" s="141"/>
      <c r="E46" s="134"/>
      <c r="F46" s="134"/>
      <c r="G46" s="140"/>
      <c r="H46" s="140"/>
      <c r="I46" s="141"/>
      <c r="J46" s="141"/>
      <c r="K46" s="134"/>
      <c r="L46" s="134"/>
      <c r="M46" s="136"/>
      <c r="N46" s="136"/>
      <c r="O46" s="136"/>
    </row>
    <row r="47" spans="2:15">
      <c r="B47" s="134"/>
      <c r="C47" s="153"/>
      <c r="D47" s="141"/>
      <c r="E47" s="134"/>
      <c r="F47" s="134"/>
      <c r="G47" s="140"/>
      <c r="H47" s="140"/>
      <c r="I47" s="141"/>
      <c r="J47" s="141"/>
      <c r="K47" s="134"/>
      <c r="L47" s="134"/>
      <c r="M47" s="136"/>
      <c r="N47" s="136"/>
      <c r="O47" s="136"/>
    </row>
  </sheetData>
  <sheetProtection algorithmName="SHA-512" hashValue="O2qDDwlhgNAALcrocX5BWYzlLZchcimoqtTAN14C7BDdaibrWehF+G2nakrYHYqoUGIIeWCxK1R2B24rhVEP5Q==" saltValue="t67bPpHl4L9A6VcSqQ7dPA==" spinCount="100000" sheet="1" objects="1" scenarios="1" selectLockedCells="1"/>
  <mergeCells count="4">
    <mergeCell ref="B35:E35"/>
    <mergeCell ref="B26:E26"/>
    <mergeCell ref="B2:P2"/>
    <mergeCell ref="B14:G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B2:AE8764"/>
  <sheetViews>
    <sheetView showGridLines="0" workbookViewId="0"/>
  </sheetViews>
  <sheetFormatPr defaultColWidth="9.109375" defaultRowHeight="13.2"/>
  <cols>
    <col min="1" max="1" width="9.109375" style="16"/>
    <col min="2" max="2" width="9.109375" style="113"/>
    <col min="3" max="3" width="16.6640625" style="113" bestFit="1" customWidth="1"/>
    <col min="4" max="4" width="18.109375" style="276" customWidth="1"/>
    <col min="5" max="5" width="10.88671875" style="114" customWidth="1"/>
    <col min="6" max="6" width="27.33203125" style="114" customWidth="1"/>
    <col min="7" max="7" width="10.88671875" style="114" customWidth="1"/>
    <col min="8" max="8" width="10.109375" style="114" customWidth="1"/>
    <col min="9" max="9" width="13.33203125" style="114" customWidth="1"/>
    <col min="10" max="11" width="10.88671875" style="114" customWidth="1"/>
    <col min="12" max="12" width="26" style="114" customWidth="1"/>
    <col min="13" max="13" width="16.33203125" style="114" customWidth="1"/>
    <col min="14" max="14" width="17.6640625" style="114" customWidth="1"/>
    <col min="15" max="15" width="24.6640625" style="114" customWidth="1"/>
    <col min="16" max="16" width="26.33203125" style="114" customWidth="1"/>
    <col min="17" max="17" width="10.33203125" style="114" customWidth="1"/>
    <col min="18" max="18" width="21" style="114" customWidth="1"/>
    <col min="19" max="19" width="7.109375" style="114" customWidth="1"/>
    <col min="20" max="20" width="9.109375" style="16"/>
    <col min="21" max="21" width="12.44140625" style="16" bestFit="1" customWidth="1"/>
    <col min="22" max="22" width="11.33203125" style="16" customWidth="1"/>
    <col min="23" max="16384" width="9.109375" style="16"/>
  </cols>
  <sheetData>
    <row r="2" spans="2:31" ht="13.8" thickBot="1">
      <c r="B2" s="436" t="s">
        <v>273</v>
      </c>
      <c r="C2" s="436"/>
      <c r="D2" s="436"/>
      <c r="E2" s="271"/>
      <c r="F2" s="271"/>
      <c r="G2" s="271"/>
      <c r="H2" s="271"/>
      <c r="I2" s="271"/>
      <c r="J2" s="271"/>
      <c r="K2" s="271"/>
      <c r="L2" s="436" t="s">
        <v>424</v>
      </c>
      <c r="M2" s="436"/>
      <c r="N2" s="436"/>
      <c r="O2" s="436"/>
      <c r="P2" s="436"/>
      <c r="Q2" s="146"/>
      <c r="R2" s="434"/>
      <c r="S2" s="434"/>
    </row>
    <row r="3" spans="2:31" ht="26.4" customHeight="1" thickBot="1">
      <c r="B3" s="142" t="s">
        <v>271</v>
      </c>
      <c r="C3" s="142" t="s">
        <v>272</v>
      </c>
      <c r="D3" s="275" t="s">
        <v>274</v>
      </c>
      <c r="E3" s="272"/>
      <c r="F3" s="435" t="s">
        <v>276</v>
      </c>
      <c r="G3" s="435"/>
      <c r="H3" s="16"/>
      <c r="I3" s="441" t="s">
        <v>279</v>
      </c>
      <c r="J3" s="441"/>
      <c r="K3" s="281"/>
      <c r="L3" s="143" t="s">
        <v>430</v>
      </c>
      <c r="M3" s="143" t="s">
        <v>427</v>
      </c>
      <c r="N3" s="143" t="s">
        <v>428</v>
      </c>
      <c r="O3" s="143" t="s">
        <v>426</v>
      </c>
      <c r="P3" s="143" t="s">
        <v>429</v>
      </c>
      <c r="Q3" s="147"/>
    </row>
    <row r="4" spans="2:31" ht="15" customHeight="1">
      <c r="B4" s="113">
        <v>0</v>
      </c>
      <c r="C4" s="113">
        <v>-1.5</v>
      </c>
      <c r="D4" s="276">
        <f t="shared" ref="D4:D67" si="0">IFERROR(IF($G$5-C4&gt;0,$G$5-C4,"0"),0)</f>
        <v>11.48879749586558</v>
      </c>
      <c r="F4" s="148" t="s">
        <v>277</v>
      </c>
      <c r="G4" s="149">
        <v>21</v>
      </c>
      <c r="H4" s="16"/>
      <c r="I4" s="16" t="s">
        <v>293</v>
      </c>
      <c r="J4" s="169">
        <f>SUM(D4:D8764)/24</f>
        <v>2249.8390413141469</v>
      </c>
      <c r="K4" s="169"/>
      <c r="L4" s="114">
        <f>IF(C4&lt;$G$6,Lähteandmed!$E$45*1.2*1.005*($G$6-O4),0)</f>
        <v>34.174904399999996</v>
      </c>
      <c r="M4" s="276" t="str">
        <f>IF(($G$4-Lähteandmed!$H$45*(Kraadpäevad!$G$4-Kraadpäevad!C4))&gt;Lähteandmed!$I$45,($G$4-Lähteandmed!$H$45*(Kraadpäevad!$G$4-Kraadpäevad!C4)),Lähteandmed!$I$45)</f>
        <v/>
      </c>
      <c r="N4" s="114">
        <f>IFERROR(($G$4-M4)/($G$4-C4),Lähteandmed!$H$45)</f>
        <v>0</v>
      </c>
      <c r="O4" s="276">
        <f t="shared" ref="O4:O67" si="1">N4*($G$4-C4)+C4</f>
        <v>-1.5</v>
      </c>
      <c r="P4" s="276">
        <f>IF(O4&lt;($G$6-1),Lähteandmed!$E$45*1.2*1.005*(($G$6-1)-O4),0)</f>
        <v>32.422345199999995</v>
      </c>
      <c r="AC4" s="69"/>
      <c r="AD4" s="70"/>
      <c r="AE4" s="1"/>
    </row>
    <row r="5" spans="2:31" ht="14.4" customHeight="1">
      <c r="B5" s="113">
        <v>1</v>
      </c>
      <c r="C5" s="113">
        <v>-1.5</v>
      </c>
      <c r="D5" s="276">
        <f t="shared" si="0"/>
        <v>11.48879749586558</v>
      </c>
      <c r="F5" s="273" t="s">
        <v>278</v>
      </c>
      <c r="G5" s="274">
        <f>G4-Vabasoojused!E41/(Lähteandmed!H35+Lähteandmed!E45*1.2*1005*((G4-G6)/(G4-G7)))</f>
        <v>9.9887974958655796</v>
      </c>
      <c r="H5" s="16"/>
      <c r="I5" s="170" t="s">
        <v>200</v>
      </c>
      <c r="J5" s="150">
        <f>SUM(D4:D2884)/24+SUM(D5837:D8764)/24</f>
        <v>2190.4190908752153</v>
      </c>
      <c r="K5" s="278"/>
      <c r="L5" s="114">
        <f>IF(C5&lt;$G$6,Lähteandmed!$E$45*1.2*1.005*($G$6-O5),0)</f>
        <v>34.174904399999996</v>
      </c>
      <c r="M5" s="276" t="str">
        <f>IF(($G$4-Lähteandmed!$H$45*(Kraadpäevad!$G$4-Kraadpäevad!C5))&gt;Lähteandmed!$I$45,($G$4-Lähteandmed!$H$45*(Kraadpäevad!$G$4-Kraadpäevad!C5)),Lähteandmed!$I$45)</f>
        <v/>
      </c>
      <c r="N5" s="114">
        <f>IFERROR(($G$4-M5)/($G$4-C5),Lähteandmed!$H$45)</f>
        <v>0</v>
      </c>
      <c r="O5" s="276">
        <f t="shared" si="1"/>
        <v>-1.5</v>
      </c>
      <c r="P5" s="276">
        <f>IF(O5&lt;($G$6-1),Lähteandmed!$E$45*1.2*1.005*(($G$6-1)-O5),0)</f>
        <v>32.422345199999995</v>
      </c>
      <c r="AC5" s="69"/>
      <c r="AD5" s="70"/>
      <c r="AE5" s="1"/>
    </row>
    <row r="6" spans="2:31" ht="13.2" customHeight="1">
      <c r="B6" s="113">
        <v>2</v>
      </c>
      <c r="C6" s="113">
        <v>-1</v>
      </c>
      <c r="D6" s="276">
        <f t="shared" si="0"/>
        <v>10.98879749586558</v>
      </c>
      <c r="F6" s="273" t="s">
        <v>423</v>
      </c>
      <c r="G6" s="278">
        <v>18</v>
      </c>
      <c r="H6" s="16"/>
      <c r="I6" s="16"/>
      <c r="J6" s="16"/>
      <c r="K6" s="16"/>
      <c r="L6" s="114">
        <f>IF(C6&lt;$G$6,Lähteandmed!$E$45*1.2*1.005*($G$6-O6),0)</f>
        <v>33.298624799999999</v>
      </c>
      <c r="M6" s="276" t="str">
        <f>IF(($G$4-Lähteandmed!$H$45*(Kraadpäevad!$G$4-Kraadpäevad!C6))&gt;Lähteandmed!$I$45,($G$4-Lähteandmed!$H$45*(Kraadpäevad!$G$4-Kraadpäevad!C6)),Lähteandmed!$I$45)</f>
        <v/>
      </c>
      <c r="N6" s="114">
        <f>IFERROR(($G$4-M6)/($G$4-C6),Lähteandmed!$H$45)</f>
        <v>0</v>
      </c>
      <c r="O6" s="276">
        <f t="shared" si="1"/>
        <v>-1</v>
      </c>
      <c r="P6" s="276">
        <f>IF(O6&lt;($G$6-1),Lähteandmed!$E$45*1.2*1.005*(($G$6-1)-O6),0)</f>
        <v>31.546065599999999</v>
      </c>
      <c r="AC6" s="69"/>
      <c r="AD6" s="70"/>
      <c r="AE6" s="70"/>
    </row>
    <row r="7" spans="2:31" ht="13.95" customHeight="1">
      <c r="B7" s="113">
        <v>3</v>
      </c>
      <c r="C7" s="113">
        <v>-0.5</v>
      </c>
      <c r="D7" s="276">
        <f t="shared" si="0"/>
        <v>10.48879749586558</v>
      </c>
      <c r="F7" s="437" t="s">
        <v>425</v>
      </c>
      <c r="G7" s="439">
        <f>AVERAGE(C4:C2884,C5837:C8764)</f>
        <v>1.2485797899810605</v>
      </c>
      <c r="H7" s="16"/>
      <c r="I7" s="16"/>
      <c r="J7" s="16"/>
      <c r="K7" s="16"/>
      <c r="L7" s="114">
        <f>IF(C7&lt;$G$6,Lähteandmed!$E$45*1.2*1.005*($G$6-O7),0)</f>
        <v>32.422345199999995</v>
      </c>
      <c r="M7" s="276" t="str">
        <f>IF(($G$4-Lähteandmed!$H$45*(Kraadpäevad!$G$4-Kraadpäevad!C7))&gt;Lähteandmed!$I$45,($G$4-Lähteandmed!$H$45*(Kraadpäevad!$G$4-Kraadpäevad!C7)),Lähteandmed!$I$45)</f>
        <v/>
      </c>
      <c r="N7" s="114">
        <f>IFERROR(($G$4-M7)/($G$4-C7),Lähteandmed!$H$45)</f>
        <v>0</v>
      </c>
      <c r="O7" s="276">
        <f t="shared" si="1"/>
        <v>-0.5</v>
      </c>
      <c r="P7" s="276">
        <f>IF(O7&lt;($G$6-1),Lähteandmed!$E$45*1.2*1.005*(($G$6-1)-O7),0)</f>
        <v>30.669785999999998</v>
      </c>
      <c r="Z7" s="144"/>
      <c r="AC7" s="69"/>
      <c r="AD7" s="1"/>
      <c r="AE7" s="1"/>
    </row>
    <row r="8" spans="2:31" ht="14.4" customHeight="1">
      <c r="B8" s="113">
        <v>4</v>
      </c>
      <c r="C8" s="113">
        <v>-0.1</v>
      </c>
      <c r="D8" s="276">
        <f t="shared" si="0"/>
        <v>10.088797495865579</v>
      </c>
      <c r="F8" s="438"/>
      <c r="G8" s="440"/>
      <c r="H8" s="16"/>
      <c r="I8" s="149"/>
      <c r="J8" s="16"/>
      <c r="K8" s="16"/>
      <c r="L8" s="114">
        <f>IF(C8&lt;$G$6,Lähteandmed!$E$45*1.2*1.005*($G$6-O8),0)</f>
        <v>31.72132152</v>
      </c>
      <c r="M8" s="276" t="str">
        <f>IF(($G$4-Lähteandmed!$H$45*(Kraadpäevad!$G$4-Kraadpäevad!C8))&gt;Lähteandmed!$I$45,($G$4-Lähteandmed!$H$45*(Kraadpäevad!$G$4-Kraadpäevad!C8)),Lähteandmed!$I$45)</f>
        <v/>
      </c>
      <c r="N8" s="114">
        <f>IFERROR(($G$4-M8)/($G$4-C8),Lähteandmed!$H$45)</f>
        <v>0</v>
      </c>
      <c r="O8" s="276">
        <f t="shared" si="1"/>
        <v>-0.1</v>
      </c>
      <c r="P8" s="276">
        <f>IF(O8&lt;($G$6-1),Lähteandmed!$E$45*1.2*1.005*(($G$6-1)-O8),0)</f>
        <v>29.96876232</v>
      </c>
      <c r="Z8" s="144"/>
      <c r="AC8" s="69"/>
      <c r="AD8" s="70"/>
      <c r="AE8" s="70"/>
    </row>
    <row r="9" spans="2:31">
      <c r="B9" s="113">
        <v>5</v>
      </c>
      <c r="C9" s="113">
        <v>0.3</v>
      </c>
      <c r="D9" s="276">
        <f t="shared" si="0"/>
        <v>9.6887974958655789</v>
      </c>
      <c r="L9" s="114">
        <f>IF(C9&lt;$G$6,Lähteandmed!$E$45*1.2*1.005*($G$6-O9),0)</f>
        <v>31.020297839999998</v>
      </c>
      <c r="M9" s="276" t="str">
        <f>IF(($G$4-Lähteandmed!$H$45*(Kraadpäevad!$G$4-Kraadpäevad!C9))&gt;Lähteandmed!$I$45,($G$4-Lähteandmed!$H$45*(Kraadpäevad!$G$4-Kraadpäevad!C9)),Lähteandmed!$I$45)</f>
        <v/>
      </c>
      <c r="N9" s="114">
        <f>IFERROR(($G$4-M9)/($G$4-C9),Lähteandmed!$H$45)</f>
        <v>0</v>
      </c>
      <c r="O9" s="276">
        <f t="shared" si="1"/>
        <v>0.3</v>
      </c>
      <c r="P9" s="276">
        <f>IF(O9&lt;($G$6-1),Lähteandmed!$E$45*1.2*1.005*(($G$6-1)-O9),0)</f>
        <v>29.267738639999997</v>
      </c>
      <c r="Z9" s="144"/>
    </row>
    <row r="10" spans="2:31">
      <c r="B10" s="113">
        <v>6</v>
      </c>
      <c r="C10" s="113">
        <v>0.7</v>
      </c>
      <c r="D10" s="276">
        <f t="shared" si="0"/>
        <v>9.2887974958655803</v>
      </c>
      <c r="L10" s="114">
        <f>IF(C10&lt;$G$6,Lähteandmed!$E$45*1.2*1.005*($G$6-O10),0)</f>
        <v>30.319274159999999</v>
      </c>
      <c r="M10" s="276" t="str">
        <f>IF(($G$4-Lähteandmed!$H$45*(Kraadpäevad!$G$4-Kraadpäevad!C10))&gt;Lähteandmed!$I$45,($G$4-Lähteandmed!$H$45*(Kraadpäevad!$G$4-Kraadpäevad!C10)),Lähteandmed!$I$45)</f>
        <v/>
      </c>
      <c r="N10" s="114">
        <f>IFERROR(($G$4-M10)/($G$4-C10),Lähteandmed!$H$45)</f>
        <v>0</v>
      </c>
      <c r="O10" s="276">
        <f t="shared" si="1"/>
        <v>0.7</v>
      </c>
      <c r="P10" s="276">
        <f>IF(O10&lt;($G$6-1),Lähteandmed!$E$45*1.2*1.005*(($G$6-1)-O10),0)</f>
        <v>28.566714959999999</v>
      </c>
      <c r="Z10" s="144"/>
    </row>
    <row r="11" spans="2:31">
      <c r="B11" s="113">
        <v>7</v>
      </c>
      <c r="C11" s="113">
        <v>1</v>
      </c>
      <c r="D11" s="276">
        <f t="shared" si="0"/>
        <v>8.9887974958655796</v>
      </c>
      <c r="L11" s="114">
        <f>IF(C11&lt;$G$6,Lähteandmed!$E$45*1.2*1.005*($G$6-O11),0)</f>
        <v>29.793506399999998</v>
      </c>
      <c r="M11" s="276" t="str">
        <f>IF(($G$4-Lähteandmed!$H$45*(Kraadpäevad!$G$4-Kraadpäevad!C11))&gt;Lähteandmed!$I$45,($G$4-Lähteandmed!$H$45*(Kraadpäevad!$G$4-Kraadpäevad!C11)),Lähteandmed!$I$45)</f>
        <v/>
      </c>
      <c r="N11" s="114">
        <f>IFERROR(($G$4-M11)/($G$4-C11),Lähteandmed!$H$45)</f>
        <v>0</v>
      </c>
      <c r="O11" s="276">
        <f t="shared" si="1"/>
        <v>1</v>
      </c>
      <c r="P11" s="276">
        <f>IF(O11&lt;($G$6-1),Lähteandmed!$E$45*1.2*1.005*(($G$6-1)-O11),0)</f>
        <v>28.040947199999998</v>
      </c>
      <c r="Z11" s="144"/>
    </row>
    <row r="12" spans="2:31">
      <c r="B12" s="113">
        <v>8</v>
      </c>
      <c r="C12" s="113">
        <v>1.3</v>
      </c>
      <c r="D12" s="276">
        <f t="shared" si="0"/>
        <v>8.6887974958655789</v>
      </c>
      <c r="L12" s="114">
        <f>IF(C12&lt;$G$6,Lähteandmed!$E$45*1.2*1.005*($G$6-O12),0)</f>
        <v>29.267738639999997</v>
      </c>
      <c r="M12" s="276" t="str">
        <f>IF(($G$4-Lähteandmed!$H$45*(Kraadpäevad!$G$4-Kraadpäevad!C12))&gt;Lähteandmed!$I$45,($G$4-Lähteandmed!$H$45*(Kraadpäevad!$G$4-Kraadpäevad!C12)),Lähteandmed!$I$45)</f>
        <v/>
      </c>
      <c r="N12" s="114">
        <f>IFERROR(($G$4-M12)/($G$4-C12),Lähteandmed!$H$45)</f>
        <v>0</v>
      </c>
      <c r="O12" s="276">
        <f t="shared" si="1"/>
        <v>1.3</v>
      </c>
      <c r="P12" s="276">
        <f>IF(O12&lt;($G$6-1),Lähteandmed!$E$45*1.2*1.005*(($G$6-1)-O12),0)</f>
        <v>27.515179439999997</v>
      </c>
      <c r="Z12" s="144"/>
    </row>
    <row r="13" spans="2:31">
      <c r="B13" s="113">
        <v>9</v>
      </c>
      <c r="C13" s="113">
        <v>0.4</v>
      </c>
      <c r="D13" s="276">
        <f t="shared" si="0"/>
        <v>9.5887974958655793</v>
      </c>
      <c r="L13" s="114">
        <f>IF(C13&lt;$G$6,Lähteandmed!$E$45*1.2*1.005*($G$6-O13),0)</f>
        <v>30.84504192</v>
      </c>
      <c r="M13" s="276" t="str">
        <f>IF(($G$4-Lähteandmed!$H$45*(Kraadpäevad!$G$4-Kraadpäevad!C13))&gt;Lähteandmed!$I$45,($G$4-Lähteandmed!$H$45*(Kraadpäevad!$G$4-Kraadpäevad!C13)),Lähteandmed!$I$45)</f>
        <v/>
      </c>
      <c r="N13" s="114">
        <f>IFERROR(($G$4-M13)/($G$4-C13),Lähteandmed!$H$45)</f>
        <v>0</v>
      </c>
      <c r="O13" s="276">
        <f t="shared" si="1"/>
        <v>0.4</v>
      </c>
      <c r="P13" s="276">
        <f>IF(O13&lt;($G$6-1),Lähteandmed!$E$45*1.2*1.005*(($G$6-1)-O13),0)</f>
        <v>29.09248272</v>
      </c>
      <c r="Z13" s="144"/>
    </row>
    <row r="14" spans="2:31">
      <c r="B14" s="113">
        <v>10</v>
      </c>
      <c r="C14" s="113">
        <v>0.7</v>
      </c>
      <c r="D14" s="276">
        <f t="shared" si="0"/>
        <v>9.2887974958655803</v>
      </c>
      <c r="L14" s="114">
        <f>IF(C14&lt;$G$6,Lähteandmed!$E$45*1.2*1.005*($G$6-O14),0)</f>
        <v>30.319274159999999</v>
      </c>
      <c r="M14" s="276" t="str">
        <f>IF(($G$4-Lähteandmed!$H$45*(Kraadpäevad!$G$4-Kraadpäevad!C14))&gt;Lähteandmed!$I$45,($G$4-Lähteandmed!$H$45*(Kraadpäevad!$G$4-Kraadpäevad!C14)),Lähteandmed!$I$45)</f>
        <v/>
      </c>
      <c r="N14" s="114">
        <f>IFERROR(($G$4-M14)/($G$4-C14),Lähteandmed!$H$45)</f>
        <v>0</v>
      </c>
      <c r="O14" s="276">
        <f t="shared" si="1"/>
        <v>0.7</v>
      </c>
      <c r="P14" s="276">
        <f>IF(O14&lt;($G$6-1),Lähteandmed!$E$45*1.2*1.005*(($G$6-1)-O14),0)</f>
        <v>28.566714959999999</v>
      </c>
      <c r="Z14" s="144"/>
    </row>
    <row r="15" spans="2:31">
      <c r="B15" s="113">
        <v>11</v>
      </c>
      <c r="C15" s="113">
        <v>1</v>
      </c>
      <c r="D15" s="276">
        <f t="shared" si="0"/>
        <v>8.9887974958655796</v>
      </c>
      <c r="L15" s="114">
        <f>IF(C15&lt;$G$6,Lähteandmed!$E$45*1.2*1.005*($G$6-O15),0)</f>
        <v>29.793506399999998</v>
      </c>
      <c r="M15" s="276" t="str">
        <f>IF(($G$4-Lähteandmed!$H$45*(Kraadpäevad!$G$4-Kraadpäevad!C15))&gt;Lähteandmed!$I$45,($G$4-Lähteandmed!$H$45*(Kraadpäevad!$G$4-Kraadpäevad!C15)),Lähteandmed!$I$45)</f>
        <v/>
      </c>
      <c r="N15" s="114">
        <f>IFERROR(($G$4-M15)/($G$4-C15),Lähteandmed!$H$45)</f>
        <v>0</v>
      </c>
      <c r="O15" s="276">
        <f t="shared" si="1"/>
        <v>1</v>
      </c>
      <c r="P15" s="276">
        <f>IF(O15&lt;($G$6-1),Lähteandmed!$E$45*1.2*1.005*(($G$6-1)-O15),0)</f>
        <v>28.040947199999998</v>
      </c>
      <c r="Z15" s="144"/>
    </row>
    <row r="16" spans="2:31">
      <c r="B16" s="113">
        <v>12</v>
      </c>
      <c r="C16" s="113">
        <v>1.3</v>
      </c>
      <c r="D16" s="276">
        <f t="shared" si="0"/>
        <v>8.6887974958655789</v>
      </c>
      <c r="L16" s="114">
        <f>IF(C16&lt;$G$6,Lähteandmed!$E$45*1.2*1.005*($G$6-O16),0)</f>
        <v>29.267738639999997</v>
      </c>
      <c r="M16" s="280" t="str">
        <f>IF(($G$4-Lähteandmed!$H$45*(Kraadpäevad!$G$4-Kraadpäevad!C16))&gt;Lähteandmed!$I$45,($G$4-Lähteandmed!$H$45*(Kraadpäevad!$G$4-Kraadpäevad!C16)),Lähteandmed!$I$45)</f>
        <v/>
      </c>
      <c r="N16" s="114">
        <f>IFERROR(($G$4-M16)/($G$4-C16),Lähteandmed!$H$45)</f>
        <v>0</v>
      </c>
      <c r="O16" s="276">
        <f t="shared" si="1"/>
        <v>1.3</v>
      </c>
      <c r="P16" s="276">
        <f>IF(O16&lt;($G$6-1),Lähteandmed!$E$45*1.2*1.005*(($G$6-1)-O16),0)</f>
        <v>27.515179439999997</v>
      </c>
      <c r="Z16" s="144"/>
    </row>
    <row r="17" spans="2:26">
      <c r="B17" s="113">
        <v>13</v>
      </c>
      <c r="C17" s="113">
        <v>1.2</v>
      </c>
      <c r="D17" s="276">
        <f t="shared" si="0"/>
        <v>8.7887974958655803</v>
      </c>
      <c r="L17" s="114">
        <f>IF(C17&lt;$G$6,Lähteandmed!$E$45*1.2*1.005*($G$6-O17),0)</f>
        <v>29.442994559999999</v>
      </c>
      <c r="M17" s="276" t="str">
        <f>IF(($G$4-Lähteandmed!$H$45*(Kraadpäevad!$G$4-Kraadpäevad!C17))&gt;Lähteandmed!$I$45,($G$4-Lähteandmed!$H$45*(Kraadpäevad!$G$4-Kraadpäevad!C17)),Lähteandmed!$I$45)</f>
        <v/>
      </c>
      <c r="N17" s="114">
        <f>IFERROR(($G$4-M17)/($G$4-C17),Lähteandmed!$H$45)</f>
        <v>0</v>
      </c>
      <c r="O17" s="276">
        <f t="shared" si="1"/>
        <v>1.2</v>
      </c>
      <c r="P17" s="276">
        <f>IF(O17&lt;($G$6-1),Lähteandmed!$E$45*1.2*1.005*(($G$6-1)-O17),0)</f>
        <v>27.690435359999999</v>
      </c>
      <c r="Z17" s="144"/>
    </row>
    <row r="18" spans="2:26">
      <c r="B18" s="113">
        <v>14</v>
      </c>
      <c r="C18" s="113">
        <v>1.2</v>
      </c>
      <c r="D18" s="276">
        <f t="shared" si="0"/>
        <v>8.7887974958655803</v>
      </c>
      <c r="L18" s="114">
        <f>IF(C18&lt;$G$6,Lähteandmed!$E$45*1.2*1.005*($G$6-O18),0)</f>
        <v>29.442994559999999</v>
      </c>
      <c r="M18" s="276" t="str">
        <f>IF(($G$4-Lähteandmed!$H$45*(Kraadpäevad!$G$4-Kraadpäevad!C18))&gt;Lähteandmed!$I$45,($G$4-Lähteandmed!$H$45*(Kraadpäevad!$G$4-Kraadpäevad!C18)),Lähteandmed!$I$45)</f>
        <v/>
      </c>
      <c r="N18" s="114">
        <f>IFERROR(($G$4-M18)/($G$4-C18),Lähteandmed!$H$45)</f>
        <v>0</v>
      </c>
      <c r="O18" s="276">
        <f t="shared" si="1"/>
        <v>1.2</v>
      </c>
      <c r="P18" s="276">
        <f>IF(O18&lt;($G$6-1),Lähteandmed!$E$45*1.2*1.005*(($G$6-1)-O18),0)</f>
        <v>27.690435359999999</v>
      </c>
      <c r="Z18" s="144"/>
    </row>
    <row r="19" spans="2:26">
      <c r="B19" s="113">
        <v>15</v>
      </c>
      <c r="C19" s="113">
        <v>1.1000000000000001</v>
      </c>
      <c r="D19" s="276">
        <f t="shared" si="0"/>
        <v>8.88879749586558</v>
      </c>
      <c r="L19" s="114">
        <f>IF(C19&lt;$G$6,Lähteandmed!$E$45*1.2*1.005*($G$6-O19),0)</f>
        <v>29.618250479999997</v>
      </c>
      <c r="M19" s="276" t="str">
        <f>IF(($G$4-Lähteandmed!$H$45*(Kraadpäevad!$G$4-Kraadpäevad!C19))&gt;Lähteandmed!$I$45,($G$4-Lähteandmed!$H$45*(Kraadpäevad!$G$4-Kraadpäevad!C19)),Lähteandmed!$I$45)</f>
        <v/>
      </c>
      <c r="N19" s="114">
        <f>IFERROR(($G$4-M19)/($G$4-C19),Lähteandmed!$H$45)</f>
        <v>0</v>
      </c>
      <c r="O19" s="276">
        <f t="shared" si="1"/>
        <v>1.1000000000000001</v>
      </c>
      <c r="P19" s="276">
        <f>IF(O19&lt;($G$6-1),Lähteandmed!$E$45*1.2*1.005*(($G$6-1)-O19),0)</f>
        <v>27.86569128</v>
      </c>
    </row>
    <row r="20" spans="2:26">
      <c r="B20" s="113">
        <v>16</v>
      </c>
      <c r="C20" s="113">
        <v>1.1000000000000001</v>
      </c>
      <c r="D20" s="276">
        <f t="shared" si="0"/>
        <v>8.88879749586558</v>
      </c>
      <c r="L20" s="114">
        <f>IF(C20&lt;$G$6,Lähteandmed!$E$45*1.2*1.005*($G$6-O20),0)</f>
        <v>29.618250479999997</v>
      </c>
      <c r="M20" s="276" t="str">
        <f>IF(($G$4-Lähteandmed!$H$45*(Kraadpäevad!$G$4-Kraadpäevad!C20))&gt;Lähteandmed!$I$45,($G$4-Lähteandmed!$H$45*(Kraadpäevad!$G$4-Kraadpäevad!C20)),Lähteandmed!$I$45)</f>
        <v/>
      </c>
      <c r="N20" s="114">
        <f>IFERROR(($G$4-M20)/($G$4-C20),Lähteandmed!$H$45)</f>
        <v>0</v>
      </c>
      <c r="O20" s="276">
        <f t="shared" si="1"/>
        <v>1.1000000000000001</v>
      </c>
      <c r="P20" s="276">
        <f>IF(O20&lt;($G$6-1),Lähteandmed!$E$45*1.2*1.005*(($G$6-1)-O20),0)</f>
        <v>27.86569128</v>
      </c>
    </row>
    <row r="21" spans="2:26">
      <c r="B21" s="113">
        <v>17</v>
      </c>
      <c r="C21" s="113">
        <v>1</v>
      </c>
      <c r="D21" s="276">
        <f t="shared" si="0"/>
        <v>8.9887974958655796</v>
      </c>
      <c r="L21" s="114">
        <f>IF(C21&lt;$G$6,Lähteandmed!$E$45*1.2*1.005*($G$6-O21),0)</f>
        <v>29.793506399999998</v>
      </c>
      <c r="M21" s="276" t="str">
        <f>IF(($G$4-Lähteandmed!$H$45*(Kraadpäevad!$G$4-Kraadpäevad!C21))&gt;Lähteandmed!$I$45,($G$4-Lähteandmed!$H$45*(Kraadpäevad!$G$4-Kraadpäevad!C21)),Lähteandmed!$I$45)</f>
        <v/>
      </c>
      <c r="N21" s="114">
        <f>IFERROR(($G$4-M21)/($G$4-C21),Lähteandmed!$H$45)</f>
        <v>0</v>
      </c>
      <c r="O21" s="276">
        <f t="shared" si="1"/>
        <v>1</v>
      </c>
      <c r="P21" s="276">
        <f>IF(O21&lt;($G$6-1),Lähteandmed!$E$45*1.2*1.005*(($G$6-1)-O21),0)</f>
        <v>28.040947199999998</v>
      </c>
    </row>
    <row r="22" spans="2:26">
      <c r="B22" s="113">
        <v>18</v>
      </c>
      <c r="C22" s="113">
        <v>1</v>
      </c>
      <c r="D22" s="276">
        <f t="shared" si="0"/>
        <v>8.9887974958655796</v>
      </c>
      <c r="L22" s="114">
        <f>IF(C22&lt;$G$6,Lähteandmed!$E$45*1.2*1.005*($G$6-O22),0)</f>
        <v>29.793506399999998</v>
      </c>
      <c r="M22" s="276" t="str">
        <f>IF(($G$4-Lähteandmed!$H$45*(Kraadpäevad!$G$4-Kraadpäevad!C22))&gt;Lähteandmed!$I$45,($G$4-Lähteandmed!$H$45*(Kraadpäevad!$G$4-Kraadpäevad!C22)),Lähteandmed!$I$45)</f>
        <v/>
      </c>
      <c r="N22" s="114">
        <f>IFERROR(($G$4-M22)/($G$4-C22),Lähteandmed!$H$45)</f>
        <v>0</v>
      </c>
      <c r="O22" s="276">
        <f t="shared" si="1"/>
        <v>1</v>
      </c>
      <c r="P22" s="276">
        <f>IF(O22&lt;($G$6-1),Lähteandmed!$E$45*1.2*1.005*(($G$6-1)-O22),0)</f>
        <v>28.040947199999998</v>
      </c>
    </row>
    <row r="23" spans="2:26">
      <c r="B23" s="113">
        <v>19</v>
      </c>
      <c r="C23" s="113">
        <v>0.9</v>
      </c>
      <c r="D23" s="276">
        <f t="shared" si="0"/>
        <v>9.0887974958655793</v>
      </c>
      <c r="L23" s="114">
        <f>IF(C23&lt;$G$6,Lähteandmed!$E$45*1.2*1.005*($G$6-O23),0)</f>
        <v>29.96876232</v>
      </c>
      <c r="M23" s="276" t="str">
        <f>IF(($G$4-Lähteandmed!$H$45*(Kraadpäevad!$G$4-Kraadpäevad!C23))&gt;Lähteandmed!$I$45,($G$4-Lähteandmed!$H$45*(Kraadpäevad!$G$4-Kraadpäevad!C23)),Lähteandmed!$I$45)</f>
        <v/>
      </c>
      <c r="N23" s="114">
        <f>IFERROR(($G$4-M23)/($G$4-C23),Lähteandmed!$H$45)</f>
        <v>0</v>
      </c>
      <c r="O23" s="276">
        <f t="shared" si="1"/>
        <v>0.9</v>
      </c>
      <c r="P23" s="276">
        <f>IF(O23&lt;($G$6-1),Lähteandmed!$E$45*1.2*1.005*(($G$6-1)-O23),0)</f>
        <v>28.216203119999999</v>
      </c>
    </row>
    <row r="24" spans="2:26">
      <c r="B24" s="113">
        <v>20</v>
      </c>
      <c r="C24" s="113">
        <v>0.7</v>
      </c>
      <c r="D24" s="276">
        <f t="shared" si="0"/>
        <v>9.2887974958655803</v>
      </c>
      <c r="L24" s="114">
        <f>IF(C24&lt;$G$6,Lähteandmed!$E$45*1.2*1.005*($G$6-O24),0)</f>
        <v>30.319274159999999</v>
      </c>
      <c r="M24" s="276" t="str">
        <f>IF(($G$4-Lähteandmed!$H$45*(Kraadpäevad!$G$4-Kraadpäevad!C24))&gt;Lähteandmed!$I$45,($G$4-Lähteandmed!$H$45*(Kraadpäevad!$G$4-Kraadpäevad!C24)),Lähteandmed!$I$45)</f>
        <v/>
      </c>
      <c r="N24" s="114">
        <f>IFERROR(($G$4-M24)/($G$4-C24),Lähteandmed!$H$45)</f>
        <v>0</v>
      </c>
      <c r="O24" s="276">
        <f t="shared" si="1"/>
        <v>0.7</v>
      </c>
      <c r="P24" s="276">
        <f>IF(O24&lt;($G$6-1),Lähteandmed!$E$45*1.2*1.005*(($G$6-1)-O24),0)</f>
        <v>28.566714959999999</v>
      </c>
    </row>
    <row r="25" spans="2:26">
      <c r="B25" s="113">
        <v>21</v>
      </c>
      <c r="C25" s="113">
        <v>0.6</v>
      </c>
      <c r="D25" s="276">
        <f t="shared" si="0"/>
        <v>9.38879749586558</v>
      </c>
      <c r="L25" s="114">
        <f>IF(C25&lt;$G$6,Lähteandmed!$E$45*1.2*1.005*($G$6-O25),0)</f>
        <v>30.494530079999997</v>
      </c>
      <c r="M25" s="276" t="str">
        <f>IF(($G$4-Lähteandmed!$H$45*(Kraadpäevad!$G$4-Kraadpäevad!C25))&gt;Lähteandmed!$I$45,($G$4-Lähteandmed!$H$45*(Kraadpäevad!$G$4-Kraadpäevad!C25)),Lähteandmed!$I$45)</f>
        <v/>
      </c>
      <c r="N25" s="114">
        <f>IFERROR(($G$4-M25)/($G$4-C25),Lähteandmed!$H$45)</f>
        <v>0</v>
      </c>
      <c r="O25" s="276">
        <f t="shared" si="1"/>
        <v>0.6</v>
      </c>
      <c r="P25" s="276">
        <f>IF(O25&lt;($G$6-1),Lähteandmed!$E$45*1.2*1.005*(($G$6-1)-O25),0)</f>
        <v>28.741970879999997</v>
      </c>
    </row>
    <row r="26" spans="2:26">
      <c r="B26" s="113">
        <v>22</v>
      </c>
      <c r="C26" s="113">
        <v>0.4</v>
      </c>
      <c r="D26" s="276">
        <f t="shared" si="0"/>
        <v>9.5887974958655793</v>
      </c>
      <c r="L26" s="114">
        <f>IF(C26&lt;$G$6,Lähteandmed!$E$45*1.2*1.005*($G$6-O26),0)</f>
        <v>30.84504192</v>
      </c>
      <c r="M26" s="276" t="str">
        <f>IF(($G$4-Lähteandmed!$H$45*(Kraadpäevad!$G$4-Kraadpäevad!C26))&gt;Lähteandmed!$I$45,($G$4-Lähteandmed!$H$45*(Kraadpäevad!$G$4-Kraadpäevad!C26)),Lähteandmed!$I$45)</f>
        <v/>
      </c>
      <c r="N26" s="114">
        <f>IFERROR(($G$4-M26)/($G$4-C26),Lähteandmed!$H$45)</f>
        <v>0</v>
      </c>
      <c r="O26" s="276">
        <f t="shared" si="1"/>
        <v>0.4</v>
      </c>
      <c r="P26" s="276">
        <f>IF(O26&lt;($G$6-1),Lähteandmed!$E$45*1.2*1.005*(($G$6-1)-O26),0)</f>
        <v>29.09248272</v>
      </c>
    </row>
    <row r="27" spans="2:26">
      <c r="B27" s="113">
        <v>23</v>
      </c>
      <c r="C27" s="113">
        <v>0.2</v>
      </c>
      <c r="D27" s="276">
        <f t="shared" si="0"/>
        <v>9.7887974958655803</v>
      </c>
      <c r="L27" s="114">
        <f>IF(C27&lt;$G$6,Lähteandmed!$E$45*1.2*1.005*($G$6-O27),0)</f>
        <v>31.195553759999999</v>
      </c>
      <c r="M27" s="276" t="str">
        <f>IF(($G$4-Lähteandmed!$H$45*(Kraadpäevad!$G$4-Kraadpäevad!C27))&gt;Lähteandmed!$I$45,($G$4-Lähteandmed!$H$45*(Kraadpäevad!$G$4-Kraadpäevad!C27)),Lähteandmed!$I$45)</f>
        <v/>
      </c>
      <c r="N27" s="114">
        <f>IFERROR(($G$4-M27)/($G$4-C27),Lähteandmed!$H$45)</f>
        <v>0</v>
      </c>
      <c r="O27" s="276">
        <f t="shared" si="1"/>
        <v>0.2</v>
      </c>
      <c r="P27" s="276">
        <f>IF(O27&lt;($G$6-1),Lähteandmed!$E$45*1.2*1.005*(($G$6-1)-O27),0)</f>
        <v>29.442994559999999</v>
      </c>
    </row>
    <row r="28" spans="2:26">
      <c r="B28" s="113">
        <v>24</v>
      </c>
      <c r="C28" s="113">
        <v>0</v>
      </c>
      <c r="D28" s="276">
        <f t="shared" si="0"/>
        <v>9.9887974958655796</v>
      </c>
      <c r="L28" s="114">
        <f>IF(C28&lt;$G$6,Lähteandmed!$E$45*1.2*1.005*($G$6-O28),0)</f>
        <v>31.546065599999999</v>
      </c>
      <c r="M28" s="276" t="str">
        <f>IF(($G$4-Lähteandmed!$H$45*(Kraadpäevad!$G$4-Kraadpäevad!C28))&gt;Lähteandmed!$I$45,($G$4-Lähteandmed!$H$45*(Kraadpäevad!$G$4-Kraadpäevad!C28)),Lähteandmed!$I$45)</f>
        <v/>
      </c>
      <c r="N28" s="114">
        <f>IFERROR(($G$4-M28)/($G$4-C28),Lähteandmed!$H$45)</f>
        <v>0</v>
      </c>
      <c r="O28" s="276">
        <f t="shared" si="1"/>
        <v>0</v>
      </c>
      <c r="P28" s="276">
        <f>IF(O28&lt;($G$6-1),Lähteandmed!$E$45*1.2*1.005*(($G$6-1)-O28),0)</f>
        <v>29.793506399999998</v>
      </c>
    </row>
    <row r="29" spans="2:26">
      <c r="B29" s="113">
        <v>25</v>
      </c>
      <c r="C29" s="113">
        <v>-0.2</v>
      </c>
      <c r="D29" s="276">
        <f t="shared" si="0"/>
        <v>10.188797495865579</v>
      </c>
      <c r="L29" s="114">
        <f>IF(C29&lt;$G$6,Lähteandmed!$E$45*1.2*1.005*($G$6-O29),0)</f>
        <v>31.896577439999998</v>
      </c>
      <c r="M29" s="276" t="str">
        <f>IF(($G$4-Lähteandmed!$H$45*(Kraadpäevad!$G$4-Kraadpäevad!C29))&gt;Lähteandmed!$I$45,($G$4-Lähteandmed!$H$45*(Kraadpäevad!$G$4-Kraadpäevad!C29)),Lähteandmed!$I$45)</f>
        <v/>
      </c>
      <c r="N29" s="114">
        <f>IFERROR(($G$4-M29)/($G$4-C29),Lähteandmed!$H$45)</f>
        <v>0</v>
      </c>
      <c r="O29" s="276">
        <f t="shared" si="1"/>
        <v>-0.2</v>
      </c>
      <c r="P29" s="276">
        <f>IF(O29&lt;($G$6-1),Lähteandmed!$E$45*1.2*1.005*(($G$6-1)-O29),0)</f>
        <v>30.144018239999998</v>
      </c>
    </row>
    <row r="30" spans="2:26">
      <c r="B30" s="113">
        <v>26</v>
      </c>
      <c r="C30" s="113">
        <v>-0.3</v>
      </c>
      <c r="D30" s="276">
        <f t="shared" si="0"/>
        <v>10.28879749586558</v>
      </c>
      <c r="L30" s="114">
        <f>IF(C30&lt;$G$6,Lähteandmed!$E$45*1.2*1.005*($G$6-O30),0)</f>
        <v>32.071833359999999</v>
      </c>
      <c r="M30" s="276" t="str">
        <f>IF(($G$4-Lähteandmed!$H$45*(Kraadpäevad!$G$4-Kraadpäevad!C30))&gt;Lähteandmed!$I$45,($G$4-Lähteandmed!$H$45*(Kraadpäevad!$G$4-Kraadpäevad!C30)),Lähteandmed!$I$45)</f>
        <v/>
      </c>
      <c r="N30" s="114">
        <f>IFERROR(($G$4-M30)/($G$4-C30),Lähteandmed!$H$45)</f>
        <v>0</v>
      </c>
      <c r="O30" s="276">
        <f t="shared" si="1"/>
        <v>-0.3</v>
      </c>
      <c r="P30" s="276">
        <f>IF(O30&lt;($G$6-1),Lähteandmed!$E$45*1.2*1.005*(($G$6-1)-O30),0)</f>
        <v>30.319274159999999</v>
      </c>
    </row>
    <row r="31" spans="2:26">
      <c r="B31" s="113">
        <v>27</v>
      </c>
      <c r="C31" s="113">
        <v>-0.5</v>
      </c>
      <c r="D31" s="276">
        <f t="shared" si="0"/>
        <v>10.48879749586558</v>
      </c>
      <c r="L31" s="114">
        <f>IF(C31&lt;$G$6,Lähteandmed!$E$45*1.2*1.005*($G$6-O31),0)</f>
        <v>32.422345199999995</v>
      </c>
      <c r="M31" s="276" t="str">
        <f>IF(($G$4-Lähteandmed!$H$45*(Kraadpäevad!$G$4-Kraadpäevad!C31))&gt;Lähteandmed!$I$45,($G$4-Lähteandmed!$H$45*(Kraadpäevad!$G$4-Kraadpäevad!C31)),Lähteandmed!$I$45)</f>
        <v/>
      </c>
      <c r="N31" s="114">
        <f>IFERROR(($G$4-M31)/($G$4-C31),Lähteandmed!$H$45)</f>
        <v>0</v>
      </c>
      <c r="O31" s="276">
        <f t="shared" si="1"/>
        <v>-0.5</v>
      </c>
      <c r="P31" s="276">
        <f>IF(O31&lt;($G$6-1),Lähteandmed!$E$45*1.2*1.005*(($G$6-1)-O31),0)</f>
        <v>30.669785999999998</v>
      </c>
    </row>
    <row r="32" spans="2:26">
      <c r="B32" s="113">
        <v>28</v>
      </c>
      <c r="C32" s="113">
        <v>-0.5</v>
      </c>
      <c r="D32" s="276">
        <f t="shared" si="0"/>
        <v>10.48879749586558</v>
      </c>
      <c r="L32" s="114">
        <f>IF(C32&lt;$G$6,Lähteandmed!$E$45*1.2*1.005*($G$6-O32),0)</f>
        <v>32.422345199999995</v>
      </c>
      <c r="M32" s="276" t="str">
        <f>IF(($G$4-Lähteandmed!$H$45*(Kraadpäevad!$G$4-Kraadpäevad!C32))&gt;Lähteandmed!$I$45,($G$4-Lähteandmed!$H$45*(Kraadpäevad!$G$4-Kraadpäevad!C32)),Lähteandmed!$I$45)</f>
        <v/>
      </c>
      <c r="N32" s="114">
        <f>IFERROR(($G$4-M32)/($G$4-C32),Lähteandmed!$H$45)</f>
        <v>0</v>
      </c>
      <c r="O32" s="276">
        <f t="shared" si="1"/>
        <v>-0.5</v>
      </c>
      <c r="P32" s="276">
        <f>IF(O32&lt;($G$6-1),Lähteandmed!$E$45*1.2*1.005*(($G$6-1)-O32),0)</f>
        <v>30.669785999999998</v>
      </c>
    </row>
    <row r="33" spans="2:16">
      <c r="B33" s="113">
        <v>29</v>
      </c>
      <c r="C33" s="113">
        <v>-0.4</v>
      </c>
      <c r="D33" s="276">
        <f t="shared" si="0"/>
        <v>10.38879749586558</v>
      </c>
      <c r="L33" s="114">
        <f>IF(C33&lt;$G$6,Lähteandmed!$E$45*1.2*1.005*($G$6-O33),0)</f>
        <v>32.247089279999997</v>
      </c>
      <c r="M33" s="276" t="str">
        <f>IF(($G$4-Lähteandmed!$H$45*(Kraadpäevad!$G$4-Kraadpäevad!C33))&gt;Lähteandmed!$I$45,($G$4-Lähteandmed!$H$45*(Kraadpäevad!$G$4-Kraadpäevad!C33)),Lähteandmed!$I$45)</f>
        <v/>
      </c>
      <c r="N33" s="114">
        <f>IFERROR(($G$4-M33)/($G$4-C33),Lähteandmed!$H$45)</f>
        <v>0</v>
      </c>
      <c r="O33" s="276">
        <f t="shared" si="1"/>
        <v>-0.4</v>
      </c>
      <c r="P33" s="276">
        <f>IF(O33&lt;($G$6-1),Lähteandmed!$E$45*1.2*1.005*(($G$6-1)-O33),0)</f>
        <v>30.494530079999997</v>
      </c>
    </row>
    <row r="34" spans="2:16">
      <c r="B34" s="113">
        <v>30</v>
      </c>
      <c r="C34" s="113">
        <v>-0.4</v>
      </c>
      <c r="D34" s="276">
        <f t="shared" si="0"/>
        <v>10.38879749586558</v>
      </c>
      <c r="L34" s="114">
        <f>IF(C34&lt;$G$6,Lähteandmed!$E$45*1.2*1.005*($G$6-O34),0)</f>
        <v>32.247089279999997</v>
      </c>
      <c r="M34" s="276" t="str">
        <f>IF(($G$4-Lähteandmed!$H$45*(Kraadpäevad!$G$4-Kraadpäevad!C34))&gt;Lähteandmed!$I$45,($G$4-Lähteandmed!$H$45*(Kraadpäevad!$G$4-Kraadpäevad!C34)),Lähteandmed!$I$45)</f>
        <v/>
      </c>
      <c r="N34" s="114">
        <f>IFERROR(($G$4-M34)/($G$4-C34),Lähteandmed!$H$45)</f>
        <v>0</v>
      </c>
      <c r="O34" s="276">
        <f t="shared" si="1"/>
        <v>-0.4</v>
      </c>
      <c r="P34" s="276">
        <f>IF(O34&lt;($G$6-1),Lähteandmed!$E$45*1.2*1.005*(($G$6-1)-O34),0)</f>
        <v>30.494530079999997</v>
      </c>
    </row>
    <row r="35" spans="2:16">
      <c r="B35" s="113">
        <v>31</v>
      </c>
      <c r="C35" s="113">
        <v>-0.5</v>
      </c>
      <c r="D35" s="276">
        <f t="shared" si="0"/>
        <v>10.48879749586558</v>
      </c>
      <c r="L35" s="114">
        <f>IF(C35&lt;$G$6,Lähteandmed!$E$45*1.2*1.005*($G$6-O35),0)</f>
        <v>32.422345199999995</v>
      </c>
      <c r="M35" s="276" t="str">
        <f>IF(($G$4-Lähteandmed!$H$45*(Kraadpäevad!$G$4-Kraadpäevad!C35))&gt;Lähteandmed!$I$45,($G$4-Lähteandmed!$H$45*(Kraadpäevad!$G$4-Kraadpäevad!C35)),Lähteandmed!$I$45)</f>
        <v/>
      </c>
      <c r="N35" s="114">
        <f>IFERROR(($G$4-M35)/($G$4-C35),Lähteandmed!$H$45)</f>
        <v>0</v>
      </c>
      <c r="O35" s="276">
        <f t="shared" si="1"/>
        <v>-0.5</v>
      </c>
      <c r="P35" s="276">
        <f>IF(O35&lt;($G$6-1),Lähteandmed!$E$45*1.2*1.005*(($G$6-1)-O35),0)</f>
        <v>30.669785999999998</v>
      </c>
    </row>
    <row r="36" spans="2:16">
      <c r="B36" s="113">
        <v>32</v>
      </c>
      <c r="C36" s="113">
        <v>-0.5</v>
      </c>
      <c r="D36" s="276">
        <f t="shared" si="0"/>
        <v>10.48879749586558</v>
      </c>
      <c r="L36" s="114">
        <f>IF(C36&lt;$G$6,Lähteandmed!$E$45*1.2*1.005*($G$6-O36),0)</f>
        <v>32.422345199999995</v>
      </c>
      <c r="M36" s="276" t="str">
        <f>IF(($G$4-Lähteandmed!$H$45*(Kraadpäevad!$G$4-Kraadpäevad!C36))&gt;Lähteandmed!$I$45,($G$4-Lähteandmed!$H$45*(Kraadpäevad!$G$4-Kraadpäevad!C36)),Lähteandmed!$I$45)</f>
        <v/>
      </c>
      <c r="N36" s="114">
        <f>IFERROR(($G$4-M36)/($G$4-C36),Lähteandmed!$H$45)</f>
        <v>0</v>
      </c>
      <c r="O36" s="276">
        <f t="shared" si="1"/>
        <v>-0.5</v>
      </c>
      <c r="P36" s="276">
        <f>IF(O36&lt;($G$6-1),Lähteandmed!$E$45*1.2*1.005*(($G$6-1)-O36),0)</f>
        <v>30.669785999999998</v>
      </c>
    </row>
    <row r="37" spans="2:16">
      <c r="B37" s="113">
        <v>33</v>
      </c>
      <c r="C37" s="113">
        <v>-0.6</v>
      </c>
      <c r="D37" s="276">
        <f t="shared" si="0"/>
        <v>10.588797495865579</v>
      </c>
      <c r="L37" s="114">
        <f>IF(C37&lt;$G$6,Lähteandmed!$E$45*1.2*1.005*($G$6-O37),0)</f>
        <v>32.59760112</v>
      </c>
      <c r="M37" s="276" t="str">
        <f>IF(($G$4-Lähteandmed!$H$45*(Kraadpäevad!$G$4-Kraadpäevad!C37))&gt;Lähteandmed!$I$45,($G$4-Lähteandmed!$H$45*(Kraadpäevad!$G$4-Kraadpäevad!C37)),Lähteandmed!$I$45)</f>
        <v/>
      </c>
      <c r="N37" s="114">
        <f>IFERROR(($G$4-M37)/($G$4-C37),Lähteandmed!$H$45)</f>
        <v>0</v>
      </c>
      <c r="O37" s="276">
        <f t="shared" si="1"/>
        <v>-0.6</v>
      </c>
      <c r="P37" s="276">
        <f>IF(O37&lt;($G$6-1),Lähteandmed!$E$45*1.2*1.005*(($G$6-1)-O37),0)</f>
        <v>30.84504192</v>
      </c>
    </row>
    <row r="38" spans="2:16">
      <c r="B38" s="113">
        <v>34</v>
      </c>
      <c r="C38" s="113">
        <v>-0.5</v>
      </c>
      <c r="D38" s="276">
        <f t="shared" si="0"/>
        <v>10.48879749586558</v>
      </c>
      <c r="L38" s="114">
        <f>IF(C38&lt;$G$6,Lähteandmed!$E$45*1.2*1.005*($G$6-O38),0)</f>
        <v>32.422345199999995</v>
      </c>
      <c r="M38" s="276" t="str">
        <f>IF(($G$4-Lähteandmed!$H$45*(Kraadpäevad!$G$4-Kraadpäevad!C38))&gt;Lähteandmed!$I$45,($G$4-Lähteandmed!$H$45*(Kraadpäevad!$G$4-Kraadpäevad!C38)),Lähteandmed!$I$45)</f>
        <v/>
      </c>
      <c r="N38" s="114">
        <f>IFERROR(($G$4-M38)/($G$4-C38),Lähteandmed!$H$45)</f>
        <v>0</v>
      </c>
      <c r="O38" s="276">
        <f t="shared" si="1"/>
        <v>-0.5</v>
      </c>
      <c r="P38" s="276">
        <f>IF(O38&lt;($G$6-1),Lähteandmed!$E$45*1.2*1.005*(($G$6-1)-O38),0)</f>
        <v>30.669785999999998</v>
      </c>
    </row>
    <row r="39" spans="2:16">
      <c r="B39" s="113">
        <v>35</v>
      </c>
      <c r="C39" s="113">
        <v>-0.5</v>
      </c>
      <c r="D39" s="276">
        <f t="shared" si="0"/>
        <v>10.48879749586558</v>
      </c>
      <c r="L39" s="114">
        <f>IF(C39&lt;$G$6,Lähteandmed!$E$45*1.2*1.005*($G$6-O39),0)</f>
        <v>32.422345199999995</v>
      </c>
      <c r="M39" s="276" t="str">
        <f>IF(($G$4-Lähteandmed!$H$45*(Kraadpäevad!$G$4-Kraadpäevad!C39))&gt;Lähteandmed!$I$45,($G$4-Lähteandmed!$H$45*(Kraadpäevad!$G$4-Kraadpäevad!C39)),Lähteandmed!$I$45)</f>
        <v/>
      </c>
      <c r="N39" s="114">
        <f>IFERROR(($G$4-M39)/($G$4-C39),Lähteandmed!$H$45)</f>
        <v>0</v>
      </c>
      <c r="O39" s="276">
        <f t="shared" si="1"/>
        <v>-0.5</v>
      </c>
      <c r="P39" s="276">
        <f>IF(O39&lt;($G$6-1),Lähteandmed!$E$45*1.2*1.005*(($G$6-1)-O39),0)</f>
        <v>30.669785999999998</v>
      </c>
    </row>
    <row r="40" spans="2:16">
      <c r="B40" s="113">
        <v>36</v>
      </c>
      <c r="C40" s="113">
        <v>-0.4</v>
      </c>
      <c r="D40" s="276">
        <f t="shared" si="0"/>
        <v>10.38879749586558</v>
      </c>
      <c r="L40" s="114">
        <f>IF(C40&lt;$G$6,Lähteandmed!$E$45*1.2*1.005*($G$6-O40),0)</f>
        <v>32.247089279999997</v>
      </c>
      <c r="M40" s="276" t="str">
        <f>IF(($G$4-Lähteandmed!$H$45*(Kraadpäevad!$G$4-Kraadpäevad!C40))&gt;Lähteandmed!$I$45,($G$4-Lähteandmed!$H$45*(Kraadpäevad!$G$4-Kraadpäevad!C40)),Lähteandmed!$I$45)</f>
        <v/>
      </c>
      <c r="N40" s="114">
        <f>IFERROR(($G$4-M40)/($G$4-C40),Lähteandmed!$H$45)</f>
        <v>0</v>
      </c>
      <c r="O40" s="276">
        <f t="shared" si="1"/>
        <v>-0.4</v>
      </c>
      <c r="P40" s="276">
        <f>IF(O40&lt;($G$6-1),Lähteandmed!$E$45*1.2*1.005*(($G$6-1)-O40),0)</f>
        <v>30.494530079999997</v>
      </c>
    </row>
    <row r="41" spans="2:16">
      <c r="B41" s="113">
        <v>37</v>
      </c>
      <c r="C41" s="113">
        <v>-0.3</v>
      </c>
      <c r="D41" s="276">
        <f t="shared" si="0"/>
        <v>10.28879749586558</v>
      </c>
      <c r="L41" s="114">
        <f>IF(C41&lt;$G$6,Lähteandmed!$E$45*1.2*1.005*($G$6-O41),0)</f>
        <v>32.071833359999999</v>
      </c>
      <c r="M41" s="276" t="str">
        <f>IF(($G$4-Lähteandmed!$H$45*(Kraadpäevad!$G$4-Kraadpäevad!C41))&gt;Lähteandmed!$I$45,($G$4-Lähteandmed!$H$45*(Kraadpäevad!$G$4-Kraadpäevad!C41)),Lähteandmed!$I$45)</f>
        <v/>
      </c>
      <c r="N41" s="114">
        <f>IFERROR(($G$4-M41)/($G$4-C41),Lähteandmed!$H$45)</f>
        <v>0</v>
      </c>
      <c r="O41" s="276">
        <f t="shared" si="1"/>
        <v>-0.3</v>
      </c>
      <c r="P41" s="276">
        <f>IF(O41&lt;($G$6-1),Lähteandmed!$E$45*1.2*1.005*(($G$6-1)-O41),0)</f>
        <v>30.319274159999999</v>
      </c>
    </row>
    <row r="42" spans="2:16">
      <c r="B42" s="113">
        <v>38</v>
      </c>
      <c r="C42" s="113">
        <v>-0.3</v>
      </c>
      <c r="D42" s="276">
        <f t="shared" si="0"/>
        <v>10.28879749586558</v>
      </c>
      <c r="L42" s="114">
        <f>IF(C42&lt;$G$6,Lähteandmed!$E$45*1.2*1.005*($G$6-O42),0)</f>
        <v>32.071833359999999</v>
      </c>
      <c r="M42" s="276" t="str">
        <f>IF(($G$4-Lähteandmed!$H$45*(Kraadpäevad!$G$4-Kraadpäevad!C42))&gt;Lähteandmed!$I$45,($G$4-Lähteandmed!$H$45*(Kraadpäevad!$G$4-Kraadpäevad!C42)),Lähteandmed!$I$45)</f>
        <v/>
      </c>
      <c r="N42" s="114">
        <f>IFERROR(($G$4-M42)/($G$4-C42),Lähteandmed!$H$45)</f>
        <v>0</v>
      </c>
      <c r="O42" s="276">
        <f t="shared" si="1"/>
        <v>-0.3</v>
      </c>
      <c r="P42" s="276">
        <f>IF(O42&lt;($G$6-1),Lähteandmed!$E$45*1.2*1.005*(($G$6-1)-O42),0)</f>
        <v>30.319274159999999</v>
      </c>
    </row>
    <row r="43" spans="2:16">
      <c r="B43" s="113">
        <v>39</v>
      </c>
      <c r="C43" s="113">
        <v>-0.2</v>
      </c>
      <c r="D43" s="276">
        <f t="shared" si="0"/>
        <v>10.188797495865579</v>
      </c>
      <c r="L43" s="114">
        <f>IF(C43&lt;$G$6,Lähteandmed!$E$45*1.2*1.005*($G$6-O43),0)</f>
        <v>31.896577439999998</v>
      </c>
      <c r="M43" s="276" t="str">
        <f>IF(($G$4-Lähteandmed!$H$45*(Kraadpäevad!$G$4-Kraadpäevad!C43))&gt;Lähteandmed!$I$45,($G$4-Lähteandmed!$H$45*(Kraadpäevad!$G$4-Kraadpäevad!C43)),Lähteandmed!$I$45)</f>
        <v/>
      </c>
      <c r="N43" s="114">
        <f>IFERROR(($G$4-M43)/($G$4-C43),Lähteandmed!$H$45)</f>
        <v>0</v>
      </c>
      <c r="O43" s="276">
        <f t="shared" si="1"/>
        <v>-0.2</v>
      </c>
      <c r="P43" s="276">
        <f>IF(O43&lt;($G$6-1),Lähteandmed!$E$45*1.2*1.005*(($G$6-1)-O43),0)</f>
        <v>30.144018239999998</v>
      </c>
    </row>
    <row r="44" spans="2:16">
      <c r="B44" s="113">
        <v>40</v>
      </c>
      <c r="C44" s="113">
        <v>-0.4</v>
      </c>
      <c r="D44" s="276">
        <f t="shared" si="0"/>
        <v>10.38879749586558</v>
      </c>
      <c r="L44" s="114">
        <f>IF(C44&lt;$G$6,Lähteandmed!$E$45*1.2*1.005*($G$6-O44),0)</f>
        <v>32.247089279999997</v>
      </c>
      <c r="M44" s="276" t="str">
        <f>IF(($G$4-Lähteandmed!$H$45*(Kraadpäevad!$G$4-Kraadpäevad!C44))&gt;Lähteandmed!$I$45,($G$4-Lähteandmed!$H$45*(Kraadpäevad!$G$4-Kraadpäevad!C44)),Lähteandmed!$I$45)</f>
        <v/>
      </c>
      <c r="N44" s="114">
        <f>IFERROR(($G$4-M44)/($G$4-C44),Lähteandmed!$H$45)</f>
        <v>0</v>
      </c>
      <c r="O44" s="276">
        <f t="shared" si="1"/>
        <v>-0.4</v>
      </c>
      <c r="P44" s="276">
        <f>IF(O44&lt;($G$6-1),Lähteandmed!$E$45*1.2*1.005*(($G$6-1)-O44),0)</f>
        <v>30.494530079999997</v>
      </c>
    </row>
    <row r="45" spans="2:16">
      <c r="B45" s="113">
        <v>41</v>
      </c>
      <c r="C45" s="113">
        <v>-0.6</v>
      </c>
      <c r="D45" s="276">
        <f t="shared" si="0"/>
        <v>10.588797495865579</v>
      </c>
      <c r="L45" s="114">
        <f>IF(C45&lt;$G$6,Lähteandmed!$E$45*1.2*1.005*($G$6-O45),0)</f>
        <v>32.59760112</v>
      </c>
      <c r="M45" s="276" t="str">
        <f>IF(($G$4-Lähteandmed!$H$45*(Kraadpäevad!$G$4-Kraadpäevad!C45))&gt;Lähteandmed!$I$45,($G$4-Lähteandmed!$H$45*(Kraadpäevad!$G$4-Kraadpäevad!C45)),Lähteandmed!$I$45)</f>
        <v/>
      </c>
      <c r="N45" s="114">
        <f>IFERROR(($G$4-M45)/($G$4-C45),Lähteandmed!$H$45)</f>
        <v>0</v>
      </c>
      <c r="O45" s="276">
        <f t="shared" si="1"/>
        <v>-0.6</v>
      </c>
      <c r="P45" s="276">
        <f>IF(O45&lt;($G$6-1),Lähteandmed!$E$45*1.2*1.005*(($G$6-1)-O45),0)</f>
        <v>30.84504192</v>
      </c>
    </row>
    <row r="46" spans="2:16">
      <c r="B46" s="113">
        <v>42</v>
      </c>
      <c r="C46" s="113">
        <v>-0.8</v>
      </c>
      <c r="D46" s="276">
        <f t="shared" si="0"/>
        <v>10.78879749586558</v>
      </c>
      <c r="L46" s="114">
        <f>IF(C46&lt;$G$6,Lähteandmed!$E$45*1.2*1.005*($G$6-O46),0)</f>
        <v>32.948112959999996</v>
      </c>
      <c r="M46" s="276" t="str">
        <f>IF(($G$4-Lähteandmed!$H$45*(Kraadpäevad!$G$4-Kraadpäevad!C46))&gt;Lähteandmed!$I$45,($G$4-Lähteandmed!$H$45*(Kraadpäevad!$G$4-Kraadpäevad!C46)),Lähteandmed!$I$45)</f>
        <v/>
      </c>
      <c r="N46" s="114">
        <f>IFERROR(($G$4-M46)/($G$4-C46),Lähteandmed!$H$45)</f>
        <v>0</v>
      </c>
      <c r="O46" s="276">
        <f t="shared" si="1"/>
        <v>-0.8</v>
      </c>
      <c r="P46" s="276">
        <f>IF(O46&lt;($G$6-1),Lähteandmed!$E$45*1.2*1.005*(($G$6-1)-O46),0)</f>
        <v>31.195553759999999</v>
      </c>
    </row>
    <row r="47" spans="2:16">
      <c r="B47" s="113">
        <v>43</v>
      </c>
      <c r="C47" s="113">
        <v>-0.8</v>
      </c>
      <c r="D47" s="276">
        <f t="shared" si="0"/>
        <v>10.78879749586558</v>
      </c>
      <c r="L47" s="114">
        <f>IF(C47&lt;$G$6,Lähteandmed!$E$45*1.2*1.005*($G$6-O47),0)</f>
        <v>32.948112959999996</v>
      </c>
      <c r="M47" s="276" t="str">
        <f>IF(($G$4-Lähteandmed!$H$45*(Kraadpäevad!$G$4-Kraadpäevad!C47))&gt;Lähteandmed!$I$45,($G$4-Lähteandmed!$H$45*(Kraadpäevad!$G$4-Kraadpäevad!C47)),Lähteandmed!$I$45)</f>
        <v/>
      </c>
      <c r="N47" s="114">
        <f>IFERROR(($G$4-M47)/($G$4-C47),Lähteandmed!$H$45)</f>
        <v>0</v>
      </c>
      <c r="O47" s="276">
        <f t="shared" si="1"/>
        <v>-0.8</v>
      </c>
      <c r="P47" s="276">
        <f>IF(O47&lt;($G$6-1),Lähteandmed!$E$45*1.2*1.005*(($G$6-1)-O47),0)</f>
        <v>31.195553759999999</v>
      </c>
    </row>
    <row r="48" spans="2:16">
      <c r="B48" s="113">
        <v>44</v>
      </c>
      <c r="C48" s="113">
        <v>-0.7</v>
      </c>
      <c r="D48" s="276">
        <f t="shared" si="0"/>
        <v>10.688797495865579</v>
      </c>
      <c r="L48" s="114">
        <f>IF(C48&lt;$G$6,Lähteandmed!$E$45*1.2*1.005*($G$6-O48),0)</f>
        <v>32.772857039999998</v>
      </c>
      <c r="M48" s="276" t="str">
        <f>IF(($G$4-Lähteandmed!$H$45*(Kraadpäevad!$G$4-Kraadpäevad!C48))&gt;Lähteandmed!$I$45,($G$4-Lähteandmed!$H$45*(Kraadpäevad!$G$4-Kraadpäevad!C48)),Lähteandmed!$I$45)</f>
        <v/>
      </c>
      <c r="N48" s="114">
        <f>IFERROR(($G$4-M48)/($G$4-C48),Lähteandmed!$H$45)</f>
        <v>0</v>
      </c>
      <c r="O48" s="276">
        <f t="shared" si="1"/>
        <v>-0.7</v>
      </c>
      <c r="P48" s="276">
        <f>IF(O48&lt;($G$6-1),Lähteandmed!$E$45*1.2*1.005*(($G$6-1)-O48),0)</f>
        <v>31.020297839999998</v>
      </c>
    </row>
    <row r="49" spans="2:16">
      <c r="B49" s="113">
        <v>45</v>
      </c>
      <c r="C49" s="113">
        <v>-0.7</v>
      </c>
      <c r="D49" s="276">
        <f t="shared" si="0"/>
        <v>10.688797495865579</v>
      </c>
      <c r="L49" s="114">
        <f>IF(C49&lt;$G$6,Lähteandmed!$E$45*1.2*1.005*($G$6-O49),0)</f>
        <v>32.772857039999998</v>
      </c>
      <c r="M49" s="276" t="str">
        <f>IF(($G$4-Lähteandmed!$H$45*(Kraadpäevad!$G$4-Kraadpäevad!C49))&gt;Lähteandmed!$I$45,($G$4-Lähteandmed!$H$45*(Kraadpäevad!$G$4-Kraadpäevad!C49)),Lähteandmed!$I$45)</f>
        <v/>
      </c>
      <c r="N49" s="114">
        <f>IFERROR(($G$4-M49)/($G$4-C49),Lähteandmed!$H$45)</f>
        <v>0</v>
      </c>
      <c r="O49" s="276">
        <f t="shared" si="1"/>
        <v>-0.7</v>
      </c>
      <c r="P49" s="276">
        <f>IF(O49&lt;($G$6-1),Lähteandmed!$E$45*1.2*1.005*(($G$6-1)-O49),0)</f>
        <v>31.020297839999998</v>
      </c>
    </row>
    <row r="50" spans="2:16">
      <c r="B50" s="113">
        <v>46</v>
      </c>
      <c r="C50" s="113">
        <v>-1.3</v>
      </c>
      <c r="D50" s="276">
        <f t="shared" si="0"/>
        <v>11.28879749586558</v>
      </c>
      <c r="L50" s="114">
        <f>IF(C50&lt;$G$6,Lähteandmed!$E$45*1.2*1.005*($G$6-O50),0)</f>
        <v>33.82439256</v>
      </c>
      <c r="M50" s="276" t="str">
        <f>IF(($G$4-Lähteandmed!$H$45*(Kraadpäevad!$G$4-Kraadpäevad!C50))&gt;Lähteandmed!$I$45,($G$4-Lähteandmed!$H$45*(Kraadpäevad!$G$4-Kraadpäevad!C50)),Lähteandmed!$I$45)</f>
        <v/>
      </c>
      <c r="N50" s="114">
        <f>IFERROR(($G$4-M50)/($G$4-C50),Lähteandmed!$H$45)</f>
        <v>0</v>
      </c>
      <c r="O50" s="276">
        <f t="shared" si="1"/>
        <v>-1.3</v>
      </c>
      <c r="P50" s="276">
        <f>IF(O50&lt;($G$6-1),Lähteandmed!$E$45*1.2*1.005*(($G$6-1)-O50),0)</f>
        <v>32.071833359999999</v>
      </c>
    </row>
    <row r="51" spans="2:16">
      <c r="B51" s="113">
        <v>47</v>
      </c>
      <c r="C51" s="113">
        <v>-2</v>
      </c>
      <c r="D51" s="276">
        <f t="shared" si="0"/>
        <v>11.98879749586558</v>
      </c>
      <c r="L51" s="114">
        <f>IF(C51&lt;$G$6,Lähteandmed!$E$45*1.2*1.005*($G$6-O51),0)</f>
        <v>35.051183999999999</v>
      </c>
      <c r="M51" s="276" t="str">
        <f>IF(($G$4-Lähteandmed!$H$45*(Kraadpäevad!$G$4-Kraadpäevad!C51))&gt;Lähteandmed!$I$45,($G$4-Lähteandmed!$H$45*(Kraadpäevad!$G$4-Kraadpäevad!C51)),Lähteandmed!$I$45)</f>
        <v/>
      </c>
      <c r="N51" s="114">
        <f>IFERROR(($G$4-M51)/($G$4-C51),Lähteandmed!$H$45)</f>
        <v>0</v>
      </c>
      <c r="O51" s="276">
        <f t="shared" si="1"/>
        <v>-2</v>
      </c>
      <c r="P51" s="276">
        <f>IF(O51&lt;($G$6-1),Lähteandmed!$E$45*1.2*1.005*(($G$6-1)-O51),0)</f>
        <v>33.298624799999999</v>
      </c>
    </row>
    <row r="52" spans="2:16">
      <c r="B52" s="113">
        <v>48</v>
      </c>
      <c r="C52" s="113">
        <v>-2.6</v>
      </c>
      <c r="D52" s="276">
        <f t="shared" si="0"/>
        <v>12.588797495865579</v>
      </c>
      <c r="L52" s="114">
        <f>IF(C52&lt;$G$6,Lähteandmed!$E$45*1.2*1.005*($G$6-O52),0)</f>
        <v>36.102719520000001</v>
      </c>
      <c r="M52" s="276" t="str">
        <f>IF(($G$4-Lähteandmed!$H$45*(Kraadpäevad!$G$4-Kraadpäevad!C52))&gt;Lähteandmed!$I$45,($G$4-Lähteandmed!$H$45*(Kraadpäevad!$G$4-Kraadpäevad!C52)),Lähteandmed!$I$45)</f>
        <v/>
      </c>
      <c r="N52" s="114">
        <f>IFERROR(($G$4-M52)/($G$4-C52),Lähteandmed!$H$45)</f>
        <v>0</v>
      </c>
      <c r="O52" s="276">
        <f t="shared" si="1"/>
        <v>-2.6</v>
      </c>
      <c r="P52" s="276">
        <f>IF(O52&lt;($G$6-1),Lähteandmed!$E$45*1.2*1.005*(($G$6-1)-O52),0)</f>
        <v>34.350160320000001</v>
      </c>
    </row>
    <row r="53" spans="2:16">
      <c r="B53" s="113">
        <v>49</v>
      </c>
      <c r="C53" s="113">
        <v>-2.2999999999999998</v>
      </c>
      <c r="D53" s="276">
        <f t="shared" si="0"/>
        <v>12.28879749586558</v>
      </c>
      <c r="L53" s="114">
        <f>IF(C53&lt;$G$6,Lähteandmed!$E$45*1.2*1.005*($G$6-O53),0)</f>
        <v>35.57695176</v>
      </c>
      <c r="M53" s="276" t="str">
        <f>IF(($G$4-Lähteandmed!$H$45*(Kraadpäevad!$G$4-Kraadpäevad!C53))&gt;Lähteandmed!$I$45,($G$4-Lähteandmed!$H$45*(Kraadpäevad!$G$4-Kraadpäevad!C53)),Lähteandmed!$I$45)</f>
        <v/>
      </c>
      <c r="N53" s="114">
        <f>IFERROR(($G$4-M53)/($G$4-C53),Lähteandmed!$H$45)</f>
        <v>0</v>
      </c>
      <c r="O53" s="276">
        <f t="shared" si="1"/>
        <v>-2.2999999999999998</v>
      </c>
      <c r="P53" s="276">
        <f>IF(O53&lt;($G$6-1),Lähteandmed!$E$45*1.2*1.005*(($G$6-1)-O53),0)</f>
        <v>33.82439256</v>
      </c>
    </row>
    <row r="54" spans="2:16">
      <c r="B54" s="113">
        <v>50</v>
      </c>
      <c r="C54" s="113">
        <v>-1.9</v>
      </c>
      <c r="D54" s="276">
        <f t="shared" si="0"/>
        <v>11.88879749586558</v>
      </c>
      <c r="L54" s="114">
        <f>IF(C54&lt;$G$6,Lähteandmed!$E$45*1.2*1.005*($G$6-O54),0)</f>
        <v>34.875928079999994</v>
      </c>
      <c r="M54" s="276" t="str">
        <f>IF(($G$4-Lähteandmed!$H$45*(Kraadpäevad!$G$4-Kraadpäevad!C54))&gt;Lähteandmed!$I$45,($G$4-Lähteandmed!$H$45*(Kraadpäevad!$G$4-Kraadpäevad!C54)),Lähteandmed!$I$45)</f>
        <v/>
      </c>
      <c r="N54" s="114">
        <f>IFERROR(($G$4-M54)/($G$4-C54),Lähteandmed!$H$45)</f>
        <v>0</v>
      </c>
      <c r="O54" s="276">
        <f t="shared" si="1"/>
        <v>-1.9</v>
      </c>
      <c r="P54" s="276">
        <f>IF(O54&lt;($G$6-1),Lähteandmed!$E$45*1.2*1.005*(($G$6-1)-O54),0)</f>
        <v>33.123368879999994</v>
      </c>
    </row>
    <row r="55" spans="2:16">
      <c r="B55" s="113">
        <v>51</v>
      </c>
      <c r="C55" s="113">
        <v>-1.6</v>
      </c>
      <c r="D55" s="276">
        <f t="shared" si="0"/>
        <v>11.588797495865579</v>
      </c>
      <c r="L55" s="114">
        <f>IF(C55&lt;$G$6,Lähteandmed!$E$45*1.2*1.005*($G$6-O55),0)</f>
        <v>34.350160320000001</v>
      </c>
      <c r="M55" s="276" t="str">
        <f>IF(($G$4-Lähteandmed!$H$45*(Kraadpäevad!$G$4-Kraadpäevad!C55))&gt;Lähteandmed!$I$45,($G$4-Lähteandmed!$H$45*(Kraadpäevad!$G$4-Kraadpäevad!C55)),Lähteandmed!$I$45)</f>
        <v/>
      </c>
      <c r="N55" s="114">
        <f>IFERROR(($G$4-M55)/($G$4-C55),Lähteandmed!$H$45)</f>
        <v>0</v>
      </c>
      <c r="O55" s="276">
        <f t="shared" si="1"/>
        <v>-1.6</v>
      </c>
      <c r="P55" s="276">
        <f>IF(O55&lt;($G$6-1),Lähteandmed!$E$45*1.2*1.005*(($G$6-1)-O55),0)</f>
        <v>32.59760112</v>
      </c>
    </row>
    <row r="56" spans="2:16">
      <c r="B56" s="113">
        <v>52</v>
      </c>
      <c r="C56" s="113">
        <v>-1.8</v>
      </c>
      <c r="D56" s="276">
        <f t="shared" si="0"/>
        <v>11.78879749586558</v>
      </c>
      <c r="L56" s="114">
        <f>IF(C56&lt;$G$6,Lähteandmed!$E$45*1.2*1.005*($G$6-O56),0)</f>
        <v>34.700672159999996</v>
      </c>
      <c r="M56" s="276" t="str">
        <f>IF(($G$4-Lähteandmed!$H$45*(Kraadpäevad!$G$4-Kraadpäevad!C56))&gt;Lähteandmed!$I$45,($G$4-Lähteandmed!$H$45*(Kraadpäevad!$G$4-Kraadpäevad!C56)),Lähteandmed!$I$45)</f>
        <v/>
      </c>
      <c r="N56" s="114">
        <f>IFERROR(($G$4-M56)/($G$4-C56),Lähteandmed!$H$45)</f>
        <v>0</v>
      </c>
      <c r="O56" s="276">
        <f t="shared" si="1"/>
        <v>-1.8</v>
      </c>
      <c r="P56" s="276">
        <f>IF(O56&lt;($G$6-1),Lähteandmed!$E$45*1.2*1.005*(($G$6-1)-O56),0)</f>
        <v>32.948112959999996</v>
      </c>
    </row>
    <row r="57" spans="2:16">
      <c r="B57" s="113">
        <v>53</v>
      </c>
      <c r="C57" s="113">
        <v>-2</v>
      </c>
      <c r="D57" s="276">
        <f t="shared" si="0"/>
        <v>11.98879749586558</v>
      </c>
      <c r="L57" s="114">
        <f>IF(C57&lt;$G$6,Lähteandmed!$E$45*1.2*1.005*($G$6-O57),0)</f>
        <v>35.051183999999999</v>
      </c>
      <c r="M57" s="276" t="str">
        <f>IF(($G$4-Lähteandmed!$H$45*(Kraadpäevad!$G$4-Kraadpäevad!C57))&gt;Lähteandmed!$I$45,($G$4-Lähteandmed!$H$45*(Kraadpäevad!$G$4-Kraadpäevad!C57)),Lähteandmed!$I$45)</f>
        <v/>
      </c>
      <c r="N57" s="114">
        <f>IFERROR(($G$4-M57)/($G$4-C57),Lähteandmed!$H$45)</f>
        <v>0</v>
      </c>
      <c r="O57" s="276">
        <f t="shared" si="1"/>
        <v>-2</v>
      </c>
      <c r="P57" s="276">
        <f>IF(O57&lt;($G$6-1),Lähteandmed!$E$45*1.2*1.005*(($G$6-1)-O57),0)</f>
        <v>33.298624799999999</v>
      </c>
    </row>
    <row r="58" spans="2:16">
      <c r="B58" s="113">
        <v>54</v>
      </c>
      <c r="C58" s="113">
        <v>-2.2000000000000002</v>
      </c>
      <c r="D58" s="276">
        <f t="shared" si="0"/>
        <v>12.188797495865579</v>
      </c>
      <c r="L58" s="114">
        <f>IF(C58&lt;$G$6,Lähteandmed!$E$45*1.2*1.005*($G$6-O58),0)</f>
        <v>35.401695839999995</v>
      </c>
      <c r="M58" s="276" t="str">
        <f>IF(($G$4-Lähteandmed!$H$45*(Kraadpäevad!$G$4-Kraadpäevad!C58))&gt;Lähteandmed!$I$45,($G$4-Lähteandmed!$H$45*(Kraadpäevad!$G$4-Kraadpäevad!C58)),Lähteandmed!$I$45)</f>
        <v/>
      </c>
      <c r="N58" s="114">
        <f>IFERROR(($G$4-M58)/($G$4-C58),Lähteandmed!$H$45)</f>
        <v>0</v>
      </c>
      <c r="O58" s="276">
        <f t="shared" si="1"/>
        <v>-2.2000000000000002</v>
      </c>
      <c r="P58" s="276">
        <f>IF(O58&lt;($G$6-1),Lähteandmed!$E$45*1.2*1.005*(($G$6-1)-O58),0)</f>
        <v>33.649136639999995</v>
      </c>
    </row>
    <row r="59" spans="2:16">
      <c r="B59" s="113">
        <v>55</v>
      </c>
      <c r="C59" s="113">
        <v>-2.1</v>
      </c>
      <c r="D59" s="276">
        <f t="shared" si="0"/>
        <v>12.088797495865579</v>
      </c>
      <c r="L59" s="114">
        <f>IF(C59&lt;$G$6,Lähteandmed!$E$45*1.2*1.005*($G$6-O59),0)</f>
        <v>35.226439919999997</v>
      </c>
      <c r="M59" s="276" t="str">
        <f>IF(($G$4-Lähteandmed!$H$45*(Kraadpäevad!$G$4-Kraadpäevad!C59))&gt;Lähteandmed!$I$45,($G$4-Lähteandmed!$H$45*(Kraadpäevad!$G$4-Kraadpäevad!C59)),Lähteandmed!$I$45)</f>
        <v/>
      </c>
      <c r="N59" s="114">
        <f>IFERROR(($G$4-M59)/($G$4-C59),Lähteandmed!$H$45)</f>
        <v>0</v>
      </c>
      <c r="O59" s="276">
        <f t="shared" si="1"/>
        <v>-2.1</v>
      </c>
      <c r="P59" s="276">
        <f>IF(O59&lt;($G$6-1),Lähteandmed!$E$45*1.2*1.005*(($G$6-1)-O59),0)</f>
        <v>33.473880719999997</v>
      </c>
    </row>
    <row r="60" spans="2:16">
      <c r="B60" s="113">
        <v>56</v>
      </c>
      <c r="C60" s="113">
        <v>-2.1</v>
      </c>
      <c r="D60" s="276">
        <f t="shared" si="0"/>
        <v>12.088797495865579</v>
      </c>
      <c r="L60" s="114">
        <f>IF(C60&lt;$G$6,Lähteandmed!$E$45*1.2*1.005*($G$6-O60),0)</f>
        <v>35.226439919999997</v>
      </c>
      <c r="M60" s="276" t="str">
        <f>IF(($G$4-Lähteandmed!$H$45*(Kraadpäevad!$G$4-Kraadpäevad!C60))&gt;Lähteandmed!$I$45,($G$4-Lähteandmed!$H$45*(Kraadpäevad!$G$4-Kraadpäevad!C60)),Lähteandmed!$I$45)</f>
        <v/>
      </c>
      <c r="N60" s="114">
        <f>IFERROR(($G$4-M60)/($G$4-C60),Lähteandmed!$H$45)</f>
        <v>0</v>
      </c>
      <c r="O60" s="276">
        <f t="shared" si="1"/>
        <v>-2.1</v>
      </c>
      <c r="P60" s="276">
        <f>IF(O60&lt;($G$6-1),Lähteandmed!$E$45*1.2*1.005*(($G$6-1)-O60),0)</f>
        <v>33.473880719999997</v>
      </c>
    </row>
    <row r="61" spans="2:16">
      <c r="B61" s="113">
        <v>57</v>
      </c>
      <c r="C61" s="113">
        <v>-2</v>
      </c>
      <c r="D61" s="276">
        <f t="shared" si="0"/>
        <v>11.98879749586558</v>
      </c>
      <c r="L61" s="114">
        <f>IF(C61&lt;$G$6,Lähteandmed!$E$45*1.2*1.005*($G$6-O61),0)</f>
        <v>35.051183999999999</v>
      </c>
      <c r="M61" s="276" t="str">
        <f>IF(($G$4-Lähteandmed!$H$45*(Kraadpäevad!$G$4-Kraadpäevad!C61))&gt;Lähteandmed!$I$45,($G$4-Lähteandmed!$H$45*(Kraadpäevad!$G$4-Kraadpäevad!C61)),Lähteandmed!$I$45)</f>
        <v/>
      </c>
      <c r="N61" s="114">
        <f>IFERROR(($G$4-M61)/($G$4-C61),Lähteandmed!$H$45)</f>
        <v>0</v>
      </c>
      <c r="O61" s="276">
        <f t="shared" si="1"/>
        <v>-2</v>
      </c>
      <c r="P61" s="276">
        <f>IF(O61&lt;($G$6-1),Lähteandmed!$E$45*1.2*1.005*(($G$6-1)-O61),0)</f>
        <v>33.298624799999999</v>
      </c>
    </row>
    <row r="62" spans="2:16">
      <c r="B62" s="113">
        <v>58</v>
      </c>
      <c r="C62" s="113">
        <v>-2.6</v>
      </c>
      <c r="D62" s="276">
        <f t="shared" si="0"/>
        <v>12.588797495865579</v>
      </c>
      <c r="L62" s="114">
        <f>IF(C62&lt;$G$6,Lähteandmed!$E$45*1.2*1.005*($G$6-O62),0)</f>
        <v>36.102719520000001</v>
      </c>
      <c r="M62" s="276" t="str">
        <f>IF(($G$4-Lähteandmed!$H$45*(Kraadpäevad!$G$4-Kraadpäevad!C62))&gt;Lähteandmed!$I$45,($G$4-Lähteandmed!$H$45*(Kraadpäevad!$G$4-Kraadpäevad!C62)),Lähteandmed!$I$45)</f>
        <v/>
      </c>
      <c r="N62" s="114">
        <f>IFERROR(($G$4-M62)/($G$4-C62),Lähteandmed!$H$45)</f>
        <v>0</v>
      </c>
      <c r="O62" s="276">
        <f t="shared" si="1"/>
        <v>-2.6</v>
      </c>
      <c r="P62" s="276">
        <f>IF(O62&lt;($G$6-1),Lähteandmed!$E$45*1.2*1.005*(($G$6-1)-O62),0)</f>
        <v>34.350160320000001</v>
      </c>
    </row>
    <row r="63" spans="2:16">
      <c r="B63" s="113">
        <v>59</v>
      </c>
      <c r="C63" s="113">
        <v>-3.3</v>
      </c>
      <c r="D63" s="276">
        <f t="shared" si="0"/>
        <v>13.28879749586558</v>
      </c>
      <c r="L63" s="114">
        <f>IF(C63&lt;$G$6,Lähteandmed!$E$45*1.2*1.005*($G$6-O63),0)</f>
        <v>37.32951096</v>
      </c>
      <c r="M63" s="276" t="str">
        <f>IF(($G$4-Lähteandmed!$H$45*(Kraadpäevad!$G$4-Kraadpäevad!C63))&gt;Lähteandmed!$I$45,($G$4-Lähteandmed!$H$45*(Kraadpäevad!$G$4-Kraadpäevad!C63)),Lähteandmed!$I$45)</f>
        <v/>
      </c>
      <c r="N63" s="114">
        <f>IFERROR(($G$4-M63)/($G$4-C63),Lähteandmed!$H$45)</f>
        <v>0</v>
      </c>
      <c r="O63" s="276">
        <f t="shared" si="1"/>
        <v>-3.3</v>
      </c>
      <c r="P63" s="276">
        <f>IF(O63&lt;($G$6-1),Lähteandmed!$E$45*1.2*1.005*(($G$6-1)-O63),0)</f>
        <v>35.57695176</v>
      </c>
    </row>
    <row r="64" spans="2:16">
      <c r="B64" s="113">
        <v>60</v>
      </c>
      <c r="C64" s="113">
        <v>-3.9</v>
      </c>
      <c r="D64" s="276">
        <f t="shared" si="0"/>
        <v>13.88879749586558</v>
      </c>
      <c r="L64" s="114">
        <f>IF(C64&lt;$G$6,Lähteandmed!$E$45*1.2*1.005*($G$6-O64),0)</f>
        <v>38.381046479999995</v>
      </c>
      <c r="M64" s="276" t="str">
        <f>IF(($G$4-Lähteandmed!$H$45*(Kraadpäevad!$G$4-Kraadpäevad!C64))&gt;Lähteandmed!$I$45,($G$4-Lähteandmed!$H$45*(Kraadpäevad!$G$4-Kraadpäevad!C64)),Lähteandmed!$I$45)</f>
        <v/>
      </c>
      <c r="N64" s="114">
        <f>IFERROR(($G$4-M64)/($G$4-C64),Lähteandmed!$H$45)</f>
        <v>0</v>
      </c>
      <c r="O64" s="276">
        <f t="shared" si="1"/>
        <v>-3.9</v>
      </c>
      <c r="P64" s="276">
        <f>IF(O64&lt;($G$6-1),Lähteandmed!$E$45*1.2*1.005*(($G$6-1)-O64),0)</f>
        <v>36.628487279999995</v>
      </c>
    </row>
    <row r="65" spans="2:16">
      <c r="B65" s="113">
        <v>61</v>
      </c>
      <c r="C65" s="113">
        <v>-3.4</v>
      </c>
      <c r="D65" s="276">
        <f t="shared" si="0"/>
        <v>13.38879749586558</v>
      </c>
      <c r="L65" s="114">
        <f>IF(C65&lt;$G$6,Lähteandmed!$E$45*1.2*1.005*($G$6-O65),0)</f>
        <v>37.504766879999998</v>
      </c>
      <c r="M65" s="276" t="str">
        <f>IF(($G$4-Lähteandmed!$H$45*(Kraadpäevad!$G$4-Kraadpäevad!C65))&gt;Lähteandmed!$I$45,($G$4-Lähteandmed!$H$45*(Kraadpäevad!$G$4-Kraadpäevad!C65)),Lähteandmed!$I$45)</f>
        <v/>
      </c>
      <c r="N65" s="114">
        <f>IFERROR(($G$4-M65)/($G$4-C65),Lähteandmed!$H$45)</f>
        <v>0</v>
      </c>
      <c r="O65" s="276">
        <f t="shared" si="1"/>
        <v>-3.4</v>
      </c>
      <c r="P65" s="276">
        <f>IF(O65&lt;($G$6-1),Lähteandmed!$E$45*1.2*1.005*(($G$6-1)-O65),0)</f>
        <v>35.752207679999998</v>
      </c>
    </row>
    <row r="66" spans="2:16">
      <c r="B66" s="113">
        <v>62</v>
      </c>
      <c r="C66" s="113">
        <v>-2.8</v>
      </c>
      <c r="D66" s="276">
        <f t="shared" si="0"/>
        <v>12.78879749586558</v>
      </c>
      <c r="L66" s="114">
        <f>IF(C66&lt;$G$6,Lähteandmed!$E$45*1.2*1.005*($G$6-O66),0)</f>
        <v>36.453231359999997</v>
      </c>
      <c r="M66" s="276" t="str">
        <f>IF(($G$4-Lähteandmed!$H$45*(Kraadpäevad!$G$4-Kraadpäevad!C66))&gt;Lähteandmed!$I$45,($G$4-Lähteandmed!$H$45*(Kraadpäevad!$G$4-Kraadpäevad!C66)),Lähteandmed!$I$45)</f>
        <v/>
      </c>
      <c r="N66" s="114">
        <f>IFERROR(($G$4-M66)/($G$4-C66),Lähteandmed!$H$45)</f>
        <v>0</v>
      </c>
      <c r="O66" s="276">
        <f t="shared" si="1"/>
        <v>-2.8</v>
      </c>
      <c r="P66" s="276">
        <f>IF(O66&lt;($G$6-1),Lähteandmed!$E$45*1.2*1.005*(($G$6-1)-O66),0)</f>
        <v>34.700672159999996</v>
      </c>
    </row>
    <row r="67" spans="2:16">
      <c r="B67" s="113">
        <v>63</v>
      </c>
      <c r="C67" s="113">
        <v>-2.2999999999999998</v>
      </c>
      <c r="D67" s="276">
        <f t="shared" si="0"/>
        <v>12.28879749586558</v>
      </c>
      <c r="L67" s="114">
        <f>IF(C67&lt;$G$6,Lähteandmed!$E$45*1.2*1.005*($G$6-O67),0)</f>
        <v>35.57695176</v>
      </c>
      <c r="M67" s="276" t="str">
        <f>IF(($G$4-Lähteandmed!$H$45*(Kraadpäevad!$G$4-Kraadpäevad!C67))&gt;Lähteandmed!$I$45,($G$4-Lähteandmed!$H$45*(Kraadpäevad!$G$4-Kraadpäevad!C67)),Lähteandmed!$I$45)</f>
        <v/>
      </c>
      <c r="N67" s="114">
        <f>IFERROR(($G$4-M67)/($G$4-C67),Lähteandmed!$H$45)</f>
        <v>0</v>
      </c>
      <c r="O67" s="276">
        <f t="shared" si="1"/>
        <v>-2.2999999999999998</v>
      </c>
      <c r="P67" s="276">
        <f>IF(O67&lt;($G$6-1),Lähteandmed!$E$45*1.2*1.005*(($G$6-1)-O67),0)</f>
        <v>33.82439256</v>
      </c>
    </row>
    <row r="68" spans="2:16">
      <c r="B68" s="113">
        <v>64</v>
      </c>
      <c r="C68" s="113">
        <v>-2.5</v>
      </c>
      <c r="D68" s="276">
        <f t="shared" ref="D68:D131" si="2">IFERROR(IF($G$5-C68&gt;0,$G$5-C68,"0"),0)</f>
        <v>12.48879749586558</v>
      </c>
      <c r="L68" s="114">
        <f>IF(C68&lt;$G$6,Lähteandmed!$E$45*1.2*1.005*($G$6-O68),0)</f>
        <v>35.927463599999996</v>
      </c>
      <c r="M68" s="276" t="str">
        <f>IF(($G$4-Lähteandmed!$H$45*(Kraadpäevad!$G$4-Kraadpäevad!C68))&gt;Lähteandmed!$I$45,($G$4-Lähteandmed!$H$45*(Kraadpäevad!$G$4-Kraadpäevad!C68)),Lähteandmed!$I$45)</f>
        <v/>
      </c>
      <c r="N68" s="114">
        <f>IFERROR(($G$4-M68)/($G$4-C68),Lähteandmed!$H$45)</f>
        <v>0</v>
      </c>
      <c r="O68" s="276">
        <f t="shared" ref="O68:O131" si="3">N68*($G$4-C68)+C68</f>
        <v>-2.5</v>
      </c>
      <c r="P68" s="276">
        <f>IF(O68&lt;($G$6-1),Lähteandmed!$E$45*1.2*1.005*(($G$6-1)-O68),0)</f>
        <v>34.174904399999996</v>
      </c>
    </row>
    <row r="69" spans="2:16">
      <c r="B69" s="113">
        <v>65</v>
      </c>
      <c r="C69" s="113">
        <v>-2.6</v>
      </c>
      <c r="D69" s="276">
        <f t="shared" si="2"/>
        <v>12.588797495865579</v>
      </c>
      <c r="L69" s="114">
        <f>IF(C69&lt;$G$6,Lähteandmed!$E$45*1.2*1.005*($G$6-O69),0)</f>
        <v>36.102719520000001</v>
      </c>
      <c r="M69" s="276" t="str">
        <f>IF(($G$4-Lähteandmed!$H$45*(Kraadpäevad!$G$4-Kraadpäevad!C69))&gt;Lähteandmed!$I$45,($G$4-Lähteandmed!$H$45*(Kraadpäevad!$G$4-Kraadpäevad!C69)),Lähteandmed!$I$45)</f>
        <v/>
      </c>
      <c r="N69" s="114">
        <f>IFERROR(($G$4-M69)/($G$4-C69),Lähteandmed!$H$45)</f>
        <v>0</v>
      </c>
      <c r="O69" s="276">
        <f t="shared" si="3"/>
        <v>-2.6</v>
      </c>
      <c r="P69" s="276">
        <f>IF(O69&lt;($G$6-1),Lähteandmed!$E$45*1.2*1.005*(($G$6-1)-O69),0)</f>
        <v>34.350160320000001</v>
      </c>
    </row>
    <row r="70" spans="2:16">
      <c r="B70" s="113">
        <v>66</v>
      </c>
      <c r="C70" s="113">
        <v>-2.8</v>
      </c>
      <c r="D70" s="276">
        <f t="shared" si="2"/>
        <v>12.78879749586558</v>
      </c>
      <c r="L70" s="114">
        <f>IF(C70&lt;$G$6,Lähteandmed!$E$45*1.2*1.005*($G$6-O70),0)</f>
        <v>36.453231359999997</v>
      </c>
      <c r="M70" s="276" t="str">
        <f>IF(($G$4-Lähteandmed!$H$45*(Kraadpäevad!$G$4-Kraadpäevad!C70))&gt;Lähteandmed!$I$45,($G$4-Lähteandmed!$H$45*(Kraadpäevad!$G$4-Kraadpäevad!C70)),Lähteandmed!$I$45)</f>
        <v/>
      </c>
      <c r="N70" s="114">
        <f>IFERROR(($G$4-M70)/($G$4-C70),Lähteandmed!$H$45)</f>
        <v>0</v>
      </c>
      <c r="O70" s="276">
        <f t="shared" si="3"/>
        <v>-2.8</v>
      </c>
      <c r="P70" s="276">
        <f>IF(O70&lt;($G$6-1),Lähteandmed!$E$45*1.2*1.005*(($G$6-1)-O70),0)</f>
        <v>34.700672159999996</v>
      </c>
    </row>
    <row r="71" spans="2:16">
      <c r="B71" s="113">
        <v>67</v>
      </c>
      <c r="C71" s="113">
        <v>-2.5</v>
      </c>
      <c r="D71" s="276">
        <f t="shared" si="2"/>
        <v>12.48879749586558</v>
      </c>
      <c r="L71" s="114">
        <f>IF(C71&lt;$G$6,Lähteandmed!$E$45*1.2*1.005*($G$6-O71),0)</f>
        <v>35.927463599999996</v>
      </c>
      <c r="M71" s="276" t="str">
        <f>IF(($G$4-Lähteandmed!$H$45*(Kraadpäevad!$G$4-Kraadpäevad!C71))&gt;Lähteandmed!$I$45,($G$4-Lähteandmed!$H$45*(Kraadpäevad!$G$4-Kraadpäevad!C71)),Lähteandmed!$I$45)</f>
        <v/>
      </c>
      <c r="N71" s="114">
        <f>IFERROR(($G$4-M71)/($G$4-C71),Lähteandmed!$H$45)</f>
        <v>0</v>
      </c>
      <c r="O71" s="276">
        <f t="shared" si="3"/>
        <v>-2.5</v>
      </c>
      <c r="P71" s="276">
        <f>IF(O71&lt;($G$6-1),Lähteandmed!$E$45*1.2*1.005*(($G$6-1)-O71),0)</f>
        <v>34.174904399999996</v>
      </c>
    </row>
    <row r="72" spans="2:16">
      <c r="B72" s="113">
        <v>68</v>
      </c>
      <c r="C72" s="113">
        <v>-2.2999999999999998</v>
      </c>
      <c r="D72" s="276">
        <f t="shared" si="2"/>
        <v>12.28879749586558</v>
      </c>
      <c r="L72" s="114">
        <f>IF(C72&lt;$G$6,Lähteandmed!$E$45*1.2*1.005*($G$6-O72),0)</f>
        <v>35.57695176</v>
      </c>
      <c r="M72" s="276" t="str">
        <f>IF(($G$4-Lähteandmed!$H$45*(Kraadpäevad!$G$4-Kraadpäevad!C72))&gt;Lähteandmed!$I$45,($G$4-Lähteandmed!$H$45*(Kraadpäevad!$G$4-Kraadpäevad!C72)),Lähteandmed!$I$45)</f>
        <v/>
      </c>
      <c r="N72" s="114">
        <f>IFERROR(($G$4-M72)/($G$4-C72),Lähteandmed!$H$45)</f>
        <v>0</v>
      </c>
      <c r="O72" s="276">
        <f t="shared" si="3"/>
        <v>-2.2999999999999998</v>
      </c>
      <c r="P72" s="276">
        <f>IF(O72&lt;($G$6-1),Lähteandmed!$E$45*1.2*1.005*(($G$6-1)-O72),0)</f>
        <v>33.82439256</v>
      </c>
    </row>
    <row r="73" spans="2:16">
      <c r="B73" s="113">
        <v>69</v>
      </c>
      <c r="C73" s="113">
        <v>-2</v>
      </c>
      <c r="D73" s="276">
        <f t="shared" si="2"/>
        <v>11.98879749586558</v>
      </c>
      <c r="L73" s="114">
        <f>IF(C73&lt;$G$6,Lähteandmed!$E$45*1.2*1.005*($G$6-O73),0)</f>
        <v>35.051183999999999</v>
      </c>
      <c r="M73" s="276" t="str">
        <f>IF(($G$4-Lähteandmed!$H$45*(Kraadpäevad!$G$4-Kraadpäevad!C73))&gt;Lähteandmed!$I$45,($G$4-Lähteandmed!$H$45*(Kraadpäevad!$G$4-Kraadpäevad!C73)),Lähteandmed!$I$45)</f>
        <v/>
      </c>
      <c r="N73" s="114">
        <f>IFERROR(($G$4-M73)/($G$4-C73),Lähteandmed!$H$45)</f>
        <v>0</v>
      </c>
      <c r="O73" s="276">
        <f t="shared" si="3"/>
        <v>-2</v>
      </c>
      <c r="P73" s="276">
        <f>IF(O73&lt;($G$6-1),Lähteandmed!$E$45*1.2*1.005*(($G$6-1)-O73),0)</f>
        <v>33.298624799999999</v>
      </c>
    </row>
    <row r="74" spans="2:16">
      <c r="B74" s="113">
        <v>70</v>
      </c>
      <c r="C74" s="113">
        <v>-2.1</v>
      </c>
      <c r="D74" s="276">
        <f t="shared" si="2"/>
        <v>12.088797495865579</v>
      </c>
      <c r="L74" s="114">
        <f>IF(C74&lt;$G$6,Lähteandmed!$E$45*1.2*1.005*($G$6-O74),0)</f>
        <v>35.226439919999997</v>
      </c>
      <c r="M74" s="276" t="str">
        <f>IF(($G$4-Lähteandmed!$H$45*(Kraadpäevad!$G$4-Kraadpäevad!C74))&gt;Lähteandmed!$I$45,($G$4-Lähteandmed!$H$45*(Kraadpäevad!$G$4-Kraadpäevad!C74)),Lähteandmed!$I$45)</f>
        <v/>
      </c>
      <c r="N74" s="114">
        <f>IFERROR(($G$4-M74)/($G$4-C74),Lähteandmed!$H$45)</f>
        <v>0</v>
      </c>
      <c r="O74" s="276">
        <f t="shared" si="3"/>
        <v>-2.1</v>
      </c>
      <c r="P74" s="276">
        <f>IF(O74&lt;($G$6-1),Lähteandmed!$E$45*1.2*1.005*(($G$6-1)-O74),0)</f>
        <v>33.473880719999997</v>
      </c>
    </row>
    <row r="75" spans="2:16">
      <c r="B75" s="113">
        <v>71</v>
      </c>
      <c r="C75" s="113">
        <v>-2.2000000000000002</v>
      </c>
      <c r="D75" s="276">
        <f t="shared" si="2"/>
        <v>12.188797495865579</v>
      </c>
      <c r="L75" s="114">
        <f>IF(C75&lt;$G$6,Lähteandmed!$E$45*1.2*1.005*($G$6-O75),0)</f>
        <v>35.401695839999995</v>
      </c>
      <c r="M75" s="276" t="str">
        <f>IF(($G$4-Lähteandmed!$H$45*(Kraadpäevad!$G$4-Kraadpäevad!C75))&gt;Lähteandmed!$I$45,($G$4-Lähteandmed!$H$45*(Kraadpäevad!$G$4-Kraadpäevad!C75)),Lähteandmed!$I$45)</f>
        <v/>
      </c>
      <c r="N75" s="114">
        <f>IFERROR(($G$4-M75)/($G$4-C75),Lähteandmed!$H$45)</f>
        <v>0</v>
      </c>
      <c r="O75" s="276">
        <f t="shared" si="3"/>
        <v>-2.2000000000000002</v>
      </c>
      <c r="P75" s="276">
        <f>IF(O75&lt;($G$6-1),Lähteandmed!$E$45*1.2*1.005*(($G$6-1)-O75),0)</f>
        <v>33.649136639999995</v>
      </c>
    </row>
    <row r="76" spans="2:16">
      <c r="B76" s="113">
        <v>72</v>
      </c>
      <c r="C76" s="113">
        <v>-2.2999999999999998</v>
      </c>
      <c r="D76" s="276">
        <f t="shared" si="2"/>
        <v>12.28879749586558</v>
      </c>
      <c r="L76" s="114">
        <f>IF(C76&lt;$G$6,Lähteandmed!$E$45*1.2*1.005*($G$6-O76),0)</f>
        <v>35.57695176</v>
      </c>
      <c r="M76" s="276" t="str">
        <f>IF(($G$4-Lähteandmed!$H$45*(Kraadpäevad!$G$4-Kraadpäevad!C76))&gt;Lähteandmed!$I$45,($G$4-Lähteandmed!$H$45*(Kraadpäevad!$G$4-Kraadpäevad!C76)),Lähteandmed!$I$45)</f>
        <v/>
      </c>
      <c r="N76" s="114">
        <f>IFERROR(($G$4-M76)/($G$4-C76),Lähteandmed!$H$45)</f>
        <v>0</v>
      </c>
      <c r="O76" s="276">
        <f t="shared" si="3"/>
        <v>-2.2999999999999998</v>
      </c>
      <c r="P76" s="276">
        <f>IF(O76&lt;($G$6-1),Lähteandmed!$E$45*1.2*1.005*(($G$6-1)-O76),0)</f>
        <v>33.82439256</v>
      </c>
    </row>
    <row r="77" spans="2:16">
      <c r="B77" s="113">
        <v>73</v>
      </c>
      <c r="C77" s="113">
        <v>-2.2000000000000002</v>
      </c>
      <c r="D77" s="276">
        <f t="shared" si="2"/>
        <v>12.188797495865579</v>
      </c>
      <c r="L77" s="114">
        <f>IF(C77&lt;$G$6,Lähteandmed!$E$45*1.2*1.005*($G$6-O77),0)</f>
        <v>35.401695839999995</v>
      </c>
      <c r="M77" s="276" t="str">
        <f>IF(($G$4-Lähteandmed!$H$45*(Kraadpäevad!$G$4-Kraadpäevad!C77))&gt;Lähteandmed!$I$45,($G$4-Lähteandmed!$H$45*(Kraadpäevad!$G$4-Kraadpäevad!C77)),Lähteandmed!$I$45)</f>
        <v/>
      </c>
      <c r="N77" s="114">
        <f>IFERROR(($G$4-M77)/($G$4-C77),Lähteandmed!$H$45)</f>
        <v>0</v>
      </c>
      <c r="O77" s="276">
        <f t="shared" si="3"/>
        <v>-2.2000000000000002</v>
      </c>
      <c r="P77" s="276">
        <f>IF(O77&lt;($G$6-1),Lähteandmed!$E$45*1.2*1.005*(($G$6-1)-O77),0)</f>
        <v>33.649136639999995</v>
      </c>
    </row>
    <row r="78" spans="2:16">
      <c r="B78" s="113">
        <v>74</v>
      </c>
      <c r="C78" s="113">
        <v>-2.2000000000000002</v>
      </c>
      <c r="D78" s="276">
        <f t="shared" si="2"/>
        <v>12.188797495865579</v>
      </c>
      <c r="L78" s="114">
        <f>IF(C78&lt;$G$6,Lähteandmed!$E$45*1.2*1.005*($G$6-O78),0)</f>
        <v>35.401695839999995</v>
      </c>
      <c r="M78" s="276" t="str">
        <f>IF(($G$4-Lähteandmed!$H$45*(Kraadpäevad!$G$4-Kraadpäevad!C78))&gt;Lähteandmed!$I$45,($G$4-Lähteandmed!$H$45*(Kraadpäevad!$G$4-Kraadpäevad!C78)),Lähteandmed!$I$45)</f>
        <v/>
      </c>
      <c r="N78" s="114">
        <f>IFERROR(($G$4-M78)/($G$4-C78),Lähteandmed!$H$45)</f>
        <v>0</v>
      </c>
      <c r="O78" s="276">
        <f t="shared" si="3"/>
        <v>-2.2000000000000002</v>
      </c>
      <c r="P78" s="276">
        <f>IF(O78&lt;($G$6-1),Lähteandmed!$E$45*1.2*1.005*(($G$6-1)-O78),0)</f>
        <v>33.649136639999995</v>
      </c>
    </row>
    <row r="79" spans="2:16">
      <c r="B79" s="113">
        <v>75</v>
      </c>
      <c r="C79" s="113">
        <v>-2.1</v>
      </c>
      <c r="D79" s="276">
        <f t="shared" si="2"/>
        <v>12.088797495865579</v>
      </c>
      <c r="L79" s="114">
        <f>IF(C79&lt;$G$6,Lähteandmed!$E$45*1.2*1.005*($G$6-O79),0)</f>
        <v>35.226439919999997</v>
      </c>
      <c r="M79" s="276" t="str">
        <f>IF(($G$4-Lähteandmed!$H$45*(Kraadpäevad!$G$4-Kraadpäevad!C79))&gt;Lähteandmed!$I$45,($G$4-Lähteandmed!$H$45*(Kraadpäevad!$G$4-Kraadpäevad!C79)),Lähteandmed!$I$45)</f>
        <v/>
      </c>
      <c r="N79" s="114">
        <f>IFERROR(($G$4-M79)/($G$4-C79),Lähteandmed!$H$45)</f>
        <v>0</v>
      </c>
      <c r="O79" s="276">
        <f t="shared" si="3"/>
        <v>-2.1</v>
      </c>
      <c r="P79" s="276">
        <f>IF(O79&lt;($G$6-1),Lähteandmed!$E$45*1.2*1.005*(($G$6-1)-O79),0)</f>
        <v>33.473880719999997</v>
      </c>
    </row>
    <row r="80" spans="2:16">
      <c r="B80" s="113">
        <v>76</v>
      </c>
      <c r="C80" s="113">
        <v>-2.6</v>
      </c>
      <c r="D80" s="276">
        <f t="shared" si="2"/>
        <v>12.588797495865579</v>
      </c>
      <c r="L80" s="114">
        <f>IF(C80&lt;$G$6,Lähteandmed!$E$45*1.2*1.005*($G$6-O80),0)</f>
        <v>36.102719520000001</v>
      </c>
      <c r="M80" s="276" t="str">
        <f>IF(($G$4-Lähteandmed!$H$45*(Kraadpäevad!$G$4-Kraadpäevad!C80))&gt;Lähteandmed!$I$45,($G$4-Lähteandmed!$H$45*(Kraadpäevad!$G$4-Kraadpäevad!C80)),Lähteandmed!$I$45)</f>
        <v/>
      </c>
      <c r="N80" s="114">
        <f>IFERROR(($G$4-M80)/($G$4-C80),Lähteandmed!$H$45)</f>
        <v>0</v>
      </c>
      <c r="O80" s="276">
        <f t="shared" si="3"/>
        <v>-2.6</v>
      </c>
      <c r="P80" s="276">
        <f>IF(O80&lt;($G$6-1),Lähteandmed!$E$45*1.2*1.005*(($G$6-1)-O80),0)</f>
        <v>34.350160320000001</v>
      </c>
    </row>
    <row r="81" spans="2:16">
      <c r="B81" s="113">
        <v>77</v>
      </c>
      <c r="C81" s="113">
        <v>-3.2</v>
      </c>
      <c r="D81" s="276">
        <f t="shared" si="2"/>
        <v>13.188797495865579</v>
      </c>
      <c r="L81" s="114">
        <f>IF(C81&lt;$G$6,Lähteandmed!$E$45*1.2*1.005*($G$6-O81),0)</f>
        <v>37.154255039999995</v>
      </c>
      <c r="M81" s="276" t="str">
        <f>IF(($G$4-Lähteandmed!$H$45*(Kraadpäevad!$G$4-Kraadpäevad!C81))&gt;Lähteandmed!$I$45,($G$4-Lähteandmed!$H$45*(Kraadpäevad!$G$4-Kraadpäevad!C81)),Lähteandmed!$I$45)</f>
        <v/>
      </c>
      <c r="N81" s="114">
        <f>IFERROR(($G$4-M81)/($G$4-C81),Lähteandmed!$H$45)</f>
        <v>0</v>
      </c>
      <c r="O81" s="276">
        <f t="shared" si="3"/>
        <v>-3.2</v>
      </c>
      <c r="P81" s="276">
        <f>IF(O81&lt;($G$6-1),Lähteandmed!$E$45*1.2*1.005*(($G$6-1)-O81),0)</f>
        <v>35.401695839999995</v>
      </c>
    </row>
    <row r="82" spans="2:16">
      <c r="B82" s="113">
        <v>78</v>
      </c>
      <c r="C82" s="113">
        <v>-3.7</v>
      </c>
      <c r="D82" s="276">
        <f t="shared" si="2"/>
        <v>13.688797495865579</v>
      </c>
      <c r="L82" s="114">
        <f>IF(C82&lt;$G$6,Lähteandmed!$E$45*1.2*1.005*($G$6-O82),0)</f>
        <v>38.030534639999999</v>
      </c>
      <c r="M82" s="276" t="str">
        <f>IF(($G$4-Lähteandmed!$H$45*(Kraadpäevad!$G$4-Kraadpäevad!C82))&gt;Lähteandmed!$I$45,($G$4-Lähteandmed!$H$45*(Kraadpäevad!$G$4-Kraadpäevad!C82)),Lähteandmed!$I$45)</f>
        <v/>
      </c>
      <c r="N82" s="114">
        <f>IFERROR(($G$4-M82)/($G$4-C82),Lähteandmed!$H$45)</f>
        <v>0</v>
      </c>
      <c r="O82" s="276">
        <f t="shared" si="3"/>
        <v>-3.7</v>
      </c>
      <c r="P82" s="276">
        <f>IF(O82&lt;($G$6-1),Lähteandmed!$E$45*1.2*1.005*(($G$6-1)-O82),0)</f>
        <v>36.277975439999999</v>
      </c>
    </row>
    <row r="83" spans="2:16">
      <c r="B83" s="113">
        <v>79</v>
      </c>
      <c r="C83" s="113">
        <v>-3.4</v>
      </c>
      <c r="D83" s="276">
        <f t="shared" si="2"/>
        <v>13.38879749586558</v>
      </c>
      <c r="L83" s="114">
        <f>IF(C83&lt;$G$6,Lähteandmed!$E$45*1.2*1.005*($G$6-O83),0)</f>
        <v>37.504766879999998</v>
      </c>
      <c r="M83" s="276" t="str">
        <f>IF(($G$4-Lähteandmed!$H$45*(Kraadpäevad!$G$4-Kraadpäevad!C83))&gt;Lähteandmed!$I$45,($G$4-Lähteandmed!$H$45*(Kraadpäevad!$G$4-Kraadpäevad!C83)),Lähteandmed!$I$45)</f>
        <v/>
      </c>
      <c r="N83" s="114">
        <f>IFERROR(($G$4-M83)/($G$4-C83),Lähteandmed!$H$45)</f>
        <v>0</v>
      </c>
      <c r="O83" s="276">
        <f t="shared" si="3"/>
        <v>-3.4</v>
      </c>
      <c r="P83" s="276">
        <f>IF(O83&lt;($G$6-1),Lähteandmed!$E$45*1.2*1.005*(($G$6-1)-O83),0)</f>
        <v>35.752207679999998</v>
      </c>
    </row>
    <row r="84" spans="2:16">
      <c r="B84" s="113">
        <v>80</v>
      </c>
      <c r="C84" s="113">
        <v>-3.1</v>
      </c>
      <c r="D84" s="276">
        <f t="shared" si="2"/>
        <v>13.088797495865579</v>
      </c>
      <c r="L84" s="114">
        <f>IF(C84&lt;$G$6,Lähteandmed!$E$45*1.2*1.005*($G$6-O84),0)</f>
        <v>36.978999119999997</v>
      </c>
      <c r="M84" s="276" t="str">
        <f>IF(($G$4-Lähteandmed!$H$45*(Kraadpäevad!$G$4-Kraadpäevad!C84))&gt;Lähteandmed!$I$45,($G$4-Lähteandmed!$H$45*(Kraadpäevad!$G$4-Kraadpäevad!C84)),Lähteandmed!$I$45)</f>
        <v/>
      </c>
      <c r="N84" s="114">
        <f>IFERROR(($G$4-M84)/($G$4-C84),Lähteandmed!$H$45)</f>
        <v>0</v>
      </c>
      <c r="O84" s="276">
        <f t="shared" si="3"/>
        <v>-3.1</v>
      </c>
      <c r="P84" s="276">
        <f>IF(O84&lt;($G$6-1),Lähteandmed!$E$45*1.2*1.005*(($G$6-1)-O84),0)</f>
        <v>35.226439919999997</v>
      </c>
    </row>
    <row r="85" spans="2:16">
      <c r="B85" s="113">
        <v>81</v>
      </c>
      <c r="C85" s="113">
        <v>-2.8</v>
      </c>
      <c r="D85" s="276">
        <f t="shared" si="2"/>
        <v>12.78879749586558</v>
      </c>
      <c r="L85" s="114">
        <f>IF(C85&lt;$G$6,Lähteandmed!$E$45*1.2*1.005*($G$6-O85),0)</f>
        <v>36.453231359999997</v>
      </c>
      <c r="M85" s="276" t="str">
        <f>IF(($G$4-Lähteandmed!$H$45*(Kraadpäevad!$G$4-Kraadpäevad!C85))&gt;Lähteandmed!$I$45,($G$4-Lähteandmed!$H$45*(Kraadpäevad!$G$4-Kraadpäevad!C85)),Lähteandmed!$I$45)</f>
        <v/>
      </c>
      <c r="N85" s="114">
        <f>IFERROR(($G$4-M85)/($G$4-C85),Lähteandmed!$H$45)</f>
        <v>0</v>
      </c>
      <c r="O85" s="276">
        <f t="shared" si="3"/>
        <v>-2.8</v>
      </c>
      <c r="P85" s="276">
        <f>IF(O85&lt;($G$6-1),Lähteandmed!$E$45*1.2*1.005*(($G$6-1)-O85),0)</f>
        <v>34.700672159999996</v>
      </c>
    </row>
    <row r="86" spans="2:16">
      <c r="B86" s="113">
        <v>82</v>
      </c>
      <c r="C86" s="113">
        <v>-3</v>
      </c>
      <c r="D86" s="276">
        <f t="shared" si="2"/>
        <v>12.98879749586558</v>
      </c>
      <c r="L86" s="114">
        <f>IF(C86&lt;$G$6,Lähteandmed!$E$45*1.2*1.005*($G$6-O86),0)</f>
        <v>36.8037432</v>
      </c>
      <c r="M86" s="276" t="str">
        <f>IF(($G$4-Lähteandmed!$H$45*(Kraadpäevad!$G$4-Kraadpäevad!C86))&gt;Lähteandmed!$I$45,($G$4-Lähteandmed!$H$45*(Kraadpäevad!$G$4-Kraadpäevad!C86)),Lähteandmed!$I$45)</f>
        <v/>
      </c>
      <c r="N86" s="114">
        <f>IFERROR(($G$4-M86)/($G$4-C86),Lähteandmed!$H$45)</f>
        <v>0</v>
      </c>
      <c r="O86" s="276">
        <f t="shared" si="3"/>
        <v>-3</v>
      </c>
      <c r="P86" s="276">
        <f>IF(O86&lt;($G$6-1),Lähteandmed!$E$45*1.2*1.005*(($G$6-1)-O86),0)</f>
        <v>35.051183999999999</v>
      </c>
    </row>
    <row r="87" spans="2:16">
      <c r="B87" s="113">
        <v>83</v>
      </c>
      <c r="C87" s="113">
        <v>-3.3</v>
      </c>
      <c r="D87" s="276">
        <f t="shared" si="2"/>
        <v>13.28879749586558</v>
      </c>
      <c r="L87" s="114">
        <f>IF(C87&lt;$G$6,Lähteandmed!$E$45*1.2*1.005*($G$6-O87),0)</f>
        <v>37.32951096</v>
      </c>
      <c r="M87" s="276" t="str">
        <f>IF(($G$4-Lähteandmed!$H$45*(Kraadpäevad!$G$4-Kraadpäevad!C87))&gt;Lähteandmed!$I$45,($G$4-Lähteandmed!$H$45*(Kraadpäevad!$G$4-Kraadpäevad!C87)),Lähteandmed!$I$45)</f>
        <v/>
      </c>
      <c r="N87" s="114">
        <f>IFERROR(($G$4-M87)/($G$4-C87),Lähteandmed!$H$45)</f>
        <v>0</v>
      </c>
      <c r="O87" s="276">
        <f t="shared" si="3"/>
        <v>-3.3</v>
      </c>
      <c r="P87" s="276">
        <f>IF(O87&lt;($G$6-1),Lähteandmed!$E$45*1.2*1.005*(($G$6-1)-O87),0)</f>
        <v>35.57695176</v>
      </c>
    </row>
    <row r="88" spans="2:16">
      <c r="B88" s="113">
        <v>84</v>
      </c>
      <c r="C88" s="113">
        <v>-3.5</v>
      </c>
      <c r="D88" s="276">
        <f t="shared" si="2"/>
        <v>13.48879749586558</v>
      </c>
      <c r="L88" s="114">
        <f>IF(C88&lt;$G$6,Lähteandmed!$E$45*1.2*1.005*($G$6-O88),0)</f>
        <v>37.680022799999996</v>
      </c>
      <c r="M88" s="276" t="str">
        <f>IF(($G$4-Lähteandmed!$H$45*(Kraadpäevad!$G$4-Kraadpäevad!C88))&gt;Lähteandmed!$I$45,($G$4-Lähteandmed!$H$45*(Kraadpäevad!$G$4-Kraadpäevad!C88)),Lähteandmed!$I$45)</f>
        <v/>
      </c>
      <c r="N88" s="114">
        <f>IFERROR(($G$4-M88)/($G$4-C88),Lähteandmed!$H$45)</f>
        <v>0</v>
      </c>
      <c r="O88" s="276">
        <f t="shared" si="3"/>
        <v>-3.5</v>
      </c>
      <c r="P88" s="276">
        <f>IF(O88&lt;($G$6-1),Lähteandmed!$E$45*1.2*1.005*(($G$6-1)-O88),0)</f>
        <v>35.927463599999996</v>
      </c>
    </row>
    <row r="89" spans="2:16">
      <c r="B89" s="113">
        <v>85</v>
      </c>
      <c r="C89" s="113">
        <v>-3.5</v>
      </c>
      <c r="D89" s="276">
        <f t="shared" si="2"/>
        <v>13.48879749586558</v>
      </c>
      <c r="L89" s="114">
        <f>IF(C89&lt;$G$6,Lähteandmed!$E$45*1.2*1.005*($G$6-O89),0)</f>
        <v>37.680022799999996</v>
      </c>
      <c r="M89" s="276" t="str">
        <f>IF(($G$4-Lähteandmed!$H$45*(Kraadpäevad!$G$4-Kraadpäevad!C89))&gt;Lähteandmed!$I$45,($G$4-Lähteandmed!$H$45*(Kraadpäevad!$G$4-Kraadpäevad!C89)),Lähteandmed!$I$45)</f>
        <v/>
      </c>
      <c r="N89" s="114">
        <f>IFERROR(($G$4-M89)/($G$4-C89),Lähteandmed!$H$45)</f>
        <v>0</v>
      </c>
      <c r="O89" s="276">
        <f t="shared" si="3"/>
        <v>-3.5</v>
      </c>
      <c r="P89" s="276">
        <f>IF(O89&lt;($G$6-1),Lähteandmed!$E$45*1.2*1.005*(($G$6-1)-O89),0)</f>
        <v>35.927463599999996</v>
      </c>
    </row>
    <row r="90" spans="2:16">
      <c r="B90" s="113">
        <v>86</v>
      </c>
      <c r="C90" s="113">
        <v>-3.4</v>
      </c>
      <c r="D90" s="276">
        <f t="shared" si="2"/>
        <v>13.38879749586558</v>
      </c>
      <c r="L90" s="114">
        <f>IF(C90&lt;$G$6,Lähteandmed!$E$45*1.2*1.005*($G$6-O90),0)</f>
        <v>37.504766879999998</v>
      </c>
      <c r="M90" s="276" t="str">
        <f>IF(($G$4-Lähteandmed!$H$45*(Kraadpäevad!$G$4-Kraadpäevad!C90))&gt;Lähteandmed!$I$45,($G$4-Lähteandmed!$H$45*(Kraadpäevad!$G$4-Kraadpäevad!C90)),Lähteandmed!$I$45)</f>
        <v/>
      </c>
      <c r="N90" s="114">
        <f>IFERROR(($G$4-M90)/($G$4-C90),Lähteandmed!$H$45)</f>
        <v>0</v>
      </c>
      <c r="O90" s="276">
        <f t="shared" si="3"/>
        <v>-3.4</v>
      </c>
      <c r="P90" s="276">
        <f>IF(O90&lt;($G$6-1),Lähteandmed!$E$45*1.2*1.005*(($G$6-1)-O90),0)</f>
        <v>35.752207679999998</v>
      </c>
    </row>
    <row r="91" spans="2:16">
      <c r="B91" s="113">
        <v>87</v>
      </c>
      <c r="C91" s="113">
        <v>-3.4</v>
      </c>
      <c r="D91" s="276">
        <f t="shared" si="2"/>
        <v>13.38879749586558</v>
      </c>
      <c r="L91" s="114">
        <f>IF(C91&lt;$G$6,Lähteandmed!$E$45*1.2*1.005*($G$6-O91),0)</f>
        <v>37.504766879999998</v>
      </c>
      <c r="M91" s="276" t="str">
        <f>IF(($G$4-Lähteandmed!$H$45*(Kraadpäevad!$G$4-Kraadpäevad!C91))&gt;Lähteandmed!$I$45,($G$4-Lähteandmed!$H$45*(Kraadpäevad!$G$4-Kraadpäevad!C91)),Lähteandmed!$I$45)</f>
        <v/>
      </c>
      <c r="N91" s="114">
        <f>IFERROR(($G$4-M91)/($G$4-C91),Lähteandmed!$H$45)</f>
        <v>0</v>
      </c>
      <c r="O91" s="276">
        <f t="shared" si="3"/>
        <v>-3.4</v>
      </c>
      <c r="P91" s="276">
        <f>IF(O91&lt;($G$6-1),Lähteandmed!$E$45*1.2*1.005*(($G$6-1)-O91),0)</f>
        <v>35.752207679999998</v>
      </c>
    </row>
    <row r="92" spans="2:16">
      <c r="B92" s="113">
        <v>88</v>
      </c>
      <c r="C92" s="113">
        <v>-4.5999999999999996</v>
      </c>
      <c r="D92" s="276">
        <f t="shared" si="2"/>
        <v>14.588797495865579</v>
      </c>
      <c r="L92" s="114">
        <f>IF(C92&lt;$G$6,Lähteandmed!$E$45*1.2*1.005*($G$6-O92),0)</f>
        <v>39.607837920000001</v>
      </c>
      <c r="M92" s="276" t="str">
        <f>IF(($G$4-Lähteandmed!$H$45*(Kraadpäevad!$G$4-Kraadpäevad!C92))&gt;Lähteandmed!$I$45,($G$4-Lähteandmed!$H$45*(Kraadpäevad!$G$4-Kraadpäevad!C92)),Lähteandmed!$I$45)</f>
        <v/>
      </c>
      <c r="N92" s="114">
        <f>IFERROR(($G$4-M92)/($G$4-C92),Lähteandmed!$H$45)</f>
        <v>0</v>
      </c>
      <c r="O92" s="276">
        <f t="shared" si="3"/>
        <v>-4.5999999999999996</v>
      </c>
      <c r="P92" s="276">
        <f>IF(O92&lt;($G$6-1),Lähteandmed!$E$45*1.2*1.005*(($G$6-1)-O92),0)</f>
        <v>37.855278720000001</v>
      </c>
    </row>
    <row r="93" spans="2:16">
      <c r="B93" s="113">
        <v>89</v>
      </c>
      <c r="C93" s="113">
        <v>-5.8</v>
      </c>
      <c r="D93" s="276">
        <f t="shared" si="2"/>
        <v>15.78879749586558</v>
      </c>
      <c r="L93" s="114">
        <f>IF(C93&lt;$G$6,Lähteandmed!$E$45*1.2*1.005*($G$6-O93),0)</f>
        <v>41.710908959999998</v>
      </c>
      <c r="M93" s="276" t="str">
        <f>IF(($G$4-Lähteandmed!$H$45*(Kraadpäevad!$G$4-Kraadpäevad!C93))&gt;Lähteandmed!$I$45,($G$4-Lähteandmed!$H$45*(Kraadpäevad!$G$4-Kraadpäevad!C93)),Lähteandmed!$I$45)</f>
        <v/>
      </c>
      <c r="N93" s="114">
        <f>IFERROR(($G$4-M93)/($G$4-C93),Lähteandmed!$H$45)</f>
        <v>0</v>
      </c>
      <c r="O93" s="276">
        <f t="shared" si="3"/>
        <v>-5.8</v>
      </c>
      <c r="P93" s="276">
        <f>IF(O93&lt;($G$6-1),Lähteandmed!$E$45*1.2*1.005*(($G$6-1)-O93),0)</f>
        <v>39.958349759999997</v>
      </c>
    </row>
    <row r="94" spans="2:16">
      <c r="B94" s="113">
        <v>90</v>
      </c>
      <c r="C94" s="113">
        <v>-7</v>
      </c>
      <c r="D94" s="276">
        <f t="shared" si="2"/>
        <v>16.98879749586558</v>
      </c>
      <c r="L94" s="114">
        <f>IF(C94&lt;$G$6,Lähteandmed!$E$45*1.2*1.005*($G$6-O94),0)</f>
        <v>43.813979999999994</v>
      </c>
      <c r="M94" s="276" t="str">
        <f>IF(($G$4-Lähteandmed!$H$45*(Kraadpäevad!$G$4-Kraadpäevad!C94))&gt;Lähteandmed!$I$45,($G$4-Lähteandmed!$H$45*(Kraadpäevad!$G$4-Kraadpäevad!C94)),Lähteandmed!$I$45)</f>
        <v/>
      </c>
      <c r="N94" s="114">
        <f>IFERROR(($G$4-M94)/($G$4-C94),Lähteandmed!$H$45)</f>
        <v>0</v>
      </c>
      <c r="O94" s="276">
        <f t="shared" si="3"/>
        <v>-7</v>
      </c>
      <c r="P94" s="276">
        <f>IF(O94&lt;($G$6-1),Lähteandmed!$E$45*1.2*1.005*(($G$6-1)-O94),0)</f>
        <v>42.061420799999993</v>
      </c>
    </row>
    <row r="95" spans="2:16">
      <c r="B95" s="113">
        <v>91</v>
      </c>
      <c r="C95" s="113">
        <v>-6.8</v>
      </c>
      <c r="D95" s="276">
        <f t="shared" si="2"/>
        <v>16.78879749586558</v>
      </c>
      <c r="L95" s="114">
        <f>IF(C95&lt;$G$6,Lähteandmed!$E$45*1.2*1.005*($G$6-O95),0)</f>
        <v>43.463468159999998</v>
      </c>
      <c r="M95" s="276" t="str">
        <f>IF(($G$4-Lähteandmed!$H$45*(Kraadpäevad!$G$4-Kraadpäevad!C95))&gt;Lähteandmed!$I$45,($G$4-Lähteandmed!$H$45*(Kraadpäevad!$G$4-Kraadpäevad!C95)),Lähteandmed!$I$45)</f>
        <v/>
      </c>
      <c r="N95" s="114">
        <f>IFERROR(($G$4-M95)/($G$4-C95),Lähteandmed!$H$45)</f>
        <v>0</v>
      </c>
      <c r="O95" s="276">
        <f t="shared" si="3"/>
        <v>-6.8</v>
      </c>
      <c r="P95" s="276">
        <f>IF(O95&lt;($G$6-1),Lähteandmed!$E$45*1.2*1.005*(($G$6-1)-O95),0)</f>
        <v>41.710908959999998</v>
      </c>
    </row>
    <row r="96" spans="2:16">
      <c r="B96" s="113">
        <v>92</v>
      </c>
      <c r="C96" s="113">
        <v>-6.6</v>
      </c>
      <c r="D96" s="276">
        <f t="shared" si="2"/>
        <v>16.588797495865578</v>
      </c>
      <c r="L96" s="114">
        <f>IF(C96&lt;$G$6,Lähteandmed!$E$45*1.2*1.005*($G$6-O96),0)</f>
        <v>43.112956320000002</v>
      </c>
      <c r="M96" s="276" t="str">
        <f>IF(($G$4-Lähteandmed!$H$45*(Kraadpäevad!$G$4-Kraadpäevad!C96))&gt;Lähteandmed!$I$45,($G$4-Lähteandmed!$H$45*(Kraadpäevad!$G$4-Kraadpäevad!C96)),Lähteandmed!$I$45)</f>
        <v/>
      </c>
      <c r="N96" s="114">
        <f>IFERROR(($G$4-M96)/($G$4-C96),Lähteandmed!$H$45)</f>
        <v>0</v>
      </c>
      <c r="O96" s="276">
        <f t="shared" si="3"/>
        <v>-6.6</v>
      </c>
      <c r="P96" s="276">
        <f>IF(O96&lt;($G$6-1),Lähteandmed!$E$45*1.2*1.005*(($G$6-1)-O96),0)</f>
        <v>41.360397120000002</v>
      </c>
    </row>
    <row r="97" spans="2:16">
      <c r="B97" s="113">
        <v>93</v>
      </c>
      <c r="C97" s="113">
        <v>-6.4</v>
      </c>
      <c r="D97" s="276">
        <f t="shared" si="2"/>
        <v>16.388797495865582</v>
      </c>
      <c r="L97" s="114">
        <f>IF(C97&lt;$G$6,Lähteandmed!$E$45*1.2*1.005*($G$6-O97),0)</f>
        <v>42.762444479999992</v>
      </c>
      <c r="M97" s="276" t="str">
        <f>IF(($G$4-Lähteandmed!$H$45*(Kraadpäevad!$G$4-Kraadpäevad!C97))&gt;Lähteandmed!$I$45,($G$4-Lähteandmed!$H$45*(Kraadpäevad!$G$4-Kraadpäevad!C97)),Lähteandmed!$I$45)</f>
        <v/>
      </c>
      <c r="N97" s="114">
        <f>IFERROR(($G$4-M97)/($G$4-C97),Lähteandmed!$H$45)</f>
        <v>0</v>
      </c>
      <c r="O97" s="276">
        <f t="shared" si="3"/>
        <v>-6.4</v>
      </c>
      <c r="P97" s="276">
        <f>IF(O97&lt;($G$6-1),Lähteandmed!$E$45*1.2*1.005*(($G$6-1)-O97),0)</f>
        <v>41.009885279999992</v>
      </c>
    </row>
    <row r="98" spans="2:16">
      <c r="B98" s="113">
        <v>94</v>
      </c>
      <c r="C98" s="113">
        <v>-6</v>
      </c>
      <c r="D98" s="276">
        <f t="shared" si="2"/>
        <v>15.98879749586558</v>
      </c>
      <c r="L98" s="114">
        <f>IF(C98&lt;$G$6,Lähteandmed!$E$45*1.2*1.005*($G$6-O98),0)</f>
        <v>42.061420799999993</v>
      </c>
      <c r="M98" s="276" t="str">
        <f>IF(($G$4-Lähteandmed!$H$45*(Kraadpäevad!$G$4-Kraadpäevad!C98))&gt;Lähteandmed!$I$45,($G$4-Lähteandmed!$H$45*(Kraadpäevad!$G$4-Kraadpäevad!C98)),Lähteandmed!$I$45)</f>
        <v/>
      </c>
      <c r="N98" s="114">
        <f>IFERROR(($G$4-M98)/($G$4-C98),Lähteandmed!$H$45)</f>
        <v>0</v>
      </c>
      <c r="O98" s="276">
        <f t="shared" si="3"/>
        <v>-6</v>
      </c>
      <c r="P98" s="276">
        <f>IF(O98&lt;($G$6-1),Lähteandmed!$E$45*1.2*1.005*(($G$6-1)-O98),0)</f>
        <v>40.3088616</v>
      </c>
    </row>
    <row r="99" spans="2:16">
      <c r="B99" s="113">
        <v>95</v>
      </c>
      <c r="C99" s="113">
        <v>-5.5</v>
      </c>
      <c r="D99" s="276">
        <f t="shared" si="2"/>
        <v>15.48879749586558</v>
      </c>
      <c r="L99" s="114">
        <f>IF(C99&lt;$G$6,Lähteandmed!$E$45*1.2*1.005*($G$6-O99),0)</f>
        <v>41.185141199999997</v>
      </c>
      <c r="M99" s="276" t="str">
        <f>IF(($G$4-Lähteandmed!$H$45*(Kraadpäevad!$G$4-Kraadpäevad!C99))&gt;Lähteandmed!$I$45,($G$4-Lähteandmed!$H$45*(Kraadpäevad!$G$4-Kraadpäevad!C99)),Lähteandmed!$I$45)</f>
        <v/>
      </c>
      <c r="N99" s="114">
        <f>IFERROR(($G$4-M99)/($G$4-C99),Lähteandmed!$H$45)</f>
        <v>0</v>
      </c>
      <c r="O99" s="276">
        <f t="shared" si="3"/>
        <v>-5.5</v>
      </c>
      <c r="P99" s="276">
        <f>IF(O99&lt;($G$6-1),Lähteandmed!$E$45*1.2*1.005*(($G$6-1)-O99),0)</f>
        <v>39.432581999999996</v>
      </c>
    </row>
    <row r="100" spans="2:16">
      <c r="B100" s="113">
        <v>96</v>
      </c>
      <c r="C100" s="113">
        <v>-5.0999999999999996</v>
      </c>
      <c r="D100" s="276">
        <f t="shared" si="2"/>
        <v>15.088797495865579</v>
      </c>
      <c r="L100" s="114">
        <f>IF(C100&lt;$G$6,Lähteandmed!$E$45*1.2*1.005*($G$6-O100),0)</f>
        <v>40.484117519999998</v>
      </c>
      <c r="M100" s="276" t="str">
        <f>IF(($G$4-Lähteandmed!$H$45*(Kraadpäevad!$G$4-Kraadpäevad!C100))&gt;Lähteandmed!$I$45,($G$4-Lähteandmed!$H$45*(Kraadpäevad!$G$4-Kraadpäevad!C100)),Lähteandmed!$I$45)</f>
        <v/>
      </c>
      <c r="N100" s="114">
        <f>IFERROR(($G$4-M100)/($G$4-C100),Lähteandmed!$H$45)</f>
        <v>0</v>
      </c>
      <c r="O100" s="276">
        <f t="shared" si="3"/>
        <v>-5.0999999999999996</v>
      </c>
      <c r="P100" s="276">
        <f>IF(O100&lt;($G$6-1),Lähteandmed!$E$45*1.2*1.005*(($G$6-1)-O100),0)</f>
        <v>38.731558319999998</v>
      </c>
    </row>
    <row r="101" spans="2:16">
      <c r="B101" s="113">
        <v>97</v>
      </c>
      <c r="C101" s="113">
        <v>-5.0999999999999996</v>
      </c>
      <c r="D101" s="276">
        <f t="shared" si="2"/>
        <v>15.088797495865579</v>
      </c>
      <c r="L101" s="114">
        <f>IF(C101&lt;$G$6,Lähteandmed!$E$45*1.2*1.005*($G$6-O101),0)</f>
        <v>40.484117519999998</v>
      </c>
      <c r="M101" s="276" t="str">
        <f>IF(($G$4-Lähteandmed!$H$45*(Kraadpäevad!$G$4-Kraadpäevad!C101))&gt;Lähteandmed!$I$45,($G$4-Lähteandmed!$H$45*(Kraadpäevad!$G$4-Kraadpäevad!C101)),Lähteandmed!$I$45)</f>
        <v/>
      </c>
      <c r="N101" s="114">
        <f>IFERROR(($G$4-M101)/($G$4-C101),Lähteandmed!$H$45)</f>
        <v>0</v>
      </c>
      <c r="O101" s="276">
        <f t="shared" si="3"/>
        <v>-5.0999999999999996</v>
      </c>
      <c r="P101" s="276">
        <f>IF(O101&lt;($G$6-1),Lähteandmed!$E$45*1.2*1.005*(($G$6-1)-O101),0)</f>
        <v>38.731558319999998</v>
      </c>
    </row>
    <row r="102" spans="2:16">
      <c r="B102" s="113">
        <v>98</v>
      </c>
      <c r="C102" s="113">
        <v>-5</v>
      </c>
      <c r="D102" s="276">
        <f t="shared" si="2"/>
        <v>14.98879749586558</v>
      </c>
      <c r="L102" s="114">
        <f>IF(C102&lt;$G$6,Lähteandmed!$E$45*1.2*1.005*($G$6-O102),0)</f>
        <v>40.3088616</v>
      </c>
      <c r="M102" s="276" t="str">
        <f>IF(($G$4-Lähteandmed!$H$45*(Kraadpäevad!$G$4-Kraadpäevad!C102))&gt;Lähteandmed!$I$45,($G$4-Lähteandmed!$H$45*(Kraadpäevad!$G$4-Kraadpäevad!C102)),Lähteandmed!$I$45)</f>
        <v/>
      </c>
      <c r="N102" s="114">
        <f>IFERROR(($G$4-M102)/($G$4-C102),Lähteandmed!$H$45)</f>
        <v>0</v>
      </c>
      <c r="O102" s="276">
        <f t="shared" si="3"/>
        <v>-5</v>
      </c>
      <c r="P102" s="276">
        <f>IF(O102&lt;($G$6-1),Lähteandmed!$E$45*1.2*1.005*(($G$6-1)-O102),0)</f>
        <v>38.5563024</v>
      </c>
    </row>
    <row r="103" spans="2:16">
      <c r="B103" s="113">
        <v>99</v>
      </c>
      <c r="C103" s="113">
        <v>-5</v>
      </c>
      <c r="D103" s="276">
        <f t="shared" si="2"/>
        <v>14.98879749586558</v>
      </c>
      <c r="L103" s="114">
        <f>IF(C103&lt;$G$6,Lähteandmed!$E$45*1.2*1.005*($G$6-O103),0)</f>
        <v>40.3088616</v>
      </c>
      <c r="M103" s="276" t="str">
        <f>IF(($G$4-Lähteandmed!$H$45*(Kraadpäevad!$G$4-Kraadpäevad!C103))&gt;Lähteandmed!$I$45,($G$4-Lähteandmed!$H$45*(Kraadpäevad!$G$4-Kraadpäevad!C103)),Lähteandmed!$I$45)</f>
        <v/>
      </c>
      <c r="N103" s="114">
        <f>IFERROR(($G$4-M103)/($G$4-C103),Lähteandmed!$H$45)</f>
        <v>0</v>
      </c>
      <c r="O103" s="276">
        <f t="shared" si="3"/>
        <v>-5</v>
      </c>
      <c r="P103" s="276">
        <f>IF(O103&lt;($G$6-1),Lähteandmed!$E$45*1.2*1.005*(($G$6-1)-O103),0)</f>
        <v>38.5563024</v>
      </c>
    </row>
    <row r="104" spans="2:16">
      <c r="B104" s="113">
        <v>100</v>
      </c>
      <c r="C104" s="113">
        <v>-4.9000000000000004</v>
      </c>
      <c r="D104" s="276">
        <f t="shared" si="2"/>
        <v>14.88879749586558</v>
      </c>
      <c r="L104" s="114">
        <f>IF(C104&lt;$G$6,Lähteandmed!$E$45*1.2*1.005*($G$6-O104),0)</f>
        <v>40.133605679999995</v>
      </c>
      <c r="M104" s="276" t="str">
        <f>IF(($G$4-Lähteandmed!$H$45*(Kraadpäevad!$G$4-Kraadpäevad!C104))&gt;Lähteandmed!$I$45,($G$4-Lähteandmed!$H$45*(Kraadpäevad!$G$4-Kraadpäevad!C104)),Lähteandmed!$I$45)</f>
        <v/>
      </c>
      <c r="N104" s="114">
        <f>IFERROR(($G$4-M104)/($G$4-C104),Lähteandmed!$H$45)</f>
        <v>0</v>
      </c>
      <c r="O104" s="276">
        <f t="shared" si="3"/>
        <v>-4.9000000000000004</v>
      </c>
      <c r="P104" s="276">
        <f>IF(O104&lt;($G$6-1),Lähteandmed!$E$45*1.2*1.005*(($G$6-1)-O104),0)</f>
        <v>38.381046479999995</v>
      </c>
    </row>
    <row r="105" spans="2:16">
      <c r="B105" s="113">
        <v>101</v>
      </c>
      <c r="C105" s="113">
        <v>-4.9000000000000004</v>
      </c>
      <c r="D105" s="276">
        <f t="shared" si="2"/>
        <v>14.88879749586558</v>
      </c>
      <c r="L105" s="114">
        <f>IF(C105&lt;$G$6,Lähteandmed!$E$45*1.2*1.005*($G$6-O105),0)</f>
        <v>40.133605679999995</v>
      </c>
      <c r="M105" s="276" t="str">
        <f>IF(($G$4-Lähteandmed!$H$45*(Kraadpäevad!$G$4-Kraadpäevad!C105))&gt;Lähteandmed!$I$45,($G$4-Lähteandmed!$H$45*(Kraadpäevad!$G$4-Kraadpäevad!C105)),Lähteandmed!$I$45)</f>
        <v/>
      </c>
      <c r="N105" s="114">
        <f>IFERROR(($G$4-M105)/($G$4-C105),Lähteandmed!$H$45)</f>
        <v>0</v>
      </c>
      <c r="O105" s="276">
        <f t="shared" si="3"/>
        <v>-4.9000000000000004</v>
      </c>
      <c r="P105" s="276">
        <f>IF(O105&lt;($G$6-1),Lähteandmed!$E$45*1.2*1.005*(($G$6-1)-O105),0)</f>
        <v>38.381046479999995</v>
      </c>
    </row>
    <row r="106" spans="2:16">
      <c r="B106" s="113">
        <v>102</v>
      </c>
      <c r="C106" s="113">
        <v>-4.8</v>
      </c>
      <c r="D106" s="276">
        <f t="shared" si="2"/>
        <v>14.78879749586558</v>
      </c>
      <c r="L106" s="114">
        <f>IF(C106&lt;$G$6,Lähteandmed!$E$45*1.2*1.005*($G$6-O106),0)</f>
        <v>39.958349759999997</v>
      </c>
      <c r="M106" s="276" t="str">
        <f>IF(($G$4-Lähteandmed!$H$45*(Kraadpäevad!$G$4-Kraadpäevad!C106))&gt;Lähteandmed!$I$45,($G$4-Lähteandmed!$H$45*(Kraadpäevad!$G$4-Kraadpäevad!C106)),Lähteandmed!$I$45)</f>
        <v/>
      </c>
      <c r="N106" s="114">
        <f>IFERROR(($G$4-M106)/($G$4-C106),Lähteandmed!$H$45)</f>
        <v>0</v>
      </c>
      <c r="O106" s="276">
        <f t="shared" si="3"/>
        <v>-4.8</v>
      </c>
      <c r="P106" s="276">
        <f>IF(O106&lt;($G$6-1),Lähteandmed!$E$45*1.2*1.005*(($G$6-1)-O106),0)</f>
        <v>38.205790559999997</v>
      </c>
    </row>
    <row r="107" spans="2:16">
      <c r="B107" s="113">
        <v>103</v>
      </c>
      <c r="C107" s="113">
        <v>-5</v>
      </c>
      <c r="D107" s="276">
        <f t="shared" si="2"/>
        <v>14.98879749586558</v>
      </c>
      <c r="L107" s="114">
        <f>IF(C107&lt;$G$6,Lähteandmed!$E$45*1.2*1.005*($G$6-O107),0)</f>
        <v>40.3088616</v>
      </c>
      <c r="M107" s="276" t="str">
        <f>IF(($G$4-Lähteandmed!$H$45*(Kraadpäevad!$G$4-Kraadpäevad!C107))&gt;Lähteandmed!$I$45,($G$4-Lähteandmed!$H$45*(Kraadpäevad!$G$4-Kraadpäevad!C107)),Lähteandmed!$I$45)</f>
        <v/>
      </c>
      <c r="N107" s="114">
        <f>IFERROR(($G$4-M107)/($G$4-C107),Lähteandmed!$H$45)</f>
        <v>0</v>
      </c>
      <c r="O107" s="276">
        <f t="shared" si="3"/>
        <v>-5</v>
      </c>
      <c r="P107" s="276">
        <f>IF(O107&lt;($G$6-1),Lähteandmed!$E$45*1.2*1.005*(($G$6-1)-O107),0)</f>
        <v>38.5563024</v>
      </c>
    </row>
    <row r="108" spans="2:16">
      <c r="B108" s="113">
        <v>104</v>
      </c>
      <c r="C108" s="113">
        <v>-5.2</v>
      </c>
      <c r="D108" s="276">
        <f t="shared" si="2"/>
        <v>15.188797495865579</v>
      </c>
      <c r="L108" s="114">
        <f>IF(C108&lt;$G$6,Lähteandmed!$E$45*1.2*1.005*($G$6-O108),0)</f>
        <v>40.659373439999996</v>
      </c>
      <c r="M108" s="276" t="str">
        <f>IF(($G$4-Lähteandmed!$H$45*(Kraadpäevad!$G$4-Kraadpäevad!C108))&gt;Lähteandmed!$I$45,($G$4-Lähteandmed!$H$45*(Kraadpäevad!$G$4-Kraadpäevad!C108)),Lähteandmed!$I$45)</f>
        <v/>
      </c>
      <c r="N108" s="114">
        <f>IFERROR(($G$4-M108)/($G$4-C108),Lähteandmed!$H$45)</f>
        <v>0</v>
      </c>
      <c r="O108" s="276">
        <f t="shared" si="3"/>
        <v>-5.2</v>
      </c>
      <c r="P108" s="276">
        <f>IF(O108&lt;($G$6-1),Lähteandmed!$E$45*1.2*1.005*(($G$6-1)-O108),0)</f>
        <v>38.906814239999996</v>
      </c>
    </row>
    <row r="109" spans="2:16">
      <c r="B109" s="113">
        <v>105</v>
      </c>
      <c r="C109" s="113">
        <v>-5.4</v>
      </c>
      <c r="D109" s="276">
        <f t="shared" si="2"/>
        <v>15.38879749586558</v>
      </c>
      <c r="L109" s="114">
        <f>IF(C109&lt;$G$6,Lähteandmed!$E$45*1.2*1.005*($G$6-O109),0)</f>
        <v>41.009885279999992</v>
      </c>
      <c r="M109" s="276" t="str">
        <f>IF(($G$4-Lähteandmed!$H$45*(Kraadpäevad!$G$4-Kraadpäevad!C109))&gt;Lähteandmed!$I$45,($G$4-Lähteandmed!$H$45*(Kraadpäevad!$G$4-Kraadpäevad!C109)),Lähteandmed!$I$45)</f>
        <v/>
      </c>
      <c r="N109" s="114">
        <f>IFERROR(($G$4-M109)/($G$4-C109),Lähteandmed!$H$45)</f>
        <v>0</v>
      </c>
      <c r="O109" s="276">
        <f t="shared" si="3"/>
        <v>-5.4</v>
      </c>
      <c r="P109" s="276">
        <f>IF(O109&lt;($G$6-1),Lähteandmed!$E$45*1.2*1.005*(($G$6-1)-O109),0)</f>
        <v>39.257326079999991</v>
      </c>
    </row>
    <row r="110" spans="2:16">
      <c r="B110" s="113">
        <v>106</v>
      </c>
      <c r="C110" s="113">
        <v>-5</v>
      </c>
      <c r="D110" s="276">
        <f t="shared" si="2"/>
        <v>14.98879749586558</v>
      </c>
      <c r="L110" s="114">
        <f>IF(C110&lt;$G$6,Lähteandmed!$E$45*1.2*1.005*($G$6-O110),0)</f>
        <v>40.3088616</v>
      </c>
      <c r="M110" s="276" t="str">
        <f>IF(($G$4-Lähteandmed!$H$45*(Kraadpäevad!$G$4-Kraadpäevad!C110))&gt;Lähteandmed!$I$45,($G$4-Lähteandmed!$H$45*(Kraadpäevad!$G$4-Kraadpäevad!C110)),Lähteandmed!$I$45)</f>
        <v/>
      </c>
      <c r="N110" s="114">
        <f>IFERROR(($G$4-M110)/($G$4-C110),Lähteandmed!$H$45)</f>
        <v>0</v>
      </c>
      <c r="O110" s="276">
        <f t="shared" si="3"/>
        <v>-5</v>
      </c>
      <c r="P110" s="276">
        <f>IF(O110&lt;($G$6-1),Lähteandmed!$E$45*1.2*1.005*(($G$6-1)-O110),0)</f>
        <v>38.5563024</v>
      </c>
    </row>
    <row r="111" spans="2:16">
      <c r="B111" s="113">
        <v>107</v>
      </c>
      <c r="C111" s="113">
        <v>-4.5999999999999996</v>
      </c>
      <c r="D111" s="276">
        <f t="shared" si="2"/>
        <v>14.588797495865579</v>
      </c>
      <c r="L111" s="114">
        <f>IF(C111&lt;$G$6,Lähteandmed!$E$45*1.2*1.005*($G$6-O111),0)</f>
        <v>39.607837920000001</v>
      </c>
      <c r="M111" s="276" t="str">
        <f>IF(($G$4-Lähteandmed!$H$45*(Kraadpäevad!$G$4-Kraadpäevad!C111))&gt;Lähteandmed!$I$45,($G$4-Lähteandmed!$H$45*(Kraadpäevad!$G$4-Kraadpäevad!C111)),Lähteandmed!$I$45)</f>
        <v/>
      </c>
      <c r="N111" s="114">
        <f>IFERROR(($G$4-M111)/($G$4-C111),Lähteandmed!$H$45)</f>
        <v>0</v>
      </c>
      <c r="O111" s="276">
        <f t="shared" si="3"/>
        <v>-4.5999999999999996</v>
      </c>
      <c r="P111" s="276">
        <f>IF(O111&lt;($G$6-1),Lähteandmed!$E$45*1.2*1.005*(($G$6-1)-O111),0)</f>
        <v>37.855278720000001</v>
      </c>
    </row>
    <row r="112" spans="2:16">
      <c r="B112" s="113">
        <v>108</v>
      </c>
      <c r="C112" s="113">
        <v>-4.2</v>
      </c>
      <c r="D112" s="276">
        <f t="shared" si="2"/>
        <v>14.188797495865579</v>
      </c>
      <c r="L112" s="114">
        <f>IF(C112&lt;$G$6,Lähteandmed!$E$45*1.2*1.005*($G$6-O112),0)</f>
        <v>38.906814239999996</v>
      </c>
      <c r="M112" s="276" t="str">
        <f>IF(($G$4-Lähteandmed!$H$45*(Kraadpäevad!$G$4-Kraadpäevad!C112))&gt;Lähteandmed!$I$45,($G$4-Lähteandmed!$H$45*(Kraadpäevad!$G$4-Kraadpäevad!C112)),Lähteandmed!$I$45)</f>
        <v/>
      </c>
      <c r="N112" s="114">
        <f>IFERROR(($G$4-M112)/($G$4-C112),Lähteandmed!$H$45)</f>
        <v>0</v>
      </c>
      <c r="O112" s="276">
        <f t="shared" si="3"/>
        <v>-4.2</v>
      </c>
      <c r="P112" s="276">
        <f>IF(O112&lt;($G$6-1),Lähteandmed!$E$45*1.2*1.005*(($G$6-1)-O112),0)</f>
        <v>37.154255039999995</v>
      </c>
    </row>
    <row r="113" spans="2:16">
      <c r="B113" s="113">
        <v>109</v>
      </c>
      <c r="C113" s="113">
        <v>-3.9</v>
      </c>
      <c r="D113" s="276">
        <f t="shared" si="2"/>
        <v>13.88879749586558</v>
      </c>
      <c r="L113" s="114">
        <f>IF(C113&lt;$G$6,Lähteandmed!$E$45*1.2*1.005*($G$6-O113),0)</f>
        <v>38.381046479999995</v>
      </c>
      <c r="M113" s="276" t="str">
        <f>IF(($G$4-Lähteandmed!$H$45*(Kraadpäevad!$G$4-Kraadpäevad!C113))&gt;Lähteandmed!$I$45,($G$4-Lähteandmed!$H$45*(Kraadpäevad!$G$4-Kraadpäevad!C113)),Lähteandmed!$I$45)</f>
        <v/>
      </c>
      <c r="N113" s="114">
        <f>IFERROR(($G$4-M113)/($G$4-C113),Lähteandmed!$H$45)</f>
        <v>0</v>
      </c>
      <c r="O113" s="276">
        <f t="shared" si="3"/>
        <v>-3.9</v>
      </c>
      <c r="P113" s="276">
        <f>IF(O113&lt;($G$6-1),Lähteandmed!$E$45*1.2*1.005*(($G$6-1)-O113),0)</f>
        <v>36.628487279999995</v>
      </c>
    </row>
    <row r="114" spans="2:16">
      <c r="B114" s="113">
        <v>110</v>
      </c>
      <c r="C114" s="113">
        <v>-3.7</v>
      </c>
      <c r="D114" s="276">
        <f t="shared" si="2"/>
        <v>13.688797495865579</v>
      </c>
      <c r="L114" s="114">
        <f>IF(C114&lt;$G$6,Lähteandmed!$E$45*1.2*1.005*($G$6-O114),0)</f>
        <v>38.030534639999999</v>
      </c>
      <c r="M114" s="276" t="str">
        <f>IF(($G$4-Lähteandmed!$H$45*(Kraadpäevad!$G$4-Kraadpäevad!C114))&gt;Lähteandmed!$I$45,($G$4-Lähteandmed!$H$45*(Kraadpäevad!$G$4-Kraadpäevad!C114)),Lähteandmed!$I$45)</f>
        <v/>
      </c>
      <c r="N114" s="114">
        <f>IFERROR(($G$4-M114)/($G$4-C114),Lähteandmed!$H$45)</f>
        <v>0</v>
      </c>
      <c r="O114" s="276">
        <f t="shared" si="3"/>
        <v>-3.7</v>
      </c>
      <c r="P114" s="276">
        <f>IF(O114&lt;($G$6-1),Lähteandmed!$E$45*1.2*1.005*(($G$6-1)-O114),0)</f>
        <v>36.277975439999999</v>
      </c>
    </row>
    <row r="115" spans="2:16">
      <c r="B115" s="113">
        <v>111</v>
      </c>
      <c r="C115" s="113">
        <v>-3.4</v>
      </c>
      <c r="D115" s="276">
        <f t="shared" si="2"/>
        <v>13.38879749586558</v>
      </c>
      <c r="L115" s="114">
        <f>IF(C115&lt;$G$6,Lähteandmed!$E$45*1.2*1.005*($G$6-O115),0)</f>
        <v>37.504766879999998</v>
      </c>
      <c r="M115" s="276" t="str">
        <f>IF(($G$4-Lähteandmed!$H$45*(Kraadpäevad!$G$4-Kraadpäevad!C115))&gt;Lähteandmed!$I$45,($G$4-Lähteandmed!$H$45*(Kraadpäevad!$G$4-Kraadpäevad!C115)),Lähteandmed!$I$45)</f>
        <v/>
      </c>
      <c r="N115" s="114">
        <f>IFERROR(($G$4-M115)/($G$4-C115),Lähteandmed!$H$45)</f>
        <v>0</v>
      </c>
      <c r="O115" s="276">
        <f t="shared" si="3"/>
        <v>-3.4</v>
      </c>
      <c r="P115" s="276">
        <f>IF(O115&lt;($G$6-1),Lähteandmed!$E$45*1.2*1.005*(($G$6-1)-O115),0)</f>
        <v>35.752207679999998</v>
      </c>
    </row>
    <row r="116" spans="2:16">
      <c r="B116" s="113">
        <v>112</v>
      </c>
      <c r="C116" s="113">
        <v>-3.3</v>
      </c>
      <c r="D116" s="276">
        <f t="shared" si="2"/>
        <v>13.28879749586558</v>
      </c>
      <c r="L116" s="114">
        <f>IF(C116&lt;$G$6,Lähteandmed!$E$45*1.2*1.005*($G$6-O116),0)</f>
        <v>37.32951096</v>
      </c>
      <c r="M116" s="276" t="str">
        <f>IF(($G$4-Lähteandmed!$H$45*(Kraadpäevad!$G$4-Kraadpäevad!C116))&gt;Lähteandmed!$I$45,($G$4-Lähteandmed!$H$45*(Kraadpäevad!$G$4-Kraadpäevad!C116)),Lähteandmed!$I$45)</f>
        <v/>
      </c>
      <c r="N116" s="114">
        <f>IFERROR(($G$4-M116)/($G$4-C116),Lähteandmed!$H$45)</f>
        <v>0</v>
      </c>
      <c r="O116" s="276">
        <f t="shared" si="3"/>
        <v>-3.3</v>
      </c>
      <c r="P116" s="276">
        <f>IF(O116&lt;($G$6-1),Lähteandmed!$E$45*1.2*1.005*(($G$6-1)-O116),0)</f>
        <v>35.57695176</v>
      </c>
    </row>
    <row r="117" spans="2:16">
      <c r="B117" s="113">
        <v>113</v>
      </c>
      <c r="C117" s="113">
        <v>-3.3</v>
      </c>
      <c r="D117" s="276">
        <f t="shared" si="2"/>
        <v>13.28879749586558</v>
      </c>
      <c r="L117" s="114">
        <f>IF(C117&lt;$G$6,Lähteandmed!$E$45*1.2*1.005*($G$6-O117),0)</f>
        <v>37.32951096</v>
      </c>
      <c r="M117" s="276" t="str">
        <f>IF(($G$4-Lähteandmed!$H$45*(Kraadpäevad!$G$4-Kraadpäevad!C117))&gt;Lähteandmed!$I$45,($G$4-Lähteandmed!$H$45*(Kraadpäevad!$G$4-Kraadpäevad!C117)),Lähteandmed!$I$45)</f>
        <v/>
      </c>
      <c r="N117" s="114">
        <f>IFERROR(($G$4-M117)/($G$4-C117),Lähteandmed!$H$45)</f>
        <v>0</v>
      </c>
      <c r="O117" s="276">
        <f t="shared" si="3"/>
        <v>-3.3</v>
      </c>
      <c r="P117" s="276">
        <f>IF(O117&lt;($G$6-1),Lähteandmed!$E$45*1.2*1.005*(($G$6-1)-O117),0)</f>
        <v>35.57695176</v>
      </c>
    </row>
    <row r="118" spans="2:16">
      <c r="B118" s="113">
        <v>114</v>
      </c>
      <c r="C118" s="113">
        <v>-3.2</v>
      </c>
      <c r="D118" s="276">
        <f t="shared" si="2"/>
        <v>13.188797495865579</v>
      </c>
      <c r="L118" s="114">
        <f>IF(C118&lt;$G$6,Lähteandmed!$E$45*1.2*1.005*($G$6-O118),0)</f>
        <v>37.154255039999995</v>
      </c>
      <c r="M118" s="276" t="str">
        <f>IF(($G$4-Lähteandmed!$H$45*(Kraadpäevad!$G$4-Kraadpäevad!C118))&gt;Lähteandmed!$I$45,($G$4-Lähteandmed!$H$45*(Kraadpäevad!$G$4-Kraadpäevad!C118)),Lähteandmed!$I$45)</f>
        <v/>
      </c>
      <c r="N118" s="114">
        <f>IFERROR(($G$4-M118)/($G$4-C118),Lähteandmed!$H$45)</f>
        <v>0</v>
      </c>
      <c r="O118" s="276">
        <f t="shared" si="3"/>
        <v>-3.2</v>
      </c>
      <c r="P118" s="276">
        <f>IF(O118&lt;($G$6-1),Lähteandmed!$E$45*1.2*1.005*(($G$6-1)-O118),0)</f>
        <v>35.401695839999995</v>
      </c>
    </row>
    <row r="119" spans="2:16">
      <c r="B119" s="113">
        <v>115</v>
      </c>
      <c r="C119" s="113">
        <v>-3.1</v>
      </c>
      <c r="D119" s="276">
        <f t="shared" si="2"/>
        <v>13.088797495865579</v>
      </c>
      <c r="L119" s="114">
        <f>IF(C119&lt;$G$6,Lähteandmed!$E$45*1.2*1.005*($G$6-O119),0)</f>
        <v>36.978999119999997</v>
      </c>
      <c r="M119" s="276" t="str">
        <f>IF(($G$4-Lähteandmed!$H$45*(Kraadpäevad!$G$4-Kraadpäevad!C119))&gt;Lähteandmed!$I$45,($G$4-Lähteandmed!$H$45*(Kraadpäevad!$G$4-Kraadpäevad!C119)),Lähteandmed!$I$45)</f>
        <v/>
      </c>
      <c r="N119" s="114">
        <f>IFERROR(($G$4-M119)/($G$4-C119),Lähteandmed!$H$45)</f>
        <v>0</v>
      </c>
      <c r="O119" s="276">
        <f t="shared" si="3"/>
        <v>-3.1</v>
      </c>
      <c r="P119" s="276">
        <f>IF(O119&lt;($G$6-1),Lähteandmed!$E$45*1.2*1.005*(($G$6-1)-O119),0)</f>
        <v>35.226439919999997</v>
      </c>
    </row>
    <row r="120" spans="2:16">
      <c r="B120" s="113">
        <v>116</v>
      </c>
      <c r="C120" s="113">
        <v>-2.9</v>
      </c>
      <c r="D120" s="276">
        <f t="shared" si="2"/>
        <v>12.88879749586558</v>
      </c>
      <c r="L120" s="114">
        <f>IF(C120&lt;$G$6,Lähteandmed!$E$45*1.2*1.005*($G$6-O120),0)</f>
        <v>36.628487279999995</v>
      </c>
      <c r="M120" s="276" t="str">
        <f>IF(($G$4-Lähteandmed!$H$45*(Kraadpäevad!$G$4-Kraadpäevad!C120))&gt;Lähteandmed!$I$45,($G$4-Lähteandmed!$H$45*(Kraadpäevad!$G$4-Kraadpäevad!C120)),Lähteandmed!$I$45)</f>
        <v/>
      </c>
      <c r="N120" s="114">
        <f>IFERROR(($G$4-M120)/($G$4-C120),Lähteandmed!$H$45)</f>
        <v>0</v>
      </c>
      <c r="O120" s="276">
        <f t="shared" si="3"/>
        <v>-2.9</v>
      </c>
      <c r="P120" s="276">
        <f>IF(O120&lt;($G$6-1),Lähteandmed!$E$45*1.2*1.005*(($G$6-1)-O120),0)</f>
        <v>34.875928079999994</v>
      </c>
    </row>
    <row r="121" spans="2:16">
      <c r="B121" s="113">
        <v>117</v>
      </c>
      <c r="C121" s="113">
        <v>-2.8</v>
      </c>
      <c r="D121" s="276">
        <f t="shared" si="2"/>
        <v>12.78879749586558</v>
      </c>
      <c r="L121" s="114">
        <f>IF(C121&lt;$G$6,Lähteandmed!$E$45*1.2*1.005*($G$6-O121),0)</f>
        <v>36.453231359999997</v>
      </c>
      <c r="M121" s="276" t="str">
        <f>IF(($G$4-Lähteandmed!$H$45*(Kraadpäevad!$G$4-Kraadpäevad!C121))&gt;Lähteandmed!$I$45,($G$4-Lähteandmed!$H$45*(Kraadpäevad!$G$4-Kraadpäevad!C121)),Lähteandmed!$I$45)</f>
        <v/>
      </c>
      <c r="N121" s="114">
        <f>IFERROR(($G$4-M121)/($G$4-C121),Lähteandmed!$H$45)</f>
        <v>0</v>
      </c>
      <c r="O121" s="276">
        <f t="shared" si="3"/>
        <v>-2.8</v>
      </c>
      <c r="P121" s="276">
        <f>IF(O121&lt;($G$6-1),Lähteandmed!$E$45*1.2*1.005*(($G$6-1)-O121),0)</f>
        <v>34.700672159999996</v>
      </c>
    </row>
    <row r="122" spans="2:16">
      <c r="B122" s="113">
        <v>118</v>
      </c>
      <c r="C122" s="113">
        <v>-2.8</v>
      </c>
      <c r="D122" s="276">
        <f t="shared" si="2"/>
        <v>12.78879749586558</v>
      </c>
      <c r="L122" s="114">
        <f>IF(C122&lt;$G$6,Lähteandmed!$E$45*1.2*1.005*($G$6-O122),0)</f>
        <v>36.453231359999997</v>
      </c>
      <c r="M122" s="276" t="str">
        <f>IF(($G$4-Lähteandmed!$H$45*(Kraadpäevad!$G$4-Kraadpäevad!C122))&gt;Lähteandmed!$I$45,($G$4-Lähteandmed!$H$45*(Kraadpäevad!$G$4-Kraadpäevad!C122)),Lähteandmed!$I$45)</f>
        <v/>
      </c>
      <c r="N122" s="114">
        <f>IFERROR(($G$4-M122)/($G$4-C122),Lähteandmed!$H$45)</f>
        <v>0</v>
      </c>
      <c r="O122" s="276">
        <f t="shared" si="3"/>
        <v>-2.8</v>
      </c>
      <c r="P122" s="276">
        <f>IF(O122&lt;($G$6-1),Lähteandmed!$E$45*1.2*1.005*(($G$6-1)-O122),0)</f>
        <v>34.700672159999996</v>
      </c>
    </row>
    <row r="123" spans="2:16">
      <c r="B123" s="113">
        <v>119</v>
      </c>
      <c r="C123" s="113">
        <v>-2.8</v>
      </c>
      <c r="D123" s="276">
        <f t="shared" si="2"/>
        <v>12.78879749586558</v>
      </c>
      <c r="L123" s="114">
        <f>IF(C123&lt;$G$6,Lähteandmed!$E$45*1.2*1.005*($G$6-O123),0)</f>
        <v>36.453231359999997</v>
      </c>
      <c r="M123" s="276" t="str">
        <f>IF(($G$4-Lähteandmed!$H$45*(Kraadpäevad!$G$4-Kraadpäevad!C123))&gt;Lähteandmed!$I$45,($G$4-Lähteandmed!$H$45*(Kraadpäevad!$G$4-Kraadpäevad!C123)),Lähteandmed!$I$45)</f>
        <v/>
      </c>
      <c r="N123" s="114">
        <f>IFERROR(($G$4-M123)/($G$4-C123),Lähteandmed!$H$45)</f>
        <v>0</v>
      </c>
      <c r="O123" s="276">
        <f t="shared" si="3"/>
        <v>-2.8</v>
      </c>
      <c r="P123" s="276">
        <f>IF(O123&lt;($G$6-1),Lähteandmed!$E$45*1.2*1.005*(($G$6-1)-O123),0)</f>
        <v>34.700672159999996</v>
      </c>
    </row>
    <row r="124" spans="2:16">
      <c r="B124" s="113">
        <v>120</v>
      </c>
      <c r="C124" s="113">
        <v>-2.8</v>
      </c>
      <c r="D124" s="276">
        <f t="shared" si="2"/>
        <v>12.78879749586558</v>
      </c>
      <c r="L124" s="114">
        <f>IF(C124&lt;$G$6,Lähteandmed!$E$45*1.2*1.005*($G$6-O124),0)</f>
        <v>36.453231359999997</v>
      </c>
      <c r="M124" s="276" t="str">
        <f>IF(($G$4-Lähteandmed!$H$45*(Kraadpäevad!$G$4-Kraadpäevad!C124))&gt;Lähteandmed!$I$45,($G$4-Lähteandmed!$H$45*(Kraadpäevad!$G$4-Kraadpäevad!C124)),Lähteandmed!$I$45)</f>
        <v/>
      </c>
      <c r="N124" s="114">
        <f>IFERROR(($G$4-M124)/($G$4-C124),Lähteandmed!$H$45)</f>
        <v>0</v>
      </c>
      <c r="O124" s="276">
        <f t="shared" si="3"/>
        <v>-2.8</v>
      </c>
      <c r="P124" s="276">
        <f>IF(O124&lt;($G$6-1),Lähteandmed!$E$45*1.2*1.005*(($G$6-1)-O124),0)</f>
        <v>34.700672159999996</v>
      </c>
    </row>
    <row r="125" spans="2:16">
      <c r="B125" s="113">
        <v>121</v>
      </c>
      <c r="C125" s="113">
        <v>-2.9</v>
      </c>
      <c r="D125" s="276">
        <f t="shared" si="2"/>
        <v>12.88879749586558</v>
      </c>
      <c r="L125" s="114">
        <f>IF(C125&lt;$G$6,Lähteandmed!$E$45*1.2*1.005*($G$6-O125),0)</f>
        <v>36.628487279999995</v>
      </c>
      <c r="M125" s="276" t="str">
        <f>IF(($G$4-Lähteandmed!$H$45*(Kraadpäevad!$G$4-Kraadpäevad!C125))&gt;Lähteandmed!$I$45,($G$4-Lähteandmed!$H$45*(Kraadpäevad!$G$4-Kraadpäevad!C125)),Lähteandmed!$I$45)</f>
        <v/>
      </c>
      <c r="N125" s="114">
        <f>IFERROR(($G$4-M125)/($G$4-C125),Lähteandmed!$H$45)</f>
        <v>0</v>
      </c>
      <c r="O125" s="276">
        <f t="shared" si="3"/>
        <v>-2.9</v>
      </c>
      <c r="P125" s="276">
        <f>IF(O125&lt;($G$6-1),Lähteandmed!$E$45*1.2*1.005*(($G$6-1)-O125),0)</f>
        <v>34.875928079999994</v>
      </c>
    </row>
    <row r="126" spans="2:16">
      <c r="B126" s="113">
        <v>122</v>
      </c>
      <c r="C126" s="113">
        <v>-2.9</v>
      </c>
      <c r="D126" s="276">
        <f t="shared" si="2"/>
        <v>12.88879749586558</v>
      </c>
      <c r="L126" s="114">
        <f>IF(C126&lt;$G$6,Lähteandmed!$E$45*1.2*1.005*($G$6-O126),0)</f>
        <v>36.628487279999995</v>
      </c>
      <c r="M126" s="276" t="str">
        <f>IF(($G$4-Lähteandmed!$H$45*(Kraadpäevad!$G$4-Kraadpäevad!C126))&gt;Lähteandmed!$I$45,($G$4-Lähteandmed!$H$45*(Kraadpäevad!$G$4-Kraadpäevad!C126)),Lähteandmed!$I$45)</f>
        <v/>
      </c>
      <c r="N126" s="114">
        <f>IFERROR(($G$4-M126)/($G$4-C126),Lähteandmed!$H$45)</f>
        <v>0</v>
      </c>
      <c r="O126" s="276">
        <f t="shared" si="3"/>
        <v>-2.9</v>
      </c>
      <c r="P126" s="276">
        <f>IF(O126&lt;($G$6-1),Lähteandmed!$E$45*1.2*1.005*(($G$6-1)-O126),0)</f>
        <v>34.875928079999994</v>
      </c>
    </row>
    <row r="127" spans="2:16">
      <c r="B127" s="113">
        <v>123</v>
      </c>
      <c r="C127" s="113">
        <v>-3</v>
      </c>
      <c r="D127" s="276">
        <f t="shared" si="2"/>
        <v>12.98879749586558</v>
      </c>
      <c r="L127" s="114">
        <f>IF(C127&lt;$G$6,Lähteandmed!$E$45*1.2*1.005*($G$6-O127),0)</f>
        <v>36.8037432</v>
      </c>
      <c r="M127" s="276" t="str">
        <f>IF(($G$4-Lähteandmed!$H$45*(Kraadpäevad!$G$4-Kraadpäevad!C127))&gt;Lähteandmed!$I$45,($G$4-Lähteandmed!$H$45*(Kraadpäevad!$G$4-Kraadpäevad!C127)),Lähteandmed!$I$45)</f>
        <v/>
      </c>
      <c r="N127" s="114">
        <f>IFERROR(($G$4-M127)/($G$4-C127),Lähteandmed!$H$45)</f>
        <v>0</v>
      </c>
      <c r="O127" s="276">
        <f t="shared" si="3"/>
        <v>-3</v>
      </c>
      <c r="P127" s="276">
        <f>IF(O127&lt;($G$6-1),Lähteandmed!$E$45*1.2*1.005*(($G$6-1)-O127),0)</f>
        <v>35.051183999999999</v>
      </c>
    </row>
    <row r="128" spans="2:16">
      <c r="B128" s="113">
        <v>124</v>
      </c>
      <c r="C128" s="113">
        <v>-2.9</v>
      </c>
      <c r="D128" s="276">
        <f t="shared" si="2"/>
        <v>12.88879749586558</v>
      </c>
      <c r="L128" s="114">
        <f>IF(C128&lt;$G$6,Lähteandmed!$E$45*1.2*1.005*($G$6-O128),0)</f>
        <v>36.628487279999995</v>
      </c>
      <c r="M128" s="276" t="str">
        <f>IF(($G$4-Lähteandmed!$H$45*(Kraadpäevad!$G$4-Kraadpäevad!C128))&gt;Lähteandmed!$I$45,($G$4-Lähteandmed!$H$45*(Kraadpäevad!$G$4-Kraadpäevad!C128)),Lähteandmed!$I$45)</f>
        <v/>
      </c>
      <c r="N128" s="114">
        <f>IFERROR(($G$4-M128)/($G$4-C128),Lähteandmed!$H$45)</f>
        <v>0</v>
      </c>
      <c r="O128" s="276">
        <f t="shared" si="3"/>
        <v>-2.9</v>
      </c>
      <c r="P128" s="276">
        <f>IF(O128&lt;($G$6-1),Lähteandmed!$E$45*1.2*1.005*(($G$6-1)-O128),0)</f>
        <v>34.875928079999994</v>
      </c>
    </row>
    <row r="129" spans="2:16">
      <c r="B129" s="113">
        <v>125</v>
      </c>
      <c r="C129" s="113">
        <v>-2.9</v>
      </c>
      <c r="D129" s="276">
        <f t="shared" si="2"/>
        <v>12.88879749586558</v>
      </c>
      <c r="L129" s="114">
        <f>IF(C129&lt;$G$6,Lähteandmed!$E$45*1.2*1.005*($G$6-O129),0)</f>
        <v>36.628487279999995</v>
      </c>
      <c r="M129" s="276" t="str">
        <f>IF(($G$4-Lähteandmed!$H$45*(Kraadpäevad!$G$4-Kraadpäevad!C129))&gt;Lähteandmed!$I$45,($G$4-Lähteandmed!$H$45*(Kraadpäevad!$G$4-Kraadpäevad!C129)),Lähteandmed!$I$45)</f>
        <v/>
      </c>
      <c r="N129" s="114">
        <f>IFERROR(($G$4-M129)/($G$4-C129),Lähteandmed!$H$45)</f>
        <v>0</v>
      </c>
      <c r="O129" s="276">
        <f t="shared" si="3"/>
        <v>-2.9</v>
      </c>
      <c r="P129" s="276">
        <f>IF(O129&lt;($G$6-1),Lähteandmed!$E$45*1.2*1.005*(($G$6-1)-O129),0)</f>
        <v>34.875928079999994</v>
      </c>
    </row>
    <row r="130" spans="2:16">
      <c r="B130" s="113">
        <v>126</v>
      </c>
      <c r="C130" s="113">
        <v>-2.8</v>
      </c>
      <c r="D130" s="276">
        <f t="shared" si="2"/>
        <v>12.78879749586558</v>
      </c>
      <c r="L130" s="114">
        <f>IF(C130&lt;$G$6,Lähteandmed!$E$45*1.2*1.005*($G$6-O130),0)</f>
        <v>36.453231359999997</v>
      </c>
      <c r="M130" s="276" t="str">
        <f>IF(($G$4-Lähteandmed!$H$45*(Kraadpäevad!$G$4-Kraadpäevad!C130))&gt;Lähteandmed!$I$45,($G$4-Lähteandmed!$H$45*(Kraadpäevad!$G$4-Kraadpäevad!C130)),Lähteandmed!$I$45)</f>
        <v/>
      </c>
      <c r="N130" s="114">
        <f>IFERROR(($G$4-M130)/($G$4-C130),Lähteandmed!$H$45)</f>
        <v>0</v>
      </c>
      <c r="O130" s="276">
        <f t="shared" si="3"/>
        <v>-2.8</v>
      </c>
      <c r="P130" s="276">
        <f>IF(O130&lt;($G$6-1),Lähteandmed!$E$45*1.2*1.005*(($G$6-1)-O130),0)</f>
        <v>34.700672159999996</v>
      </c>
    </row>
    <row r="131" spans="2:16">
      <c r="B131" s="113">
        <v>127</v>
      </c>
      <c r="C131" s="113">
        <v>-2.8</v>
      </c>
      <c r="D131" s="276">
        <f t="shared" si="2"/>
        <v>12.78879749586558</v>
      </c>
      <c r="L131" s="114">
        <f>IF(C131&lt;$G$6,Lähteandmed!$E$45*1.2*1.005*($G$6-O131),0)</f>
        <v>36.453231359999997</v>
      </c>
      <c r="M131" s="276" t="str">
        <f>IF(($G$4-Lähteandmed!$H$45*(Kraadpäevad!$G$4-Kraadpäevad!C131))&gt;Lähteandmed!$I$45,($G$4-Lähteandmed!$H$45*(Kraadpäevad!$G$4-Kraadpäevad!C131)),Lähteandmed!$I$45)</f>
        <v/>
      </c>
      <c r="N131" s="114">
        <f>IFERROR(($G$4-M131)/($G$4-C131),Lähteandmed!$H$45)</f>
        <v>0</v>
      </c>
      <c r="O131" s="276">
        <f t="shared" si="3"/>
        <v>-2.8</v>
      </c>
      <c r="P131" s="276">
        <f>IF(O131&lt;($G$6-1),Lähteandmed!$E$45*1.2*1.005*(($G$6-1)-O131),0)</f>
        <v>34.700672159999996</v>
      </c>
    </row>
    <row r="132" spans="2:16">
      <c r="B132" s="113">
        <v>128</v>
      </c>
      <c r="C132" s="113">
        <v>-2.8</v>
      </c>
      <c r="D132" s="276">
        <f t="shared" ref="D132:D195" si="4">IFERROR(IF($G$5-C132&gt;0,$G$5-C132,"0"),0)</f>
        <v>12.78879749586558</v>
      </c>
      <c r="L132" s="114">
        <f>IF(C132&lt;$G$6,Lähteandmed!$E$45*1.2*1.005*($G$6-O132),0)</f>
        <v>36.453231359999997</v>
      </c>
      <c r="M132" s="276" t="str">
        <f>IF(($G$4-Lähteandmed!$H$45*(Kraadpäevad!$G$4-Kraadpäevad!C132))&gt;Lähteandmed!$I$45,($G$4-Lähteandmed!$H$45*(Kraadpäevad!$G$4-Kraadpäevad!C132)),Lähteandmed!$I$45)</f>
        <v/>
      </c>
      <c r="N132" s="114">
        <f>IFERROR(($G$4-M132)/($G$4-C132),Lähteandmed!$H$45)</f>
        <v>0</v>
      </c>
      <c r="O132" s="276">
        <f t="shared" ref="O132:O195" si="5">N132*($G$4-C132)+C132</f>
        <v>-2.8</v>
      </c>
      <c r="P132" s="276">
        <f>IF(O132&lt;($G$6-1),Lähteandmed!$E$45*1.2*1.005*(($G$6-1)-O132),0)</f>
        <v>34.700672159999996</v>
      </c>
    </row>
    <row r="133" spans="2:16">
      <c r="B133" s="113">
        <v>129</v>
      </c>
      <c r="C133" s="113">
        <v>-2.8</v>
      </c>
      <c r="D133" s="276">
        <f t="shared" si="4"/>
        <v>12.78879749586558</v>
      </c>
      <c r="L133" s="114">
        <f>IF(C133&lt;$G$6,Lähteandmed!$E$45*1.2*1.005*($G$6-O133),0)</f>
        <v>36.453231359999997</v>
      </c>
      <c r="M133" s="276" t="str">
        <f>IF(($G$4-Lähteandmed!$H$45*(Kraadpäevad!$G$4-Kraadpäevad!C133))&gt;Lähteandmed!$I$45,($G$4-Lähteandmed!$H$45*(Kraadpäevad!$G$4-Kraadpäevad!C133)),Lähteandmed!$I$45)</f>
        <v/>
      </c>
      <c r="N133" s="114">
        <f>IFERROR(($G$4-M133)/($G$4-C133),Lähteandmed!$H$45)</f>
        <v>0</v>
      </c>
      <c r="O133" s="276">
        <f t="shared" si="5"/>
        <v>-2.8</v>
      </c>
      <c r="P133" s="276">
        <f>IF(O133&lt;($G$6-1),Lähteandmed!$E$45*1.2*1.005*(($G$6-1)-O133),0)</f>
        <v>34.700672159999996</v>
      </c>
    </row>
    <row r="134" spans="2:16">
      <c r="B134" s="113">
        <v>130</v>
      </c>
      <c r="C134" s="113">
        <v>-2.9</v>
      </c>
      <c r="D134" s="276">
        <f t="shared" si="4"/>
        <v>12.88879749586558</v>
      </c>
      <c r="L134" s="114">
        <f>IF(C134&lt;$G$6,Lähteandmed!$E$45*1.2*1.005*($G$6-O134),0)</f>
        <v>36.628487279999995</v>
      </c>
      <c r="M134" s="276" t="str">
        <f>IF(($G$4-Lähteandmed!$H$45*(Kraadpäevad!$G$4-Kraadpäevad!C134))&gt;Lähteandmed!$I$45,($G$4-Lähteandmed!$H$45*(Kraadpäevad!$G$4-Kraadpäevad!C134)),Lähteandmed!$I$45)</f>
        <v/>
      </c>
      <c r="N134" s="114">
        <f>IFERROR(($G$4-M134)/($G$4-C134),Lähteandmed!$H$45)</f>
        <v>0</v>
      </c>
      <c r="O134" s="276">
        <f t="shared" si="5"/>
        <v>-2.9</v>
      </c>
      <c r="P134" s="276">
        <f>IF(O134&lt;($G$6-1),Lähteandmed!$E$45*1.2*1.005*(($G$6-1)-O134),0)</f>
        <v>34.875928079999994</v>
      </c>
    </row>
    <row r="135" spans="2:16">
      <c r="B135" s="113">
        <v>131</v>
      </c>
      <c r="C135" s="113">
        <v>-2.9</v>
      </c>
      <c r="D135" s="276">
        <f t="shared" si="4"/>
        <v>12.88879749586558</v>
      </c>
      <c r="L135" s="114">
        <f>IF(C135&lt;$G$6,Lähteandmed!$E$45*1.2*1.005*($G$6-O135),0)</f>
        <v>36.628487279999995</v>
      </c>
      <c r="M135" s="276" t="str">
        <f>IF(($G$4-Lähteandmed!$H$45*(Kraadpäevad!$G$4-Kraadpäevad!C135))&gt;Lähteandmed!$I$45,($G$4-Lähteandmed!$H$45*(Kraadpäevad!$G$4-Kraadpäevad!C135)),Lähteandmed!$I$45)</f>
        <v/>
      </c>
      <c r="N135" s="114">
        <f>IFERROR(($G$4-M135)/($G$4-C135),Lähteandmed!$H$45)</f>
        <v>0</v>
      </c>
      <c r="O135" s="276">
        <f t="shared" si="5"/>
        <v>-2.9</v>
      </c>
      <c r="P135" s="276">
        <f>IF(O135&lt;($G$6-1),Lähteandmed!$E$45*1.2*1.005*(($G$6-1)-O135),0)</f>
        <v>34.875928079999994</v>
      </c>
    </row>
    <row r="136" spans="2:16">
      <c r="B136" s="113">
        <v>132</v>
      </c>
      <c r="C136" s="113">
        <v>-3</v>
      </c>
      <c r="D136" s="276">
        <f t="shared" si="4"/>
        <v>12.98879749586558</v>
      </c>
      <c r="L136" s="114">
        <f>IF(C136&lt;$G$6,Lähteandmed!$E$45*1.2*1.005*($G$6-O136),0)</f>
        <v>36.8037432</v>
      </c>
      <c r="M136" s="276" t="str">
        <f>IF(($G$4-Lähteandmed!$H$45*(Kraadpäevad!$G$4-Kraadpäevad!C136))&gt;Lähteandmed!$I$45,($G$4-Lähteandmed!$H$45*(Kraadpäevad!$G$4-Kraadpäevad!C136)),Lähteandmed!$I$45)</f>
        <v/>
      </c>
      <c r="N136" s="114">
        <f>IFERROR(($G$4-M136)/($G$4-C136),Lähteandmed!$H$45)</f>
        <v>0</v>
      </c>
      <c r="O136" s="276">
        <f t="shared" si="5"/>
        <v>-3</v>
      </c>
      <c r="P136" s="276">
        <f>IF(O136&lt;($G$6-1),Lähteandmed!$E$45*1.2*1.005*(($G$6-1)-O136),0)</f>
        <v>35.051183999999999</v>
      </c>
    </row>
    <row r="137" spans="2:16">
      <c r="B137" s="113">
        <v>133</v>
      </c>
      <c r="C137" s="113">
        <v>-2.8</v>
      </c>
      <c r="D137" s="276">
        <f t="shared" si="4"/>
        <v>12.78879749586558</v>
      </c>
      <c r="L137" s="114">
        <f>IF(C137&lt;$G$6,Lähteandmed!$E$45*1.2*1.005*($G$6-O137),0)</f>
        <v>36.453231359999997</v>
      </c>
      <c r="M137" s="276" t="str">
        <f>IF(($G$4-Lähteandmed!$H$45*(Kraadpäevad!$G$4-Kraadpäevad!C137))&gt;Lähteandmed!$I$45,($G$4-Lähteandmed!$H$45*(Kraadpäevad!$G$4-Kraadpäevad!C137)),Lähteandmed!$I$45)</f>
        <v/>
      </c>
      <c r="N137" s="114">
        <f>IFERROR(($G$4-M137)/($G$4-C137),Lähteandmed!$H$45)</f>
        <v>0</v>
      </c>
      <c r="O137" s="276">
        <f t="shared" si="5"/>
        <v>-2.8</v>
      </c>
      <c r="P137" s="276">
        <f>IF(O137&lt;($G$6-1),Lähteandmed!$E$45*1.2*1.005*(($G$6-1)-O137),0)</f>
        <v>34.700672159999996</v>
      </c>
    </row>
    <row r="138" spans="2:16">
      <c r="B138" s="113">
        <v>134</v>
      </c>
      <c r="C138" s="113">
        <v>-2.5</v>
      </c>
      <c r="D138" s="276">
        <f t="shared" si="4"/>
        <v>12.48879749586558</v>
      </c>
      <c r="L138" s="114">
        <f>IF(C138&lt;$G$6,Lähteandmed!$E$45*1.2*1.005*($G$6-O138),0)</f>
        <v>35.927463599999996</v>
      </c>
      <c r="M138" s="276" t="str">
        <f>IF(($G$4-Lähteandmed!$H$45*(Kraadpäevad!$G$4-Kraadpäevad!C138))&gt;Lähteandmed!$I$45,($G$4-Lähteandmed!$H$45*(Kraadpäevad!$G$4-Kraadpäevad!C138)),Lähteandmed!$I$45)</f>
        <v/>
      </c>
      <c r="N138" s="114">
        <f>IFERROR(($G$4-M138)/($G$4-C138),Lähteandmed!$H$45)</f>
        <v>0</v>
      </c>
      <c r="O138" s="276">
        <f t="shared" si="5"/>
        <v>-2.5</v>
      </c>
      <c r="P138" s="276">
        <f>IF(O138&lt;($G$6-1),Lähteandmed!$E$45*1.2*1.005*(($G$6-1)-O138),0)</f>
        <v>34.174904399999996</v>
      </c>
    </row>
    <row r="139" spans="2:16">
      <c r="B139" s="113">
        <v>135</v>
      </c>
      <c r="C139" s="113">
        <v>-2.2999999999999998</v>
      </c>
      <c r="D139" s="276">
        <f t="shared" si="4"/>
        <v>12.28879749586558</v>
      </c>
      <c r="L139" s="114">
        <f>IF(C139&lt;$G$6,Lähteandmed!$E$45*1.2*1.005*($G$6-O139),0)</f>
        <v>35.57695176</v>
      </c>
      <c r="M139" s="276" t="str">
        <f>IF(($G$4-Lähteandmed!$H$45*(Kraadpäevad!$G$4-Kraadpäevad!C139))&gt;Lähteandmed!$I$45,($G$4-Lähteandmed!$H$45*(Kraadpäevad!$G$4-Kraadpäevad!C139)),Lähteandmed!$I$45)</f>
        <v/>
      </c>
      <c r="N139" s="114">
        <f>IFERROR(($G$4-M139)/($G$4-C139),Lähteandmed!$H$45)</f>
        <v>0</v>
      </c>
      <c r="O139" s="276">
        <f t="shared" si="5"/>
        <v>-2.2999999999999998</v>
      </c>
      <c r="P139" s="276">
        <f>IF(O139&lt;($G$6-1),Lähteandmed!$E$45*1.2*1.005*(($G$6-1)-O139),0)</f>
        <v>33.82439256</v>
      </c>
    </row>
    <row r="140" spans="2:16">
      <c r="B140" s="113">
        <v>136</v>
      </c>
      <c r="C140" s="113">
        <v>-2.2999999999999998</v>
      </c>
      <c r="D140" s="276">
        <f t="shared" si="4"/>
        <v>12.28879749586558</v>
      </c>
      <c r="L140" s="114">
        <f>IF(C140&lt;$G$6,Lähteandmed!$E$45*1.2*1.005*($G$6-O140),0)</f>
        <v>35.57695176</v>
      </c>
      <c r="M140" s="276" t="str">
        <f>IF(($G$4-Lähteandmed!$H$45*(Kraadpäevad!$G$4-Kraadpäevad!C140))&gt;Lähteandmed!$I$45,($G$4-Lähteandmed!$H$45*(Kraadpäevad!$G$4-Kraadpäevad!C140)),Lähteandmed!$I$45)</f>
        <v/>
      </c>
      <c r="N140" s="114">
        <f>IFERROR(($G$4-M140)/($G$4-C140),Lähteandmed!$H$45)</f>
        <v>0</v>
      </c>
      <c r="O140" s="276">
        <f t="shared" si="5"/>
        <v>-2.2999999999999998</v>
      </c>
      <c r="P140" s="276">
        <f>IF(O140&lt;($G$6-1),Lähteandmed!$E$45*1.2*1.005*(($G$6-1)-O140),0)</f>
        <v>33.82439256</v>
      </c>
    </row>
    <row r="141" spans="2:16">
      <c r="B141" s="113">
        <v>137</v>
      </c>
      <c r="C141" s="113">
        <v>-2.2000000000000002</v>
      </c>
      <c r="D141" s="276">
        <f t="shared" si="4"/>
        <v>12.188797495865579</v>
      </c>
      <c r="L141" s="114">
        <f>IF(C141&lt;$G$6,Lähteandmed!$E$45*1.2*1.005*($G$6-O141),0)</f>
        <v>35.401695839999995</v>
      </c>
      <c r="M141" s="276" t="str">
        <f>IF(($G$4-Lähteandmed!$H$45*(Kraadpäevad!$G$4-Kraadpäevad!C141))&gt;Lähteandmed!$I$45,($G$4-Lähteandmed!$H$45*(Kraadpäevad!$G$4-Kraadpäevad!C141)),Lähteandmed!$I$45)</f>
        <v/>
      </c>
      <c r="N141" s="114">
        <f>IFERROR(($G$4-M141)/($G$4-C141),Lähteandmed!$H$45)</f>
        <v>0</v>
      </c>
      <c r="O141" s="276">
        <f t="shared" si="5"/>
        <v>-2.2000000000000002</v>
      </c>
      <c r="P141" s="276">
        <f>IF(O141&lt;($G$6-1),Lähteandmed!$E$45*1.2*1.005*(($G$6-1)-O141),0)</f>
        <v>33.649136639999995</v>
      </c>
    </row>
    <row r="142" spans="2:16">
      <c r="B142" s="113">
        <v>138</v>
      </c>
      <c r="C142" s="113">
        <v>-2.2000000000000002</v>
      </c>
      <c r="D142" s="276">
        <f t="shared" si="4"/>
        <v>12.188797495865579</v>
      </c>
      <c r="L142" s="114">
        <f>IF(C142&lt;$G$6,Lähteandmed!$E$45*1.2*1.005*($G$6-O142),0)</f>
        <v>35.401695839999995</v>
      </c>
      <c r="M142" s="276" t="str">
        <f>IF(($G$4-Lähteandmed!$H$45*(Kraadpäevad!$G$4-Kraadpäevad!C142))&gt;Lähteandmed!$I$45,($G$4-Lähteandmed!$H$45*(Kraadpäevad!$G$4-Kraadpäevad!C142)),Lähteandmed!$I$45)</f>
        <v/>
      </c>
      <c r="N142" s="114">
        <f>IFERROR(($G$4-M142)/($G$4-C142),Lähteandmed!$H$45)</f>
        <v>0</v>
      </c>
      <c r="O142" s="276">
        <f t="shared" si="5"/>
        <v>-2.2000000000000002</v>
      </c>
      <c r="P142" s="276">
        <f>IF(O142&lt;($G$6-1),Lähteandmed!$E$45*1.2*1.005*(($G$6-1)-O142),0)</f>
        <v>33.649136639999995</v>
      </c>
    </row>
    <row r="143" spans="2:16">
      <c r="B143" s="113">
        <v>139</v>
      </c>
      <c r="C143" s="113">
        <v>-2.1</v>
      </c>
      <c r="D143" s="276">
        <f t="shared" si="4"/>
        <v>12.088797495865579</v>
      </c>
      <c r="L143" s="114">
        <f>IF(C143&lt;$G$6,Lähteandmed!$E$45*1.2*1.005*($G$6-O143),0)</f>
        <v>35.226439919999997</v>
      </c>
      <c r="M143" s="276" t="str">
        <f>IF(($G$4-Lähteandmed!$H$45*(Kraadpäevad!$G$4-Kraadpäevad!C143))&gt;Lähteandmed!$I$45,($G$4-Lähteandmed!$H$45*(Kraadpäevad!$G$4-Kraadpäevad!C143)),Lähteandmed!$I$45)</f>
        <v/>
      </c>
      <c r="N143" s="114">
        <f>IFERROR(($G$4-M143)/($G$4-C143),Lähteandmed!$H$45)</f>
        <v>0</v>
      </c>
      <c r="O143" s="276">
        <f t="shared" si="5"/>
        <v>-2.1</v>
      </c>
      <c r="P143" s="276">
        <f>IF(O143&lt;($G$6-1),Lähteandmed!$E$45*1.2*1.005*(($G$6-1)-O143),0)</f>
        <v>33.473880719999997</v>
      </c>
    </row>
    <row r="144" spans="2:16">
      <c r="B144" s="113">
        <v>140</v>
      </c>
      <c r="C144" s="113">
        <v>-2</v>
      </c>
      <c r="D144" s="276">
        <f t="shared" si="4"/>
        <v>11.98879749586558</v>
      </c>
      <c r="L144" s="114">
        <f>IF(C144&lt;$G$6,Lähteandmed!$E$45*1.2*1.005*($G$6-O144),0)</f>
        <v>35.051183999999999</v>
      </c>
      <c r="M144" s="276" t="str">
        <f>IF(($G$4-Lähteandmed!$H$45*(Kraadpäevad!$G$4-Kraadpäevad!C144))&gt;Lähteandmed!$I$45,($G$4-Lähteandmed!$H$45*(Kraadpäevad!$G$4-Kraadpäevad!C144)),Lähteandmed!$I$45)</f>
        <v/>
      </c>
      <c r="N144" s="114">
        <f>IFERROR(($G$4-M144)/($G$4-C144),Lähteandmed!$H$45)</f>
        <v>0</v>
      </c>
      <c r="O144" s="276">
        <f t="shared" si="5"/>
        <v>-2</v>
      </c>
      <c r="P144" s="276">
        <f>IF(O144&lt;($G$6-1),Lähteandmed!$E$45*1.2*1.005*(($G$6-1)-O144),0)</f>
        <v>33.298624799999999</v>
      </c>
    </row>
    <row r="145" spans="2:16">
      <c r="B145" s="113">
        <v>141</v>
      </c>
      <c r="C145" s="113">
        <v>-1.9</v>
      </c>
      <c r="D145" s="276">
        <f t="shared" si="4"/>
        <v>11.88879749586558</v>
      </c>
      <c r="L145" s="114">
        <f>IF(C145&lt;$G$6,Lähteandmed!$E$45*1.2*1.005*($G$6-O145),0)</f>
        <v>34.875928079999994</v>
      </c>
      <c r="M145" s="276" t="str">
        <f>IF(($G$4-Lähteandmed!$H$45*(Kraadpäevad!$G$4-Kraadpäevad!C145))&gt;Lähteandmed!$I$45,($G$4-Lähteandmed!$H$45*(Kraadpäevad!$G$4-Kraadpäevad!C145)),Lähteandmed!$I$45)</f>
        <v/>
      </c>
      <c r="N145" s="114">
        <f>IFERROR(($G$4-M145)/($G$4-C145),Lähteandmed!$H$45)</f>
        <v>0</v>
      </c>
      <c r="O145" s="276">
        <f t="shared" si="5"/>
        <v>-1.9</v>
      </c>
      <c r="P145" s="276">
        <f>IF(O145&lt;($G$6-1),Lähteandmed!$E$45*1.2*1.005*(($G$6-1)-O145),0)</f>
        <v>33.123368879999994</v>
      </c>
    </row>
    <row r="146" spans="2:16">
      <c r="B146" s="113">
        <v>142</v>
      </c>
      <c r="C146" s="113">
        <v>-1.6</v>
      </c>
      <c r="D146" s="276">
        <f t="shared" si="4"/>
        <v>11.588797495865579</v>
      </c>
      <c r="L146" s="114">
        <f>IF(C146&lt;$G$6,Lähteandmed!$E$45*1.2*1.005*($G$6-O146),0)</f>
        <v>34.350160320000001</v>
      </c>
      <c r="M146" s="276" t="str">
        <f>IF(($G$4-Lähteandmed!$H$45*(Kraadpäevad!$G$4-Kraadpäevad!C146))&gt;Lähteandmed!$I$45,($G$4-Lähteandmed!$H$45*(Kraadpäevad!$G$4-Kraadpäevad!C146)),Lähteandmed!$I$45)</f>
        <v/>
      </c>
      <c r="N146" s="114">
        <f>IFERROR(($G$4-M146)/($G$4-C146),Lähteandmed!$H$45)</f>
        <v>0</v>
      </c>
      <c r="O146" s="276">
        <f t="shared" si="5"/>
        <v>-1.6</v>
      </c>
      <c r="P146" s="276">
        <f>IF(O146&lt;($G$6-1),Lähteandmed!$E$45*1.2*1.005*(($G$6-1)-O146),0)</f>
        <v>32.59760112</v>
      </c>
    </row>
    <row r="147" spans="2:16">
      <c r="B147" s="113">
        <v>143</v>
      </c>
      <c r="C147" s="113">
        <v>-1.3</v>
      </c>
      <c r="D147" s="276">
        <f t="shared" si="4"/>
        <v>11.28879749586558</v>
      </c>
      <c r="L147" s="114">
        <f>IF(C147&lt;$G$6,Lähteandmed!$E$45*1.2*1.005*($G$6-O147),0)</f>
        <v>33.82439256</v>
      </c>
      <c r="M147" s="276" t="str">
        <f>IF(($G$4-Lähteandmed!$H$45*(Kraadpäevad!$G$4-Kraadpäevad!C147))&gt;Lähteandmed!$I$45,($G$4-Lähteandmed!$H$45*(Kraadpäevad!$G$4-Kraadpäevad!C147)),Lähteandmed!$I$45)</f>
        <v/>
      </c>
      <c r="N147" s="114">
        <f>IFERROR(($G$4-M147)/($G$4-C147),Lähteandmed!$H$45)</f>
        <v>0</v>
      </c>
      <c r="O147" s="276">
        <f t="shared" si="5"/>
        <v>-1.3</v>
      </c>
      <c r="P147" s="276">
        <f>IF(O147&lt;($G$6-1),Lähteandmed!$E$45*1.2*1.005*(($G$6-1)-O147),0)</f>
        <v>32.071833359999999</v>
      </c>
    </row>
    <row r="148" spans="2:16">
      <c r="B148" s="113">
        <v>144</v>
      </c>
      <c r="C148" s="113">
        <v>-1</v>
      </c>
      <c r="D148" s="276">
        <f t="shared" si="4"/>
        <v>10.98879749586558</v>
      </c>
      <c r="L148" s="114">
        <f>IF(C148&lt;$G$6,Lähteandmed!$E$45*1.2*1.005*($G$6-O148),0)</f>
        <v>33.298624799999999</v>
      </c>
      <c r="M148" s="276" t="str">
        <f>IF(($G$4-Lähteandmed!$H$45*(Kraadpäevad!$G$4-Kraadpäevad!C148))&gt;Lähteandmed!$I$45,($G$4-Lähteandmed!$H$45*(Kraadpäevad!$G$4-Kraadpäevad!C148)),Lähteandmed!$I$45)</f>
        <v/>
      </c>
      <c r="N148" s="114">
        <f>IFERROR(($G$4-M148)/($G$4-C148),Lähteandmed!$H$45)</f>
        <v>0</v>
      </c>
      <c r="O148" s="276">
        <f t="shared" si="5"/>
        <v>-1</v>
      </c>
      <c r="P148" s="276">
        <f>IF(O148&lt;($G$6-1),Lähteandmed!$E$45*1.2*1.005*(($G$6-1)-O148),0)</f>
        <v>31.546065599999999</v>
      </c>
    </row>
    <row r="149" spans="2:16">
      <c r="B149" s="113">
        <v>145</v>
      </c>
      <c r="C149" s="113">
        <v>-0.9</v>
      </c>
      <c r="D149" s="276">
        <f t="shared" si="4"/>
        <v>10.88879749586558</v>
      </c>
      <c r="L149" s="114">
        <f>IF(C149&lt;$G$6,Lähteandmed!$E$45*1.2*1.005*($G$6-O149),0)</f>
        <v>33.123368879999994</v>
      </c>
      <c r="M149" s="276" t="str">
        <f>IF(($G$4-Lähteandmed!$H$45*(Kraadpäevad!$G$4-Kraadpäevad!C149))&gt;Lähteandmed!$I$45,($G$4-Lähteandmed!$H$45*(Kraadpäevad!$G$4-Kraadpäevad!C149)),Lähteandmed!$I$45)</f>
        <v/>
      </c>
      <c r="N149" s="114">
        <f>IFERROR(($G$4-M149)/($G$4-C149),Lähteandmed!$H$45)</f>
        <v>0</v>
      </c>
      <c r="O149" s="276">
        <f t="shared" si="5"/>
        <v>-0.9</v>
      </c>
      <c r="P149" s="276">
        <f>IF(O149&lt;($G$6-1),Lähteandmed!$E$45*1.2*1.005*(($G$6-1)-O149),0)</f>
        <v>31.370809679999994</v>
      </c>
    </row>
    <row r="150" spans="2:16">
      <c r="B150" s="113">
        <v>146</v>
      </c>
      <c r="C150" s="113">
        <v>-0.9</v>
      </c>
      <c r="D150" s="276">
        <f t="shared" si="4"/>
        <v>10.88879749586558</v>
      </c>
      <c r="L150" s="114">
        <f>IF(C150&lt;$G$6,Lähteandmed!$E$45*1.2*1.005*($G$6-O150),0)</f>
        <v>33.123368879999994</v>
      </c>
      <c r="M150" s="276" t="str">
        <f>IF(($G$4-Lähteandmed!$H$45*(Kraadpäevad!$G$4-Kraadpäevad!C150))&gt;Lähteandmed!$I$45,($G$4-Lähteandmed!$H$45*(Kraadpäevad!$G$4-Kraadpäevad!C150)),Lähteandmed!$I$45)</f>
        <v/>
      </c>
      <c r="N150" s="114">
        <f>IFERROR(($G$4-M150)/($G$4-C150),Lähteandmed!$H$45)</f>
        <v>0</v>
      </c>
      <c r="O150" s="276">
        <f t="shared" si="5"/>
        <v>-0.9</v>
      </c>
      <c r="P150" s="276">
        <f>IF(O150&lt;($G$6-1),Lähteandmed!$E$45*1.2*1.005*(($G$6-1)-O150),0)</f>
        <v>31.370809679999994</v>
      </c>
    </row>
    <row r="151" spans="2:16">
      <c r="B151" s="113">
        <v>147</v>
      </c>
      <c r="C151" s="113">
        <v>-0.8</v>
      </c>
      <c r="D151" s="276">
        <f t="shared" si="4"/>
        <v>10.78879749586558</v>
      </c>
      <c r="L151" s="114">
        <f>IF(C151&lt;$G$6,Lähteandmed!$E$45*1.2*1.005*($G$6-O151),0)</f>
        <v>32.948112959999996</v>
      </c>
      <c r="M151" s="276" t="str">
        <f>IF(($G$4-Lähteandmed!$H$45*(Kraadpäevad!$G$4-Kraadpäevad!C151))&gt;Lähteandmed!$I$45,($G$4-Lähteandmed!$H$45*(Kraadpäevad!$G$4-Kraadpäevad!C151)),Lähteandmed!$I$45)</f>
        <v/>
      </c>
      <c r="N151" s="114">
        <f>IFERROR(($G$4-M151)/($G$4-C151),Lähteandmed!$H$45)</f>
        <v>0</v>
      </c>
      <c r="O151" s="276">
        <f t="shared" si="5"/>
        <v>-0.8</v>
      </c>
      <c r="P151" s="276">
        <f>IF(O151&lt;($G$6-1),Lähteandmed!$E$45*1.2*1.005*(($G$6-1)-O151),0)</f>
        <v>31.195553759999999</v>
      </c>
    </row>
    <row r="152" spans="2:16">
      <c r="B152" s="113">
        <v>148</v>
      </c>
      <c r="C152" s="113">
        <v>-0.9</v>
      </c>
      <c r="D152" s="276">
        <f t="shared" si="4"/>
        <v>10.88879749586558</v>
      </c>
      <c r="L152" s="114">
        <f>IF(C152&lt;$G$6,Lähteandmed!$E$45*1.2*1.005*($G$6-O152),0)</f>
        <v>33.123368879999994</v>
      </c>
      <c r="M152" s="276" t="str">
        <f>IF(($G$4-Lähteandmed!$H$45*(Kraadpäevad!$G$4-Kraadpäevad!C152))&gt;Lähteandmed!$I$45,($G$4-Lähteandmed!$H$45*(Kraadpäevad!$G$4-Kraadpäevad!C152)),Lähteandmed!$I$45)</f>
        <v/>
      </c>
      <c r="N152" s="114">
        <f>IFERROR(($G$4-M152)/($G$4-C152),Lähteandmed!$H$45)</f>
        <v>0</v>
      </c>
      <c r="O152" s="276">
        <f t="shared" si="5"/>
        <v>-0.9</v>
      </c>
      <c r="P152" s="276">
        <f>IF(O152&lt;($G$6-1),Lähteandmed!$E$45*1.2*1.005*(($G$6-1)-O152),0)</f>
        <v>31.370809679999994</v>
      </c>
    </row>
    <row r="153" spans="2:16">
      <c r="B153" s="113">
        <v>149</v>
      </c>
      <c r="C153" s="113">
        <v>-0.9</v>
      </c>
      <c r="D153" s="276">
        <f t="shared" si="4"/>
        <v>10.88879749586558</v>
      </c>
      <c r="L153" s="114">
        <f>IF(C153&lt;$G$6,Lähteandmed!$E$45*1.2*1.005*($G$6-O153),0)</f>
        <v>33.123368879999994</v>
      </c>
      <c r="M153" s="276" t="str">
        <f>IF(($G$4-Lähteandmed!$H$45*(Kraadpäevad!$G$4-Kraadpäevad!C153))&gt;Lähteandmed!$I$45,($G$4-Lähteandmed!$H$45*(Kraadpäevad!$G$4-Kraadpäevad!C153)),Lähteandmed!$I$45)</f>
        <v/>
      </c>
      <c r="N153" s="114">
        <f>IFERROR(($G$4-M153)/($G$4-C153),Lähteandmed!$H$45)</f>
        <v>0</v>
      </c>
      <c r="O153" s="276">
        <f t="shared" si="5"/>
        <v>-0.9</v>
      </c>
      <c r="P153" s="276">
        <f>IF(O153&lt;($G$6-1),Lähteandmed!$E$45*1.2*1.005*(($G$6-1)-O153),0)</f>
        <v>31.370809679999994</v>
      </c>
    </row>
    <row r="154" spans="2:16">
      <c r="B154" s="113">
        <v>150</v>
      </c>
      <c r="C154" s="113">
        <v>-1</v>
      </c>
      <c r="D154" s="276">
        <f t="shared" si="4"/>
        <v>10.98879749586558</v>
      </c>
      <c r="L154" s="114">
        <f>IF(C154&lt;$G$6,Lähteandmed!$E$45*1.2*1.005*($G$6-O154),0)</f>
        <v>33.298624799999999</v>
      </c>
      <c r="M154" s="276" t="str">
        <f>IF(($G$4-Lähteandmed!$H$45*(Kraadpäevad!$G$4-Kraadpäevad!C154))&gt;Lähteandmed!$I$45,($G$4-Lähteandmed!$H$45*(Kraadpäevad!$G$4-Kraadpäevad!C154)),Lähteandmed!$I$45)</f>
        <v/>
      </c>
      <c r="N154" s="114">
        <f>IFERROR(($G$4-M154)/($G$4-C154),Lähteandmed!$H$45)</f>
        <v>0</v>
      </c>
      <c r="O154" s="276">
        <f t="shared" si="5"/>
        <v>-1</v>
      </c>
      <c r="P154" s="276">
        <f>IF(O154&lt;($G$6-1),Lähteandmed!$E$45*1.2*1.005*(($G$6-1)-O154),0)</f>
        <v>31.546065599999999</v>
      </c>
    </row>
    <row r="155" spans="2:16">
      <c r="B155" s="113">
        <v>151</v>
      </c>
      <c r="C155" s="113">
        <v>-0.8</v>
      </c>
      <c r="D155" s="276">
        <f t="shared" si="4"/>
        <v>10.78879749586558</v>
      </c>
      <c r="L155" s="114">
        <f>IF(C155&lt;$G$6,Lähteandmed!$E$45*1.2*1.005*($G$6-O155),0)</f>
        <v>32.948112959999996</v>
      </c>
      <c r="M155" s="276" t="str">
        <f>IF(($G$4-Lähteandmed!$H$45*(Kraadpäevad!$G$4-Kraadpäevad!C155))&gt;Lähteandmed!$I$45,($G$4-Lähteandmed!$H$45*(Kraadpäevad!$G$4-Kraadpäevad!C155)),Lähteandmed!$I$45)</f>
        <v/>
      </c>
      <c r="N155" s="114">
        <f>IFERROR(($G$4-M155)/($G$4-C155),Lähteandmed!$H$45)</f>
        <v>0</v>
      </c>
      <c r="O155" s="276">
        <f t="shared" si="5"/>
        <v>-0.8</v>
      </c>
      <c r="P155" s="276">
        <f>IF(O155&lt;($G$6-1),Lähteandmed!$E$45*1.2*1.005*(($G$6-1)-O155),0)</f>
        <v>31.195553759999999</v>
      </c>
    </row>
    <row r="156" spans="2:16">
      <c r="B156" s="113">
        <v>152</v>
      </c>
      <c r="C156" s="113">
        <v>-0.6</v>
      </c>
      <c r="D156" s="276">
        <f t="shared" si="4"/>
        <v>10.588797495865579</v>
      </c>
      <c r="L156" s="114">
        <f>IF(C156&lt;$G$6,Lähteandmed!$E$45*1.2*1.005*($G$6-O156),0)</f>
        <v>32.59760112</v>
      </c>
      <c r="M156" s="276" t="str">
        <f>IF(($G$4-Lähteandmed!$H$45*(Kraadpäevad!$G$4-Kraadpäevad!C156))&gt;Lähteandmed!$I$45,($G$4-Lähteandmed!$H$45*(Kraadpäevad!$G$4-Kraadpäevad!C156)),Lähteandmed!$I$45)</f>
        <v/>
      </c>
      <c r="N156" s="114">
        <f>IFERROR(($G$4-M156)/($G$4-C156),Lähteandmed!$H$45)</f>
        <v>0</v>
      </c>
      <c r="O156" s="276">
        <f t="shared" si="5"/>
        <v>-0.6</v>
      </c>
      <c r="P156" s="276">
        <f>IF(O156&lt;($G$6-1),Lähteandmed!$E$45*1.2*1.005*(($G$6-1)-O156),0)</f>
        <v>30.84504192</v>
      </c>
    </row>
    <row r="157" spans="2:16">
      <c r="B157" s="113">
        <v>153</v>
      </c>
      <c r="C157" s="113">
        <v>-0.4</v>
      </c>
      <c r="D157" s="276">
        <f t="shared" si="4"/>
        <v>10.38879749586558</v>
      </c>
      <c r="L157" s="114">
        <f>IF(C157&lt;$G$6,Lähteandmed!$E$45*1.2*1.005*($G$6-O157),0)</f>
        <v>32.247089279999997</v>
      </c>
      <c r="M157" s="276" t="str">
        <f>IF(($G$4-Lähteandmed!$H$45*(Kraadpäevad!$G$4-Kraadpäevad!C157))&gt;Lähteandmed!$I$45,($G$4-Lähteandmed!$H$45*(Kraadpäevad!$G$4-Kraadpäevad!C157)),Lähteandmed!$I$45)</f>
        <v/>
      </c>
      <c r="N157" s="114">
        <f>IFERROR(($G$4-M157)/($G$4-C157),Lähteandmed!$H$45)</f>
        <v>0</v>
      </c>
      <c r="O157" s="276">
        <f t="shared" si="5"/>
        <v>-0.4</v>
      </c>
      <c r="P157" s="276">
        <f>IF(O157&lt;($G$6-1),Lähteandmed!$E$45*1.2*1.005*(($G$6-1)-O157),0)</f>
        <v>30.494530079999997</v>
      </c>
    </row>
    <row r="158" spans="2:16">
      <c r="B158" s="113">
        <v>154</v>
      </c>
      <c r="C158" s="113">
        <v>-0.2</v>
      </c>
      <c r="D158" s="276">
        <f t="shared" si="4"/>
        <v>10.188797495865579</v>
      </c>
      <c r="L158" s="114">
        <f>IF(C158&lt;$G$6,Lähteandmed!$E$45*1.2*1.005*($G$6-O158),0)</f>
        <v>31.896577439999998</v>
      </c>
      <c r="M158" s="276" t="str">
        <f>IF(($G$4-Lähteandmed!$H$45*(Kraadpäevad!$G$4-Kraadpäevad!C158))&gt;Lähteandmed!$I$45,($G$4-Lähteandmed!$H$45*(Kraadpäevad!$G$4-Kraadpäevad!C158)),Lähteandmed!$I$45)</f>
        <v/>
      </c>
      <c r="N158" s="114">
        <f>IFERROR(($G$4-M158)/($G$4-C158),Lähteandmed!$H$45)</f>
        <v>0</v>
      </c>
      <c r="O158" s="276">
        <f t="shared" si="5"/>
        <v>-0.2</v>
      </c>
      <c r="P158" s="276">
        <f>IF(O158&lt;($G$6-1),Lähteandmed!$E$45*1.2*1.005*(($G$6-1)-O158),0)</f>
        <v>30.144018239999998</v>
      </c>
    </row>
    <row r="159" spans="2:16">
      <c r="B159" s="113">
        <v>155</v>
      </c>
      <c r="C159" s="113">
        <v>-0.1</v>
      </c>
      <c r="D159" s="276">
        <f t="shared" si="4"/>
        <v>10.088797495865579</v>
      </c>
      <c r="L159" s="114">
        <f>IF(C159&lt;$G$6,Lähteandmed!$E$45*1.2*1.005*($G$6-O159),0)</f>
        <v>31.72132152</v>
      </c>
      <c r="M159" s="276" t="str">
        <f>IF(($G$4-Lähteandmed!$H$45*(Kraadpäevad!$G$4-Kraadpäevad!C159))&gt;Lähteandmed!$I$45,($G$4-Lähteandmed!$H$45*(Kraadpäevad!$G$4-Kraadpäevad!C159)),Lähteandmed!$I$45)</f>
        <v/>
      </c>
      <c r="N159" s="114">
        <f>IFERROR(($G$4-M159)/($G$4-C159),Lähteandmed!$H$45)</f>
        <v>0</v>
      </c>
      <c r="O159" s="276">
        <f t="shared" si="5"/>
        <v>-0.1</v>
      </c>
      <c r="P159" s="276">
        <f>IF(O159&lt;($G$6-1),Lähteandmed!$E$45*1.2*1.005*(($G$6-1)-O159),0)</f>
        <v>29.96876232</v>
      </c>
    </row>
    <row r="160" spans="2:16">
      <c r="B160" s="113">
        <v>156</v>
      </c>
      <c r="C160" s="113">
        <v>0.1</v>
      </c>
      <c r="D160" s="276">
        <f t="shared" si="4"/>
        <v>9.88879749586558</v>
      </c>
      <c r="L160" s="114">
        <f>IF(C160&lt;$G$6,Lähteandmed!$E$45*1.2*1.005*($G$6-O160),0)</f>
        <v>31.370809679999994</v>
      </c>
      <c r="M160" s="276" t="str">
        <f>IF(($G$4-Lähteandmed!$H$45*(Kraadpäevad!$G$4-Kraadpäevad!C160))&gt;Lähteandmed!$I$45,($G$4-Lähteandmed!$H$45*(Kraadpäevad!$G$4-Kraadpäevad!C160)),Lähteandmed!$I$45)</f>
        <v/>
      </c>
      <c r="N160" s="114">
        <f>IFERROR(($G$4-M160)/($G$4-C160),Lähteandmed!$H$45)</f>
        <v>0</v>
      </c>
      <c r="O160" s="276">
        <f t="shared" si="5"/>
        <v>0.1</v>
      </c>
      <c r="P160" s="276">
        <f>IF(O160&lt;($G$6-1),Lähteandmed!$E$45*1.2*1.005*(($G$6-1)-O160),0)</f>
        <v>29.618250479999997</v>
      </c>
    </row>
    <row r="161" spans="2:16">
      <c r="B161" s="113">
        <v>157</v>
      </c>
      <c r="C161" s="113">
        <v>0.1</v>
      </c>
      <c r="D161" s="276">
        <f t="shared" si="4"/>
        <v>9.88879749586558</v>
      </c>
      <c r="L161" s="114">
        <f>IF(C161&lt;$G$6,Lähteandmed!$E$45*1.2*1.005*($G$6-O161),0)</f>
        <v>31.370809679999994</v>
      </c>
      <c r="M161" s="276" t="str">
        <f>IF(($G$4-Lähteandmed!$H$45*(Kraadpäevad!$G$4-Kraadpäevad!C161))&gt;Lähteandmed!$I$45,($G$4-Lähteandmed!$H$45*(Kraadpäevad!$G$4-Kraadpäevad!C161)),Lähteandmed!$I$45)</f>
        <v/>
      </c>
      <c r="N161" s="114">
        <f>IFERROR(($G$4-M161)/($G$4-C161),Lähteandmed!$H$45)</f>
        <v>0</v>
      </c>
      <c r="O161" s="276">
        <f t="shared" si="5"/>
        <v>0.1</v>
      </c>
      <c r="P161" s="276">
        <f>IF(O161&lt;($G$6-1),Lähteandmed!$E$45*1.2*1.005*(($G$6-1)-O161),0)</f>
        <v>29.618250479999997</v>
      </c>
    </row>
    <row r="162" spans="2:16">
      <c r="B162" s="113">
        <v>158</v>
      </c>
      <c r="C162" s="113">
        <v>0.2</v>
      </c>
      <c r="D162" s="276">
        <f t="shared" si="4"/>
        <v>9.7887974958655803</v>
      </c>
      <c r="L162" s="114">
        <f>IF(C162&lt;$G$6,Lähteandmed!$E$45*1.2*1.005*($G$6-O162),0)</f>
        <v>31.195553759999999</v>
      </c>
      <c r="M162" s="276" t="str">
        <f>IF(($G$4-Lähteandmed!$H$45*(Kraadpäevad!$G$4-Kraadpäevad!C162))&gt;Lähteandmed!$I$45,($G$4-Lähteandmed!$H$45*(Kraadpäevad!$G$4-Kraadpäevad!C162)),Lähteandmed!$I$45)</f>
        <v/>
      </c>
      <c r="N162" s="114">
        <f>IFERROR(($G$4-M162)/($G$4-C162),Lähteandmed!$H$45)</f>
        <v>0</v>
      </c>
      <c r="O162" s="276">
        <f t="shared" si="5"/>
        <v>0.2</v>
      </c>
      <c r="P162" s="276">
        <f>IF(O162&lt;($G$6-1),Lähteandmed!$E$45*1.2*1.005*(($G$6-1)-O162),0)</f>
        <v>29.442994559999999</v>
      </c>
    </row>
    <row r="163" spans="2:16">
      <c r="B163" s="113">
        <v>159</v>
      </c>
      <c r="C163" s="113">
        <v>0.2</v>
      </c>
      <c r="D163" s="276">
        <f t="shared" si="4"/>
        <v>9.7887974958655803</v>
      </c>
      <c r="L163" s="114">
        <f>IF(C163&lt;$G$6,Lähteandmed!$E$45*1.2*1.005*($G$6-O163),0)</f>
        <v>31.195553759999999</v>
      </c>
      <c r="M163" s="276" t="str">
        <f>IF(($G$4-Lähteandmed!$H$45*(Kraadpäevad!$G$4-Kraadpäevad!C163))&gt;Lähteandmed!$I$45,($G$4-Lähteandmed!$H$45*(Kraadpäevad!$G$4-Kraadpäevad!C163)),Lähteandmed!$I$45)</f>
        <v/>
      </c>
      <c r="N163" s="114">
        <f>IFERROR(($G$4-M163)/($G$4-C163),Lähteandmed!$H$45)</f>
        <v>0</v>
      </c>
      <c r="O163" s="276">
        <f t="shared" si="5"/>
        <v>0.2</v>
      </c>
      <c r="P163" s="276">
        <f>IF(O163&lt;($G$6-1),Lähteandmed!$E$45*1.2*1.005*(($G$6-1)-O163),0)</f>
        <v>29.442994559999999</v>
      </c>
    </row>
    <row r="164" spans="2:16">
      <c r="B164" s="113">
        <v>160</v>
      </c>
      <c r="C164" s="113">
        <v>0.1</v>
      </c>
      <c r="D164" s="276">
        <f t="shared" si="4"/>
        <v>9.88879749586558</v>
      </c>
      <c r="L164" s="114">
        <f>IF(C164&lt;$G$6,Lähteandmed!$E$45*1.2*1.005*($G$6-O164),0)</f>
        <v>31.370809679999994</v>
      </c>
      <c r="M164" s="276" t="str">
        <f>IF(($G$4-Lähteandmed!$H$45*(Kraadpäevad!$G$4-Kraadpäevad!C164))&gt;Lähteandmed!$I$45,($G$4-Lähteandmed!$H$45*(Kraadpäevad!$G$4-Kraadpäevad!C164)),Lähteandmed!$I$45)</f>
        <v/>
      </c>
      <c r="N164" s="114">
        <f>IFERROR(($G$4-M164)/($G$4-C164),Lähteandmed!$H$45)</f>
        <v>0</v>
      </c>
      <c r="O164" s="276">
        <f t="shared" si="5"/>
        <v>0.1</v>
      </c>
      <c r="P164" s="276">
        <f>IF(O164&lt;($G$6-1),Lähteandmed!$E$45*1.2*1.005*(($G$6-1)-O164),0)</f>
        <v>29.618250479999997</v>
      </c>
    </row>
    <row r="165" spans="2:16">
      <c r="B165" s="113">
        <v>161</v>
      </c>
      <c r="C165" s="113">
        <v>0.1</v>
      </c>
      <c r="D165" s="276">
        <f t="shared" si="4"/>
        <v>9.88879749586558</v>
      </c>
      <c r="L165" s="114">
        <f>IF(C165&lt;$G$6,Lähteandmed!$E$45*1.2*1.005*($G$6-O165),0)</f>
        <v>31.370809679999994</v>
      </c>
      <c r="M165" s="276" t="str">
        <f>IF(($G$4-Lähteandmed!$H$45*(Kraadpäevad!$G$4-Kraadpäevad!C165))&gt;Lähteandmed!$I$45,($G$4-Lähteandmed!$H$45*(Kraadpäevad!$G$4-Kraadpäevad!C165)),Lähteandmed!$I$45)</f>
        <v/>
      </c>
      <c r="N165" s="114">
        <f>IFERROR(($G$4-M165)/($G$4-C165),Lähteandmed!$H$45)</f>
        <v>0</v>
      </c>
      <c r="O165" s="276">
        <f t="shared" si="5"/>
        <v>0.1</v>
      </c>
      <c r="P165" s="276">
        <f>IF(O165&lt;($G$6-1),Lähteandmed!$E$45*1.2*1.005*(($G$6-1)-O165),0)</f>
        <v>29.618250479999997</v>
      </c>
    </row>
    <row r="166" spans="2:16">
      <c r="B166" s="113">
        <v>162</v>
      </c>
      <c r="C166" s="113">
        <v>0</v>
      </c>
      <c r="D166" s="276">
        <f t="shared" si="4"/>
        <v>9.9887974958655796</v>
      </c>
      <c r="L166" s="114">
        <f>IF(C166&lt;$G$6,Lähteandmed!$E$45*1.2*1.005*($G$6-O166),0)</f>
        <v>31.546065599999999</v>
      </c>
      <c r="M166" s="276" t="str">
        <f>IF(($G$4-Lähteandmed!$H$45*(Kraadpäevad!$G$4-Kraadpäevad!C166))&gt;Lähteandmed!$I$45,($G$4-Lähteandmed!$H$45*(Kraadpäevad!$G$4-Kraadpäevad!C166)),Lähteandmed!$I$45)</f>
        <v/>
      </c>
      <c r="N166" s="114">
        <f>IFERROR(($G$4-M166)/($G$4-C166),Lähteandmed!$H$45)</f>
        <v>0</v>
      </c>
      <c r="O166" s="276">
        <f t="shared" si="5"/>
        <v>0</v>
      </c>
      <c r="P166" s="276">
        <f>IF(O166&lt;($G$6-1),Lähteandmed!$E$45*1.2*1.005*(($G$6-1)-O166),0)</f>
        <v>29.793506399999998</v>
      </c>
    </row>
    <row r="167" spans="2:16">
      <c r="B167" s="113">
        <v>163</v>
      </c>
      <c r="C167" s="113">
        <v>0.1</v>
      </c>
      <c r="D167" s="276">
        <f t="shared" si="4"/>
        <v>9.88879749586558</v>
      </c>
      <c r="L167" s="114">
        <f>IF(C167&lt;$G$6,Lähteandmed!$E$45*1.2*1.005*($G$6-O167),0)</f>
        <v>31.370809679999994</v>
      </c>
      <c r="M167" s="276" t="str">
        <f>IF(($G$4-Lähteandmed!$H$45*(Kraadpäevad!$G$4-Kraadpäevad!C167))&gt;Lähteandmed!$I$45,($G$4-Lähteandmed!$H$45*(Kraadpäevad!$G$4-Kraadpäevad!C167)),Lähteandmed!$I$45)</f>
        <v/>
      </c>
      <c r="N167" s="114">
        <f>IFERROR(($G$4-M167)/($G$4-C167),Lähteandmed!$H$45)</f>
        <v>0</v>
      </c>
      <c r="O167" s="276">
        <f t="shared" si="5"/>
        <v>0.1</v>
      </c>
      <c r="P167" s="276">
        <f>IF(O167&lt;($G$6-1),Lähteandmed!$E$45*1.2*1.005*(($G$6-1)-O167),0)</f>
        <v>29.618250479999997</v>
      </c>
    </row>
    <row r="168" spans="2:16">
      <c r="B168" s="113">
        <v>164</v>
      </c>
      <c r="C168" s="113">
        <v>0.1</v>
      </c>
      <c r="D168" s="276">
        <f t="shared" si="4"/>
        <v>9.88879749586558</v>
      </c>
      <c r="L168" s="114">
        <f>IF(C168&lt;$G$6,Lähteandmed!$E$45*1.2*1.005*($G$6-O168),0)</f>
        <v>31.370809679999994</v>
      </c>
      <c r="M168" s="276" t="str">
        <f>IF(($G$4-Lähteandmed!$H$45*(Kraadpäevad!$G$4-Kraadpäevad!C168))&gt;Lähteandmed!$I$45,($G$4-Lähteandmed!$H$45*(Kraadpäevad!$G$4-Kraadpäevad!C168)),Lähteandmed!$I$45)</f>
        <v/>
      </c>
      <c r="N168" s="114">
        <f>IFERROR(($G$4-M168)/($G$4-C168),Lähteandmed!$H$45)</f>
        <v>0</v>
      </c>
      <c r="O168" s="276">
        <f t="shared" si="5"/>
        <v>0.1</v>
      </c>
      <c r="P168" s="276">
        <f>IF(O168&lt;($G$6-1),Lähteandmed!$E$45*1.2*1.005*(($G$6-1)-O168),0)</f>
        <v>29.618250479999997</v>
      </c>
    </row>
    <row r="169" spans="2:16">
      <c r="B169" s="113">
        <v>165</v>
      </c>
      <c r="C169" s="113">
        <v>0.2</v>
      </c>
      <c r="D169" s="276">
        <f t="shared" si="4"/>
        <v>9.7887974958655803</v>
      </c>
      <c r="L169" s="114">
        <f>IF(C169&lt;$G$6,Lähteandmed!$E$45*1.2*1.005*($G$6-O169),0)</f>
        <v>31.195553759999999</v>
      </c>
      <c r="M169" s="276" t="str">
        <f>IF(($G$4-Lähteandmed!$H$45*(Kraadpäevad!$G$4-Kraadpäevad!C169))&gt;Lähteandmed!$I$45,($G$4-Lähteandmed!$H$45*(Kraadpäevad!$G$4-Kraadpäevad!C169)),Lähteandmed!$I$45)</f>
        <v/>
      </c>
      <c r="N169" s="114">
        <f>IFERROR(($G$4-M169)/($G$4-C169),Lähteandmed!$H$45)</f>
        <v>0</v>
      </c>
      <c r="O169" s="276">
        <f t="shared" si="5"/>
        <v>0.2</v>
      </c>
      <c r="P169" s="276">
        <f>IF(O169&lt;($G$6-1),Lähteandmed!$E$45*1.2*1.005*(($G$6-1)-O169),0)</f>
        <v>29.442994559999999</v>
      </c>
    </row>
    <row r="170" spans="2:16">
      <c r="B170" s="113">
        <v>166</v>
      </c>
      <c r="C170" s="113">
        <v>0.2</v>
      </c>
      <c r="D170" s="276">
        <f t="shared" si="4"/>
        <v>9.7887974958655803</v>
      </c>
      <c r="L170" s="114">
        <f>IF(C170&lt;$G$6,Lähteandmed!$E$45*1.2*1.005*($G$6-O170),0)</f>
        <v>31.195553759999999</v>
      </c>
      <c r="M170" s="276" t="str">
        <f>IF(($G$4-Lähteandmed!$H$45*(Kraadpäevad!$G$4-Kraadpäevad!C170))&gt;Lähteandmed!$I$45,($G$4-Lähteandmed!$H$45*(Kraadpäevad!$G$4-Kraadpäevad!C170)),Lähteandmed!$I$45)</f>
        <v/>
      </c>
      <c r="N170" s="114">
        <f>IFERROR(($G$4-M170)/($G$4-C170),Lähteandmed!$H$45)</f>
        <v>0</v>
      </c>
      <c r="O170" s="276">
        <f t="shared" si="5"/>
        <v>0.2</v>
      </c>
      <c r="P170" s="276">
        <f>IF(O170&lt;($G$6-1),Lähteandmed!$E$45*1.2*1.005*(($G$6-1)-O170),0)</f>
        <v>29.442994559999999</v>
      </c>
    </row>
    <row r="171" spans="2:16">
      <c r="B171" s="113">
        <v>167</v>
      </c>
      <c r="C171" s="113">
        <v>0.3</v>
      </c>
      <c r="D171" s="276">
        <f t="shared" si="4"/>
        <v>9.6887974958655789</v>
      </c>
      <c r="L171" s="114">
        <f>IF(C171&lt;$G$6,Lähteandmed!$E$45*1.2*1.005*($G$6-O171),0)</f>
        <v>31.020297839999998</v>
      </c>
      <c r="M171" s="276" t="str">
        <f>IF(($G$4-Lähteandmed!$H$45*(Kraadpäevad!$G$4-Kraadpäevad!C171))&gt;Lähteandmed!$I$45,($G$4-Lähteandmed!$H$45*(Kraadpäevad!$G$4-Kraadpäevad!C171)),Lähteandmed!$I$45)</f>
        <v/>
      </c>
      <c r="N171" s="114">
        <f>IFERROR(($G$4-M171)/($G$4-C171),Lähteandmed!$H$45)</f>
        <v>0</v>
      </c>
      <c r="O171" s="276">
        <f t="shared" si="5"/>
        <v>0.3</v>
      </c>
      <c r="P171" s="276">
        <f>IF(O171&lt;($G$6-1),Lähteandmed!$E$45*1.2*1.005*(($G$6-1)-O171),0)</f>
        <v>29.267738639999997</v>
      </c>
    </row>
    <row r="172" spans="2:16">
      <c r="B172" s="113">
        <v>168</v>
      </c>
      <c r="C172" s="113">
        <v>0.3</v>
      </c>
      <c r="D172" s="276">
        <f t="shared" si="4"/>
        <v>9.6887974958655789</v>
      </c>
      <c r="L172" s="114">
        <f>IF(C172&lt;$G$6,Lähteandmed!$E$45*1.2*1.005*($G$6-O172),0)</f>
        <v>31.020297839999998</v>
      </c>
      <c r="M172" s="276" t="str">
        <f>IF(($G$4-Lähteandmed!$H$45*(Kraadpäevad!$G$4-Kraadpäevad!C172))&gt;Lähteandmed!$I$45,($G$4-Lähteandmed!$H$45*(Kraadpäevad!$G$4-Kraadpäevad!C172)),Lähteandmed!$I$45)</f>
        <v/>
      </c>
      <c r="N172" s="114">
        <f>IFERROR(($G$4-M172)/($G$4-C172),Lähteandmed!$H$45)</f>
        <v>0</v>
      </c>
      <c r="O172" s="276">
        <f t="shared" si="5"/>
        <v>0.3</v>
      </c>
      <c r="P172" s="276">
        <f>IF(O172&lt;($G$6-1),Lähteandmed!$E$45*1.2*1.005*(($G$6-1)-O172),0)</f>
        <v>29.267738639999997</v>
      </c>
    </row>
    <row r="173" spans="2:16">
      <c r="B173" s="113">
        <v>169</v>
      </c>
      <c r="C173" s="113">
        <v>0.4</v>
      </c>
      <c r="D173" s="276">
        <f t="shared" si="4"/>
        <v>9.5887974958655793</v>
      </c>
      <c r="L173" s="114">
        <f>IF(C173&lt;$G$6,Lähteandmed!$E$45*1.2*1.005*($G$6-O173),0)</f>
        <v>30.84504192</v>
      </c>
      <c r="M173" s="276" t="str">
        <f>IF(($G$4-Lähteandmed!$H$45*(Kraadpäevad!$G$4-Kraadpäevad!C173))&gt;Lähteandmed!$I$45,($G$4-Lähteandmed!$H$45*(Kraadpäevad!$G$4-Kraadpäevad!C173)),Lähteandmed!$I$45)</f>
        <v/>
      </c>
      <c r="N173" s="114">
        <f>IFERROR(($G$4-M173)/($G$4-C173),Lähteandmed!$H$45)</f>
        <v>0</v>
      </c>
      <c r="O173" s="276">
        <f t="shared" si="5"/>
        <v>0.4</v>
      </c>
      <c r="P173" s="276">
        <f>IF(O173&lt;($G$6-1),Lähteandmed!$E$45*1.2*1.005*(($G$6-1)-O173),0)</f>
        <v>29.09248272</v>
      </c>
    </row>
    <row r="174" spans="2:16">
      <c r="B174" s="113">
        <v>170</v>
      </c>
      <c r="C174" s="113">
        <v>0.4</v>
      </c>
      <c r="D174" s="276">
        <f t="shared" si="4"/>
        <v>9.5887974958655793</v>
      </c>
      <c r="L174" s="114">
        <f>IF(C174&lt;$G$6,Lähteandmed!$E$45*1.2*1.005*($G$6-O174),0)</f>
        <v>30.84504192</v>
      </c>
      <c r="M174" s="276" t="str">
        <f>IF(($G$4-Lähteandmed!$H$45*(Kraadpäevad!$G$4-Kraadpäevad!C174))&gt;Lähteandmed!$I$45,($G$4-Lähteandmed!$H$45*(Kraadpäevad!$G$4-Kraadpäevad!C174)),Lähteandmed!$I$45)</f>
        <v/>
      </c>
      <c r="N174" s="114">
        <f>IFERROR(($G$4-M174)/($G$4-C174),Lähteandmed!$H$45)</f>
        <v>0</v>
      </c>
      <c r="O174" s="276">
        <f t="shared" si="5"/>
        <v>0.4</v>
      </c>
      <c r="P174" s="276">
        <f>IF(O174&lt;($G$6-1),Lähteandmed!$E$45*1.2*1.005*(($G$6-1)-O174),0)</f>
        <v>29.09248272</v>
      </c>
    </row>
    <row r="175" spans="2:16">
      <c r="B175" s="113">
        <v>171</v>
      </c>
      <c r="C175" s="113">
        <v>0.5</v>
      </c>
      <c r="D175" s="276">
        <f t="shared" si="4"/>
        <v>9.4887974958655796</v>
      </c>
      <c r="L175" s="114">
        <f>IF(C175&lt;$G$6,Lähteandmed!$E$45*1.2*1.005*($G$6-O175),0)</f>
        <v>30.669785999999998</v>
      </c>
      <c r="M175" s="276" t="str">
        <f>IF(($G$4-Lähteandmed!$H$45*(Kraadpäevad!$G$4-Kraadpäevad!C175))&gt;Lähteandmed!$I$45,($G$4-Lähteandmed!$H$45*(Kraadpäevad!$G$4-Kraadpäevad!C175)),Lähteandmed!$I$45)</f>
        <v/>
      </c>
      <c r="N175" s="114">
        <f>IFERROR(($G$4-M175)/($G$4-C175),Lähteandmed!$H$45)</f>
        <v>0</v>
      </c>
      <c r="O175" s="276">
        <f t="shared" si="5"/>
        <v>0.5</v>
      </c>
      <c r="P175" s="276">
        <f>IF(O175&lt;($G$6-1),Lähteandmed!$E$45*1.2*1.005*(($G$6-1)-O175),0)</f>
        <v>28.917226799999998</v>
      </c>
    </row>
    <row r="176" spans="2:16">
      <c r="B176" s="113">
        <v>172</v>
      </c>
      <c r="C176" s="113">
        <v>0.4</v>
      </c>
      <c r="D176" s="276">
        <f t="shared" si="4"/>
        <v>9.5887974958655793</v>
      </c>
      <c r="L176" s="114">
        <f>IF(C176&lt;$G$6,Lähteandmed!$E$45*1.2*1.005*($G$6-O176),0)</f>
        <v>30.84504192</v>
      </c>
      <c r="M176" s="276" t="str">
        <f>IF(($G$4-Lähteandmed!$H$45*(Kraadpäevad!$G$4-Kraadpäevad!C176))&gt;Lähteandmed!$I$45,($G$4-Lähteandmed!$H$45*(Kraadpäevad!$G$4-Kraadpäevad!C176)),Lähteandmed!$I$45)</f>
        <v/>
      </c>
      <c r="N176" s="114">
        <f>IFERROR(($G$4-M176)/($G$4-C176),Lähteandmed!$H$45)</f>
        <v>0</v>
      </c>
      <c r="O176" s="276">
        <f t="shared" si="5"/>
        <v>0.4</v>
      </c>
      <c r="P176" s="276">
        <f>IF(O176&lt;($G$6-1),Lähteandmed!$E$45*1.2*1.005*(($G$6-1)-O176),0)</f>
        <v>29.09248272</v>
      </c>
    </row>
    <row r="177" spans="2:16">
      <c r="B177" s="113">
        <v>173</v>
      </c>
      <c r="C177" s="113">
        <v>0.4</v>
      </c>
      <c r="D177" s="276">
        <f t="shared" si="4"/>
        <v>9.5887974958655793</v>
      </c>
      <c r="L177" s="114">
        <f>IF(C177&lt;$G$6,Lähteandmed!$E$45*1.2*1.005*($G$6-O177),0)</f>
        <v>30.84504192</v>
      </c>
      <c r="M177" s="276" t="str">
        <f>IF(($G$4-Lähteandmed!$H$45*(Kraadpäevad!$G$4-Kraadpäevad!C177))&gt;Lähteandmed!$I$45,($G$4-Lähteandmed!$H$45*(Kraadpäevad!$G$4-Kraadpäevad!C177)),Lähteandmed!$I$45)</f>
        <v/>
      </c>
      <c r="N177" s="114">
        <f>IFERROR(($G$4-M177)/($G$4-C177),Lähteandmed!$H$45)</f>
        <v>0</v>
      </c>
      <c r="O177" s="276">
        <f t="shared" si="5"/>
        <v>0.4</v>
      </c>
      <c r="P177" s="276">
        <f>IF(O177&lt;($G$6-1),Lähteandmed!$E$45*1.2*1.005*(($G$6-1)-O177),0)</f>
        <v>29.09248272</v>
      </c>
    </row>
    <row r="178" spans="2:16">
      <c r="B178" s="113">
        <v>174</v>
      </c>
      <c r="C178" s="113">
        <v>0.3</v>
      </c>
      <c r="D178" s="276">
        <f t="shared" si="4"/>
        <v>9.6887974958655789</v>
      </c>
      <c r="L178" s="114">
        <f>IF(C178&lt;$G$6,Lähteandmed!$E$45*1.2*1.005*($G$6-O178),0)</f>
        <v>31.020297839999998</v>
      </c>
      <c r="M178" s="276" t="str">
        <f>IF(($G$4-Lähteandmed!$H$45*(Kraadpäevad!$G$4-Kraadpäevad!C178))&gt;Lähteandmed!$I$45,($G$4-Lähteandmed!$H$45*(Kraadpäevad!$G$4-Kraadpäevad!C178)),Lähteandmed!$I$45)</f>
        <v/>
      </c>
      <c r="N178" s="114">
        <f>IFERROR(($G$4-M178)/($G$4-C178),Lähteandmed!$H$45)</f>
        <v>0</v>
      </c>
      <c r="O178" s="276">
        <f t="shared" si="5"/>
        <v>0.3</v>
      </c>
      <c r="P178" s="276">
        <f>IF(O178&lt;($G$6-1),Lähteandmed!$E$45*1.2*1.005*(($G$6-1)-O178),0)</f>
        <v>29.267738639999997</v>
      </c>
    </row>
    <row r="179" spans="2:16">
      <c r="B179" s="113">
        <v>175</v>
      </c>
      <c r="C179" s="113">
        <v>0.5</v>
      </c>
      <c r="D179" s="276">
        <f t="shared" si="4"/>
        <v>9.4887974958655796</v>
      </c>
      <c r="L179" s="114">
        <f>IF(C179&lt;$G$6,Lähteandmed!$E$45*1.2*1.005*($G$6-O179),0)</f>
        <v>30.669785999999998</v>
      </c>
      <c r="M179" s="276" t="str">
        <f>IF(($G$4-Lähteandmed!$H$45*(Kraadpäevad!$G$4-Kraadpäevad!C179))&gt;Lähteandmed!$I$45,($G$4-Lähteandmed!$H$45*(Kraadpäevad!$G$4-Kraadpäevad!C179)),Lähteandmed!$I$45)</f>
        <v/>
      </c>
      <c r="N179" s="114">
        <f>IFERROR(($G$4-M179)/($G$4-C179),Lähteandmed!$H$45)</f>
        <v>0</v>
      </c>
      <c r="O179" s="276">
        <f t="shared" si="5"/>
        <v>0.5</v>
      </c>
      <c r="P179" s="276">
        <f>IF(O179&lt;($G$6-1),Lähteandmed!$E$45*1.2*1.005*(($G$6-1)-O179),0)</f>
        <v>28.917226799999998</v>
      </c>
    </row>
    <row r="180" spans="2:16">
      <c r="B180" s="113">
        <v>176</v>
      </c>
      <c r="C180" s="113">
        <v>0.7</v>
      </c>
      <c r="D180" s="276">
        <f t="shared" si="4"/>
        <v>9.2887974958655803</v>
      </c>
      <c r="L180" s="114">
        <f>IF(C180&lt;$G$6,Lähteandmed!$E$45*1.2*1.005*($G$6-O180),0)</f>
        <v>30.319274159999999</v>
      </c>
      <c r="M180" s="276" t="str">
        <f>IF(($G$4-Lähteandmed!$H$45*(Kraadpäevad!$G$4-Kraadpäevad!C180))&gt;Lähteandmed!$I$45,($G$4-Lähteandmed!$H$45*(Kraadpäevad!$G$4-Kraadpäevad!C180)),Lähteandmed!$I$45)</f>
        <v/>
      </c>
      <c r="N180" s="114">
        <f>IFERROR(($G$4-M180)/($G$4-C180),Lähteandmed!$H$45)</f>
        <v>0</v>
      </c>
      <c r="O180" s="276">
        <f t="shared" si="5"/>
        <v>0.7</v>
      </c>
      <c r="P180" s="276">
        <f>IF(O180&lt;($G$6-1),Lähteandmed!$E$45*1.2*1.005*(($G$6-1)-O180),0)</f>
        <v>28.566714959999999</v>
      </c>
    </row>
    <row r="181" spans="2:16">
      <c r="B181" s="113">
        <v>177</v>
      </c>
      <c r="C181" s="113">
        <v>0.9</v>
      </c>
      <c r="D181" s="276">
        <f t="shared" si="4"/>
        <v>9.0887974958655793</v>
      </c>
      <c r="L181" s="114">
        <f>IF(C181&lt;$G$6,Lähteandmed!$E$45*1.2*1.005*($G$6-O181),0)</f>
        <v>29.96876232</v>
      </c>
      <c r="M181" s="276" t="str">
        <f>IF(($G$4-Lähteandmed!$H$45*(Kraadpäevad!$G$4-Kraadpäevad!C181))&gt;Lähteandmed!$I$45,($G$4-Lähteandmed!$H$45*(Kraadpäevad!$G$4-Kraadpäevad!C181)),Lähteandmed!$I$45)</f>
        <v/>
      </c>
      <c r="N181" s="114">
        <f>IFERROR(($G$4-M181)/($G$4-C181),Lähteandmed!$H$45)</f>
        <v>0</v>
      </c>
      <c r="O181" s="276">
        <f t="shared" si="5"/>
        <v>0.9</v>
      </c>
      <c r="P181" s="276">
        <f>IF(O181&lt;($G$6-1),Lähteandmed!$E$45*1.2*1.005*(($G$6-1)-O181),0)</f>
        <v>28.216203119999999</v>
      </c>
    </row>
    <row r="182" spans="2:16">
      <c r="B182" s="113">
        <v>178</v>
      </c>
      <c r="C182" s="113">
        <v>1</v>
      </c>
      <c r="D182" s="276">
        <f t="shared" si="4"/>
        <v>8.9887974958655796</v>
      </c>
      <c r="L182" s="114">
        <f>IF(C182&lt;$G$6,Lähteandmed!$E$45*1.2*1.005*($G$6-O182),0)</f>
        <v>29.793506399999998</v>
      </c>
      <c r="M182" s="276" t="str">
        <f>IF(($G$4-Lähteandmed!$H$45*(Kraadpäevad!$G$4-Kraadpäevad!C182))&gt;Lähteandmed!$I$45,($G$4-Lähteandmed!$H$45*(Kraadpäevad!$G$4-Kraadpäevad!C182)),Lähteandmed!$I$45)</f>
        <v/>
      </c>
      <c r="N182" s="114">
        <f>IFERROR(($G$4-M182)/($G$4-C182),Lähteandmed!$H$45)</f>
        <v>0</v>
      </c>
      <c r="O182" s="276">
        <f t="shared" si="5"/>
        <v>1</v>
      </c>
      <c r="P182" s="276">
        <f>IF(O182&lt;($G$6-1),Lähteandmed!$E$45*1.2*1.005*(($G$6-1)-O182),0)</f>
        <v>28.040947199999998</v>
      </c>
    </row>
    <row r="183" spans="2:16">
      <c r="B183" s="113">
        <v>179</v>
      </c>
      <c r="C183" s="113">
        <v>1.1000000000000001</v>
      </c>
      <c r="D183" s="276">
        <f t="shared" si="4"/>
        <v>8.88879749586558</v>
      </c>
      <c r="L183" s="114">
        <f>IF(C183&lt;$G$6,Lähteandmed!$E$45*1.2*1.005*($G$6-O183),0)</f>
        <v>29.618250479999997</v>
      </c>
      <c r="M183" s="276" t="str">
        <f>IF(($G$4-Lähteandmed!$H$45*(Kraadpäevad!$G$4-Kraadpäevad!C183))&gt;Lähteandmed!$I$45,($G$4-Lähteandmed!$H$45*(Kraadpäevad!$G$4-Kraadpäevad!C183)),Lähteandmed!$I$45)</f>
        <v/>
      </c>
      <c r="N183" s="114">
        <f>IFERROR(($G$4-M183)/($G$4-C183),Lähteandmed!$H$45)</f>
        <v>0</v>
      </c>
      <c r="O183" s="276">
        <f t="shared" si="5"/>
        <v>1.1000000000000001</v>
      </c>
      <c r="P183" s="276">
        <f>IF(O183&lt;($G$6-1),Lähteandmed!$E$45*1.2*1.005*(($G$6-1)-O183),0)</f>
        <v>27.86569128</v>
      </c>
    </row>
    <row r="184" spans="2:16">
      <c r="B184" s="113">
        <v>180</v>
      </c>
      <c r="C184" s="113">
        <v>1.2</v>
      </c>
      <c r="D184" s="276">
        <f t="shared" si="4"/>
        <v>8.7887974958655803</v>
      </c>
      <c r="L184" s="114">
        <f>IF(C184&lt;$G$6,Lähteandmed!$E$45*1.2*1.005*($G$6-O184),0)</f>
        <v>29.442994559999999</v>
      </c>
      <c r="M184" s="276" t="str">
        <f>IF(($G$4-Lähteandmed!$H$45*(Kraadpäevad!$G$4-Kraadpäevad!C184))&gt;Lähteandmed!$I$45,($G$4-Lähteandmed!$H$45*(Kraadpäevad!$G$4-Kraadpäevad!C184)),Lähteandmed!$I$45)</f>
        <v/>
      </c>
      <c r="N184" s="114">
        <f>IFERROR(($G$4-M184)/($G$4-C184),Lähteandmed!$H$45)</f>
        <v>0</v>
      </c>
      <c r="O184" s="276">
        <f t="shared" si="5"/>
        <v>1.2</v>
      </c>
      <c r="P184" s="276">
        <f>IF(O184&lt;($G$6-1),Lähteandmed!$E$45*1.2*1.005*(($G$6-1)-O184),0)</f>
        <v>27.690435359999999</v>
      </c>
    </row>
    <row r="185" spans="2:16">
      <c r="B185" s="113">
        <v>181</v>
      </c>
      <c r="C185" s="113">
        <v>1.3</v>
      </c>
      <c r="D185" s="276">
        <f t="shared" si="4"/>
        <v>8.6887974958655789</v>
      </c>
      <c r="L185" s="114">
        <f>IF(C185&lt;$G$6,Lähteandmed!$E$45*1.2*1.005*($G$6-O185),0)</f>
        <v>29.267738639999997</v>
      </c>
      <c r="M185" s="276" t="str">
        <f>IF(($G$4-Lähteandmed!$H$45*(Kraadpäevad!$G$4-Kraadpäevad!C185))&gt;Lähteandmed!$I$45,($G$4-Lähteandmed!$H$45*(Kraadpäevad!$G$4-Kraadpäevad!C185)),Lähteandmed!$I$45)</f>
        <v/>
      </c>
      <c r="N185" s="114">
        <f>IFERROR(($G$4-M185)/($G$4-C185),Lähteandmed!$H$45)</f>
        <v>0</v>
      </c>
      <c r="O185" s="276">
        <f t="shared" si="5"/>
        <v>1.3</v>
      </c>
      <c r="P185" s="276">
        <f>IF(O185&lt;($G$6-1),Lähteandmed!$E$45*1.2*1.005*(($G$6-1)-O185),0)</f>
        <v>27.515179439999997</v>
      </c>
    </row>
    <row r="186" spans="2:16">
      <c r="B186" s="113">
        <v>182</v>
      </c>
      <c r="C186" s="113">
        <v>1.3</v>
      </c>
      <c r="D186" s="276">
        <f t="shared" si="4"/>
        <v>8.6887974958655789</v>
      </c>
      <c r="L186" s="114">
        <f>IF(C186&lt;$G$6,Lähteandmed!$E$45*1.2*1.005*($G$6-O186),0)</f>
        <v>29.267738639999997</v>
      </c>
      <c r="M186" s="276" t="str">
        <f>IF(($G$4-Lähteandmed!$H$45*(Kraadpäevad!$G$4-Kraadpäevad!C186))&gt;Lähteandmed!$I$45,($G$4-Lähteandmed!$H$45*(Kraadpäevad!$G$4-Kraadpäevad!C186)),Lähteandmed!$I$45)</f>
        <v/>
      </c>
      <c r="N186" s="114">
        <f>IFERROR(($G$4-M186)/($G$4-C186),Lähteandmed!$H$45)</f>
        <v>0</v>
      </c>
      <c r="O186" s="276">
        <f t="shared" si="5"/>
        <v>1.3</v>
      </c>
      <c r="P186" s="276">
        <f>IF(O186&lt;($G$6-1),Lähteandmed!$E$45*1.2*1.005*(($G$6-1)-O186),0)</f>
        <v>27.515179439999997</v>
      </c>
    </row>
    <row r="187" spans="2:16">
      <c r="B187" s="113">
        <v>183</v>
      </c>
      <c r="C187" s="113">
        <v>1.4</v>
      </c>
      <c r="D187" s="276">
        <f t="shared" si="4"/>
        <v>8.5887974958655793</v>
      </c>
      <c r="L187" s="114">
        <f>IF(C187&lt;$G$6,Lähteandmed!$E$45*1.2*1.005*($G$6-O187),0)</f>
        <v>29.09248272</v>
      </c>
      <c r="M187" s="276" t="str">
        <f>IF(($G$4-Lähteandmed!$H$45*(Kraadpäevad!$G$4-Kraadpäevad!C187))&gt;Lähteandmed!$I$45,($G$4-Lähteandmed!$H$45*(Kraadpäevad!$G$4-Kraadpäevad!C187)),Lähteandmed!$I$45)</f>
        <v/>
      </c>
      <c r="N187" s="114">
        <f>IFERROR(($G$4-M187)/($G$4-C187),Lähteandmed!$H$45)</f>
        <v>0</v>
      </c>
      <c r="O187" s="276">
        <f t="shared" si="5"/>
        <v>1.4</v>
      </c>
      <c r="P187" s="276">
        <f>IF(O187&lt;($G$6-1),Lähteandmed!$E$45*1.2*1.005*(($G$6-1)-O187),0)</f>
        <v>27.339923519999996</v>
      </c>
    </row>
    <row r="188" spans="2:16">
      <c r="B188" s="113">
        <v>184</v>
      </c>
      <c r="C188" s="113">
        <v>1.4</v>
      </c>
      <c r="D188" s="276">
        <f t="shared" si="4"/>
        <v>8.5887974958655793</v>
      </c>
      <c r="L188" s="114">
        <f>IF(C188&lt;$G$6,Lähteandmed!$E$45*1.2*1.005*($G$6-O188),0)</f>
        <v>29.09248272</v>
      </c>
      <c r="M188" s="276" t="str">
        <f>IF(($G$4-Lähteandmed!$H$45*(Kraadpäevad!$G$4-Kraadpäevad!C188))&gt;Lähteandmed!$I$45,($G$4-Lähteandmed!$H$45*(Kraadpäevad!$G$4-Kraadpäevad!C188)),Lähteandmed!$I$45)</f>
        <v/>
      </c>
      <c r="N188" s="114">
        <f>IFERROR(($G$4-M188)/($G$4-C188),Lähteandmed!$H$45)</f>
        <v>0</v>
      </c>
      <c r="O188" s="276">
        <f t="shared" si="5"/>
        <v>1.4</v>
      </c>
      <c r="P188" s="276">
        <f>IF(O188&lt;($G$6-1),Lähteandmed!$E$45*1.2*1.005*(($G$6-1)-O188),0)</f>
        <v>27.339923519999996</v>
      </c>
    </row>
    <row r="189" spans="2:16">
      <c r="B189" s="113">
        <v>185</v>
      </c>
      <c r="C189" s="113">
        <v>1.4</v>
      </c>
      <c r="D189" s="276">
        <f t="shared" si="4"/>
        <v>8.5887974958655793</v>
      </c>
      <c r="L189" s="114">
        <f>IF(C189&lt;$G$6,Lähteandmed!$E$45*1.2*1.005*($G$6-O189),0)</f>
        <v>29.09248272</v>
      </c>
      <c r="M189" s="276" t="str">
        <f>IF(($G$4-Lähteandmed!$H$45*(Kraadpäevad!$G$4-Kraadpäevad!C189))&gt;Lähteandmed!$I$45,($G$4-Lähteandmed!$H$45*(Kraadpäevad!$G$4-Kraadpäevad!C189)),Lähteandmed!$I$45)</f>
        <v/>
      </c>
      <c r="N189" s="114">
        <f>IFERROR(($G$4-M189)/($G$4-C189),Lähteandmed!$H$45)</f>
        <v>0</v>
      </c>
      <c r="O189" s="276">
        <f t="shared" si="5"/>
        <v>1.4</v>
      </c>
      <c r="P189" s="276">
        <f>IF(O189&lt;($G$6-1),Lähteandmed!$E$45*1.2*1.005*(($G$6-1)-O189),0)</f>
        <v>27.339923519999996</v>
      </c>
    </row>
    <row r="190" spans="2:16">
      <c r="B190" s="113">
        <v>186</v>
      </c>
      <c r="C190" s="113">
        <v>1.4</v>
      </c>
      <c r="D190" s="276">
        <f t="shared" si="4"/>
        <v>8.5887974958655793</v>
      </c>
      <c r="L190" s="114">
        <f>IF(C190&lt;$G$6,Lähteandmed!$E$45*1.2*1.005*($G$6-O190),0)</f>
        <v>29.09248272</v>
      </c>
      <c r="M190" s="276" t="str">
        <f>IF(($G$4-Lähteandmed!$H$45*(Kraadpäevad!$G$4-Kraadpäevad!C190))&gt;Lähteandmed!$I$45,($G$4-Lähteandmed!$H$45*(Kraadpäevad!$G$4-Kraadpäevad!C190)),Lähteandmed!$I$45)</f>
        <v/>
      </c>
      <c r="N190" s="114">
        <f>IFERROR(($G$4-M190)/($G$4-C190),Lähteandmed!$H$45)</f>
        <v>0</v>
      </c>
      <c r="O190" s="276">
        <f t="shared" si="5"/>
        <v>1.4</v>
      </c>
      <c r="P190" s="276">
        <f>IF(O190&lt;($G$6-1),Lähteandmed!$E$45*1.2*1.005*(($G$6-1)-O190),0)</f>
        <v>27.339923519999996</v>
      </c>
    </row>
    <row r="191" spans="2:16">
      <c r="B191" s="113">
        <v>187</v>
      </c>
      <c r="C191" s="113">
        <v>1.4</v>
      </c>
      <c r="D191" s="276">
        <f t="shared" si="4"/>
        <v>8.5887974958655793</v>
      </c>
      <c r="L191" s="114">
        <f>IF(C191&lt;$G$6,Lähteandmed!$E$45*1.2*1.005*($G$6-O191),0)</f>
        <v>29.09248272</v>
      </c>
      <c r="M191" s="276" t="str">
        <f>IF(($G$4-Lähteandmed!$H$45*(Kraadpäevad!$G$4-Kraadpäevad!C191))&gt;Lähteandmed!$I$45,($G$4-Lähteandmed!$H$45*(Kraadpäevad!$G$4-Kraadpäevad!C191)),Lähteandmed!$I$45)</f>
        <v/>
      </c>
      <c r="N191" s="114">
        <f>IFERROR(($G$4-M191)/($G$4-C191),Lähteandmed!$H$45)</f>
        <v>0</v>
      </c>
      <c r="O191" s="276">
        <f t="shared" si="5"/>
        <v>1.4</v>
      </c>
      <c r="P191" s="276">
        <f>IF(O191&lt;($G$6-1),Lähteandmed!$E$45*1.2*1.005*(($G$6-1)-O191),0)</f>
        <v>27.339923519999996</v>
      </c>
    </row>
    <row r="192" spans="2:16">
      <c r="B192" s="113">
        <v>188</v>
      </c>
      <c r="C192" s="113">
        <v>1.4</v>
      </c>
      <c r="D192" s="276">
        <f t="shared" si="4"/>
        <v>8.5887974958655793</v>
      </c>
      <c r="L192" s="114">
        <f>IF(C192&lt;$G$6,Lähteandmed!$E$45*1.2*1.005*($G$6-O192),0)</f>
        <v>29.09248272</v>
      </c>
      <c r="M192" s="276" t="str">
        <f>IF(($G$4-Lähteandmed!$H$45*(Kraadpäevad!$G$4-Kraadpäevad!C192))&gt;Lähteandmed!$I$45,($G$4-Lähteandmed!$H$45*(Kraadpäevad!$G$4-Kraadpäevad!C192)),Lähteandmed!$I$45)</f>
        <v/>
      </c>
      <c r="N192" s="114">
        <f>IFERROR(($G$4-M192)/($G$4-C192),Lähteandmed!$H$45)</f>
        <v>0</v>
      </c>
      <c r="O192" s="276">
        <f t="shared" si="5"/>
        <v>1.4</v>
      </c>
      <c r="P192" s="276">
        <f>IF(O192&lt;($G$6-1),Lähteandmed!$E$45*1.2*1.005*(($G$6-1)-O192),0)</f>
        <v>27.339923519999996</v>
      </c>
    </row>
    <row r="193" spans="2:16">
      <c r="B193" s="113">
        <v>189</v>
      </c>
      <c r="C193" s="113">
        <v>1.4</v>
      </c>
      <c r="D193" s="276">
        <f t="shared" si="4"/>
        <v>8.5887974958655793</v>
      </c>
      <c r="L193" s="114">
        <f>IF(C193&lt;$G$6,Lähteandmed!$E$45*1.2*1.005*($G$6-O193),0)</f>
        <v>29.09248272</v>
      </c>
      <c r="M193" s="276" t="str">
        <f>IF(($G$4-Lähteandmed!$H$45*(Kraadpäevad!$G$4-Kraadpäevad!C193))&gt;Lähteandmed!$I$45,($G$4-Lähteandmed!$H$45*(Kraadpäevad!$G$4-Kraadpäevad!C193)),Lähteandmed!$I$45)</f>
        <v/>
      </c>
      <c r="N193" s="114">
        <f>IFERROR(($G$4-M193)/($G$4-C193),Lähteandmed!$H$45)</f>
        <v>0</v>
      </c>
      <c r="O193" s="276">
        <f t="shared" si="5"/>
        <v>1.4</v>
      </c>
      <c r="P193" s="276">
        <f>IF(O193&lt;($G$6-1),Lähteandmed!$E$45*1.2*1.005*(($G$6-1)-O193),0)</f>
        <v>27.339923519999996</v>
      </c>
    </row>
    <row r="194" spans="2:16">
      <c r="B194" s="113">
        <v>190</v>
      </c>
      <c r="C194" s="113">
        <v>1.4</v>
      </c>
      <c r="D194" s="276">
        <f t="shared" si="4"/>
        <v>8.5887974958655793</v>
      </c>
      <c r="L194" s="114">
        <f>IF(C194&lt;$G$6,Lähteandmed!$E$45*1.2*1.005*($G$6-O194),0)</f>
        <v>29.09248272</v>
      </c>
      <c r="M194" s="276" t="str">
        <f>IF(($G$4-Lähteandmed!$H$45*(Kraadpäevad!$G$4-Kraadpäevad!C194))&gt;Lähteandmed!$I$45,($G$4-Lähteandmed!$H$45*(Kraadpäevad!$G$4-Kraadpäevad!C194)),Lähteandmed!$I$45)</f>
        <v/>
      </c>
      <c r="N194" s="114">
        <f>IFERROR(($G$4-M194)/($G$4-C194),Lähteandmed!$H$45)</f>
        <v>0</v>
      </c>
      <c r="O194" s="276">
        <f t="shared" si="5"/>
        <v>1.4</v>
      </c>
      <c r="P194" s="276">
        <f>IF(O194&lt;($G$6-1),Lähteandmed!$E$45*1.2*1.005*(($G$6-1)-O194),0)</f>
        <v>27.339923519999996</v>
      </c>
    </row>
    <row r="195" spans="2:16">
      <c r="B195" s="113">
        <v>191</v>
      </c>
      <c r="C195" s="113">
        <v>1.5</v>
      </c>
      <c r="D195" s="276">
        <f t="shared" si="4"/>
        <v>8.4887974958655796</v>
      </c>
      <c r="L195" s="114">
        <f>IF(C195&lt;$G$6,Lähteandmed!$E$45*1.2*1.005*($G$6-O195),0)</f>
        <v>28.917226799999998</v>
      </c>
      <c r="M195" s="276" t="str">
        <f>IF(($G$4-Lähteandmed!$H$45*(Kraadpäevad!$G$4-Kraadpäevad!C195))&gt;Lähteandmed!$I$45,($G$4-Lähteandmed!$H$45*(Kraadpäevad!$G$4-Kraadpäevad!C195)),Lähteandmed!$I$45)</f>
        <v/>
      </c>
      <c r="N195" s="114">
        <f>IFERROR(($G$4-M195)/($G$4-C195),Lähteandmed!$H$45)</f>
        <v>0</v>
      </c>
      <c r="O195" s="276">
        <f t="shared" si="5"/>
        <v>1.5</v>
      </c>
      <c r="P195" s="276">
        <f>IF(O195&lt;($G$6-1),Lähteandmed!$E$45*1.2*1.005*(($G$6-1)-O195),0)</f>
        <v>27.164667599999998</v>
      </c>
    </row>
    <row r="196" spans="2:16">
      <c r="B196" s="113">
        <v>192</v>
      </c>
      <c r="C196" s="113">
        <v>1.5</v>
      </c>
      <c r="D196" s="276">
        <f t="shared" ref="D196:D259" si="6">IFERROR(IF($G$5-C196&gt;0,$G$5-C196,"0"),0)</f>
        <v>8.4887974958655796</v>
      </c>
      <c r="L196" s="114">
        <f>IF(C196&lt;$G$6,Lähteandmed!$E$45*1.2*1.005*($G$6-O196),0)</f>
        <v>28.917226799999998</v>
      </c>
      <c r="M196" s="276" t="str">
        <f>IF(($G$4-Lähteandmed!$H$45*(Kraadpäevad!$G$4-Kraadpäevad!C196))&gt;Lähteandmed!$I$45,($G$4-Lähteandmed!$H$45*(Kraadpäevad!$G$4-Kraadpäevad!C196)),Lähteandmed!$I$45)</f>
        <v/>
      </c>
      <c r="N196" s="114">
        <f>IFERROR(($G$4-M196)/($G$4-C196),Lähteandmed!$H$45)</f>
        <v>0</v>
      </c>
      <c r="O196" s="276">
        <f t="shared" ref="O196:O259" si="7">N196*($G$4-C196)+C196</f>
        <v>1.5</v>
      </c>
      <c r="P196" s="276">
        <f>IF(O196&lt;($G$6-1),Lähteandmed!$E$45*1.2*1.005*(($G$6-1)-O196),0)</f>
        <v>27.164667599999998</v>
      </c>
    </row>
    <row r="197" spans="2:16">
      <c r="B197" s="113">
        <v>193</v>
      </c>
      <c r="C197" s="113">
        <v>1.6</v>
      </c>
      <c r="D197" s="276">
        <f t="shared" si="6"/>
        <v>8.38879749586558</v>
      </c>
      <c r="L197" s="114">
        <f>IF(C197&lt;$G$6,Lähteandmed!$E$45*1.2*1.005*($G$6-O197),0)</f>
        <v>28.741970879999997</v>
      </c>
      <c r="M197" s="276" t="str">
        <f>IF(($G$4-Lähteandmed!$H$45*(Kraadpäevad!$G$4-Kraadpäevad!C197))&gt;Lähteandmed!$I$45,($G$4-Lähteandmed!$H$45*(Kraadpäevad!$G$4-Kraadpäevad!C197)),Lähteandmed!$I$45)</f>
        <v/>
      </c>
      <c r="N197" s="114">
        <f>IFERROR(($G$4-M197)/($G$4-C197),Lähteandmed!$H$45)</f>
        <v>0</v>
      </c>
      <c r="O197" s="276">
        <f t="shared" si="7"/>
        <v>1.6</v>
      </c>
      <c r="P197" s="276">
        <f>IF(O197&lt;($G$6-1),Lähteandmed!$E$45*1.2*1.005*(($G$6-1)-O197),0)</f>
        <v>26.98941168</v>
      </c>
    </row>
    <row r="198" spans="2:16">
      <c r="B198" s="113">
        <v>194</v>
      </c>
      <c r="C198" s="113">
        <v>1.7</v>
      </c>
      <c r="D198" s="276">
        <f t="shared" si="6"/>
        <v>8.2887974958655803</v>
      </c>
      <c r="L198" s="114">
        <f>IF(C198&lt;$G$6,Lähteandmed!$E$45*1.2*1.005*($G$6-O198),0)</f>
        <v>28.566714959999999</v>
      </c>
      <c r="M198" s="276" t="str">
        <f>IF(($G$4-Lähteandmed!$H$45*(Kraadpäevad!$G$4-Kraadpäevad!C198))&gt;Lähteandmed!$I$45,($G$4-Lähteandmed!$H$45*(Kraadpäevad!$G$4-Kraadpäevad!C198)),Lähteandmed!$I$45)</f>
        <v/>
      </c>
      <c r="N198" s="114">
        <f>IFERROR(($G$4-M198)/($G$4-C198),Lähteandmed!$H$45)</f>
        <v>0</v>
      </c>
      <c r="O198" s="276">
        <f t="shared" si="7"/>
        <v>1.7</v>
      </c>
      <c r="P198" s="276">
        <f>IF(O198&lt;($G$6-1),Lähteandmed!$E$45*1.2*1.005*(($G$6-1)-O198),0)</f>
        <v>26.814155759999998</v>
      </c>
    </row>
    <row r="199" spans="2:16">
      <c r="B199" s="113">
        <v>195</v>
      </c>
      <c r="C199" s="113">
        <v>1.8</v>
      </c>
      <c r="D199" s="276">
        <f t="shared" si="6"/>
        <v>8.1887974958655789</v>
      </c>
      <c r="L199" s="114">
        <f>IF(C199&lt;$G$6,Lähteandmed!$E$45*1.2*1.005*($G$6-O199),0)</f>
        <v>28.391459039999997</v>
      </c>
      <c r="M199" s="276" t="str">
        <f>IF(($G$4-Lähteandmed!$H$45*(Kraadpäevad!$G$4-Kraadpäevad!C199))&gt;Lähteandmed!$I$45,($G$4-Lähteandmed!$H$45*(Kraadpäevad!$G$4-Kraadpäevad!C199)),Lähteandmed!$I$45)</f>
        <v/>
      </c>
      <c r="N199" s="114">
        <f>IFERROR(($G$4-M199)/($G$4-C199),Lähteandmed!$H$45)</f>
        <v>0</v>
      </c>
      <c r="O199" s="276">
        <f t="shared" si="7"/>
        <v>1.8</v>
      </c>
      <c r="P199" s="276">
        <f>IF(O199&lt;($G$6-1),Lähteandmed!$E$45*1.2*1.005*(($G$6-1)-O199),0)</f>
        <v>26.638899839999997</v>
      </c>
    </row>
    <row r="200" spans="2:16">
      <c r="B200" s="113">
        <v>196</v>
      </c>
      <c r="C200" s="113">
        <v>1.9</v>
      </c>
      <c r="D200" s="276">
        <f t="shared" si="6"/>
        <v>8.0887974958655793</v>
      </c>
      <c r="L200" s="114">
        <f>IF(C200&lt;$G$6,Lähteandmed!$E$45*1.2*1.005*($G$6-O200),0)</f>
        <v>28.216203119999999</v>
      </c>
      <c r="M200" s="276" t="str">
        <f>IF(($G$4-Lähteandmed!$H$45*(Kraadpäevad!$G$4-Kraadpäevad!C200))&gt;Lähteandmed!$I$45,($G$4-Lähteandmed!$H$45*(Kraadpäevad!$G$4-Kraadpäevad!C200)),Lähteandmed!$I$45)</f>
        <v/>
      </c>
      <c r="N200" s="114">
        <f>IFERROR(($G$4-M200)/($G$4-C200),Lähteandmed!$H$45)</f>
        <v>0</v>
      </c>
      <c r="O200" s="276">
        <f t="shared" si="7"/>
        <v>1.9</v>
      </c>
      <c r="P200" s="276">
        <f>IF(O200&lt;($G$6-1),Lähteandmed!$E$45*1.2*1.005*(($G$6-1)-O200),0)</f>
        <v>26.463643919999999</v>
      </c>
    </row>
    <row r="201" spans="2:16">
      <c r="B201" s="113">
        <v>197</v>
      </c>
      <c r="C201" s="113">
        <v>1.9</v>
      </c>
      <c r="D201" s="276">
        <f t="shared" si="6"/>
        <v>8.0887974958655793</v>
      </c>
      <c r="L201" s="114">
        <f>IF(C201&lt;$G$6,Lähteandmed!$E$45*1.2*1.005*($G$6-O201),0)</f>
        <v>28.216203119999999</v>
      </c>
      <c r="M201" s="276" t="str">
        <f>IF(($G$4-Lähteandmed!$H$45*(Kraadpäevad!$G$4-Kraadpäevad!C201))&gt;Lähteandmed!$I$45,($G$4-Lähteandmed!$H$45*(Kraadpäevad!$G$4-Kraadpäevad!C201)),Lähteandmed!$I$45)</f>
        <v/>
      </c>
      <c r="N201" s="114">
        <f>IFERROR(($G$4-M201)/($G$4-C201),Lähteandmed!$H$45)</f>
        <v>0</v>
      </c>
      <c r="O201" s="276">
        <f t="shared" si="7"/>
        <v>1.9</v>
      </c>
      <c r="P201" s="276">
        <f>IF(O201&lt;($G$6-1),Lähteandmed!$E$45*1.2*1.005*(($G$6-1)-O201),0)</f>
        <v>26.463643919999999</v>
      </c>
    </row>
    <row r="202" spans="2:16">
      <c r="B202" s="113">
        <v>198</v>
      </c>
      <c r="C202" s="113">
        <v>2</v>
      </c>
      <c r="D202" s="276">
        <f t="shared" si="6"/>
        <v>7.9887974958655796</v>
      </c>
      <c r="L202" s="114">
        <f>IF(C202&lt;$G$6,Lähteandmed!$E$45*1.2*1.005*($G$6-O202),0)</f>
        <v>28.040947199999998</v>
      </c>
      <c r="M202" s="276" t="str">
        <f>IF(($G$4-Lähteandmed!$H$45*(Kraadpäevad!$G$4-Kraadpäevad!C202))&gt;Lähteandmed!$I$45,($G$4-Lähteandmed!$H$45*(Kraadpäevad!$G$4-Kraadpäevad!C202)),Lähteandmed!$I$45)</f>
        <v/>
      </c>
      <c r="N202" s="114">
        <f>IFERROR(($G$4-M202)/($G$4-C202),Lähteandmed!$H$45)</f>
        <v>0</v>
      </c>
      <c r="O202" s="276">
        <f t="shared" si="7"/>
        <v>2</v>
      </c>
      <c r="P202" s="276">
        <f>IF(O202&lt;($G$6-1),Lähteandmed!$E$45*1.2*1.005*(($G$6-1)-O202),0)</f>
        <v>26.288387999999998</v>
      </c>
    </row>
    <row r="203" spans="2:16">
      <c r="B203" s="113">
        <v>199</v>
      </c>
      <c r="C203" s="113">
        <v>1.8</v>
      </c>
      <c r="D203" s="276">
        <f t="shared" si="6"/>
        <v>8.1887974958655789</v>
      </c>
      <c r="L203" s="114">
        <f>IF(C203&lt;$G$6,Lähteandmed!$E$45*1.2*1.005*($G$6-O203),0)</f>
        <v>28.391459039999997</v>
      </c>
      <c r="M203" s="276" t="str">
        <f>IF(($G$4-Lähteandmed!$H$45*(Kraadpäevad!$G$4-Kraadpäevad!C203))&gt;Lähteandmed!$I$45,($G$4-Lähteandmed!$H$45*(Kraadpäevad!$G$4-Kraadpäevad!C203)),Lähteandmed!$I$45)</f>
        <v/>
      </c>
      <c r="N203" s="114">
        <f>IFERROR(($G$4-M203)/($G$4-C203),Lähteandmed!$H$45)</f>
        <v>0</v>
      </c>
      <c r="O203" s="276">
        <f t="shared" si="7"/>
        <v>1.8</v>
      </c>
      <c r="P203" s="276">
        <f>IF(O203&lt;($G$6-1),Lähteandmed!$E$45*1.2*1.005*(($G$6-1)-O203),0)</f>
        <v>26.638899839999997</v>
      </c>
    </row>
    <row r="204" spans="2:16">
      <c r="B204" s="113">
        <v>200</v>
      </c>
      <c r="C204" s="113">
        <v>1.7</v>
      </c>
      <c r="D204" s="276">
        <f t="shared" si="6"/>
        <v>8.2887974958655803</v>
      </c>
      <c r="L204" s="114">
        <f>IF(C204&lt;$G$6,Lähteandmed!$E$45*1.2*1.005*($G$6-O204),0)</f>
        <v>28.566714959999999</v>
      </c>
      <c r="M204" s="276" t="str">
        <f>IF(($G$4-Lähteandmed!$H$45*(Kraadpäevad!$G$4-Kraadpäevad!C204))&gt;Lähteandmed!$I$45,($G$4-Lähteandmed!$H$45*(Kraadpäevad!$G$4-Kraadpäevad!C204)),Lähteandmed!$I$45)</f>
        <v/>
      </c>
      <c r="N204" s="114">
        <f>IFERROR(($G$4-M204)/($G$4-C204),Lähteandmed!$H$45)</f>
        <v>0</v>
      </c>
      <c r="O204" s="276">
        <f t="shared" si="7"/>
        <v>1.7</v>
      </c>
      <c r="P204" s="276">
        <f>IF(O204&lt;($G$6-1),Lähteandmed!$E$45*1.2*1.005*(($G$6-1)-O204),0)</f>
        <v>26.814155759999998</v>
      </c>
    </row>
    <row r="205" spans="2:16">
      <c r="B205" s="113">
        <v>201</v>
      </c>
      <c r="C205" s="113">
        <v>1.5</v>
      </c>
      <c r="D205" s="276">
        <f t="shared" si="6"/>
        <v>8.4887974958655796</v>
      </c>
      <c r="L205" s="114">
        <f>IF(C205&lt;$G$6,Lähteandmed!$E$45*1.2*1.005*($G$6-O205),0)</f>
        <v>28.917226799999998</v>
      </c>
      <c r="M205" s="276" t="str">
        <f>IF(($G$4-Lähteandmed!$H$45*(Kraadpäevad!$G$4-Kraadpäevad!C205))&gt;Lähteandmed!$I$45,($G$4-Lähteandmed!$H$45*(Kraadpäevad!$G$4-Kraadpäevad!C205)),Lähteandmed!$I$45)</f>
        <v/>
      </c>
      <c r="N205" s="114">
        <f>IFERROR(($G$4-M205)/($G$4-C205),Lähteandmed!$H$45)</f>
        <v>0</v>
      </c>
      <c r="O205" s="276">
        <f t="shared" si="7"/>
        <v>1.5</v>
      </c>
      <c r="P205" s="276">
        <f>IF(O205&lt;($G$6-1),Lähteandmed!$E$45*1.2*1.005*(($G$6-1)-O205),0)</f>
        <v>27.164667599999998</v>
      </c>
    </row>
    <row r="206" spans="2:16">
      <c r="B206" s="113">
        <v>202</v>
      </c>
      <c r="C206" s="113">
        <v>1.3</v>
      </c>
      <c r="D206" s="276">
        <f t="shared" si="6"/>
        <v>8.6887974958655789</v>
      </c>
      <c r="L206" s="114">
        <f>IF(C206&lt;$G$6,Lähteandmed!$E$45*1.2*1.005*($G$6-O206),0)</f>
        <v>29.267738639999997</v>
      </c>
      <c r="M206" s="276" t="str">
        <f>IF(($G$4-Lähteandmed!$H$45*(Kraadpäevad!$G$4-Kraadpäevad!C206))&gt;Lähteandmed!$I$45,($G$4-Lähteandmed!$H$45*(Kraadpäevad!$G$4-Kraadpäevad!C206)),Lähteandmed!$I$45)</f>
        <v/>
      </c>
      <c r="N206" s="114">
        <f>IFERROR(($G$4-M206)/($G$4-C206),Lähteandmed!$H$45)</f>
        <v>0</v>
      </c>
      <c r="O206" s="276">
        <f t="shared" si="7"/>
        <v>1.3</v>
      </c>
      <c r="P206" s="276">
        <f>IF(O206&lt;($G$6-1),Lähteandmed!$E$45*1.2*1.005*(($G$6-1)-O206),0)</f>
        <v>27.515179439999997</v>
      </c>
    </row>
    <row r="207" spans="2:16">
      <c r="B207" s="113">
        <v>203</v>
      </c>
      <c r="C207" s="113">
        <v>1.2</v>
      </c>
      <c r="D207" s="276">
        <f t="shared" si="6"/>
        <v>8.7887974958655803</v>
      </c>
      <c r="L207" s="114">
        <f>IF(C207&lt;$G$6,Lähteandmed!$E$45*1.2*1.005*($G$6-O207),0)</f>
        <v>29.442994559999999</v>
      </c>
      <c r="M207" s="276" t="str">
        <f>IF(($G$4-Lähteandmed!$H$45*(Kraadpäevad!$G$4-Kraadpäevad!C207))&gt;Lähteandmed!$I$45,($G$4-Lähteandmed!$H$45*(Kraadpäevad!$G$4-Kraadpäevad!C207)),Lähteandmed!$I$45)</f>
        <v/>
      </c>
      <c r="N207" s="114">
        <f>IFERROR(($G$4-M207)/($G$4-C207),Lähteandmed!$H$45)</f>
        <v>0</v>
      </c>
      <c r="O207" s="276">
        <f t="shared" si="7"/>
        <v>1.2</v>
      </c>
      <c r="P207" s="276">
        <f>IF(O207&lt;($G$6-1),Lähteandmed!$E$45*1.2*1.005*(($G$6-1)-O207),0)</f>
        <v>27.690435359999999</v>
      </c>
    </row>
    <row r="208" spans="2:16">
      <c r="B208" s="113">
        <v>204</v>
      </c>
      <c r="C208" s="113">
        <v>1</v>
      </c>
      <c r="D208" s="276">
        <f t="shared" si="6"/>
        <v>8.9887974958655796</v>
      </c>
      <c r="L208" s="114">
        <f>IF(C208&lt;$G$6,Lähteandmed!$E$45*1.2*1.005*($G$6-O208),0)</f>
        <v>29.793506399999998</v>
      </c>
      <c r="M208" s="276" t="str">
        <f>IF(($G$4-Lähteandmed!$H$45*(Kraadpäevad!$G$4-Kraadpäevad!C208))&gt;Lähteandmed!$I$45,($G$4-Lähteandmed!$H$45*(Kraadpäevad!$G$4-Kraadpäevad!C208)),Lähteandmed!$I$45)</f>
        <v/>
      </c>
      <c r="N208" s="114">
        <f>IFERROR(($G$4-M208)/($G$4-C208),Lähteandmed!$H$45)</f>
        <v>0</v>
      </c>
      <c r="O208" s="276">
        <f t="shared" si="7"/>
        <v>1</v>
      </c>
      <c r="P208" s="276">
        <f>IF(O208&lt;($G$6-1),Lähteandmed!$E$45*1.2*1.005*(($G$6-1)-O208),0)</f>
        <v>28.040947199999998</v>
      </c>
    </row>
    <row r="209" spans="2:16">
      <c r="B209" s="113">
        <v>205</v>
      </c>
      <c r="C209" s="113">
        <v>0.6</v>
      </c>
      <c r="D209" s="276">
        <f t="shared" si="6"/>
        <v>9.38879749586558</v>
      </c>
      <c r="L209" s="114">
        <f>IF(C209&lt;$G$6,Lähteandmed!$E$45*1.2*1.005*($G$6-O209),0)</f>
        <v>30.494530079999997</v>
      </c>
      <c r="M209" s="276" t="str">
        <f>IF(($G$4-Lähteandmed!$H$45*(Kraadpäevad!$G$4-Kraadpäevad!C209))&gt;Lähteandmed!$I$45,($G$4-Lähteandmed!$H$45*(Kraadpäevad!$G$4-Kraadpäevad!C209)),Lähteandmed!$I$45)</f>
        <v/>
      </c>
      <c r="N209" s="114">
        <f>IFERROR(($G$4-M209)/($G$4-C209),Lähteandmed!$H$45)</f>
        <v>0</v>
      </c>
      <c r="O209" s="276">
        <f t="shared" si="7"/>
        <v>0.6</v>
      </c>
      <c r="P209" s="276">
        <f>IF(O209&lt;($G$6-1),Lähteandmed!$E$45*1.2*1.005*(($G$6-1)-O209),0)</f>
        <v>28.741970879999997</v>
      </c>
    </row>
    <row r="210" spans="2:16">
      <c r="B210" s="113">
        <v>206</v>
      </c>
      <c r="C210" s="113">
        <v>0.1</v>
      </c>
      <c r="D210" s="276">
        <f t="shared" si="6"/>
        <v>9.88879749586558</v>
      </c>
      <c r="L210" s="114">
        <f>IF(C210&lt;$G$6,Lähteandmed!$E$45*1.2*1.005*($G$6-O210),0)</f>
        <v>31.370809679999994</v>
      </c>
      <c r="M210" s="276" t="str">
        <f>IF(($G$4-Lähteandmed!$H$45*(Kraadpäevad!$G$4-Kraadpäevad!C210))&gt;Lähteandmed!$I$45,($G$4-Lähteandmed!$H$45*(Kraadpäevad!$G$4-Kraadpäevad!C210)),Lähteandmed!$I$45)</f>
        <v/>
      </c>
      <c r="N210" s="114">
        <f>IFERROR(($G$4-M210)/($G$4-C210),Lähteandmed!$H$45)</f>
        <v>0</v>
      </c>
      <c r="O210" s="276">
        <f t="shared" si="7"/>
        <v>0.1</v>
      </c>
      <c r="P210" s="276">
        <f>IF(O210&lt;($G$6-1),Lähteandmed!$E$45*1.2*1.005*(($G$6-1)-O210),0)</f>
        <v>29.618250479999997</v>
      </c>
    </row>
    <row r="211" spans="2:16">
      <c r="B211" s="113">
        <v>207</v>
      </c>
      <c r="C211" s="113">
        <v>-0.3</v>
      </c>
      <c r="D211" s="276">
        <f t="shared" si="6"/>
        <v>10.28879749586558</v>
      </c>
      <c r="L211" s="114">
        <f>IF(C211&lt;$G$6,Lähteandmed!$E$45*1.2*1.005*($G$6-O211),0)</f>
        <v>32.071833359999999</v>
      </c>
      <c r="M211" s="276" t="str">
        <f>IF(($G$4-Lähteandmed!$H$45*(Kraadpäevad!$G$4-Kraadpäevad!C211))&gt;Lähteandmed!$I$45,($G$4-Lähteandmed!$H$45*(Kraadpäevad!$G$4-Kraadpäevad!C211)),Lähteandmed!$I$45)</f>
        <v/>
      </c>
      <c r="N211" s="114">
        <f>IFERROR(($G$4-M211)/($G$4-C211),Lähteandmed!$H$45)</f>
        <v>0</v>
      </c>
      <c r="O211" s="276">
        <f t="shared" si="7"/>
        <v>-0.3</v>
      </c>
      <c r="P211" s="276">
        <f>IF(O211&lt;($G$6-1),Lähteandmed!$E$45*1.2*1.005*(($G$6-1)-O211),0)</f>
        <v>30.319274159999999</v>
      </c>
    </row>
    <row r="212" spans="2:16">
      <c r="B212" s="113">
        <v>208</v>
      </c>
      <c r="C212" s="113">
        <v>-0.5</v>
      </c>
      <c r="D212" s="276">
        <f t="shared" si="6"/>
        <v>10.48879749586558</v>
      </c>
      <c r="L212" s="114">
        <f>IF(C212&lt;$G$6,Lähteandmed!$E$45*1.2*1.005*($G$6-O212),0)</f>
        <v>32.422345199999995</v>
      </c>
      <c r="M212" s="276" t="str">
        <f>IF(($G$4-Lähteandmed!$H$45*(Kraadpäevad!$G$4-Kraadpäevad!C212))&gt;Lähteandmed!$I$45,($G$4-Lähteandmed!$H$45*(Kraadpäevad!$G$4-Kraadpäevad!C212)),Lähteandmed!$I$45)</f>
        <v/>
      </c>
      <c r="N212" s="114">
        <f>IFERROR(($G$4-M212)/($G$4-C212),Lähteandmed!$H$45)</f>
        <v>0</v>
      </c>
      <c r="O212" s="276">
        <f t="shared" si="7"/>
        <v>-0.5</v>
      </c>
      <c r="P212" s="276">
        <f>IF(O212&lt;($G$6-1),Lähteandmed!$E$45*1.2*1.005*(($G$6-1)-O212),0)</f>
        <v>30.669785999999998</v>
      </c>
    </row>
    <row r="213" spans="2:16">
      <c r="B213" s="113">
        <v>209</v>
      </c>
      <c r="C213" s="113">
        <v>-0.6</v>
      </c>
      <c r="D213" s="276">
        <f t="shared" si="6"/>
        <v>10.588797495865579</v>
      </c>
      <c r="L213" s="114">
        <f>IF(C213&lt;$G$6,Lähteandmed!$E$45*1.2*1.005*($G$6-O213),0)</f>
        <v>32.59760112</v>
      </c>
      <c r="M213" s="276" t="str">
        <f>IF(($G$4-Lähteandmed!$H$45*(Kraadpäevad!$G$4-Kraadpäevad!C213))&gt;Lähteandmed!$I$45,($G$4-Lähteandmed!$H$45*(Kraadpäevad!$G$4-Kraadpäevad!C213)),Lähteandmed!$I$45)</f>
        <v/>
      </c>
      <c r="N213" s="114">
        <f>IFERROR(($G$4-M213)/($G$4-C213),Lähteandmed!$H$45)</f>
        <v>0</v>
      </c>
      <c r="O213" s="276">
        <f t="shared" si="7"/>
        <v>-0.6</v>
      </c>
      <c r="P213" s="276">
        <f>IF(O213&lt;($G$6-1),Lähteandmed!$E$45*1.2*1.005*(($G$6-1)-O213),0)</f>
        <v>30.84504192</v>
      </c>
    </row>
    <row r="214" spans="2:16">
      <c r="B214" s="113">
        <v>210</v>
      </c>
      <c r="C214" s="113">
        <v>-0.8</v>
      </c>
      <c r="D214" s="276">
        <f t="shared" si="6"/>
        <v>10.78879749586558</v>
      </c>
      <c r="L214" s="114">
        <f>IF(C214&lt;$G$6,Lähteandmed!$E$45*1.2*1.005*($G$6-O214),0)</f>
        <v>32.948112959999996</v>
      </c>
      <c r="M214" s="276" t="str">
        <f>IF(($G$4-Lähteandmed!$H$45*(Kraadpäevad!$G$4-Kraadpäevad!C214))&gt;Lähteandmed!$I$45,($G$4-Lähteandmed!$H$45*(Kraadpäevad!$G$4-Kraadpäevad!C214)),Lähteandmed!$I$45)</f>
        <v/>
      </c>
      <c r="N214" s="114">
        <f>IFERROR(($G$4-M214)/($G$4-C214),Lähteandmed!$H$45)</f>
        <v>0</v>
      </c>
      <c r="O214" s="276">
        <f t="shared" si="7"/>
        <v>-0.8</v>
      </c>
      <c r="P214" s="276">
        <f>IF(O214&lt;($G$6-1),Lähteandmed!$E$45*1.2*1.005*(($G$6-1)-O214),0)</f>
        <v>31.195553759999999</v>
      </c>
    </row>
    <row r="215" spans="2:16">
      <c r="B215" s="113">
        <v>211</v>
      </c>
      <c r="C215" s="113">
        <v>-1.7</v>
      </c>
      <c r="D215" s="276">
        <f t="shared" si="6"/>
        <v>11.688797495865579</v>
      </c>
      <c r="L215" s="114">
        <f>IF(C215&lt;$G$6,Lähteandmed!$E$45*1.2*1.005*($G$6-O215),0)</f>
        <v>34.525416239999998</v>
      </c>
      <c r="M215" s="276" t="str">
        <f>IF(($G$4-Lähteandmed!$H$45*(Kraadpäevad!$G$4-Kraadpäevad!C215))&gt;Lähteandmed!$I$45,($G$4-Lähteandmed!$H$45*(Kraadpäevad!$G$4-Kraadpäevad!C215)),Lähteandmed!$I$45)</f>
        <v/>
      </c>
      <c r="N215" s="114">
        <f>IFERROR(($G$4-M215)/($G$4-C215),Lähteandmed!$H$45)</f>
        <v>0</v>
      </c>
      <c r="O215" s="276">
        <f t="shared" si="7"/>
        <v>-1.7</v>
      </c>
      <c r="P215" s="276">
        <f>IF(O215&lt;($G$6-1),Lähteandmed!$E$45*1.2*1.005*(($G$6-1)-O215),0)</f>
        <v>32.772857039999998</v>
      </c>
    </row>
    <row r="216" spans="2:16">
      <c r="B216" s="113">
        <v>212</v>
      </c>
      <c r="C216" s="113">
        <v>-2.7</v>
      </c>
      <c r="D216" s="276">
        <f t="shared" si="6"/>
        <v>12.688797495865579</v>
      </c>
      <c r="L216" s="114">
        <f>IF(C216&lt;$G$6,Lähteandmed!$E$45*1.2*1.005*($G$6-O216),0)</f>
        <v>36.277975439999999</v>
      </c>
      <c r="M216" s="276" t="str">
        <f>IF(($G$4-Lähteandmed!$H$45*(Kraadpäevad!$G$4-Kraadpäevad!C216))&gt;Lähteandmed!$I$45,($G$4-Lähteandmed!$H$45*(Kraadpäevad!$G$4-Kraadpäevad!C216)),Lähteandmed!$I$45)</f>
        <v/>
      </c>
      <c r="N216" s="114">
        <f>IFERROR(($G$4-M216)/($G$4-C216),Lähteandmed!$H$45)</f>
        <v>0</v>
      </c>
      <c r="O216" s="276">
        <f t="shared" si="7"/>
        <v>-2.7</v>
      </c>
      <c r="P216" s="276">
        <f>IF(O216&lt;($G$6-1),Lähteandmed!$E$45*1.2*1.005*(($G$6-1)-O216),0)</f>
        <v>34.525416239999998</v>
      </c>
    </row>
    <row r="217" spans="2:16">
      <c r="B217" s="113">
        <v>213</v>
      </c>
      <c r="C217" s="113">
        <v>-3.6</v>
      </c>
      <c r="D217" s="276">
        <f t="shared" si="6"/>
        <v>13.588797495865579</v>
      </c>
      <c r="L217" s="114">
        <f>IF(C217&lt;$G$6,Lähteandmed!$E$45*1.2*1.005*($G$6-O217),0)</f>
        <v>37.855278720000001</v>
      </c>
      <c r="M217" s="276" t="str">
        <f>IF(($G$4-Lähteandmed!$H$45*(Kraadpäevad!$G$4-Kraadpäevad!C217))&gt;Lähteandmed!$I$45,($G$4-Lähteandmed!$H$45*(Kraadpäevad!$G$4-Kraadpäevad!C217)),Lähteandmed!$I$45)</f>
        <v/>
      </c>
      <c r="N217" s="114">
        <f>IFERROR(($G$4-M217)/($G$4-C217),Lähteandmed!$H$45)</f>
        <v>0</v>
      </c>
      <c r="O217" s="276">
        <f t="shared" si="7"/>
        <v>-3.6</v>
      </c>
      <c r="P217" s="276">
        <f>IF(O217&lt;($G$6-1),Lähteandmed!$E$45*1.2*1.005*(($G$6-1)-O217),0)</f>
        <v>36.102719520000001</v>
      </c>
    </row>
    <row r="218" spans="2:16">
      <c r="B218" s="113">
        <v>214</v>
      </c>
      <c r="C218" s="113">
        <v>-4.4000000000000004</v>
      </c>
      <c r="D218" s="276">
        <f t="shared" si="6"/>
        <v>14.38879749586558</v>
      </c>
      <c r="L218" s="114">
        <f>IF(C218&lt;$G$6,Lähteandmed!$E$45*1.2*1.005*($G$6-O218),0)</f>
        <v>39.257326079999991</v>
      </c>
      <c r="M218" s="276" t="str">
        <f>IF(($G$4-Lähteandmed!$H$45*(Kraadpäevad!$G$4-Kraadpäevad!C218))&gt;Lähteandmed!$I$45,($G$4-Lähteandmed!$H$45*(Kraadpäevad!$G$4-Kraadpäevad!C218)),Lähteandmed!$I$45)</f>
        <v/>
      </c>
      <c r="N218" s="114">
        <f>IFERROR(($G$4-M218)/($G$4-C218),Lähteandmed!$H$45)</f>
        <v>0</v>
      </c>
      <c r="O218" s="276">
        <f t="shared" si="7"/>
        <v>-4.4000000000000004</v>
      </c>
      <c r="P218" s="276">
        <f>IF(O218&lt;($G$6-1),Lähteandmed!$E$45*1.2*1.005*(($G$6-1)-O218),0)</f>
        <v>37.504766879999998</v>
      </c>
    </row>
    <row r="219" spans="2:16">
      <c r="B219" s="113">
        <v>215</v>
      </c>
      <c r="C219" s="113">
        <v>-5.2</v>
      </c>
      <c r="D219" s="276">
        <f t="shared" si="6"/>
        <v>15.188797495865579</v>
      </c>
      <c r="L219" s="114">
        <f>IF(C219&lt;$G$6,Lähteandmed!$E$45*1.2*1.005*($G$6-O219),0)</f>
        <v>40.659373439999996</v>
      </c>
      <c r="M219" s="276" t="str">
        <f>IF(($G$4-Lähteandmed!$H$45*(Kraadpäevad!$G$4-Kraadpäevad!C219))&gt;Lähteandmed!$I$45,($G$4-Lähteandmed!$H$45*(Kraadpäevad!$G$4-Kraadpäevad!C219)),Lähteandmed!$I$45)</f>
        <v/>
      </c>
      <c r="N219" s="114">
        <f>IFERROR(($G$4-M219)/($G$4-C219),Lähteandmed!$H$45)</f>
        <v>0</v>
      </c>
      <c r="O219" s="276">
        <f t="shared" si="7"/>
        <v>-5.2</v>
      </c>
      <c r="P219" s="276">
        <f>IF(O219&lt;($G$6-1),Lähteandmed!$E$45*1.2*1.005*(($G$6-1)-O219),0)</f>
        <v>38.906814239999996</v>
      </c>
    </row>
    <row r="220" spans="2:16">
      <c r="B220" s="113">
        <v>216</v>
      </c>
      <c r="C220" s="113">
        <v>-6</v>
      </c>
      <c r="D220" s="276">
        <f t="shared" si="6"/>
        <v>15.98879749586558</v>
      </c>
      <c r="L220" s="114">
        <f>IF(C220&lt;$G$6,Lähteandmed!$E$45*1.2*1.005*($G$6-O220),0)</f>
        <v>42.061420799999993</v>
      </c>
      <c r="M220" s="276" t="str">
        <f>IF(($G$4-Lähteandmed!$H$45*(Kraadpäevad!$G$4-Kraadpäevad!C220))&gt;Lähteandmed!$I$45,($G$4-Lähteandmed!$H$45*(Kraadpäevad!$G$4-Kraadpäevad!C220)),Lähteandmed!$I$45)</f>
        <v/>
      </c>
      <c r="N220" s="114">
        <f>IFERROR(($G$4-M220)/($G$4-C220),Lähteandmed!$H$45)</f>
        <v>0</v>
      </c>
      <c r="O220" s="276">
        <f t="shared" si="7"/>
        <v>-6</v>
      </c>
      <c r="P220" s="276">
        <f>IF(O220&lt;($G$6-1),Lähteandmed!$E$45*1.2*1.005*(($G$6-1)-O220),0)</f>
        <v>40.3088616</v>
      </c>
    </row>
    <row r="221" spans="2:16">
      <c r="B221" s="113">
        <v>217</v>
      </c>
      <c r="C221" s="113">
        <v>-6.3</v>
      </c>
      <c r="D221" s="276">
        <f t="shared" si="6"/>
        <v>16.28879749586558</v>
      </c>
      <c r="L221" s="114">
        <f>IF(C221&lt;$G$6,Lähteandmed!$E$45*1.2*1.005*($G$6-O221),0)</f>
        <v>42.587188560000001</v>
      </c>
      <c r="M221" s="276" t="str">
        <f>IF(($G$4-Lähteandmed!$H$45*(Kraadpäevad!$G$4-Kraadpäevad!C221))&gt;Lähteandmed!$I$45,($G$4-Lähteandmed!$H$45*(Kraadpäevad!$G$4-Kraadpäevad!C221)),Lähteandmed!$I$45)</f>
        <v/>
      </c>
      <c r="N221" s="114">
        <f>IFERROR(($G$4-M221)/($G$4-C221),Lähteandmed!$H$45)</f>
        <v>0</v>
      </c>
      <c r="O221" s="276">
        <f t="shared" si="7"/>
        <v>-6.3</v>
      </c>
      <c r="P221" s="276">
        <f>IF(O221&lt;($G$6-1),Lähteandmed!$E$45*1.2*1.005*(($G$6-1)-O221),0)</f>
        <v>40.834629360000001</v>
      </c>
    </row>
    <row r="222" spans="2:16">
      <c r="B222" s="113">
        <v>218</v>
      </c>
      <c r="C222" s="113">
        <v>-6.7</v>
      </c>
      <c r="D222" s="276">
        <f t="shared" si="6"/>
        <v>16.688797495865579</v>
      </c>
      <c r="L222" s="114">
        <f>IF(C222&lt;$G$6,Lähteandmed!$E$45*1.2*1.005*($G$6-O222),0)</f>
        <v>43.288212239999993</v>
      </c>
      <c r="M222" s="276" t="str">
        <f>IF(($G$4-Lähteandmed!$H$45*(Kraadpäevad!$G$4-Kraadpäevad!C222))&gt;Lähteandmed!$I$45,($G$4-Lähteandmed!$H$45*(Kraadpäevad!$G$4-Kraadpäevad!C222)),Lähteandmed!$I$45)</f>
        <v/>
      </c>
      <c r="N222" s="114">
        <f>IFERROR(($G$4-M222)/($G$4-C222),Lähteandmed!$H$45)</f>
        <v>0</v>
      </c>
      <c r="O222" s="276">
        <f t="shared" si="7"/>
        <v>-6.7</v>
      </c>
      <c r="P222" s="276">
        <f>IF(O222&lt;($G$6-1),Lähteandmed!$E$45*1.2*1.005*(($G$6-1)-O222),0)</f>
        <v>41.535653039999993</v>
      </c>
    </row>
    <row r="223" spans="2:16">
      <c r="B223" s="113">
        <v>219</v>
      </c>
      <c r="C223" s="113">
        <v>-7</v>
      </c>
      <c r="D223" s="276">
        <f t="shared" si="6"/>
        <v>16.98879749586558</v>
      </c>
      <c r="L223" s="114">
        <f>IF(C223&lt;$G$6,Lähteandmed!$E$45*1.2*1.005*($G$6-O223),0)</f>
        <v>43.813979999999994</v>
      </c>
      <c r="M223" s="276" t="str">
        <f>IF(($G$4-Lähteandmed!$H$45*(Kraadpäevad!$G$4-Kraadpäevad!C223))&gt;Lähteandmed!$I$45,($G$4-Lähteandmed!$H$45*(Kraadpäevad!$G$4-Kraadpäevad!C223)),Lähteandmed!$I$45)</f>
        <v/>
      </c>
      <c r="N223" s="114">
        <f>IFERROR(($G$4-M223)/($G$4-C223),Lähteandmed!$H$45)</f>
        <v>0</v>
      </c>
      <c r="O223" s="276">
        <f t="shared" si="7"/>
        <v>-7</v>
      </c>
      <c r="P223" s="276">
        <f>IF(O223&lt;($G$6-1),Lähteandmed!$E$45*1.2*1.005*(($G$6-1)-O223),0)</f>
        <v>42.061420799999993</v>
      </c>
    </row>
    <row r="224" spans="2:16">
      <c r="B224" s="113">
        <v>220</v>
      </c>
      <c r="C224" s="113">
        <v>-7.7</v>
      </c>
      <c r="D224" s="276">
        <f t="shared" si="6"/>
        <v>17.688797495865579</v>
      </c>
      <c r="L224" s="114">
        <f>IF(C224&lt;$G$6,Lähteandmed!$E$45*1.2*1.005*($G$6-O224),0)</f>
        <v>45.040771439999993</v>
      </c>
      <c r="M224" s="276" t="str">
        <f>IF(($G$4-Lähteandmed!$H$45*(Kraadpäevad!$G$4-Kraadpäevad!C224))&gt;Lähteandmed!$I$45,($G$4-Lähteandmed!$H$45*(Kraadpäevad!$G$4-Kraadpäevad!C224)),Lähteandmed!$I$45)</f>
        <v/>
      </c>
      <c r="N224" s="114">
        <f>IFERROR(($G$4-M224)/($G$4-C224),Lähteandmed!$H$45)</f>
        <v>0</v>
      </c>
      <c r="O224" s="276">
        <f t="shared" si="7"/>
        <v>-7.7</v>
      </c>
      <c r="P224" s="276">
        <f>IF(O224&lt;($G$6-1),Lähteandmed!$E$45*1.2*1.005*(($G$6-1)-O224),0)</f>
        <v>43.288212239999993</v>
      </c>
    </row>
    <row r="225" spans="2:16">
      <c r="B225" s="113">
        <v>221</v>
      </c>
      <c r="C225" s="113">
        <v>-8.5</v>
      </c>
      <c r="D225" s="276">
        <f t="shared" si="6"/>
        <v>18.48879749586558</v>
      </c>
      <c r="L225" s="114">
        <f>IF(C225&lt;$G$6,Lähteandmed!$E$45*1.2*1.005*($G$6-O225),0)</f>
        <v>46.442818799999998</v>
      </c>
      <c r="M225" s="276" t="str">
        <f>IF(($G$4-Lähteandmed!$H$45*(Kraadpäevad!$G$4-Kraadpäevad!C225))&gt;Lähteandmed!$I$45,($G$4-Lähteandmed!$H$45*(Kraadpäevad!$G$4-Kraadpäevad!C225)),Lähteandmed!$I$45)</f>
        <v/>
      </c>
      <c r="N225" s="114">
        <f>IFERROR(($G$4-M225)/($G$4-C225),Lähteandmed!$H$45)</f>
        <v>0</v>
      </c>
      <c r="O225" s="276">
        <f t="shared" si="7"/>
        <v>-8.5</v>
      </c>
      <c r="P225" s="276">
        <f>IF(O225&lt;($G$6-1),Lähteandmed!$E$45*1.2*1.005*(($G$6-1)-O225),0)</f>
        <v>44.690259599999997</v>
      </c>
    </row>
    <row r="226" spans="2:16">
      <c r="B226" s="113">
        <v>222</v>
      </c>
      <c r="C226" s="113">
        <v>-9.1999999999999993</v>
      </c>
      <c r="D226" s="276">
        <f t="shared" si="6"/>
        <v>19.188797495865579</v>
      </c>
      <c r="L226" s="114">
        <f>IF(C226&lt;$G$6,Lähteandmed!$E$45*1.2*1.005*($G$6-O226),0)</f>
        <v>47.669610239999997</v>
      </c>
      <c r="M226" s="276" t="str">
        <f>IF(($G$4-Lähteandmed!$H$45*(Kraadpäevad!$G$4-Kraadpäevad!C226))&gt;Lähteandmed!$I$45,($G$4-Lähteandmed!$H$45*(Kraadpäevad!$G$4-Kraadpäevad!C226)),Lähteandmed!$I$45)</f>
        <v/>
      </c>
      <c r="N226" s="114">
        <f>IFERROR(($G$4-M226)/($G$4-C226),Lähteandmed!$H$45)</f>
        <v>0</v>
      </c>
      <c r="O226" s="276">
        <f t="shared" si="7"/>
        <v>-9.1999999999999993</v>
      </c>
      <c r="P226" s="276">
        <f>IF(O226&lt;($G$6-1),Lähteandmed!$E$45*1.2*1.005*(($G$6-1)-O226),0)</f>
        <v>45.917051039999997</v>
      </c>
    </row>
    <row r="227" spans="2:16">
      <c r="B227" s="113">
        <v>223</v>
      </c>
      <c r="C227" s="113">
        <v>-9</v>
      </c>
      <c r="D227" s="276">
        <f t="shared" si="6"/>
        <v>18.98879749586558</v>
      </c>
      <c r="L227" s="114">
        <f>IF(C227&lt;$G$6,Lähteandmed!$E$45*1.2*1.005*($G$6-O227),0)</f>
        <v>47.319098399999994</v>
      </c>
      <c r="M227" s="276" t="str">
        <f>IF(($G$4-Lähteandmed!$H$45*(Kraadpäevad!$G$4-Kraadpäevad!C227))&gt;Lähteandmed!$I$45,($G$4-Lähteandmed!$H$45*(Kraadpäevad!$G$4-Kraadpäevad!C227)),Lähteandmed!$I$45)</f>
        <v/>
      </c>
      <c r="N227" s="114">
        <f>IFERROR(($G$4-M227)/($G$4-C227),Lähteandmed!$H$45)</f>
        <v>0</v>
      </c>
      <c r="O227" s="276">
        <f t="shared" si="7"/>
        <v>-9</v>
      </c>
      <c r="P227" s="276">
        <f>IF(O227&lt;($G$6-1),Lähteandmed!$E$45*1.2*1.005*(($G$6-1)-O227),0)</f>
        <v>45.566539199999994</v>
      </c>
    </row>
    <row r="228" spans="2:16">
      <c r="B228" s="113">
        <v>224</v>
      </c>
      <c r="C228" s="113">
        <v>-8.9</v>
      </c>
      <c r="D228" s="276">
        <f t="shared" si="6"/>
        <v>18.888797495865582</v>
      </c>
      <c r="L228" s="114">
        <f>IF(C228&lt;$G$6,Lähteandmed!$E$45*1.2*1.005*($G$6-O228),0)</f>
        <v>47.143842479999996</v>
      </c>
      <c r="M228" s="276" t="str">
        <f>IF(($G$4-Lähteandmed!$H$45*(Kraadpäevad!$G$4-Kraadpäevad!C228))&gt;Lähteandmed!$I$45,($G$4-Lähteandmed!$H$45*(Kraadpäevad!$G$4-Kraadpäevad!C228)),Lähteandmed!$I$45)</f>
        <v/>
      </c>
      <c r="N228" s="114">
        <f>IFERROR(($G$4-M228)/($G$4-C228),Lähteandmed!$H$45)</f>
        <v>0</v>
      </c>
      <c r="O228" s="276">
        <f t="shared" si="7"/>
        <v>-8.9</v>
      </c>
      <c r="P228" s="276">
        <f>IF(O228&lt;($G$6-1),Lähteandmed!$E$45*1.2*1.005*(($G$6-1)-O228),0)</f>
        <v>45.391283279999996</v>
      </c>
    </row>
    <row r="229" spans="2:16">
      <c r="B229" s="113">
        <v>225</v>
      </c>
      <c r="C229" s="113">
        <v>-8.6999999999999993</v>
      </c>
      <c r="D229" s="276">
        <f t="shared" si="6"/>
        <v>18.688797495865579</v>
      </c>
      <c r="L229" s="114">
        <f>IF(C229&lt;$G$6,Lähteandmed!$E$45*1.2*1.005*($G$6-O229),0)</f>
        <v>46.793330639999994</v>
      </c>
      <c r="M229" s="276" t="str">
        <f>IF(($G$4-Lähteandmed!$H$45*(Kraadpäevad!$G$4-Kraadpäevad!C229))&gt;Lähteandmed!$I$45,($G$4-Lähteandmed!$H$45*(Kraadpäevad!$G$4-Kraadpäevad!C229)),Lähteandmed!$I$45)</f>
        <v/>
      </c>
      <c r="N229" s="114">
        <f>IFERROR(($G$4-M229)/($G$4-C229),Lähteandmed!$H$45)</f>
        <v>0</v>
      </c>
      <c r="O229" s="276">
        <f t="shared" si="7"/>
        <v>-8.6999999999999993</v>
      </c>
      <c r="P229" s="276">
        <f>IF(O229&lt;($G$6-1),Lähteandmed!$E$45*1.2*1.005*(($G$6-1)-O229),0)</f>
        <v>45.040771439999993</v>
      </c>
    </row>
    <row r="230" spans="2:16">
      <c r="B230" s="113">
        <v>226</v>
      </c>
      <c r="C230" s="113">
        <v>-8.6</v>
      </c>
      <c r="D230" s="276">
        <f t="shared" si="6"/>
        <v>18.588797495865578</v>
      </c>
      <c r="L230" s="114">
        <f>IF(C230&lt;$G$6,Lähteandmed!$E$45*1.2*1.005*($G$6-O230),0)</f>
        <v>46.618074719999996</v>
      </c>
      <c r="M230" s="276" t="str">
        <f>IF(($G$4-Lähteandmed!$H$45*(Kraadpäevad!$G$4-Kraadpäevad!C230))&gt;Lähteandmed!$I$45,($G$4-Lähteandmed!$H$45*(Kraadpäevad!$G$4-Kraadpäevad!C230)),Lähteandmed!$I$45)</f>
        <v/>
      </c>
      <c r="N230" s="114">
        <f>IFERROR(($G$4-M230)/($G$4-C230),Lähteandmed!$H$45)</f>
        <v>0</v>
      </c>
      <c r="O230" s="276">
        <f t="shared" si="7"/>
        <v>-8.6</v>
      </c>
      <c r="P230" s="276">
        <f>IF(O230&lt;($G$6-1),Lähteandmed!$E$45*1.2*1.005*(($G$6-1)-O230),0)</f>
        <v>44.865515520000002</v>
      </c>
    </row>
    <row r="231" spans="2:16">
      <c r="B231" s="113">
        <v>227</v>
      </c>
      <c r="C231" s="113">
        <v>-8.5</v>
      </c>
      <c r="D231" s="276">
        <f t="shared" si="6"/>
        <v>18.48879749586558</v>
      </c>
      <c r="L231" s="114">
        <f>IF(C231&lt;$G$6,Lähteandmed!$E$45*1.2*1.005*($G$6-O231),0)</f>
        <v>46.442818799999998</v>
      </c>
      <c r="M231" s="276" t="str">
        <f>IF(($G$4-Lähteandmed!$H$45*(Kraadpäevad!$G$4-Kraadpäevad!C231))&gt;Lähteandmed!$I$45,($G$4-Lähteandmed!$H$45*(Kraadpäevad!$G$4-Kraadpäevad!C231)),Lähteandmed!$I$45)</f>
        <v/>
      </c>
      <c r="N231" s="114">
        <f>IFERROR(($G$4-M231)/($G$4-C231),Lähteandmed!$H$45)</f>
        <v>0</v>
      </c>
      <c r="O231" s="276">
        <f t="shared" si="7"/>
        <v>-8.5</v>
      </c>
      <c r="P231" s="276">
        <f>IF(O231&lt;($G$6-1),Lähteandmed!$E$45*1.2*1.005*(($G$6-1)-O231),0)</f>
        <v>44.690259599999997</v>
      </c>
    </row>
    <row r="232" spans="2:16">
      <c r="B232" s="113">
        <v>228</v>
      </c>
      <c r="C232" s="113">
        <v>-8.4</v>
      </c>
      <c r="D232" s="276">
        <f t="shared" si="6"/>
        <v>18.388797495865582</v>
      </c>
      <c r="L232" s="114">
        <f>IF(C232&lt;$G$6,Lähteandmed!$E$45*1.2*1.005*($G$6-O232),0)</f>
        <v>46.267562879999993</v>
      </c>
      <c r="M232" s="276" t="str">
        <f>IF(($G$4-Lähteandmed!$H$45*(Kraadpäevad!$G$4-Kraadpäevad!C232))&gt;Lähteandmed!$I$45,($G$4-Lähteandmed!$H$45*(Kraadpäevad!$G$4-Kraadpäevad!C232)),Lähteandmed!$I$45)</f>
        <v/>
      </c>
      <c r="N232" s="114">
        <f>IFERROR(($G$4-M232)/($G$4-C232),Lähteandmed!$H$45)</f>
        <v>0</v>
      </c>
      <c r="O232" s="276">
        <f t="shared" si="7"/>
        <v>-8.4</v>
      </c>
      <c r="P232" s="276">
        <f>IF(O232&lt;($G$6-1),Lähteandmed!$E$45*1.2*1.005*(($G$6-1)-O232),0)</f>
        <v>44.515003679999992</v>
      </c>
    </row>
    <row r="233" spans="2:16">
      <c r="B233" s="113">
        <v>229</v>
      </c>
      <c r="C233" s="113">
        <v>-7.3</v>
      </c>
      <c r="D233" s="276">
        <f t="shared" si="6"/>
        <v>17.28879749586558</v>
      </c>
      <c r="L233" s="114">
        <f>IF(C233&lt;$G$6,Lähteandmed!$E$45*1.2*1.005*($G$6-O233),0)</f>
        <v>44.339747759999995</v>
      </c>
      <c r="M233" s="276" t="str">
        <f>IF(($G$4-Lähteandmed!$H$45*(Kraadpäevad!$G$4-Kraadpäevad!C233))&gt;Lähteandmed!$I$45,($G$4-Lähteandmed!$H$45*(Kraadpäevad!$G$4-Kraadpäevad!C233)),Lähteandmed!$I$45)</f>
        <v/>
      </c>
      <c r="N233" s="114">
        <f>IFERROR(($G$4-M233)/($G$4-C233),Lähteandmed!$H$45)</f>
        <v>0</v>
      </c>
      <c r="O233" s="276">
        <f t="shared" si="7"/>
        <v>-7.3</v>
      </c>
      <c r="P233" s="276">
        <f>IF(O233&lt;($G$6-1),Lähteandmed!$E$45*1.2*1.005*(($G$6-1)-O233),0)</f>
        <v>42.587188560000001</v>
      </c>
    </row>
    <row r="234" spans="2:16">
      <c r="B234" s="113">
        <v>230</v>
      </c>
      <c r="C234" s="113">
        <v>-6.1</v>
      </c>
      <c r="D234" s="276">
        <f t="shared" si="6"/>
        <v>16.088797495865578</v>
      </c>
      <c r="L234" s="114">
        <f>IF(C234&lt;$G$6,Lähteandmed!$E$45*1.2*1.005*($G$6-O234),0)</f>
        <v>42.236676719999998</v>
      </c>
      <c r="M234" s="276" t="str">
        <f>IF(($G$4-Lähteandmed!$H$45*(Kraadpäevad!$G$4-Kraadpäevad!C234))&gt;Lähteandmed!$I$45,($G$4-Lähteandmed!$H$45*(Kraadpäevad!$G$4-Kraadpäevad!C234)),Lähteandmed!$I$45)</f>
        <v/>
      </c>
      <c r="N234" s="114">
        <f>IFERROR(($G$4-M234)/($G$4-C234),Lähteandmed!$H$45)</f>
        <v>0</v>
      </c>
      <c r="O234" s="276">
        <f t="shared" si="7"/>
        <v>-6.1</v>
      </c>
      <c r="P234" s="276">
        <f>IF(O234&lt;($G$6-1),Lähteandmed!$E$45*1.2*1.005*(($G$6-1)-O234),0)</f>
        <v>40.484117519999998</v>
      </c>
    </row>
    <row r="235" spans="2:16">
      <c r="B235" s="113">
        <v>231</v>
      </c>
      <c r="C235" s="113">
        <v>-5</v>
      </c>
      <c r="D235" s="276">
        <f t="shared" si="6"/>
        <v>14.98879749586558</v>
      </c>
      <c r="L235" s="114">
        <f>IF(C235&lt;$G$6,Lähteandmed!$E$45*1.2*1.005*($G$6-O235),0)</f>
        <v>40.3088616</v>
      </c>
      <c r="M235" s="276" t="str">
        <f>IF(($G$4-Lähteandmed!$H$45*(Kraadpäevad!$G$4-Kraadpäevad!C235))&gt;Lähteandmed!$I$45,($G$4-Lähteandmed!$H$45*(Kraadpäevad!$G$4-Kraadpäevad!C235)),Lähteandmed!$I$45)</f>
        <v/>
      </c>
      <c r="N235" s="114">
        <f>IFERROR(($G$4-M235)/($G$4-C235),Lähteandmed!$H$45)</f>
        <v>0</v>
      </c>
      <c r="O235" s="276">
        <f t="shared" si="7"/>
        <v>-5</v>
      </c>
      <c r="P235" s="276">
        <f>IF(O235&lt;($G$6-1),Lähteandmed!$E$45*1.2*1.005*(($G$6-1)-O235),0)</f>
        <v>38.5563024</v>
      </c>
    </row>
    <row r="236" spans="2:16">
      <c r="B236" s="113">
        <v>232</v>
      </c>
      <c r="C236" s="113">
        <v>-5.4</v>
      </c>
      <c r="D236" s="276">
        <f t="shared" si="6"/>
        <v>15.38879749586558</v>
      </c>
      <c r="L236" s="114">
        <f>IF(C236&lt;$G$6,Lähteandmed!$E$45*1.2*1.005*($G$6-O236),0)</f>
        <v>41.009885279999992</v>
      </c>
      <c r="M236" s="276" t="str">
        <f>IF(($G$4-Lähteandmed!$H$45*(Kraadpäevad!$G$4-Kraadpäevad!C236))&gt;Lähteandmed!$I$45,($G$4-Lähteandmed!$H$45*(Kraadpäevad!$G$4-Kraadpäevad!C236)),Lähteandmed!$I$45)</f>
        <v/>
      </c>
      <c r="N236" s="114">
        <f>IFERROR(($G$4-M236)/($G$4-C236),Lähteandmed!$H$45)</f>
        <v>0</v>
      </c>
      <c r="O236" s="276">
        <f t="shared" si="7"/>
        <v>-5.4</v>
      </c>
      <c r="P236" s="276">
        <f>IF(O236&lt;($G$6-1),Lähteandmed!$E$45*1.2*1.005*(($G$6-1)-O236),0)</f>
        <v>39.257326079999991</v>
      </c>
    </row>
    <row r="237" spans="2:16">
      <c r="B237" s="113">
        <v>233</v>
      </c>
      <c r="C237" s="113">
        <v>-5.8</v>
      </c>
      <c r="D237" s="276">
        <f t="shared" si="6"/>
        <v>15.78879749586558</v>
      </c>
      <c r="L237" s="114">
        <f>IF(C237&lt;$G$6,Lähteandmed!$E$45*1.2*1.005*($G$6-O237),0)</f>
        <v>41.710908959999998</v>
      </c>
      <c r="M237" s="276" t="str">
        <f>IF(($G$4-Lähteandmed!$H$45*(Kraadpäevad!$G$4-Kraadpäevad!C237))&gt;Lähteandmed!$I$45,($G$4-Lähteandmed!$H$45*(Kraadpäevad!$G$4-Kraadpäevad!C237)),Lähteandmed!$I$45)</f>
        <v/>
      </c>
      <c r="N237" s="114">
        <f>IFERROR(($G$4-M237)/($G$4-C237),Lähteandmed!$H$45)</f>
        <v>0</v>
      </c>
      <c r="O237" s="276">
        <f t="shared" si="7"/>
        <v>-5.8</v>
      </c>
      <c r="P237" s="276">
        <f>IF(O237&lt;($G$6-1),Lähteandmed!$E$45*1.2*1.005*(($G$6-1)-O237),0)</f>
        <v>39.958349759999997</v>
      </c>
    </row>
    <row r="238" spans="2:16">
      <c r="B238" s="113">
        <v>234</v>
      </c>
      <c r="C238" s="113">
        <v>-6.2</v>
      </c>
      <c r="D238" s="276">
        <f t="shared" si="6"/>
        <v>16.188797495865579</v>
      </c>
      <c r="L238" s="114">
        <f>IF(C238&lt;$G$6,Lähteandmed!$E$45*1.2*1.005*($G$6-O238),0)</f>
        <v>42.411932639999996</v>
      </c>
      <c r="M238" s="276" t="str">
        <f>IF(($G$4-Lähteandmed!$H$45*(Kraadpäevad!$G$4-Kraadpäevad!C238))&gt;Lähteandmed!$I$45,($G$4-Lähteandmed!$H$45*(Kraadpäevad!$G$4-Kraadpäevad!C238)),Lähteandmed!$I$45)</f>
        <v/>
      </c>
      <c r="N238" s="114">
        <f>IFERROR(($G$4-M238)/($G$4-C238),Lähteandmed!$H$45)</f>
        <v>0</v>
      </c>
      <c r="O238" s="276">
        <f t="shared" si="7"/>
        <v>-6.2</v>
      </c>
      <c r="P238" s="276">
        <f>IF(O238&lt;($G$6-1),Lähteandmed!$E$45*1.2*1.005*(($G$6-1)-O238),0)</f>
        <v>40.659373439999996</v>
      </c>
    </row>
    <row r="239" spans="2:16">
      <c r="B239" s="113">
        <v>235</v>
      </c>
      <c r="C239" s="113">
        <v>-7.2</v>
      </c>
      <c r="D239" s="276">
        <f t="shared" si="6"/>
        <v>17.188797495865579</v>
      </c>
      <c r="L239" s="114">
        <f>IF(C239&lt;$G$6,Lähteandmed!$E$45*1.2*1.005*($G$6-O239),0)</f>
        <v>44.164491839999997</v>
      </c>
      <c r="M239" s="276" t="str">
        <f>IF(($G$4-Lähteandmed!$H$45*(Kraadpäevad!$G$4-Kraadpäevad!C239))&gt;Lähteandmed!$I$45,($G$4-Lähteandmed!$H$45*(Kraadpäevad!$G$4-Kraadpäevad!C239)),Lähteandmed!$I$45)</f>
        <v/>
      </c>
      <c r="N239" s="114">
        <f>IFERROR(($G$4-M239)/($G$4-C239),Lähteandmed!$H$45)</f>
        <v>0</v>
      </c>
      <c r="O239" s="276">
        <f t="shared" si="7"/>
        <v>-7.2</v>
      </c>
      <c r="P239" s="276">
        <f>IF(O239&lt;($G$6-1),Lähteandmed!$E$45*1.2*1.005*(($G$6-1)-O239),0)</f>
        <v>42.411932639999996</v>
      </c>
    </row>
    <row r="240" spans="2:16">
      <c r="B240" s="113">
        <v>236</v>
      </c>
      <c r="C240" s="113">
        <v>-8.1999999999999993</v>
      </c>
      <c r="D240" s="276">
        <f t="shared" si="6"/>
        <v>18.188797495865579</v>
      </c>
      <c r="L240" s="114">
        <f>IF(C240&lt;$G$6,Lähteandmed!$E$45*1.2*1.005*($G$6-O240),0)</f>
        <v>45.917051039999997</v>
      </c>
      <c r="M240" s="276" t="str">
        <f>IF(($G$4-Lähteandmed!$H$45*(Kraadpäevad!$G$4-Kraadpäevad!C240))&gt;Lähteandmed!$I$45,($G$4-Lähteandmed!$H$45*(Kraadpäevad!$G$4-Kraadpäevad!C240)),Lähteandmed!$I$45)</f>
        <v/>
      </c>
      <c r="N240" s="114">
        <f>IFERROR(($G$4-M240)/($G$4-C240),Lähteandmed!$H$45)</f>
        <v>0</v>
      </c>
      <c r="O240" s="276">
        <f t="shared" si="7"/>
        <v>-8.1999999999999993</v>
      </c>
      <c r="P240" s="276">
        <f>IF(O240&lt;($G$6-1),Lähteandmed!$E$45*1.2*1.005*(($G$6-1)-O240),0)</f>
        <v>44.164491839999997</v>
      </c>
    </row>
    <row r="241" spans="2:16">
      <c r="B241" s="113">
        <v>237</v>
      </c>
      <c r="C241" s="113">
        <v>-9.1999999999999993</v>
      </c>
      <c r="D241" s="276">
        <f t="shared" si="6"/>
        <v>19.188797495865579</v>
      </c>
      <c r="L241" s="114">
        <f>IF(C241&lt;$G$6,Lähteandmed!$E$45*1.2*1.005*($G$6-O241),0)</f>
        <v>47.669610239999997</v>
      </c>
      <c r="M241" s="276" t="str">
        <f>IF(($G$4-Lähteandmed!$H$45*(Kraadpäevad!$G$4-Kraadpäevad!C241))&gt;Lähteandmed!$I$45,($G$4-Lähteandmed!$H$45*(Kraadpäevad!$G$4-Kraadpäevad!C241)),Lähteandmed!$I$45)</f>
        <v/>
      </c>
      <c r="N241" s="114">
        <f>IFERROR(($G$4-M241)/($G$4-C241),Lähteandmed!$H$45)</f>
        <v>0</v>
      </c>
      <c r="O241" s="276">
        <f t="shared" si="7"/>
        <v>-9.1999999999999993</v>
      </c>
      <c r="P241" s="276">
        <f>IF(O241&lt;($G$6-1),Lähteandmed!$E$45*1.2*1.005*(($G$6-1)-O241),0)</f>
        <v>45.917051039999997</v>
      </c>
    </row>
    <row r="242" spans="2:16">
      <c r="B242" s="113">
        <v>238</v>
      </c>
      <c r="C242" s="113">
        <v>-9.4</v>
      </c>
      <c r="D242" s="276">
        <f t="shared" si="6"/>
        <v>19.388797495865582</v>
      </c>
      <c r="L242" s="114">
        <f>IF(C242&lt;$G$6,Lähteandmed!$E$45*1.2*1.005*($G$6-O242),0)</f>
        <v>48.020122079999993</v>
      </c>
      <c r="M242" s="276" t="str">
        <f>IF(($G$4-Lähteandmed!$H$45*(Kraadpäevad!$G$4-Kraadpäevad!C242))&gt;Lähteandmed!$I$45,($G$4-Lähteandmed!$H$45*(Kraadpäevad!$G$4-Kraadpäevad!C242)),Lähteandmed!$I$45)</f>
        <v/>
      </c>
      <c r="N242" s="114">
        <f>IFERROR(($G$4-M242)/($G$4-C242),Lähteandmed!$H$45)</f>
        <v>0</v>
      </c>
      <c r="O242" s="276">
        <f t="shared" si="7"/>
        <v>-9.4</v>
      </c>
      <c r="P242" s="276">
        <f>IF(O242&lt;($G$6-1),Lähteandmed!$E$45*1.2*1.005*(($G$6-1)-O242),0)</f>
        <v>46.267562879999993</v>
      </c>
    </row>
    <row r="243" spans="2:16">
      <c r="B243" s="113">
        <v>239</v>
      </c>
      <c r="C243" s="113">
        <v>-9.6999999999999993</v>
      </c>
      <c r="D243" s="276">
        <f t="shared" si="6"/>
        <v>19.688797495865579</v>
      </c>
      <c r="L243" s="114">
        <f>IF(C243&lt;$G$6,Lähteandmed!$E$45*1.2*1.005*($G$6-O243),0)</f>
        <v>48.545889839999994</v>
      </c>
      <c r="M243" s="276" t="str">
        <f>IF(($G$4-Lähteandmed!$H$45*(Kraadpäevad!$G$4-Kraadpäevad!C243))&gt;Lähteandmed!$I$45,($G$4-Lähteandmed!$H$45*(Kraadpäevad!$G$4-Kraadpäevad!C243)),Lähteandmed!$I$45)</f>
        <v/>
      </c>
      <c r="N243" s="114">
        <f>IFERROR(($G$4-M243)/($G$4-C243),Lähteandmed!$H$45)</f>
        <v>0</v>
      </c>
      <c r="O243" s="276">
        <f t="shared" si="7"/>
        <v>-9.6999999999999993</v>
      </c>
      <c r="P243" s="276">
        <f>IF(O243&lt;($G$6-1),Lähteandmed!$E$45*1.2*1.005*(($G$6-1)-O243),0)</f>
        <v>46.793330639999994</v>
      </c>
    </row>
    <row r="244" spans="2:16">
      <c r="B244" s="113">
        <v>240</v>
      </c>
      <c r="C244" s="113">
        <v>-9.9</v>
      </c>
      <c r="D244" s="276">
        <f t="shared" si="6"/>
        <v>19.888797495865582</v>
      </c>
      <c r="L244" s="114">
        <f>IF(C244&lt;$G$6,Lähteandmed!$E$45*1.2*1.005*($G$6-O244),0)</f>
        <v>48.896401679999997</v>
      </c>
      <c r="M244" s="276" t="str">
        <f>IF(($G$4-Lähteandmed!$H$45*(Kraadpäevad!$G$4-Kraadpäevad!C244))&gt;Lähteandmed!$I$45,($G$4-Lähteandmed!$H$45*(Kraadpäevad!$G$4-Kraadpäevad!C244)),Lähteandmed!$I$45)</f>
        <v/>
      </c>
      <c r="N244" s="114">
        <f>IFERROR(($G$4-M244)/($G$4-C244),Lähteandmed!$H$45)</f>
        <v>0</v>
      </c>
      <c r="O244" s="276">
        <f t="shared" si="7"/>
        <v>-9.9</v>
      </c>
      <c r="P244" s="276">
        <f>IF(O244&lt;($G$6-1),Lähteandmed!$E$45*1.2*1.005*(($G$6-1)-O244),0)</f>
        <v>47.143842479999996</v>
      </c>
    </row>
    <row r="245" spans="2:16">
      <c r="B245" s="113">
        <v>241</v>
      </c>
      <c r="C245" s="113">
        <v>-10.199999999999999</v>
      </c>
      <c r="D245" s="276">
        <f t="shared" si="6"/>
        <v>20.188797495865579</v>
      </c>
      <c r="L245" s="114">
        <f>IF(C245&lt;$G$6,Lähteandmed!$E$45*1.2*1.005*($G$6-O245),0)</f>
        <v>49.422169439999998</v>
      </c>
      <c r="M245" s="276" t="str">
        <f>IF(($G$4-Lähteandmed!$H$45*(Kraadpäevad!$G$4-Kraadpäevad!C245))&gt;Lähteandmed!$I$45,($G$4-Lähteandmed!$H$45*(Kraadpäevad!$G$4-Kraadpäevad!C245)),Lähteandmed!$I$45)</f>
        <v/>
      </c>
      <c r="N245" s="114">
        <f>IFERROR(($G$4-M245)/($G$4-C245),Lähteandmed!$H$45)</f>
        <v>0</v>
      </c>
      <c r="O245" s="276">
        <f t="shared" si="7"/>
        <v>-10.199999999999999</v>
      </c>
      <c r="P245" s="276">
        <f>IF(O245&lt;($G$6-1),Lähteandmed!$E$45*1.2*1.005*(($G$6-1)-O245),0)</f>
        <v>47.669610239999997</v>
      </c>
    </row>
    <row r="246" spans="2:16">
      <c r="B246" s="113">
        <v>242</v>
      </c>
      <c r="C246" s="113">
        <v>-10.5</v>
      </c>
      <c r="D246" s="276">
        <f t="shared" si="6"/>
        <v>20.48879749586558</v>
      </c>
      <c r="L246" s="114">
        <f>IF(C246&lt;$G$6,Lähteandmed!$E$45*1.2*1.005*($G$6-O246),0)</f>
        <v>49.947937199999998</v>
      </c>
      <c r="M246" s="276" t="str">
        <f>IF(($G$4-Lähteandmed!$H$45*(Kraadpäevad!$G$4-Kraadpäevad!C246))&gt;Lähteandmed!$I$45,($G$4-Lähteandmed!$H$45*(Kraadpäevad!$G$4-Kraadpäevad!C246)),Lähteandmed!$I$45)</f>
        <v/>
      </c>
      <c r="N246" s="114">
        <f>IFERROR(($G$4-M246)/($G$4-C246),Lähteandmed!$H$45)</f>
        <v>0</v>
      </c>
      <c r="O246" s="276">
        <f t="shared" si="7"/>
        <v>-10.5</v>
      </c>
      <c r="P246" s="276">
        <f>IF(O246&lt;($G$6-1),Lähteandmed!$E$45*1.2*1.005*(($G$6-1)-O246),0)</f>
        <v>48.195377999999998</v>
      </c>
    </row>
    <row r="247" spans="2:16">
      <c r="B247" s="113">
        <v>243</v>
      </c>
      <c r="C247" s="113">
        <v>-10.8</v>
      </c>
      <c r="D247" s="276">
        <f t="shared" si="6"/>
        <v>20.78879749586558</v>
      </c>
      <c r="L247" s="114">
        <f>IF(C247&lt;$G$6,Lähteandmed!$E$45*1.2*1.005*($G$6-O247),0)</f>
        <v>50.473704959999999</v>
      </c>
      <c r="M247" s="276" t="str">
        <f>IF(($G$4-Lähteandmed!$H$45*(Kraadpäevad!$G$4-Kraadpäevad!C247))&gt;Lähteandmed!$I$45,($G$4-Lähteandmed!$H$45*(Kraadpäevad!$G$4-Kraadpäevad!C247)),Lähteandmed!$I$45)</f>
        <v/>
      </c>
      <c r="N247" s="114">
        <f>IFERROR(($G$4-M247)/($G$4-C247),Lähteandmed!$H$45)</f>
        <v>0</v>
      </c>
      <c r="O247" s="276">
        <f t="shared" si="7"/>
        <v>-10.8</v>
      </c>
      <c r="P247" s="276">
        <f>IF(O247&lt;($G$6-1),Lähteandmed!$E$45*1.2*1.005*(($G$6-1)-O247),0)</f>
        <v>48.721145759999999</v>
      </c>
    </row>
    <row r="248" spans="2:16">
      <c r="B248" s="113">
        <v>244</v>
      </c>
      <c r="C248" s="113">
        <v>-10.5</v>
      </c>
      <c r="D248" s="276">
        <f t="shared" si="6"/>
        <v>20.48879749586558</v>
      </c>
      <c r="L248" s="114">
        <f>IF(C248&lt;$G$6,Lähteandmed!$E$45*1.2*1.005*($G$6-O248),0)</f>
        <v>49.947937199999998</v>
      </c>
      <c r="M248" s="276" t="str">
        <f>IF(($G$4-Lähteandmed!$H$45*(Kraadpäevad!$G$4-Kraadpäevad!C248))&gt;Lähteandmed!$I$45,($G$4-Lähteandmed!$H$45*(Kraadpäevad!$G$4-Kraadpäevad!C248)),Lähteandmed!$I$45)</f>
        <v/>
      </c>
      <c r="N248" s="114">
        <f>IFERROR(($G$4-M248)/($G$4-C248),Lähteandmed!$H$45)</f>
        <v>0</v>
      </c>
      <c r="O248" s="276">
        <f t="shared" si="7"/>
        <v>-10.5</v>
      </c>
      <c r="P248" s="276">
        <f>IF(O248&lt;($G$6-1),Lähteandmed!$E$45*1.2*1.005*(($G$6-1)-O248),0)</f>
        <v>48.195377999999998</v>
      </c>
    </row>
    <row r="249" spans="2:16">
      <c r="B249" s="113">
        <v>245</v>
      </c>
      <c r="C249" s="113">
        <v>-10.3</v>
      </c>
      <c r="D249" s="276">
        <f t="shared" si="6"/>
        <v>20.28879749586558</v>
      </c>
      <c r="L249" s="114">
        <f>IF(C249&lt;$G$6,Lähteandmed!$E$45*1.2*1.005*($G$6-O249),0)</f>
        <v>49.597425359999995</v>
      </c>
      <c r="M249" s="276" t="str">
        <f>IF(($G$4-Lähteandmed!$H$45*(Kraadpäevad!$G$4-Kraadpäevad!C249))&gt;Lähteandmed!$I$45,($G$4-Lähteandmed!$H$45*(Kraadpäevad!$G$4-Kraadpäevad!C249)),Lähteandmed!$I$45)</f>
        <v/>
      </c>
      <c r="N249" s="114">
        <f>IFERROR(($G$4-M249)/($G$4-C249),Lähteandmed!$H$45)</f>
        <v>0</v>
      </c>
      <c r="O249" s="276">
        <f t="shared" si="7"/>
        <v>-10.3</v>
      </c>
      <c r="P249" s="276">
        <f>IF(O249&lt;($G$6-1),Lähteandmed!$E$45*1.2*1.005*(($G$6-1)-O249),0)</f>
        <v>47.844866159999995</v>
      </c>
    </row>
    <row r="250" spans="2:16">
      <c r="B250" s="113">
        <v>246</v>
      </c>
      <c r="C250" s="113">
        <v>-10</v>
      </c>
      <c r="D250" s="276">
        <f t="shared" si="6"/>
        <v>19.98879749586558</v>
      </c>
      <c r="L250" s="114">
        <f>IF(C250&lt;$G$6,Lähteandmed!$E$45*1.2*1.005*($G$6-O250),0)</f>
        <v>49.071657599999995</v>
      </c>
      <c r="M250" s="276" t="str">
        <f>IF(($G$4-Lähteandmed!$H$45*(Kraadpäevad!$G$4-Kraadpäevad!C250))&gt;Lähteandmed!$I$45,($G$4-Lähteandmed!$H$45*(Kraadpäevad!$G$4-Kraadpäevad!C250)),Lähteandmed!$I$45)</f>
        <v/>
      </c>
      <c r="N250" s="114">
        <f>IFERROR(($G$4-M250)/($G$4-C250),Lähteandmed!$H$45)</f>
        <v>0</v>
      </c>
      <c r="O250" s="276">
        <f t="shared" si="7"/>
        <v>-10</v>
      </c>
      <c r="P250" s="276">
        <f>IF(O250&lt;($G$6-1),Lähteandmed!$E$45*1.2*1.005*(($G$6-1)-O250),0)</f>
        <v>47.319098399999994</v>
      </c>
    </row>
    <row r="251" spans="2:16">
      <c r="B251" s="113">
        <v>247</v>
      </c>
      <c r="C251" s="113">
        <v>-9.3000000000000007</v>
      </c>
      <c r="D251" s="276">
        <f t="shared" si="6"/>
        <v>19.28879749586558</v>
      </c>
      <c r="L251" s="114">
        <f>IF(C251&lt;$G$6,Lähteandmed!$E$45*1.2*1.005*($G$6-O251),0)</f>
        <v>47.844866159999995</v>
      </c>
      <c r="M251" s="276" t="str">
        <f>IF(($G$4-Lähteandmed!$H$45*(Kraadpäevad!$G$4-Kraadpäevad!C251))&gt;Lähteandmed!$I$45,($G$4-Lähteandmed!$H$45*(Kraadpäevad!$G$4-Kraadpäevad!C251)),Lähteandmed!$I$45)</f>
        <v/>
      </c>
      <c r="N251" s="114">
        <f>IFERROR(($G$4-M251)/($G$4-C251),Lähteandmed!$H$45)</f>
        <v>0</v>
      </c>
      <c r="O251" s="276">
        <f t="shared" si="7"/>
        <v>-9.3000000000000007</v>
      </c>
      <c r="P251" s="276">
        <f>IF(O251&lt;($G$6-1),Lähteandmed!$E$45*1.2*1.005*(($G$6-1)-O251),0)</f>
        <v>46.092306959999995</v>
      </c>
    </row>
    <row r="252" spans="2:16">
      <c r="B252" s="113">
        <v>248</v>
      </c>
      <c r="C252" s="113">
        <v>-8.5</v>
      </c>
      <c r="D252" s="276">
        <f t="shared" si="6"/>
        <v>18.48879749586558</v>
      </c>
      <c r="L252" s="114">
        <f>IF(C252&lt;$G$6,Lähteandmed!$E$45*1.2*1.005*($G$6-O252),0)</f>
        <v>46.442818799999998</v>
      </c>
      <c r="M252" s="276" t="str">
        <f>IF(($G$4-Lähteandmed!$H$45*(Kraadpäevad!$G$4-Kraadpäevad!C252))&gt;Lähteandmed!$I$45,($G$4-Lähteandmed!$H$45*(Kraadpäevad!$G$4-Kraadpäevad!C252)),Lähteandmed!$I$45)</f>
        <v/>
      </c>
      <c r="N252" s="114">
        <f>IFERROR(($G$4-M252)/($G$4-C252),Lähteandmed!$H$45)</f>
        <v>0</v>
      </c>
      <c r="O252" s="276">
        <f t="shared" si="7"/>
        <v>-8.5</v>
      </c>
      <c r="P252" s="276">
        <f>IF(O252&lt;($G$6-1),Lähteandmed!$E$45*1.2*1.005*(($G$6-1)-O252),0)</f>
        <v>44.690259599999997</v>
      </c>
    </row>
    <row r="253" spans="2:16">
      <c r="B253" s="113">
        <v>249</v>
      </c>
      <c r="C253" s="113">
        <v>-7.8</v>
      </c>
      <c r="D253" s="276">
        <f t="shared" si="6"/>
        <v>17.78879749586558</v>
      </c>
      <c r="L253" s="114">
        <f>IF(C253&lt;$G$6,Lähteandmed!$E$45*1.2*1.005*($G$6-O253),0)</f>
        <v>45.216027359999998</v>
      </c>
      <c r="M253" s="276" t="str">
        <f>IF(($G$4-Lähteandmed!$H$45*(Kraadpäevad!$G$4-Kraadpäevad!C253))&gt;Lähteandmed!$I$45,($G$4-Lähteandmed!$H$45*(Kraadpäevad!$G$4-Kraadpäevad!C253)),Lähteandmed!$I$45)</f>
        <v/>
      </c>
      <c r="N253" s="114">
        <f>IFERROR(($G$4-M253)/($G$4-C253),Lähteandmed!$H$45)</f>
        <v>0</v>
      </c>
      <c r="O253" s="276">
        <f t="shared" si="7"/>
        <v>-7.8</v>
      </c>
      <c r="P253" s="276">
        <f>IF(O253&lt;($G$6-1),Lähteandmed!$E$45*1.2*1.005*(($G$6-1)-O253),0)</f>
        <v>43.463468159999998</v>
      </c>
    </row>
    <row r="254" spans="2:16">
      <c r="B254" s="113">
        <v>250</v>
      </c>
      <c r="C254" s="113">
        <v>-7.7</v>
      </c>
      <c r="D254" s="276">
        <f t="shared" si="6"/>
        <v>17.688797495865579</v>
      </c>
      <c r="L254" s="114">
        <f>IF(C254&lt;$G$6,Lähteandmed!$E$45*1.2*1.005*($G$6-O254),0)</f>
        <v>45.040771439999993</v>
      </c>
      <c r="M254" s="276" t="str">
        <f>IF(($G$4-Lähteandmed!$H$45*(Kraadpäevad!$G$4-Kraadpäevad!C254))&gt;Lähteandmed!$I$45,($G$4-Lähteandmed!$H$45*(Kraadpäevad!$G$4-Kraadpäevad!C254)),Lähteandmed!$I$45)</f>
        <v/>
      </c>
      <c r="N254" s="114">
        <f>IFERROR(($G$4-M254)/($G$4-C254),Lähteandmed!$H$45)</f>
        <v>0</v>
      </c>
      <c r="O254" s="276">
        <f t="shared" si="7"/>
        <v>-7.7</v>
      </c>
      <c r="P254" s="276">
        <f>IF(O254&lt;($G$6-1),Lähteandmed!$E$45*1.2*1.005*(($G$6-1)-O254),0)</f>
        <v>43.288212239999993</v>
      </c>
    </row>
    <row r="255" spans="2:16">
      <c r="B255" s="113">
        <v>251</v>
      </c>
      <c r="C255" s="113">
        <v>-7.6</v>
      </c>
      <c r="D255" s="276">
        <f t="shared" si="6"/>
        <v>17.588797495865578</v>
      </c>
      <c r="L255" s="114">
        <f>IF(C255&lt;$G$6,Lähteandmed!$E$45*1.2*1.005*($G$6-O255),0)</f>
        <v>44.865515520000002</v>
      </c>
      <c r="M255" s="276" t="str">
        <f>IF(($G$4-Lähteandmed!$H$45*(Kraadpäevad!$G$4-Kraadpäevad!C255))&gt;Lähteandmed!$I$45,($G$4-Lähteandmed!$H$45*(Kraadpäevad!$G$4-Kraadpäevad!C255)),Lähteandmed!$I$45)</f>
        <v/>
      </c>
      <c r="N255" s="114">
        <f>IFERROR(($G$4-M255)/($G$4-C255),Lähteandmed!$H$45)</f>
        <v>0</v>
      </c>
      <c r="O255" s="276">
        <f t="shared" si="7"/>
        <v>-7.6</v>
      </c>
      <c r="P255" s="276">
        <f>IF(O255&lt;($G$6-1),Lähteandmed!$E$45*1.2*1.005*(($G$6-1)-O255),0)</f>
        <v>43.112956320000002</v>
      </c>
    </row>
    <row r="256" spans="2:16">
      <c r="B256" s="113">
        <v>252</v>
      </c>
      <c r="C256" s="113">
        <v>-7.5</v>
      </c>
      <c r="D256" s="276">
        <f t="shared" si="6"/>
        <v>17.48879749586558</v>
      </c>
      <c r="L256" s="114">
        <f>IF(C256&lt;$G$6,Lähteandmed!$E$45*1.2*1.005*($G$6-O256),0)</f>
        <v>44.690259599999997</v>
      </c>
      <c r="M256" s="276" t="str">
        <f>IF(($G$4-Lähteandmed!$H$45*(Kraadpäevad!$G$4-Kraadpäevad!C256))&gt;Lähteandmed!$I$45,($G$4-Lähteandmed!$H$45*(Kraadpäevad!$G$4-Kraadpäevad!C256)),Lähteandmed!$I$45)</f>
        <v/>
      </c>
      <c r="N256" s="114">
        <f>IFERROR(($G$4-M256)/($G$4-C256),Lähteandmed!$H$45)</f>
        <v>0</v>
      </c>
      <c r="O256" s="276">
        <f t="shared" si="7"/>
        <v>-7.5</v>
      </c>
      <c r="P256" s="276">
        <f>IF(O256&lt;($G$6-1),Lähteandmed!$E$45*1.2*1.005*(($G$6-1)-O256),0)</f>
        <v>42.937700399999997</v>
      </c>
    </row>
    <row r="257" spans="2:16">
      <c r="B257" s="113">
        <v>253</v>
      </c>
      <c r="C257" s="113">
        <v>-7.4</v>
      </c>
      <c r="D257" s="276">
        <f t="shared" si="6"/>
        <v>17.388797495865582</v>
      </c>
      <c r="L257" s="114">
        <f>IF(C257&lt;$G$6,Lähteandmed!$E$45*1.2*1.005*($G$6-O257),0)</f>
        <v>44.515003679999992</v>
      </c>
      <c r="M257" s="276" t="str">
        <f>IF(($G$4-Lähteandmed!$H$45*(Kraadpäevad!$G$4-Kraadpäevad!C257))&gt;Lähteandmed!$I$45,($G$4-Lähteandmed!$H$45*(Kraadpäevad!$G$4-Kraadpäevad!C257)),Lähteandmed!$I$45)</f>
        <v/>
      </c>
      <c r="N257" s="114">
        <f>IFERROR(($G$4-M257)/($G$4-C257),Lähteandmed!$H$45)</f>
        <v>0</v>
      </c>
      <c r="O257" s="276">
        <f t="shared" si="7"/>
        <v>-7.4</v>
      </c>
      <c r="P257" s="276">
        <f>IF(O257&lt;($G$6-1),Lähteandmed!$E$45*1.2*1.005*(($G$6-1)-O257),0)</f>
        <v>42.762444479999992</v>
      </c>
    </row>
    <row r="258" spans="2:16">
      <c r="B258" s="113">
        <v>254</v>
      </c>
      <c r="C258" s="113">
        <v>-7.4</v>
      </c>
      <c r="D258" s="276">
        <f t="shared" si="6"/>
        <v>17.388797495865582</v>
      </c>
      <c r="L258" s="114">
        <f>IF(C258&lt;$G$6,Lähteandmed!$E$45*1.2*1.005*($G$6-O258),0)</f>
        <v>44.515003679999992</v>
      </c>
      <c r="M258" s="276" t="str">
        <f>IF(($G$4-Lähteandmed!$H$45*(Kraadpäevad!$G$4-Kraadpäevad!C258))&gt;Lähteandmed!$I$45,($G$4-Lähteandmed!$H$45*(Kraadpäevad!$G$4-Kraadpäevad!C258)),Lähteandmed!$I$45)</f>
        <v/>
      </c>
      <c r="N258" s="114">
        <f>IFERROR(($G$4-M258)/($G$4-C258),Lähteandmed!$H$45)</f>
        <v>0</v>
      </c>
      <c r="O258" s="276">
        <f t="shared" si="7"/>
        <v>-7.4</v>
      </c>
      <c r="P258" s="276">
        <f>IF(O258&lt;($G$6-1),Lähteandmed!$E$45*1.2*1.005*(($G$6-1)-O258),0)</f>
        <v>42.762444479999992</v>
      </c>
    </row>
    <row r="259" spans="2:16">
      <c r="B259" s="113">
        <v>255</v>
      </c>
      <c r="C259" s="113">
        <v>-7.3</v>
      </c>
      <c r="D259" s="276">
        <f t="shared" si="6"/>
        <v>17.28879749586558</v>
      </c>
      <c r="L259" s="114">
        <f>IF(C259&lt;$G$6,Lähteandmed!$E$45*1.2*1.005*($G$6-O259),0)</f>
        <v>44.339747759999995</v>
      </c>
      <c r="M259" s="276" t="str">
        <f>IF(($G$4-Lähteandmed!$H$45*(Kraadpäevad!$G$4-Kraadpäevad!C259))&gt;Lähteandmed!$I$45,($G$4-Lähteandmed!$H$45*(Kraadpäevad!$G$4-Kraadpäevad!C259)),Lähteandmed!$I$45)</f>
        <v/>
      </c>
      <c r="N259" s="114">
        <f>IFERROR(($G$4-M259)/($G$4-C259),Lähteandmed!$H$45)</f>
        <v>0</v>
      </c>
      <c r="O259" s="276">
        <f t="shared" si="7"/>
        <v>-7.3</v>
      </c>
      <c r="P259" s="276">
        <f>IF(O259&lt;($G$6-1),Lähteandmed!$E$45*1.2*1.005*(($G$6-1)-O259),0)</f>
        <v>42.587188560000001</v>
      </c>
    </row>
    <row r="260" spans="2:16">
      <c r="B260" s="113">
        <v>256</v>
      </c>
      <c r="C260" s="113">
        <v>-7.4</v>
      </c>
      <c r="D260" s="276">
        <f t="shared" ref="D260:D323" si="8">IFERROR(IF($G$5-C260&gt;0,$G$5-C260,"0"),0)</f>
        <v>17.388797495865582</v>
      </c>
      <c r="L260" s="114">
        <f>IF(C260&lt;$G$6,Lähteandmed!$E$45*1.2*1.005*($G$6-O260),0)</f>
        <v>44.515003679999992</v>
      </c>
      <c r="M260" s="276" t="str">
        <f>IF(($G$4-Lähteandmed!$H$45*(Kraadpäevad!$G$4-Kraadpäevad!C260))&gt;Lähteandmed!$I$45,($G$4-Lähteandmed!$H$45*(Kraadpäevad!$G$4-Kraadpäevad!C260)),Lähteandmed!$I$45)</f>
        <v/>
      </c>
      <c r="N260" s="114">
        <f>IFERROR(($G$4-M260)/($G$4-C260),Lähteandmed!$H$45)</f>
        <v>0</v>
      </c>
      <c r="O260" s="276">
        <f t="shared" ref="O260:O323" si="9">N260*($G$4-C260)+C260</f>
        <v>-7.4</v>
      </c>
      <c r="P260" s="276">
        <f>IF(O260&lt;($G$6-1),Lähteandmed!$E$45*1.2*1.005*(($G$6-1)-O260),0)</f>
        <v>42.762444479999992</v>
      </c>
    </row>
    <row r="261" spans="2:16">
      <c r="B261" s="113">
        <v>257</v>
      </c>
      <c r="C261" s="113">
        <v>-7.4</v>
      </c>
      <c r="D261" s="276">
        <f t="shared" si="8"/>
        <v>17.388797495865582</v>
      </c>
      <c r="L261" s="114">
        <f>IF(C261&lt;$G$6,Lähteandmed!$E$45*1.2*1.005*($G$6-O261),0)</f>
        <v>44.515003679999992</v>
      </c>
      <c r="M261" s="276" t="str">
        <f>IF(($G$4-Lähteandmed!$H$45*(Kraadpäevad!$G$4-Kraadpäevad!C261))&gt;Lähteandmed!$I$45,($G$4-Lähteandmed!$H$45*(Kraadpäevad!$G$4-Kraadpäevad!C261)),Lähteandmed!$I$45)</f>
        <v/>
      </c>
      <c r="N261" s="114">
        <f>IFERROR(($G$4-M261)/($G$4-C261),Lähteandmed!$H$45)</f>
        <v>0</v>
      </c>
      <c r="O261" s="276">
        <f t="shared" si="9"/>
        <v>-7.4</v>
      </c>
      <c r="P261" s="276">
        <f>IF(O261&lt;($G$6-1),Lähteandmed!$E$45*1.2*1.005*(($G$6-1)-O261),0)</f>
        <v>42.762444479999992</v>
      </c>
    </row>
    <row r="262" spans="2:16">
      <c r="B262" s="113">
        <v>258</v>
      </c>
      <c r="C262" s="113">
        <v>-7.5</v>
      </c>
      <c r="D262" s="276">
        <f t="shared" si="8"/>
        <v>17.48879749586558</v>
      </c>
      <c r="L262" s="114">
        <f>IF(C262&lt;$G$6,Lähteandmed!$E$45*1.2*1.005*($G$6-O262),0)</f>
        <v>44.690259599999997</v>
      </c>
      <c r="M262" s="276" t="str">
        <f>IF(($G$4-Lähteandmed!$H$45*(Kraadpäevad!$G$4-Kraadpäevad!C262))&gt;Lähteandmed!$I$45,($G$4-Lähteandmed!$H$45*(Kraadpäevad!$G$4-Kraadpäevad!C262)),Lähteandmed!$I$45)</f>
        <v/>
      </c>
      <c r="N262" s="114">
        <f>IFERROR(($G$4-M262)/($G$4-C262),Lähteandmed!$H$45)</f>
        <v>0</v>
      </c>
      <c r="O262" s="276">
        <f t="shared" si="9"/>
        <v>-7.5</v>
      </c>
      <c r="P262" s="276">
        <f>IF(O262&lt;($G$6-1),Lähteandmed!$E$45*1.2*1.005*(($G$6-1)-O262),0)</f>
        <v>42.937700399999997</v>
      </c>
    </row>
    <row r="263" spans="2:16">
      <c r="B263" s="113">
        <v>259</v>
      </c>
      <c r="C263" s="113">
        <v>-7.6</v>
      </c>
      <c r="D263" s="276">
        <f t="shared" si="8"/>
        <v>17.588797495865578</v>
      </c>
      <c r="L263" s="114">
        <f>IF(C263&lt;$G$6,Lähteandmed!$E$45*1.2*1.005*($G$6-O263),0)</f>
        <v>44.865515520000002</v>
      </c>
      <c r="M263" s="276" t="str">
        <f>IF(($G$4-Lähteandmed!$H$45*(Kraadpäevad!$G$4-Kraadpäevad!C263))&gt;Lähteandmed!$I$45,($G$4-Lähteandmed!$H$45*(Kraadpäevad!$G$4-Kraadpäevad!C263)),Lähteandmed!$I$45)</f>
        <v/>
      </c>
      <c r="N263" s="114">
        <f>IFERROR(($G$4-M263)/($G$4-C263),Lähteandmed!$H$45)</f>
        <v>0</v>
      </c>
      <c r="O263" s="276">
        <f t="shared" si="9"/>
        <v>-7.6</v>
      </c>
      <c r="P263" s="276">
        <f>IF(O263&lt;($G$6-1),Lähteandmed!$E$45*1.2*1.005*(($G$6-1)-O263),0)</f>
        <v>43.112956320000002</v>
      </c>
    </row>
    <row r="264" spans="2:16">
      <c r="B264" s="113">
        <v>260</v>
      </c>
      <c r="C264" s="113">
        <v>-7.7</v>
      </c>
      <c r="D264" s="276">
        <f t="shared" si="8"/>
        <v>17.688797495865579</v>
      </c>
      <c r="L264" s="114">
        <f>IF(C264&lt;$G$6,Lähteandmed!$E$45*1.2*1.005*($G$6-O264),0)</f>
        <v>45.040771439999993</v>
      </c>
      <c r="M264" s="276" t="str">
        <f>IF(($G$4-Lähteandmed!$H$45*(Kraadpäevad!$G$4-Kraadpäevad!C264))&gt;Lähteandmed!$I$45,($G$4-Lähteandmed!$H$45*(Kraadpäevad!$G$4-Kraadpäevad!C264)),Lähteandmed!$I$45)</f>
        <v/>
      </c>
      <c r="N264" s="114">
        <f>IFERROR(($G$4-M264)/($G$4-C264),Lähteandmed!$H$45)</f>
        <v>0</v>
      </c>
      <c r="O264" s="276">
        <f t="shared" si="9"/>
        <v>-7.7</v>
      </c>
      <c r="P264" s="276">
        <f>IF(O264&lt;($G$6-1),Lähteandmed!$E$45*1.2*1.005*(($G$6-1)-O264),0)</f>
        <v>43.288212239999993</v>
      </c>
    </row>
    <row r="265" spans="2:16">
      <c r="B265" s="113">
        <v>261</v>
      </c>
      <c r="C265" s="113">
        <v>-7.8</v>
      </c>
      <c r="D265" s="276">
        <f t="shared" si="8"/>
        <v>17.78879749586558</v>
      </c>
      <c r="L265" s="114">
        <f>IF(C265&lt;$G$6,Lähteandmed!$E$45*1.2*1.005*($G$6-O265),0)</f>
        <v>45.216027359999998</v>
      </c>
      <c r="M265" s="276" t="str">
        <f>IF(($G$4-Lähteandmed!$H$45*(Kraadpäevad!$G$4-Kraadpäevad!C265))&gt;Lähteandmed!$I$45,($G$4-Lähteandmed!$H$45*(Kraadpäevad!$G$4-Kraadpäevad!C265)),Lähteandmed!$I$45)</f>
        <v/>
      </c>
      <c r="N265" s="114">
        <f>IFERROR(($G$4-M265)/($G$4-C265),Lähteandmed!$H$45)</f>
        <v>0</v>
      </c>
      <c r="O265" s="276">
        <f t="shared" si="9"/>
        <v>-7.8</v>
      </c>
      <c r="P265" s="276">
        <f>IF(O265&lt;($G$6-1),Lähteandmed!$E$45*1.2*1.005*(($G$6-1)-O265),0)</f>
        <v>43.463468159999998</v>
      </c>
    </row>
    <row r="266" spans="2:16">
      <c r="B266" s="113">
        <v>262</v>
      </c>
      <c r="C266" s="113">
        <v>-7.8</v>
      </c>
      <c r="D266" s="276">
        <f t="shared" si="8"/>
        <v>17.78879749586558</v>
      </c>
      <c r="L266" s="114">
        <f>IF(C266&lt;$G$6,Lähteandmed!$E$45*1.2*1.005*($G$6-O266),0)</f>
        <v>45.216027359999998</v>
      </c>
      <c r="M266" s="276" t="str">
        <f>IF(($G$4-Lähteandmed!$H$45*(Kraadpäevad!$G$4-Kraadpäevad!C266))&gt;Lähteandmed!$I$45,($G$4-Lähteandmed!$H$45*(Kraadpäevad!$G$4-Kraadpäevad!C266)),Lähteandmed!$I$45)</f>
        <v/>
      </c>
      <c r="N266" s="114">
        <f>IFERROR(($G$4-M266)/($G$4-C266),Lähteandmed!$H$45)</f>
        <v>0</v>
      </c>
      <c r="O266" s="276">
        <f t="shared" si="9"/>
        <v>-7.8</v>
      </c>
      <c r="P266" s="276">
        <f>IF(O266&lt;($G$6-1),Lähteandmed!$E$45*1.2*1.005*(($G$6-1)-O266),0)</f>
        <v>43.463468159999998</v>
      </c>
    </row>
    <row r="267" spans="2:16">
      <c r="B267" s="113">
        <v>263</v>
      </c>
      <c r="C267" s="113">
        <v>-7.7</v>
      </c>
      <c r="D267" s="276">
        <f t="shared" si="8"/>
        <v>17.688797495865579</v>
      </c>
      <c r="L267" s="114">
        <f>IF(C267&lt;$G$6,Lähteandmed!$E$45*1.2*1.005*($G$6-O267),0)</f>
        <v>45.040771439999993</v>
      </c>
      <c r="M267" s="276" t="str">
        <f>IF(($G$4-Lähteandmed!$H$45*(Kraadpäevad!$G$4-Kraadpäevad!C267))&gt;Lähteandmed!$I$45,($G$4-Lähteandmed!$H$45*(Kraadpäevad!$G$4-Kraadpäevad!C267)),Lähteandmed!$I$45)</f>
        <v/>
      </c>
      <c r="N267" s="114">
        <f>IFERROR(($G$4-M267)/($G$4-C267),Lähteandmed!$H$45)</f>
        <v>0</v>
      </c>
      <c r="O267" s="276">
        <f t="shared" si="9"/>
        <v>-7.7</v>
      </c>
      <c r="P267" s="276">
        <f>IF(O267&lt;($G$6-1),Lähteandmed!$E$45*1.2*1.005*(($G$6-1)-O267),0)</f>
        <v>43.288212239999993</v>
      </c>
    </row>
    <row r="268" spans="2:16">
      <c r="B268" s="113">
        <v>264</v>
      </c>
      <c r="C268" s="113">
        <v>-7.7</v>
      </c>
      <c r="D268" s="276">
        <f t="shared" si="8"/>
        <v>17.688797495865579</v>
      </c>
      <c r="L268" s="114">
        <f>IF(C268&lt;$G$6,Lähteandmed!$E$45*1.2*1.005*($G$6-O268),0)</f>
        <v>45.040771439999993</v>
      </c>
      <c r="M268" s="276" t="str">
        <f>IF(($G$4-Lähteandmed!$H$45*(Kraadpäevad!$G$4-Kraadpäevad!C268))&gt;Lähteandmed!$I$45,($G$4-Lähteandmed!$H$45*(Kraadpäevad!$G$4-Kraadpäevad!C268)),Lähteandmed!$I$45)</f>
        <v/>
      </c>
      <c r="N268" s="114">
        <f>IFERROR(($G$4-M268)/($G$4-C268),Lähteandmed!$H$45)</f>
        <v>0</v>
      </c>
      <c r="O268" s="276">
        <f t="shared" si="9"/>
        <v>-7.7</v>
      </c>
      <c r="P268" s="276">
        <f>IF(O268&lt;($G$6-1),Lähteandmed!$E$45*1.2*1.005*(($G$6-1)-O268),0)</f>
        <v>43.288212239999993</v>
      </c>
    </row>
    <row r="269" spans="2:16">
      <c r="B269" s="113">
        <v>265</v>
      </c>
      <c r="C269" s="113">
        <v>-7.7</v>
      </c>
      <c r="D269" s="276">
        <f t="shared" si="8"/>
        <v>17.688797495865579</v>
      </c>
      <c r="L269" s="114">
        <f>IF(C269&lt;$G$6,Lähteandmed!$E$45*1.2*1.005*($G$6-O269),0)</f>
        <v>45.040771439999993</v>
      </c>
      <c r="M269" s="276" t="str">
        <f>IF(($G$4-Lähteandmed!$H$45*(Kraadpäevad!$G$4-Kraadpäevad!C269))&gt;Lähteandmed!$I$45,($G$4-Lähteandmed!$H$45*(Kraadpäevad!$G$4-Kraadpäevad!C269)),Lähteandmed!$I$45)</f>
        <v/>
      </c>
      <c r="N269" s="114">
        <f>IFERROR(($G$4-M269)/($G$4-C269),Lähteandmed!$H$45)</f>
        <v>0</v>
      </c>
      <c r="O269" s="276">
        <f t="shared" si="9"/>
        <v>-7.7</v>
      </c>
      <c r="P269" s="276">
        <f>IF(O269&lt;($G$6-1),Lähteandmed!$E$45*1.2*1.005*(($G$6-1)-O269),0)</f>
        <v>43.288212239999993</v>
      </c>
    </row>
    <row r="270" spans="2:16">
      <c r="B270" s="113">
        <v>266</v>
      </c>
      <c r="C270" s="113">
        <v>-7.8</v>
      </c>
      <c r="D270" s="276">
        <f t="shared" si="8"/>
        <v>17.78879749586558</v>
      </c>
      <c r="L270" s="114">
        <f>IF(C270&lt;$G$6,Lähteandmed!$E$45*1.2*1.005*($G$6-O270),0)</f>
        <v>45.216027359999998</v>
      </c>
      <c r="M270" s="276" t="str">
        <f>IF(($G$4-Lähteandmed!$H$45*(Kraadpäevad!$G$4-Kraadpäevad!C270))&gt;Lähteandmed!$I$45,($G$4-Lähteandmed!$H$45*(Kraadpäevad!$G$4-Kraadpäevad!C270)),Lähteandmed!$I$45)</f>
        <v/>
      </c>
      <c r="N270" s="114">
        <f>IFERROR(($G$4-M270)/($G$4-C270),Lähteandmed!$H$45)</f>
        <v>0</v>
      </c>
      <c r="O270" s="276">
        <f t="shared" si="9"/>
        <v>-7.8</v>
      </c>
      <c r="P270" s="276">
        <f>IF(O270&lt;($G$6-1),Lähteandmed!$E$45*1.2*1.005*(($G$6-1)-O270),0)</f>
        <v>43.463468159999998</v>
      </c>
    </row>
    <row r="271" spans="2:16">
      <c r="B271" s="113">
        <v>267</v>
      </c>
      <c r="C271" s="113">
        <v>-7.8</v>
      </c>
      <c r="D271" s="276">
        <f t="shared" si="8"/>
        <v>17.78879749586558</v>
      </c>
      <c r="L271" s="114">
        <f>IF(C271&lt;$G$6,Lähteandmed!$E$45*1.2*1.005*($G$6-O271),0)</f>
        <v>45.216027359999998</v>
      </c>
      <c r="M271" s="276" t="str">
        <f>IF(($G$4-Lähteandmed!$H$45*(Kraadpäevad!$G$4-Kraadpäevad!C271))&gt;Lähteandmed!$I$45,($G$4-Lähteandmed!$H$45*(Kraadpäevad!$G$4-Kraadpäevad!C271)),Lähteandmed!$I$45)</f>
        <v/>
      </c>
      <c r="N271" s="114">
        <f>IFERROR(($G$4-M271)/($G$4-C271),Lähteandmed!$H$45)</f>
        <v>0</v>
      </c>
      <c r="O271" s="276">
        <f t="shared" si="9"/>
        <v>-7.8</v>
      </c>
      <c r="P271" s="276">
        <f>IF(O271&lt;($G$6-1),Lähteandmed!$E$45*1.2*1.005*(($G$6-1)-O271),0)</f>
        <v>43.463468159999998</v>
      </c>
    </row>
    <row r="272" spans="2:16">
      <c r="B272" s="113">
        <v>268</v>
      </c>
      <c r="C272" s="113">
        <v>-7.8</v>
      </c>
      <c r="D272" s="276">
        <f t="shared" si="8"/>
        <v>17.78879749586558</v>
      </c>
      <c r="L272" s="114">
        <f>IF(C272&lt;$G$6,Lähteandmed!$E$45*1.2*1.005*($G$6-O272),0)</f>
        <v>45.216027359999998</v>
      </c>
      <c r="M272" s="276" t="str">
        <f>IF(($G$4-Lähteandmed!$H$45*(Kraadpäevad!$G$4-Kraadpäevad!C272))&gt;Lähteandmed!$I$45,($G$4-Lähteandmed!$H$45*(Kraadpäevad!$G$4-Kraadpäevad!C272)),Lähteandmed!$I$45)</f>
        <v/>
      </c>
      <c r="N272" s="114">
        <f>IFERROR(($G$4-M272)/($G$4-C272),Lähteandmed!$H$45)</f>
        <v>0</v>
      </c>
      <c r="O272" s="276">
        <f t="shared" si="9"/>
        <v>-7.8</v>
      </c>
      <c r="P272" s="276">
        <f>IF(O272&lt;($G$6-1),Lähteandmed!$E$45*1.2*1.005*(($G$6-1)-O272),0)</f>
        <v>43.463468159999998</v>
      </c>
    </row>
    <row r="273" spans="2:16">
      <c r="B273" s="113">
        <v>269</v>
      </c>
      <c r="C273" s="113">
        <v>-7.8</v>
      </c>
      <c r="D273" s="276">
        <f t="shared" si="8"/>
        <v>17.78879749586558</v>
      </c>
      <c r="L273" s="114">
        <f>IF(C273&lt;$G$6,Lähteandmed!$E$45*1.2*1.005*($G$6-O273),0)</f>
        <v>45.216027359999998</v>
      </c>
      <c r="M273" s="276" t="str">
        <f>IF(($G$4-Lähteandmed!$H$45*(Kraadpäevad!$G$4-Kraadpäevad!C273))&gt;Lähteandmed!$I$45,($G$4-Lähteandmed!$H$45*(Kraadpäevad!$G$4-Kraadpäevad!C273)),Lähteandmed!$I$45)</f>
        <v/>
      </c>
      <c r="N273" s="114">
        <f>IFERROR(($G$4-M273)/($G$4-C273),Lähteandmed!$H$45)</f>
        <v>0</v>
      </c>
      <c r="O273" s="276">
        <f t="shared" si="9"/>
        <v>-7.8</v>
      </c>
      <c r="P273" s="276">
        <f>IF(O273&lt;($G$6-1),Lähteandmed!$E$45*1.2*1.005*(($G$6-1)-O273),0)</f>
        <v>43.463468159999998</v>
      </c>
    </row>
    <row r="274" spans="2:16">
      <c r="B274" s="113">
        <v>270</v>
      </c>
      <c r="C274" s="113">
        <v>-7.8</v>
      </c>
      <c r="D274" s="276">
        <f t="shared" si="8"/>
        <v>17.78879749586558</v>
      </c>
      <c r="L274" s="114">
        <f>IF(C274&lt;$G$6,Lähteandmed!$E$45*1.2*1.005*($G$6-O274),0)</f>
        <v>45.216027359999998</v>
      </c>
      <c r="M274" s="276" t="str">
        <f>IF(($G$4-Lähteandmed!$H$45*(Kraadpäevad!$G$4-Kraadpäevad!C274))&gt;Lähteandmed!$I$45,($G$4-Lähteandmed!$H$45*(Kraadpäevad!$G$4-Kraadpäevad!C274)),Lähteandmed!$I$45)</f>
        <v/>
      </c>
      <c r="N274" s="114">
        <f>IFERROR(($G$4-M274)/($G$4-C274),Lähteandmed!$H$45)</f>
        <v>0</v>
      </c>
      <c r="O274" s="276">
        <f t="shared" si="9"/>
        <v>-7.8</v>
      </c>
      <c r="P274" s="276">
        <f>IF(O274&lt;($G$6-1),Lähteandmed!$E$45*1.2*1.005*(($G$6-1)-O274),0)</f>
        <v>43.463468159999998</v>
      </c>
    </row>
    <row r="275" spans="2:16">
      <c r="B275" s="113">
        <v>271</v>
      </c>
      <c r="C275" s="113">
        <v>-7.8</v>
      </c>
      <c r="D275" s="276">
        <f t="shared" si="8"/>
        <v>17.78879749586558</v>
      </c>
      <c r="L275" s="114">
        <f>IF(C275&lt;$G$6,Lähteandmed!$E$45*1.2*1.005*($G$6-O275),0)</f>
        <v>45.216027359999998</v>
      </c>
      <c r="M275" s="276" t="str">
        <f>IF(($G$4-Lähteandmed!$H$45*(Kraadpäevad!$G$4-Kraadpäevad!C275))&gt;Lähteandmed!$I$45,($G$4-Lähteandmed!$H$45*(Kraadpäevad!$G$4-Kraadpäevad!C275)),Lähteandmed!$I$45)</f>
        <v/>
      </c>
      <c r="N275" s="114">
        <f>IFERROR(($G$4-M275)/($G$4-C275),Lähteandmed!$H$45)</f>
        <v>0</v>
      </c>
      <c r="O275" s="276">
        <f t="shared" si="9"/>
        <v>-7.8</v>
      </c>
      <c r="P275" s="276">
        <f>IF(O275&lt;($G$6-1),Lähteandmed!$E$45*1.2*1.005*(($G$6-1)-O275),0)</f>
        <v>43.463468159999998</v>
      </c>
    </row>
    <row r="276" spans="2:16">
      <c r="B276" s="113">
        <v>272</v>
      </c>
      <c r="C276" s="113">
        <v>-7.7</v>
      </c>
      <c r="D276" s="276">
        <f t="shared" si="8"/>
        <v>17.688797495865579</v>
      </c>
      <c r="L276" s="114">
        <f>IF(C276&lt;$G$6,Lähteandmed!$E$45*1.2*1.005*($G$6-O276),0)</f>
        <v>45.040771439999993</v>
      </c>
      <c r="M276" s="276" t="str">
        <f>IF(($G$4-Lähteandmed!$H$45*(Kraadpäevad!$G$4-Kraadpäevad!C276))&gt;Lähteandmed!$I$45,($G$4-Lähteandmed!$H$45*(Kraadpäevad!$G$4-Kraadpäevad!C276)),Lähteandmed!$I$45)</f>
        <v/>
      </c>
      <c r="N276" s="114">
        <f>IFERROR(($G$4-M276)/($G$4-C276),Lähteandmed!$H$45)</f>
        <v>0</v>
      </c>
      <c r="O276" s="276">
        <f t="shared" si="9"/>
        <v>-7.7</v>
      </c>
      <c r="P276" s="276">
        <f>IF(O276&lt;($G$6-1),Lähteandmed!$E$45*1.2*1.005*(($G$6-1)-O276),0)</f>
        <v>43.288212239999993</v>
      </c>
    </row>
    <row r="277" spans="2:16">
      <c r="B277" s="113">
        <v>273</v>
      </c>
      <c r="C277" s="113">
        <v>-7.7</v>
      </c>
      <c r="D277" s="276">
        <f t="shared" si="8"/>
        <v>17.688797495865579</v>
      </c>
      <c r="L277" s="114">
        <f>IF(C277&lt;$G$6,Lähteandmed!$E$45*1.2*1.005*($G$6-O277),0)</f>
        <v>45.040771439999993</v>
      </c>
      <c r="M277" s="276" t="str">
        <f>IF(($G$4-Lähteandmed!$H$45*(Kraadpäevad!$G$4-Kraadpäevad!C277))&gt;Lähteandmed!$I$45,($G$4-Lähteandmed!$H$45*(Kraadpäevad!$G$4-Kraadpäevad!C277)),Lähteandmed!$I$45)</f>
        <v/>
      </c>
      <c r="N277" s="114">
        <f>IFERROR(($G$4-M277)/($G$4-C277),Lähteandmed!$H$45)</f>
        <v>0</v>
      </c>
      <c r="O277" s="276">
        <f t="shared" si="9"/>
        <v>-7.7</v>
      </c>
      <c r="P277" s="276">
        <f>IF(O277&lt;($G$6-1),Lähteandmed!$E$45*1.2*1.005*(($G$6-1)-O277),0)</f>
        <v>43.288212239999993</v>
      </c>
    </row>
    <row r="278" spans="2:16">
      <c r="B278" s="113">
        <v>274</v>
      </c>
      <c r="C278" s="113">
        <v>-7.5</v>
      </c>
      <c r="D278" s="276">
        <f t="shared" si="8"/>
        <v>17.48879749586558</v>
      </c>
      <c r="L278" s="114">
        <f>IF(C278&lt;$G$6,Lähteandmed!$E$45*1.2*1.005*($G$6-O278),0)</f>
        <v>44.690259599999997</v>
      </c>
      <c r="M278" s="276" t="str">
        <f>IF(($G$4-Lähteandmed!$H$45*(Kraadpäevad!$G$4-Kraadpäevad!C278))&gt;Lähteandmed!$I$45,($G$4-Lähteandmed!$H$45*(Kraadpäevad!$G$4-Kraadpäevad!C278)),Lähteandmed!$I$45)</f>
        <v/>
      </c>
      <c r="N278" s="114">
        <f>IFERROR(($G$4-M278)/($G$4-C278),Lähteandmed!$H$45)</f>
        <v>0</v>
      </c>
      <c r="O278" s="276">
        <f t="shared" si="9"/>
        <v>-7.5</v>
      </c>
      <c r="P278" s="276">
        <f>IF(O278&lt;($G$6-1),Lähteandmed!$E$45*1.2*1.005*(($G$6-1)-O278),0)</f>
        <v>42.937700399999997</v>
      </c>
    </row>
    <row r="279" spans="2:16">
      <c r="B279" s="113">
        <v>275</v>
      </c>
      <c r="C279" s="113">
        <v>-7.4</v>
      </c>
      <c r="D279" s="276">
        <f t="shared" si="8"/>
        <v>17.388797495865582</v>
      </c>
      <c r="L279" s="114">
        <f>IF(C279&lt;$G$6,Lähteandmed!$E$45*1.2*1.005*($G$6-O279),0)</f>
        <v>44.515003679999992</v>
      </c>
      <c r="M279" s="276" t="str">
        <f>IF(($G$4-Lähteandmed!$H$45*(Kraadpäevad!$G$4-Kraadpäevad!C279))&gt;Lähteandmed!$I$45,($G$4-Lähteandmed!$H$45*(Kraadpäevad!$G$4-Kraadpäevad!C279)),Lähteandmed!$I$45)</f>
        <v/>
      </c>
      <c r="N279" s="114">
        <f>IFERROR(($G$4-M279)/($G$4-C279),Lähteandmed!$H$45)</f>
        <v>0</v>
      </c>
      <c r="O279" s="276">
        <f t="shared" si="9"/>
        <v>-7.4</v>
      </c>
      <c r="P279" s="276">
        <f>IF(O279&lt;($G$6-1),Lähteandmed!$E$45*1.2*1.005*(($G$6-1)-O279),0)</f>
        <v>42.762444479999992</v>
      </c>
    </row>
    <row r="280" spans="2:16">
      <c r="B280" s="113">
        <v>276</v>
      </c>
      <c r="C280" s="113">
        <v>-7.2</v>
      </c>
      <c r="D280" s="276">
        <f t="shared" si="8"/>
        <v>17.188797495865579</v>
      </c>
      <c r="L280" s="114">
        <f>IF(C280&lt;$G$6,Lähteandmed!$E$45*1.2*1.005*($G$6-O280),0)</f>
        <v>44.164491839999997</v>
      </c>
      <c r="M280" s="276" t="str">
        <f>IF(($G$4-Lähteandmed!$H$45*(Kraadpäevad!$G$4-Kraadpäevad!C280))&gt;Lähteandmed!$I$45,($G$4-Lähteandmed!$H$45*(Kraadpäevad!$G$4-Kraadpäevad!C280)),Lähteandmed!$I$45)</f>
        <v/>
      </c>
      <c r="N280" s="114">
        <f>IFERROR(($G$4-M280)/($G$4-C280),Lähteandmed!$H$45)</f>
        <v>0</v>
      </c>
      <c r="O280" s="276">
        <f t="shared" si="9"/>
        <v>-7.2</v>
      </c>
      <c r="P280" s="276">
        <f>IF(O280&lt;($G$6-1),Lähteandmed!$E$45*1.2*1.005*(($G$6-1)-O280),0)</f>
        <v>42.411932639999996</v>
      </c>
    </row>
    <row r="281" spans="2:16">
      <c r="B281" s="113">
        <v>277</v>
      </c>
      <c r="C281" s="113">
        <v>-6.8</v>
      </c>
      <c r="D281" s="276">
        <f t="shared" si="8"/>
        <v>16.78879749586558</v>
      </c>
      <c r="L281" s="114">
        <f>IF(C281&lt;$G$6,Lähteandmed!$E$45*1.2*1.005*($G$6-O281),0)</f>
        <v>43.463468159999998</v>
      </c>
      <c r="M281" s="276" t="str">
        <f>IF(($G$4-Lähteandmed!$H$45*(Kraadpäevad!$G$4-Kraadpäevad!C281))&gt;Lähteandmed!$I$45,($G$4-Lähteandmed!$H$45*(Kraadpäevad!$G$4-Kraadpäevad!C281)),Lähteandmed!$I$45)</f>
        <v/>
      </c>
      <c r="N281" s="114">
        <f>IFERROR(($G$4-M281)/($G$4-C281),Lähteandmed!$H$45)</f>
        <v>0</v>
      </c>
      <c r="O281" s="276">
        <f t="shared" si="9"/>
        <v>-6.8</v>
      </c>
      <c r="P281" s="276">
        <f>IF(O281&lt;($G$6-1),Lähteandmed!$E$45*1.2*1.005*(($G$6-1)-O281),0)</f>
        <v>41.710908959999998</v>
      </c>
    </row>
    <row r="282" spans="2:16">
      <c r="B282" s="113">
        <v>278</v>
      </c>
      <c r="C282" s="113">
        <v>-6.4</v>
      </c>
      <c r="D282" s="276">
        <f t="shared" si="8"/>
        <v>16.388797495865582</v>
      </c>
      <c r="L282" s="114">
        <f>IF(C282&lt;$G$6,Lähteandmed!$E$45*1.2*1.005*($G$6-O282),0)</f>
        <v>42.762444479999992</v>
      </c>
      <c r="M282" s="276" t="str">
        <f>IF(($G$4-Lähteandmed!$H$45*(Kraadpäevad!$G$4-Kraadpäevad!C282))&gt;Lähteandmed!$I$45,($G$4-Lähteandmed!$H$45*(Kraadpäevad!$G$4-Kraadpäevad!C282)),Lähteandmed!$I$45)</f>
        <v/>
      </c>
      <c r="N282" s="114">
        <f>IFERROR(($G$4-M282)/($G$4-C282),Lähteandmed!$H$45)</f>
        <v>0</v>
      </c>
      <c r="O282" s="276">
        <f t="shared" si="9"/>
        <v>-6.4</v>
      </c>
      <c r="P282" s="276">
        <f>IF(O282&lt;($G$6-1),Lähteandmed!$E$45*1.2*1.005*(($G$6-1)-O282),0)</f>
        <v>41.009885279999992</v>
      </c>
    </row>
    <row r="283" spans="2:16">
      <c r="B283" s="113">
        <v>279</v>
      </c>
      <c r="C283" s="113">
        <v>-6</v>
      </c>
      <c r="D283" s="276">
        <f t="shared" si="8"/>
        <v>15.98879749586558</v>
      </c>
      <c r="L283" s="114">
        <f>IF(C283&lt;$G$6,Lähteandmed!$E$45*1.2*1.005*($G$6-O283),0)</f>
        <v>42.061420799999993</v>
      </c>
      <c r="M283" s="276" t="str">
        <f>IF(($G$4-Lähteandmed!$H$45*(Kraadpäevad!$G$4-Kraadpäevad!C283))&gt;Lähteandmed!$I$45,($G$4-Lähteandmed!$H$45*(Kraadpäevad!$G$4-Kraadpäevad!C283)),Lähteandmed!$I$45)</f>
        <v/>
      </c>
      <c r="N283" s="114">
        <f>IFERROR(($G$4-M283)/($G$4-C283),Lähteandmed!$H$45)</f>
        <v>0</v>
      </c>
      <c r="O283" s="276">
        <f t="shared" si="9"/>
        <v>-6</v>
      </c>
      <c r="P283" s="276">
        <f>IF(O283&lt;($G$6-1),Lähteandmed!$E$45*1.2*1.005*(($G$6-1)-O283),0)</f>
        <v>40.3088616</v>
      </c>
    </row>
    <row r="284" spans="2:16">
      <c r="B284" s="113">
        <v>280</v>
      </c>
      <c r="C284" s="113">
        <v>-5.5</v>
      </c>
      <c r="D284" s="276">
        <f t="shared" si="8"/>
        <v>15.48879749586558</v>
      </c>
      <c r="L284" s="114">
        <f>IF(C284&lt;$G$6,Lähteandmed!$E$45*1.2*1.005*($G$6-O284),0)</f>
        <v>41.185141199999997</v>
      </c>
      <c r="M284" s="276" t="str">
        <f>IF(($G$4-Lähteandmed!$H$45*(Kraadpäevad!$G$4-Kraadpäevad!C284))&gt;Lähteandmed!$I$45,($G$4-Lähteandmed!$H$45*(Kraadpäevad!$G$4-Kraadpäevad!C284)),Lähteandmed!$I$45)</f>
        <v/>
      </c>
      <c r="N284" s="114">
        <f>IFERROR(($G$4-M284)/($G$4-C284),Lähteandmed!$H$45)</f>
        <v>0</v>
      </c>
      <c r="O284" s="276">
        <f t="shared" si="9"/>
        <v>-5.5</v>
      </c>
      <c r="P284" s="276">
        <f>IF(O284&lt;($G$6-1),Lähteandmed!$E$45*1.2*1.005*(($G$6-1)-O284),0)</f>
        <v>39.432581999999996</v>
      </c>
    </row>
    <row r="285" spans="2:16">
      <c r="B285" s="113">
        <v>281</v>
      </c>
      <c r="C285" s="113">
        <v>-5.0999999999999996</v>
      </c>
      <c r="D285" s="276">
        <f t="shared" si="8"/>
        <v>15.088797495865579</v>
      </c>
      <c r="L285" s="114">
        <f>IF(C285&lt;$G$6,Lähteandmed!$E$45*1.2*1.005*($G$6-O285),0)</f>
        <v>40.484117519999998</v>
      </c>
      <c r="M285" s="276" t="str">
        <f>IF(($G$4-Lähteandmed!$H$45*(Kraadpäevad!$G$4-Kraadpäevad!C285))&gt;Lähteandmed!$I$45,($G$4-Lähteandmed!$H$45*(Kraadpäevad!$G$4-Kraadpäevad!C285)),Lähteandmed!$I$45)</f>
        <v/>
      </c>
      <c r="N285" s="114">
        <f>IFERROR(($G$4-M285)/($G$4-C285),Lähteandmed!$H$45)</f>
        <v>0</v>
      </c>
      <c r="O285" s="276">
        <f t="shared" si="9"/>
        <v>-5.0999999999999996</v>
      </c>
      <c r="P285" s="276">
        <f>IF(O285&lt;($G$6-1),Lähteandmed!$E$45*1.2*1.005*(($G$6-1)-O285),0)</f>
        <v>38.731558319999998</v>
      </c>
    </row>
    <row r="286" spans="2:16">
      <c r="B286" s="113">
        <v>282</v>
      </c>
      <c r="C286" s="113">
        <v>-4.5999999999999996</v>
      </c>
      <c r="D286" s="276">
        <f t="shared" si="8"/>
        <v>14.588797495865579</v>
      </c>
      <c r="L286" s="114">
        <f>IF(C286&lt;$G$6,Lähteandmed!$E$45*1.2*1.005*($G$6-O286),0)</f>
        <v>39.607837920000001</v>
      </c>
      <c r="M286" s="276" t="str">
        <f>IF(($G$4-Lähteandmed!$H$45*(Kraadpäevad!$G$4-Kraadpäevad!C286))&gt;Lähteandmed!$I$45,($G$4-Lähteandmed!$H$45*(Kraadpäevad!$G$4-Kraadpäevad!C286)),Lähteandmed!$I$45)</f>
        <v/>
      </c>
      <c r="N286" s="114">
        <f>IFERROR(($G$4-M286)/($G$4-C286),Lähteandmed!$H$45)</f>
        <v>0</v>
      </c>
      <c r="O286" s="276">
        <f t="shared" si="9"/>
        <v>-4.5999999999999996</v>
      </c>
      <c r="P286" s="276">
        <f>IF(O286&lt;($G$6-1),Lähteandmed!$E$45*1.2*1.005*(($G$6-1)-O286),0)</f>
        <v>37.855278720000001</v>
      </c>
    </row>
    <row r="287" spans="2:16">
      <c r="B287" s="113">
        <v>283</v>
      </c>
      <c r="C287" s="113">
        <v>-4.2</v>
      </c>
      <c r="D287" s="276">
        <f t="shared" si="8"/>
        <v>14.188797495865579</v>
      </c>
      <c r="L287" s="114">
        <f>IF(C287&lt;$G$6,Lähteandmed!$E$45*1.2*1.005*($G$6-O287),0)</f>
        <v>38.906814239999996</v>
      </c>
      <c r="M287" s="276" t="str">
        <f>IF(($G$4-Lähteandmed!$H$45*(Kraadpäevad!$G$4-Kraadpäevad!C287))&gt;Lähteandmed!$I$45,($G$4-Lähteandmed!$H$45*(Kraadpäevad!$G$4-Kraadpäevad!C287)),Lähteandmed!$I$45)</f>
        <v/>
      </c>
      <c r="N287" s="114">
        <f>IFERROR(($G$4-M287)/($G$4-C287),Lähteandmed!$H$45)</f>
        <v>0</v>
      </c>
      <c r="O287" s="276">
        <f t="shared" si="9"/>
        <v>-4.2</v>
      </c>
      <c r="P287" s="276">
        <f>IF(O287&lt;($G$6-1),Lähteandmed!$E$45*1.2*1.005*(($G$6-1)-O287),0)</f>
        <v>37.154255039999995</v>
      </c>
    </row>
    <row r="288" spans="2:16">
      <c r="B288" s="113">
        <v>284</v>
      </c>
      <c r="C288" s="113">
        <v>-3.8</v>
      </c>
      <c r="D288" s="276">
        <f t="shared" si="8"/>
        <v>13.78879749586558</v>
      </c>
      <c r="L288" s="114">
        <f>IF(C288&lt;$G$6,Lähteandmed!$E$45*1.2*1.005*($G$6-O288),0)</f>
        <v>38.205790559999997</v>
      </c>
      <c r="M288" s="276" t="str">
        <f>IF(($G$4-Lähteandmed!$H$45*(Kraadpäevad!$G$4-Kraadpäevad!C288))&gt;Lähteandmed!$I$45,($G$4-Lähteandmed!$H$45*(Kraadpäevad!$G$4-Kraadpäevad!C288)),Lähteandmed!$I$45)</f>
        <v/>
      </c>
      <c r="N288" s="114">
        <f>IFERROR(($G$4-M288)/($G$4-C288),Lähteandmed!$H$45)</f>
        <v>0</v>
      </c>
      <c r="O288" s="276">
        <f t="shared" si="9"/>
        <v>-3.8</v>
      </c>
      <c r="P288" s="276">
        <f>IF(O288&lt;($G$6-1),Lähteandmed!$E$45*1.2*1.005*(($G$6-1)-O288),0)</f>
        <v>36.453231359999997</v>
      </c>
    </row>
    <row r="289" spans="2:16">
      <c r="B289" s="113">
        <v>285</v>
      </c>
      <c r="C289" s="113">
        <v>-3.4</v>
      </c>
      <c r="D289" s="276">
        <f t="shared" si="8"/>
        <v>13.38879749586558</v>
      </c>
      <c r="L289" s="114">
        <f>IF(C289&lt;$G$6,Lähteandmed!$E$45*1.2*1.005*($G$6-O289),0)</f>
        <v>37.504766879999998</v>
      </c>
      <c r="M289" s="276" t="str">
        <f>IF(($G$4-Lähteandmed!$H$45*(Kraadpäevad!$G$4-Kraadpäevad!C289))&gt;Lähteandmed!$I$45,($G$4-Lähteandmed!$H$45*(Kraadpäevad!$G$4-Kraadpäevad!C289)),Lähteandmed!$I$45)</f>
        <v/>
      </c>
      <c r="N289" s="114">
        <f>IFERROR(($G$4-M289)/($G$4-C289),Lähteandmed!$H$45)</f>
        <v>0</v>
      </c>
      <c r="O289" s="276">
        <f t="shared" si="9"/>
        <v>-3.4</v>
      </c>
      <c r="P289" s="276">
        <f>IF(O289&lt;($G$6-1),Lähteandmed!$E$45*1.2*1.005*(($G$6-1)-O289),0)</f>
        <v>35.752207679999998</v>
      </c>
    </row>
    <row r="290" spans="2:16">
      <c r="B290" s="113">
        <v>286</v>
      </c>
      <c r="C290" s="113">
        <v>-2.8</v>
      </c>
      <c r="D290" s="276">
        <f t="shared" si="8"/>
        <v>12.78879749586558</v>
      </c>
      <c r="L290" s="114">
        <f>IF(C290&lt;$G$6,Lähteandmed!$E$45*1.2*1.005*($G$6-O290),0)</f>
        <v>36.453231359999997</v>
      </c>
      <c r="M290" s="276" t="str">
        <f>IF(($G$4-Lähteandmed!$H$45*(Kraadpäevad!$G$4-Kraadpäevad!C290))&gt;Lähteandmed!$I$45,($G$4-Lähteandmed!$H$45*(Kraadpäevad!$G$4-Kraadpäevad!C290)),Lähteandmed!$I$45)</f>
        <v/>
      </c>
      <c r="N290" s="114">
        <f>IFERROR(($G$4-M290)/($G$4-C290),Lähteandmed!$H$45)</f>
        <v>0</v>
      </c>
      <c r="O290" s="276">
        <f t="shared" si="9"/>
        <v>-2.8</v>
      </c>
      <c r="P290" s="276">
        <f>IF(O290&lt;($G$6-1),Lähteandmed!$E$45*1.2*1.005*(($G$6-1)-O290),0)</f>
        <v>34.700672159999996</v>
      </c>
    </row>
    <row r="291" spans="2:16">
      <c r="B291" s="113">
        <v>287</v>
      </c>
      <c r="C291" s="113">
        <v>-2.1</v>
      </c>
      <c r="D291" s="276">
        <f t="shared" si="8"/>
        <v>12.088797495865579</v>
      </c>
      <c r="L291" s="114">
        <f>IF(C291&lt;$G$6,Lähteandmed!$E$45*1.2*1.005*($G$6-O291),0)</f>
        <v>35.226439919999997</v>
      </c>
      <c r="M291" s="276" t="str">
        <f>IF(($G$4-Lähteandmed!$H$45*(Kraadpäevad!$G$4-Kraadpäevad!C291))&gt;Lähteandmed!$I$45,($G$4-Lähteandmed!$H$45*(Kraadpäevad!$G$4-Kraadpäevad!C291)),Lähteandmed!$I$45)</f>
        <v/>
      </c>
      <c r="N291" s="114">
        <f>IFERROR(($G$4-M291)/($G$4-C291),Lähteandmed!$H$45)</f>
        <v>0</v>
      </c>
      <c r="O291" s="276">
        <f t="shared" si="9"/>
        <v>-2.1</v>
      </c>
      <c r="P291" s="276">
        <f>IF(O291&lt;($G$6-1),Lähteandmed!$E$45*1.2*1.005*(($G$6-1)-O291),0)</f>
        <v>33.473880719999997</v>
      </c>
    </row>
    <row r="292" spans="2:16">
      <c r="B292" s="113">
        <v>288</v>
      </c>
      <c r="C292" s="113">
        <v>-1.5</v>
      </c>
      <c r="D292" s="276">
        <f t="shared" si="8"/>
        <v>11.48879749586558</v>
      </c>
      <c r="L292" s="114">
        <f>IF(C292&lt;$G$6,Lähteandmed!$E$45*1.2*1.005*($G$6-O292),0)</f>
        <v>34.174904399999996</v>
      </c>
      <c r="M292" s="276" t="str">
        <f>IF(($G$4-Lähteandmed!$H$45*(Kraadpäevad!$G$4-Kraadpäevad!C292))&gt;Lähteandmed!$I$45,($G$4-Lähteandmed!$H$45*(Kraadpäevad!$G$4-Kraadpäevad!C292)),Lähteandmed!$I$45)</f>
        <v/>
      </c>
      <c r="N292" s="114">
        <f>IFERROR(($G$4-M292)/($G$4-C292),Lähteandmed!$H$45)</f>
        <v>0</v>
      </c>
      <c r="O292" s="276">
        <f t="shared" si="9"/>
        <v>-1.5</v>
      </c>
      <c r="P292" s="276">
        <f>IF(O292&lt;($G$6-1),Lähteandmed!$E$45*1.2*1.005*(($G$6-1)-O292),0)</f>
        <v>32.422345199999995</v>
      </c>
    </row>
    <row r="293" spans="2:16">
      <c r="B293" s="113">
        <v>289</v>
      </c>
      <c r="C293" s="113">
        <v>-0.8</v>
      </c>
      <c r="D293" s="276">
        <f t="shared" si="8"/>
        <v>10.78879749586558</v>
      </c>
      <c r="L293" s="114">
        <f>IF(C293&lt;$G$6,Lähteandmed!$E$45*1.2*1.005*($G$6-O293),0)</f>
        <v>32.948112959999996</v>
      </c>
      <c r="M293" s="276" t="str">
        <f>IF(($G$4-Lähteandmed!$H$45*(Kraadpäevad!$G$4-Kraadpäevad!C293))&gt;Lähteandmed!$I$45,($G$4-Lähteandmed!$H$45*(Kraadpäevad!$G$4-Kraadpäevad!C293)),Lähteandmed!$I$45)</f>
        <v/>
      </c>
      <c r="N293" s="114">
        <f>IFERROR(($G$4-M293)/($G$4-C293),Lähteandmed!$H$45)</f>
        <v>0</v>
      </c>
      <c r="O293" s="276">
        <f t="shared" si="9"/>
        <v>-0.8</v>
      </c>
      <c r="P293" s="276">
        <f>IF(O293&lt;($G$6-1),Lähteandmed!$E$45*1.2*1.005*(($G$6-1)-O293),0)</f>
        <v>31.195553759999999</v>
      </c>
    </row>
    <row r="294" spans="2:16">
      <c r="B294" s="113">
        <v>290</v>
      </c>
      <c r="C294" s="113">
        <v>-0.1</v>
      </c>
      <c r="D294" s="276">
        <f t="shared" si="8"/>
        <v>10.088797495865579</v>
      </c>
      <c r="L294" s="114">
        <f>IF(C294&lt;$G$6,Lähteandmed!$E$45*1.2*1.005*($G$6-O294),0)</f>
        <v>31.72132152</v>
      </c>
      <c r="M294" s="276" t="str">
        <f>IF(($G$4-Lähteandmed!$H$45*(Kraadpäevad!$G$4-Kraadpäevad!C294))&gt;Lähteandmed!$I$45,($G$4-Lähteandmed!$H$45*(Kraadpäevad!$G$4-Kraadpäevad!C294)),Lähteandmed!$I$45)</f>
        <v/>
      </c>
      <c r="N294" s="114">
        <f>IFERROR(($G$4-M294)/($G$4-C294),Lähteandmed!$H$45)</f>
        <v>0</v>
      </c>
      <c r="O294" s="276">
        <f t="shared" si="9"/>
        <v>-0.1</v>
      </c>
      <c r="P294" s="276">
        <f>IF(O294&lt;($G$6-1),Lähteandmed!$E$45*1.2*1.005*(($G$6-1)-O294),0)</f>
        <v>29.96876232</v>
      </c>
    </row>
    <row r="295" spans="2:16">
      <c r="B295" s="113">
        <v>291</v>
      </c>
      <c r="C295" s="113">
        <v>0.6</v>
      </c>
      <c r="D295" s="276">
        <f t="shared" si="8"/>
        <v>9.38879749586558</v>
      </c>
      <c r="L295" s="114">
        <f>IF(C295&lt;$G$6,Lähteandmed!$E$45*1.2*1.005*($G$6-O295),0)</f>
        <v>30.494530079999997</v>
      </c>
      <c r="M295" s="276" t="str">
        <f>IF(($G$4-Lähteandmed!$H$45*(Kraadpäevad!$G$4-Kraadpäevad!C295))&gt;Lähteandmed!$I$45,($G$4-Lähteandmed!$H$45*(Kraadpäevad!$G$4-Kraadpäevad!C295)),Lähteandmed!$I$45)</f>
        <v/>
      </c>
      <c r="N295" s="114">
        <f>IFERROR(($G$4-M295)/($G$4-C295),Lähteandmed!$H$45)</f>
        <v>0</v>
      </c>
      <c r="O295" s="276">
        <f t="shared" si="9"/>
        <v>0.6</v>
      </c>
      <c r="P295" s="276">
        <f>IF(O295&lt;($G$6-1),Lähteandmed!$E$45*1.2*1.005*(($G$6-1)-O295),0)</f>
        <v>28.741970879999997</v>
      </c>
    </row>
    <row r="296" spans="2:16">
      <c r="B296" s="113">
        <v>292</v>
      </c>
      <c r="C296" s="113">
        <v>0.8</v>
      </c>
      <c r="D296" s="276">
        <f t="shared" si="8"/>
        <v>9.1887974958655789</v>
      </c>
      <c r="L296" s="114">
        <f>IF(C296&lt;$G$6,Lähteandmed!$E$45*1.2*1.005*($G$6-O296),0)</f>
        <v>30.144018239999998</v>
      </c>
      <c r="M296" s="276" t="str">
        <f>IF(($G$4-Lähteandmed!$H$45*(Kraadpäevad!$G$4-Kraadpäevad!C296))&gt;Lähteandmed!$I$45,($G$4-Lähteandmed!$H$45*(Kraadpäevad!$G$4-Kraadpäevad!C296)),Lähteandmed!$I$45)</f>
        <v/>
      </c>
      <c r="N296" s="114">
        <f>IFERROR(($G$4-M296)/($G$4-C296),Lähteandmed!$H$45)</f>
        <v>0</v>
      </c>
      <c r="O296" s="276">
        <f t="shared" si="9"/>
        <v>0.8</v>
      </c>
      <c r="P296" s="276">
        <f>IF(O296&lt;($G$6-1),Lähteandmed!$E$45*1.2*1.005*(($G$6-1)-O296),0)</f>
        <v>28.391459039999997</v>
      </c>
    </row>
    <row r="297" spans="2:16">
      <c r="B297" s="113">
        <v>293</v>
      </c>
      <c r="C297" s="113">
        <v>1.1000000000000001</v>
      </c>
      <c r="D297" s="276">
        <f t="shared" si="8"/>
        <v>8.88879749586558</v>
      </c>
      <c r="L297" s="114">
        <f>IF(C297&lt;$G$6,Lähteandmed!$E$45*1.2*1.005*($G$6-O297),0)</f>
        <v>29.618250479999997</v>
      </c>
      <c r="M297" s="276" t="str">
        <f>IF(($G$4-Lähteandmed!$H$45*(Kraadpäevad!$G$4-Kraadpäevad!C297))&gt;Lähteandmed!$I$45,($G$4-Lähteandmed!$H$45*(Kraadpäevad!$G$4-Kraadpäevad!C297)),Lähteandmed!$I$45)</f>
        <v/>
      </c>
      <c r="N297" s="114">
        <f>IFERROR(($G$4-M297)/($G$4-C297),Lähteandmed!$H$45)</f>
        <v>0</v>
      </c>
      <c r="O297" s="276">
        <f t="shared" si="9"/>
        <v>1.1000000000000001</v>
      </c>
      <c r="P297" s="276">
        <f>IF(O297&lt;($G$6-1),Lähteandmed!$E$45*1.2*1.005*(($G$6-1)-O297),0)</f>
        <v>27.86569128</v>
      </c>
    </row>
    <row r="298" spans="2:16">
      <c r="B298" s="113">
        <v>294</v>
      </c>
      <c r="C298" s="113">
        <v>1.3</v>
      </c>
      <c r="D298" s="276">
        <f t="shared" si="8"/>
        <v>8.6887974958655789</v>
      </c>
      <c r="L298" s="114">
        <f>IF(C298&lt;$G$6,Lähteandmed!$E$45*1.2*1.005*($G$6-O298),0)</f>
        <v>29.267738639999997</v>
      </c>
      <c r="M298" s="276" t="str">
        <f>IF(($G$4-Lähteandmed!$H$45*(Kraadpäevad!$G$4-Kraadpäevad!C298))&gt;Lähteandmed!$I$45,($G$4-Lähteandmed!$H$45*(Kraadpäevad!$G$4-Kraadpäevad!C298)),Lähteandmed!$I$45)</f>
        <v/>
      </c>
      <c r="N298" s="114">
        <f>IFERROR(($G$4-M298)/($G$4-C298),Lähteandmed!$H$45)</f>
        <v>0</v>
      </c>
      <c r="O298" s="276">
        <f t="shared" si="9"/>
        <v>1.3</v>
      </c>
      <c r="P298" s="276">
        <f>IF(O298&lt;($G$6-1),Lähteandmed!$E$45*1.2*1.005*(($G$6-1)-O298),0)</f>
        <v>27.515179439999997</v>
      </c>
    </row>
    <row r="299" spans="2:16">
      <c r="B299" s="113">
        <v>295</v>
      </c>
      <c r="C299" s="113">
        <v>1.3</v>
      </c>
      <c r="D299" s="276">
        <f t="shared" si="8"/>
        <v>8.6887974958655789</v>
      </c>
      <c r="L299" s="114">
        <f>IF(C299&lt;$G$6,Lähteandmed!$E$45*1.2*1.005*($G$6-O299),0)</f>
        <v>29.267738639999997</v>
      </c>
      <c r="M299" s="276" t="str">
        <f>IF(($G$4-Lähteandmed!$H$45*(Kraadpäevad!$G$4-Kraadpäevad!C299))&gt;Lähteandmed!$I$45,($G$4-Lähteandmed!$H$45*(Kraadpäevad!$G$4-Kraadpäevad!C299)),Lähteandmed!$I$45)</f>
        <v/>
      </c>
      <c r="N299" s="114">
        <f>IFERROR(($G$4-M299)/($G$4-C299),Lähteandmed!$H$45)</f>
        <v>0</v>
      </c>
      <c r="O299" s="276">
        <f t="shared" si="9"/>
        <v>1.3</v>
      </c>
      <c r="P299" s="276">
        <f>IF(O299&lt;($G$6-1),Lähteandmed!$E$45*1.2*1.005*(($G$6-1)-O299),0)</f>
        <v>27.515179439999997</v>
      </c>
    </row>
    <row r="300" spans="2:16">
      <c r="B300" s="113">
        <v>296</v>
      </c>
      <c r="C300" s="113">
        <v>1.4</v>
      </c>
      <c r="D300" s="276">
        <f t="shared" si="8"/>
        <v>8.5887974958655793</v>
      </c>
      <c r="L300" s="114">
        <f>IF(C300&lt;$G$6,Lähteandmed!$E$45*1.2*1.005*($G$6-O300),0)</f>
        <v>29.09248272</v>
      </c>
      <c r="M300" s="276" t="str">
        <f>IF(($G$4-Lähteandmed!$H$45*(Kraadpäevad!$G$4-Kraadpäevad!C300))&gt;Lähteandmed!$I$45,($G$4-Lähteandmed!$H$45*(Kraadpäevad!$G$4-Kraadpäevad!C300)),Lähteandmed!$I$45)</f>
        <v/>
      </c>
      <c r="N300" s="114">
        <f>IFERROR(($G$4-M300)/($G$4-C300),Lähteandmed!$H$45)</f>
        <v>0</v>
      </c>
      <c r="O300" s="276">
        <f t="shared" si="9"/>
        <v>1.4</v>
      </c>
      <c r="P300" s="276">
        <f>IF(O300&lt;($G$6-1),Lähteandmed!$E$45*1.2*1.005*(($G$6-1)-O300),0)</f>
        <v>27.339923519999996</v>
      </c>
    </row>
    <row r="301" spans="2:16">
      <c r="B301" s="113">
        <v>297</v>
      </c>
      <c r="C301" s="113">
        <v>1.4</v>
      </c>
      <c r="D301" s="276">
        <f t="shared" si="8"/>
        <v>8.5887974958655793</v>
      </c>
      <c r="L301" s="114">
        <f>IF(C301&lt;$G$6,Lähteandmed!$E$45*1.2*1.005*($G$6-O301),0)</f>
        <v>29.09248272</v>
      </c>
      <c r="M301" s="276" t="str">
        <f>IF(($G$4-Lähteandmed!$H$45*(Kraadpäevad!$G$4-Kraadpäevad!C301))&gt;Lähteandmed!$I$45,($G$4-Lähteandmed!$H$45*(Kraadpäevad!$G$4-Kraadpäevad!C301)),Lähteandmed!$I$45)</f>
        <v/>
      </c>
      <c r="N301" s="114">
        <f>IFERROR(($G$4-M301)/($G$4-C301),Lähteandmed!$H$45)</f>
        <v>0</v>
      </c>
      <c r="O301" s="276">
        <f t="shared" si="9"/>
        <v>1.4</v>
      </c>
      <c r="P301" s="276">
        <f>IF(O301&lt;($G$6-1),Lähteandmed!$E$45*1.2*1.005*(($G$6-1)-O301),0)</f>
        <v>27.339923519999996</v>
      </c>
    </row>
    <row r="302" spans="2:16">
      <c r="B302" s="113">
        <v>298</v>
      </c>
      <c r="C302" s="113">
        <v>1.6</v>
      </c>
      <c r="D302" s="276">
        <f t="shared" si="8"/>
        <v>8.38879749586558</v>
      </c>
      <c r="L302" s="114">
        <f>IF(C302&lt;$G$6,Lähteandmed!$E$45*1.2*1.005*($G$6-O302),0)</f>
        <v>28.741970879999997</v>
      </c>
      <c r="M302" s="276" t="str">
        <f>IF(($G$4-Lähteandmed!$H$45*(Kraadpäevad!$G$4-Kraadpäevad!C302))&gt;Lähteandmed!$I$45,($G$4-Lähteandmed!$H$45*(Kraadpäevad!$G$4-Kraadpäevad!C302)),Lähteandmed!$I$45)</f>
        <v/>
      </c>
      <c r="N302" s="114">
        <f>IFERROR(($G$4-M302)/($G$4-C302),Lähteandmed!$H$45)</f>
        <v>0</v>
      </c>
      <c r="O302" s="276">
        <f t="shared" si="9"/>
        <v>1.6</v>
      </c>
      <c r="P302" s="276">
        <f>IF(O302&lt;($G$6-1),Lähteandmed!$E$45*1.2*1.005*(($G$6-1)-O302),0)</f>
        <v>26.98941168</v>
      </c>
    </row>
    <row r="303" spans="2:16">
      <c r="B303" s="113">
        <v>299</v>
      </c>
      <c r="C303" s="113">
        <v>1.7</v>
      </c>
      <c r="D303" s="276">
        <f t="shared" si="8"/>
        <v>8.2887974958655803</v>
      </c>
      <c r="L303" s="114">
        <f>IF(C303&lt;$G$6,Lähteandmed!$E$45*1.2*1.005*($G$6-O303),0)</f>
        <v>28.566714959999999</v>
      </c>
      <c r="M303" s="276" t="str">
        <f>IF(($G$4-Lähteandmed!$H$45*(Kraadpäevad!$G$4-Kraadpäevad!C303))&gt;Lähteandmed!$I$45,($G$4-Lähteandmed!$H$45*(Kraadpäevad!$G$4-Kraadpäevad!C303)),Lähteandmed!$I$45)</f>
        <v/>
      </c>
      <c r="N303" s="114">
        <f>IFERROR(($G$4-M303)/($G$4-C303),Lähteandmed!$H$45)</f>
        <v>0</v>
      </c>
      <c r="O303" s="276">
        <f t="shared" si="9"/>
        <v>1.7</v>
      </c>
      <c r="P303" s="276">
        <f>IF(O303&lt;($G$6-1),Lähteandmed!$E$45*1.2*1.005*(($G$6-1)-O303),0)</f>
        <v>26.814155759999998</v>
      </c>
    </row>
    <row r="304" spans="2:16">
      <c r="B304" s="113">
        <v>300</v>
      </c>
      <c r="C304" s="113">
        <v>1.9</v>
      </c>
      <c r="D304" s="276">
        <f t="shared" si="8"/>
        <v>8.0887974958655793</v>
      </c>
      <c r="L304" s="114">
        <f>IF(C304&lt;$G$6,Lähteandmed!$E$45*1.2*1.005*($G$6-O304),0)</f>
        <v>28.216203119999999</v>
      </c>
      <c r="M304" s="276" t="str">
        <f>IF(($G$4-Lähteandmed!$H$45*(Kraadpäevad!$G$4-Kraadpäevad!C304))&gt;Lähteandmed!$I$45,($G$4-Lähteandmed!$H$45*(Kraadpäevad!$G$4-Kraadpäevad!C304)),Lähteandmed!$I$45)</f>
        <v/>
      </c>
      <c r="N304" s="114">
        <f>IFERROR(($G$4-M304)/($G$4-C304),Lähteandmed!$H$45)</f>
        <v>0</v>
      </c>
      <c r="O304" s="276">
        <f t="shared" si="9"/>
        <v>1.9</v>
      </c>
      <c r="P304" s="276">
        <f>IF(O304&lt;($G$6-1),Lähteandmed!$E$45*1.2*1.005*(($G$6-1)-O304),0)</f>
        <v>26.463643919999999</v>
      </c>
    </row>
    <row r="305" spans="2:16">
      <c r="B305" s="113">
        <v>301</v>
      </c>
      <c r="C305" s="113">
        <v>2.1</v>
      </c>
      <c r="D305" s="276">
        <f t="shared" si="8"/>
        <v>7.88879749586558</v>
      </c>
      <c r="L305" s="114">
        <f>IF(C305&lt;$G$6,Lähteandmed!$E$45*1.2*1.005*($G$6-O305),0)</f>
        <v>27.86569128</v>
      </c>
      <c r="M305" s="276" t="str">
        <f>IF(($G$4-Lähteandmed!$H$45*(Kraadpäevad!$G$4-Kraadpäevad!C305))&gt;Lähteandmed!$I$45,($G$4-Lähteandmed!$H$45*(Kraadpäevad!$G$4-Kraadpäevad!C305)),Lähteandmed!$I$45)</f>
        <v/>
      </c>
      <c r="N305" s="114">
        <f>IFERROR(($G$4-M305)/($G$4-C305),Lähteandmed!$H$45)</f>
        <v>0</v>
      </c>
      <c r="O305" s="276">
        <f t="shared" si="9"/>
        <v>2.1</v>
      </c>
      <c r="P305" s="276">
        <f>IF(O305&lt;($G$6-1),Lähteandmed!$E$45*1.2*1.005*(($G$6-1)-O305),0)</f>
        <v>26.11313208</v>
      </c>
    </row>
    <row r="306" spans="2:16">
      <c r="B306" s="113">
        <v>302</v>
      </c>
      <c r="C306" s="113">
        <v>2.2999999999999998</v>
      </c>
      <c r="D306" s="276">
        <f t="shared" si="8"/>
        <v>7.6887974958655798</v>
      </c>
      <c r="L306" s="114">
        <f>IF(C306&lt;$G$6,Lähteandmed!$E$45*1.2*1.005*($G$6-O306),0)</f>
        <v>27.515179439999997</v>
      </c>
      <c r="M306" s="276" t="str">
        <f>IF(($G$4-Lähteandmed!$H$45*(Kraadpäevad!$G$4-Kraadpäevad!C306))&gt;Lähteandmed!$I$45,($G$4-Lähteandmed!$H$45*(Kraadpäevad!$G$4-Kraadpäevad!C306)),Lähteandmed!$I$45)</f>
        <v/>
      </c>
      <c r="N306" s="114">
        <f>IFERROR(($G$4-M306)/($G$4-C306),Lähteandmed!$H$45)</f>
        <v>0</v>
      </c>
      <c r="O306" s="276">
        <f t="shared" si="9"/>
        <v>2.2999999999999998</v>
      </c>
      <c r="P306" s="276">
        <f>IF(O306&lt;($G$6-1),Lähteandmed!$E$45*1.2*1.005*(($G$6-1)-O306),0)</f>
        <v>25.762620239999997</v>
      </c>
    </row>
    <row r="307" spans="2:16">
      <c r="B307" s="113">
        <v>303</v>
      </c>
      <c r="C307" s="113">
        <v>2.5</v>
      </c>
      <c r="D307" s="276">
        <f t="shared" si="8"/>
        <v>7.4887974958655796</v>
      </c>
      <c r="L307" s="114">
        <f>IF(C307&lt;$G$6,Lähteandmed!$E$45*1.2*1.005*($G$6-O307),0)</f>
        <v>27.164667599999998</v>
      </c>
      <c r="M307" s="276" t="str">
        <f>IF(($G$4-Lähteandmed!$H$45*(Kraadpäevad!$G$4-Kraadpäevad!C307))&gt;Lähteandmed!$I$45,($G$4-Lähteandmed!$H$45*(Kraadpäevad!$G$4-Kraadpäevad!C307)),Lähteandmed!$I$45)</f>
        <v/>
      </c>
      <c r="N307" s="114">
        <f>IFERROR(($G$4-M307)/($G$4-C307),Lähteandmed!$H$45)</f>
        <v>0</v>
      </c>
      <c r="O307" s="276">
        <f t="shared" si="9"/>
        <v>2.5</v>
      </c>
      <c r="P307" s="276">
        <f>IF(O307&lt;($G$6-1),Lähteandmed!$E$45*1.2*1.005*(($G$6-1)-O307),0)</f>
        <v>25.412108399999997</v>
      </c>
    </row>
    <row r="308" spans="2:16">
      <c r="B308" s="113">
        <v>304</v>
      </c>
      <c r="C308" s="113">
        <v>2.1</v>
      </c>
      <c r="D308" s="276">
        <f t="shared" si="8"/>
        <v>7.88879749586558</v>
      </c>
      <c r="L308" s="114">
        <f>IF(C308&lt;$G$6,Lähteandmed!$E$45*1.2*1.005*($G$6-O308),0)</f>
        <v>27.86569128</v>
      </c>
      <c r="M308" s="276" t="str">
        <f>IF(($G$4-Lähteandmed!$H$45*(Kraadpäevad!$G$4-Kraadpäevad!C308))&gt;Lähteandmed!$I$45,($G$4-Lähteandmed!$H$45*(Kraadpäevad!$G$4-Kraadpäevad!C308)),Lähteandmed!$I$45)</f>
        <v/>
      </c>
      <c r="N308" s="114">
        <f>IFERROR(($G$4-M308)/($G$4-C308),Lähteandmed!$H$45)</f>
        <v>0</v>
      </c>
      <c r="O308" s="276">
        <f t="shared" si="9"/>
        <v>2.1</v>
      </c>
      <c r="P308" s="276">
        <f>IF(O308&lt;($G$6-1),Lähteandmed!$E$45*1.2*1.005*(($G$6-1)-O308),0)</f>
        <v>26.11313208</v>
      </c>
    </row>
    <row r="309" spans="2:16">
      <c r="B309" s="113">
        <v>305</v>
      </c>
      <c r="C309" s="113">
        <v>1.7</v>
      </c>
      <c r="D309" s="276">
        <f t="shared" si="8"/>
        <v>8.2887974958655803</v>
      </c>
      <c r="L309" s="114">
        <f>IF(C309&lt;$G$6,Lähteandmed!$E$45*1.2*1.005*($G$6-O309),0)</f>
        <v>28.566714959999999</v>
      </c>
      <c r="M309" s="276" t="str">
        <f>IF(($G$4-Lähteandmed!$H$45*(Kraadpäevad!$G$4-Kraadpäevad!C309))&gt;Lähteandmed!$I$45,($G$4-Lähteandmed!$H$45*(Kraadpäevad!$G$4-Kraadpäevad!C309)),Lähteandmed!$I$45)</f>
        <v/>
      </c>
      <c r="N309" s="114">
        <f>IFERROR(($G$4-M309)/($G$4-C309),Lähteandmed!$H$45)</f>
        <v>0</v>
      </c>
      <c r="O309" s="276">
        <f t="shared" si="9"/>
        <v>1.7</v>
      </c>
      <c r="P309" s="276">
        <f>IF(O309&lt;($G$6-1),Lähteandmed!$E$45*1.2*1.005*(($G$6-1)-O309),0)</f>
        <v>26.814155759999998</v>
      </c>
    </row>
    <row r="310" spans="2:16">
      <c r="B310" s="113">
        <v>306</v>
      </c>
      <c r="C310" s="113">
        <v>1.3</v>
      </c>
      <c r="D310" s="276">
        <f t="shared" si="8"/>
        <v>8.6887974958655789</v>
      </c>
      <c r="L310" s="114">
        <f>IF(C310&lt;$G$6,Lähteandmed!$E$45*1.2*1.005*($G$6-O310),0)</f>
        <v>29.267738639999997</v>
      </c>
      <c r="M310" s="276" t="str">
        <f>IF(($G$4-Lähteandmed!$H$45*(Kraadpäevad!$G$4-Kraadpäevad!C310))&gt;Lähteandmed!$I$45,($G$4-Lähteandmed!$H$45*(Kraadpäevad!$G$4-Kraadpäevad!C310)),Lähteandmed!$I$45)</f>
        <v/>
      </c>
      <c r="N310" s="114">
        <f>IFERROR(($G$4-M310)/($G$4-C310),Lähteandmed!$H$45)</f>
        <v>0</v>
      </c>
      <c r="O310" s="276">
        <f t="shared" si="9"/>
        <v>1.3</v>
      </c>
      <c r="P310" s="276">
        <f>IF(O310&lt;($G$6-1),Lähteandmed!$E$45*1.2*1.005*(($G$6-1)-O310),0)</f>
        <v>27.515179439999997</v>
      </c>
    </row>
    <row r="311" spans="2:16">
      <c r="B311" s="113">
        <v>307</v>
      </c>
      <c r="C311" s="113">
        <v>1.4</v>
      </c>
      <c r="D311" s="276">
        <f t="shared" si="8"/>
        <v>8.5887974958655793</v>
      </c>
      <c r="L311" s="114">
        <f>IF(C311&lt;$G$6,Lähteandmed!$E$45*1.2*1.005*($G$6-O311),0)</f>
        <v>29.09248272</v>
      </c>
      <c r="M311" s="276" t="str">
        <f>IF(($G$4-Lähteandmed!$H$45*(Kraadpäevad!$G$4-Kraadpäevad!C311))&gt;Lähteandmed!$I$45,($G$4-Lähteandmed!$H$45*(Kraadpäevad!$G$4-Kraadpäevad!C311)),Lähteandmed!$I$45)</f>
        <v/>
      </c>
      <c r="N311" s="114">
        <f>IFERROR(($G$4-M311)/($G$4-C311),Lähteandmed!$H$45)</f>
        <v>0</v>
      </c>
      <c r="O311" s="276">
        <f t="shared" si="9"/>
        <v>1.4</v>
      </c>
      <c r="P311" s="276">
        <f>IF(O311&lt;($G$6-1),Lähteandmed!$E$45*1.2*1.005*(($G$6-1)-O311),0)</f>
        <v>27.339923519999996</v>
      </c>
    </row>
    <row r="312" spans="2:16">
      <c r="B312" s="113">
        <v>308</v>
      </c>
      <c r="C312" s="113">
        <v>1.5</v>
      </c>
      <c r="D312" s="276">
        <f t="shared" si="8"/>
        <v>8.4887974958655796</v>
      </c>
      <c r="L312" s="114">
        <f>IF(C312&lt;$G$6,Lähteandmed!$E$45*1.2*1.005*($G$6-O312),0)</f>
        <v>28.917226799999998</v>
      </c>
      <c r="M312" s="276" t="str">
        <f>IF(($G$4-Lähteandmed!$H$45*(Kraadpäevad!$G$4-Kraadpäevad!C312))&gt;Lähteandmed!$I$45,($G$4-Lähteandmed!$H$45*(Kraadpäevad!$G$4-Kraadpäevad!C312)),Lähteandmed!$I$45)</f>
        <v/>
      </c>
      <c r="N312" s="114">
        <f>IFERROR(($G$4-M312)/($G$4-C312),Lähteandmed!$H$45)</f>
        <v>0</v>
      </c>
      <c r="O312" s="276">
        <f t="shared" si="9"/>
        <v>1.5</v>
      </c>
      <c r="P312" s="276">
        <f>IF(O312&lt;($G$6-1),Lähteandmed!$E$45*1.2*1.005*(($G$6-1)-O312),0)</f>
        <v>27.164667599999998</v>
      </c>
    </row>
    <row r="313" spans="2:16">
      <c r="B313" s="113">
        <v>309</v>
      </c>
      <c r="C313" s="113">
        <v>1.6</v>
      </c>
      <c r="D313" s="276">
        <f t="shared" si="8"/>
        <v>8.38879749586558</v>
      </c>
      <c r="L313" s="114">
        <f>IF(C313&lt;$G$6,Lähteandmed!$E$45*1.2*1.005*($G$6-O313),0)</f>
        <v>28.741970879999997</v>
      </c>
      <c r="M313" s="276" t="str">
        <f>IF(($G$4-Lähteandmed!$H$45*(Kraadpäevad!$G$4-Kraadpäevad!C313))&gt;Lähteandmed!$I$45,($G$4-Lähteandmed!$H$45*(Kraadpäevad!$G$4-Kraadpäevad!C313)),Lähteandmed!$I$45)</f>
        <v/>
      </c>
      <c r="N313" s="114">
        <f>IFERROR(($G$4-M313)/($G$4-C313),Lähteandmed!$H$45)</f>
        <v>0</v>
      </c>
      <c r="O313" s="276">
        <f t="shared" si="9"/>
        <v>1.6</v>
      </c>
      <c r="P313" s="276">
        <f>IF(O313&lt;($G$6-1),Lähteandmed!$E$45*1.2*1.005*(($G$6-1)-O313),0)</f>
        <v>26.98941168</v>
      </c>
    </row>
    <row r="314" spans="2:16">
      <c r="B314" s="113">
        <v>310</v>
      </c>
      <c r="C314" s="113">
        <v>2</v>
      </c>
      <c r="D314" s="276">
        <f t="shared" si="8"/>
        <v>7.9887974958655796</v>
      </c>
      <c r="L314" s="114">
        <f>IF(C314&lt;$G$6,Lähteandmed!$E$45*1.2*1.005*($G$6-O314),0)</f>
        <v>28.040947199999998</v>
      </c>
      <c r="M314" s="276" t="str">
        <f>IF(($G$4-Lähteandmed!$H$45*(Kraadpäevad!$G$4-Kraadpäevad!C314))&gt;Lähteandmed!$I$45,($G$4-Lähteandmed!$H$45*(Kraadpäevad!$G$4-Kraadpäevad!C314)),Lähteandmed!$I$45)</f>
        <v/>
      </c>
      <c r="N314" s="114">
        <f>IFERROR(($G$4-M314)/($G$4-C314),Lähteandmed!$H$45)</f>
        <v>0</v>
      </c>
      <c r="O314" s="276">
        <f t="shared" si="9"/>
        <v>2</v>
      </c>
      <c r="P314" s="276">
        <f>IF(O314&lt;($G$6-1),Lähteandmed!$E$45*1.2*1.005*(($G$6-1)-O314),0)</f>
        <v>26.288387999999998</v>
      </c>
    </row>
    <row r="315" spans="2:16">
      <c r="B315" s="113">
        <v>311</v>
      </c>
      <c r="C315" s="113">
        <v>2.2999999999999998</v>
      </c>
      <c r="D315" s="276">
        <f t="shared" si="8"/>
        <v>7.6887974958655798</v>
      </c>
      <c r="L315" s="114">
        <f>IF(C315&lt;$G$6,Lähteandmed!$E$45*1.2*1.005*($G$6-O315),0)</f>
        <v>27.515179439999997</v>
      </c>
      <c r="M315" s="276" t="str">
        <f>IF(($G$4-Lähteandmed!$H$45*(Kraadpäevad!$G$4-Kraadpäevad!C315))&gt;Lähteandmed!$I$45,($G$4-Lähteandmed!$H$45*(Kraadpäevad!$G$4-Kraadpäevad!C315)),Lähteandmed!$I$45)</f>
        <v/>
      </c>
      <c r="N315" s="114">
        <f>IFERROR(($G$4-M315)/($G$4-C315),Lähteandmed!$H$45)</f>
        <v>0</v>
      </c>
      <c r="O315" s="276">
        <f t="shared" si="9"/>
        <v>2.2999999999999998</v>
      </c>
      <c r="P315" s="276">
        <f>IF(O315&lt;($G$6-1),Lähteandmed!$E$45*1.2*1.005*(($G$6-1)-O315),0)</f>
        <v>25.762620239999997</v>
      </c>
    </row>
    <row r="316" spans="2:16">
      <c r="B316" s="113">
        <v>312</v>
      </c>
      <c r="C316" s="113">
        <v>2.7</v>
      </c>
      <c r="D316" s="276">
        <f t="shared" si="8"/>
        <v>7.2887974958655795</v>
      </c>
      <c r="L316" s="114">
        <f>IF(C316&lt;$G$6,Lähteandmed!$E$45*1.2*1.005*($G$6-O316),0)</f>
        <v>26.814155759999998</v>
      </c>
      <c r="M316" s="276" t="str">
        <f>IF(($G$4-Lähteandmed!$H$45*(Kraadpäevad!$G$4-Kraadpäevad!C316))&gt;Lähteandmed!$I$45,($G$4-Lähteandmed!$H$45*(Kraadpäevad!$G$4-Kraadpäevad!C316)),Lähteandmed!$I$45)</f>
        <v/>
      </c>
      <c r="N316" s="114">
        <f>IFERROR(($G$4-M316)/($G$4-C316),Lähteandmed!$H$45)</f>
        <v>0</v>
      </c>
      <c r="O316" s="276">
        <f t="shared" si="9"/>
        <v>2.7</v>
      </c>
      <c r="P316" s="276">
        <f>IF(O316&lt;($G$6-1),Lähteandmed!$E$45*1.2*1.005*(($G$6-1)-O316),0)</f>
        <v>25.061596559999998</v>
      </c>
    </row>
    <row r="317" spans="2:16">
      <c r="B317" s="113">
        <v>313</v>
      </c>
      <c r="C317" s="113">
        <v>3</v>
      </c>
      <c r="D317" s="276">
        <f t="shared" si="8"/>
        <v>6.9887974958655796</v>
      </c>
      <c r="L317" s="114">
        <f>IF(C317&lt;$G$6,Lähteandmed!$E$45*1.2*1.005*($G$6-O317),0)</f>
        <v>26.288387999999998</v>
      </c>
      <c r="M317" s="276" t="str">
        <f>IF(($G$4-Lähteandmed!$H$45*(Kraadpäevad!$G$4-Kraadpäevad!C317))&gt;Lähteandmed!$I$45,($G$4-Lähteandmed!$H$45*(Kraadpäevad!$G$4-Kraadpäevad!C317)),Lähteandmed!$I$45)</f>
        <v/>
      </c>
      <c r="N317" s="114">
        <f>IFERROR(($G$4-M317)/($G$4-C317),Lähteandmed!$H$45)</f>
        <v>0</v>
      </c>
      <c r="O317" s="276">
        <f t="shared" si="9"/>
        <v>3</v>
      </c>
      <c r="P317" s="276">
        <f>IF(O317&lt;($G$6-1),Lähteandmed!$E$45*1.2*1.005*(($G$6-1)-O317),0)</f>
        <v>24.535828799999997</v>
      </c>
    </row>
    <row r="318" spans="2:16">
      <c r="B318" s="113">
        <v>314</v>
      </c>
      <c r="C318" s="113">
        <v>3.2</v>
      </c>
      <c r="D318" s="276">
        <f t="shared" si="8"/>
        <v>6.7887974958655795</v>
      </c>
      <c r="L318" s="114">
        <f>IF(C318&lt;$G$6,Lähteandmed!$E$45*1.2*1.005*($G$6-O318),0)</f>
        <v>25.937876159999998</v>
      </c>
      <c r="M318" s="276" t="str">
        <f>IF(($G$4-Lähteandmed!$H$45*(Kraadpäevad!$G$4-Kraadpäevad!C318))&gt;Lähteandmed!$I$45,($G$4-Lähteandmed!$H$45*(Kraadpäevad!$G$4-Kraadpäevad!C318)),Lähteandmed!$I$45)</f>
        <v/>
      </c>
      <c r="N318" s="114">
        <f>IFERROR(($G$4-M318)/($G$4-C318),Lähteandmed!$H$45)</f>
        <v>0</v>
      </c>
      <c r="O318" s="276">
        <f t="shared" si="9"/>
        <v>3.2</v>
      </c>
      <c r="P318" s="276">
        <f>IF(O318&lt;($G$6-1),Lähteandmed!$E$45*1.2*1.005*(($G$6-1)-O318),0)</f>
        <v>24.185316959999998</v>
      </c>
    </row>
    <row r="319" spans="2:16">
      <c r="B319" s="113">
        <v>315</v>
      </c>
      <c r="C319" s="113">
        <v>3.5</v>
      </c>
      <c r="D319" s="276">
        <f t="shared" si="8"/>
        <v>6.4887974958655796</v>
      </c>
      <c r="L319" s="114">
        <f>IF(C319&lt;$G$6,Lähteandmed!$E$45*1.2*1.005*($G$6-O319),0)</f>
        <v>25.412108399999997</v>
      </c>
      <c r="M319" s="276" t="str">
        <f>IF(($G$4-Lähteandmed!$H$45*(Kraadpäevad!$G$4-Kraadpäevad!C319))&gt;Lähteandmed!$I$45,($G$4-Lähteandmed!$H$45*(Kraadpäevad!$G$4-Kraadpäevad!C319)),Lähteandmed!$I$45)</f>
        <v/>
      </c>
      <c r="N319" s="114">
        <f>IFERROR(($G$4-M319)/($G$4-C319),Lähteandmed!$H$45)</f>
        <v>0</v>
      </c>
      <c r="O319" s="276">
        <f t="shared" si="9"/>
        <v>3.5</v>
      </c>
      <c r="P319" s="276">
        <f>IF(O319&lt;($G$6-1),Lähteandmed!$E$45*1.2*1.005*(($G$6-1)-O319),0)</f>
        <v>23.659549199999997</v>
      </c>
    </row>
    <row r="320" spans="2:16">
      <c r="B320" s="113">
        <v>316</v>
      </c>
      <c r="C320" s="113">
        <v>3.3</v>
      </c>
      <c r="D320" s="276">
        <f t="shared" si="8"/>
        <v>6.6887974958655798</v>
      </c>
      <c r="L320" s="114">
        <f>IF(C320&lt;$G$6,Lähteandmed!$E$45*1.2*1.005*($G$6-O320),0)</f>
        <v>25.762620239999997</v>
      </c>
      <c r="M320" s="276" t="str">
        <f>IF(($G$4-Lähteandmed!$H$45*(Kraadpäevad!$G$4-Kraadpäevad!C320))&gt;Lähteandmed!$I$45,($G$4-Lähteandmed!$H$45*(Kraadpäevad!$G$4-Kraadpäevad!C320)),Lähteandmed!$I$45)</f>
        <v/>
      </c>
      <c r="N320" s="114">
        <f>IFERROR(($G$4-M320)/($G$4-C320),Lähteandmed!$H$45)</f>
        <v>0</v>
      </c>
      <c r="O320" s="276">
        <f t="shared" si="9"/>
        <v>3.3</v>
      </c>
      <c r="P320" s="276">
        <f>IF(O320&lt;($G$6-1),Lähteandmed!$E$45*1.2*1.005*(($G$6-1)-O320),0)</f>
        <v>24.010061039999997</v>
      </c>
    </row>
    <row r="321" spans="2:16">
      <c r="B321" s="113">
        <v>317</v>
      </c>
      <c r="C321" s="113">
        <v>3.2</v>
      </c>
      <c r="D321" s="276">
        <f t="shared" si="8"/>
        <v>6.7887974958655795</v>
      </c>
      <c r="L321" s="114">
        <f>IF(C321&lt;$G$6,Lähteandmed!$E$45*1.2*1.005*($G$6-O321),0)</f>
        <v>25.937876159999998</v>
      </c>
      <c r="M321" s="276" t="str">
        <f>IF(($G$4-Lähteandmed!$H$45*(Kraadpäevad!$G$4-Kraadpäevad!C321))&gt;Lähteandmed!$I$45,($G$4-Lähteandmed!$H$45*(Kraadpäevad!$G$4-Kraadpäevad!C321)),Lähteandmed!$I$45)</f>
        <v/>
      </c>
      <c r="N321" s="114">
        <f>IFERROR(($G$4-M321)/($G$4-C321),Lähteandmed!$H$45)</f>
        <v>0</v>
      </c>
      <c r="O321" s="276">
        <f t="shared" si="9"/>
        <v>3.2</v>
      </c>
      <c r="P321" s="276">
        <f>IF(O321&lt;($G$6-1),Lähteandmed!$E$45*1.2*1.005*(($G$6-1)-O321),0)</f>
        <v>24.185316959999998</v>
      </c>
    </row>
    <row r="322" spans="2:16">
      <c r="B322" s="113">
        <v>318</v>
      </c>
      <c r="C322" s="113">
        <v>3</v>
      </c>
      <c r="D322" s="276">
        <f t="shared" si="8"/>
        <v>6.9887974958655796</v>
      </c>
      <c r="L322" s="114">
        <f>IF(C322&lt;$G$6,Lähteandmed!$E$45*1.2*1.005*($G$6-O322),0)</f>
        <v>26.288387999999998</v>
      </c>
      <c r="M322" s="276" t="str">
        <f>IF(($G$4-Lähteandmed!$H$45*(Kraadpäevad!$G$4-Kraadpäevad!C322))&gt;Lähteandmed!$I$45,($G$4-Lähteandmed!$H$45*(Kraadpäevad!$G$4-Kraadpäevad!C322)),Lähteandmed!$I$45)</f>
        <v/>
      </c>
      <c r="N322" s="114">
        <f>IFERROR(($G$4-M322)/($G$4-C322),Lähteandmed!$H$45)</f>
        <v>0</v>
      </c>
      <c r="O322" s="276">
        <f t="shared" si="9"/>
        <v>3</v>
      </c>
      <c r="P322" s="276">
        <f>IF(O322&lt;($G$6-1),Lähteandmed!$E$45*1.2*1.005*(($G$6-1)-O322),0)</f>
        <v>24.535828799999997</v>
      </c>
    </row>
    <row r="323" spans="2:16">
      <c r="B323" s="113">
        <v>319</v>
      </c>
      <c r="C323" s="113">
        <v>3</v>
      </c>
      <c r="D323" s="276">
        <f t="shared" si="8"/>
        <v>6.9887974958655796</v>
      </c>
      <c r="L323" s="114">
        <f>IF(C323&lt;$G$6,Lähteandmed!$E$45*1.2*1.005*($G$6-O323),0)</f>
        <v>26.288387999999998</v>
      </c>
      <c r="M323" s="276" t="str">
        <f>IF(($G$4-Lähteandmed!$H$45*(Kraadpäevad!$G$4-Kraadpäevad!C323))&gt;Lähteandmed!$I$45,($G$4-Lähteandmed!$H$45*(Kraadpäevad!$G$4-Kraadpäevad!C323)),Lähteandmed!$I$45)</f>
        <v/>
      </c>
      <c r="N323" s="114">
        <f>IFERROR(($G$4-M323)/($G$4-C323),Lähteandmed!$H$45)</f>
        <v>0</v>
      </c>
      <c r="O323" s="276">
        <f t="shared" si="9"/>
        <v>3</v>
      </c>
      <c r="P323" s="276">
        <f>IF(O323&lt;($G$6-1),Lähteandmed!$E$45*1.2*1.005*(($G$6-1)-O323),0)</f>
        <v>24.535828799999997</v>
      </c>
    </row>
    <row r="324" spans="2:16">
      <c r="B324" s="113">
        <v>320</v>
      </c>
      <c r="C324" s="113">
        <v>3</v>
      </c>
      <c r="D324" s="276">
        <f t="shared" ref="D324:D387" si="10">IFERROR(IF($G$5-C324&gt;0,$G$5-C324,"0"),0)</f>
        <v>6.9887974958655796</v>
      </c>
      <c r="L324" s="114">
        <f>IF(C324&lt;$G$6,Lähteandmed!$E$45*1.2*1.005*($G$6-O324),0)</f>
        <v>26.288387999999998</v>
      </c>
      <c r="M324" s="276" t="str">
        <f>IF(($G$4-Lähteandmed!$H$45*(Kraadpäevad!$G$4-Kraadpäevad!C324))&gt;Lähteandmed!$I$45,($G$4-Lähteandmed!$H$45*(Kraadpäevad!$G$4-Kraadpäevad!C324)),Lähteandmed!$I$45)</f>
        <v/>
      </c>
      <c r="N324" s="114">
        <f>IFERROR(($G$4-M324)/($G$4-C324),Lähteandmed!$H$45)</f>
        <v>0</v>
      </c>
      <c r="O324" s="276">
        <f t="shared" ref="O324:O387" si="11">N324*($G$4-C324)+C324</f>
        <v>3</v>
      </c>
      <c r="P324" s="276">
        <f>IF(O324&lt;($G$6-1),Lähteandmed!$E$45*1.2*1.005*(($G$6-1)-O324),0)</f>
        <v>24.535828799999997</v>
      </c>
    </row>
    <row r="325" spans="2:16">
      <c r="B325" s="113">
        <v>321</v>
      </c>
      <c r="C325" s="113">
        <v>3</v>
      </c>
      <c r="D325" s="276">
        <f t="shared" si="10"/>
        <v>6.9887974958655796</v>
      </c>
      <c r="L325" s="114">
        <f>IF(C325&lt;$G$6,Lähteandmed!$E$45*1.2*1.005*($G$6-O325),0)</f>
        <v>26.288387999999998</v>
      </c>
      <c r="M325" s="276" t="str">
        <f>IF(($G$4-Lähteandmed!$H$45*(Kraadpäevad!$G$4-Kraadpäevad!C325))&gt;Lähteandmed!$I$45,($G$4-Lähteandmed!$H$45*(Kraadpäevad!$G$4-Kraadpäevad!C325)),Lähteandmed!$I$45)</f>
        <v/>
      </c>
      <c r="N325" s="114">
        <f>IFERROR(($G$4-M325)/($G$4-C325),Lähteandmed!$H$45)</f>
        <v>0</v>
      </c>
      <c r="O325" s="276">
        <f t="shared" si="11"/>
        <v>3</v>
      </c>
      <c r="P325" s="276">
        <f>IF(O325&lt;($G$6-1),Lähteandmed!$E$45*1.2*1.005*(($G$6-1)-O325),0)</f>
        <v>24.535828799999997</v>
      </c>
    </row>
    <row r="326" spans="2:16">
      <c r="B326" s="113">
        <v>322</v>
      </c>
      <c r="C326" s="113">
        <v>3.1</v>
      </c>
      <c r="D326" s="276">
        <f t="shared" si="10"/>
        <v>6.88879749586558</v>
      </c>
      <c r="L326" s="114">
        <f>IF(C326&lt;$G$6,Lähteandmed!$E$45*1.2*1.005*($G$6-O326),0)</f>
        <v>26.11313208</v>
      </c>
      <c r="M326" s="276" t="str">
        <f>IF(($G$4-Lähteandmed!$H$45*(Kraadpäevad!$G$4-Kraadpäevad!C326))&gt;Lähteandmed!$I$45,($G$4-Lähteandmed!$H$45*(Kraadpäevad!$G$4-Kraadpäevad!C326)),Lähteandmed!$I$45)</f>
        <v/>
      </c>
      <c r="N326" s="114">
        <f>IFERROR(($G$4-M326)/($G$4-C326),Lähteandmed!$H$45)</f>
        <v>0</v>
      </c>
      <c r="O326" s="276">
        <f t="shared" si="11"/>
        <v>3.1</v>
      </c>
      <c r="P326" s="276">
        <f>IF(O326&lt;($G$6-1),Lähteandmed!$E$45*1.2*1.005*(($G$6-1)-O326),0)</f>
        <v>24.360572879999999</v>
      </c>
    </row>
    <row r="327" spans="2:16">
      <c r="B327" s="113">
        <v>323</v>
      </c>
      <c r="C327" s="113">
        <v>3.1</v>
      </c>
      <c r="D327" s="276">
        <f t="shared" si="10"/>
        <v>6.88879749586558</v>
      </c>
      <c r="L327" s="114">
        <f>IF(C327&lt;$G$6,Lähteandmed!$E$45*1.2*1.005*($G$6-O327),0)</f>
        <v>26.11313208</v>
      </c>
      <c r="M327" s="276" t="str">
        <f>IF(($G$4-Lähteandmed!$H$45*(Kraadpäevad!$G$4-Kraadpäevad!C327))&gt;Lähteandmed!$I$45,($G$4-Lähteandmed!$H$45*(Kraadpäevad!$G$4-Kraadpäevad!C327)),Lähteandmed!$I$45)</f>
        <v/>
      </c>
      <c r="N327" s="114">
        <f>IFERROR(($G$4-M327)/($G$4-C327),Lähteandmed!$H$45)</f>
        <v>0</v>
      </c>
      <c r="O327" s="276">
        <f t="shared" si="11"/>
        <v>3.1</v>
      </c>
      <c r="P327" s="276">
        <f>IF(O327&lt;($G$6-1),Lähteandmed!$E$45*1.2*1.005*(($G$6-1)-O327),0)</f>
        <v>24.360572879999999</v>
      </c>
    </row>
    <row r="328" spans="2:16">
      <c r="B328" s="113">
        <v>324</v>
      </c>
      <c r="C328" s="113">
        <v>3.2</v>
      </c>
      <c r="D328" s="276">
        <f t="shared" si="10"/>
        <v>6.7887974958655795</v>
      </c>
      <c r="L328" s="114">
        <f>IF(C328&lt;$G$6,Lähteandmed!$E$45*1.2*1.005*($G$6-O328),0)</f>
        <v>25.937876159999998</v>
      </c>
      <c r="M328" s="276" t="str">
        <f>IF(($G$4-Lähteandmed!$H$45*(Kraadpäevad!$G$4-Kraadpäevad!C328))&gt;Lähteandmed!$I$45,($G$4-Lähteandmed!$H$45*(Kraadpäevad!$G$4-Kraadpäevad!C328)),Lähteandmed!$I$45)</f>
        <v/>
      </c>
      <c r="N328" s="114">
        <f>IFERROR(($G$4-M328)/($G$4-C328),Lähteandmed!$H$45)</f>
        <v>0</v>
      </c>
      <c r="O328" s="276">
        <f t="shared" si="11"/>
        <v>3.2</v>
      </c>
      <c r="P328" s="276">
        <f>IF(O328&lt;($G$6-1),Lähteandmed!$E$45*1.2*1.005*(($G$6-1)-O328),0)</f>
        <v>24.185316959999998</v>
      </c>
    </row>
    <row r="329" spans="2:16">
      <c r="B329" s="113">
        <v>325</v>
      </c>
      <c r="C329" s="113">
        <v>3.4</v>
      </c>
      <c r="D329" s="276">
        <f t="shared" si="10"/>
        <v>6.5887974958655793</v>
      </c>
      <c r="L329" s="114">
        <f>IF(C329&lt;$G$6,Lähteandmed!$E$45*1.2*1.005*($G$6-O329),0)</f>
        <v>25.587364319999999</v>
      </c>
      <c r="M329" s="276" t="str">
        <f>IF(($G$4-Lähteandmed!$H$45*(Kraadpäevad!$G$4-Kraadpäevad!C329))&gt;Lähteandmed!$I$45,($G$4-Lähteandmed!$H$45*(Kraadpäevad!$G$4-Kraadpäevad!C329)),Lähteandmed!$I$45)</f>
        <v/>
      </c>
      <c r="N329" s="114">
        <f>IFERROR(($G$4-M329)/($G$4-C329),Lähteandmed!$H$45)</f>
        <v>0</v>
      </c>
      <c r="O329" s="276">
        <f t="shared" si="11"/>
        <v>3.4</v>
      </c>
      <c r="P329" s="276">
        <f>IF(O329&lt;($G$6-1),Lähteandmed!$E$45*1.2*1.005*(($G$6-1)-O329),0)</f>
        <v>23.834805119999999</v>
      </c>
    </row>
    <row r="330" spans="2:16">
      <c r="B330" s="113">
        <v>326</v>
      </c>
      <c r="C330" s="113">
        <v>3.5</v>
      </c>
      <c r="D330" s="276">
        <f t="shared" si="10"/>
        <v>6.4887974958655796</v>
      </c>
      <c r="L330" s="114">
        <f>IF(C330&lt;$G$6,Lähteandmed!$E$45*1.2*1.005*($G$6-O330),0)</f>
        <v>25.412108399999997</v>
      </c>
      <c r="M330" s="276" t="str">
        <f>IF(($G$4-Lähteandmed!$H$45*(Kraadpäevad!$G$4-Kraadpäevad!C330))&gt;Lähteandmed!$I$45,($G$4-Lähteandmed!$H$45*(Kraadpäevad!$G$4-Kraadpäevad!C330)),Lähteandmed!$I$45)</f>
        <v/>
      </c>
      <c r="N330" s="114">
        <f>IFERROR(($G$4-M330)/($G$4-C330),Lähteandmed!$H$45)</f>
        <v>0</v>
      </c>
      <c r="O330" s="276">
        <f t="shared" si="11"/>
        <v>3.5</v>
      </c>
      <c r="P330" s="276">
        <f>IF(O330&lt;($G$6-1),Lähteandmed!$E$45*1.2*1.005*(($G$6-1)-O330),0)</f>
        <v>23.659549199999997</v>
      </c>
    </row>
    <row r="331" spans="2:16">
      <c r="B331" s="113">
        <v>327</v>
      </c>
      <c r="C331" s="113">
        <v>3.7</v>
      </c>
      <c r="D331" s="276">
        <f t="shared" si="10"/>
        <v>6.2887974958655795</v>
      </c>
      <c r="L331" s="114">
        <f>IF(C331&lt;$G$6,Lähteandmed!$E$45*1.2*1.005*($G$6-O331),0)</f>
        <v>25.061596559999998</v>
      </c>
      <c r="M331" s="276" t="str">
        <f>IF(($G$4-Lähteandmed!$H$45*(Kraadpäevad!$G$4-Kraadpäevad!C331))&gt;Lähteandmed!$I$45,($G$4-Lähteandmed!$H$45*(Kraadpäevad!$G$4-Kraadpäevad!C331)),Lähteandmed!$I$45)</f>
        <v/>
      </c>
      <c r="N331" s="114">
        <f>IFERROR(($G$4-M331)/($G$4-C331),Lähteandmed!$H$45)</f>
        <v>0</v>
      </c>
      <c r="O331" s="276">
        <f t="shared" si="11"/>
        <v>3.7</v>
      </c>
      <c r="P331" s="276">
        <f>IF(O331&lt;($G$6-1),Lähteandmed!$E$45*1.2*1.005*(($G$6-1)-O331),0)</f>
        <v>23.309037359999998</v>
      </c>
    </row>
    <row r="332" spans="2:16">
      <c r="B332" s="113">
        <v>328</v>
      </c>
      <c r="C332" s="113">
        <v>3.6</v>
      </c>
      <c r="D332" s="276">
        <f t="shared" si="10"/>
        <v>6.38879749586558</v>
      </c>
      <c r="L332" s="114">
        <f>IF(C332&lt;$G$6,Lähteandmed!$E$45*1.2*1.005*($G$6-O332),0)</f>
        <v>25.23685248</v>
      </c>
      <c r="M332" s="276" t="str">
        <f>IF(($G$4-Lähteandmed!$H$45*(Kraadpäevad!$G$4-Kraadpäevad!C332))&gt;Lähteandmed!$I$45,($G$4-Lähteandmed!$H$45*(Kraadpäevad!$G$4-Kraadpäevad!C332)),Lähteandmed!$I$45)</f>
        <v/>
      </c>
      <c r="N332" s="114">
        <f>IFERROR(($G$4-M332)/($G$4-C332),Lähteandmed!$H$45)</f>
        <v>0</v>
      </c>
      <c r="O332" s="276">
        <f t="shared" si="11"/>
        <v>3.6</v>
      </c>
      <c r="P332" s="276">
        <f>IF(O332&lt;($G$6-1),Lähteandmed!$E$45*1.2*1.005*(($G$6-1)-O332),0)</f>
        <v>23.484293279999999</v>
      </c>
    </row>
    <row r="333" spans="2:16">
      <c r="B333" s="113">
        <v>329</v>
      </c>
      <c r="C333" s="113">
        <v>3.6</v>
      </c>
      <c r="D333" s="276">
        <f t="shared" si="10"/>
        <v>6.38879749586558</v>
      </c>
      <c r="L333" s="114">
        <f>IF(C333&lt;$G$6,Lähteandmed!$E$45*1.2*1.005*($G$6-O333),0)</f>
        <v>25.23685248</v>
      </c>
      <c r="M333" s="276" t="str">
        <f>IF(($G$4-Lähteandmed!$H$45*(Kraadpäevad!$G$4-Kraadpäevad!C333))&gt;Lähteandmed!$I$45,($G$4-Lähteandmed!$H$45*(Kraadpäevad!$G$4-Kraadpäevad!C333)),Lähteandmed!$I$45)</f>
        <v/>
      </c>
      <c r="N333" s="114">
        <f>IFERROR(($G$4-M333)/($G$4-C333),Lähteandmed!$H$45)</f>
        <v>0</v>
      </c>
      <c r="O333" s="276">
        <f t="shared" si="11"/>
        <v>3.6</v>
      </c>
      <c r="P333" s="276">
        <f>IF(O333&lt;($G$6-1),Lähteandmed!$E$45*1.2*1.005*(($G$6-1)-O333),0)</f>
        <v>23.484293279999999</v>
      </c>
    </row>
    <row r="334" spans="2:16">
      <c r="B334" s="113">
        <v>330</v>
      </c>
      <c r="C334" s="113">
        <v>3.5</v>
      </c>
      <c r="D334" s="276">
        <f t="shared" si="10"/>
        <v>6.4887974958655796</v>
      </c>
      <c r="L334" s="114">
        <f>IF(C334&lt;$G$6,Lähteandmed!$E$45*1.2*1.005*($G$6-O334),0)</f>
        <v>25.412108399999997</v>
      </c>
      <c r="M334" s="276" t="str">
        <f>IF(($G$4-Lähteandmed!$H$45*(Kraadpäevad!$G$4-Kraadpäevad!C334))&gt;Lähteandmed!$I$45,($G$4-Lähteandmed!$H$45*(Kraadpäevad!$G$4-Kraadpäevad!C334)),Lähteandmed!$I$45)</f>
        <v/>
      </c>
      <c r="N334" s="114">
        <f>IFERROR(($G$4-M334)/($G$4-C334),Lähteandmed!$H$45)</f>
        <v>0</v>
      </c>
      <c r="O334" s="276">
        <f t="shared" si="11"/>
        <v>3.5</v>
      </c>
      <c r="P334" s="276">
        <f>IF(O334&lt;($G$6-1),Lähteandmed!$E$45*1.2*1.005*(($G$6-1)-O334),0)</f>
        <v>23.659549199999997</v>
      </c>
    </row>
    <row r="335" spans="2:16">
      <c r="B335" s="113">
        <v>331</v>
      </c>
      <c r="C335" s="113">
        <v>3.4</v>
      </c>
      <c r="D335" s="276">
        <f t="shared" si="10"/>
        <v>6.5887974958655793</v>
      </c>
      <c r="L335" s="114">
        <f>IF(C335&lt;$G$6,Lähteandmed!$E$45*1.2*1.005*($G$6-O335),0)</f>
        <v>25.587364319999999</v>
      </c>
      <c r="M335" s="276" t="str">
        <f>IF(($G$4-Lähteandmed!$H$45*(Kraadpäevad!$G$4-Kraadpäevad!C335))&gt;Lähteandmed!$I$45,($G$4-Lähteandmed!$H$45*(Kraadpäevad!$G$4-Kraadpäevad!C335)),Lähteandmed!$I$45)</f>
        <v/>
      </c>
      <c r="N335" s="114">
        <f>IFERROR(($G$4-M335)/($G$4-C335),Lähteandmed!$H$45)</f>
        <v>0</v>
      </c>
      <c r="O335" s="276">
        <f t="shared" si="11"/>
        <v>3.4</v>
      </c>
      <c r="P335" s="276">
        <f>IF(O335&lt;($G$6-1),Lähteandmed!$E$45*1.2*1.005*(($G$6-1)-O335),0)</f>
        <v>23.834805119999999</v>
      </c>
    </row>
    <row r="336" spans="2:16">
      <c r="B336" s="113">
        <v>332</v>
      </c>
      <c r="C336" s="113">
        <v>3.3</v>
      </c>
      <c r="D336" s="276">
        <f t="shared" si="10"/>
        <v>6.6887974958655798</v>
      </c>
      <c r="L336" s="114">
        <f>IF(C336&lt;$G$6,Lähteandmed!$E$45*1.2*1.005*($G$6-O336),0)</f>
        <v>25.762620239999997</v>
      </c>
      <c r="M336" s="276" t="str">
        <f>IF(($G$4-Lähteandmed!$H$45*(Kraadpäevad!$G$4-Kraadpäevad!C336))&gt;Lähteandmed!$I$45,($G$4-Lähteandmed!$H$45*(Kraadpäevad!$G$4-Kraadpäevad!C336)),Lähteandmed!$I$45)</f>
        <v/>
      </c>
      <c r="N336" s="114">
        <f>IFERROR(($G$4-M336)/($G$4-C336),Lähteandmed!$H$45)</f>
        <v>0</v>
      </c>
      <c r="O336" s="276">
        <f t="shared" si="11"/>
        <v>3.3</v>
      </c>
      <c r="P336" s="276">
        <f>IF(O336&lt;($G$6-1),Lähteandmed!$E$45*1.2*1.005*(($G$6-1)-O336),0)</f>
        <v>24.010061039999997</v>
      </c>
    </row>
    <row r="337" spans="2:16">
      <c r="B337" s="113">
        <v>333</v>
      </c>
      <c r="C337" s="113">
        <v>3.2</v>
      </c>
      <c r="D337" s="276">
        <f t="shared" si="10"/>
        <v>6.7887974958655795</v>
      </c>
      <c r="L337" s="114">
        <f>IF(C337&lt;$G$6,Lähteandmed!$E$45*1.2*1.005*($G$6-O337),0)</f>
        <v>25.937876159999998</v>
      </c>
      <c r="M337" s="276" t="str">
        <f>IF(($G$4-Lähteandmed!$H$45*(Kraadpäevad!$G$4-Kraadpäevad!C337))&gt;Lähteandmed!$I$45,($G$4-Lähteandmed!$H$45*(Kraadpäevad!$G$4-Kraadpäevad!C337)),Lähteandmed!$I$45)</f>
        <v/>
      </c>
      <c r="N337" s="114">
        <f>IFERROR(($G$4-M337)/($G$4-C337),Lähteandmed!$H$45)</f>
        <v>0</v>
      </c>
      <c r="O337" s="276">
        <f t="shared" si="11"/>
        <v>3.2</v>
      </c>
      <c r="P337" s="276">
        <f>IF(O337&lt;($G$6-1),Lähteandmed!$E$45*1.2*1.005*(($G$6-1)-O337),0)</f>
        <v>24.185316959999998</v>
      </c>
    </row>
    <row r="338" spans="2:16">
      <c r="B338" s="113">
        <v>334</v>
      </c>
      <c r="C338" s="113">
        <v>3</v>
      </c>
      <c r="D338" s="276">
        <f t="shared" si="10"/>
        <v>6.9887974958655796</v>
      </c>
      <c r="L338" s="114">
        <f>IF(C338&lt;$G$6,Lähteandmed!$E$45*1.2*1.005*($G$6-O338),0)</f>
        <v>26.288387999999998</v>
      </c>
      <c r="M338" s="276" t="str">
        <f>IF(($G$4-Lähteandmed!$H$45*(Kraadpäevad!$G$4-Kraadpäevad!C338))&gt;Lähteandmed!$I$45,($G$4-Lähteandmed!$H$45*(Kraadpäevad!$G$4-Kraadpäevad!C338)),Lähteandmed!$I$45)</f>
        <v/>
      </c>
      <c r="N338" s="114">
        <f>IFERROR(($G$4-M338)/($G$4-C338),Lähteandmed!$H$45)</f>
        <v>0</v>
      </c>
      <c r="O338" s="276">
        <f t="shared" si="11"/>
        <v>3</v>
      </c>
      <c r="P338" s="276">
        <f>IF(O338&lt;($G$6-1),Lähteandmed!$E$45*1.2*1.005*(($G$6-1)-O338),0)</f>
        <v>24.535828799999997</v>
      </c>
    </row>
    <row r="339" spans="2:16">
      <c r="B339" s="113">
        <v>335</v>
      </c>
      <c r="C339" s="113">
        <v>2.9</v>
      </c>
      <c r="D339" s="276">
        <f t="shared" si="10"/>
        <v>7.0887974958655793</v>
      </c>
      <c r="L339" s="114">
        <f>IF(C339&lt;$G$6,Lähteandmed!$E$45*1.2*1.005*($G$6-O339),0)</f>
        <v>26.463643919999999</v>
      </c>
      <c r="M339" s="276" t="str">
        <f>IF(($G$4-Lähteandmed!$H$45*(Kraadpäevad!$G$4-Kraadpäevad!C339))&gt;Lähteandmed!$I$45,($G$4-Lähteandmed!$H$45*(Kraadpäevad!$G$4-Kraadpäevad!C339)),Lähteandmed!$I$45)</f>
        <v/>
      </c>
      <c r="N339" s="114">
        <f>IFERROR(($G$4-M339)/($G$4-C339),Lähteandmed!$H$45)</f>
        <v>0</v>
      </c>
      <c r="O339" s="276">
        <f t="shared" si="11"/>
        <v>2.9</v>
      </c>
      <c r="P339" s="276">
        <f>IF(O339&lt;($G$6-1),Lähteandmed!$E$45*1.2*1.005*(($G$6-1)-O339),0)</f>
        <v>24.711084719999999</v>
      </c>
    </row>
    <row r="340" spans="2:16">
      <c r="B340" s="113">
        <v>336</v>
      </c>
      <c r="C340" s="113">
        <v>2.7</v>
      </c>
      <c r="D340" s="276">
        <f t="shared" si="10"/>
        <v>7.2887974958655795</v>
      </c>
      <c r="L340" s="114">
        <f>IF(C340&lt;$G$6,Lähteandmed!$E$45*1.2*1.005*($G$6-O340),0)</f>
        <v>26.814155759999998</v>
      </c>
      <c r="M340" s="276" t="str">
        <f>IF(($G$4-Lähteandmed!$H$45*(Kraadpäevad!$G$4-Kraadpäevad!C340))&gt;Lähteandmed!$I$45,($G$4-Lähteandmed!$H$45*(Kraadpäevad!$G$4-Kraadpäevad!C340)),Lähteandmed!$I$45)</f>
        <v/>
      </c>
      <c r="N340" s="114">
        <f>IFERROR(($G$4-M340)/($G$4-C340),Lähteandmed!$H$45)</f>
        <v>0</v>
      </c>
      <c r="O340" s="276">
        <f t="shared" si="11"/>
        <v>2.7</v>
      </c>
      <c r="P340" s="276">
        <f>IF(O340&lt;($G$6-1),Lähteandmed!$E$45*1.2*1.005*(($G$6-1)-O340),0)</f>
        <v>25.061596559999998</v>
      </c>
    </row>
    <row r="341" spans="2:16">
      <c r="B341" s="113">
        <v>337</v>
      </c>
      <c r="C341" s="113">
        <v>2.8</v>
      </c>
      <c r="D341" s="276">
        <f t="shared" si="10"/>
        <v>7.1887974958655798</v>
      </c>
      <c r="L341" s="114">
        <f>IF(C341&lt;$G$6,Lähteandmed!$E$45*1.2*1.005*($G$6-O341),0)</f>
        <v>26.638899839999997</v>
      </c>
      <c r="M341" s="276" t="str">
        <f>IF(($G$4-Lähteandmed!$H$45*(Kraadpäevad!$G$4-Kraadpäevad!C341))&gt;Lähteandmed!$I$45,($G$4-Lähteandmed!$H$45*(Kraadpäevad!$G$4-Kraadpäevad!C341)),Lähteandmed!$I$45)</f>
        <v/>
      </c>
      <c r="N341" s="114">
        <f>IFERROR(($G$4-M341)/($G$4-C341),Lähteandmed!$H$45)</f>
        <v>0</v>
      </c>
      <c r="O341" s="276">
        <f t="shared" si="11"/>
        <v>2.8</v>
      </c>
      <c r="P341" s="276">
        <f>IF(O341&lt;($G$6-1),Lähteandmed!$E$45*1.2*1.005*(($G$6-1)-O341),0)</f>
        <v>24.886340639999997</v>
      </c>
    </row>
    <row r="342" spans="2:16">
      <c r="B342" s="113">
        <v>338</v>
      </c>
      <c r="C342" s="113">
        <v>2.8</v>
      </c>
      <c r="D342" s="276">
        <f t="shared" si="10"/>
        <v>7.1887974958655798</v>
      </c>
      <c r="L342" s="114">
        <f>IF(C342&lt;$G$6,Lähteandmed!$E$45*1.2*1.005*($G$6-O342),0)</f>
        <v>26.638899839999997</v>
      </c>
      <c r="M342" s="276" t="str">
        <f>IF(($G$4-Lähteandmed!$H$45*(Kraadpäevad!$G$4-Kraadpäevad!C342))&gt;Lähteandmed!$I$45,($G$4-Lähteandmed!$H$45*(Kraadpäevad!$G$4-Kraadpäevad!C342)),Lähteandmed!$I$45)</f>
        <v/>
      </c>
      <c r="N342" s="114">
        <f>IFERROR(($G$4-M342)/($G$4-C342),Lähteandmed!$H$45)</f>
        <v>0</v>
      </c>
      <c r="O342" s="276">
        <f t="shared" si="11"/>
        <v>2.8</v>
      </c>
      <c r="P342" s="276">
        <f>IF(O342&lt;($G$6-1),Lähteandmed!$E$45*1.2*1.005*(($G$6-1)-O342),0)</f>
        <v>24.886340639999997</v>
      </c>
    </row>
    <row r="343" spans="2:16">
      <c r="B343" s="113">
        <v>339</v>
      </c>
      <c r="C343" s="113">
        <v>2.9</v>
      </c>
      <c r="D343" s="276">
        <f t="shared" si="10"/>
        <v>7.0887974958655793</v>
      </c>
      <c r="L343" s="114">
        <f>IF(C343&lt;$G$6,Lähteandmed!$E$45*1.2*1.005*($G$6-O343),0)</f>
        <v>26.463643919999999</v>
      </c>
      <c r="M343" s="276" t="str">
        <f>IF(($G$4-Lähteandmed!$H$45*(Kraadpäevad!$G$4-Kraadpäevad!C343))&gt;Lähteandmed!$I$45,($G$4-Lähteandmed!$H$45*(Kraadpäevad!$G$4-Kraadpäevad!C343)),Lähteandmed!$I$45)</f>
        <v/>
      </c>
      <c r="N343" s="114">
        <f>IFERROR(($G$4-M343)/($G$4-C343),Lähteandmed!$H$45)</f>
        <v>0</v>
      </c>
      <c r="O343" s="276">
        <f t="shared" si="11"/>
        <v>2.9</v>
      </c>
      <c r="P343" s="276">
        <f>IF(O343&lt;($G$6-1),Lähteandmed!$E$45*1.2*1.005*(($G$6-1)-O343),0)</f>
        <v>24.711084719999999</v>
      </c>
    </row>
    <row r="344" spans="2:16">
      <c r="B344" s="113">
        <v>340</v>
      </c>
      <c r="C344" s="113">
        <v>2.9</v>
      </c>
      <c r="D344" s="276">
        <f t="shared" si="10"/>
        <v>7.0887974958655793</v>
      </c>
      <c r="L344" s="114">
        <f>IF(C344&lt;$G$6,Lähteandmed!$E$45*1.2*1.005*($G$6-O344),0)</f>
        <v>26.463643919999999</v>
      </c>
      <c r="M344" s="276" t="str">
        <f>IF(($G$4-Lähteandmed!$H$45*(Kraadpäevad!$G$4-Kraadpäevad!C344))&gt;Lähteandmed!$I$45,($G$4-Lähteandmed!$H$45*(Kraadpäevad!$G$4-Kraadpäevad!C344)),Lähteandmed!$I$45)</f>
        <v/>
      </c>
      <c r="N344" s="114">
        <f>IFERROR(($G$4-M344)/($G$4-C344),Lähteandmed!$H$45)</f>
        <v>0</v>
      </c>
      <c r="O344" s="276">
        <f t="shared" si="11"/>
        <v>2.9</v>
      </c>
      <c r="P344" s="276">
        <f>IF(O344&lt;($G$6-1),Lähteandmed!$E$45*1.2*1.005*(($G$6-1)-O344),0)</f>
        <v>24.711084719999999</v>
      </c>
    </row>
    <row r="345" spans="2:16">
      <c r="B345" s="113">
        <v>341</v>
      </c>
      <c r="C345" s="113">
        <v>3</v>
      </c>
      <c r="D345" s="276">
        <f t="shared" si="10"/>
        <v>6.9887974958655796</v>
      </c>
      <c r="L345" s="114">
        <f>IF(C345&lt;$G$6,Lähteandmed!$E$45*1.2*1.005*($G$6-O345),0)</f>
        <v>26.288387999999998</v>
      </c>
      <c r="M345" s="276" t="str">
        <f>IF(($G$4-Lähteandmed!$H$45*(Kraadpäevad!$G$4-Kraadpäevad!C345))&gt;Lähteandmed!$I$45,($G$4-Lähteandmed!$H$45*(Kraadpäevad!$G$4-Kraadpäevad!C345)),Lähteandmed!$I$45)</f>
        <v/>
      </c>
      <c r="N345" s="114">
        <f>IFERROR(($G$4-M345)/($G$4-C345),Lähteandmed!$H$45)</f>
        <v>0</v>
      </c>
      <c r="O345" s="276">
        <f t="shared" si="11"/>
        <v>3</v>
      </c>
      <c r="P345" s="276">
        <f>IF(O345&lt;($G$6-1),Lähteandmed!$E$45*1.2*1.005*(($G$6-1)-O345),0)</f>
        <v>24.535828799999997</v>
      </c>
    </row>
    <row r="346" spans="2:16">
      <c r="B346" s="113">
        <v>342</v>
      </c>
      <c r="C346" s="113">
        <v>3</v>
      </c>
      <c r="D346" s="276">
        <f t="shared" si="10"/>
        <v>6.9887974958655796</v>
      </c>
      <c r="L346" s="114">
        <f>IF(C346&lt;$G$6,Lähteandmed!$E$45*1.2*1.005*($G$6-O346),0)</f>
        <v>26.288387999999998</v>
      </c>
      <c r="M346" s="276" t="str">
        <f>IF(($G$4-Lähteandmed!$H$45*(Kraadpäevad!$G$4-Kraadpäevad!C346))&gt;Lähteandmed!$I$45,($G$4-Lähteandmed!$H$45*(Kraadpäevad!$G$4-Kraadpäevad!C346)),Lähteandmed!$I$45)</f>
        <v/>
      </c>
      <c r="N346" s="114">
        <f>IFERROR(($G$4-M346)/($G$4-C346),Lähteandmed!$H$45)</f>
        <v>0</v>
      </c>
      <c r="O346" s="276">
        <f t="shared" si="11"/>
        <v>3</v>
      </c>
      <c r="P346" s="276">
        <f>IF(O346&lt;($G$6-1),Lähteandmed!$E$45*1.2*1.005*(($G$6-1)-O346),0)</f>
        <v>24.535828799999997</v>
      </c>
    </row>
    <row r="347" spans="2:16">
      <c r="B347" s="113">
        <v>343</v>
      </c>
      <c r="C347" s="113">
        <v>3.1</v>
      </c>
      <c r="D347" s="276">
        <f t="shared" si="10"/>
        <v>6.88879749586558</v>
      </c>
      <c r="L347" s="114">
        <f>IF(C347&lt;$G$6,Lähteandmed!$E$45*1.2*1.005*($G$6-O347),0)</f>
        <v>26.11313208</v>
      </c>
      <c r="M347" s="276" t="str">
        <f>IF(($G$4-Lähteandmed!$H$45*(Kraadpäevad!$G$4-Kraadpäevad!C347))&gt;Lähteandmed!$I$45,($G$4-Lähteandmed!$H$45*(Kraadpäevad!$G$4-Kraadpäevad!C347)),Lähteandmed!$I$45)</f>
        <v/>
      </c>
      <c r="N347" s="114">
        <f>IFERROR(($G$4-M347)/($G$4-C347),Lähteandmed!$H$45)</f>
        <v>0</v>
      </c>
      <c r="O347" s="276">
        <f t="shared" si="11"/>
        <v>3.1</v>
      </c>
      <c r="P347" s="276">
        <f>IF(O347&lt;($G$6-1),Lähteandmed!$E$45*1.2*1.005*(($G$6-1)-O347),0)</f>
        <v>24.360572879999999</v>
      </c>
    </row>
    <row r="348" spans="2:16">
      <c r="B348" s="113">
        <v>344</v>
      </c>
      <c r="C348" s="113">
        <v>3.1</v>
      </c>
      <c r="D348" s="276">
        <f t="shared" si="10"/>
        <v>6.88879749586558</v>
      </c>
      <c r="L348" s="114">
        <f>IF(C348&lt;$G$6,Lähteandmed!$E$45*1.2*1.005*($G$6-O348),0)</f>
        <v>26.11313208</v>
      </c>
      <c r="M348" s="276" t="str">
        <f>IF(($G$4-Lähteandmed!$H$45*(Kraadpäevad!$G$4-Kraadpäevad!C348))&gt;Lähteandmed!$I$45,($G$4-Lähteandmed!$H$45*(Kraadpäevad!$G$4-Kraadpäevad!C348)),Lähteandmed!$I$45)</f>
        <v/>
      </c>
      <c r="N348" s="114">
        <f>IFERROR(($G$4-M348)/($G$4-C348),Lähteandmed!$H$45)</f>
        <v>0</v>
      </c>
      <c r="O348" s="276">
        <f t="shared" si="11"/>
        <v>3.1</v>
      </c>
      <c r="P348" s="276">
        <f>IF(O348&lt;($G$6-1),Lähteandmed!$E$45*1.2*1.005*(($G$6-1)-O348),0)</f>
        <v>24.360572879999999</v>
      </c>
    </row>
    <row r="349" spans="2:16">
      <c r="B349" s="113">
        <v>345</v>
      </c>
      <c r="C349" s="113">
        <v>3.2</v>
      </c>
      <c r="D349" s="276">
        <f t="shared" si="10"/>
        <v>6.7887974958655795</v>
      </c>
      <c r="L349" s="114">
        <f>IF(C349&lt;$G$6,Lähteandmed!$E$45*1.2*1.005*($G$6-O349),0)</f>
        <v>25.937876159999998</v>
      </c>
      <c r="M349" s="276" t="str">
        <f>IF(($G$4-Lähteandmed!$H$45*(Kraadpäevad!$G$4-Kraadpäevad!C349))&gt;Lähteandmed!$I$45,($G$4-Lähteandmed!$H$45*(Kraadpäevad!$G$4-Kraadpäevad!C349)),Lähteandmed!$I$45)</f>
        <v/>
      </c>
      <c r="N349" s="114">
        <f>IFERROR(($G$4-M349)/($G$4-C349),Lähteandmed!$H$45)</f>
        <v>0</v>
      </c>
      <c r="O349" s="276">
        <f t="shared" si="11"/>
        <v>3.2</v>
      </c>
      <c r="P349" s="276">
        <f>IF(O349&lt;($G$6-1),Lähteandmed!$E$45*1.2*1.005*(($G$6-1)-O349),0)</f>
        <v>24.185316959999998</v>
      </c>
    </row>
    <row r="350" spans="2:16">
      <c r="B350" s="113">
        <v>346</v>
      </c>
      <c r="C350" s="113">
        <v>3.2</v>
      </c>
      <c r="D350" s="276">
        <f t="shared" si="10"/>
        <v>6.7887974958655795</v>
      </c>
      <c r="L350" s="114">
        <f>IF(C350&lt;$G$6,Lähteandmed!$E$45*1.2*1.005*($G$6-O350),0)</f>
        <v>25.937876159999998</v>
      </c>
      <c r="M350" s="276" t="str">
        <f>IF(($G$4-Lähteandmed!$H$45*(Kraadpäevad!$G$4-Kraadpäevad!C350))&gt;Lähteandmed!$I$45,($G$4-Lähteandmed!$H$45*(Kraadpäevad!$G$4-Kraadpäevad!C350)),Lähteandmed!$I$45)</f>
        <v/>
      </c>
      <c r="N350" s="114">
        <f>IFERROR(($G$4-M350)/($G$4-C350),Lähteandmed!$H$45)</f>
        <v>0</v>
      </c>
      <c r="O350" s="276">
        <f t="shared" si="11"/>
        <v>3.2</v>
      </c>
      <c r="P350" s="276">
        <f>IF(O350&lt;($G$6-1),Lähteandmed!$E$45*1.2*1.005*(($G$6-1)-O350),0)</f>
        <v>24.185316959999998</v>
      </c>
    </row>
    <row r="351" spans="2:16">
      <c r="B351" s="113">
        <v>347</v>
      </c>
      <c r="C351" s="113">
        <v>3.1</v>
      </c>
      <c r="D351" s="276">
        <f t="shared" si="10"/>
        <v>6.88879749586558</v>
      </c>
      <c r="L351" s="114">
        <f>IF(C351&lt;$G$6,Lähteandmed!$E$45*1.2*1.005*($G$6-O351),0)</f>
        <v>26.11313208</v>
      </c>
      <c r="M351" s="276" t="str">
        <f>IF(($G$4-Lähteandmed!$H$45*(Kraadpäevad!$G$4-Kraadpäevad!C351))&gt;Lähteandmed!$I$45,($G$4-Lähteandmed!$H$45*(Kraadpäevad!$G$4-Kraadpäevad!C351)),Lähteandmed!$I$45)</f>
        <v/>
      </c>
      <c r="N351" s="114">
        <f>IFERROR(($G$4-M351)/($G$4-C351),Lähteandmed!$H$45)</f>
        <v>0</v>
      </c>
      <c r="O351" s="276">
        <f t="shared" si="11"/>
        <v>3.1</v>
      </c>
      <c r="P351" s="276">
        <f>IF(O351&lt;($G$6-1),Lähteandmed!$E$45*1.2*1.005*(($G$6-1)-O351),0)</f>
        <v>24.360572879999999</v>
      </c>
    </row>
    <row r="352" spans="2:16">
      <c r="B352" s="113">
        <v>348</v>
      </c>
      <c r="C352" s="113">
        <v>3.1</v>
      </c>
      <c r="D352" s="276">
        <f t="shared" si="10"/>
        <v>6.88879749586558</v>
      </c>
      <c r="L352" s="114">
        <f>IF(C352&lt;$G$6,Lähteandmed!$E$45*1.2*1.005*($G$6-O352),0)</f>
        <v>26.11313208</v>
      </c>
      <c r="M352" s="276" t="str">
        <f>IF(($G$4-Lähteandmed!$H$45*(Kraadpäevad!$G$4-Kraadpäevad!C352))&gt;Lähteandmed!$I$45,($G$4-Lähteandmed!$H$45*(Kraadpäevad!$G$4-Kraadpäevad!C352)),Lähteandmed!$I$45)</f>
        <v/>
      </c>
      <c r="N352" s="114">
        <f>IFERROR(($G$4-M352)/($G$4-C352),Lähteandmed!$H$45)</f>
        <v>0</v>
      </c>
      <c r="O352" s="276">
        <f t="shared" si="11"/>
        <v>3.1</v>
      </c>
      <c r="P352" s="276">
        <f>IF(O352&lt;($G$6-1),Lähteandmed!$E$45*1.2*1.005*(($G$6-1)-O352),0)</f>
        <v>24.360572879999999</v>
      </c>
    </row>
    <row r="353" spans="2:16">
      <c r="B353" s="113">
        <v>349</v>
      </c>
      <c r="C353" s="113">
        <v>2.9</v>
      </c>
      <c r="D353" s="276">
        <f t="shared" si="10"/>
        <v>7.0887974958655793</v>
      </c>
      <c r="L353" s="114">
        <f>IF(C353&lt;$G$6,Lähteandmed!$E$45*1.2*1.005*($G$6-O353),0)</f>
        <v>26.463643919999999</v>
      </c>
      <c r="M353" s="276" t="str">
        <f>IF(($G$4-Lähteandmed!$H$45*(Kraadpäevad!$G$4-Kraadpäevad!C353))&gt;Lähteandmed!$I$45,($G$4-Lähteandmed!$H$45*(Kraadpäevad!$G$4-Kraadpäevad!C353)),Lähteandmed!$I$45)</f>
        <v/>
      </c>
      <c r="N353" s="114">
        <f>IFERROR(($G$4-M353)/($G$4-C353),Lähteandmed!$H$45)</f>
        <v>0</v>
      </c>
      <c r="O353" s="276">
        <f t="shared" si="11"/>
        <v>2.9</v>
      </c>
      <c r="P353" s="276">
        <f>IF(O353&lt;($G$6-1),Lähteandmed!$E$45*1.2*1.005*(($G$6-1)-O353),0)</f>
        <v>24.711084719999999</v>
      </c>
    </row>
    <row r="354" spans="2:16">
      <c r="B354" s="113">
        <v>350</v>
      </c>
      <c r="C354" s="113">
        <v>2.8</v>
      </c>
      <c r="D354" s="276">
        <f t="shared" si="10"/>
        <v>7.1887974958655798</v>
      </c>
      <c r="L354" s="114">
        <f>IF(C354&lt;$G$6,Lähteandmed!$E$45*1.2*1.005*($G$6-O354),0)</f>
        <v>26.638899839999997</v>
      </c>
      <c r="M354" s="276" t="str">
        <f>IF(($G$4-Lähteandmed!$H$45*(Kraadpäevad!$G$4-Kraadpäevad!C354))&gt;Lähteandmed!$I$45,($G$4-Lähteandmed!$H$45*(Kraadpäevad!$G$4-Kraadpäevad!C354)),Lähteandmed!$I$45)</f>
        <v/>
      </c>
      <c r="N354" s="114">
        <f>IFERROR(($G$4-M354)/($G$4-C354),Lähteandmed!$H$45)</f>
        <v>0</v>
      </c>
      <c r="O354" s="276">
        <f t="shared" si="11"/>
        <v>2.8</v>
      </c>
      <c r="P354" s="276">
        <f>IF(O354&lt;($G$6-1),Lähteandmed!$E$45*1.2*1.005*(($G$6-1)-O354),0)</f>
        <v>24.886340639999997</v>
      </c>
    </row>
    <row r="355" spans="2:16">
      <c r="B355" s="113">
        <v>351</v>
      </c>
      <c r="C355" s="113">
        <v>2.6</v>
      </c>
      <c r="D355" s="276">
        <f t="shared" si="10"/>
        <v>7.38879749586558</v>
      </c>
      <c r="L355" s="114">
        <f>IF(C355&lt;$G$6,Lähteandmed!$E$45*1.2*1.005*($G$6-O355),0)</f>
        <v>26.98941168</v>
      </c>
      <c r="M355" s="276" t="str">
        <f>IF(($G$4-Lähteandmed!$H$45*(Kraadpäevad!$G$4-Kraadpäevad!C355))&gt;Lähteandmed!$I$45,($G$4-Lähteandmed!$H$45*(Kraadpäevad!$G$4-Kraadpäevad!C355)),Lähteandmed!$I$45)</f>
        <v/>
      </c>
      <c r="N355" s="114">
        <f>IFERROR(($G$4-M355)/($G$4-C355),Lähteandmed!$H$45)</f>
        <v>0</v>
      </c>
      <c r="O355" s="276">
        <f t="shared" si="11"/>
        <v>2.6</v>
      </c>
      <c r="P355" s="276">
        <f>IF(O355&lt;($G$6-1),Lähteandmed!$E$45*1.2*1.005*(($G$6-1)-O355),0)</f>
        <v>25.23685248</v>
      </c>
    </row>
    <row r="356" spans="2:16">
      <c r="B356" s="113">
        <v>352</v>
      </c>
      <c r="C356" s="113">
        <v>2.5</v>
      </c>
      <c r="D356" s="276">
        <f t="shared" si="10"/>
        <v>7.4887974958655796</v>
      </c>
      <c r="L356" s="114">
        <f>IF(C356&lt;$G$6,Lähteandmed!$E$45*1.2*1.005*($G$6-O356),0)</f>
        <v>27.164667599999998</v>
      </c>
      <c r="M356" s="276" t="str">
        <f>IF(($G$4-Lähteandmed!$H$45*(Kraadpäevad!$G$4-Kraadpäevad!C356))&gt;Lähteandmed!$I$45,($G$4-Lähteandmed!$H$45*(Kraadpäevad!$G$4-Kraadpäevad!C356)),Lähteandmed!$I$45)</f>
        <v/>
      </c>
      <c r="N356" s="114">
        <f>IFERROR(($G$4-M356)/($G$4-C356),Lähteandmed!$H$45)</f>
        <v>0</v>
      </c>
      <c r="O356" s="276">
        <f t="shared" si="11"/>
        <v>2.5</v>
      </c>
      <c r="P356" s="276">
        <f>IF(O356&lt;($G$6-1),Lähteandmed!$E$45*1.2*1.005*(($G$6-1)-O356),0)</f>
        <v>25.412108399999997</v>
      </c>
    </row>
    <row r="357" spans="2:16">
      <c r="B357" s="113">
        <v>353</v>
      </c>
      <c r="C357" s="113">
        <v>2.2999999999999998</v>
      </c>
      <c r="D357" s="276">
        <f t="shared" si="10"/>
        <v>7.6887974958655798</v>
      </c>
      <c r="L357" s="114">
        <f>IF(C357&lt;$G$6,Lähteandmed!$E$45*1.2*1.005*($G$6-O357),0)</f>
        <v>27.515179439999997</v>
      </c>
      <c r="M357" s="276" t="str">
        <f>IF(($G$4-Lähteandmed!$H$45*(Kraadpäevad!$G$4-Kraadpäevad!C357))&gt;Lähteandmed!$I$45,($G$4-Lähteandmed!$H$45*(Kraadpäevad!$G$4-Kraadpäevad!C357)),Lähteandmed!$I$45)</f>
        <v/>
      </c>
      <c r="N357" s="114">
        <f>IFERROR(($G$4-M357)/($G$4-C357),Lähteandmed!$H$45)</f>
        <v>0</v>
      </c>
      <c r="O357" s="276">
        <f t="shared" si="11"/>
        <v>2.2999999999999998</v>
      </c>
      <c r="P357" s="276">
        <f>IF(O357&lt;($G$6-1),Lähteandmed!$E$45*1.2*1.005*(($G$6-1)-O357),0)</f>
        <v>25.762620239999997</v>
      </c>
    </row>
    <row r="358" spans="2:16">
      <c r="B358" s="113">
        <v>354</v>
      </c>
      <c r="C358" s="113">
        <v>2.2000000000000002</v>
      </c>
      <c r="D358" s="276">
        <f t="shared" si="10"/>
        <v>7.7887974958655795</v>
      </c>
      <c r="L358" s="114">
        <f>IF(C358&lt;$G$6,Lähteandmed!$E$45*1.2*1.005*($G$6-O358),0)</f>
        <v>27.690435359999999</v>
      </c>
      <c r="M358" s="276" t="str">
        <f>IF(($G$4-Lähteandmed!$H$45*(Kraadpäevad!$G$4-Kraadpäevad!C358))&gt;Lähteandmed!$I$45,($G$4-Lähteandmed!$H$45*(Kraadpäevad!$G$4-Kraadpäevad!C358)),Lähteandmed!$I$45)</f>
        <v/>
      </c>
      <c r="N358" s="114">
        <f>IFERROR(($G$4-M358)/($G$4-C358),Lähteandmed!$H$45)</f>
        <v>0</v>
      </c>
      <c r="O358" s="276">
        <f t="shared" si="11"/>
        <v>2.2000000000000002</v>
      </c>
      <c r="P358" s="276">
        <f>IF(O358&lt;($G$6-1),Lähteandmed!$E$45*1.2*1.005*(($G$6-1)-O358),0)</f>
        <v>25.937876159999998</v>
      </c>
    </row>
    <row r="359" spans="2:16">
      <c r="B359" s="113">
        <v>355</v>
      </c>
      <c r="C359" s="113">
        <v>2.2000000000000002</v>
      </c>
      <c r="D359" s="276">
        <f t="shared" si="10"/>
        <v>7.7887974958655795</v>
      </c>
      <c r="L359" s="114">
        <f>IF(C359&lt;$G$6,Lähteandmed!$E$45*1.2*1.005*($G$6-O359),0)</f>
        <v>27.690435359999999</v>
      </c>
      <c r="M359" s="276" t="str">
        <f>IF(($G$4-Lähteandmed!$H$45*(Kraadpäevad!$G$4-Kraadpäevad!C359))&gt;Lähteandmed!$I$45,($G$4-Lähteandmed!$H$45*(Kraadpäevad!$G$4-Kraadpäevad!C359)),Lähteandmed!$I$45)</f>
        <v/>
      </c>
      <c r="N359" s="114">
        <f>IFERROR(($G$4-M359)/($G$4-C359),Lähteandmed!$H$45)</f>
        <v>0</v>
      </c>
      <c r="O359" s="276">
        <f t="shared" si="11"/>
        <v>2.2000000000000002</v>
      </c>
      <c r="P359" s="276">
        <f>IF(O359&lt;($G$6-1),Lähteandmed!$E$45*1.2*1.005*(($G$6-1)-O359),0)</f>
        <v>25.937876159999998</v>
      </c>
    </row>
    <row r="360" spans="2:16">
      <c r="B360" s="113">
        <v>356</v>
      </c>
      <c r="C360" s="113">
        <v>2.2000000000000002</v>
      </c>
      <c r="D360" s="276">
        <f t="shared" si="10"/>
        <v>7.7887974958655795</v>
      </c>
      <c r="L360" s="114">
        <f>IF(C360&lt;$G$6,Lähteandmed!$E$45*1.2*1.005*($G$6-O360),0)</f>
        <v>27.690435359999999</v>
      </c>
      <c r="M360" s="276" t="str">
        <f>IF(($G$4-Lähteandmed!$H$45*(Kraadpäevad!$G$4-Kraadpäevad!C360))&gt;Lähteandmed!$I$45,($G$4-Lähteandmed!$H$45*(Kraadpäevad!$G$4-Kraadpäevad!C360)),Lähteandmed!$I$45)</f>
        <v/>
      </c>
      <c r="N360" s="114">
        <f>IFERROR(($G$4-M360)/($G$4-C360),Lähteandmed!$H$45)</f>
        <v>0</v>
      </c>
      <c r="O360" s="276">
        <f t="shared" si="11"/>
        <v>2.2000000000000002</v>
      </c>
      <c r="P360" s="276">
        <f>IF(O360&lt;($G$6-1),Lähteandmed!$E$45*1.2*1.005*(($G$6-1)-O360),0)</f>
        <v>25.937876159999998</v>
      </c>
    </row>
    <row r="361" spans="2:16">
      <c r="B361" s="113">
        <v>357</v>
      </c>
      <c r="C361" s="113">
        <v>2.2000000000000002</v>
      </c>
      <c r="D361" s="276">
        <f t="shared" si="10"/>
        <v>7.7887974958655795</v>
      </c>
      <c r="L361" s="114">
        <f>IF(C361&lt;$G$6,Lähteandmed!$E$45*1.2*1.005*($G$6-O361),0)</f>
        <v>27.690435359999999</v>
      </c>
      <c r="M361" s="276" t="str">
        <f>IF(($G$4-Lähteandmed!$H$45*(Kraadpäevad!$G$4-Kraadpäevad!C361))&gt;Lähteandmed!$I$45,($G$4-Lähteandmed!$H$45*(Kraadpäevad!$G$4-Kraadpäevad!C361)),Lähteandmed!$I$45)</f>
        <v/>
      </c>
      <c r="N361" s="114">
        <f>IFERROR(($G$4-M361)/($G$4-C361),Lähteandmed!$H$45)</f>
        <v>0</v>
      </c>
      <c r="O361" s="276">
        <f t="shared" si="11"/>
        <v>2.2000000000000002</v>
      </c>
      <c r="P361" s="276">
        <f>IF(O361&lt;($G$6-1),Lähteandmed!$E$45*1.2*1.005*(($G$6-1)-O361),0)</f>
        <v>25.937876159999998</v>
      </c>
    </row>
    <row r="362" spans="2:16">
      <c r="B362" s="113">
        <v>358</v>
      </c>
      <c r="C362" s="113">
        <v>2</v>
      </c>
      <c r="D362" s="276">
        <f t="shared" si="10"/>
        <v>7.9887974958655796</v>
      </c>
      <c r="L362" s="114">
        <f>IF(C362&lt;$G$6,Lähteandmed!$E$45*1.2*1.005*($G$6-O362),0)</f>
        <v>28.040947199999998</v>
      </c>
      <c r="M362" s="276" t="str">
        <f>IF(($G$4-Lähteandmed!$H$45*(Kraadpäevad!$G$4-Kraadpäevad!C362))&gt;Lähteandmed!$I$45,($G$4-Lähteandmed!$H$45*(Kraadpäevad!$G$4-Kraadpäevad!C362)),Lähteandmed!$I$45)</f>
        <v/>
      </c>
      <c r="N362" s="114">
        <f>IFERROR(($G$4-M362)/($G$4-C362),Lähteandmed!$H$45)</f>
        <v>0</v>
      </c>
      <c r="O362" s="276">
        <f t="shared" si="11"/>
        <v>2</v>
      </c>
      <c r="P362" s="276">
        <f>IF(O362&lt;($G$6-1),Lähteandmed!$E$45*1.2*1.005*(($G$6-1)-O362),0)</f>
        <v>26.288387999999998</v>
      </c>
    </row>
    <row r="363" spans="2:16">
      <c r="B363" s="113">
        <v>359</v>
      </c>
      <c r="C363" s="113">
        <v>1.7</v>
      </c>
      <c r="D363" s="276">
        <f t="shared" si="10"/>
        <v>8.2887974958655803</v>
      </c>
      <c r="L363" s="114">
        <f>IF(C363&lt;$G$6,Lähteandmed!$E$45*1.2*1.005*($G$6-O363),0)</f>
        <v>28.566714959999999</v>
      </c>
      <c r="M363" s="276" t="str">
        <f>IF(($G$4-Lähteandmed!$H$45*(Kraadpäevad!$G$4-Kraadpäevad!C363))&gt;Lähteandmed!$I$45,($G$4-Lähteandmed!$H$45*(Kraadpäevad!$G$4-Kraadpäevad!C363)),Lähteandmed!$I$45)</f>
        <v/>
      </c>
      <c r="N363" s="114">
        <f>IFERROR(($G$4-M363)/($G$4-C363),Lähteandmed!$H$45)</f>
        <v>0</v>
      </c>
      <c r="O363" s="276">
        <f t="shared" si="11"/>
        <v>1.7</v>
      </c>
      <c r="P363" s="276">
        <f>IF(O363&lt;($G$6-1),Lähteandmed!$E$45*1.2*1.005*(($G$6-1)-O363),0)</f>
        <v>26.814155759999998</v>
      </c>
    </row>
    <row r="364" spans="2:16">
      <c r="B364" s="113">
        <v>360</v>
      </c>
      <c r="C364" s="113">
        <v>1.5</v>
      </c>
      <c r="D364" s="276">
        <f t="shared" si="10"/>
        <v>8.4887974958655796</v>
      </c>
      <c r="L364" s="114">
        <f>IF(C364&lt;$G$6,Lähteandmed!$E$45*1.2*1.005*($G$6-O364),0)</f>
        <v>28.917226799999998</v>
      </c>
      <c r="M364" s="276" t="str">
        <f>IF(($G$4-Lähteandmed!$H$45*(Kraadpäevad!$G$4-Kraadpäevad!C364))&gt;Lähteandmed!$I$45,($G$4-Lähteandmed!$H$45*(Kraadpäevad!$G$4-Kraadpäevad!C364)),Lähteandmed!$I$45)</f>
        <v/>
      </c>
      <c r="N364" s="114">
        <f>IFERROR(($G$4-M364)/($G$4-C364),Lähteandmed!$H$45)</f>
        <v>0</v>
      </c>
      <c r="O364" s="276">
        <f t="shared" si="11"/>
        <v>1.5</v>
      </c>
      <c r="P364" s="276">
        <f>IF(O364&lt;($G$6-1),Lähteandmed!$E$45*1.2*1.005*(($G$6-1)-O364),0)</f>
        <v>27.164667599999998</v>
      </c>
    </row>
    <row r="365" spans="2:16">
      <c r="B365" s="113">
        <v>361</v>
      </c>
      <c r="C365" s="113">
        <v>1.5</v>
      </c>
      <c r="D365" s="276">
        <f t="shared" si="10"/>
        <v>8.4887974958655796</v>
      </c>
      <c r="L365" s="114">
        <f>IF(C365&lt;$G$6,Lähteandmed!$E$45*1.2*1.005*($G$6-O365),0)</f>
        <v>28.917226799999998</v>
      </c>
      <c r="M365" s="276" t="str">
        <f>IF(($G$4-Lähteandmed!$H$45*(Kraadpäevad!$G$4-Kraadpäevad!C365))&gt;Lähteandmed!$I$45,($G$4-Lähteandmed!$H$45*(Kraadpäevad!$G$4-Kraadpäevad!C365)),Lähteandmed!$I$45)</f>
        <v/>
      </c>
      <c r="N365" s="114">
        <f>IFERROR(($G$4-M365)/($G$4-C365),Lähteandmed!$H$45)</f>
        <v>0</v>
      </c>
      <c r="O365" s="276">
        <f t="shared" si="11"/>
        <v>1.5</v>
      </c>
      <c r="P365" s="276">
        <f>IF(O365&lt;($G$6-1),Lähteandmed!$E$45*1.2*1.005*(($G$6-1)-O365),0)</f>
        <v>27.164667599999998</v>
      </c>
    </row>
    <row r="366" spans="2:16">
      <c r="B366" s="113">
        <v>362</v>
      </c>
      <c r="C366" s="113">
        <v>1.4</v>
      </c>
      <c r="D366" s="276">
        <f t="shared" si="10"/>
        <v>8.5887974958655793</v>
      </c>
      <c r="L366" s="114">
        <f>IF(C366&lt;$G$6,Lähteandmed!$E$45*1.2*1.005*($G$6-O366),0)</f>
        <v>29.09248272</v>
      </c>
      <c r="M366" s="276" t="str">
        <f>IF(($G$4-Lähteandmed!$H$45*(Kraadpäevad!$G$4-Kraadpäevad!C366))&gt;Lähteandmed!$I$45,($G$4-Lähteandmed!$H$45*(Kraadpäevad!$G$4-Kraadpäevad!C366)),Lähteandmed!$I$45)</f>
        <v/>
      </c>
      <c r="N366" s="114">
        <f>IFERROR(($G$4-M366)/($G$4-C366),Lähteandmed!$H$45)</f>
        <v>0</v>
      </c>
      <c r="O366" s="276">
        <f t="shared" si="11"/>
        <v>1.4</v>
      </c>
      <c r="P366" s="276">
        <f>IF(O366&lt;($G$6-1),Lähteandmed!$E$45*1.2*1.005*(($G$6-1)-O366),0)</f>
        <v>27.339923519999996</v>
      </c>
    </row>
    <row r="367" spans="2:16">
      <c r="B367" s="113">
        <v>363</v>
      </c>
      <c r="C367" s="113">
        <v>1.4</v>
      </c>
      <c r="D367" s="276">
        <f t="shared" si="10"/>
        <v>8.5887974958655793</v>
      </c>
      <c r="L367" s="114">
        <f>IF(C367&lt;$G$6,Lähteandmed!$E$45*1.2*1.005*($G$6-O367),0)</f>
        <v>29.09248272</v>
      </c>
      <c r="M367" s="276" t="str">
        <f>IF(($G$4-Lähteandmed!$H$45*(Kraadpäevad!$G$4-Kraadpäevad!C367))&gt;Lähteandmed!$I$45,($G$4-Lähteandmed!$H$45*(Kraadpäevad!$G$4-Kraadpäevad!C367)),Lähteandmed!$I$45)</f>
        <v/>
      </c>
      <c r="N367" s="114">
        <f>IFERROR(($G$4-M367)/($G$4-C367),Lähteandmed!$H$45)</f>
        <v>0</v>
      </c>
      <c r="O367" s="276">
        <f t="shared" si="11"/>
        <v>1.4</v>
      </c>
      <c r="P367" s="276">
        <f>IF(O367&lt;($G$6-1),Lähteandmed!$E$45*1.2*1.005*(($G$6-1)-O367),0)</f>
        <v>27.339923519999996</v>
      </c>
    </row>
    <row r="368" spans="2:16">
      <c r="B368" s="113">
        <v>364</v>
      </c>
      <c r="C368" s="113">
        <v>1.3</v>
      </c>
      <c r="D368" s="276">
        <f t="shared" si="10"/>
        <v>8.6887974958655789</v>
      </c>
      <c r="L368" s="114">
        <f>IF(C368&lt;$G$6,Lähteandmed!$E$45*1.2*1.005*($G$6-O368),0)</f>
        <v>29.267738639999997</v>
      </c>
      <c r="M368" s="276" t="str">
        <f>IF(($G$4-Lähteandmed!$H$45*(Kraadpäevad!$G$4-Kraadpäevad!C368))&gt;Lähteandmed!$I$45,($G$4-Lähteandmed!$H$45*(Kraadpäevad!$G$4-Kraadpäevad!C368)),Lähteandmed!$I$45)</f>
        <v/>
      </c>
      <c r="N368" s="114">
        <f>IFERROR(($G$4-M368)/($G$4-C368),Lähteandmed!$H$45)</f>
        <v>0</v>
      </c>
      <c r="O368" s="276">
        <f t="shared" si="11"/>
        <v>1.3</v>
      </c>
      <c r="P368" s="276">
        <f>IF(O368&lt;($G$6-1),Lähteandmed!$E$45*1.2*1.005*(($G$6-1)-O368),0)</f>
        <v>27.515179439999997</v>
      </c>
    </row>
    <row r="369" spans="2:16">
      <c r="B369" s="113">
        <v>365</v>
      </c>
      <c r="C369" s="113">
        <v>1.1000000000000001</v>
      </c>
      <c r="D369" s="276">
        <f t="shared" si="10"/>
        <v>8.88879749586558</v>
      </c>
      <c r="L369" s="114">
        <f>IF(C369&lt;$G$6,Lähteandmed!$E$45*1.2*1.005*($G$6-O369),0)</f>
        <v>29.618250479999997</v>
      </c>
      <c r="M369" s="276" t="str">
        <f>IF(($G$4-Lähteandmed!$H$45*(Kraadpäevad!$G$4-Kraadpäevad!C369))&gt;Lähteandmed!$I$45,($G$4-Lähteandmed!$H$45*(Kraadpäevad!$G$4-Kraadpäevad!C369)),Lähteandmed!$I$45)</f>
        <v/>
      </c>
      <c r="N369" s="114">
        <f>IFERROR(($G$4-M369)/($G$4-C369),Lähteandmed!$H$45)</f>
        <v>0</v>
      </c>
      <c r="O369" s="276">
        <f t="shared" si="11"/>
        <v>1.1000000000000001</v>
      </c>
      <c r="P369" s="276">
        <f>IF(O369&lt;($G$6-1),Lähteandmed!$E$45*1.2*1.005*(($G$6-1)-O369),0)</f>
        <v>27.86569128</v>
      </c>
    </row>
    <row r="370" spans="2:16">
      <c r="B370" s="113">
        <v>366</v>
      </c>
      <c r="C370" s="113">
        <v>1</v>
      </c>
      <c r="D370" s="276">
        <f t="shared" si="10"/>
        <v>8.9887974958655796</v>
      </c>
      <c r="L370" s="114">
        <f>IF(C370&lt;$G$6,Lähteandmed!$E$45*1.2*1.005*($G$6-O370),0)</f>
        <v>29.793506399999998</v>
      </c>
      <c r="M370" s="276" t="str">
        <f>IF(($G$4-Lähteandmed!$H$45*(Kraadpäevad!$G$4-Kraadpäevad!C370))&gt;Lähteandmed!$I$45,($G$4-Lähteandmed!$H$45*(Kraadpäevad!$G$4-Kraadpäevad!C370)),Lähteandmed!$I$45)</f>
        <v/>
      </c>
      <c r="N370" s="114">
        <f>IFERROR(($G$4-M370)/($G$4-C370),Lähteandmed!$H$45)</f>
        <v>0</v>
      </c>
      <c r="O370" s="276">
        <f t="shared" si="11"/>
        <v>1</v>
      </c>
      <c r="P370" s="276">
        <f>IF(O370&lt;($G$6-1),Lähteandmed!$E$45*1.2*1.005*(($G$6-1)-O370),0)</f>
        <v>28.040947199999998</v>
      </c>
    </row>
    <row r="371" spans="2:16">
      <c r="B371" s="113">
        <v>367</v>
      </c>
      <c r="C371" s="113">
        <v>0.9</v>
      </c>
      <c r="D371" s="276">
        <f t="shared" si="10"/>
        <v>9.0887974958655793</v>
      </c>
      <c r="L371" s="114">
        <f>IF(C371&lt;$G$6,Lähteandmed!$E$45*1.2*1.005*($G$6-O371),0)</f>
        <v>29.96876232</v>
      </c>
      <c r="M371" s="276" t="str">
        <f>IF(($G$4-Lähteandmed!$H$45*(Kraadpäevad!$G$4-Kraadpäevad!C371))&gt;Lähteandmed!$I$45,($G$4-Lähteandmed!$H$45*(Kraadpäevad!$G$4-Kraadpäevad!C371)),Lähteandmed!$I$45)</f>
        <v/>
      </c>
      <c r="N371" s="114">
        <f>IFERROR(($G$4-M371)/($G$4-C371),Lähteandmed!$H$45)</f>
        <v>0</v>
      </c>
      <c r="O371" s="276">
        <f t="shared" si="11"/>
        <v>0.9</v>
      </c>
      <c r="P371" s="276">
        <f>IF(O371&lt;($G$6-1),Lähteandmed!$E$45*1.2*1.005*(($G$6-1)-O371),0)</f>
        <v>28.216203119999999</v>
      </c>
    </row>
    <row r="372" spans="2:16">
      <c r="B372" s="113">
        <v>368</v>
      </c>
      <c r="C372" s="113">
        <v>0.9</v>
      </c>
      <c r="D372" s="276">
        <f t="shared" si="10"/>
        <v>9.0887974958655793</v>
      </c>
      <c r="L372" s="114">
        <f>IF(C372&lt;$G$6,Lähteandmed!$E$45*1.2*1.005*($G$6-O372),0)</f>
        <v>29.96876232</v>
      </c>
      <c r="M372" s="276" t="str">
        <f>IF(($G$4-Lähteandmed!$H$45*(Kraadpäevad!$G$4-Kraadpäevad!C372))&gt;Lähteandmed!$I$45,($G$4-Lähteandmed!$H$45*(Kraadpäevad!$G$4-Kraadpäevad!C372)),Lähteandmed!$I$45)</f>
        <v/>
      </c>
      <c r="N372" s="114">
        <f>IFERROR(($G$4-M372)/($G$4-C372),Lähteandmed!$H$45)</f>
        <v>0</v>
      </c>
      <c r="O372" s="276">
        <f t="shared" si="11"/>
        <v>0.9</v>
      </c>
      <c r="P372" s="276">
        <f>IF(O372&lt;($G$6-1),Lähteandmed!$E$45*1.2*1.005*(($G$6-1)-O372),0)</f>
        <v>28.216203119999999</v>
      </c>
    </row>
    <row r="373" spans="2:16">
      <c r="B373" s="113">
        <v>369</v>
      </c>
      <c r="C373" s="113">
        <v>0.8</v>
      </c>
      <c r="D373" s="276">
        <f t="shared" si="10"/>
        <v>9.1887974958655789</v>
      </c>
      <c r="L373" s="114">
        <f>IF(C373&lt;$G$6,Lähteandmed!$E$45*1.2*1.005*($G$6-O373),0)</f>
        <v>30.144018239999998</v>
      </c>
      <c r="M373" s="276" t="str">
        <f>IF(($G$4-Lähteandmed!$H$45*(Kraadpäevad!$G$4-Kraadpäevad!C373))&gt;Lähteandmed!$I$45,($G$4-Lähteandmed!$H$45*(Kraadpäevad!$G$4-Kraadpäevad!C373)),Lähteandmed!$I$45)</f>
        <v/>
      </c>
      <c r="N373" s="114">
        <f>IFERROR(($G$4-M373)/($G$4-C373),Lähteandmed!$H$45)</f>
        <v>0</v>
      </c>
      <c r="O373" s="276">
        <f t="shared" si="11"/>
        <v>0.8</v>
      </c>
      <c r="P373" s="276">
        <f>IF(O373&lt;($G$6-1),Lähteandmed!$E$45*1.2*1.005*(($G$6-1)-O373),0)</f>
        <v>28.391459039999997</v>
      </c>
    </row>
    <row r="374" spans="2:16">
      <c r="B374" s="113">
        <v>370</v>
      </c>
      <c r="C374" s="113">
        <v>1</v>
      </c>
      <c r="D374" s="276">
        <f t="shared" si="10"/>
        <v>8.9887974958655796</v>
      </c>
      <c r="L374" s="114">
        <f>IF(C374&lt;$G$6,Lähteandmed!$E$45*1.2*1.005*($G$6-O374),0)</f>
        <v>29.793506399999998</v>
      </c>
      <c r="M374" s="276" t="str">
        <f>IF(($G$4-Lähteandmed!$H$45*(Kraadpäevad!$G$4-Kraadpäevad!C374))&gt;Lähteandmed!$I$45,($G$4-Lähteandmed!$H$45*(Kraadpäevad!$G$4-Kraadpäevad!C374)),Lähteandmed!$I$45)</f>
        <v/>
      </c>
      <c r="N374" s="114">
        <f>IFERROR(($G$4-M374)/($G$4-C374),Lähteandmed!$H$45)</f>
        <v>0</v>
      </c>
      <c r="O374" s="276">
        <f t="shared" si="11"/>
        <v>1</v>
      </c>
      <c r="P374" s="276">
        <f>IF(O374&lt;($G$6-1),Lähteandmed!$E$45*1.2*1.005*(($G$6-1)-O374),0)</f>
        <v>28.040947199999998</v>
      </c>
    </row>
    <row r="375" spans="2:16">
      <c r="B375" s="113">
        <v>371</v>
      </c>
      <c r="C375" s="113">
        <v>1.1000000000000001</v>
      </c>
      <c r="D375" s="276">
        <f t="shared" si="10"/>
        <v>8.88879749586558</v>
      </c>
      <c r="L375" s="114">
        <f>IF(C375&lt;$G$6,Lähteandmed!$E$45*1.2*1.005*($G$6-O375),0)</f>
        <v>29.618250479999997</v>
      </c>
      <c r="M375" s="276" t="str">
        <f>IF(($G$4-Lähteandmed!$H$45*(Kraadpäevad!$G$4-Kraadpäevad!C375))&gt;Lähteandmed!$I$45,($G$4-Lähteandmed!$H$45*(Kraadpäevad!$G$4-Kraadpäevad!C375)),Lähteandmed!$I$45)</f>
        <v/>
      </c>
      <c r="N375" s="114">
        <f>IFERROR(($G$4-M375)/($G$4-C375),Lähteandmed!$H$45)</f>
        <v>0</v>
      </c>
      <c r="O375" s="276">
        <f t="shared" si="11"/>
        <v>1.1000000000000001</v>
      </c>
      <c r="P375" s="276">
        <f>IF(O375&lt;($G$6-1),Lähteandmed!$E$45*1.2*1.005*(($G$6-1)-O375),0)</f>
        <v>27.86569128</v>
      </c>
    </row>
    <row r="376" spans="2:16">
      <c r="B376" s="113">
        <v>372</v>
      </c>
      <c r="C376" s="113">
        <v>1.3</v>
      </c>
      <c r="D376" s="276">
        <f t="shared" si="10"/>
        <v>8.6887974958655789</v>
      </c>
      <c r="L376" s="114">
        <f>IF(C376&lt;$G$6,Lähteandmed!$E$45*1.2*1.005*($G$6-O376),0)</f>
        <v>29.267738639999997</v>
      </c>
      <c r="M376" s="276" t="str">
        <f>IF(($G$4-Lähteandmed!$H$45*(Kraadpäevad!$G$4-Kraadpäevad!C376))&gt;Lähteandmed!$I$45,($G$4-Lähteandmed!$H$45*(Kraadpäevad!$G$4-Kraadpäevad!C376)),Lähteandmed!$I$45)</f>
        <v/>
      </c>
      <c r="N376" s="114">
        <f>IFERROR(($G$4-M376)/($G$4-C376),Lähteandmed!$H$45)</f>
        <v>0</v>
      </c>
      <c r="O376" s="276">
        <f t="shared" si="11"/>
        <v>1.3</v>
      </c>
      <c r="P376" s="276">
        <f>IF(O376&lt;($G$6-1),Lähteandmed!$E$45*1.2*1.005*(($G$6-1)-O376),0)</f>
        <v>27.515179439999997</v>
      </c>
    </row>
    <row r="377" spans="2:16">
      <c r="B377" s="113">
        <v>373</v>
      </c>
      <c r="C377" s="113">
        <v>1</v>
      </c>
      <c r="D377" s="276">
        <f t="shared" si="10"/>
        <v>8.9887974958655796</v>
      </c>
      <c r="L377" s="114">
        <f>IF(C377&lt;$G$6,Lähteandmed!$E$45*1.2*1.005*($G$6-O377),0)</f>
        <v>29.793506399999998</v>
      </c>
      <c r="M377" s="276" t="str">
        <f>IF(($G$4-Lähteandmed!$H$45*(Kraadpäevad!$G$4-Kraadpäevad!C377))&gt;Lähteandmed!$I$45,($G$4-Lähteandmed!$H$45*(Kraadpäevad!$G$4-Kraadpäevad!C377)),Lähteandmed!$I$45)</f>
        <v/>
      </c>
      <c r="N377" s="114">
        <f>IFERROR(($G$4-M377)/($G$4-C377),Lähteandmed!$H$45)</f>
        <v>0</v>
      </c>
      <c r="O377" s="276">
        <f t="shared" si="11"/>
        <v>1</v>
      </c>
      <c r="P377" s="276">
        <f>IF(O377&lt;($G$6-1),Lähteandmed!$E$45*1.2*1.005*(($G$6-1)-O377),0)</f>
        <v>28.040947199999998</v>
      </c>
    </row>
    <row r="378" spans="2:16">
      <c r="B378" s="113">
        <v>374</v>
      </c>
      <c r="C378" s="113">
        <v>0.8</v>
      </c>
      <c r="D378" s="276">
        <f t="shared" si="10"/>
        <v>9.1887974958655789</v>
      </c>
      <c r="L378" s="114">
        <f>IF(C378&lt;$G$6,Lähteandmed!$E$45*1.2*1.005*($G$6-O378),0)</f>
        <v>30.144018239999998</v>
      </c>
      <c r="M378" s="276" t="str">
        <f>IF(($G$4-Lähteandmed!$H$45*(Kraadpäevad!$G$4-Kraadpäevad!C378))&gt;Lähteandmed!$I$45,($G$4-Lähteandmed!$H$45*(Kraadpäevad!$G$4-Kraadpäevad!C378)),Lähteandmed!$I$45)</f>
        <v/>
      </c>
      <c r="N378" s="114">
        <f>IFERROR(($G$4-M378)/($G$4-C378),Lähteandmed!$H$45)</f>
        <v>0</v>
      </c>
      <c r="O378" s="276">
        <f t="shared" si="11"/>
        <v>0.8</v>
      </c>
      <c r="P378" s="276">
        <f>IF(O378&lt;($G$6-1),Lähteandmed!$E$45*1.2*1.005*(($G$6-1)-O378),0)</f>
        <v>28.391459039999997</v>
      </c>
    </row>
    <row r="379" spans="2:16">
      <c r="B379" s="113">
        <v>375</v>
      </c>
      <c r="C379" s="113">
        <v>0.5</v>
      </c>
      <c r="D379" s="276">
        <f t="shared" si="10"/>
        <v>9.4887974958655796</v>
      </c>
      <c r="L379" s="114">
        <f>IF(C379&lt;$G$6,Lähteandmed!$E$45*1.2*1.005*($G$6-O379),0)</f>
        <v>30.669785999999998</v>
      </c>
      <c r="M379" s="276" t="str">
        <f>IF(($G$4-Lähteandmed!$H$45*(Kraadpäevad!$G$4-Kraadpäevad!C379))&gt;Lähteandmed!$I$45,($G$4-Lähteandmed!$H$45*(Kraadpäevad!$G$4-Kraadpäevad!C379)),Lähteandmed!$I$45)</f>
        <v/>
      </c>
      <c r="N379" s="114">
        <f>IFERROR(($G$4-M379)/($G$4-C379),Lähteandmed!$H$45)</f>
        <v>0</v>
      </c>
      <c r="O379" s="276">
        <f t="shared" si="11"/>
        <v>0.5</v>
      </c>
      <c r="P379" s="276">
        <f>IF(O379&lt;($G$6-1),Lähteandmed!$E$45*1.2*1.005*(($G$6-1)-O379),0)</f>
        <v>28.917226799999998</v>
      </c>
    </row>
    <row r="380" spans="2:16">
      <c r="B380" s="113">
        <v>376</v>
      </c>
      <c r="C380" s="113">
        <v>0.5</v>
      </c>
      <c r="D380" s="276">
        <f t="shared" si="10"/>
        <v>9.4887974958655796</v>
      </c>
      <c r="L380" s="114">
        <f>IF(C380&lt;$G$6,Lähteandmed!$E$45*1.2*1.005*($G$6-O380),0)</f>
        <v>30.669785999999998</v>
      </c>
      <c r="M380" s="276" t="str">
        <f>IF(($G$4-Lähteandmed!$H$45*(Kraadpäevad!$G$4-Kraadpäevad!C380))&gt;Lähteandmed!$I$45,($G$4-Lähteandmed!$H$45*(Kraadpäevad!$G$4-Kraadpäevad!C380)),Lähteandmed!$I$45)</f>
        <v/>
      </c>
      <c r="N380" s="114">
        <f>IFERROR(($G$4-M380)/($G$4-C380),Lähteandmed!$H$45)</f>
        <v>0</v>
      </c>
      <c r="O380" s="276">
        <f t="shared" si="11"/>
        <v>0.5</v>
      </c>
      <c r="P380" s="276">
        <f>IF(O380&lt;($G$6-1),Lähteandmed!$E$45*1.2*1.005*(($G$6-1)-O380),0)</f>
        <v>28.917226799999998</v>
      </c>
    </row>
    <row r="381" spans="2:16">
      <c r="B381" s="113">
        <v>377</v>
      </c>
      <c r="C381" s="113">
        <v>0.4</v>
      </c>
      <c r="D381" s="276">
        <f t="shared" si="10"/>
        <v>9.5887974958655793</v>
      </c>
      <c r="L381" s="114">
        <f>IF(C381&lt;$G$6,Lähteandmed!$E$45*1.2*1.005*($G$6-O381),0)</f>
        <v>30.84504192</v>
      </c>
      <c r="M381" s="276" t="str">
        <f>IF(($G$4-Lähteandmed!$H$45*(Kraadpäevad!$G$4-Kraadpäevad!C381))&gt;Lähteandmed!$I$45,($G$4-Lähteandmed!$H$45*(Kraadpäevad!$G$4-Kraadpäevad!C381)),Lähteandmed!$I$45)</f>
        <v/>
      </c>
      <c r="N381" s="114">
        <f>IFERROR(($G$4-M381)/($G$4-C381),Lähteandmed!$H$45)</f>
        <v>0</v>
      </c>
      <c r="O381" s="276">
        <f t="shared" si="11"/>
        <v>0.4</v>
      </c>
      <c r="P381" s="276">
        <f>IF(O381&lt;($G$6-1),Lähteandmed!$E$45*1.2*1.005*(($G$6-1)-O381),0)</f>
        <v>29.09248272</v>
      </c>
    </row>
    <row r="382" spans="2:16">
      <c r="B382" s="113">
        <v>378</v>
      </c>
      <c r="C382" s="113">
        <v>0.4</v>
      </c>
      <c r="D382" s="276">
        <f t="shared" si="10"/>
        <v>9.5887974958655793</v>
      </c>
      <c r="L382" s="114">
        <f>IF(C382&lt;$G$6,Lähteandmed!$E$45*1.2*1.005*($G$6-O382),0)</f>
        <v>30.84504192</v>
      </c>
      <c r="M382" s="276" t="str">
        <f>IF(($G$4-Lähteandmed!$H$45*(Kraadpäevad!$G$4-Kraadpäevad!C382))&gt;Lähteandmed!$I$45,($G$4-Lähteandmed!$H$45*(Kraadpäevad!$G$4-Kraadpäevad!C382)),Lähteandmed!$I$45)</f>
        <v/>
      </c>
      <c r="N382" s="114">
        <f>IFERROR(($G$4-M382)/($G$4-C382),Lähteandmed!$H$45)</f>
        <v>0</v>
      </c>
      <c r="O382" s="276">
        <f t="shared" si="11"/>
        <v>0.4</v>
      </c>
      <c r="P382" s="276">
        <f>IF(O382&lt;($G$6-1),Lähteandmed!$E$45*1.2*1.005*(($G$6-1)-O382),0)</f>
        <v>29.09248272</v>
      </c>
    </row>
    <row r="383" spans="2:16">
      <c r="B383" s="113">
        <v>379</v>
      </c>
      <c r="C383" s="113">
        <v>0.4</v>
      </c>
      <c r="D383" s="276">
        <f t="shared" si="10"/>
        <v>9.5887974958655793</v>
      </c>
      <c r="L383" s="114">
        <f>IF(C383&lt;$G$6,Lähteandmed!$E$45*1.2*1.005*($G$6-O383),0)</f>
        <v>30.84504192</v>
      </c>
      <c r="M383" s="276" t="str">
        <f>IF(($G$4-Lähteandmed!$H$45*(Kraadpäevad!$G$4-Kraadpäevad!C383))&gt;Lähteandmed!$I$45,($G$4-Lähteandmed!$H$45*(Kraadpäevad!$G$4-Kraadpäevad!C383)),Lähteandmed!$I$45)</f>
        <v/>
      </c>
      <c r="N383" s="114">
        <f>IFERROR(($G$4-M383)/($G$4-C383),Lähteandmed!$H$45)</f>
        <v>0</v>
      </c>
      <c r="O383" s="276">
        <f t="shared" si="11"/>
        <v>0.4</v>
      </c>
      <c r="P383" s="276">
        <f>IF(O383&lt;($G$6-1),Lähteandmed!$E$45*1.2*1.005*(($G$6-1)-O383),0)</f>
        <v>29.09248272</v>
      </c>
    </row>
    <row r="384" spans="2:16">
      <c r="B384" s="113">
        <v>380</v>
      </c>
      <c r="C384" s="113">
        <v>0.4</v>
      </c>
      <c r="D384" s="276">
        <f t="shared" si="10"/>
        <v>9.5887974958655793</v>
      </c>
      <c r="L384" s="114">
        <f>IF(C384&lt;$G$6,Lähteandmed!$E$45*1.2*1.005*($G$6-O384),0)</f>
        <v>30.84504192</v>
      </c>
      <c r="M384" s="276" t="str">
        <f>IF(($G$4-Lähteandmed!$H$45*(Kraadpäevad!$G$4-Kraadpäevad!C384))&gt;Lähteandmed!$I$45,($G$4-Lähteandmed!$H$45*(Kraadpäevad!$G$4-Kraadpäevad!C384)),Lähteandmed!$I$45)</f>
        <v/>
      </c>
      <c r="N384" s="114">
        <f>IFERROR(($G$4-M384)/($G$4-C384),Lähteandmed!$H$45)</f>
        <v>0</v>
      </c>
      <c r="O384" s="276">
        <f t="shared" si="11"/>
        <v>0.4</v>
      </c>
      <c r="P384" s="276">
        <f>IF(O384&lt;($G$6-1),Lähteandmed!$E$45*1.2*1.005*(($G$6-1)-O384),0)</f>
        <v>29.09248272</v>
      </c>
    </row>
    <row r="385" spans="2:16">
      <c r="B385" s="113">
        <v>381</v>
      </c>
      <c r="C385" s="113">
        <v>0.4</v>
      </c>
      <c r="D385" s="276">
        <f t="shared" si="10"/>
        <v>9.5887974958655793</v>
      </c>
      <c r="L385" s="114">
        <f>IF(C385&lt;$G$6,Lähteandmed!$E$45*1.2*1.005*($G$6-O385),0)</f>
        <v>30.84504192</v>
      </c>
      <c r="M385" s="276" t="str">
        <f>IF(($G$4-Lähteandmed!$H$45*(Kraadpäevad!$G$4-Kraadpäevad!C385))&gt;Lähteandmed!$I$45,($G$4-Lähteandmed!$H$45*(Kraadpäevad!$G$4-Kraadpäevad!C385)),Lähteandmed!$I$45)</f>
        <v/>
      </c>
      <c r="N385" s="114">
        <f>IFERROR(($G$4-M385)/($G$4-C385),Lähteandmed!$H$45)</f>
        <v>0</v>
      </c>
      <c r="O385" s="276">
        <f t="shared" si="11"/>
        <v>0.4</v>
      </c>
      <c r="P385" s="276">
        <f>IF(O385&lt;($G$6-1),Lähteandmed!$E$45*1.2*1.005*(($G$6-1)-O385),0)</f>
        <v>29.09248272</v>
      </c>
    </row>
    <row r="386" spans="2:16">
      <c r="B386" s="113">
        <v>382</v>
      </c>
      <c r="C386" s="113">
        <v>0.4</v>
      </c>
      <c r="D386" s="276">
        <f t="shared" si="10"/>
        <v>9.5887974958655793</v>
      </c>
      <c r="L386" s="114">
        <f>IF(C386&lt;$G$6,Lähteandmed!$E$45*1.2*1.005*($G$6-O386),0)</f>
        <v>30.84504192</v>
      </c>
      <c r="M386" s="276" t="str">
        <f>IF(($G$4-Lähteandmed!$H$45*(Kraadpäevad!$G$4-Kraadpäevad!C386))&gt;Lähteandmed!$I$45,($G$4-Lähteandmed!$H$45*(Kraadpäevad!$G$4-Kraadpäevad!C386)),Lähteandmed!$I$45)</f>
        <v/>
      </c>
      <c r="N386" s="114">
        <f>IFERROR(($G$4-M386)/($G$4-C386),Lähteandmed!$H$45)</f>
        <v>0</v>
      </c>
      <c r="O386" s="276">
        <f t="shared" si="11"/>
        <v>0.4</v>
      </c>
      <c r="P386" s="276">
        <f>IF(O386&lt;($G$6-1),Lähteandmed!$E$45*1.2*1.005*(($G$6-1)-O386),0)</f>
        <v>29.09248272</v>
      </c>
    </row>
    <row r="387" spans="2:16">
      <c r="B387" s="113">
        <v>383</v>
      </c>
      <c r="C387" s="113">
        <v>0.4</v>
      </c>
      <c r="D387" s="276">
        <f t="shared" si="10"/>
        <v>9.5887974958655793</v>
      </c>
      <c r="L387" s="114">
        <f>IF(C387&lt;$G$6,Lähteandmed!$E$45*1.2*1.005*($G$6-O387),0)</f>
        <v>30.84504192</v>
      </c>
      <c r="M387" s="276" t="str">
        <f>IF(($G$4-Lähteandmed!$H$45*(Kraadpäevad!$G$4-Kraadpäevad!C387))&gt;Lähteandmed!$I$45,($G$4-Lähteandmed!$H$45*(Kraadpäevad!$G$4-Kraadpäevad!C387)),Lähteandmed!$I$45)</f>
        <v/>
      </c>
      <c r="N387" s="114">
        <f>IFERROR(($G$4-M387)/($G$4-C387),Lähteandmed!$H$45)</f>
        <v>0</v>
      </c>
      <c r="O387" s="276">
        <f t="shared" si="11"/>
        <v>0.4</v>
      </c>
      <c r="P387" s="276">
        <f>IF(O387&lt;($G$6-1),Lähteandmed!$E$45*1.2*1.005*(($G$6-1)-O387),0)</f>
        <v>29.09248272</v>
      </c>
    </row>
    <row r="388" spans="2:16">
      <c r="B388" s="113">
        <v>384</v>
      </c>
      <c r="C388" s="113">
        <v>0.4</v>
      </c>
      <c r="D388" s="276">
        <f t="shared" ref="D388:D451" si="12">IFERROR(IF($G$5-C388&gt;0,$G$5-C388,"0"),0)</f>
        <v>9.5887974958655793</v>
      </c>
      <c r="L388" s="114">
        <f>IF(C388&lt;$G$6,Lähteandmed!$E$45*1.2*1.005*($G$6-O388),0)</f>
        <v>30.84504192</v>
      </c>
      <c r="M388" s="276" t="str">
        <f>IF(($G$4-Lähteandmed!$H$45*(Kraadpäevad!$G$4-Kraadpäevad!C388))&gt;Lähteandmed!$I$45,($G$4-Lähteandmed!$H$45*(Kraadpäevad!$G$4-Kraadpäevad!C388)),Lähteandmed!$I$45)</f>
        <v/>
      </c>
      <c r="N388" s="114">
        <f>IFERROR(($G$4-M388)/($G$4-C388),Lähteandmed!$H$45)</f>
        <v>0</v>
      </c>
      <c r="O388" s="276">
        <f t="shared" ref="O388:O451" si="13">N388*($G$4-C388)+C388</f>
        <v>0.4</v>
      </c>
      <c r="P388" s="276">
        <f>IF(O388&lt;($G$6-1),Lähteandmed!$E$45*1.2*1.005*(($G$6-1)-O388),0)</f>
        <v>29.09248272</v>
      </c>
    </row>
    <row r="389" spans="2:16">
      <c r="B389" s="113">
        <v>385</v>
      </c>
      <c r="C389" s="113">
        <v>-0.1</v>
      </c>
      <c r="D389" s="276">
        <f t="shared" si="12"/>
        <v>10.088797495865579</v>
      </c>
      <c r="L389" s="114">
        <f>IF(C389&lt;$G$6,Lähteandmed!$E$45*1.2*1.005*($G$6-O389),0)</f>
        <v>31.72132152</v>
      </c>
      <c r="M389" s="276" t="str">
        <f>IF(($G$4-Lähteandmed!$H$45*(Kraadpäevad!$G$4-Kraadpäevad!C389))&gt;Lähteandmed!$I$45,($G$4-Lähteandmed!$H$45*(Kraadpäevad!$G$4-Kraadpäevad!C389)),Lähteandmed!$I$45)</f>
        <v/>
      </c>
      <c r="N389" s="114">
        <f>IFERROR(($G$4-M389)/($G$4-C389),Lähteandmed!$H$45)</f>
        <v>0</v>
      </c>
      <c r="O389" s="276">
        <f t="shared" si="13"/>
        <v>-0.1</v>
      </c>
      <c r="P389" s="276">
        <f>IF(O389&lt;($G$6-1),Lähteandmed!$E$45*1.2*1.005*(($G$6-1)-O389),0)</f>
        <v>29.96876232</v>
      </c>
    </row>
    <row r="390" spans="2:16">
      <c r="B390" s="113">
        <v>386</v>
      </c>
      <c r="C390" s="113">
        <v>-0.7</v>
      </c>
      <c r="D390" s="276">
        <f t="shared" si="12"/>
        <v>10.688797495865579</v>
      </c>
      <c r="L390" s="114">
        <f>IF(C390&lt;$G$6,Lähteandmed!$E$45*1.2*1.005*($G$6-O390),0)</f>
        <v>32.772857039999998</v>
      </c>
      <c r="M390" s="276" t="str">
        <f>IF(($G$4-Lähteandmed!$H$45*(Kraadpäevad!$G$4-Kraadpäevad!C390))&gt;Lähteandmed!$I$45,($G$4-Lähteandmed!$H$45*(Kraadpäevad!$G$4-Kraadpäevad!C390)),Lähteandmed!$I$45)</f>
        <v/>
      </c>
      <c r="N390" s="114">
        <f>IFERROR(($G$4-M390)/($G$4-C390),Lähteandmed!$H$45)</f>
        <v>0</v>
      </c>
      <c r="O390" s="276">
        <f t="shared" si="13"/>
        <v>-0.7</v>
      </c>
      <c r="P390" s="276">
        <f>IF(O390&lt;($G$6-1),Lähteandmed!$E$45*1.2*1.005*(($G$6-1)-O390),0)</f>
        <v>31.020297839999998</v>
      </c>
    </row>
    <row r="391" spans="2:16">
      <c r="B391" s="113">
        <v>387</v>
      </c>
      <c r="C391" s="113">
        <v>-1.2</v>
      </c>
      <c r="D391" s="276">
        <f t="shared" si="12"/>
        <v>11.188797495865579</v>
      </c>
      <c r="L391" s="114">
        <f>IF(C391&lt;$G$6,Lähteandmed!$E$45*1.2*1.005*($G$6-O391),0)</f>
        <v>33.649136639999995</v>
      </c>
      <c r="M391" s="276" t="str">
        <f>IF(($G$4-Lähteandmed!$H$45*(Kraadpäevad!$G$4-Kraadpäevad!C391))&gt;Lähteandmed!$I$45,($G$4-Lähteandmed!$H$45*(Kraadpäevad!$G$4-Kraadpäevad!C391)),Lähteandmed!$I$45)</f>
        <v/>
      </c>
      <c r="N391" s="114">
        <f>IFERROR(($G$4-M391)/($G$4-C391),Lähteandmed!$H$45)</f>
        <v>0</v>
      </c>
      <c r="O391" s="276">
        <f t="shared" si="13"/>
        <v>-1.2</v>
      </c>
      <c r="P391" s="276">
        <f>IF(O391&lt;($G$6-1),Lähteandmed!$E$45*1.2*1.005*(($G$6-1)-O391),0)</f>
        <v>31.896577439999998</v>
      </c>
    </row>
    <row r="392" spans="2:16">
      <c r="B392" s="113">
        <v>388</v>
      </c>
      <c r="C392" s="113">
        <v>-1.8</v>
      </c>
      <c r="D392" s="276">
        <f t="shared" si="12"/>
        <v>11.78879749586558</v>
      </c>
      <c r="L392" s="114">
        <f>IF(C392&lt;$G$6,Lähteandmed!$E$45*1.2*1.005*($G$6-O392),0)</f>
        <v>34.700672159999996</v>
      </c>
      <c r="M392" s="276" t="str">
        <f>IF(($G$4-Lähteandmed!$H$45*(Kraadpäevad!$G$4-Kraadpäevad!C392))&gt;Lähteandmed!$I$45,($G$4-Lähteandmed!$H$45*(Kraadpäevad!$G$4-Kraadpäevad!C392)),Lähteandmed!$I$45)</f>
        <v/>
      </c>
      <c r="N392" s="114">
        <f>IFERROR(($G$4-M392)/($G$4-C392),Lähteandmed!$H$45)</f>
        <v>0</v>
      </c>
      <c r="O392" s="276">
        <f t="shared" si="13"/>
        <v>-1.8</v>
      </c>
      <c r="P392" s="276">
        <f>IF(O392&lt;($G$6-1),Lähteandmed!$E$45*1.2*1.005*(($G$6-1)-O392),0)</f>
        <v>32.948112959999996</v>
      </c>
    </row>
    <row r="393" spans="2:16">
      <c r="B393" s="113">
        <v>389</v>
      </c>
      <c r="C393" s="113">
        <v>-2.2999999999999998</v>
      </c>
      <c r="D393" s="276">
        <f t="shared" si="12"/>
        <v>12.28879749586558</v>
      </c>
      <c r="L393" s="114">
        <f>IF(C393&lt;$G$6,Lähteandmed!$E$45*1.2*1.005*($G$6-O393),0)</f>
        <v>35.57695176</v>
      </c>
      <c r="M393" s="276" t="str">
        <f>IF(($G$4-Lähteandmed!$H$45*(Kraadpäevad!$G$4-Kraadpäevad!C393))&gt;Lähteandmed!$I$45,($G$4-Lähteandmed!$H$45*(Kraadpäevad!$G$4-Kraadpäevad!C393)),Lähteandmed!$I$45)</f>
        <v/>
      </c>
      <c r="N393" s="114">
        <f>IFERROR(($G$4-M393)/($G$4-C393),Lähteandmed!$H$45)</f>
        <v>0</v>
      </c>
      <c r="O393" s="276">
        <f t="shared" si="13"/>
        <v>-2.2999999999999998</v>
      </c>
      <c r="P393" s="276">
        <f>IF(O393&lt;($G$6-1),Lähteandmed!$E$45*1.2*1.005*(($G$6-1)-O393),0)</f>
        <v>33.82439256</v>
      </c>
    </row>
    <row r="394" spans="2:16">
      <c r="B394" s="113">
        <v>390</v>
      </c>
      <c r="C394" s="113">
        <v>-2.9</v>
      </c>
      <c r="D394" s="276">
        <f t="shared" si="12"/>
        <v>12.88879749586558</v>
      </c>
      <c r="L394" s="114">
        <f>IF(C394&lt;$G$6,Lähteandmed!$E$45*1.2*1.005*($G$6-O394),0)</f>
        <v>36.628487279999995</v>
      </c>
      <c r="M394" s="276" t="str">
        <f>IF(($G$4-Lähteandmed!$H$45*(Kraadpäevad!$G$4-Kraadpäevad!C394))&gt;Lähteandmed!$I$45,($G$4-Lähteandmed!$H$45*(Kraadpäevad!$G$4-Kraadpäevad!C394)),Lähteandmed!$I$45)</f>
        <v/>
      </c>
      <c r="N394" s="114">
        <f>IFERROR(($G$4-M394)/($G$4-C394),Lähteandmed!$H$45)</f>
        <v>0</v>
      </c>
      <c r="O394" s="276">
        <f t="shared" si="13"/>
        <v>-2.9</v>
      </c>
      <c r="P394" s="276">
        <f>IF(O394&lt;($G$6-1),Lähteandmed!$E$45*1.2*1.005*(($G$6-1)-O394),0)</f>
        <v>34.875928079999994</v>
      </c>
    </row>
    <row r="395" spans="2:16">
      <c r="B395" s="113">
        <v>391</v>
      </c>
      <c r="C395" s="113">
        <v>-3</v>
      </c>
      <c r="D395" s="276">
        <f t="shared" si="12"/>
        <v>12.98879749586558</v>
      </c>
      <c r="L395" s="114">
        <f>IF(C395&lt;$G$6,Lähteandmed!$E$45*1.2*1.005*($G$6-O395),0)</f>
        <v>36.8037432</v>
      </c>
      <c r="M395" s="276" t="str">
        <f>IF(($G$4-Lähteandmed!$H$45*(Kraadpäevad!$G$4-Kraadpäevad!C395))&gt;Lähteandmed!$I$45,($G$4-Lähteandmed!$H$45*(Kraadpäevad!$G$4-Kraadpäevad!C395)),Lähteandmed!$I$45)</f>
        <v/>
      </c>
      <c r="N395" s="114">
        <f>IFERROR(($G$4-M395)/($G$4-C395),Lähteandmed!$H$45)</f>
        <v>0</v>
      </c>
      <c r="O395" s="276">
        <f t="shared" si="13"/>
        <v>-3</v>
      </c>
      <c r="P395" s="276">
        <f>IF(O395&lt;($G$6-1),Lähteandmed!$E$45*1.2*1.005*(($G$6-1)-O395),0)</f>
        <v>35.051183999999999</v>
      </c>
    </row>
    <row r="396" spans="2:16">
      <c r="B396" s="113">
        <v>392</v>
      </c>
      <c r="C396" s="113">
        <v>-3.1</v>
      </c>
      <c r="D396" s="276">
        <f t="shared" si="12"/>
        <v>13.088797495865579</v>
      </c>
      <c r="L396" s="114">
        <f>IF(C396&lt;$G$6,Lähteandmed!$E$45*1.2*1.005*($G$6-O396),0)</f>
        <v>36.978999119999997</v>
      </c>
      <c r="M396" s="276" t="str">
        <f>IF(($G$4-Lähteandmed!$H$45*(Kraadpäevad!$G$4-Kraadpäevad!C396))&gt;Lähteandmed!$I$45,($G$4-Lähteandmed!$H$45*(Kraadpäevad!$G$4-Kraadpäevad!C396)),Lähteandmed!$I$45)</f>
        <v/>
      </c>
      <c r="N396" s="114">
        <f>IFERROR(($G$4-M396)/($G$4-C396),Lähteandmed!$H$45)</f>
        <v>0</v>
      </c>
      <c r="O396" s="276">
        <f t="shared" si="13"/>
        <v>-3.1</v>
      </c>
      <c r="P396" s="276">
        <f>IF(O396&lt;($G$6-1),Lähteandmed!$E$45*1.2*1.005*(($G$6-1)-O396),0)</f>
        <v>35.226439919999997</v>
      </c>
    </row>
    <row r="397" spans="2:16">
      <c r="B397" s="113">
        <v>393</v>
      </c>
      <c r="C397" s="113">
        <v>-3.2</v>
      </c>
      <c r="D397" s="276">
        <f t="shared" si="12"/>
        <v>13.188797495865579</v>
      </c>
      <c r="L397" s="114">
        <f>IF(C397&lt;$G$6,Lähteandmed!$E$45*1.2*1.005*($G$6-O397),0)</f>
        <v>37.154255039999995</v>
      </c>
      <c r="M397" s="276" t="str">
        <f>IF(($G$4-Lähteandmed!$H$45*(Kraadpäevad!$G$4-Kraadpäevad!C397))&gt;Lähteandmed!$I$45,($G$4-Lähteandmed!$H$45*(Kraadpäevad!$G$4-Kraadpäevad!C397)),Lähteandmed!$I$45)</f>
        <v/>
      </c>
      <c r="N397" s="114">
        <f>IFERROR(($G$4-M397)/($G$4-C397),Lähteandmed!$H$45)</f>
        <v>0</v>
      </c>
      <c r="O397" s="276">
        <f t="shared" si="13"/>
        <v>-3.2</v>
      </c>
      <c r="P397" s="276">
        <f>IF(O397&lt;($G$6-1),Lähteandmed!$E$45*1.2*1.005*(($G$6-1)-O397),0)</f>
        <v>35.401695839999995</v>
      </c>
    </row>
    <row r="398" spans="2:16">
      <c r="B398" s="113">
        <v>394</v>
      </c>
      <c r="C398" s="113">
        <v>-3.4</v>
      </c>
      <c r="D398" s="276">
        <f t="shared" si="12"/>
        <v>13.38879749586558</v>
      </c>
      <c r="L398" s="114">
        <f>IF(C398&lt;$G$6,Lähteandmed!$E$45*1.2*1.005*($G$6-O398),0)</f>
        <v>37.504766879999998</v>
      </c>
      <c r="M398" s="276" t="str">
        <f>IF(($G$4-Lähteandmed!$H$45*(Kraadpäevad!$G$4-Kraadpäevad!C398))&gt;Lähteandmed!$I$45,($G$4-Lähteandmed!$H$45*(Kraadpäevad!$G$4-Kraadpäevad!C398)),Lähteandmed!$I$45)</f>
        <v/>
      </c>
      <c r="N398" s="114">
        <f>IFERROR(($G$4-M398)/($G$4-C398),Lähteandmed!$H$45)</f>
        <v>0</v>
      </c>
      <c r="O398" s="276">
        <f t="shared" si="13"/>
        <v>-3.4</v>
      </c>
      <c r="P398" s="276">
        <f>IF(O398&lt;($G$6-1),Lähteandmed!$E$45*1.2*1.005*(($G$6-1)-O398),0)</f>
        <v>35.752207679999998</v>
      </c>
    </row>
    <row r="399" spans="2:16">
      <c r="B399" s="113">
        <v>395</v>
      </c>
      <c r="C399" s="113">
        <v>-3.7</v>
      </c>
      <c r="D399" s="276">
        <f t="shared" si="12"/>
        <v>13.688797495865579</v>
      </c>
      <c r="L399" s="114">
        <f>IF(C399&lt;$G$6,Lähteandmed!$E$45*1.2*1.005*($G$6-O399),0)</f>
        <v>38.030534639999999</v>
      </c>
      <c r="M399" s="276" t="str">
        <f>IF(($G$4-Lähteandmed!$H$45*(Kraadpäevad!$G$4-Kraadpäevad!C399))&gt;Lähteandmed!$I$45,($G$4-Lähteandmed!$H$45*(Kraadpäevad!$G$4-Kraadpäevad!C399)),Lähteandmed!$I$45)</f>
        <v/>
      </c>
      <c r="N399" s="114">
        <f>IFERROR(($G$4-M399)/($G$4-C399),Lähteandmed!$H$45)</f>
        <v>0</v>
      </c>
      <c r="O399" s="276">
        <f t="shared" si="13"/>
        <v>-3.7</v>
      </c>
      <c r="P399" s="276">
        <f>IF(O399&lt;($G$6-1),Lähteandmed!$E$45*1.2*1.005*(($G$6-1)-O399),0)</f>
        <v>36.277975439999999</v>
      </c>
    </row>
    <row r="400" spans="2:16">
      <c r="B400" s="113">
        <v>396</v>
      </c>
      <c r="C400" s="113">
        <v>-3.9</v>
      </c>
      <c r="D400" s="276">
        <f t="shared" si="12"/>
        <v>13.88879749586558</v>
      </c>
      <c r="L400" s="114">
        <f>IF(C400&lt;$G$6,Lähteandmed!$E$45*1.2*1.005*($G$6-O400),0)</f>
        <v>38.381046479999995</v>
      </c>
      <c r="M400" s="276" t="str">
        <f>IF(($G$4-Lähteandmed!$H$45*(Kraadpäevad!$G$4-Kraadpäevad!C400))&gt;Lähteandmed!$I$45,($G$4-Lähteandmed!$H$45*(Kraadpäevad!$G$4-Kraadpäevad!C400)),Lähteandmed!$I$45)</f>
        <v/>
      </c>
      <c r="N400" s="114">
        <f>IFERROR(($G$4-M400)/($G$4-C400),Lähteandmed!$H$45)</f>
        <v>0</v>
      </c>
      <c r="O400" s="276">
        <f t="shared" si="13"/>
        <v>-3.9</v>
      </c>
      <c r="P400" s="276">
        <f>IF(O400&lt;($G$6-1),Lähteandmed!$E$45*1.2*1.005*(($G$6-1)-O400),0)</f>
        <v>36.628487279999995</v>
      </c>
    </row>
    <row r="401" spans="2:16">
      <c r="B401" s="113">
        <v>397</v>
      </c>
      <c r="C401" s="113">
        <v>-3.6</v>
      </c>
      <c r="D401" s="276">
        <f t="shared" si="12"/>
        <v>13.588797495865579</v>
      </c>
      <c r="L401" s="114">
        <f>IF(C401&lt;$G$6,Lähteandmed!$E$45*1.2*1.005*($G$6-O401),0)</f>
        <v>37.855278720000001</v>
      </c>
      <c r="M401" s="276" t="str">
        <f>IF(($G$4-Lähteandmed!$H$45*(Kraadpäevad!$G$4-Kraadpäevad!C401))&gt;Lähteandmed!$I$45,($G$4-Lähteandmed!$H$45*(Kraadpäevad!$G$4-Kraadpäevad!C401)),Lähteandmed!$I$45)</f>
        <v/>
      </c>
      <c r="N401" s="114">
        <f>IFERROR(($G$4-M401)/($G$4-C401),Lähteandmed!$H$45)</f>
        <v>0</v>
      </c>
      <c r="O401" s="276">
        <f t="shared" si="13"/>
        <v>-3.6</v>
      </c>
      <c r="P401" s="276">
        <f>IF(O401&lt;($G$6-1),Lähteandmed!$E$45*1.2*1.005*(($G$6-1)-O401),0)</f>
        <v>36.102719520000001</v>
      </c>
    </row>
    <row r="402" spans="2:16">
      <c r="B402" s="113">
        <v>398</v>
      </c>
      <c r="C402" s="113">
        <v>-3.2</v>
      </c>
      <c r="D402" s="276">
        <f t="shared" si="12"/>
        <v>13.188797495865579</v>
      </c>
      <c r="L402" s="114">
        <f>IF(C402&lt;$G$6,Lähteandmed!$E$45*1.2*1.005*($G$6-O402),0)</f>
        <v>37.154255039999995</v>
      </c>
      <c r="M402" s="276" t="str">
        <f>IF(($G$4-Lähteandmed!$H$45*(Kraadpäevad!$G$4-Kraadpäevad!C402))&gt;Lähteandmed!$I$45,($G$4-Lähteandmed!$H$45*(Kraadpäevad!$G$4-Kraadpäevad!C402)),Lähteandmed!$I$45)</f>
        <v/>
      </c>
      <c r="N402" s="114">
        <f>IFERROR(($G$4-M402)/($G$4-C402),Lähteandmed!$H$45)</f>
        <v>0</v>
      </c>
      <c r="O402" s="276">
        <f t="shared" si="13"/>
        <v>-3.2</v>
      </c>
      <c r="P402" s="276">
        <f>IF(O402&lt;($G$6-1),Lähteandmed!$E$45*1.2*1.005*(($G$6-1)-O402),0)</f>
        <v>35.401695839999995</v>
      </c>
    </row>
    <row r="403" spans="2:16">
      <c r="B403" s="113">
        <v>399</v>
      </c>
      <c r="C403" s="113">
        <v>-2.9</v>
      </c>
      <c r="D403" s="276">
        <f t="shared" si="12"/>
        <v>12.88879749586558</v>
      </c>
      <c r="L403" s="114">
        <f>IF(C403&lt;$G$6,Lähteandmed!$E$45*1.2*1.005*($G$6-O403),0)</f>
        <v>36.628487279999995</v>
      </c>
      <c r="M403" s="276" t="str">
        <f>IF(($G$4-Lähteandmed!$H$45*(Kraadpäevad!$G$4-Kraadpäevad!C403))&gt;Lähteandmed!$I$45,($G$4-Lähteandmed!$H$45*(Kraadpäevad!$G$4-Kraadpäevad!C403)),Lähteandmed!$I$45)</f>
        <v/>
      </c>
      <c r="N403" s="114">
        <f>IFERROR(($G$4-M403)/($G$4-C403),Lähteandmed!$H$45)</f>
        <v>0</v>
      </c>
      <c r="O403" s="276">
        <f t="shared" si="13"/>
        <v>-2.9</v>
      </c>
      <c r="P403" s="276">
        <f>IF(O403&lt;($G$6-1),Lähteandmed!$E$45*1.2*1.005*(($G$6-1)-O403),0)</f>
        <v>34.875928079999994</v>
      </c>
    </row>
    <row r="404" spans="2:16">
      <c r="B404" s="113">
        <v>400</v>
      </c>
      <c r="C404" s="113">
        <v>-3.1</v>
      </c>
      <c r="D404" s="276">
        <f t="shared" si="12"/>
        <v>13.088797495865579</v>
      </c>
      <c r="L404" s="114">
        <f>IF(C404&lt;$G$6,Lähteandmed!$E$45*1.2*1.005*($G$6-O404),0)</f>
        <v>36.978999119999997</v>
      </c>
      <c r="M404" s="276" t="str">
        <f>IF(($G$4-Lähteandmed!$H$45*(Kraadpäevad!$G$4-Kraadpäevad!C404))&gt;Lähteandmed!$I$45,($G$4-Lähteandmed!$H$45*(Kraadpäevad!$G$4-Kraadpäevad!C404)),Lähteandmed!$I$45)</f>
        <v/>
      </c>
      <c r="N404" s="114">
        <f>IFERROR(($G$4-M404)/($G$4-C404),Lähteandmed!$H$45)</f>
        <v>0</v>
      </c>
      <c r="O404" s="276">
        <f t="shared" si="13"/>
        <v>-3.1</v>
      </c>
      <c r="P404" s="276">
        <f>IF(O404&lt;($G$6-1),Lähteandmed!$E$45*1.2*1.005*(($G$6-1)-O404),0)</f>
        <v>35.226439919999997</v>
      </c>
    </row>
    <row r="405" spans="2:16">
      <c r="B405" s="113">
        <v>401</v>
      </c>
      <c r="C405" s="113">
        <v>-3.4</v>
      </c>
      <c r="D405" s="276">
        <f t="shared" si="12"/>
        <v>13.38879749586558</v>
      </c>
      <c r="L405" s="114">
        <f>IF(C405&lt;$G$6,Lähteandmed!$E$45*1.2*1.005*($G$6-O405),0)</f>
        <v>37.504766879999998</v>
      </c>
      <c r="M405" s="276" t="str">
        <f>IF(($G$4-Lähteandmed!$H$45*(Kraadpäevad!$G$4-Kraadpäevad!C405))&gt;Lähteandmed!$I$45,($G$4-Lähteandmed!$H$45*(Kraadpäevad!$G$4-Kraadpäevad!C405)),Lähteandmed!$I$45)</f>
        <v/>
      </c>
      <c r="N405" s="114">
        <f>IFERROR(($G$4-M405)/($G$4-C405),Lähteandmed!$H$45)</f>
        <v>0</v>
      </c>
      <c r="O405" s="276">
        <f t="shared" si="13"/>
        <v>-3.4</v>
      </c>
      <c r="P405" s="276">
        <f>IF(O405&lt;($G$6-1),Lähteandmed!$E$45*1.2*1.005*(($G$6-1)-O405),0)</f>
        <v>35.752207679999998</v>
      </c>
    </row>
    <row r="406" spans="2:16">
      <c r="B406" s="113">
        <v>402</v>
      </c>
      <c r="C406" s="113">
        <v>-3.6</v>
      </c>
      <c r="D406" s="276">
        <f t="shared" si="12"/>
        <v>13.588797495865579</v>
      </c>
      <c r="L406" s="114">
        <f>IF(C406&lt;$G$6,Lähteandmed!$E$45*1.2*1.005*($G$6-O406),0)</f>
        <v>37.855278720000001</v>
      </c>
      <c r="M406" s="276" t="str">
        <f>IF(($G$4-Lähteandmed!$H$45*(Kraadpäevad!$G$4-Kraadpäevad!C406))&gt;Lähteandmed!$I$45,($G$4-Lähteandmed!$H$45*(Kraadpäevad!$G$4-Kraadpäevad!C406)),Lähteandmed!$I$45)</f>
        <v/>
      </c>
      <c r="N406" s="114">
        <f>IFERROR(($G$4-M406)/($G$4-C406),Lähteandmed!$H$45)</f>
        <v>0</v>
      </c>
      <c r="O406" s="276">
        <f t="shared" si="13"/>
        <v>-3.6</v>
      </c>
      <c r="P406" s="276">
        <f>IF(O406&lt;($G$6-1),Lähteandmed!$E$45*1.2*1.005*(($G$6-1)-O406),0)</f>
        <v>36.102719520000001</v>
      </c>
    </row>
    <row r="407" spans="2:16">
      <c r="B407" s="113">
        <v>403</v>
      </c>
      <c r="C407" s="113">
        <v>-4</v>
      </c>
      <c r="D407" s="276">
        <f t="shared" si="12"/>
        <v>13.98879749586558</v>
      </c>
      <c r="L407" s="114">
        <f>IF(C407&lt;$G$6,Lähteandmed!$E$45*1.2*1.005*($G$6-O407),0)</f>
        <v>38.5563024</v>
      </c>
      <c r="M407" s="276" t="str">
        <f>IF(($G$4-Lähteandmed!$H$45*(Kraadpäevad!$G$4-Kraadpäevad!C407))&gt;Lähteandmed!$I$45,($G$4-Lähteandmed!$H$45*(Kraadpäevad!$G$4-Kraadpäevad!C407)),Lähteandmed!$I$45)</f>
        <v/>
      </c>
      <c r="N407" s="114">
        <f>IFERROR(($G$4-M407)/($G$4-C407),Lähteandmed!$H$45)</f>
        <v>0</v>
      </c>
      <c r="O407" s="276">
        <f t="shared" si="13"/>
        <v>-4</v>
      </c>
      <c r="P407" s="276">
        <f>IF(O407&lt;($G$6-1),Lähteandmed!$E$45*1.2*1.005*(($G$6-1)-O407),0)</f>
        <v>36.8037432</v>
      </c>
    </row>
    <row r="408" spans="2:16">
      <c r="B408" s="113">
        <v>404</v>
      </c>
      <c r="C408" s="113">
        <v>-4.3</v>
      </c>
      <c r="D408" s="276">
        <f t="shared" si="12"/>
        <v>14.28879749586558</v>
      </c>
      <c r="L408" s="114">
        <f>IF(C408&lt;$G$6,Lähteandmed!$E$45*1.2*1.005*($G$6-O408),0)</f>
        <v>39.082070160000001</v>
      </c>
      <c r="M408" s="276" t="str">
        <f>IF(($G$4-Lähteandmed!$H$45*(Kraadpäevad!$G$4-Kraadpäevad!C408))&gt;Lähteandmed!$I$45,($G$4-Lähteandmed!$H$45*(Kraadpäevad!$G$4-Kraadpäevad!C408)),Lähteandmed!$I$45)</f>
        <v/>
      </c>
      <c r="N408" s="114">
        <f>IFERROR(($G$4-M408)/($G$4-C408),Lähteandmed!$H$45)</f>
        <v>0</v>
      </c>
      <c r="O408" s="276">
        <f t="shared" si="13"/>
        <v>-4.3</v>
      </c>
      <c r="P408" s="276">
        <f>IF(O408&lt;($G$6-1),Lähteandmed!$E$45*1.2*1.005*(($G$6-1)-O408),0)</f>
        <v>37.32951096</v>
      </c>
    </row>
    <row r="409" spans="2:16">
      <c r="B409" s="113">
        <v>405</v>
      </c>
      <c r="C409" s="113">
        <v>-4.7</v>
      </c>
      <c r="D409" s="276">
        <f t="shared" si="12"/>
        <v>14.688797495865579</v>
      </c>
      <c r="L409" s="114">
        <f>IF(C409&lt;$G$6,Lähteandmed!$E$45*1.2*1.005*($G$6-O409),0)</f>
        <v>39.783093839999999</v>
      </c>
      <c r="M409" s="276" t="str">
        <f>IF(($G$4-Lähteandmed!$H$45*(Kraadpäevad!$G$4-Kraadpäevad!C409))&gt;Lähteandmed!$I$45,($G$4-Lähteandmed!$H$45*(Kraadpäevad!$G$4-Kraadpäevad!C409)),Lähteandmed!$I$45)</f>
        <v/>
      </c>
      <c r="N409" s="114">
        <f>IFERROR(($G$4-M409)/($G$4-C409),Lähteandmed!$H$45)</f>
        <v>0</v>
      </c>
      <c r="O409" s="276">
        <f t="shared" si="13"/>
        <v>-4.7</v>
      </c>
      <c r="P409" s="276">
        <f>IF(O409&lt;($G$6-1),Lähteandmed!$E$45*1.2*1.005*(($G$6-1)-O409),0)</f>
        <v>38.030534639999999</v>
      </c>
    </row>
    <row r="410" spans="2:16">
      <c r="B410" s="113">
        <v>406</v>
      </c>
      <c r="C410" s="113">
        <v>-4.8</v>
      </c>
      <c r="D410" s="276">
        <f t="shared" si="12"/>
        <v>14.78879749586558</v>
      </c>
      <c r="L410" s="114">
        <f>IF(C410&lt;$G$6,Lähteandmed!$E$45*1.2*1.005*($G$6-O410),0)</f>
        <v>39.958349759999997</v>
      </c>
      <c r="M410" s="276" t="str">
        <f>IF(($G$4-Lähteandmed!$H$45*(Kraadpäevad!$G$4-Kraadpäevad!C410))&gt;Lähteandmed!$I$45,($G$4-Lähteandmed!$H$45*(Kraadpäevad!$G$4-Kraadpäevad!C410)),Lähteandmed!$I$45)</f>
        <v/>
      </c>
      <c r="N410" s="114">
        <f>IFERROR(($G$4-M410)/($G$4-C410),Lähteandmed!$H$45)</f>
        <v>0</v>
      </c>
      <c r="O410" s="276">
        <f t="shared" si="13"/>
        <v>-4.8</v>
      </c>
      <c r="P410" s="276">
        <f>IF(O410&lt;($G$6-1),Lähteandmed!$E$45*1.2*1.005*(($G$6-1)-O410),0)</f>
        <v>38.205790559999997</v>
      </c>
    </row>
    <row r="411" spans="2:16">
      <c r="B411" s="113">
        <v>407</v>
      </c>
      <c r="C411" s="113">
        <v>-4.9000000000000004</v>
      </c>
      <c r="D411" s="276">
        <f t="shared" si="12"/>
        <v>14.88879749586558</v>
      </c>
      <c r="L411" s="114">
        <f>IF(C411&lt;$G$6,Lähteandmed!$E$45*1.2*1.005*($G$6-O411),0)</f>
        <v>40.133605679999995</v>
      </c>
      <c r="M411" s="276" t="str">
        <f>IF(($G$4-Lähteandmed!$H$45*(Kraadpäevad!$G$4-Kraadpäevad!C411))&gt;Lähteandmed!$I$45,($G$4-Lähteandmed!$H$45*(Kraadpäevad!$G$4-Kraadpäevad!C411)),Lähteandmed!$I$45)</f>
        <v/>
      </c>
      <c r="N411" s="114">
        <f>IFERROR(($G$4-M411)/($G$4-C411),Lähteandmed!$H$45)</f>
        <v>0</v>
      </c>
      <c r="O411" s="276">
        <f t="shared" si="13"/>
        <v>-4.9000000000000004</v>
      </c>
      <c r="P411" s="276">
        <f>IF(O411&lt;($G$6-1),Lähteandmed!$E$45*1.2*1.005*(($G$6-1)-O411),0)</f>
        <v>38.381046479999995</v>
      </c>
    </row>
    <row r="412" spans="2:16">
      <c r="B412" s="113">
        <v>408</v>
      </c>
      <c r="C412" s="113">
        <v>-5</v>
      </c>
      <c r="D412" s="276">
        <f t="shared" si="12"/>
        <v>14.98879749586558</v>
      </c>
      <c r="L412" s="114">
        <f>IF(C412&lt;$G$6,Lähteandmed!$E$45*1.2*1.005*($G$6-O412),0)</f>
        <v>40.3088616</v>
      </c>
      <c r="M412" s="276" t="str">
        <f>IF(($G$4-Lähteandmed!$H$45*(Kraadpäevad!$G$4-Kraadpäevad!C412))&gt;Lähteandmed!$I$45,($G$4-Lähteandmed!$H$45*(Kraadpäevad!$G$4-Kraadpäevad!C412)),Lähteandmed!$I$45)</f>
        <v/>
      </c>
      <c r="N412" s="114">
        <f>IFERROR(($G$4-M412)/($G$4-C412),Lähteandmed!$H$45)</f>
        <v>0</v>
      </c>
      <c r="O412" s="276">
        <f t="shared" si="13"/>
        <v>-5</v>
      </c>
      <c r="P412" s="276">
        <f>IF(O412&lt;($G$6-1),Lähteandmed!$E$45*1.2*1.005*(($G$6-1)-O412),0)</f>
        <v>38.5563024</v>
      </c>
    </row>
    <row r="413" spans="2:16">
      <c r="B413" s="113">
        <v>409</v>
      </c>
      <c r="C413" s="113">
        <v>-5.2</v>
      </c>
      <c r="D413" s="276">
        <f t="shared" si="12"/>
        <v>15.188797495865579</v>
      </c>
      <c r="L413" s="114">
        <f>IF(C413&lt;$G$6,Lähteandmed!$E$45*1.2*1.005*($G$6-O413),0)</f>
        <v>40.659373439999996</v>
      </c>
      <c r="M413" s="276" t="str">
        <f>IF(($G$4-Lähteandmed!$H$45*(Kraadpäevad!$G$4-Kraadpäevad!C413))&gt;Lähteandmed!$I$45,($G$4-Lähteandmed!$H$45*(Kraadpäevad!$G$4-Kraadpäevad!C413)),Lähteandmed!$I$45)</f>
        <v/>
      </c>
      <c r="N413" s="114">
        <f>IFERROR(($G$4-M413)/($G$4-C413),Lähteandmed!$H$45)</f>
        <v>0</v>
      </c>
      <c r="O413" s="276">
        <f t="shared" si="13"/>
        <v>-5.2</v>
      </c>
      <c r="P413" s="276">
        <f>IF(O413&lt;($G$6-1),Lähteandmed!$E$45*1.2*1.005*(($G$6-1)-O413),0)</f>
        <v>38.906814239999996</v>
      </c>
    </row>
    <row r="414" spans="2:16">
      <c r="B414" s="113">
        <v>410</v>
      </c>
      <c r="C414" s="113">
        <v>-5.3</v>
      </c>
      <c r="D414" s="276">
        <f t="shared" si="12"/>
        <v>15.28879749586558</v>
      </c>
      <c r="L414" s="114">
        <f>IF(C414&lt;$G$6,Lähteandmed!$E$45*1.2*1.005*($G$6-O414),0)</f>
        <v>40.834629360000001</v>
      </c>
      <c r="M414" s="276" t="str">
        <f>IF(($G$4-Lähteandmed!$H$45*(Kraadpäevad!$G$4-Kraadpäevad!C414))&gt;Lähteandmed!$I$45,($G$4-Lähteandmed!$H$45*(Kraadpäevad!$G$4-Kraadpäevad!C414)),Lähteandmed!$I$45)</f>
        <v/>
      </c>
      <c r="N414" s="114">
        <f>IFERROR(($G$4-M414)/($G$4-C414),Lähteandmed!$H$45)</f>
        <v>0</v>
      </c>
      <c r="O414" s="276">
        <f t="shared" si="13"/>
        <v>-5.3</v>
      </c>
      <c r="P414" s="276">
        <f>IF(O414&lt;($G$6-1),Lähteandmed!$E$45*1.2*1.005*(($G$6-1)-O414),0)</f>
        <v>39.082070160000001</v>
      </c>
    </row>
    <row r="415" spans="2:16">
      <c r="B415" s="113">
        <v>411</v>
      </c>
      <c r="C415" s="113">
        <v>-5.5</v>
      </c>
      <c r="D415" s="276">
        <f t="shared" si="12"/>
        <v>15.48879749586558</v>
      </c>
      <c r="L415" s="114">
        <f>IF(C415&lt;$G$6,Lähteandmed!$E$45*1.2*1.005*($G$6-O415),0)</f>
        <v>41.185141199999997</v>
      </c>
      <c r="M415" s="276" t="str">
        <f>IF(($G$4-Lähteandmed!$H$45*(Kraadpäevad!$G$4-Kraadpäevad!C415))&gt;Lähteandmed!$I$45,($G$4-Lähteandmed!$H$45*(Kraadpäevad!$G$4-Kraadpäevad!C415)),Lähteandmed!$I$45)</f>
        <v/>
      </c>
      <c r="N415" s="114">
        <f>IFERROR(($G$4-M415)/($G$4-C415),Lähteandmed!$H$45)</f>
        <v>0</v>
      </c>
      <c r="O415" s="276">
        <f t="shared" si="13"/>
        <v>-5.5</v>
      </c>
      <c r="P415" s="276">
        <f>IF(O415&lt;($G$6-1),Lähteandmed!$E$45*1.2*1.005*(($G$6-1)-O415),0)</f>
        <v>39.432581999999996</v>
      </c>
    </row>
    <row r="416" spans="2:16">
      <c r="B416" s="113">
        <v>412</v>
      </c>
      <c r="C416" s="113">
        <v>-5.2</v>
      </c>
      <c r="D416" s="276">
        <f t="shared" si="12"/>
        <v>15.188797495865579</v>
      </c>
      <c r="L416" s="114">
        <f>IF(C416&lt;$G$6,Lähteandmed!$E$45*1.2*1.005*($G$6-O416),0)</f>
        <v>40.659373439999996</v>
      </c>
      <c r="M416" s="276" t="str">
        <f>IF(($G$4-Lähteandmed!$H$45*(Kraadpäevad!$G$4-Kraadpäevad!C416))&gt;Lähteandmed!$I$45,($G$4-Lähteandmed!$H$45*(Kraadpäevad!$G$4-Kraadpäevad!C416)),Lähteandmed!$I$45)</f>
        <v/>
      </c>
      <c r="N416" s="114">
        <f>IFERROR(($G$4-M416)/($G$4-C416),Lähteandmed!$H$45)</f>
        <v>0</v>
      </c>
      <c r="O416" s="276">
        <f t="shared" si="13"/>
        <v>-5.2</v>
      </c>
      <c r="P416" s="276">
        <f>IF(O416&lt;($G$6-1),Lähteandmed!$E$45*1.2*1.005*(($G$6-1)-O416),0)</f>
        <v>38.906814239999996</v>
      </c>
    </row>
    <row r="417" spans="2:16">
      <c r="B417" s="113">
        <v>413</v>
      </c>
      <c r="C417" s="113">
        <v>-4.8</v>
      </c>
      <c r="D417" s="276">
        <f t="shared" si="12"/>
        <v>14.78879749586558</v>
      </c>
      <c r="L417" s="114">
        <f>IF(C417&lt;$G$6,Lähteandmed!$E$45*1.2*1.005*($G$6-O417),0)</f>
        <v>39.958349759999997</v>
      </c>
      <c r="M417" s="276" t="str">
        <f>IF(($G$4-Lähteandmed!$H$45*(Kraadpäevad!$G$4-Kraadpäevad!C417))&gt;Lähteandmed!$I$45,($G$4-Lähteandmed!$H$45*(Kraadpäevad!$G$4-Kraadpäevad!C417)),Lähteandmed!$I$45)</f>
        <v/>
      </c>
      <c r="N417" s="114">
        <f>IFERROR(($G$4-M417)/($G$4-C417),Lähteandmed!$H$45)</f>
        <v>0</v>
      </c>
      <c r="O417" s="276">
        <f t="shared" si="13"/>
        <v>-4.8</v>
      </c>
      <c r="P417" s="276">
        <f>IF(O417&lt;($G$6-1),Lähteandmed!$E$45*1.2*1.005*(($G$6-1)-O417),0)</f>
        <v>38.205790559999997</v>
      </c>
    </row>
    <row r="418" spans="2:16">
      <c r="B418" s="113">
        <v>414</v>
      </c>
      <c r="C418" s="113">
        <v>-4.5</v>
      </c>
      <c r="D418" s="276">
        <f t="shared" si="12"/>
        <v>14.48879749586558</v>
      </c>
      <c r="L418" s="114">
        <f>IF(C418&lt;$G$6,Lähteandmed!$E$45*1.2*1.005*($G$6-O418),0)</f>
        <v>39.432581999999996</v>
      </c>
      <c r="M418" s="276" t="str">
        <f>IF(($G$4-Lähteandmed!$H$45*(Kraadpäevad!$G$4-Kraadpäevad!C418))&gt;Lähteandmed!$I$45,($G$4-Lähteandmed!$H$45*(Kraadpäevad!$G$4-Kraadpäevad!C418)),Lähteandmed!$I$45)</f>
        <v/>
      </c>
      <c r="N418" s="114">
        <f>IFERROR(($G$4-M418)/($G$4-C418),Lähteandmed!$H$45)</f>
        <v>0</v>
      </c>
      <c r="O418" s="276">
        <f t="shared" si="13"/>
        <v>-4.5</v>
      </c>
      <c r="P418" s="276">
        <f>IF(O418&lt;($G$6-1),Lähteandmed!$E$45*1.2*1.005*(($G$6-1)-O418),0)</f>
        <v>37.680022799999996</v>
      </c>
    </row>
    <row r="419" spans="2:16">
      <c r="B419" s="113">
        <v>415</v>
      </c>
      <c r="C419" s="113">
        <v>-4.7</v>
      </c>
      <c r="D419" s="276">
        <f t="shared" si="12"/>
        <v>14.688797495865579</v>
      </c>
      <c r="L419" s="114">
        <f>IF(C419&lt;$G$6,Lähteandmed!$E$45*1.2*1.005*($G$6-O419),0)</f>
        <v>39.783093839999999</v>
      </c>
      <c r="M419" s="276" t="str">
        <f>IF(($G$4-Lähteandmed!$H$45*(Kraadpäevad!$G$4-Kraadpäevad!C419))&gt;Lähteandmed!$I$45,($G$4-Lähteandmed!$H$45*(Kraadpäevad!$G$4-Kraadpäevad!C419)),Lähteandmed!$I$45)</f>
        <v/>
      </c>
      <c r="N419" s="114">
        <f>IFERROR(($G$4-M419)/($G$4-C419),Lähteandmed!$H$45)</f>
        <v>0</v>
      </c>
      <c r="O419" s="276">
        <f t="shared" si="13"/>
        <v>-4.7</v>
      </c>
      <c r="P419" s="276">
        <f>IF(O419&lt;($G$6-1),Lähteandmed!$E$45*1.2*1.005*(($G$6-1)-O419),0)</f>
        <v>38.030534639999999</v>
      </c>
    </row>
    <row r="420" spans="2:16">
      <c r="B420" s="113">
        <v>416</v>
      </c>
      <c r="C420" s="113">
        <v>-4.9000000000000004</v>
      </c>
      <c r="D420" s="276">
        <f t="shared" si="12"/>
        <v>14.88879749586558</v>
      </c>
      <c r="L420" s="114">
        <f>IF(C420&lt;$G$6,Lähteandmed!$E$45*1.2*1.005*($G$6-O420),0)</f>
        <v>40.133605679999995</v>
      </c>
      <c r="M420" s="276" t="str">
        <f>IF(($G$4-Lähteandmed!$H$45*(Kraadpäevad!$G$4-Kraadpäevad!C420))&gt;Lähteandmed!$I$45,($G$4-Lähteandmed!$H$45*(Kraadpäevad!$G$4-Kraadpäevad!C420)),Lähteandmed!$I$45)</f>
        <v/>
      </c>
      <c r="N420" s="114">
        <f>IFERROR(($G$4-M420)/($G$4-C420),Lähteandmed!$H$45)</f>
        <v>0</v>
      </c>
      <c r="O420" s="276">
        <f t="shared" si="13"/>
        <v>-4.9000000000000004</v>
      </c>
      <c r="P420" s="276">
        <f>IF(O420&lt;($G$6-1),Lähteandmed!$E$45*1.2*1.005*(($G$6-1)-O420),0)</f>
        <v>38.381046479999995</v>
      </c>
    </row>
    <row r="421" spans="2:16">
      <c r="B421" s="113">
        <v>417</v>
      </c>
      <c r="C421" s="113">
        <v>-5.0999999999999996</v>
      </c>
      <c r="D421" s="276">
        <f t="shared" si="12"/>
        <v>15.088797495865579</v>
      </c>
      <c r="L421" s="114">
        <f>IF(C421&lt;$G$6,Lähteandmed!$E$45*1.2*1.005*($G$6-O421),0)</f>
        <v>40.484117519999998</v>
      </c>
      <c r="M421" s="276" t="str">
        <f>IF(($G$4-Lähteandmed!$H$45*(Kraadpäevad!$G$4-Kraadpäevad!C421))&gt;Lähteandmed!$I$45,($G$4-Lähteandmed!$H$45*(Kraadpäevad!$G$4-Kraadpäevad!C421)),Lähteandmed!$I$45)</f>
        <v/>
      </c>
      <c r="N421" s="114">
        <f>IFERROR(($G$4-M421)/($G$4-C421),Lähteandmed!$H$45)</f>
        <v>0</v>
      </c>
      <c r="O421" s="276">
        <f t="shared" si="13"/>
        <v>-5.0999999999999996</v>
      </c>
      <c r="P421" s="276">
        <f>IF(O421&lt;($G$6-1),Lähteandmed!$E$45*1.2*1.005*(($G$6-1)-O421),0)</f>
        <v>38.731558319999998</v>
      </c>
    </row>
    <row r="422" spans="2:16">
      <c r="B422" s="113">
        <v>418</v>
      </c>
      <c r="C422" s="113">
        <v>-5.2</v>
      </c>
      <c r="D422" s="276">
        <f t="shared" si="12"/>
        <v>15.188797495865579</v>
      </c>
      <c r="L422" s="114">
        <f>IF(C422&lt;$G$6,Lähteandmed!$E$45*1.2*1.005*($G$6-O422),0)</f>
        <v>40.659373439999996</v>
      </c>
      <c r="M422" s="276" t="str">
        <f>IF(($G$4-Lähteandmed!$H$45*(Kraadpäevad!$G$4-Kraadpäevad!C422))&gt;Lähteandmed!$I$45,($G$4-Lähteandmed!$H$45*(Kraadpäevad!$G$4-Kraadpäevad!C422)),Lähteandmed!$I$45)</f>
        <v/>
      </c>
      <c r="N422" s="114">
        <f>IFERROR(($G$4-M422)/($G$4-C422),Lähteandmed!$H$45)</f>
        <v>0</v>
      </c>
      <c r="O422" s="276">
        <f t="shared" si="13"/>
        <v>-5.2</v>
      </c>
      <c r="P422" s="276">
        <f>IF(O422&lt;($G$6-1),Lähteandmed!$E$45*1.2*1.005*(($G$6-1)-O422),0)</f>
        <v>38.906814239999996</v>
      </c>
    </row>
    <row r="423" spans="2:16">
      <c r="B423" s="113">
        <v>419</v>
      </c>
      <c r="C423" s="113">
        <v>-5.4</v>
      </c>
      <c r="D423" s="276">
        <f t="shared" si="12"/>
        <v>15.38879749586558</v>
      </c>
      <c r="L423" s="114">
        <f>IF(C423&lt;$G$6,Lähteandmed!$E$45*1.2*1.005*($G$6-O423),0)</f>
        <v>41.009885279999992</v>
      </c>
      <c r="M423" s="276" t="str">
        <f>IF(($G$4-Lähteandmed!$H$45*(Kraadpäevad!$G$4-Kraadpäevad!C423))&gt;Lähteandmed!$I$45,($G$4-Lähteandmed!$H$45*(Kraadpäevad!$G$4-Kraadpäevad!C423)),Lähteandmed!$I$45)</f>
        <v/>
      </c>
      <c r="N423" s="114">
        <f>IFERROR(($G$4-M423)/($G$4-C423),Lähteandmed!$H$45)</f>
        <v>0</v>
      </c>
      <c r="O423" s="276">
        <f t="shared" si="13"/>
        <v>-5.4</v>
      </c>
      <c r="P423" s="276">
        <f>IF(O423&lt;($G$6-1),Lähteandmed!$E$45*1.2*1.005*(($G$6-1)-O423),0)</f>
        <v>39.257326079999991</v>
      </c>
    </row>
    <row r="424" spans="2:16">
      <c r="B424" s="113">
        <v>420</v>
      </c>
      <c r="C424" s="113">
        <v>-5.5</v>
      </c>
      <c r="D424" s="276">
        <f t="shared" si="12"/>
        <v>15.48879749586558</v>
      </c>
      <c r="L424" s="114">
        <f>IF(C424&lt;$G$6,Lähteandmed!$E$45*1.2*1.005*($G$6-O424),0)</f>
        <v>41.185141199999997</v>
      </c>
      <c r="M424" s="276" t="str">
        <f>IF(($G$4-Lähteandmed!$H$45*(Kraadpäevad!$G$4-Kraadpäevad!C424))&gt;Lähteandmed!$I$45,($G$4-Lähteandmed!$H$45*(Kraadpäevad!$G$4-Kraadpäevad!C424)),Lähteandmed!$I$45)</f>
        <v/>
      </c>
      <c r="N424" s="114">
        <f>IFERROR(($G$4-M424)/($G$4-C424),Lähteandmed!$H$45)</f>
        <v>0</v>
      </c>
      <c r="O424" s="276">
        <f t="shared" si="13"/>
        <v>-5.5</v>
      </c>
      <c r="P424" s="276">
        <f>IF(O424&lt;($G$6-1),Lähteandmed!$E$45*1.2*1.005*(($G$6-1)-O424),0)</f>
        <v>39.432581999999996</v>
      </c>
    </row>
    <row r="425" spans="2:16">
      <c r="B425" s="113">
        <v>421</v>
      </c>
      <c r="C425" s="113">
        <v>-4.8</v>
      </c>
      <c r="D425" s="276">
        <f t="shared" si="12"/>
        <v>14.78879749586558</v>
      </c>
      <c r="L425" s="114">
        <f>IF(C425&lt;$G$6,Lähteandmed!$E$45*1.2*1.005*($G$6-O425),0)</f>
        <v>39.958349759999997</v>
      </c>
      <c r="M425" s="276" t="str">
        <f>IF(($G$4-Lähteandmed!$H$45*(Kraadpäevad!$G$4-Kraadpäevad!C425))&gt;Lähteandmed!$I$45,($G$4-Lähteandmed!$H$45*(Kraadpäevad!$G$4-Kraadpäevad!C425)),Lähteandmed!$I$45)</f>
        <v/>
      </c>
      <c r="N425" s="114">
        <f>IFERROR(($G$4-M425)/($G$4-C425),Lähteandmed!$H$45)</f>
        <v>0</v>
      </c>
      <c r="O425" s="276">
        <f t="shared" si="13"/>
        <v>-4.8</v>
      </c>
      <c r="P425" s="276">
        <f>IF(O425&lt;($G$6-1),Lähteandmed!$E$45*1.2*1.005*(($G$6-1)-O425),0)</f>
        <v>38.205790559999997</v>
      </c>
    </row>
    <row r="426" spans="2:16">
      <c r="B426" s="113">
        <v>422</v>
      </c>
      <c r="C426" s="113">
        <v>-4</v>
      </c>
      <c r="D426" s="276">
        <f t="shared" si="12"/>
        <v>13.98879749586558</v>
      </c>
      <c r="L426" s="114">
        <f>IF(C426&lt;$G$6,Lähteandmed!$E$45*1.2*1.005*($G$6-O426),0)</f>
        <v>38.5563024</v>
      </c>
      <c r="M426" s="276" t="str">
        <f>IF(($G$4-Lähteandmed!$H$45*(Kraadpäevad!$G$4-Kraadpäevad!C426))&gt;Lähteandmed!$I$45,($G$4-Lähteandmed!$H$45*(Kraadpäevad!$G$4-Kraadpäevad!C426)),Lähteandmed!$I$45)</f>
        <v/>
      </c>
      <c r="N426" s="114">
        <f>IFERROR(($G$4-M426)/($G$4-C426),Lähteandmed!$H$45)</f>
        <v>0</v>
      </c>
      <c r="O426" s="276">
        <f t="shared" si="13"/>
        <v>-4</v>
      </c>
      <c r="P426" s="276">
        <f>IF(O426&lt;($G$6-1),Lähteandmed!$E$45*1.2*1.005*(($G$6-1)-O426),0)</f>
        <v>36.8037432</v>
      </c>
    </row>
    <row r="427" spans="2:16">
      <c r="B427" s="113">
        <v>423</v>
      </c>
      <c r="C427" s="113">
        <v>-3.3</v>
      </c>
      <c r="D427" s="276">
        <f t="shared" si="12"/>
        <v>13.28879749586558</v>
      </c>
      <c r="L427" s="114">
        <f>IF(C427&lt;$G$6,Lähteandmed!$E$45*1.2*1.005*($G$6-O427),0)</f>
        <v>37.32951096</v>
      </c>
      <c r="M427" s="276" t="str">
        <f>IF(($G$4-Lähteandmed!$H$45*(Kraadpäevad!$G$4-Kraadpäevad!C427))&gt;Lähteandmed!$I$45,($G$4-Lähteandmed!$H$45*(Kraadpäevad!$G$4-Kraadpäevad!C427)),Lähteandmed!$I$45)</f>
        <v/>
      </c>
      <c r="N427" s="114">
        <f>IFERROR(($G$4-M427)/($G$4-C427),Lähteandmed!$H$45)</f>
        <v>0</v>
      </c>
      <c r="O427" s="276">
        <f t="shared" si="13"/>
        <v>-3.3</v>
      </c>
      <c r="P427" s="276">
        <f>IF(O427&lt;($G$6-1),Lähteandmed!$E$45*1.2*1.005*(($G$6-1)-O427),0)</f>
        <v>35.57695176</v>
      </c>
    </row>
    <row r="428" spans="2:16">
      <c r="B428" s="113">
        <v>424</v>
      </c>
      <c r="C428" s="113">
        <v>-3.9</v>
      </c>
      <c r="D428" s="276">
        <f t="shared" si="12"/>
        <v>13.88879749586558</v>
      </c>
      <c r="L428" s="114">
        <f>IF(C428&lt;$G$6,Lähteandmed!$E$45*1.2*1.005*($G$6-O428),0)</f>
        <v>38.381046479999995</v>
      </c>
      <c r="M428" s="276" t="str">
        <f>IF(($G$4-Lähteandmed!$H$45*(Kraadpäevad!$G$4-Kraadpäevad!C428))&gt;Lähteandmed!$I$45,($G$4-Lähteandmed!$H$45*(Kraadpäevad!$G$4-Kraadpäevad!C428)),Lähteandmed!$I$45)</f>
        <v/>
      </c>
      <c r="N428" s="114">
        <f>IFERROR(($G$4-M428)/($G$4-C428),Lähteandmed!$H$45)</f>
        <v>0</v>
      </c>
      <c r="O428" s="276">
        <f t="shared" si="13"/>
        <v>-3.9</v>
      </c>
      <c r="P428" s="276">
        <f>IF(O428&lt;($G$6-1),Lähteandmed!$E$45*1.2*1.005*(($G$6-1)-O428),0)</f>
        <v>36.628487279999995</v>
      </c>
    </row>
    <row r="429" spans="2:16">
      <c r="B429" s="113">
        <v>425</v>
      </c>
      <c r="C429" s="113">
        <v>-4.5</v>
      </c>
      <c r="D429" s="276">
        <f t="shared" si="12"/>
        <v>14.48879749586558</v>
      </c>
      <c r="L429" s="114">
        <f>IF(C429&lt;$G$6,Lähteandmed!$E$45*1.2*1.005*($G$6-O429),0)</f>
        <v>39.432581999999996</v>
      </c>
      <c r="M429" s="276" t="str">
        <f>IF(($G$4-Lähteandmed!$H$45*(Kraadpäevad!$G$4-Kraadpäevad!C429))&gt;Lähteandmed!$I$45,($G$4-Lähteandmed!$H$45*(Kraadpäevad!$G$4-Kraadpäevad!C429)),Lähteandmed!$I$45)</f>
        <v/>
      </c>
      <c r="N429" s="114">
        <f>IFERROR(($G$4-M429)/($G$4-C429),Lähteandmed!$H$45)</f>
        <v>0</v>
      </c>
      <c r="O429" s="276">
        <f t="shared" si="13"/>
        <v>-4.5</v>
      </c>
      <c r="P429" s="276">
        <f>IF(O429&lt;($G$6-1),Lähteandmed!$E$45*1.2*1.005*(($G$6-1)-O429),0)</f>
        <v>37.680022799999996</v>
      </c>
    </row>
    <row r="430" spans="2:16">
      <c r="B430" s="113">
        <v>426</v>
      </c>
      <c r="C430" s="113">
        <v>-5.0999999999999996</v>
      </c>
      <c r="D430" s="276">
        <f t="shared" si="12"/>
        <v>15.088797495865579</v>
      </c>
      <c r="L430" s="114">
        <f>IF(C430&lt;$G$6,Lähteandmed!$E$45*1.2*1.005*($G$6-O430),0)</f>
        <v>40.484117519999998</v>
      </c>
      <c r="M430" s="276" t="str">
        <f>IF(($G$4-Lähteandmed!$H$45*(Kraadpäevad!$G$4-Kraadpäevad!C430))&gt;Lähteandmed!$I$45,($G$4-Lähteandmed!$H$45*(Kraadpäevad!$G$4-Kraadpäevad!C430)),Lähteandmed!$I$45)</f>
        <v/>
      </c>
      <c r="N430" s="114">
        <f>IFERROR(($G$4-M430)/($G$4-C430),Lähteandmed!$H$45)</f>
        <v>0</v>
      </c>
      <c r="O430" s="276">
        <f t="shared" si="13"/>
        <v>-5.0999999999999996</v>
      </c>
      <c r="P430" s="276">
        <f>IF(O430&lt;($G$6-1),Lähteandmed!$E$45*1.2*1.005*(($G$6-1)-O430),0)</f>
        <v>38.731558319999998</v>
      </c>
    </row>
    <row r="431" spans="2:16">
      <c r="B431" s="113">
        <v>427</v>
      </c>
      <c r="C431" s="113">
        <v>-5.0999999999999996</v>
      </c>
      <c r="D431" s="276">
        <f t="shared" si="12"/>
        <v>15.088797495865579</v>
      </c>
      <c r="L431" s="114">
        <f>IF(C431&lt;$G$6,Lähteandmed!$E$45*1.2*1.005*($G$6-O431),0)</f>
        <v>40.484117519999998</v>
      </c>
      <c r="M431" s="276" t="str">
        <f>IF(($G$4-Lähteandmed!$H$45*(Kraadpäevad!$G$4-Kraadpäevad!C431))&gt;Lähteandmed!$I$45,($G$4-Lähteandmed!$H$45*(Kraadpäevad!$G$4-Kraadpäevad!C431)),Lähteandmed!$I$45)</f>
        <v/>
      </c>
      <c r="N431" s="114">
        <f>IFERROR(($G$4-M431)/($G$4-C431),Lähteandmed!$H$45)</f>
        <v>0</v>
      </c>
      <c r="O431" s="276">
        <f t="shared" si="13"/>
        <v>-5.0999999999999996</v>
      </c>
      <c r="P431" s="276">
        <f>IF(O431&lt;($G$6-1),Lähteandmed!$E$45*1.2*1.005*(($G$6-1)-O431),0)</f>
        <v>38.731558319999998</v>
      </c>
    </row>
    <row r="432" spans="2:16">
      <c r="B432" s="113">
        <v>428</v>
      </c>
      <c r="C432" s="113">
        <v>-5.0999999999999996</v>
      </c>
      <c r="D432" s="276">
        <f t="shared" si="12"/>
        <v>15.088797495865579</v>
      </c>
      <c r="L432" s="114">
        <f>IF(C432&lt;$G$6,Lähteandmed!$E$45*1.2*1.005*($G$6-O432),0)</f>
        <v>40.484117519999998</v>
      </c>
      <c r="M432" s="276" t="str">
        <f>IF(($G$4-Lähteandmed!$H$45*(Kraadpäevad!$G$4-Kraadpäevad!C432))&gt;Lähteandmed!$I$45,($G$4-Lähteandmed!$H$45*(Kraadpäevad!$G$4-Kraadpäevad!C432)),Lähteandmed!$I$45)</f>
        <v/>
      </c>
      <c r="N432" s="114">
        <f>IFERROR(($G$4-M432)/($G$4-C432),Lähteandmed!$H$45)</f>
        <v>0</v>
      </c>
      <c r="O432" s="276">
        <f t="shared" si="13"/>
        <v>-5.0999999999999996</v>
      </c>
      <c r="P432" s="276">
        <f>IF(O432&lt;($G$6-1),Lähteandmed!$E$45*1.2*1.005*(($G$6-1)-O432),0)</f>
        <v>38.731558319999998</v>
      </c>
    </row>
    <row r="433" spans="2:16">
      <c r="B433" s="113">
        <v>429</v>
      </c>
      <c r="C433" s="113">
        <v>-5.0999999999999996</v>
      </c>
      <c r="D433" s="276">
        <f t="shared" si="12"/>
        <v>15.088797495865579</v>
      </c>
      <c r="L433" s="114">
        <f>IF(C433&lt;$G$6,Lähteandmed!$E$45*1.2*1.005*($G$6-O433),0)</f>
        <v>40.484117519999998</v>
      </c>
      <c r="M433" s="276" t="str">
        <f>IF(($G$4-Lähteandmed!$H$45*(Kraadpäevad!$G$4-Kraadpäevad!C433))&gt;Lähteandmed!$I$45,($G$4-Lähteandmed!$H$45*(Kraadpäevad!$G$4-Kraadpäevad!C433)),Lähteandmed!$I$45)</f>
        <v/>
      </c>
      <c r="N433" s="114">
        <f>IFERROR(($G$4-M433)/($G$4-C433),Lähteandmed!$H$45)</f>
        <v>0</v>
      </c>
      <c r="O433" s="276">
        <f t="shared" si="13"/>
        <v>-5.0999999999999996</v>
      </c>
      <c r="P433" s="276">
        <f>IF(O433&lt;($G$6-1),Lähteandmed!$E$45*1.2*1.005*(($G$6-1)-O433),0)</f>
        <v>38.731558319999998</v>
      </c>
    </row>
    <row r="434" spans="2:16">
      <c r="B434" s="113">
        <v>430</v>
      </c>
      <c r="C434" s="113">
        <v>-4.9000000000000004</v>
      </c>
      <c r="D434" s="276">
        <f t="shared" si="12"/>
        <v>14.88879749586558</v>
      </c>
      <c r="L434" s="114">
        <f>IF(C434&lt;$G$6,Lähteandmed!$E$45*1.2*1.005*($G$6-O434),0)</f>
        <v>40.133605679999995</v>
      </c>
      <c r="M434" s="276" t="str">
        <f>IF(($G$4-Lähteandmed!$H$45*(Kraadpäevad!$G$4-Kraadpäevad!C434))&gt;Lähteandmed!$I$45,($G$4-Lähteandmed!$H$45*(Kraadpäevad!$G$4-Kraadpäevad!C434)),Lähteandmed!$I$45)</f>
        <v/>
      </c>
      <c r="N434" s="114">
        <f>IFERROR(($G$4-M434)/($G$4-C434),Lähteandmed!$H$45)</f>
        <v>0</v>
      </c>
      <c r="O434" s="276">
        <f t="shared" si="13"/>
        <v>-4.9000000000000004</v>
      </c>
      <c r="P434" s="276">
        <f>IF(O434&lt;($G$6-1),Lähteandmed!$E$45*1.2*1.005*(($G$6-1)-O434),0)</f>
        <v>38.381046479999995</v>
      </c>
    </row>
    <row r="435" spans="2:16">
      <c r="B435" s="113">
        <v>431</v>
      </c>
      <c r="C435" s="113">
        <v>-4.7</v>
      </c>
      <c r="D435" s="276">
        <f t="shared" si="12"/>
        <v>14.688797495865579</v>
      </c>
      <c r="L435" s="114">
        <f>IF(C435&lt;$G$6,Lähteandmed!$E$45*1.2*1.005*($G$6-O435),0)</f>
        <v>39.783093839999999</v>
      </c>
      <c r="M435" s="276" t="str">
        <f>IF(($G$4-Lähteandmed!$H$45*(Kraadpäevad!$G$4-Kraadpäevad!C435))&gt;Lähteandmed!$I$45,($G$4-Lähteandmed!$H$45*(Kraadpäevad!$G$4-Kraadpäevad!C435)),Lähteandmed!$I$45)</f>
        <v/>
      </c>
      <c r="N435" s="114">
        <f>IFERROR(($G$4-M435)/($G$4-C435),Lähteandmed!$H$45)</f>
        <v>0</v>
      </c>
      <c r="O435" s="276">
        <f t="shared" si="13"/>
        <v>-4.7</v>
      </c>
      <c r="P435" s="276">
        <f>IF(O435&lt;($G$6-1),Lähteandmed!$E$45*1.2*1.005*(($G$6-1)-O435),0)</f>
        <v>38.030534639999999</v>
      </c>
    </row>
    <row r="436" spans="2:16">
      <c r="B436" s="113">
        <v>432</v>
      </c>
      <c r="C436" s="113">
        <v>-4.5</v>
      </c>
      <c r="D436" s="276">
        <f t="shared" si="12"/>
        <v>14.48879749586558</v>
      </c>
      <c r="L436" s="114">
        <f>IF(C436&lt;$G$6,Lähteandmed!$E$45*1.2*1.005*($G$6-O436),0)</f>
        <v>39.432581999999996</v>
      </c>
      <c r="M436" s="276" t="str">
        <f>IF(($G$4-Lähteandmed!$H$45*(Kraadpäevad!$G$4-Kraadpäevad!C436))&gt;Lähteandmed!$I$45,($G$4-Lähteandmed!$H$45*(Kraadpäevad!$G$4-Kraadpäevad!C436)),Lähteandmed!$I$45)</f>
        <v/>
      </c>
      <c r="N436" s="114">
        <f>IFERROR(($G$4-M436)/($G$4-C436),Lähteandmed!$H$45)</f>
        <v>0</v>
      </c>
      <c r="O436" s="276">
        <f t="shared" si="13"/>
        <v>-4.5</v>
      </c>
      <c r="P436" s="276">
        <f>IF(O436&lt;($G$6-1),Lähteandmed!$E$45*1.2*1.005*(($G$6-1)-O436),0)</f>
        <v>37.680022799999996</v>
      </c>
    </row>
    <row r="437" spans="2:16">
      <c r="B437" s="113">
        <v>433</v>
      </c>
      <c r="C437" s="113">
        <v>-4.8</v>
      </c>
      <c r="D437" s="276">
        <f t="shared" si="12"/>
        <v>14.78879749586558</v>
      </c>
      <c r="L437" s="114">
        <f>IF(C437&lt;$G$6,Lähteandmed!$E$45*1.2*1.005*($G$6-O437),0)</f>
        <v>39.958349759999997</v>
      </c>
      <c r="M437" s="276" t="str">
        <f>IF(($G$4-Lähteandmed!$H$45*(Kraadpäevad!$G$4-Kraadpäevad!C437))&gt;Lähteandmed!$I$45,($G$4-Lähteandmed!$H$45*(Kraadpäevad!$G$4-Kraadpäevad!C437)),Lähteandmed!$I$45)</f>
        <v/>
      </c>
      <c r="N437" s="114">
        <f>IFERROR(($G$4-M437)/($G$4-C437),Lähteandmed!$H$45)</f>
        <v>0</v>
      </c>
      <c r="O437" s="276">
        <f t="shared" si="13"/>
        <v>-4.8</v>
      </c>
      <c r="P437" s="276">
        <f>IF(O437&lt;($G$6-1),Lähteandmed!$E$45*1.2*1.005*(($G$6-1)-O437),0)</f>
        <v>38.205790559999997</v>
      </c>
    </row>
    <row r="438" spans="2:16">
      <c r="B438" s="113">
        <v>434</v>
      </c>
      <c r="C438" s="113">
        <v>-5.2</v>
      </c>
      <c r="D438" s="276">
        <f t="shared" si="12"/>
        <v>15.188797495865579</v>
      </c>
      <c r="L438" s="114">
        <f>IF(C438&lt;$G$6,Lähteandmed!$E$45*1.2*1.005*($G$6-O438),0)</f>
        <v>40.659373439999996</v>
      </c>
      <c r="M438" s="276" t="str">
        <f>IF(($G$4-Lähteandmed!$H$45*(Kraadpäevad!$G$4-Kraadpäevad!C438))&gt;Lähteandmed!$I$45,($G$4-Lähteandmed!$H$45*(Kraadpäevad!$G$4-Kraadpäevad!C438)),Lähteandmed!$I$45)</f>
        <v/>
      </c>
      <c r="N438" s="114">
        <f>IFERROR(($G$4-M438)/($G$4-C438),Lähteandmed!$H$45)</f>
        <v>0</v>
      </c>
      <c r="O438" s="276">
        <f t="shared" si="13"/>
        <v>-5.2</v>
      </c>
      <c r="P438" s="276">
        <f>IF(O438&lt;($G$6-1),Lähteandmed!$E$45*1.2*1.005*(($G$6-1)-O438),0)</f>
        <v>38.906814239999996</v>
      </c>
    </row>
    <row r="439" spans="2:16">
      <c r="B439" s="113">
        <v>435</v>
      </c>
      <c r="C439" s="113">
        <v>-5.5</v>
      </c>
      <c r="D439" s="276">
        <f t="shared" si="12"/>
        <v>15.48879749586558</v>
      </c>
      <c r="L439" s="114">
        <f>IF(C439&lt;$G$6,Lähteandmed!$E$45*1.2*1.005*($G$6-O439),0)</f>
        <v>41.185141199999997</v>
      </c>
      <c r="M439" s="276" t="str">
        <f>IF(($G$4-Lähteandmed!$H$45*(Kraadpäevad!$G$4-Kraadpäevad!C439))&gt;Lähteandmed!$I$45,($G$4-Lähteandmed!$H$45*(Kraadpäevad!$G$4-Kraadpäevad!C439)),Lähteandmed!$I$45)</f>
        <v/>
      </c>
      <c r="N439" s="114">
        <f>IFERROR(($G$4-M439)/($G$4-C439),Lähteandmed!$H$45)</f>
        <v>0</v>
      </c>
      <c r="O439" s="276">
        <f t="shared" si="13"/>
        <v>-5.5</v>
      </c>
      <c r="P439" s="276">
        <f>IF(O439&lt;($G$6-1),Lähteandmed!$E$45*1.2*1.005*(($G$6-1)-O439),0)</f>
        <v>39.432581999999996</v>
      </c>
    </row>
    <row r="440" spans="2:16">
      <c r="B440" s="113">
        <v>436</v>
      </c>
      <c r="C440" s="113">
        <v>-6.9</v>
      </c>
      <c r="D440" s="276">
        <f t="shared" si="12"/>
        <v>16.888797495865582</v>
      </c>
      <c r="L440" s="114">
        <f>IF(C440&lt;$G$6,Lähteandmed!$E$45*1.2*1.005*($G$6-O440),0)</f>
        <v>43.638724079999996</v>
      </c>
      <c r="M440" s="276" t="str">
        <f>IF(($G$4-Lähteandmed!$H$45*(Kraadpäevad!$G$4-Kraadpäevad!C440))&gt;Lähteandmed!$I$45,($G$4-Lähteandmed!$H$45*(Kraadpäevad!$G$4-Kraadpäevad!C440)),Lähteandmed!$I$45)</f>
        <v/>
      </c>
      <c r="N440" s="114">
        <f>IFERROR(($G$4-M440)/($G$4-C440),Lähteandmed!$H$45)</f>
        <v>0</v>
      </c>
      <c r="O440" s="276">
        <f t="shared" si="13"/>
        <v>-6.9</v>
      </c>
      <c r="P440" s="276">
        <f>IF(O440&lt;($G$6-1),Lähteandmed!$E$45*1.2*1.005*(($G$6-1)-O440),0)</f>
        <v>41.886164879999995</v>
      </c>
    </row>
    <row r="441" spans="2:16">
      <c r="B441" s="113">
        <v>437</v>
      </c>
      <c r="C441" s="113">
        <v>-8.3000000000000007</v>
      </c>
      <c r="D441" s="276">
        <f t="shared" si="12"/>
        <v>18.28879749586558</v>
      </c>
      <c r="L441" s="114">
        <f>IF(C441&lt;$G$6,Lähteandmed!$E$45*1.2*1.005*($G$6-O441),0)</f>
        <v>46.092306959999995</v>
      </c>
      <c r="M441" s="276" t="str">
        <f>IF(($G$4-Lähteandmed!$H$45*(Kraadpäevad!$G$4-Kraadpäevad!C441))&gt;Lähteandmed!$I$45,($G$4-Lähteandmed!$H$45*(Kraadpäevad!$G$4-Kraadpäevad!C441)),Lähteandmed!$I$45)</f>
        <v/>
      </c>
      <c r="N441" s="114">
        <f>IFERROR(($G$4-M441)/($G$4-C441),Lähteandmed!$H$45)</f>
        <v>0</v>
      </c>
      <c r="O441" s="276">
        <f t="shared" si="13"/>
        <v>-8.3000000000000007</v>
      </c>
      <c r="P441" s="276">
        <f>IF(O441&lt;($G$6-1),Lähteandmed!$E$45*1.2*1.005*(($G$6-1)-O441),0)</f>
        <v>44.339747759999995</v>
      </c>
    </row>
    <row r="442" spans="2:16">
      <c r="B442" s="113">
        <v>438</v>
      </c>
      <c r="C442" s="113">
        <v>-9.6999999999999993</v>
      </c>
      <c r="D442" s="276">
        <f t="shared" si="12"/>
        <v>19.688797495865579</v>
      </c>
      <c r="L442" s="114">
        <f>IF(C442&lt;$G$6,Lähteandmed!$E$45*1.2*1.005*($G$6-O442),0)</f>
        <v>48.545889839999994</v>
      </c>
      <c r="M442" s="276" t="str">
        <f>IF(($G$4-Lähteandmed!$H$45*(Kraadpäevad!$G$4-Kraadpäevad!C442))&gt;Lähteandmed!$I$45,($G$4-Lähteandmed!$H$45*(Kraadpäevad!$G$4-Kraadpäevad!C442)),Lähteandmed!$I$45)</f>
        <v/>
      </c>
      <c r="N442" s="114">
        <f>IFERROR(($G$4-M442)/($G$4-C442),Lähteandmed!$H$45)</f>
        <v>0</v>
      </c>
      <c r="O442" s="276">
        <f t="shared" si="13"/>
        <v>-9.6999999999999993</v>
      </c>
      <c r="P442" s="276">
        <f>IF(O442&lt;($G$6-1),Lähteandmed!$E$45*1.2*1.005*(($G$6-1)-O442),0)</f>
        <v>46.793330639999994</v>
      </c>
    </row>
    <row r="443" spans="2:16">
      <c r="B443" s="113">
        <v>439</v>
      </c>
      <c r="C443" s="113">
        <v>-9.1999999999999993</v>
      </c>
      <c r="D443" s="276">
        <f t="shared" si="12"/>
        <v>19.188797495865579</v>
      </c>
      <c r="L443" s="114">
        <f>IF(C443&lt;$G$6,Lähteandmed!$E$45*1.2*1.005*($G$6-O443),0)</f>
        <v>47.669610239999997</v>
      </c>
      <c r="M443" s="276" t="str">
        <f>IF(($G$4-Lähteandmed!$H$45*(Kraadpäevad!$G$4-Kraadpäevad!C443))&gt;Lähteandmed!$I$45,($G$4-Lähteandmed!$H$45*(Kraadpäevad!$G$4-Kraadpäevad!C443)),Lähteandmed!$I$45)</f>
        <v/>
      </c>
      <c r="N443" s="114">
        <f>IFERROR(($G$4-M443)/($G$4-C443),Lähteandmed!$H$45)</f>
        <v>0</v>
      </c>
      <c r="O443" s="276">
        <f t="shared" si="13"/>
        <v>-9.1999999999999993</v>
      </c>
      <c r="P443" s="276">
        <f>IF(O443&lt;($G$6-1),Lähteandmed!$E$45*1.2*1.005*(($G$6-1)-O443),0)</f>
        <v>45.917051039999997</v>
      </c>
    </row>
    <row r="444" spans="2:16">
      <c r="B444" s="113">
        <v>440</v>
      </c>
      <c r="C444" s="113">
        <v>-8.8000000000000007</v>
      </c>
      <c r="D444" s="276">
        <f t="shared" si="12"/>
        <v>18.78879749586558</v>
      </c>
      <c r="L444" s="114">
        <f>IF(C444&lt;$G$6,Lähteandmed!$E$45*1.2*1.005*($G$6-O444),0)</f>
        <v>46.968586559999999</v>
      </c>
      <c r="M444" s="276" t="str">
        <f>IF(($G$4-Lähteandmed!$H$45*(Kraadpäevad!$G$4-Kraadpäevad!C444))&gt;Lähteandmed!$I$45,($G$4-Lähteandmed!$H$45*(Kraadpäevad!$G$4-Kraadpäevad!C444)),Lähteandmed!$I$45)</f>
        <v/>
      </c>
      <c r="N444" s="114">
        <f>IFERROR(($G$4-M444)/($G$4-C444),Lähteandmed!$H$45)</f>
        <v>0</v>
      </c>
      <c r="O444" s="276">
        <f t="shared" si="13"/>
        <v>-8.8000000000000007</v>
      </c>
      <c r="P444" s="276">
        <f>IF(O444&lt;($G$6-1),Lähteandmed!$E$45*1.2*1.005*(($G$6-1)-O444),0)</f>
        <v>45.216027359999998</v>
      </c>
    </row>
    <row r="445" spans="2:16">
      <c r="B445" s="113">
        <v>441</v>
      </c>
      <c r="C445" s="113">
        <v>-8.3000000000000007</v>
      </c>
      <c r="D445" s="276">
        <f t="shared" si="12"/>
        <v>18.28879749586558</v>
      </c>
      <c r="L445" s="114">
        <f>IF(C445&lt;$G$6,Lähteandmed!$E$45*1.2*1.005*($G$6-O445),0)</f>
        <v>46.092306959999995</v>
      </c>
      <c r="M445" s="276" t="str">
        <f>IF(($G$4-Lähteandmed!$H$45*(Kraadpäevad!$G$4-Kraadpäevad!C445))&gt;Lähteandmed!$I$45,($G$4-Lähteandmed!$H$45*(Kraadpäevad!$G$4-Kraadpäevad!C445)),Lähteandmed!$I$45)</f>
        <v/>
      </c>
      <c r="N445" s="114">
        <f>IFERROR(($G$4-M445)/($G$4-C445),Lähteandmed!$H$45)</f>
        <v>0</v>
      </c>
      <c r="O445" s="276">
        <f t="shared" si="13"/>
        <v>-8.3000000000000007</v>
      </c>
      <c r="P445" s="276">
        <f>IF(O445&lt;($G$6-1),Lähteandmed!$E$45*1.2*1.005*(($G$6-1)-O445),0)</f>
        <v>44.339747759999995</v>
      </c>
    </row>
    <row r="446" spans="2:16">
      <c r="B446" s="113">
        <v>442</v>
      </c>
      <c r="C446" s="113">
        <v>-8.1999999999999993</v>
      </c>
      <c r="D446" s="276">
        <f t="shared" si="12"/>
        <v>18.188797495865579</v>
      </c>
      <c r="L446" s="114">
        <f>IF(C446&lt;$G$6,Lähteandmed!$E$45*1.2*1.005*($G$6-O446),0)</f>
        <v>45.917051039999997</v>
      </c>
      <c r="M446" s="276" t="str">
        <f>IF(($G$4-Lähteandmed!$H$45*(Kraadpäevad!$G$4-Kraadpäevad!C446))&gt;Lähteandmed!$I$45,($G$4-Lähteandmed!$H$45*(Kraadpäevad!$G$4-Kraadpäevad!C446)),Lähteandmed!$I$45)</f>
        <v/>
      </c>
      <c r="N446" s="114">
        <f>IFERROR(($G$4-M446)/($G$4-C446),Lähteandmed!$H$45)</f>
        <v>0</v>
      </c>
      <c r="O446" s="276">
        <f t="shared" si="13"/>
        <v>-8.1999999999999993</v>
      </c>
      <c r="P446" s="276">
        <f>IF(O446&lt;($G$6-1),Lähteandmed!$E$45*1.2*1.005*(($G$6-1)-O446),0)</f>
        <v>44.164491839999997</v>
      </c>
    </row>
    <row r="447" spans="2:16">
      <c r="B447" s="113">
        <v>443</v>
      </c>
      <c r="C447" s="113">
        <v>-8</v>
      </c>
      <c r="D447" s="276">
        <f t="shared" si="12"/>
        <v>17.98879749586558</v>
      </c>
      <c r="L447" s="114">
        <f>IF(C447&lt;$G$6,Lähteandmed!$E$45*1.2*1.005*($G$6-O447),0)</f>
        <v>45.566539199999994</v>
      </c>
      <c r="M447" s="276" t="str">
        <f>IF(($G$4-Lähteandmed!$H$45*(Kraadpäevad!$G$4-Kraadpäevad!C447))&gt;Lähteandmed!$I$45,($G$4-Lähteandmed!$H$45*(Kraadpäevad!$G$4-Kraadpäevad!C447)),Lähteandmed!$I$45)</f>
        <v/>
      </c>
      <c r="N447" s="114">
        <f>IFERROR(($G$4-M447)/($G$4-C447),Lähteandmed!$H$45)</f>
        <v>0</v>
      </c>
      <c r="O447" s="276">
        <f t="shared" si="13"/>
        <v>-8</v>
      </c>
      <c r="P447" s="276">
        <f>IF(O447&lt;($G$6-1),Lähteandmed!$E$45*1.2*1.005*(($G$6-1)-O447),0)</f>
        <v>43.813979999999994</v>
      </c>
    </row>
    <row r="448" spans="2:16">
      <c r="B448" s="113">
        <v>444</v>
      </c>
      <c r="C448" s="113">
        <v>-7.9</v>
      </c>
      <c r="D448" s="276">
        <f t="shared" si="12"/>
        <v>17.888797495865582</v>
      </c>
      <c r="L448" s="114">
        <f>IF(C448&lt;$G$6,Lähteandmed!$E$45*1.2*1.005*($G$6-O448),0)</f>
        <v>45.391283279999996</v>
      </c>
      <c r="M448" s="276" t="str">
        <f>IF(($G$4-Lähteandmed!$H$45*(Kraadpäevad!$G$4-Kraadpäevad!C448))&gt;Lähteandmed!$I$45,($G$4-Lähteandmed!$H$45*(Kraadpäevad!$G$4-Kraadpäevad!C448)),Lähteandmed!$I$45)</f>
        <v/>
      </c>
      <c r="N448" s="114">
        <f>IFERROR(($G$4-M448)/($G$4-C448),Lähteandmed!$H$45)</f>
        <v>0</v>
      </c>
      <c r="O448" s="276">
        <f t="shared" si="13"/>
        <v>-7.9</v>
      </c>
      <c r="P448" s="276">
        <f>IF(O448&lt;($G$6-1),Lähteandmed!$E$45*1.2*1.005*(($G$6-1)-O448),0)</f>
        <v>43.638724079999996</v>
      </c>
    </row>
    <row r="449" spans="2:16">
      <c r="B449" s="113">
        <v>445</v>
      </c>
      <c r="C449" s="113">
        <v>-7.9</v>
      </c>
      <c r="D449" s="276">
        <f t="shared" si="12"/>
        <v>17.888797495865582</v>
      </c>
      <c r="L449" s="114">
        <f>IF(C449&lt;$G$6,Lähteandmed!$E$45*1.2*1.005*($G$6-O449),0)</f>
        <v>45.391283279999996</v>
      </c>
      <c r="M449" s="276" t="str">
        <f>IF(($G$4-Lähteandmed!$H$45*(Kraadpäevad!$G$4-Kraadpäevad!C449))&gt;Lähteandmed!$I$45,($G$4-Lähteandmed!$H$45*(Kraadpäevad!$G$4-Kraadpäevad!C449)),Lähteandmed!$I$45)</f>
        <v/>
      </c>
      <c r="N449" s="114">
        <f>IFERROR(($G$4-M449)/($G$4-C449),Lähteandmed!$H$45)</f>
        <v>0</v>
      </c>
      <c r="O449" s="276">
        <f t="shared" si="13"/>
        <v>-7.9</v>
      </c>
      <c r="P449" s="276">
        <f>IF(O449&lt;($G$6-1),Lähteandmed!$E$45*1.2*1.005*(($G$6-1)-O449),0)</f>
        <v>43.638724079999996</v>
      </c>
    </row>
    <row r="450" spans="2:16">
      <c r="B450" s="113">
        <v>446</v>
      </c>
      <c r="C450" s="113">
        <v>-7.8</v>
      </c>
      <c r="D450" s="276">
        <f t="shared" si="12"/>
        <v>17.78879749586558</v>
      </c>
      <c r="L450" s="114">
        <f>IF(C450&lt;$G$6,Lähteandmed!$E$45*1.2*1.005*($G$6-O450),0)</f>
        <v>45.216027359999998</v>
      </c>
      <c r="M450" s="276" t="str">
        <f>IF(($G$4-Lähteandmed!$H$45*(Kraadpäevad!$G$4-Kraadpäevad!C450))&gt;Lähteandmed!$I$45,($G$4-Lähteandmed!$H$45*(Kraadpäevad!$G$4-Kraadpäevad!C450)),Lähteandmed!$I$45)</f>
        <v/>
      </c>
      <c r="N450" s="114">
        <f>IFERROR(($G$4-M450)/($G$4-C450),Lähteandmed!$H$45)</f>
        <v>0</v>
      </c>
      <c r="O450" s="276">
        <f t="shared" si="13"/>
        <v>-7.8</v>
      </c>
      <c r="P450" s="276">
        <f>IF(O450&lt;($G$6-1),Lähteandmed!$E$45*1.2*1.005*(($G$6-1)-O450),0)</f>
        <v>43.463468159999998</v>
      </c>
    </row>
    <row r="451" spans="2:16">
      <c r="B451" s="113">
        <v>447</v>
      </c>
      <c r="C451" s="113">
        <v>-7.8</v>
      </c>
      <c r="D451" s="276">
        <f t="shared" si="12"/>
        <v>17.78879749586558</v>
      </c>
      <c r="L451" s="114">
        <f>IF(C451&lt;$G$6,Lähteandmed!$E$45*1.2*1.005*($G$6-O451),0)</f>
        <v>45.216027359999998</v>
      </c>
      <c r="M451" s="276" t="str">
        <f>IF(($G$4-Lähteandmed!$H$45*(Kraadpäevad!$G$4-Kraadpäevad!C451))&gt;Lähteandmed!$I$45,($G$4-Lähteandmed!$H$45*(Kraadpäevad!$G$4-Kraadpäevad!C451)),Lähteandmed!$I$45)</f>
        <v/>
      </c>
      <c r="N451" s="114">
        <f>IFERROR(($G$4-M451)/($G$4-C451),Lähteandmed!$H$45)</f>
        <v>0</v>
      </c>
      <c r="O451" s="276">
        <f t="shared" si="13"/>
        <v>-7.8</v>
      </c>
      <c r="P451" s="276">
        <f>IF(O451&lt;($G$6-1),Lähteandmed!$E$45*1.2*1.005*(($G$6-1)-O451),0)</f>
        <v>43.463468159999998</v>
      </c>
    </row>
    <row r="452" spans="2:16">
      <c r="B452" s="113">
        <v>448</v>
      </c>
      <c r="C452" s="113">
        <v>-8.1</v>
      </c>
      <c r="D452" s="276">
        <f t="shared" ref="D452:D515" si="14">IFERROR(IF($G$5-C452&gt;0,$G$5-C452,"0"),0)</f>
        <v>18.088797495865578</v>
      </c>
      <c r="L452" s="114">
        <f>IF(C452&lt;$G$6,Lähteandmed!$E$45*1.2*1.005*($G$6-O452),0)</f>
        <v>45.741795119999999</v>
      </c>
      <c r="M452" s="276" t="str">
        <f>IF(($G$4-Lähteandmed!$H$45*(Kraadpäevad!$G$4-Kraadpäevad!C452))&gt;Lähteandmed!$I$45,($G$4-Lähteandmed!$H$45*(Kraadpäevad!$G$4-Kraadpäevad!C452)),Lähteandmed!$I$45)</f>
        <v/>
      </c>
      <c r="N452" s="114">
        <f>IFERROR(($G$4-M452)/($G$4-C452),Lähteandmed!$H$45)</f>
        <v>0</v>
      </c>
      <c r="O452" s="276">
        <f t="shared" ref="O452:O515" si="15">N452*($G$4-C452)+C452</f>
        <v>-8.1</v>
      </c>
      <c r="P452" s="276">
        <f>IF(O452&lt;($G$6-1),Lähteandmed!$E$45*1.2*1.005*(($G$6-1)-O452),0)</f>
        <v>43.989235919999999</v>
      </c>
    </row>
    <row r="453" spans="2:16">
      <c r="B453" s="113">
        <v>449</v>
      </c>
      <c r="C453" s="113">
        <v>-8.3000000000000007</v>
      </c>
      <c r="D453" s="276">
        <f t="shared" si="14"/>
        <v>18.28879749586558</v>
      </c>
      <c r="L453" s="114">
        <f>IF(C453&lt;$G$6,Lähteandmed!$E$45*1.2*1.005*($G$6-O453),0)</f>
        <v>46.092306959999995</v>
      </c>
      <c r="M453" s="276" t="str">
        <f>IF(($G$4-Lähteandmed!$H$45*(Kraadpäevad!$G$4-Kraadpäevad!C453))&gt;Lähteandmed!$I$45,($G$4-Lähteandmed!$H$45*(Kraadpäevad!$G$4-Kraadpäevad!C453)),Lähteandmed!$I$45)</f>
        <v/>
      </c>
      <c r="N453" s="114">
        <f>IFERROR(($G$4-M453)/($G$4-C453),Lähteandmed!$H$45)</f>
        <v>0</v>
      </c>
      <c r="O453" s="276">
        <f t="shared" si="15"/>
        <v>-8.3000000000000007</v>
      </c>
      <c r="P453" s="276">
        <f>IF(O453&lt;($G$6-1),Lähteandmed!$E$45*1.2*1.005*(($G$6-1)-O453),0)</f>
        <v>44.339747759999995</v>
      </c>
    </row>
    <row r="454" spans="2:16">
      <c r="B454" s="113">
        <v>450</v>
      </c>
      <c r="C454" s="113">
        <v>-8.6</v>
      </c>
      <c r="D454" s="276">
        <f t="shared" si="14"/>
        <v>18.588797495865578</v>
      </c>
      <c r="L454" s="114">
        <f>IF(C454&lt;$G$6,Lähteandmed!$E$45*1.2*1.005*($G$6-O454),0)</f>
        <v>46.618074719999996</v>
      </c>
      <c r="M454" s="276" t="str">
        <f>IF(($G$4-Lähteandmed!$H$45*(Kraadpäevad!$G$4-Kraadpäevad!C454))&gt;Lähteandmed!$I$45,($G$4-Lähteandmed!$H$45*(Kraadpäevad!$G$4-Kraadpäevad!C454)),Lähteandmed!$I$45)</f>
        <v/>
      </c>
      <c r="N454" s="114">
        <f>IFERROR(($G$4-M454)/($G$4-C454),Lähteandmed!$H$45)</f>
        <v>0</v>
      </c>
      <c r="O454" s="276">
        <f t="shared" si="15"/>
        <v>-8.6</v>
      </c>
      <c r="P454" s="276">
        <f>IF(O454&lt;($G$6-1),Lähteandmed!$E$45*1.2*1.005*(($G$6-1)-O454),0)</f>
        <v>44.865515520000002</v>
      </c>
    </row>
    <row r="455" spans="2:16">
      <c r="B455" s="113">
        <v>451</v>
      </c>
      <c r="C455" s="113">
        <v>-8.9</v>
      </c>
      <c r="D455" s="276">
        <f t="shared" si="14"/>
        <v>18.888797495865582</v>
      </c>
      <c r="L455" s="114">
        <f>IF(C455&lt;$G$6,Lähteandmed!$E$45*1.2*1.005*($G$6-O455),0)</f>
        <v>47.143842479999996</v>
      </c>
      <c r="M455" s="276" t="str">
        <f>IF(($G$4-Lähteandmed!$H$45*(Kraadpäevad!$G$4-Kraadpäevad!C455))&gt;Lähteandmed!$I$45,($G$4-Lähteandmed!$H$45*(Kraadpäevad!$G$4-Kraadpäevad!C455)),Lähteandmed!$I$45)</f>
        <v/>
      </c>
      <c r="N455" s="114">
        <f>IFERROR(($G$4-M455)/($G$4-C455),Lähteandmed!$H$45)</f>
        <v>0</v>
      </c>
      <c r="O455" s="276">
        <f t="shared" si="15"/>
        <v>-8.9</v>
      </c>
      <c r="P455" s="276">
        <f>IF(O455&lt;($G$6-1),Lähteandmed!$E$45*1.2*1.005*(($G$6-1)-O455),0)</f>
        <v>45.391283279999996</v>
      </c>
    </row>
    <row r="456" spans="2:16">
      <c r="B456" s="113">
        <v>452</v>
      </c>
      <c r="C456" s="113">
        <v>-9.1999999999999993</v>
      </c>
      <c r="D456" s="276">
        <f t="shared" si="14"/>
        <v>19.188797495865579</v>
      </c>
      <c r="L456" s="114">
        <f>IF(C456&lt;$G$6,Lähteandmed!$E$45*1.2*1.005*($G$6-O456),0)</f>
        <v>47.669610239999997</v>
      </c>
      <c r="M456" s="276" t="str">
        <f>IF(($G$4-Lähteandmed!$H$45*(Kraadpäevad!$G$4-Kraadpäevad!C456))&gt;Lähteandmed!$I$45,($G$4-Lähteandmed!$H$45*(Kraadpäevad!$G$4-Kraadpäevad!C456)),Lähteandmed!$I$45)</f>
        <v/>
      </c>
      <c r="N456" s="114">
        <f>IFERROR(($G$4-M456)/($G$4-C456),Lähteandmed!$H$45)</f>
        <v>0</v>
      </c>
      <c r="O456" s="276">
        <f t="shared" si="15"/>
        <v>-9.1999999999999993</v>
      </c>
      <c r="P456" s="276">
        <f>IF(O456&lt;($G$6-1),Lähteandmed!$E$45*1.2*1.005*(($G$6-1)-O456),0)</f>
        <v>45.917051039999997</v>
      </c>
    </row>
    <row r="457" spans="2:16">
      <c r="B457" s="113">
        <v>453</v>
      </c>
      <c r="C457" s="113">
        <v>-9.5</v>
      </c>
      <c r="D457" s="276">
        <f t="shared" si="14"/>
        <v>19.48879749586558</v>
      </c>
      <c r="L457" s="114">
        <f>IF(C457&lt;$G$6,Lähteandmed!$E$45*1.2*1.005*($G$6-O457),0)</f>
        <v>48.195377999999998</v>
      </c>
      <c r="M457" s="276" t="str">
        <f>IF(($G$4-Lähteandmed!$H$45*(Kraadpäevad!$G$4-Kraadpäevad!C457))&gt;Lähteandmed!$I$45,($G$4-Lähteandmed!$H$45*(Kraadpäevad!$G$4-Kraadpäevad!C457)),Lähteandmed!$I$45)</f>
        <v/>
      </c>
      <c r="N457" s="114">
        <f>IFERROR(($G$4-M457)/($G$4-C457),Lähteandmed!$H$45)</f>
        <v>0</v>
      </c>
      <c r="O457" s="276">
        <f t="shared" si="15"/>
        <v>-9.5</v>
      </c>
      <c r="P457" s="276">
        <f>IF(O457&lt;($G$6-1),Lähteandmed!$E$45*1.2*1.005*(($G$6-1)-O457),0)</f>
        <v>46.442818799999998</v>
      </c>
    </row>
    <row r="458" spans="2:16">
      <c r="B458" s="113">
        <v>454</v>
      </c>
      <c r="C458" s="113">
        <v>-9.5</v>
      </c>
      <c r="D458" s="276">
        <f t="shared" si="14"/>
        <v>19.48879749586558</v>
      </c>
      <c r="L458" s="114">
        <f>IF(C458&lt;$G$6,Lähteandmed!$E$45*1.2*1.005*($G$6-O458),0)</f>
        <v>48.195377999999998</v>
      </c>
      <c r="M458" s="276" t="str">
        <f>IF(($G$4-Lähteandmed!$H$45*(Kraadpäevad!$G$4-Kraadpäevad!C458))&gt;Lähteandmed!$I$45,($G$4-Lähteandmed!$H$45*(Kraadpäevad!$G$4-Kraadpäevad!C458)),Lähteandmed!$I$45)</f>
        <v/>
      </c>
      <c r="N458" s="114">
        <f>IFERROR(($G$4-M458)/($G$4-C458),Lähteandmed!$H$45)</f>
        <v>0</v>
      </c>
      <c r="O458" s="276">
        <f t="shared" si="15"/>
        <v>-9.5</v>
      </c>
      <c r="P458" s="276">
        <f>IF(O458&lt;($G$6-1),Lähteandmed!$E$45*1.2*1.005*(($G$6-1)-O458),0)</f>
        <v>46.442818799999998</v>
      </c>
    </row>
    <row r="459" spans="2:16">
      <c r="B459" s="113">
        <v>455</v>
      </c>
      <c r="C459" s="113">
        <v>-9.5</v>
      </c>
      <c r="D459" s="276">
        <f t="shared" si="14"/>
        <v>19.48879749586558</v>
      </c>
      <c r="L459" s="114">
        <f>IF(C459&lt;$G$6,Lähteandmed!$E$45*1.2*1.005*($G$6-O459),0)</f>
        <v>48.195377999999998</v>
      </c>
      <c r="M459" s="276" t="str">
        <f>IF(($G$4-Lähteandmed!$H$45*(Kraadpäevad!$G$4-Kraadpäevad!C459))&gt;Lähteandmed!$I$45,($G$4-Lähteandmed!$H$45*(Kraadpäevad!$G$4-Kraadpäevad!C459)),Lähteandmed!$I$45)</f>
        <v/>
      </c>
      <c r="N459" s="114">
        <f>IFERROR(($G$4-M459)/($G$4-C459),Lähteandmed!$H$45)</f>
        <v>0</v>
      </c>
      <c r="O459" s="276">
        <f t="shared" si="15"/>
        <v>-9.5</v>
      </c>
      <c r="P459" s="276">
        <f>IF(O459&lt;($G$6-1),Lähteandmed!$E$45*1.2*1.005*(($G$6-1)-O459),0)</f>
        <v>46.442818799999998</v>
      </c>
    </row>
    <row r="460" spans="2:16">
      <c r="B460" s="113">
        <v>456</v>
      </c>
      <c r="C460" s="113">
        <v>-9.5</v>
      </c>
      <c r="D460" s="276">
        <f t="shared" si="14"/>
        <v>19.48879749586558</v>
      </c>
      <c r="L460" s="114">
        <f>IF(C460&lt;$G$6,Lähteandmed!$E$45*1.2*1.005*($G$6-O460),0)</f>
        <v>48.195377999999998</v>
      </c>
      <c r="M460" s="276" t="str">
        <f>IF(($G$4-Lähteandmed!$H$45*(Kraadpäevad!$G$4-Kraadpäevad!C460))&gt;Lähteandmed!$I$45,($G$4-Lähteandmed!$H$45*(Kraadpäevad!$G$4-Kraadpäevad!C460)),Lähteandmed!$I$45)</f>
        <v/>
      </c>
      <c r="N460" s="114">
        <f>IFERROR(($G$4-M460)/($G$4-C460),Lähteandmed!$H$45)</f>
        <v>0</v>
      </c>
      <c r="O460" s="276">
        <f t="shared" si="15"/>
        <v>-9.5</v>
      </c>
      <c r="P460" s="276">
        <f>IF(O460&lt;($G$6-1),Lähteandmed!$E$45*1.2*1.005*(($G$6-1)-O460),0)</f>
        <v>46.442818799999998</v>
      </c>
    </row>
    <row r="461" spans="2:16">
      <c r="B461" s="113">
        <v>457</v>
      </c>
      <c r="C461" s="113">
        <v>-9.6999999999999993</v>
      </c>
      <c r="D461" s="276">
        <f t="shared" si="14"/>
        <v>19.688797495865579</v>
      </c>
      <c r="L461" s="114">
        <f>IF(C461&lt;$G$6,Lähteandmed!$E$45*1.2*1.005*($G$6-O461),0)</f>
        <v>48.545889839999994</v>
      </c>
      <c r="M461" s="276" t="str">
        <f>IF(($G$4-Lähteandmed!$H$45*(Kraadpäevad!$G$4-Kraadpäevad!C461))&gt;Lähteandmed!$I$45,($G$4-Lähteandmed!$H$45*(Kraadpäevad!$G$4-Kraadpäevad!C461)),Lähteandmed!$I$45)</f>
        <v/>
      </c>
      <c r="N461" s="114">
        <f>IFERROR(($G$4-M461)/($G$4-C461),Lähteandmed!$H$45)</f>
        <v>0</v>
      </c>
      <c r="O461" s="276">
        <f t="shared" si="15"/>
        <v>-9.6999999999999993</v>
      </c>
      <c r="P461" s="276">
        <f>IF(O461&lt;($G$6-1),Lähteandmed!$E$45*1.2*1.005*(($G$6-1)-O461),0)</f>
        <v>46.793330639999994</v>
      </c>
    </row>
    <row r="462" spans="2:16">
      <c r="B462" s="113">
        <v>458</v>
      </c>
      <c r="C462" s="113">
        <v>-9.9</v>
      </c>
      <c r="D462" s="276">
        <f t="shared" si="14"/>
        <v>19.888797495865582</v>
      </c>
      <c r="L462" s="114">
        <f>IF(C462&lt;$G$6,Lähteandmed!$E$45*1.2*1.005*($G$6-O462),0)</f>
        <v>48.896401679999997</v>
      </c>
      <c r="M462" s="276" t="str">
        <f>IF(($G$4-Lähteandmed!$H$45*(Kraadpäevad!$G$4-Kraadpäevad!C462))&gt;Lähteandmed!$I$45,($G$4-Lähteandmed!$H$45*(Kraadpäevad!$G$4-Kraadpäevad!C462)),Lähteandmed!$I$45)</f>
        <v/>
      </c>
      <c r="N462" s="114">
        <f>IFERROR(($G$4-M462)/($G$4-C462),Lähteandmed!$H$45)</f>
        <v>0</v>
      </c>
      <c r="O462" s="276">
        <f t="shared" si="15"/>
        <v>-9.9</v>
      </c>
      <c r="P462" s="276">
        <f>IF(O462&lt;($G$6-1),Lähteandmed!$E$45*1.2*1.005*(($G$6-1)-O462),0)</f>
        <v>47.143842479999996</v>
      </c>
    </row>
    <row r="463" spans="2:16">
      <c r="B463" s="113">
        <v>459</v>
      </c>
      <c r="C463" s="113">
        <v>-10.1</v>
      </c>
      <c r="D463" s="276">
        <f t="shared" si="14"/>
        <v>20.088797495865578</v>
      </c>
      <c r="L463" s="114">
        <f>IF(C463&lt;$G$6,Lähteandmed!$E$45*1.2*1.005*($G$6-O463),0)</f>
        <v>49.24691352</v>
      </c>
      <c r="M463" s="276" t="str">
        <f>IF(($G$4-Lähteandmed!$H$45*(Kraadpäevad!$G$4-Kraadpäevad!C463))&gt;Lähteandmed!$I$45,($G$4-Lähteandmed!$H$45*(Kraadpäevad!$G$4-Kraadpäevad!C463)),Lähteandmed!$I$45)</f>
        <v/>
      </c>
      <c r="N463" s="114">
        <f>IFERROR(($G$4-M463)/($G$4-C463),Lähteandmed!$H$45)</f>
        <v>0</v>
      </c>
      <c r="O463" s="276">
        <f t="shared" si="15"/>
        <v>-10.1</v>
      </c>
      <c r="P463" s="276">
        <f>IF(O463&lt;($G$6-1),Lähteandmed!$E$45*1.2*1.005*(($G$6-1)-O463),0)</f>
        <v>47.494354319999999</v>
      </c>
    </row>
    <row r="464" spans="2:16">
      <c r="B464" s="113">
        <v>460</v>
      </c>
      <c r="C464" s="113">
        <v>-9.8000000000000007</v>
      </c>
      <c r="D464" s="276">
        <f t="shared" si="14"/>
        <v>19.78879749586558</v>
      </c>
      <c r="L464" s="114">
        <f>IF(C464&lt;$G$6,Lähteandmed!$E$45*1.2*1.005*($G$6-O464),0)</f>
        <v>48.721145759999999</v>
      </c>
      <c r="M464" s="276" t="str">
        <f>IF(($G$4-Lähteandmed!$H$45*(Kraadpäevad!$G$4-Kraadpäevad!C464))&gt;Lähteandmed!$I$45,($G$4-Lähteandmed!$H$45*(Kraadpäevad!$G$4-Kraadpäevad!C464)),Lähteandmed!$I$45)</f>
        <v/>
      </c>
      <c r="N464" s="114">
        <f>IFERROR(($G$4-M464)/($G$4-C464),Lähteandmed!$H$45)</f>
        <v>0</v>
      </c>
      <c r="O464" s="276">
        <f t="shared" si="15"/>
        <v>-9.8000000000000007</v>
      </c>
      <c r="P464" s="276">
        <f>IF(O464&lt;($G$6-1),Lähteandmed!$E$45*1.2*1.005*(($G$6-1)-O464),0)</f>
        <v>46.968586559999999</v>
      </c>
    </row>
    <row r="465" spans="2:16">
      <c r="B465" s="113">
        <v>461</v>
      </c>
      <c r="C465" s="113">
        <v>-9.6</v>
      </c>
      <c r="D465" s="276">
        <f t="shared" si="14"/>
        <v>19.588797495865578</v>
      </c>
      <c r="L465" s="114">
        <f>IF(C465&lt;$G$6,Lähteandmed!$E$45*1.2*1.005*($G$6-O465),0)</f>
        <v>48.370633919999996</v>
      </c>
      <c r="M465" s="276" t="str">
        <f>IF(($G$4-Lähteandmed!$H$45*(Kraadpäevad!$G$4-Kraadpäevad!C465))&gt;Lähteandmed!$I$45,($G$4-Lähteandmed!$H$45*(Kraadpäevad!$G$4-Kraadpäevad!C465)),Lähteandmed!$I$45)</f>
        <v/>
      </c>
      <c r="N465" s="114">
        <f>IFERROR(($G$4-M465)/($G$4-C465),Lähteandmed!$H$45)</f>
        <v>0</v>
      </c>
      <c r="O465" s="276">
        <f t="shared" si="15"/>
        <v>-9.6</v>
      </c>
      <c r="P465" s="276">
        <f>IF(O465&lt;($G$6-1),Lähteandmed!$E$45*1.2*1.005*(($G$6-1)-O465),0)</f>
        <v>46.618074719999996</v>
      </c>
    </row>
    <row r="466" spans="2:16">
      <c r="B466" s="113">
        <v>462</v>
      </c>
      <c r="C466" s="113">
        <v>-9.3000000000000007</v>
      </c>
      <c r="D466" s="276">
        <f t="shared" si="14"/>
        <v>19.28879749586558</v>
      </c>
      <c r="L466" s="114">
        <f>IF(C466&lt;$G$6,Lähteandmed!$E$45*1.2*1.005*($G$6-O466),0)</f>
        <v>47.844866159999995</v>
      </c>
      <c r="M466" s="276" t="str">
        <f>IF(($G$4-Lähteandmed!$H$45*(Kraadpäevad!$G$4-Kraadpäevad!C466))&gt;Lähteandmed!$I$45,($G$4-Lähteandmed!$H$45*(Kraadpäevad!$G$4-Kraadpäevad!C466)),Lähteandmed!$I$45)</f>
        <v/>
      </c>
      <c r="N466" s="114">
        <f>IFERROR(($G$4-M466)/($G$4-C466),Lähteandmed!$H$45)</f>
        <v>0</v>
      </c>
      <c r="O466" s="276">
        <f t="shared" si="15"/>
        <v>-9.3000000000000007</v>
      </c>
      <c r="P466" s="276">
        <f>IF(O466&lt;($G$6-1),Lähteandmed!$E$45*1.2*1.005*(($G$6-1)-O466),0)</f>
        <v>46.092306959999995</v>
      </c>
    </row>
    <row r="467" spans="2:16">
      <c r="B467" s="113">
        <v>463</v>
      </c>
      <c r="C467" s="113">
        <v>-9.1999999999999993</v>
      </c>
      <c r="D467" s="276">
        <f t="shared" si="14"/>
        <v>19.188797495865579</v>
      </c>
      <c r="L467" s="114">
        <f>IF(C467&lt;$G$6,Lähteandmed!$E$45*1.2*1.005*($G$6-O467),0)</f>
        <v>47.669610239999997</v>
      </c>
      <c r="M467" s="276" t="str">
        <f>IF(($G$4-Lähteandmed!$H$45*(Kraadpäevad!$G$4-Kraadpäevad!C467))&gt;Lähteandmed!$I$45,($G$4-Lähteandmed!$H$45*(Kraadpäevad!$G$4-Kraadpäevad!C467)),Lähteandmed!$I$45)</f>
        <v/>
      </c>
      <c r="N467" s="114">
        <f>IFERROR(($G$4-M467)/($G$4-C467),Lähteandmed!$H$45)</f>
        <v>0</v>
      </c>
      <c r="O467" s="276">
        <f t="shared" si="15"/>
        <v>-9.1999999999999993</v>
      </c>
      <c r="P467" s="276">
        <f>IF(O467&lt;($G$6-1),Lähteandmed!$E$45*1.2*1.005*(($G$6-1)-O467),0)</f>
        <v>45.917051039999997</v>
      </c>
    </row>
    <row r="468" spans="2:16">
      <c r="B468" s="113">
        <v>464</v>
      </c>
      <c r="C468" s="113">
        <v>-9.1999999999999993</v>
      </c>
      <c r="D468" s="276">
        <f t="shared" si="14"/>
        <v>19.188797495865579</v>
      </c>
      <c r="L468" s="114">
        <f>IF(C468&lt;$G$6,Lähteandmed!$E$45*1.2*1.005*($G$6-O468),0)</f>
        <v>47.669610239999997</v>
      </c>
      <c r="M468" s="276" t="str">
        <f>IF(($G$4-Lähteandmed!$H$45*(Kraadpäevad!$G$4-Kraadpäevad!C468))&gt;Lähteandmed!$I$45,($G$4-Lähteandmed!$H$45*(Kraadpäevad!$G$4-Kraadpäevad!C468)),Lähteandmed!$I$45)</f>
        <v/>
      </c>
      <c r="N468" s="114">
        <f>IFERROR(($G$4-M468)/($G$4-C468),Lähteandmed!$H$45)</f>
        <v>0</v>
      </c>
      <c r="O468" s="276">
        <f t="shared" si="15"/>
        <v>-9.1999999999999993</v>
      </c>
      <c r="P468" s="276">
        <f>IF(O468&lt;($G$6-1),Lähteandmed!$E$45*1.2*1.005*(($G$6-1)-O468),0)</f>
        <v>45.917051039999997</v>
      </c>
    </row>
    <row r="469" spans="2:16">
      <c r="B469" s="113">
        <v>465</v>
      </c>
      <c r="C469" s="113">
        <v>-9.1</v>
      </c>
      <c r="D469" s="276">
        <f t="shared" si="14"/>
        <v>19.088797495865578</v>
      </c>
      <c r="L469" s="114">
        <f>IF(C469&lt;$G$6,Lähteandmed!$E$45*1.2*1.005*($G$6-O469),0)</f>
        <v>47.494354319999999</v>
      </c>
      <c r="M469" s="276" t="str">
        <f>IF(($G$4-Lähteandmed!$H$45*(Kraadpäevad!$G$4-Kraadpäevad!C469))&gt;Lähteandmed!$I$45,($G$4-Lähteandmed!$H$45*(Kraadpäevad!$G$4-Kraadpäevad!C469)),Lähteandmed!$I$45)</f>
        <v/>
      </c>
      <c r="N469" s="114">
        <f>IFERROR(($G$4-M469)/($G$4-C469),Lähteandmed!$H$45)</f>
        <v>0</v>
      </c>
      <c r="O469" s="276">
        <f t="shared" si="15"/>
        <v>-9.1</v>
      </c>
      <c r="P469" s="276">
        <f>IF(O469&lt;($G$6-1),Lähteandmed!$E$45*1.2*1.005*(($G$6-1)-O469),0)</f>
        <v>45.741795119999999</v>
      </c>
    </row>
    <row r="470" spans="2:16">
      <c r="B470" s="113">
        <v>466</v>
      </c>
      <c r="C470" s="113">
        <v>-8.3000000000000007</v>
      </c>
      <c r="D470" s="276">
        <f t="shared" si="14"/>
        <v>18.28879749586558</v>
      </c>
      <c r="L470" s="114">
        <f>IF(C470&lt;$G$6,Lähteandmed!$E$45*1.2*1.005*($G$6-O470),0)</f>
        <v>46.092306959999995</v>
      </c>
      <c r="M470" s="276" t="str">
        <f>IF(($G$4-Lähteandmed!$H$45*(Kraadpäevad!$G$4-Kraadpäevad!C470))&gt;Lähteandmed!$I$45,($G$4-Lähteandmed!$H$45*(Kraadpäevad!$G$4-Kraadpäevad!C470)),Lähteandmed!$I$45)</f>
        <v/>
      </c>
      <c r="N470" s="114">
        <f>IFERROR(($G$4-M470)/($G$4-C470),Lähteandmed!$H$45)</f>
        <v>0</v>
      </c>
      <c r="O470" s="276">
        <f t="shared" si="15"/>
        <v>-8.3000000000000007</v>
      </c>
      <c r="P470" s="276">
        <f>IF(O470&lt;($G$6-1),Lähteandmed!$E$45*1.2*1.005*(($G$6-1)-O470),0)</f>
        <v>44.339747759999995</v>
      </c>
    </row>
    <row r="471" spans="2:16">
      <c r="B471" s="113">
        <v>467</v>
      </c>
      <c r="C471" s="113">
        <v>-7.4</v>
      </c>
      <c r="D471" s="276">
        <f t="shared" si="14"/>
        <v>17.388797495865582</v>
      </c>
      <c r="L471" s="114">
        <f>IF(C471&lt;$G$6,Lähteandmed!$E$45*1.2*1.005*($G$6-O471),0)</f>
        <v>44.515003679999992</v>
      </c>
      <c r="M471" s="276" t="str">
        <f>IF(($G$4-Lähteandmed!$H$45*(Kraadpäevad!$G$4-Kraadpäevad!C471))&gt;Lähteandmed!$I$45,($G$4-Lähteandmed!$H$45*(Kraadpäevad!$G$4-Kraadpäevad!C471)),Lähteandmed!$I$45)</f>
        <v/>
      </c>
      <c r="N471" s="114">
        <f>IFERROR(($G$4-M471)/($G$4-C471),Lähteandmed!$H$45)</f>
        <v>0</v>
      </c>
      <c r="O471" s="276">
        <f t="shared" si="15"/>
        <v>-7.4</v>
      </c>
      <c r="P471" s="276">
        <f>IF(O471&lt;($G$6-1),Lähteandmed!$E$45*1.2*1.005*(($G$6-1)-O471),0)</f>
        <v>42.762444479999992</v>
      </c>
    </row>
    <row r="472" spans="2:16">
      <c r="B472" s="113">
        <v>468</v>
      </c>
      <c r="C472" s="113">
        <v>-6.6</v>
      </c>
      <c r="D472" s="276">
        <f t="shared" si="14"/>
        <v>16.588797495865578</v>
      </c>
      <c r="L472" s="114">
        <f>IF(C472&lt;$G$6,Lähteandmed!$E$45*1.2*1.005*($G$6-O472),0)</f>
        <v>43.112956320000002</v>
      </c>
      <c r="M472" s="276" t="str">
        <f>IF(($G$4-Lähteandmed!$H$45*(Kraadpäevad!$G$4-Kraadpäevad!C472))&gt;Lähteandmed!$I$45,($G$4-Lähteandmed!$H$45*(Kraadpäevad!$G$4-Kraadpäevad!C472)),Lähteandmed!$I$45)</f>
        <v/>
      </c>
      <c r="N472" s="114">
        <f>IFERROR(($G$4-M472)/($G$4-C472),Lähteandmed!$H$45)</f>
        <v>0</v>
      </c>
      <c r="O472" s="276">
        <f t="shared" si="15"/>
        <v>-6.6</v>
      </c>
      <c r="P472" s="276">
        <f>IF(O472&lt;($G$6-1),Lähteandmed!$E$45*1.2*1.005*(($G$6-1)-O472),0)</f>
        <v>41.360397120000002</v>
      </c>
    </row>
    <row r="473" spans="2:16">
      <c r="B473" s="113">
        <v>469</v>
      </c>
      <c r="C473" s="113">
        <v>-6.1</v>
      </c>
      <c r="D473" s="276">
        <f t="shared" si="14"/>
        <v>16.088797495865578</v>
      </c>
      <c r="L473" s="114">
        <f>IF(C473&lt;$G$6,Lähteandmed!$E$45*1.2*1.005*($G$6-O473),0)</f>
        <v>42.236676719999998</v>
      </c>
      <c r="M473" s="276" t="str">
        <f>IF(($G$4-Lähteandmed!$H$45*(Kraadpäevad!$G$4-Kraadpäevad!C473))&gt;Lähteandmed!$I$45,($G$4-Lähteandmed!$H$45*(Kraadpäevad!$G$4-Kraadpäevad!C473)),Lähteandmed!$I$45)</f>
        <v/>
      </c>
      <c r="N473" s="114">
        <f>IFERROR(($G$4-M473)/($G$4-C473),Lähteandmed!$H$45)</f>
        <v>0</v>
      </c>
      <c r="O473" s="276">
        <f t="shared" si="15"/>
        <v>-6.1</v>
      </c>
      <c r="P473" s="276">
        <f>IF(O473&lt;($G$6-1),Lähteandmed!$E$45*1.2*1.005*(($G$6-1)-O473),0)</f>
        <v>40.484117519999998</v>
      </c>
    </row>
    <row r="474" spans="2:16">
      <c r="B474" s="113">
        <v>470</v>
      </c>
      <c r="C474" s="113">
        <v>-5.7</v>
      </c>
      <c r="D474" s="276">
        <f t="shared" si="14"/>
        <v>15.688797495865579</v>
      </c>
      <c r="L474" s="114">
        <f>IF(C474&lt;$G$6,Lähteandmed!$E$45*1.2*1.005*($G$6-O474),0)</f>
        <v>41.535653039999993</v>
      </c>
      <c r="M474" s="276" t="str">
        <f>IF(($G$4-Lähteandmed!$H$45*(Kraadpäevad!$G$4-Kraadpäevad!C474))&gt;Lähteandmed!$I$45,($G$4-Lähteandmed!$H$45*(Kraadpäevad!$G$4-Kraadpäevad!C474)),Lähteandmed!$I$45)</f>
        <v/>
      </c>
      <c r="N474" s="114">
        <f>IFERROR(($G$4-M474)/($G$4-C474),Lähteandmed!$H$45)</f>
        <v>0</v>
      </c>
      <c r="O474" s="276">
        <f t="shared" si="15"/>
        <v>-5.7</v>
      </c>
      <c r="P474" s="276">
        <f>IF(O474&lt;($G$6-1),Lähteandmed!$E$45*1.2*1.005*(($G$6-1)-O474),0)</f>
        <v>39.783093839999999</v>
      </c>
    </row>
    <row r="475" spans="2:16">
      <c r="B475" s="113">
        <v>471</v>
      </c>
      <c r="C475" s="113">
        <v>-5.2</v>
      </c>
      <c r="D475" s="276">
        <f t="shared" si="14"/>
        <v>15.188797495865579</v>
      </c>
      <c r="L475" s="114">
        <f>IF(C475&lt;$G$6,Lähteandmed!$E$45*1.2*1.005*($G$6-O475),0)</f>
        <v>40.659373439999996</v>
      </c>
      <c r="M475" s="276" t="str">
        <f>IF(($G$4-Lähteandmed!$H$45*(Kraadpäevad!$G$4-Kraadpäevad!C475))&gt;Lähteandmed!$I$45,($G$4-Lähteandmed!$H$45*(Kraadpäevad!$G$4-Kraadpäevad!C475)),Lähteandmed!$I$45)</f>
        <v/>
      </c>
      <c r="N475" s="114">
        <f>IFERROR(($G$4-M475)/($G$4-C475),Lähteandmed!$H$45)</f>
        <v>0</v>
      </c>
      <c r="O475" s="276">
        <f t="shared" si="15"/>
        <v>-5.2</v>
      </c>
      <c r="P475" s="276">
        <f>IF(O475&lt;($G$6-1),Lähteandmed!$E$45*1.2*1.005*(($G$6-1)-O475),0)</f>
        <v>38.906814239999996</v>
      </c>
    </row>
    <row r="476" spans="2:16">
      <c r="B476" s="113">
        <v>472</v>
      </c>
      <c r="C476" s="113">
        <v>-5.0999999999999996</v>
      </c>
      <c r="D476" s="276">
        <f t="shared" si="14"/>
        <v>15.088797495865579</v>
      </c>
      <c r="L476" s="114">
        <f>IF(C476&lt;$G$6,Lähteandmed!$E$45*1.2*1.005*($G$6-O476),0)</f>
        <v>40.484117519999998</v>
      </c>
      <c r="M476" s="276" t="str">
        <f>IF(($G$4-Lähteandmed!$H$45*(Kraadpäevad!$G$4-Kraadpäevad!C476))&gt;Lähteandmed!$I$45,($G$4-Lähteandmed!$H$45*(Kraadpäevad!$G$4-Kraadpäevad!C476)),Lähteandmed!$I$45)</f>
        <v/>
      </c>
      <c r="N476" s="114">
        <f>IFERROR(($G$4-M476)/($G$4-C476),Lähteandmed!$H$45)</f>
        <v>0</v>
      </c>
      <c r="O476" s="276">
        <f t="shared" si="15"/>
        <v>-5.0999999999999996</v>
      </c>
      <c r="P476" s="276">
        <f>IF(O476&lt;($G$6-1),Lähteandmed!$E$45*1.2*1.005*(($G$6-1)-O476),0)</f>
        <v>38.731558319999998</v>
      </c>
    </row>
    <row r="477" spans="2:16">
      <c r="B477" s="113">
        <v>473</v>
      </c>
      <c r="C477" s="113">
        <v>-5.0999999999999996</v>
      </c>
      <c r="D477" s="276">
        <f t="shared" si="14"/>
        <v>15.088797495865579</v>
      </c>
      <c r="L477" s="114">
        <f>IF(C477&lt;$G$6,Lähteandmed!$E$45*1.2*1.005*($G$6-O477),0)</f>
        <v>40.484117519999998</v>
      </c>
      <c r="M477" s="276" t="str">
        <f>IF(($G$4-Lähteandmed!$H$45*(Kraadpäevad!$G$4-Kraadpäevad!C477))&gt;Lähteandmed!$I$45,($G$4-Lähteandmed!$H$45*(Kraadpäevad!$G$4-Kraadpäevad!C477)),Lähteandmed!$I$45)</f>
        <v/>
      </c>
      <c r="N477" s="114">
        <f>IFERROR(($G$4-M477)/($G$4-C477),Lähteandmed!$H$45)</f>
        <v>0</v>
      </c>
      <c r="O477" s="276">
        <f t="shared" si="15"/>
        <v>-5.0999999999999996</v>
      </c>
      <c r="P477" s="276">
        <f>IF(O477&lt;($G$6-1),Lähteandmed!$E$45*1.2*1.005*(($G$6-1)-O477),0)</f>
        <v>38.731558319999998</v>
      </c>
    </row>
    <row r="478" spans="2:16">
      <c r="B478" s="113">
        <v>474</v>
      </c>
      <c r="C478" s="113">
        <v>-5</v>
      </c>
      <c r="D478" s="276">
        <f t="shared" si="14"/>
        <v>14.98879749586558</v>
      </c>
      <c r="L478" s="114">
        <f>IF(C478&lt;$G$6,Lähteandmed!$E$45*1.2*1.005*($G$6-O478),0)</f>
        <v>40.3088616</v>
      </c>
      <c r="M478" s="276" t="str">
        <f>IF(($G$4-Lähteandmed!$H$45*(Kraadpäevad!$G$4-Kraadpäevad!C478))&gt;Lähteandmed!$I$45,($G$4-Lähteandmed!$H$45*(Kraadpäevad!$G$4-Kraadpäevad!C478)),Lähteandmed!$I$45)</f>
        <v/>
      </c>
      <c r="N478" s="114">
        <f>IFERROR(($G$4-M478)/($G$4-C478),Lähteandmed!$H$45)</f>
        <v>0</v>
      </c>
      <c r="O478" s="276">
        <f t="shared" si="15"/>
        <v>-5</v>
      </c>
      <c r="P478" s="276">
        <f>IF(O478&lt;($G$6-1),Lähteandmed!$E$45*1.2*1.005*(($G$6-1)-O478),0)</f>
        <v>38.5563024</v>
      </c>
    </row>
    <row r="479" spans="2:16">
      <c r="B479" s="113">
        <v>475</v>
      </c>
      <c r="C479" s="113">
        <v>-4.9000000000000004</v>
      </c>
      <c r="D479" s="276">
        <f t="shared" si="14"/>
        <v>14.88879749586558</v>
      </c>
      <c r="L479" s="114">
        <f>IF(C479&lt;$G$6,Lähteandmed!$E$45*1.2*1.005*($G$6-O479),0)</f>
        <v>40.133605679999995</v>
      </c>
      <c r="M479" s="276" t="str">
        <f>IF(($G$4-Lähteandmed!$H$45*(Kraadpäevad!$G$4-Kraadpäevad!C479))&gt;Lähteandmed!$I$45,($G$4-Lähteandmed!$H$45*(Kraadpäevad!$G$4-Kraadpäevad!C479)),Lähteandmed!$I$45)</f>
        <v/>
      </c>
      <c r="N479" s="114">
        <f>IFERROR(($G$4-M479)/($G$4-C479),Lähteandmed!$H$45)</f>
        <v>0</v>
      </c>
      <c r="O479" s="276">
        <f t="shared" si="15"/>
        <v>-4.9000000000000004</v>
      </c>
      <c r="P479" s="276">
        <f>IF(O479&lt;($G$6-1),Lähteandmed!$E$45*1.2*1.005*(($G$6-1)-O479),0)</f>
        <v>38.381046479999995</v>
      </c>
    </row>
    <row r="480" spans="2:16">
      <c r="B480" s="113">
        <v>476</v>
      </c>
      <c r="C480" s="113">
        <v>-4.7</v>
      </c>
      <c r="D480" s="276">
        <f t="shared" si="14"/>
        <v>14.688797495865579</v>
      </c>
      <c r="L480" s="114">
        <f>IF(C480&lt;$G$6,Lähteandmed!$E$45*1.2*1.005*($G$6-O480),0)</f>
        <v>39.783093839999999</v>
      </c>
      <c r="M480" s="276" t="str">
        <f>IF(($G$4-Lähteandmed!$H$45*(Kraadpäevad!$G$4-Kraadpäevad!C480))&gt;Lähteandmed!$I$45,($G$4-Lähteandmed!$H$45*(Kraadpäevad!$G$4-Kraadpäevad!C480)),Lähteandmed!$I$45)</f>
        <v/>
      </c>
      <c r="N480" s="114">
        <f>IFERROR(($G$4-M480)/($G$4-C480),Lähteandmed!$H$45)</f>
        <v>0</v>
      </c>
      <c r="O480" s="276">
        <f t="shared" si="15"/>
        <v>-4.7</v>
      </c>
      <c r="P480" s="276">
        <f>IF(O480&lt;($G$6-1),Lähteandmed!$E$45*1.2*1.005*(($G$6-1)-O480),0)</f>
        <v>38.030534639999999</v>
      </c>
    </row>
    <row r="481" spans="2:16">
      <c r="B481" s="113">
        <v>477</v>
      </c>
      <c r="C481" s="113">
        <v>-4.5999999999999996</v>
      </c>
      <c r="D481" s="276">
        <f t="shared" si="14"/>
        <v>14.588797495865579</v>
      </c>
      <c r="L481" s="114">
        <f>IF(C481&lt;$G$6,Lähteandmed!$E$45*1.2*1.005*($G$6-O481),0)</f>
        <v>39.607837920000001</v>
      </c>
      <c r="M481" s="276" t="str">
        <f>IF(($G$4-Lähteandmed!$H$45*(Kraadpäevad!$G$4-Kraadpäevad!C481))&gt;Lähteandmed!$I$45,($G$4-Lähteandmed!$H$45*(Kraadpäevad!$G$4-Kraadpäevad!C481)),Lähteandmed!$I$45)</f>
        <v/>
      </c>
      <c r="N481" s="114">
        <f>IFERROR(($G$4-M481)/($G$4-C481),Lähteandmed!$H$45)</f>
        <v>0</v>
      </c>
      <c r="O481" s="276">
        <f t="shared" si="15"/>
        <v>-4.5999999999999996</v>
      </c>
      <c r="P481" s="276">
        <f>IF(O481&lt;($G$6-1),Lähteandmed!$E$45*1.2*1.005*(($G$6-1)-O481),0)</f>
        <v>37.855278720000001</v>
      </c>
    </row>
    <row r="482" spans="2:16">
      <c r="B482" s="113">
        <v>478</v>
      </c>
      <c r="C482" s="113">
        <v>-4.3</v>
      </c>
      <c r="D482" s="276">
        <f t="shared" si="14"/>
        <v>14.28879749586558</v>
      </c>
      <c r="L482" s="114">
        <f>IF(C482&lt;$G$6,Lähteandmed!$E$45*1.2*1.005*($G$6-O482),0)</f>
        <v>39.082070160000001</v>
      </c>
      <c r="M482" s="276" t="str">
        <f>IF(($G$4-Lähteandmed!$H$45*(Kraadpäevad!$G$4-Kraadpäevad!C482))&gt;Lähteandmed!$I$45,($G$4-Lähteandmed!$H$45*(Kraadpäevad!$G$4-Kraadpäevad!C482)),Lähteandmed!$I$45)</f>
        <v/>
      </c>
      <c r="N482" s="114">
        <f>IFERROR(($G$4-M482)/($G$4-C482),Lähteandmed!$H$45)</f>
        <v>0</v>
      </c>
      <c r="O482" s="276">
        <f t="shared" si="15"/>
        <v>-4.3</v>
      </c>
      <c r="P482" s="276">
        <f>IF(O482&lt;($G$6-1),Lähteandmed!$E$45*1.2*1.005*(($G$6-1)-O482),0)</f>
        <v>37.32951096</v>
      </c>
    </row>
    <row r="483" spans="2:16">
      <c r="B483" s="113">
        <v>479</v>
      </c>
      <c r="C483" s="113">
        <v>-4</v>
      </c>
      <c r="D483" s="276">
        <f t="shared" si="14"/>
        <v>13.98879749586558</v>
      </c>
      <c r="L483" s="114">
        <f>IF(C483&lt;$G$6,Lähteandmed!$E$45*1.2*1.005*($G$6-O483),0)</f>
        <v>38.5563024</v>
      </c>
      <c r="M483" s="276" t="str">
        <f>IF(($G$4-Lähteandmed!$H$45*(Kraadpäevad!$G$4-Kraadpäevad!C483))&gt;Lähteandmed!$I$45,($G$4-Lähteandmed!$H$45*(Kraadpäevad!$G$4-Kraadpäevad!C483)),Lähteandmed!$I$45)</f>
        <v/>
      </c>
      <c r="N483" s="114">
        <f>IFERROR(($G$4-M483)/($G$4-C483),Lähteandmed!$H$45)</f>
        <v>0</v>
      </c>
      <c r="O483" s="276">
        <f t="shared" si="15"/>
        <v>-4</v>
      </c>
      <c r="P483" s="276">
        <f>IF(O483&lt;($G$6-1),Lähteandmed!$E$45*1.2*1.005*(($G$6-1)-O483),0)</f>
        <v>36.8037432</v>
      </c>
    </row>
    <row r="484" spans="2:16">
      <c r="B484" s="113">
        <v>480</v>
      </c>
      <c r="C484" s="113">
        <v>-3.7</v>
      </c>
      <c r="D484" s="276">
        <f t="shared" si="14"/>
        <v>13.688797495865579</v>
      </c>
      <c r="L484" s="114">
        <f>IF(C484&lt;$G$6,Lähteandmed!$E$45*1.2*1.005*($G$6-O484),0)</f>
        <v>38.030534639999999</v>
      </c>
      <c r="M484" s="276" t="str">
        <f>IF(($G$4-Lähteandmed!$H$45*(Kraadpäevad!$G$4-Kraadpäevad!C484))&gt;Lähteandmed!$I$45,($G$4-Lähteandmed!$H$45*(Kraadpäevad!$G$4-Kraadpäevad!C484)),Lähteandmed!$I$45)</f>
        <v/>
      </c>
      <c r="N484" s="114">
        <f>IFERROR(($G$4-M484)/($G$4-C484),Lähteandmed!$H$45)</f>
        <v>0</v>
      </c>
      <c r="O484" s="276">
        <f t="shared" si="15"/>
        <v>-3.7</v>
      </c>
      <c r="P484" s="276">
        <f>IF(O484&lt;($G$6-1),Lähteandmed!$E$45*1.2*1.005*(($G$6-1)-O484),0)</f>
        <v>36.277975439999999</v>
      </c>
    </row>
    <row r="485" spans="2:16">
      <c r="B485" s="113">
        <v>481</v>
      </c>
      <c r="C485" s="113">
        <v>-3.2</v>
      </c>
      <c r="D485" s="276">
        <f t="shared" si="14"/>
        <v>13.188797495865579</v>
      </c>
      <c r="L485" s="114">
        <f>IF(C485&lt;$G$6,Lähteandmed!$E$45*1.2*1.005*($G$6-O485),0)</f>
        <v>37.154255039999995</v>
      </c>
      <c r="M485" s="276" t="str">
        <f>IF(($G$4-Lähteandmed!$H$45*(Kraadpäevad!$G$4-Kraadpäevad!C485))&gt;Lähteandmed!$I$45,($G$4-Lähteandmed!$H$45*(Kraadpäevad!$G$4-Kraadpäevad!C485)),Lähteandmed!$I$45)</f>
        <v/>
      </c>
      <c r="N485" s="114">
        <f>IFERROR(($G$4-M485)/($G$4-C485),Lähteandmed!$H$45)</f>
        <v>0</v>
      </c>
      <c r="O485" s="276">
        <f t="shared" si="15"/>
        <v>-3.2</v>
      </c>
      <c r="P485" s="276">
        <f>IF(O485&lt;($G$6-1),Lähteandmed!$E$45*1.2*1.005*(($G$6-1)-O485),0)</f>
        <v>35.401695839999995</v>
      </c>
    </row>
    <row r="486" spans="2:16">
      <c r="B486" s="113">
        <v>482</v>
      </c>
      <c r="C486" s="113">
        <v>-2.6</v>
      </c>
      <c r="D486" s="276">
        <f t="shared" si="14"/>
        <v>12.588797495865579</v>
      </c>
      <c r="L486" s="114">
        <f>IF(C486&lt;$G$6,Lähteandmed!$E$45*1.2*1.005*($G$6-O486),0)</f>
        <v>36.102719520000001</v>
      </c>
      <c r="M486" s="276" t="str">
        <f>IF(($G$4-Lähteandmed!$H$45*(Kraadpäevad!$G$4-Kraadpäevad!C486))&gt;Lähteandmed!$I$45,($G$4-Lähteandmed!$H$45*(Kraadpäevad!$G$4-Kraadpäevad!C486)),Lähteandmed!$I$45)</f>
        <v/>
      </c>
      <c r="N486" s="114">
        <f>IFERROR(($G$4-M486)/($G$4-C486),Lähteandmed!$H$45)</f>
        <v>0</v>
      </c>
      <c r="O486" s="276">
        <f t="shared" si="15"/>
        <v>-2.6</v>
      </c>
      <c r="P486" s="276">
        <f>IF(O486&lt;($G$6-1),Lähteandmed!$E$45*1.2*1.005*(($G$6-1)-O486),0)</f>
        <v>34.350160320000001</v>
      </c>
    </row>
    <row r="487" spans="2:16">
      <c r="B487" s="113">
        <v>483</v>
      </c>
      <c r="C487" s="113">
        <v>-2.1</v>
      </c>
      <c r="D487" s="276">
        <f t="shared" si="14"/>
        <v>12.088797495865579</v>
      </c>
      <c r="L487" s="114">
        <f>IF(C487&lt;$G$6,Lähteandmed!$E$45*1.2*1.005*($G$6-O487),0)</f>
        <v>35.226439919999997</v>
      </c>
      <c r="M487" s="276" t="str">
        <f>IF(($G$4-Lähteandmed!$H$45*(Kraadpäevad!$G$4-Kraadpäevad!C487))&gt;Lähteandmed!$I$45,($G$4-Lähteandmed!$H$45*(Kraadpäevad!$G$4-Kraadpäevad!C487)),Lähteandmed!$I$45)</f>
        <v/>
      </c>
      <c r="N487" s="114">
        <f>IFERROR(($G$4-M487)/($G$4-C487),Lähteandmed!$H$45)</f>
        <v>0</v>
      </c>
      <c r="O487" s="276">
        <f t="shared" si="15"/>
        <v>-2.1</v>
      </c>
      <c r="P487" s="276">
        <f>IF(O487&lt;($G$6-1),Lähteandmed!$E$45*1.2*1.005*(($G$6-1)-O487),0)</f>
        <v>33.473880719999997</v>
      </c>
    </row>
    <row r="488" spans="2:16">
      <c r="B488" s="113">
        <v>484</v>
      </c>
      <c r="C488" s="113">
        <v>-1.5</v>
      </c>
      <c r="D488" s="276">
        <f t="shared" si="14"/>
        <v>11.48879749586558</v>
      </c>
      <c r="L488" s="114">
        <f>IF(C488&lt;$G$6,Lähteandmed!$E$45*1.2*1.005*($G$6-O488),0)</f>
        <v>34.174904399999996</v>
      </c>
      <c r="M488" s="276" t="str">
        <f>IF(($G$4-Lähteandmed!$H$45*(Kraadpäevad!$G$4-Kraadpäevad!C488))&gt;Lähteandmed!$I$45,($G$4-Lähteandmed!$H$45*(Kraadpäevad!$G$4-Kraadpäevad!C488)),Lähteandmed!$I$45)</f>
        <v/>
      </c>
      <c r="N488" s="114">
        <f>IFERROR(($G$4-M488)/($G$4-C488),Lähteandmed!$H$45)</f>
        <v>0</v>
      </c>
      <c r="O488" s="276">
        <f t="shared" si="15"/>
        <v>-1.5</v>
      </c>
      <c r="P488" s="276">
        <f>IF(O488&lt;($G$6-1),Lähteandmed!$E$45*1.2*1.005*(($G$6-1)-O488),0)</f>
        <v>32.422345199999995</v>
      </c>
    </row>
    <row r="489" spans="2:16">
      <c r="B489" s="113">
        <v>485</v>
      </c>
      <c r="C489" s="113">
        <v>-0.9</v>
      </c>
      <c r="D489" s="276">
        <f t="shared" si="14"/>
        <v>10.88879749586558</v>
      </c>
      <c r="L489" s="114">
        <f>IF(C489&lt;$G$6,Lähteandmed!$E$45*1.2*1.005*($G$6-O489),0)</f>
        <v>33.123368879999994</v>
      </c>
      <c r="M489" s="276" t="str">
        <f>IF(($G$4-Lähteandmed!$H$45*(Kraadpäevad!$G$4-Kraadpäevad!C489))&gt;Lähteandmed!$I$45,($G$4-Lähteandmed!$H$45*(Kraadpäevad!$G$4-Kraadpäevad!C489)),Lähteandmed!$I$45)</f>
        <v/>
      </c>
      <c r="N489" s="114">
        <f>IFERROR(($G$4-M489)/($G$4-C489),Lähteandmed!$H$45)</f>
        <v>0</v>
      </c>
      <c r="O489" s="276">
        <f t="shared" si="15"/>
        <v>-0.9</v>
      </c>
      <c r="P489" s="276">
        <f>IF(O489&lt;($G$6-1),Lähteandmed!$E$45*1.2*1.005*(($G$6-1)-O489),0)</f>
        <v>31.370809679999994</v>
      </c>
    </row>
    <row r="490" spans="2:16">
      <c r="B490" s="113">
        <v>486</v>
      </c>
      <c r="C490" s="113">
        <v>-0.3</v>
      </c>
      <c r="D490" s="276">
        <f t="shared" si="14"/>
        <v>10.28879749586558</v>
      </c>
      <c r="L490" s="114">
        <f>IF(C490&lt;$G$6,Lähteandmed!$E$45*1.2*1.005*($G$6-O490),0)</f>
        <v>32.071833359999999</v>
      </c>
      <c r="M490" s="276" t="str">
        <f>IF(($G$4-Lähteandmed!$H$45*(Kraadpäevad!$G$4-Kraadpäevad!C490))&gt;Lähteandmed!$I$45,($G$4-Lähteandmed!$H$45*(Kraadpäevad!$G$4-Kraadpäevad!C490)),Lähteandmed!$I$45)</f>
        <v/>
      </c>
      <c r="N490" s="114">
        <f>IFERROR(($G$4-M490)/($G$4-C490),Lähteandmed!$H$45)</f>
        <v>0</v>
      </c>
      <c r="O490" s="276">
        <f t="shared" si="15"/>
        <v>-0.3</v>
      </c>
      <c r="P490" s="276">
        <f>IF(O490&lt;($G$6-1),Lähteandmed!$E$45*1.2*1.005*(($G$6-1)-O490),0)</f>
        <v>30.319274159999999</v>
      </c>
    </row>
    <row r="491" spans="2:16">
      <c r="B491" s="113">
        <v>487</v>
      </c>
      <c r="C491" s="113">
        <v>-0.2</v>
      </c>
      <c r="D491" s="276">
        <f t="shared" si="14"/>
        <v>10.188797495865579</v>
      </c>
      <c r="L491" s="114">
        <f>IF(C491&lt;$G$6,Lähteandmed!$E$45*1.2*1.005*($G$6-O491),0)</f>
        <v>31.896577439999998</v>
      </c>
      <c r="M491" s="276" t="str">
        <f>IF(($G$4-Lähteandmed!$H$45*(Kraadpäevad!$G$4-Kraadpäevad!C491))&gt;Lähteandmed!$I$45,($G$4-Lähteandmed!$H$45*(Kraadpäevad!$G$4-Kraadpäevad!C491)),Lähteandmed!$I$45)</f>
        <v/>
      </c>
      <c r="N491" s="114">
        <f>IFERROR(($G$4-M491)/($G$4-C491),Lähteandmed!$H$45)</f>
        <v>0</v>
      </c>
      <c r="O491" s="276">
        <f t="shared" si="15"/>
        <v>-0.2</v>
      </c>
      <c r="P491" s="276">
        <f>IF(O491&lt;($G$6-1),Lähteandmed!$E$45*1.2*1.005*(($G$6-1)-O491),0)</f>
        <v>30.144018239999998</v>
      </c>
    </row>
    <row r="492" spans="2:16">
      <c r="B492" s="113">
        <v>488</v>
      </c>
      <c r="C492" s="113">
        <v>-0.1</v>
      </c>
      <c r="D492" s="276">
        <f t="shared" si="14"/>
        <v>10.088797495865579</v>
      </c>
      <c r="L492" s="114">
        <f>IF(C492&lt;$G$6,Lähteandmed!$E$45*1.2*1.005*($G$6-O492),0)</f>
        <v>31.72132152</v>
      </c>
      <c r="M492" s="276" t="str">
        <f>IF(($G$4-Lähteandmed!$H$45*(Kraadpäevad!$G$4-Kraadpäevad!C492))&gt;Lähteandmed!$I$45,($G$4-Lähteandmed!$H$45*(Kraadpäevad!$G$4-Kraadpäevad!C492)),Lähteandmed!$I$45)</f>
        <v/>
      </c>
      <c r="N492" s="114">
        <f>IFERROR(($G$4-M492)/($G$4-C492),Lähteandmed!$H$45)</f>
        <v>0</v>
      </c>
      <c r="O492" s="276">
        <f t="shared" si="15"/>
        <v>-0.1</v>
      </c>
      <c r="P492" s="276">
        <f>IF(O492&lt;($G$6-1),Lähteandmed!$E$45*1.2*1.005*(($G$6-1)-O492),0)</f>
        <v>29.96876232</v>
      </c>
    </row>
    <row r="493" spans="2:16">
      <c r="B493" s="113">
        <v>489</v>
      </c>
      <c r="C493" s="113">
        <v>0</v>
      </c>
      <c r="D493" s="276">
        <f t="shared" si="14"/>
        <v>9.9887974958655796</v>
      </c>
      <c r="L493" s="114">
        <f>IF(C493&lt;$G$6,Lähteandmed!$E$45*1.2*1.005*($G$6-O493),0)</f>
        <v>31.546065599999999</v>
      </c>
      <c r="M493" s="276" t="str">
        <f>IF(($G$4-Lähteandmed!$H$45*(Kraadpäevad!$G$4-Kraadpäevad!C493))&gt;Lähteandmed!$I$45,($G$4-Lähteandmed!$H$45*(Kraadpäevad!$G$4-Kraadpäevad!C493)),Lähteandmed!$I$45)</f>
        <v/>
      </c>
      <c r="N493" s="114">
        <f>IFERROR(($G$4-M493)/($G$4-C493),Lähteandmed!$H$45)</f>
        <v>0</v>
      </c>
      <c r="O493" s="276">
        <f t="shared" si="15"/>
        <v>0</v>
      </c>
      <c r="P493" s="276">
        <f>IF(O493&lt;($G$6-1),Lähteandmed!$E$45*1.2*1.005*(($G$6-1)-O493),0)</f>
        <v>29.793506399999998</v>
      </c>
    </row>
    <row r="494" spans="2:16">
      <c r="B494" s="113">
        <v>490</v>
      </c>
      <c r="C494" s="113">
        <v>0.4</v>
      </c>
      <c r="D494" s="276">
        <f t="shared" si="14"/>
        <v>9.5887974958655793</v>
      </c>
      <c r="L494" s="114">
        <f>IF(C494&lt;$G$6,Lähteandmed!$E$45*1.2*1.005*($G$6-O494),0)</f>
        <v>30.84504192</v>
      </c>
      <c r="M494" s="276" t="str">
        <f>IF(($G$4-Lähteandmed!$H$45*(Kraadpäevad!$G$4-Kraadpäevad!C494))&gt;Lähteandmed!$I$45,($G$4-Lähteandmed!$H$45*(Kraadpäevad!$G$4-Kraadpäevad!C494)),Lähteandmed!$I$45)</f>
        <v/>
      </c>
      <c r="N494" s="114">
        <f>IFERROR(($G$4-M494)/($G$4-C494),Lähteandmed!$H$45)</f>
        <v>0</v>
      </c>
      <c r="O494" s="276">
        <f t="shared" si="15"/>
        <v>0.4</v>
      </c>
      <c r="P494" s="276">
        <f>IF(O494&lt;($G$6-1),Lähteandmed!$E$45*1.2*1.005*(($G$6-1)-O494),0)</f>
        <v>29.09248272</v>
      </c>
    </row>
    <row r="495" spans="2:16">
      <c r="B495" s="113">
        <v>491</v>
      </c>
      <c r="C495" s="113">
        <v>0.8</v>
      </c>
      <c r="D495" s="276">
        <f t="shared" si="14"/>
        <v>9.1887974958655789</v>
      </c>
      <c r="L495" s="114">
        <f>IF(C495&lt;$G$6,Lähteandmed!$E$45*1.2*1.005*($G$6-O495),0)</f>
        <v>30.144018239999998</v>
      </c>
      <c r="M495" s="276" t="str">
        <f>IF(($G$4-Lähteandmed!$H$45*(Kraadpäevad!$G$4-Kraadpäevad!C495))&gt;Lähteandmed!$I$45,($G$4-Lähteandmed!$H$45*(Kraadpäevad!$G$4-Kraadpäevad!C495)),Lähteandmed!$I$45)</f>
        <v/>
      </c>
      <c r="N495" s="114">
        <f>IFERROR(($G$4-M495)/($G$4-C495),Lähteandmed!$H$45)</f>
        <v>0</v>
      </c>
      <c r="O495" s="276">
        <f t="shared" si="15"/>
        <v>0.8</v>
      </c>
      <c r="P495" s="276">
        <f>IF(O495&lt;($G$6-1),Lähteandmed!$E$45*1.2*1.005*(($G$6-1)-O495),0)</f>
        <v>28.391459039999997</v>
      </c>
    </row>
    <row r="496" spans="2:16">
      <c r="B496" s="113">
        <v>492</v>
      </c>
      <c r="C496" s="113">
        <v>1.2</v>
      </c>
      <c r="D496" s="276">
        <f t="shared" si="14"/>
        <v>8.7887974958655803</v>
      </c>
      <c r="L496" s="114">
        <f>IF(C496&lt;$G$6,Lähteandmed!$E$45*1.2*1.005*($G$6-O496),0)</f>
        <v>29.442994559999999</v>
      </c>
      <c r="M496" s="276" t="str">
        <f>IF(($G$4-Lähteandmed!$H$45*(Kraadpäevad!$G$4-Kraadpäevad!C496))&gt;Lähteandmed!$I$45,($G$4-Lähteandmed!$H$45*(Kraadpäevad!$G$4-Kraadpäevad!C496)),Lähteandmed!$I$45)</f>
        <v/>
      </c>
      <c r="N496" s="114">
        <f>IFERROR(($G$4-M496)/($G$4-C496),Lähteandmed!$H$45)</f>
        <v>0</v>
      </c>
      <c r="O496" s="276">
        <f t="shared" si="15"/>
        <v>1.2</v>
      </c>
      <c r="P496" s="276">
        <f>IF(O496&lt;($G$6-1),Lähteandmed!$E$45*1.2*1.005*(($G$6-1)-O496),0)</f>
        <v>27.690435359999999</v>
      </c>
    </row>
    <row r="497" spans="2:16">
      <c r="B497" s="113">
        <v>493</v>
      </c>
      <c r="C497" s="113">
        <v>1.3</v>
      </c>
      <c r="D497" s="276">
        <f t="shared" si="14"/>
        <v>8.6887974958655789</v>
      </c>
      <c r="L497" s="114">
        <f>IF(C497&lt;$G$6,Lähteandmed!$E$45*1.2*1.005*($G$6-O497),0)</f>
        <v>29.267738639999997</v>
      </c>
      <c r="M497" s="276" t="str">
        <f>IF(($G$4-Lähteandmed!$H$45*(Kraadpäevad!$G$4-Kraadpäevad!C497))&gt;Lähteandmed!$I$45,($G$4-Lähteandmed!$H$45*(Kraadpäevad!$G$4-Kraadpäevad!C497)),Lähteandmed!$I$45)</f>
        <v/>
      </c>
      <c r="N497" s="114">
        <f>IFERROR(($G$4-M497)/($G$4-C497),Lähteandmed!$H$45)</f>
        <v>0</v>
      </c>
      <c r="O497" s="276">
        <f t="shared" si="15"/>
        <v>1.3</v>
      </c>
      <c r="P497" s="276">
        <f>IF(O497&lt;($G$6-1),Lähteandmed!$E$45*1.2*1.005*(($G$6-1)-O497),0)</f>
        <v>27.515179439999997</v>
      </c>
    </row>
    <row r="498" spans="2:16">
      <c r="B498" s="113">
        <v>494</v>
      </c>
      <c r="C498" s="113">
        <v>1.5</v>
      </c>
      <c r="D498" s="276">
        <f t="shared" si="14"/>
        <v>8.4887974958655796</v>
      </c>
      <c r="L498" s="114">
        <f>IF(C498&lt;$G$6,Lähteandmed!$E$45*1.2*1.005*($G$6-O498),0)</f>
        <v>28.917226799999998</v>
      </c>
      <c r="M498" s="276" t="str">
        <f>IF(($G$4-Lähteandmed!$H$45*(Kraadpäevad!$G$4-Kraadpäevad!C498))&gt;Lähteandmed!$I$45,($G$4-Lähteandmed!$H$45*(Kraadpäevad!$G$4-Kraadpäevad!C498)),Lähteandmed!$I$45)</f>
        <v/>
      </c>
      <c r="N498" s="114">
        <f>IFERROR(($G$4-M498)/($G$4-C498),Lähteandmed!$H$45)</f>
        <v>0</v>
      </c>
      <c r="O498" s="276">
        <f t="shared" si="15"/>
        <v>1.5</v>
      </c>
      <c r="P498" s="276">
        <f>IF(O498&lt;($G$6-1),Lähteandmed!$E$45*1.2*1.005*(($G$6-1)-O498),0)</f>
        <v>27.164667599999998</v>
      </c>
    </row>
    <row r="499" spans="2:16">
      <c r="B499" s="113">
        <v>495</v>
      </c>
      <c r="C499" s="113">
        <v>1.6</v>
      </c>
      <c r="D499" s="276">
        <f t="shared" si="14"/>
        <v>8.38879749586558</v>
      </c>
      <c r="L499" s="114">
        <f>IF(C499&lt;$G$6,Lähteandmed!$E$45*1.2*1.005*($G$6-O499),0)</f>
        <v>28.741970879999997</v>
      </c>
      <c r="M499" s="276" t="str">
        <f>IF(($G$4-Lähteandmed!$H$45*(Kraadpäevad!$G$4-Kraadpäevad!C499))&gt;Lähteandmed!$I$45,($G$4-Lähteandmed!$H$45*(Kraadpäevad!$G$4-Kraadpäevad!C499)),Lähteandmed!$I$45)</f>
        <v/>
      </c>
      <c r="N499" s="114">
        <f>IFERROR(($G$4-M499)/($G$4-C499),Lähteandmed!$H$45)</f>
        <v>0</v>
      </c>
      <c r="O499" s="276">
        <f t="shared" si="15"/>
        <v>1.6</v>
      </c>
      <c r="P499" s="276">
        <f>IF(O499&lt;($G$6-1),Lähteandmed!$E$45*1.2*1.005*(($G$6-1)-O499),0)</f>
        <v>26.98941168</v>
      </c>
    </row>
    <row r="500" spans="2:16">
      <c r="B500" s="113">
        <v>496</v>
      </c>
      <c r="C500" s="113">
        <v>1.9</v>
      </c>
      <c r="D500" s="276">
        <f t="shared" si="14"/>
        <v>8.0887974958655793</v>
      </c>
      <c r="L500" s="114">
        <f>IF(C500&lt;$G$6,Lähteandmed!$E$45*1.2*1.005*($G$6-O500),0)</f>
        <v>28.216203119999999</v>
      </c>
      <c r="M500" s="276" t="str">
        <f>IF(($G$4-Lähteandmed!$H$45*(Kraadpäevad!$G$4-Kraadpäevad!C500))&gt;Lähteandmed!$I$45,($G$4-Lähteandmed!$H$45*(Kraadpäevad!$G$4-Kraadpäevad!C500)),Lähteandmed!$I$45)</f>
        <v/>
      </c>
      <c r="N500" s="114">
        <f>IFERROR(($G$4-M500)/($G$4-C500),Lähteandmed!$H$45)</f>
        <v>0</v>
      </c>
      <c r="O500" s="276">
        <f t="shared" si="15"/>
        <v>1.9</v>
      </c>
      <c r="P500" s="276">
        <f>IF(O500&lt;($G$6-1),Lähteandmed!$E$45*1.2*1.005*(($G$6-1)-O500),0)</f>
        <v>26.463643919999999</v>
      </c>
    </row>
    <row r="501" spans="2:16">
      <c r="B501" s="113">
        <v>497</v>
      </c>
      <c r="C501" s="113">
        <v>2.1</v>
      </c>
      <c r="D501" s="276">
        <f t="shared" si="14"/>
        <v>7.88879749586558</v>
      </c>
      <c r="L501" s="114">
        <f>IF(C501&lt;$G$6,Lähteandmed!$E$45*1.2*1.005*($G$6-O501),0)</f>
        <v>27.86569128</v>
      </c>
      <c r="M501" s="276" t="str">
        <f>IF(($G$4-Lähteandmed!$H$45*(Kraadpäevad!$G$4-Kraadpäevad!C501))&gt;Lähteandmed!$I$45,($G$4-Lähteandmed!$H$45*(Kraadpäevad!$G$4-Kraadpäevad!C501)),Lähteandmed!$I$45)</f>
        <v/>
      </c>
      <c r="N501" s="114">
        <f>IFERROR(($G$4-M501)/($G$4-C501),Lähteandmed!$H$45)</f>
        <v>0</v>
      </c>
      <c r="O501" s="276">
        <f t="shared" si="15"/>
        <v>2.1</v>
      </c>
      <c r="P501" s="276">
        <f>IF(O501&lt;($G$6-1),Lähteandmed!$E$45*1.2*1.005*(($G$6-1)-O501),0)</f>
        <v>26.11313208</v>
      </c>
    </row>
    <row r="502" spans="2:16">
      <c r="B502" s="113">
        <v>498</v>
      </c>
      <c r="C502" s="113">
        <v>2.4</v>
      </c>
      <c r="D502" s="276">
        <f t="shared" si="14"/>
        <v>7.5887974958655793</v>
      </c>
      <c r="L502" s="114">
        <f>IF(C502&lt;$G$6,Lähteandmed!$E$45*1.2*1.005*($G$6-O502),0)</f>
        <v>27.339923519999996</v>
      </c>
      <c r="M502" s="276" t="str">
        <f>IF(($G$4-Lähteandmed!$H$45*(Kraadpäevad!$G$4-Kraadpäevad!C502))&gt;Lähteandmed!$I$45,($G$4-Lähteandmed!$H$45*(Kraadpäevad!$G$4-Kraadpäevad!C502)),Lähteandmed!$I$45)</f>
        <v/>
      </c>
      <c r="N502" s="114">
        <f>IFERROR(($G$4-M502)/($G$4-C502),Lähteandmed!$H$45)</f>
        <v>0</v>
      </c>
      <c r="O502" s="276">
        <f t="shared" si="15"/>
        <v>2.4</v>
      </c>
      <c r="P502" s="276">
        <f>IF(O502&lt;($G$6-1),Lähteandmed!$E$45*1.2*1.005*(($G$6-1)-O502),0)</f>
        <v>25.587364319999999</v>
      </c>
    </row>
    <row r="503" spans="2:16">
      <c r="B503" s="113">
        <v>499</v>
      </c>
      <c r="C503" s="113">
        <v>2.2999999999999998</v>
      </c>
      <c r="D503" s="276">
        <f t="shared" si="14"/>
        <v>7.6887974958655798</v>
      </c>
      <c r="L503" s="114">
        <f>IF(C503&lt;$G$6,Lähteandmed!$E$45*1.2*1.005*($G$6-O503),0)</f>
        <v>27.515179439999997</v>
      </c>
      <c r="M503" s="276" t="str">
        <f>IF(($G$4-Lähteandmed!$H$45*(Kraadpäevad!$G$4-Kraadpäevad!C503))&gt;Lähteandmed!$I$45,($G$4-Lähteandmed!$H$45*(Kraadpäevad!$G$4-Kraadpäevad!C503)),Lähteandmed!$I$45)</f>
        <v/>
      </c>
      <c r="N503" s="114">
        <f>IFERROR(($G$4-M503)/($G$4-C503),Lähteandmed!$H$45)</f>
        <v>0</v>
      </c>
      <c r="O503" s="276">
        <f t="shared" si="15"/>
        <v>2.2999999999999998</v>
      </c>
      <c r="P503" s="276">
        <f>IF(O503&lt;($G$6-1),Lähteandmed!$E$45*1.2*1.005*(($G$6-1)-O503),0)</f>
        <v>25.762620239999997</v>
      </c>
    </row>
    <row r="504" spans="2:16">
      <c r="B504" s="113">
        <v>500</v>
      </c>
      <c r="C504" s="113">
        <v>2.2999999999999998</v>
      </c>
      <c r="D504" s="276">
        <f t="shared" si="14"/>
        <v>7.6887974958655798</v>
      </c>
      <c r="L504" s="114">
        <f>IF(C504&lt;$G$6,Lähteandmed!$E$45*1.2*1.005*($G$6-O504),0)</f>
        <v>27.515179439999997</v>
      </c>
      <c r="M504" s="276" t="str">
        <f>IF(($G$4-Lähteandmed!$H$45*(Kraadpäevad!$G$4-Kraadpäevad!C504))&gt;Lähteandmed!$I$45,($G$4-Lähteandmed!$H$45*(Kraadpäevad!$G$4-Kraadpäevad!C504)),Lähteandmed!$I$45)</f>
        <v/>
      </c>
      <c r="N504" s="114">
        <f>IFERROR(($G$4-M504)/($G$4-C504),Lähteandmed!$H$45)</f>
        <v>0</v>
      </c>
      <c r="O504" s="276">
        <f t="shared" si="15"/>
        <v>2.2999999999999998</v>
      </c>
      <c r="P504" s="276">
        <f>IF(O504&lt;($G$6-1),Lähteandmed!$E$45*1.2*1.005*(($G$6-1)-O504),0)</f>
        <v>25.762620239999997</v>
      </c>
    </row>
    <row r="505" spans="2:16">
      <c r="B505" s="113">
        <v>501</v>
      </c>
      <c r="C505" s="113">
        <v>2.2000000000000002</v>
      </c>
      <c r="D505" s="276">
        <f t="shared" si="14"/>
        <v>7.7887974958655795</v>
      </c>
      <c r="L505" s="114">
        <f>IF(C505&lt;$G$6,Lähteandmed!$E$45*1.2*1.005*($G$6-O505),0)</f>
        <v>27.690435359999999</v>
      </c>
      <c r="M505" s="276" t="str">
        <f>IF(($G$4-Lähteandmed!$H$45*(Kraadpäevad!$G$4-Kraadpäevad!C505))&gt;Lähteandmed!$I$45,($G$4-Lähteandmed!$H$45*(Kraadpäevad!$G$4-Kraadpäevad!C505)),Lähteandmed!$I$45)</f>
        <v/>
      </c>
      <c r="N505" s="114">
        <f>IFERROR(($G$4-M505)/($G$4-C505),Lähteandmed!$H$45)</f>
        <v>0</v>
      </c>
      <c r="O505" s="276">
        <f t="shared" si="15"/>
        <v>2.2000000000000002</v>
      </c>
      <c r="P505" s="276">
        <f>IF(O505&lt;($G$6-1),Lähteandmed!$E$45*1.2*1.005*(($G$6-1)-O505),0)</f>
        <v>25.937876159999998</v>
      </c>
    </row>
    <row r="506" spans="2:16">
      <c r="B506" s="113">
        <v>502</v>
      </c>
      <c r="C506" s="113">
        <v>2.2999999999999998</v>
      </c>
      <c r="D506" s="276">
        <f t="shared" si="14"/>
        <v>7.6887974958655798</v>
      </c>
      <c r="L506" s="114">
        <f>IF(C506&lt;$G$6,Lähteandmed!$E$45*1.2*1.005*($G$6-O506),0)</f>
        <v>27.515179439999997</v>
      </c>
      <c r="M506" s="276" t="str">
        <f>IF(($G$4-Lähteandmed!$H$45*(Kraadpäevad!$G$4-Kraadpäevad!C506))&gt;Lähteandmed!$I$45,($G$4-Lähteandmed!$H$45*(Kraadpäevad!$G$4-Kraadpäevad!C506)),Lähteandmed!$I$45)</f>
        <v/>
      </c>
      <c r="N506" s="114">
        <f>IFERROR(($G$4-M506)/($G$4-C506),Lähteandmed!$H$45)</f>
        <v>0</v>
      </c>
      <c r="O506" s="276">
        <f t="shared" si="15"/>
        <v>2.2999999999999998</v>
      </c>
      <c r="P506" s="276">
        <f>IF(O506&lt;($G$6-1),Lähteandmed!$E$45*1.2*1.005*(($G$6-1)-O506),0)</f>
        <v>25.762620239999997</v>
      </c>
    </row>
    <row r="507" spans="2:16">
      <c r="B507" s="113">
        <v>503</v>
      </c>
      <c r="C507" s="113">
        <v>2.5</v>
      </c>
      <c r="D507" s="276">
        <f t="shared" si="14"/>
        <v>7.4887974958655796</v>
      </c>
      <c r="L507" s="114">
        <f>IF(C507&lt;$G$6,Lähteandmed!$E$45*1.2*1.005*($G$6-O507),0)</f>
        <v>27.164667599999998</v>
      </c>
      <c r="M507" s="276" t="str">
        <f>IF(($G$4-Lähteandmed!$H$45*(Kraadpäevad!$G$4-Kraadpäevad!C507))&gt;Lähteandmed!$I$45,($G$4-Lähteandmed!$H$45*(Kraadpäevad!$G$4-Kraadpäevad!C507)),Lähteandmed!$I$45)</f>
        <v/>
      </c>
      <c r="N507" s="114">
        <f>IFERROR(($G$4-M507)/($G$4-C507),Lähteandmed!$H$45)</f>
        <v>0</v>
      </c>
      <c r="O507" s="276">
        <f t="shared" si="15"/>
        <v>2.5</v>
      </c>
      <c r="P507" s="276">
        <f>IF(O507&lt;($G$6-1),Lähteandmed!$E$45*1.2*1.005*(($G$6-1)-O507),0)</f>
        <v>25.412108399999997</v>
      </c>
    </row>
    <row r="508" spans="2:16">
      <c r="B508" s="113">
        <v>504</v>
      </c>
      <c r="C508" s="113">
        <v>2.6</v>
      </c>
      <c r="D508" s="276">
        <f t="shared" si="14"/>
        <v>7.38879749586558</v>
      </c>
      <c r="L508" s="114">
        <f>IF(C508&lt;$G$6,Lähteandmed!$E$45*1.2*1.005*($G$6-O508),0)</f>
        <v>26.98941168</v>
      </c>
      <c r="M508" s="276" t="str">
        <f>IF(($G$4-Lähteandmed!$H$45*(Kraadpäevad!$G$4-Kraadpäevad!C508))&gt;Lähteandmed!$I$45,($G$4-Lähteandmed!$H$45*(Kraadpäevad!$G$4-Kraadpäevad!C508)),Lähteandmed!$I$45)</f>
        <v/>
      </c>
      <c r="N508" s="114">
        <f>IFERROR(($G$4-M508)/($G$4-C508),Lähteandmed!$H$45)</f>
        <v>0</v>
      </c>
      <c r="O508" s="276">
        <f t="shared" si="15"/>
        <v>2.6</v>
      </c>
      <c r="P508" s="276">
        <f>IF(O508&lt;($G$6-1),Lähteandmed!$E$45*1.2*1.005*(($G$6-1)-O508),0)</f>
        <v>25.23685248</v>
      </c>
    </row>
    <row r="509" spans="2:16">
      <c r="B509" s="113">
        <v>505</v>
      </c>
      <c r="C509" s="113">
        <v>2.8</v>
      </c>
      <c r="D509" s="276">
        <f t="shared" si="14"/>
        <v>7.1887974958655798</v>
      </c>
      <c r="L509" s="114">
        <f>IF(C509&lt;$G$6,Lähteandmed!$E$45*1.2*1.005*($G$6-O509),0)</f>
        <v>26.638899839999997</v>
      </c>
      <c r="M509" s="276" t="str">
        <f>IF(($G$4-Lähteandmed!$H$45*(Kraadpäevad!$G$4-Kraadpäevad!C509))&gt;Lähteandmed!$I$45,($G$4-Lähteandmed!$H$45*(Kraadpäevad!$G$4-Kraadpäevad!C509)),Lähteandmed!$I$45)</f>
        <v/>
      </c>
      <c r="N509" s="114">
        <f>IFERROR(($G$4-M509)/($G$4-C509),Lähteandmed!$H$45)</f>
        <v>0</v>
      </c>
      <c r="O509" s="276">
        <f t="shared" si="15"/>
        <v>2.8</v>
      </c>
      <c r="P509" s="276">
        <f>IF(O509&lt;($G$6-1),Lähteandmed!$E$45*1.2*1.005*(($G$6-1)-O509),0)</f>
        <v>24.886340639999997</v>
      </c>
    </row>
    <row r="510" spans="2:16">
      <c r="B510" s="113">
        <v>506</v>
      </c>
      <c r="C510" s="113">
        <v>3</v>
      </c>
      <c r="D510" s="276">
        <f t="shared" si="14"/>
        <v>6.9887974958655796</v>
      </c>
      <c r="L510" s="114">
        <f>IF(C510&lt;$G$6,Lähteandmed!$E$45*1.2*1.005*($G$6-O510),0)</f>
        <v>26.288387999999998</v>
      </c>
      <c r="M510" s="276" t="str">
        <f>IF(($G$4-Lähteandmed!$H$45*(Kraadpäevad!$G$4-Kraadpäevad!C510))&gt;Lähteandmed!$I$45,($G$4-Lähteandmed!$H$45*(Kraadpäevad!$G$4-Kraadpäevad!C510)),Lähteandmed!$I$45)</f>
        <v/>
      </c>
      <c r="N510" s="114">
        <f>IFERROR(($G$4-M510)/($G$4-C510),Lähteandmed!$H$45)</f>
        <v>0</v>
      </c>
      <c r="O510" s="276">
        <f t="shared" si="15"/>
        <v>3</v>
      </c>
      <c r="P510" s="276">
        <f>IF(O510&lt;($G$6-1),Lähteandmed!$E$45*1.2*1.005*(($G$6-1)-O510),0)</f>
        <v>24.535828799999997</v>
      </c>
    </row>
    <row r="511" spans="2:16">
      <c r="B511" s="113">
        <v>507</v>
      </c>
      <c r="C511" s="113">
        <v>3.2</v>
      </c>
      <c r="D511" s="276">
        <f t="shared" si="14"/>
        <v>6.7887974958655795</v>
      </c>
      <c r="L511" s="114">
        <f>IF(C511&lt;$G$6,Lähteandmed!$E$45*1.2*1.005*($G$6-O511),0)</f>
        <v>25.937876159999998</v>
      </c>
      <c r="M511" s="276" t="str">
        <f>IF(($G$4-Lähteandmed!$H$45*(Kraadpäevad!$G$4-Kraadpäevad!C511))&gt;Lähteandmed!$I$45,($G$4-Lähteandmed!$H$45*(Kraadpäevad!$G$4-Kraadpäevad!C511)),Lähteandmed!$I$45)</f>
        <v/>
      </c>
      <c r="N511" s="114">
        <f>IFERROR(($G$4-M511)/($G$4-C511),Lähteandmed!$H$45)</f>
        <v>0</v>
      </c>
      <c r="O511" s="276">
        <f t="shared" si="15"/>
        <v>3.2</v>
      </c>
      <c r="P511" s="276">
        <f>IF(O511&lt;($G$6-1),Lähteandmed!$E$45*1.2*1.005*(($G$6-1)-O511),0)</f>
        <v>24.185316959999998</v>
      </c>
    </row>
    <row r="512" spans="2:16">
      <c r="B512" s="113">
        <v>508</v>
      </c>
      <c r="C512" s="113">
        <v>3.5</v>
      </c>
      <c r="D512" s="276">
        <f t="shared" si="14"/>
        <v>6.4887974958655796</v>
      </c>
      <c r="L512" s="114">
        <f>IF(C512&lt;$G$6,Lähteandmed!$E$45*1.2*1.005*($G$6-O512),0)</f>
        <v>25.412108399999997</v>
      </c>
      <c r="M512" s="276" t="str">
        <f>IF(($G$4-Lähteandmed!$H$45*(Kraadpäevad!$G$4-Kraadpäevad!C512))&gt;Lähteandmed!$I$45,($G$4-Lähteandmed!$H$45*(Kraadpäevad!$G$4-Kraadpäevad!C512)),Lähteandmed!$I$45)</f>
        <v/>
      </c>
      <c r="N512" s="114">
        <f>IFERROR(($G$4-M512)/($G$4-C512),Lähteandmed!$H$45)</f>
        <v>0</v>
      </c>
      <c r="O512" s="276">
        <f t="shared" si="15"/>
        <v>3.5</v>
      </c>
      <c r="P512" s="276">
        <f>IF(O512&lt;($G$6-1),Lähteandmed!$E$45*1.2*1.005*(($G$6-1)-O512),0)</f>
        <v>23.659549199999997</v>
      </c>
    </row>
    <row r="513" spans="2:16">
      <c r="B513" s="113">
        <v>509</v>
      </c>
      <c r="C513" s="113">
        <v>3.7</v>
      </c>
      <c r="D513" s="276">
        <f t="shared" si="14"/>
        <v>6.2887974958655795</v>
      </c>
      <c r="L513" s="114">
        <f>IF(C513&lt;$G$6,Lähteandmed!$E$45*1.2*1.005*($G$6-O513),0)</f>
        <v>25.061596559999998</v>
      </c>
      <c r="M513" s="276" t="str">
        <f>IF(($G$4-Lähteandmed!$H$45*(Kraadpäevad!$G$4-Kraadpäevad!C513))&gt;Lähteandmed!$I$45,($G$4-Lähteandmed!$H$45*(Kraadpäevad!$G$4-Kraadpäevad!C513)),Lähteandmed!$I$45)</f>
        <v/>
      </c>
      <c r="N513" s="114">
        <f>IFERROR(($G$4-M513)/($G$4-C513),Lähteandmed!$H$45)</f>
        <v>0</v>
      </c>
      <c r="O513" s="276">
        <f t="shared" si="15"/>
        <v>3.7</v>
      </c>
      <c r="P513" s="276">
        <f>IF(O513&lt;($G$6-1),Lähteandmed!$E$45*1.2*1.005*(($G$6-1)-O513),0)</f>
        <v>23.309037359999998</v>
      </c>
    </row>
    <row r="514" spans="2:16">
      <c r="B514" s="113">
        <v>510</v>
      </c>
      <c r="C514" s="113">
        <v>4</v>
      </c>
      <c r="D514" s="276">
        <f t="shared" si="14"/>
        <v>5.9887974958655796</v>
      </c>
      <c r="L514" s="114">
        <f>IF(C514&lt;$G$6,Lähteandmed!$E$45*1.2*1.005*($G$6-O514),0)</f>
        <v>24.535828799999997</v>
      </c>
      <c r="M514" s="276" t="str">
        <f>IF(($G$4-Lähteandmed!$H$45*(Kraadpäevad!$G$4-Kraadpäevad!C514))&gt;Lähteandmed!$I$45,($G$4-Lähteandmed!$H$45*(Kraadpäevad!$G$4-Kraadpäevad!C514)),Lähteandmed!$I$45)</f>
        <v/>
      </c>
      <c r="N514" s="114">
        <f>IFERROR(($G$4-M514)/($G$4-C514),Lähteandmed!$H$45)</f>
        <v>0</v>
      </c>
      <c r="O514" s="276">
        <f t="shared" si="15"/>
        <v>4</v>
      </c>
      <c r="P514" s="276">
        <f>IF(O514&lt;($G$6-1),Lähteandmed!$E$45*1.2*1.005*(($G$6-1)-O514),0)</f>
        <v>22.783269599999997</v>
      </c>
    </row>
    <row r="515" spans="2:16">
      <c r="B515" s="113">
        <v>511</v>
      </c>
      <c r="C515" s="113">
        <v>3.9</v>
      </c>
      <c r="D515" s="276">
        <f t="shared" si="14"/>
        <v>6.0887974958655793</v>
      </c>
      <c r="L515" s="114">
        <f>IF(C515&lt;$G$6,Lähteandmed!$E$45*1.2*1.005*($G$6-O515),0)</f>
        <v>24.711084719999999</v>
      </c>
      <c r="M515" s="276" t="str">
        <f>IF(($G$4-Lähteandmed!$H$45*(Kraadpäevad!$G$4-Kraadpäevad!C515))&gt;Lähteandmed!$I$45,($G$4-Lähteandmed!$H$45*(Kraadpäevad!$G$4-Kraadpäevad!C515)),Lähteandmed!$I$45)</f>
        <v/>
      </c>
      <c r="N515" s="114">
        <f>IFERROR(($G$4-M515)/($G$4-C515),Lähteandmed!$H$45)</f>
        <v>0</v>
      </c>
      <c r="O515" s="276">
        <f t="shared" si="15"/>
        <v>3.9</v>
      </c>
      <c r="P515" s="276">
        <f>IF(O515&lt;($G$6-1),Lähteandmed!$E$45*1.2*1.005*(($G$6-1)-O515),0)</f>
        <v>22.958525519999998</v>
      </c>
    </row>
    <row r="516" spans="2:16">
      <c r="B516" s="113">
        <v>512</v>
      </c>
      <c r="C516" s="113">
        <v>3.8</v>
      </c>
      <c r="D516" s="276">
        <f t="shared" ref="D516:D579" si="16">IFERROR(IF($G$5-C516&gt;0,$G$5-C516,"0"),0)</f>
        <v>6.1887974958655798</v>
      </c>
      <c r="L516" s="114">
        <f>IF(C516&lt;$G$6,Lähteandmed!$E$45*1.2*1.005*($G$6-O516),0)</f>
        <v>24.886340639999997</v>
      </c>
      <c r="M516" s="276" t="str">
        <f>IF(($G$4-Lähteandmed!$H$45*(Kraadpäevad!$G$4-Kraadpäevad!C516))&gt;Lähteandmed!$I$45,($G$4-Lähteandmed!$H$45*(Kraadpäevad!$G$4-Kraadpäevad!C516)),Lähteandmed!$I$45)</f>
        <v/>
      </c>
      <c r="N516" s="114">
        <f>IFERROR(($G$4-M516)/($G$4-C516),Lähteandmed!$H$45)</f>
        <v>0</v>
      </c>
      <c r="O516" s="276">
        <f t="shared" ref="O516:O579" si="17">N516*($G$4-C516)+C516</f>
        <v>3.8</v>
      </c>
      <c r="P516" s="276">
        <f>IF(O516&lt;($G$6-1),Lähteandmed!$E$45*1.2*1.005*(($G$6-1)-O516),0)</f>
        <v>23.133781439999996</v>
      </c>
    </row>
    <row r="517" spans="2:16">
      <c r="B517" s="113">
        <v>513</v>
      </c>
      <c r="C517" s="113">
        <v>3.7</v>
      </c>
      <c r="D517" s="276">
        <f t="shared" si="16"/>
        <v>6.2887974958655795</v>
      </c>
      <c r="L517" s="114">
        <f>IF(C517&lt;$G$6,Lähteandmed!$E$45*1.2*1.005*($G$6-O517),0)</f>
        <v>25.061596559999998</v>
      </c>
      <c r="M517" s="276" t="str">
        <f>IF(($G$4-Lähteandmed!$H$45*(Kraadpäevad!$G$4-Kraadpäevad!C517))&gt;Lähteandmed!$I$45,($G$4-Lähteandmed!$H$45*(Kraadpäevad!$G$4-Kraadpäevad!C517)),Lähteandmed!$I$45)</f>
        <v/>
      </c>
      <c r="N517" s="114">
        <f>IFERROR(($G$4-M517)/($G$4-C517),Lähteandmed!$H$45)</f>
        <v>0</v>
      </c>
      <c r="O517" s="276">
        <f t="shared" si="17"/>
        <v>3.7</v>
      </c>
      <c r="P517" s="276">
        <f>IF(O517&lt;($G$6-1),Lähteandmed!$E$45*1.2*1.005*(($G$6-1)-O517),0)</f>
        <v>23.309037359999998</v>
      </c>
    </row>
    <row r="518" spans="2:16">
      <c r="B518" s="113">
        <v>514</v>
      </c>
      <c r="C518" s="113">
        <v>3.5</v>
      </c>
      <c r="D518" s="276">
        <f t="shared" si="16"/>
        <v>6.4887974958655796</v>
      </c>
      <c r="L518" s="114">
        <f>IF(C518&lt;$G$6,Lähteandmed!$E$45*1.2*1.005*($G$6-O518),0)</f>
        <v>25.412108399999997</v>
      </c>
      <c r="M518" s="276" t="str">
        <f>IF(($G$4-Lähteandmed!$H$45*(Kraadpäevad!$G$4-Kraadpäevad!C518))&gt;Lähteandmed!$I$45,($G$4-Lähteandmed!$H$45*(Kraadpäevad!$G$4-Kraadpäevad!C518)),Lähteandmed!$I$45)</f>
        <v/>
      </c>
      <c r="N518" s="114">
        <f>IFERROR(($G$4-M518)/($G$4-C518),Lähteandmed!$H$45)</f>
        <v>0</v>
      </c>
      <c r="O518" s="276">
        <f t="shared" si="17"/>
        <v>3.5</v>
      </c>
      <c r="P518" s="276">
        <f>IF(O518&lt;($G$6-1),Lähteandmed!$E$45*1.2*1.005*(($G$6-1)-O518),0)</f>
        <v>23.659549199999997</v>
      </c>
    </row>
    <row r="519" spans="2:16">
      <c r="B519" s="113">
        <v>515</v>
      </c>
      <c r="C519" s="113">
        <v>3.4</v>
      </c>
      <c r="D519" s="276">
        <f t="shared" si="16"/>
        <v>6.5887974958655793</v>
      </c>
      <c r="L519" s="114">
        <f>IF(C519&lt;$G$6,Lähteandmed!$E$45*1.2*1.005*($G$6-O519),0)</f>
        <v>25.587364319999999</v>
      </c>
      <c r="M519" s="276" t="str">
        <f>IF(($G$4-Lähteandmed!$H$45*(Kraadpäevad!$G$4-Kraadpäevad!C519))&gt;Lähteandmed!$I$45,($G$4-Lähteandmed!$H$45*(Kraadpäevad!$G$4-Kraadpäevad!C519)),Lähteandmed!$I$45)</f>
        <v/>
      </c>
      <c r="N519" s="114">
        <f>IFERROR(($G$4-M519)/($G$4-C519),Lähteandmed!$H$45)</f>
        <v>0</v>
      </c>
      <c r="O519" s="276">
        <f t="shared" si="17"/>
        <v>3.4</v>
      </c>
      <c r="P519" s="276">
        <f>IF(O519&lt;($G$6-1),Lähteandmed!$E$45*1.2*1.005*(($G$6-1)-O519),0)</f>
        <v>23.834805119999999</v>
      </c>
    </row>
    <row r="520" spans="2:16">
      <c r="B520" s="113">
        <v>516</v>
      </c>
      <c r="C520" s="113">
        <v>3.2</v>
      </c>
      <c r="D520" s="276">
        <f t="shared" si="16"/>
        <v>6.7887974958655795</v>
      </c>
      <c r="L520" s="114">
        <f>IF(C520&lt;$G$6,Lähteandmed!$E$45*1.2*1.005*($G$6-O520),0)</f>
        <v>25.937876159999998</v>
      </c>
      <c r="M520" s="276" t="str">
        <f>IF(($G$4-Lähteandmed!$H$45*(Kraadpäevad!$G$4-Kraadpäevad!C520))&gt;Lähteandmed!$I$45,($G$4-Lähteandmed!$H$45*(Kraadpäevad!$G$4-Kraadpäevad!C520)),Lähteandmed!$I$45)</f>
        <v/>
      </c>
      <c r="N520" s="114">
        <f>IFERROR(($G$4-M520)/($G$4-C520),Lähteandmed!$H$45)</f>
        <v>0</v>
      </c>
      <c r="O520" s="276">
        <f t="shared" si="17"/>
        <v>3.2</v>
      </c>
      <c r="P520" s="276">
        <f>IF(O520&lt;($G$6-1),Lähteandmed!$E$45*1.2*1.005*(($G$6-1)-O520),0)</f>
        <v>24.185316959999998</v>
      </c>
    </row>
    <row r="521" spans="2:16">
      <c r="B521" s="113">
        <v>517</v>
      </c>
      <c r="C521" s="113">
        <v>3</v>
      </c>
      <c r="D521" s="276">
        <f t="shared" si="16"/>
        <v>6.9887974958655796</v>
      </c>
      <c r="L521" s="114">
        <f>IF(C521&lt;$G$6,Lähteandmed!$E$45*1.2*1.005*($G$6-O521),0)</f>
        <v>26.288387999999998</v>
      </c>
      <c r="M521" s="276" t="str">
        <f>IF(($G$4-Lähteandmed!$H$45*(Kraadpäevad!$G$4-Kraadpäevad!C521))&gt;Lähteandmed!$I$45,($G$4-Lähteandmed!$H$45*(Kraadpäevad!$G$4-Kraadpäevad!C521)),Lähteandmed!$I$45)</f>
        <v/>
      </c>
      <c r="N521" s="114">
        <f>IFERROR(($G$4-M521)/($G$4-C521),Lähteandmed!$H$45)</f>
        <v>0</v>
      </c>
      <c r="O521" s="276">
        <f t="shared" si="17"/>
        <v>3</v>
      </c>
      <c r="P521" s="276">
        <f>IF(O521&lt;($G$6-1),Lähteandmed!$E$45*1.2*1.005*(($G$6-1)-O521),0)</f>
        <v>24.535828799999997</v>
      </c>
    </row>
    <row r="522" spans="2:16">
      <c r="B522" s="113">
        <v>518</v>
      </c>
      <c r="C522" s="113">
        <v>2.8</v>
      </c>
      <c r="D522" s="276">
        <f t="shared" si="16"/>
        <v>7.1887974958655798</v>
      </c>
      <c r="L522" s="114">
        <f>IF(C522&lt;$G$6,Lähteandmed!$E$45*1.2*1.005*($G$6-O522),0)</f>
        <v>26.638899839999997</v>
      </c>
      <c r="M522" s="276" t="str">
        <f>IF(($G$4-Lähteandmed!$H$45*(Kraadpäevad!$G$4-Kraadpäevad!C522))&gt;Lähteandmed!$I$45,($G$4-Lähteandmed!$H$45*(Kraadpäevad!$G$4-Kraadpäevad!C522)),Lähteandmed!$I$45)</f>
        <v/>
      </c>
      <c r="N522" s="114">
        <f>IFERROR(($G$4-M522)/($G$4-C522),Lähteandmed!$H$45)</f>
        <v>0</v>
      </c>
      <c r="O522" s="276">
        <f t="shared" si="17"/>
        <v>2.8</v>
      </c>
      <c r="P522" s="276">
        <f>IF(O522&lt;($G$6-1),Lähteandmed!$E$45*1.2*1.005*(($G$6-1)-O522),0)</f>
        <v>24.886340639999997</v>
      </c>
    </row>
    <row r="523" spans="2:16">
      <c r="B523" s="113">
        <v>519</v>
      </c>
      <c r="C523" s="113">
        <v>2.6</v>
      </c>
      <c r="D523" s="276">
        <f t="shared" si="16"/>
        <v>7.38879749586558</v>
      </c>
      <c r="L523" s="114">
        <f>IF(C523&lt;$G$6,Lähteandmed!$E$45*1.2*1.005*($G$6-O523),0)</f>
        <v>26.98941168</v>
      </c>
      <c r="M523" s="276" t="str">
        <f>IF(($G$4-Lähteandmed!$H$45*(Kraadpäevad!$G$4-Kraadpäevad!C523))&gt;Lähteandmed!$I$45,($G$4-Lähteandmed!$H$45*(Kraadpäevad!$G$4-Kraadpäevad!C523)),Lähteandmed!$I$45)</f>
        <v/>
      </c>
      <c r="N523" s="114">
        <f>IFERROR(($G$4-M523)/($G$4-C523),Lähteandmed!$H$45)</f>
        <v>0</v>
      </c>
      <c r="O523" s="276">
        <f t="shared" si="17"/>
        <v>2.6</v>
      </c>
      <c r="P523" s="276">
        <f>IF(O523&lt;($G$6-1),Lähteandmed!$E$45*1.2*1.005*(($G$6-1)-O523),0)</f>
        <v>25.23685248</v>
      </c>
    </row>
    <row r="524" spans="2:16">
      <c r="B524" s="113">
        <v>520</v>
      </c>
      <c r="C524" s="113">
        <v>2.2999999999999998</v>
      </c>
      <c r="D524" s="276">
        <f t="shared" si="16"/>
        <v>7.6887974958655798</v>
      </c>
      <c r="L524" s="114">
        <f>IF(C524&lt;$G$6,Lähteandmed!$E$45*1.2*1.005*($G$6-O524),0)</f>
        <v>27.515179439999997</v>
      </c>
      <c r="M524" s="276" t="str">
        <f>IF(($G$4-Lähteandmed!$H$45*(Kraadpäevad!$G$4-Kraadpäevad!C524))&gt;Lähteandmed!$I$45,($G$4-Lähteandmed!$H$45*(Kraadpäevad!$G$4-Kraadpäevad!C524)),Lähteandmed!$I$45)</f>
        <v/>
      </c>
      <c r="N524" s="114">
        <f>IFERROR(($G$4-M524)/($G$4-C524),Lähteandmed!$H$45)</f>
        <v>0</v>
      </c>
      <c r="O524" s="276">
        <f t="shared" si="17"/>
        <v>2.2999999999999998</v>
      </c>
      <c r="P524" s="276">
        <f>IF(O524&lt;($G$6-1),Lähteandmed!$E$45*1.2*1.005*(($G$6-1)-O524),0)</f>
        <v>25.762620239999997</v>
      </c>
    </row>
    <row r="525" spans="2:16">
      <c r="B525" s="113">
        <v>521</v>
      </c>
      <c r="C525" s="113">
        <v>1.9</v>
      </c>
      <c r="D525" s="276">
        <f t="shared" si="16"/>
        <v>8.0887974958655793</v>
      </c>
      <c r="L525" s="114">
        <f>IF(C525&lt;$G$6,Lähteandmed!$E$45*1.2*1.005*($G$6-O525),0)</f>
        <v>28.216203119999999</v>
      </c>
      <c r="M525" s="276" t="str">
        <f>IF(($G$4-Lähteandmed!$H$45*(Kraadpäevad!$G$4-Kraadpäevad!C525))&gt;Lähteandmed!$I$45,($G$4-Lähteandmed!$H$45*(Kraadpäevad!$G$4-Kraadpäevad!C525)),Lähteandmed!$I$45)</f>
        <v/>
      </c>
      <c r="N525" s="114">
        <f>IFERROR(($G$4-M525)/($G$4-C525),Lähteandmed!$H$45)</f>
        <v>0</v>
      </c>
      <c r="O525" s="276">
        <f t="shared" si="17"/>
        <v>1.9</v>
      </c>
      <c r="P525" s="276">
        <f>IF(O525&lt;($G$6-1),Lähteandmed!$E$45*1.2*1.005*(($G$6-1)-O525),0)</f>
        <v>26.463643919999999</v>
      </c>
    </row>
    <row r="526" spans="2:16">
      <c r="B526" s="113">
        <v>522</v>
      </c>
      <c r="C526" s="113">
        <v>1.6</v>
      </c>
      <c r="D526" s="276">
        <f t="shared" si="16"/>
        <v>8.38879749586558</v>
      </c>
      <c r="L526" s="114">
        <f>IF(C526&lt;$G$6,Lähteandmed!$E$45*1.2*1.005*($G$6-O526),0)</f>
        <v>28.741970879999997</v>
      </c>
      <c r="M526" s="276" t="str">
        <f>IF(($G$4-Lähteandmed!$H$45*(Kraadpäevad!$G$4-Kraadpäevad!C526))&gt;Lähteandmed!$I$45,($G$4-Lähteandmed!$H$45*(Kraadpäevad!$G$4-Kraadpäevad!C526)),Lähteandmed!$I$45)</f>
        <v/>
      </c>
      <c r="N526" s="114">
        <f>IFERROR(($G$4-M526)/($G$4-C526),Lähteandmed!$H$45)</f>
        <v>0</v>
      </c>
      <c r="O526" s="276">
        <f t="shared" si="17"/>
        <v>1.6</v>
      </c>
      <c r="P526" s="276">
        <f>IF(O526&lt;($G$6-1),Lähteandmed!$E$45*1.2*1.005*(($G$6-1)-O526),0)</f>
        <v>26.98941168</v>
      </c>
    </row>
    <row r="527" spans="2:16">
      <c r="B527" s="113">
        <v>523</v>
      </c>
      <c r="C527" s="113">
        <v>1.6</v>
      </c>
      <c r="D527" s="276">
        <f t="shared" si="16"/>
        <v>8.38879749586558</v>
      </c>
      <c r="L527" s="114">
        <f>IF(C527&lt;$G$6,Lähteandmed!$E$45*1.2*1.005*($G$6-O527),0)</f>
        <v>28.741970879999997</v>
      </c>
      <c r="M527" s="276" t="str">
        <f>IF(($G$4-Lähteandmed!$H$45*(Kraadpäevad!$G$4-Kraadpäevad!C527))&gt;Lähteandmed!$I$45,($G$4-Lähteandmed!$H$45*(Kraadpäevad!$G$4-Kraadpäevad!C527)),Lähteandmed!$I$45)</f>
        <v/>
      </c>
      <c r="N527" s="114">
        <f>IFERROR(($G$4-M527)/($G$4-C527),Lähteandmed!$H$45)</f>
        <v>0</v>
      </c>
      <c r="O527" s="276">
        <f t="shared" si="17"/>
        <v>1.6</v>
      </c>
      <c r="P527" s="276">
        <f>IF(O527&lt;($G$6-1),Lähteandmed!$E$45*1.2*1.005*(($G$6-1)-O527),0)</f>
        <v>26.98941168</v>
      </c>
    </row>
    <row r="528" spans="2:16">
      <c r="B528" s="113">
        <v>524</v>
      </c>
      <c r="C528" s="113">
        <v>1.6</v>
      </c>
      <c r="D528" s="276">
        <f t="shared" si="16"/>
        <v>8.38879749586558</v>
      </c>
      <c r="L528" s="114">
        <f>IF(C528&lt;$G$6,Lähteandmed!$E$45*1.2*1.005*($G$6-O528),0)</f>
        <v>28.741970879999997</v>
      </c>
      <c r="M528" s="276" t="str">
        <f>IF(($G$4-Lähteandmed!$H$45*(Kraadpäevad!$G$4-Kraadpäevad!C528))&gt;Lähteandmed!$I$45,($G$4-Lähteandmed!$H$45*(Kraadpäevad!$G$4-Kraadpäevad!C528)),Lähteandmed!$I$45)</f>
        <v/>
      </c>
      <c r="N528" s="114">
        <f>IFERROR(($G$4-M528)/($G$4-C528),Lähteandmed!$H$45)</f>
        <v>0</v>
      </c>
      <c r="O528" s="276">
        <f t="shared" si="17"/>
        <v>1.6</v>
      </c>
      <c r="P528" s="276">
        <f>IF(O528&lt;($G$6-1),Lähteandmed!$E$45*1.2*1.005*(($G$6-1)-O528),0)</f>
        <v>26.98941168</v>
      </c>
    </row>
    <row r="529" spans="2:16">
      <c r="B529" s="113">
        <v>525</v>
      </c>
      <c r="C529" s="113">
        <v>1.6</v>
      </c>
      <c r="D529" s="276">
        <f t="shared" si="16"/>
        <v>8.38879749586558</v>
      </c>
      <c r="L529" s="114">
        <f>IF(C529&lt;$G$6,Lähteandmed!$E$45*1.2*1.005*($G$6-O529),0)</f>
        <v>28.741970879999997</v>
      </c>
      <c r="M529" s="276" t="str">
        <f>IF(($G$4-Lähteandmed!$H$45*(Kraadpäevad!$G$4-Kraadpäevad!C529))&gt;Lähteandmed!$I$45,($G$4-Lähteandmed!$H$45*(Kraadpäevad!$G$4-Kraadpäevad!C529)),Lähteandmed!$I$45)</f>
        <v/>
      </c>
      <c r="N529" s="114">
        <f>IFERROR(($G$4-M529)/($G$4-C529),Lähteandmed!$H$45)</f>
        <v>0</v>
      </c>
      <c r="O529" s="276">
        <f t="shared" si="17"/>
        <v>1.6</v>
      </c>
      <c r="P529" s="276">
        <f>IF(O529&lt;($G$6-1),Lähteandmed!$E$45*1.2*1.005*(($G$6-1)-O529),0)</f>
        <v>26.98941168</v>
      </c>
    </row>
    <row r="530" spans="2:16">
      <c r="B530" s="113">
        <v>526</v>
      </c>
      <c r="C530" s="113">
        <v>1.6</v>
      </c>
      <c r="D530" s="276">
        <f t="shared" si="16"/>
        <v>8.38879749586558</v>
      </c>
      <c r="L530" s="114">
        <f>IF(C530&lt;$G$6,Lähteandmed!$E$45*1.2*1.005*($G$6-O530),0)</f>
        <v>28.741970879999997</v>
      </c>
      <c r="M530" s="276" t="str">
        <f>IF(($G$4-Lähteandmed!$H$45*(Kraadpäevad!$G$4-Kraadpäevad!C530))&gt;Lähteandmed!$I$45,($G$4-Lähteandmed!$H$45*(Kraadpäevad!$G$4-Kraadpäevad!C530)),Lähteandmed!$I$45)</f>
        <v/>
      </c>
      <c r="N530" s="114">
        <f>IFERROR(($G$4-M530)/($G$4-C530),Lähteandmed!$H$45)</f>
        <v>0</v>
      </c>
      <c r="O530" s="276">
        <f t="shared" si="17"/>
        <v>1.6</v>
      </c>
      <c r="P530" s="276">
        <f>IF(O530&lt;($G$6-1),Lähteandmed!$E$45*1.2*1.005*(($G$6-1)-O530),0)</f>
        <v>26.98941168</v>
      </c>
    </row>
    <row r="531" spans="2:16">
      <c r="B531" s="113">
        <v>527</v>
      </c>
      <c r="C531" s="113">
        <v>1.7</v>
      </c>
      <c r="D531" s="276">
        <f t="shared" si="16"/>
        <v>8.2887974958655803</v>
      </c>
      <c r="L531" s="114">
        <f>IF(C531&lt;$G$6,Lähteandmed!$E$45*1.2*1.005*($G$6-O531),0)</f>
        <v>28.566714959999999</v>
      </c>
      <c r="M531" s="276" t="str">
        <f>IF(($G$4-Lähteandmed!$H$45*(Kraadpäevad!$G$4-Kraadpäevad!C531))&gt;Lähteandmed!$I$45,($G$4-Lähteandmed!$H$45*(Kraadpäevad!$G$4-Kraadpäevad!C531)),Lähteandmed!$I$45)</f>
        <v/>
      </c>
      <c r="N531" s="114">
        <f>IFERROR(($G$4-M531)/($G$4-C531),Lähteandmed!$H$45)</f>
        <v>0</v>
      </c>
      <c r="O531" s="276">
        <f t="shared" si="17"/>
        <v>1.7</v>
      </c>
      <c r="P531" s="276">
        <f>IF(O531&lt;($G$6-1),Lähteandmed!$E$45*1.2*1.005*(($G$6-1)-O531),0)</f>
        <v>26.814155759999998</v>
      </c>
    </row>
    <row r="532" spans="2:16">
      <c r="B532" s="113">
        <v>528</v>
      </c>
      <c r="C532" s="113">
        <v>1.7</v>
      </c>
      <c r="D532" s="276">
        <f t="shared" si="16"/>
        <v>8.2887974958655803</v>
      </c>
      <c r="L532" s="114">
        <f>IF(C532&lt;$G$6,Lähteandmed!$E$45*1.2*1.005*($G$6-O532),0)</f>
        <v>28.566714959999999</v>
      </c>
      <c r="M532" s="276" t="str">
        <f>IF(($G$4-Lähteandmed!$H$45*(Kraadpäevad!$G$4-Kraadpäevad!C532))&gt;Lähteandmed!$I$45,($G$4-Lähteandmed!$H$45*(Kraadpäevad!$G$4-Kraadpäevad!C532)),Lähteandmed!$I$45)</f>
        <v/>
      </c>
      <c r="N532" s="114">
        <f>IFERROR(($G$4-M532)/($G$4-C532),Lähteandmed!$H$45)</f>
        <v>0</v>
      </c>
      <c r="O532" s="276">
        <f t="shared" si="17"/>
        <v>1.7</v>
      </c>
      <c r="P532" s="276">
        <f>IF(O532&lt;($G$6-1),Lähteandmed!$E$45*1.2*1.005*(($G$6-1)-O532),0)</f>
        <v>26.814155759999998</v>
      </c>
    </row>
    <row r="533" spans="2:16">
      <c r="B533" s="113">
        <v>529</v>
      </c>
      <c r="C533" s="113">
        <v>1.6</v>
      </c>
      <c r="D533" s="276">
        <f t="shared" si="16"/>
        <v>8.38879749586558</v>
      </c>
      <c r="L533" s="114">
        <f>IF(C533&lt;$G$6,Lähteandmed!$E$45*1.2*1.005*($G$6-O533),0)</f>
        <v>28.741970879999997</v>
      </c>
      <c r="M533" s="276" t="str">
        <f>IF(($G$4-Lähteandmed!$H$45*(Kraadpäevad!$G$4-Kraadpäevad!C533))&gt;Lähteandmed!$I$45,($G$4-Lähteandmed!$H$45*(Kraadpäevad!$G$4-Kraadpäevad!C533)),Lähteandmed!$I$45)</f>
        <v/>
      </c>
      <c r="N533" s="114">
        <f>IFERROR(($G$4-M533)/($G$4-C533),Lähteandmed!$H$45)</f>
        <v>0</v>
      </c>
      <c r="O533" s="276">
        <f t="shared" si="17"/>
        <v>1.6</v>
      </c>
      <c r="P533" s="276">
        <f>IF(O533&lt;($G$6-1),Lähteandmed!$E$45*1.2*1.005*(($G$6-1)-O533),0)</f>
        <v>26.98941168</v>
      </c>
    </row>
    <row r="534" spans="2:16">
      <c r="B534" s="113">
        <v>530</v>
      </c>
      <c r="C534" s="113">
        <v>1.4</v>
      </c>
      <c r="D534" s="276">
        <f t="shared" si="16"/>
        <v>8.5887974958655793</v>
      </c>
      <c r="L534" s="114">
        <f>IF(C534&lt;$G$6,Lähteandmed!$E$45*1.2*1.005*($G$6-O534),0)</f>
        <v>29.09248272</v>
      </c>
      <c r="M534" s="276" t="str">
        <f>IF(($G$4-Lähteandmed!$H$45*(Kraadpäevad!$G$4-Kraadpäevad!C534))&gt;Lähteandmed!$I$45,($G$4-Lähteandmed!$H$45*(Kraadpäevad!$G$4-Kraadpäevad!C534)),Lähteandmed!$I$45)</f>
        <v/>
      </c>
      <c r="N534" s="114">
        <f>IFERROR(($G$4-M534)/($G$4-C534),Lähteandmed!$H$45)</f>
        <v>0</v>
      </c>
      <c r="O534" s="276">
        <f t="shared" si="17"/>
        <v>1.4</v>
      </c>
      <c r="P534" s="276">
        <f>IF(O534&lt;($G$6-1),Lähteandmed!$E$45*1.2*1.005*(($G$6-1)-O534),0)</f>
        <v>27.339923519999996</v>
      </c>
    </row>
    <row r="535" spans="2:16">
      <c r="B535" s="113">
        <v>531</v>
      </c>
      <c r="C535" s="113">
        <v>1.3</v>
      </c>
      <c r="D535" s="276">
        <f t="shared" si="16"/>
        <v>8.6887974958655789</v>
      </c>
      <c r="L535" s="114">
        <f>IF(C535&lt;$G$6,Lähteandmed!$E$45*1.2*1.005*($G$6-O535),0)</f>
        <v>29.267738639999997</v>
      </c>
      <c r="M535" s="276" t="str">
        <f>IF(($G$4-Lähteandmed!$H$45*(Kraadpäevad!$G$4-Kraadpäevad!C535))&gt;Lähteandmed!$I$45,($G$4-Lähteandmed!$H$45*(Kraadpäevad!$G$4-Kraadpäevad!C535)),Lähteandmed!$I$45)</f>
        <v/>
      </c>
      <c r="N535" s="114">
        <f>IFERROR(($G$4-M535)/($G$4-C535),Lähteandmed!$H$45)</f>
        <v>0</v>
      </c>
      <c r="O535" s="276">
        <f t="shared" si="17"/>
        <v>1.3</v>
      </c>
      <c r="P535" s="276">
        <f>IF(O535&lt;($G$6-1),Lähteandmed!$E$45*1.2*1.005*(($G$6-1)-O535),0)</f>
        <v>27.515179439999997</v>
      </c>
    </row>
    <row r="536" spans="2:16">
      <c r="B536" s="113">
        <v>532</v>
      </c>
      <c r="C536" s="113">
        <v>1.1000000000000001</v>
      </c>
      <c r="D536" s="276">
        <f t="shared" si="16"/>
        <v>8.88879749586558</v>
      </c>
      <c r="L536" s="114">
        <f>IF(C536&lt;$G$6,Lähteandmed!$E$45*1.2*1.005*($G$6-O536),0)</f>
        <v>29.618250479999997</v>
      </c>
      <c r="M536" s="276" t="str">
        <f>IF(($G$4-Lähteandmed!$H$45*(Kraadpäevad!$G$4-Kraadpäevad!C536))&gt;Lähteandmed!$I$45,($G$4-Lähteandmed!$H$45*(Kraadpäevad!$G$4-Kraadpäevad!C536)),Lähteandmed!$I$45)</f>
        <v/>
      </c>
      <c r="N536" s="114">
        <f>IFERROR(($G$4-M536)/($G$4-C536),Lähteandmed!$H$45)</f>
        <v>0</v>
      </c>
      <c r="O536" s="276">
        <f t="shared" si="17"/>
        <v>1.1000000000000001</v>
      </c>
      <c r="P536" s="276">
        <f>IF(O536&lt;($G$6-1),Lähteandmed!$E$45*1.2*1.005*(($G$6-1)-O536),0)</f>
        <v>27.86569128</v>
      </c>
    </row>
    <row r="537" spans="2:16">
      <c r="B537" s="113">
        <v>533</v>
      </c>
      <c r="C537" s="113">
        <v>1</v>
      </c>
      <c r="D537" s="276">
        <f t="shared" si="16"/>
        <v>8.9887974958655796</v>
      </c>
      <c r="L537" s="114">
        <f>IF(C537&lt;$G$6,Lähteandmed!$E$45*1.2*1.005*($G$6-O537),0)</f>
        <v>29.793506399999998</v>
      </c>
      <c r="M537" s="276" t="str">
        <f>IF(($G$4-Lähteandmed!$H$45*(Kraadpäevad!$G$4-Kraadpäevad!C537))&gt;Lähteandmed!$I$45,($G$4-Lähteandmed!$H$45*(Kraadpäevad!$G$4-Kraadpäevad!C537)),Lähteandmed!$I$45)</f>
        <v/>
      </c>
      <c r="N537" s="114">
        <f>IFERROR(($G$4-M537)/($G$4-C537),Lähteandmed!$H$45)</f>
        <v>0</v>
      </c>
      <c r="O537" s="276">
        <f t="shared" si="17"/>
        <v>1</v>
      </c>
      <c r="P537" s="276">
        <f>IF(O537&lt;($G$6-1),Lähteandmed!$E$45*1.2*1.005*(($G$6-1)-O537),0)</f>
        <v>28.040947199999998</v>
      </c>
    </row>
    <row r="538" spans="2:16">
      <c r="B538" s="113">
        <v>534</v>
      </c>
      <c r="C538" s="113">
        <v>0.8</v>
      </c>
      <c r="D538" s="276">
        <f t="shared" si="16"/>
        <v>9.1887974958655789</v>
      </c>
      <c r="L538" s="114">
        <f>IF(C538&lt;$G$6,Lähteandmed!$E$45*1.2*1.005*($G$6-O538),0)</f>
        <v>30.144018239999998</v>
      </c>
      <c r="M538" s="276" t="str">
        <f>IF(($G$4-Lähteandmed!$H$45*(Kraadpäevad!$G$4-Kraadpäevad!C538))&gt;Lähteandmed!$I$45,($G$4-Lähteandmed!$H$45*(Kraadpäevad!$G$4-Kraadpäevad!C538)),Lähteandmed!$I$45)</f>
        <v/>
      </c>
      <c r="N538" s="114">
        <f>IFERROR(($G$4-M538)/($G$4-C538),Lähteandmed!$H$45)</f>
        <v>0</v>
      </c>
      <c r="O538" s="276">
        <f t="shared" si="17"/>
        <v>0.8</v>
      </c>
      <c r="P538" s="276">
        <f>IF(O538&lt;($G$6-1),Lähteandmed!$E$45*1.2*1.005*(($G$6-1)-O538),0)</f>
        <v>28.391459039999997</v>
      </c>
    </row>
    <row r="539" spans="2:16">
      <c r="B539" s="113">
        <v>535</v>
      </c>
      <c r="C539" s="113">
        <v>0.8</v>
      </c>
      <c r="D539" s="276">
        <f t="shared" si="16"/>
        <v>9.1887974958655789</v>
      </c>
      <c r="L539" s="114">
        <f>IF(C539&lt;$G$6,Lähteandmed!$E$45*1.2*1.005*($G$6-O539),0)</f>
        <v>30.144018239999998</v>
      </c>
      <c r="M539" s="276" t="str">
        <f>IF(($G$4-Lähteandmed!$H$45*(Kraadpäevad!$G$4-Kraadpäevad!C539))&gt;Lähteandmed!$I$45,($G$4-Lähteandmed!$H$45*(Kraadpäevad!$G$4-Kraadpäevad!C539)),Lähteandmed!$I$45)</f>
        <v/>
      </c>
      <c r="N539" s="114">
        <f>IFERROR(($G$4-M539)/($G$4-C539),Lähteandmed!$H$45)</f>
        <v>0</v>
      </c>
      <c r="O539" s="276">
        <f t="shared" si="17"/>
        <v>0.8</v>
      </c>
      <c r="P539" s="276">
        <f>IF(O539&lt;($G$6-1),Lähteandmed!$E$45*1.2*1.005*(($G$6-1)-O539),0)</f>
        <v>28.391459039999997</v>
      </c>
    </row>
    <row r="540" spans="2:16">
      <c r="B540" s="113">
        <v>536</v>
      </c>
      <c r="C540" s="113">
        <v>0.7</v>
      </c>
      <c r="D540" s="276">
        <f t="shared" si="16"/>
        <v>9.2887974958655803</v>
      </c>
      <c r="L540" s="114">
        <f>IF(C540&lt;$G$6,Lähteandmed!$E$45*1.2*1.005*($G$6-O540),0)</f>
        <v>30.319274159999999</v>
      </c>
      <c r="M540" s="276" t="str">
        <f>IF(($G$4-Lähteandmed!$H$45*(Kraadpäevad!$G$4-Kraadpäevad!C540))&gt;Lähteandmed!$I$45,($G$4-Lähteandmed!$H$45*(Kraadpäevad!$G$4-Kraadpäevad!C540)),Lähteandmed!$I$45)</f>
        <v/>
      </c>
      <c r="N540" s="114">
        <f>IFERROR(($G$4-M540)/($G$4-C540),Lähteandmed!$H$45)</f>
        <v>0</v>
      </c>
      <c r="O540" s="276">
        <f t="shared" si="17"/>
        <v>0.7</v>
      </c>
      <c r="P540" s="276">
        <f>IF(O540&lt;($G$6-1),Lähteandmed!$E$45*1.2*1.005*(($G$6-1)-O540),0)</f>
        <v>28.566714959999999</v>
      </c>
    </row>
    <row r="541" spans="2:16">
      <c r="B541" s="113">
        <v>537</v>
      </c>
      <c r="C541" s="113">
        <v>0.7</v>
      </c>
      <c r="D541" s="276">
        <f t="shared" si="16"/>
        <v>9.2887974958655803</v>
      </c>
      <c r="L541" s="114">
        <f>IF(C541&lt;$G$6,Lähteandmed!$E$45*1.2*1.005*($G$6-O541),0)</f>
        <v>30.319274159999999</v>
      </c>
      <c r="M541" s="276" t="str">
        <f>IF(($G$4-Lähteandmed!$H$45*(Kraadpäevad!$G$4-Kraadpäevad!C541))&gt;Lähteandmed!$I$45,($G$4-Lähteandmed!$H$45*(Kraadpäevad!$G$4-Kraadpäevad!C541)),Lähteandmed!$I$45)</f>
        <v/>
      </c>
      <c r="N541" s="114">
        <f>IFERROR(($G$4-M541)/($G$4-C541),Lähteandmed!$H$45)</f>
        <v>0</v>
      </c>
      <c r="O541" s="276">
        <f t="shared" si="17"/>
        <v>0.7</v>
      </c>
      <c r="P541" s="276">
        <f>IF(O541&lt;($G$6-1),Lähteandmed!$E$45*1.2*1.005*(($G$6-1)-O541),0)</f>
        <v>28.566714959999999</v>
      </c>
    </row>
    <row r="542" spans="2:16">
      <c r="B542" s="113">
        <v>538</v>
      </c>
      <c r="C542" s="113">
        <v>0.5</v>
      </c>
      <c r="D542" s="276">
        <f t="shared" si="16"/>
        <v>9.4887974958655796</v>
      </c>
      <c r="L542" s="114">
        <f>IF(C542&lt;$G$6,Lähteandmed!$E$45*1.2*1.005*($G$6-O542),0)</f>
        <v>30.669785999999998</v>
      </c>
      <c r="M542" s="276" t="str">
        <f>IF(($G$4-Lähteandmed!$H$45*(Kraadpäevad!$G$4-Kraadpäevad!C542))&gt;Lähteandmed!$I$45,($G$4-Lähteandmed!$H$45*(Kraadpäevad!$G$4-Kraadpäevad!C542)),Lähteandmed!$I$45)</f>
        <v/>
      </c>
      <c r="N542" s="114">
        <f>IFERROR(($G$4-M542)/($G$4-C542),Lähteandmed!$H$45)</f>
        <v>0</v>
      </c>
      <c r="O542" s="276">
        <f t="shared" si="17"/>
        <v>0.5</v>
      </c>
      <c r="P542" s="276">
        <f>IF(O542&lt;($G$6-1),Lähteandmed!$E$45*1.2*1.005*(($G$6-1)-O542),0)</f>
        <v>28.917226799999998</v>
      </c>
    </row>
    <row r="543" spans="2:16">
      <c r="B543" s="113">
        <v>539</v>
      </c>
      <c r="C543" s="113">
        <v>0.2</v>
      </c>
      <c r="D543" s="276">
        <f t="shared" si="16"/>
        <v>9.7887974958655803</v>
      </c>
      <c r="L543" s="114">
        <f>IF(C543&lt;$G$6,Lähteandmed!$E$45*1.2*1.005*($G$6-O543),0)</f>
        <v>31.195553759999999</v>
      </c>
      <c r="M543" s="276" t="str">
        <f>IF(($G$4-Lähteandmed!$H$45*(Kraadpäevad!$G$4-Kraadpäevad!C543))&gt;Lähteandmed!$I$45,($G$4-Lähteandmed!$H$45*(Kraadpäevad!$G$4-Kraadpäevad!C543)),Lähteandmed!$I$45)</f>
        <v/>
      </c>
      <c r="N543" s="114">
        <f>IFERROR(($G$4-M543)/($G$4-C543),Lähteandmed!$H$45)</f>
        <v>0</v>
      </c>
      <c r="O543" s="276">
        <f t="shared" si="17"/>
        <v>0.2</v>
      </c>
      <c r="P543" s="276">
        <f>IF(O543&lt;($G$6-1),Lähteandmed!$E$45*1.2*1.005*(($G$6-1)-O543),0)</f>
        <v>29.442994559999999</v>
      </c>
    </row>
    <row r="544" spans="2:16">
      <c r="B544" s="113">
        <v>540</v>
      </c>
      <c r="C544" s="113">
        <v>0</v>
      </c>
      <c r="D544" s="276">
        <f t="shared" si="16"/>
        <v>9.9887974958655796</v>
      </c>
      <c r="L544" s="114">
        <f>IF(C544&lt;$G$6,Lähteandmed!$E$45*1.2*1.005*($G$6-O544),0)</f>
        <v>31.546065599999999</v>
      </c>
      <c r="M544" s="276" t="str">
        <f>IF(($G$4-Lähteandmed!$H$45*(Kraadpäevad!$G$4-Kraadpäevad!C544))&gt;Lähteandmed!$I$45,($G$4-Lähteandmed!$H$45*(Kraadpäevad!$G$4-Kraadpäevad!C544)),Lähteandmed!$I$45)</f>
        <v/>
      </c>
      <c r="N544" s="114">
        <f>IFERROR(($G$4-M544)/($G$4-C544),Lähteandmed!$H$45)</f>
        <v>0</v>
      </c>
      <c r="O544" s="276">
        <f t="shared" si="17"/>
        <v>0</v>
      </c>
      <c r="P544" s="276">
        <f>IF(O544&lt;($G$6-1),Lähteandmed!$E$45*1.2*1.005*(($G$6-1)-O544),0)</f>
        <v>29.793506399999998</v>
      </c>
    </row>
    <row r="545" spans="2:16">
      <c r="B545" s="113">
        <v>541</v>
      </c>
      <c r="C545" s="113">
        <v>0.2</v>
      </c>
      <c r="D545" s="276">
        <f t="shared" si="16"/>
        <v>9.7887974958655803</v>
      </c>
      <c r="L545" s="114">
        <f>IF(C545&lt;$G$6,Lähteandmed!$E$45*1.2*1.005*($G$6-O545),0)</f>
        <v>31.195553759999999</v>
      </c>
      <c r="M545" s="276" t="str">
        <f>IF(($G$4-Lähteandmed!$H$45*(Kraadpäevad!$G$4-Kraadpäevad!C545))&gt;Lähteandmed!$I$45,($G$4-Lähteandmed!$H$45*(Kraadpäevad!$G$4-Kraadpäevad!C545)),Lähteandmed!$I$45)</f>
        <v/>
      </c>
      <c r="N545" s="114">
        <f>IFERROR(($G$4-M545)/($G$4-C545),Lähteandmed!$H$45)</f>
        <v>0</v>
      </c>
      <c r="O545" s="276">
        <f t="shared" si="17"/>
        <v>0.2</v>
      </c>
      <c r="P545" s="276">
        <f>IF(O545&lt;($G$6-1),Lähteandmed!$E$45*1.2*1.005*(($G$6-1)-O545),0)</f>
        <v>29.442994559999999</v>
      </c>
    </row>
    <row r="546" spans="2:16">
      <c r="B546" s="113">
        <v>542</v>
      </c>
      <c r="C546" s="113">
        <v>0.5</v>
      </c>
      <c r="D546" s="276">
        <f t="shared" si="16"/>
        <v>9.4887974958655796</v>
      </c>
      <c r="L546" s="114">
        <f>IF(C546&lt;$G$6,Lähteandmed!$E$45*1.2*1.005*($G$6-O546),0)</f>
        <v>30.669785999999998</v>
      </c>
      <c r="M546" s="276" t="str">
        <f>IF(($G$4-Lähteandmed!$H$45*(Kraadpäevad!$G$4-Kraadpäevad!C546))&gt;Lähteandmed!$I$45,($G$4-Lähteandmed!$H$45*(Kraadpäevad!$G$4-Kraadpäevad!C546)),Lähteandmed!$I$45)</f>
        <v/>
      </c>
      <c r="N546" s="114">
        <f>IFERROR(($G$4-M546)/($G$4-C546),Lähteandmed!$H$45)</f>
        <v>0</v>
      </c>
      <c r="O546" s="276">
        <f t="shared" si="17"/>
        <v>0.5</v>
      </c>
      <c r="P546" s="276">
        <f>IF(O546&lt;($G$6-1),Lähteandmed!$E$45*1.2*1.005*(($G$6-1)-O546),0)</f>
        <v>28.917226799999998</v>
      </c>
    </row>
    <row r="547" spans="2:16">
      <c r="B547" s="113">
        <v>543</v>
      </c>
      <c r="C547" s="113">
        <v>0.7</v>
      </c>
      <c r="D547" s="276">
        <f t="shared" si="16"/>
        <v>9.2887974958655803</v>
      </c>
      <c r="L547" s="114">
        <f>IF(C547&lt;$G$6,Lähteandmed!$E$45*1.2*1.005*($G$6-O547),0)</f>
        <v>30.319274159999999</v>
      </c>
      <c r="M547" s="276" t="str">
        <f>IF(($G$4-Lähteandmed!$H$45*(Kraadpäevad!$G$4-Kraadpäevad!C547))&gt;Lähteandmed!$I$45,($G$4-Lähteandmed!$H$45*(Kraadpäevad!$G$4-Kraadpäevad!C547)),Lähteandmed!$I$45)</f>
        <v/>
      </c>
      <c r="N547" s="114">
        <f>IFERROR(($G$4-M547)/($G$4-C547),Lähteandmed!$H$45)</f>
        <v>0</v>
      </c>
      <c r="O547" s="276">
        <f t="shared" si="17"/>
        <v>0.7</v>
      </c>
      <c r="P547" s="276">
        <f>IF(O547&lt;($G$6-1),Lähteandmed!$E$45*1.2*1.005*(($G$6-1)-O547),0)</f>
        <v>28.566714959999999</v>
      </c>
    </row>
    <row r="548" spans="2:16">
      <c r="B548" s="113">
        <v>544</v>
      </c>
      <c r="C548" s="113">
        <v>0.2</v>
      </c>
      <c r="D548" s="276">
        <f t="shared" si="16"/>
        <v>9.7887974958655803</v>
      </c>
      <c r="L548" s="114">
        <f>IF(C548&lt;$G$6,Lähteandmed!$E$45*1.2*1.005*($G$6-O548),0)</f>
        <v>31.195553759999999</v>
      </c>
      <c r="M548" s="276" t="str">
        <f>IF(($G$4-Lähteandmed!$H$45*(Kraadpäevad!$G$4-Kraadpäevad!C548))&gt;Lähteandmed!$I$45,($G$4-Lähteandmed!$H$45*(Kraadpäevad!$G$4-Kraadpäevad!C548)),Lähteandmed!$I$45)</f>
        <v/>
      </c>
      <c r="N548" s="114">
        <f>IFERROR(($G$4-M548)/($G$4-C548),Lähteandmed!$H$45)</f>
        <v>0</v>
      </c>
      <c r="O548" s="276">
        <f t="shared" si="17"/>
        <v>0.2</v>
      </c>
      <c r="P548" s="276">
        <f>IF(O548&lt;($G$6-1),Lähteandmed!$E$45*1.2*1.005*(($G$6-1)-O548),0)</f>
        <v>29.442994559999999</v>
      </c>
    </row>
    <row r="549" spans="2:16">
      <c r="B549" s="113">
        <v>545</v>
      </c>
      <c r="C549" s="113">
        <v>-0.2</v>
      </c>
      <c r="D549" s="276">
        <f t="shared" si="16"/>
        <v>10.188797495865579</v>
      </c>
      <c r="L549" s="114">
        <f>IF(C549&lt;$G$6,Lähteandmed!$E$45*1.2*1.005*($G$6-O549),0)</f>
        <v>31.896577439999998</v>
      </c>
      <c r="M549" s="276" t="str">
        <f>IF(($G$4-Lähteandmed!$H$45*(Kraadpäevad!$G$4-Kraadpäevad!C549))&gt;Lähteandmed!$I$45,($G$4-Lähteandmed!$H$45*(Kraadpäevad!$G$4-Kraadpäevad!C549)),Lähteandmed!$I$45)</f>
        <v/>
      </c>
      <c r="N549" s="114">
        <f>IFERROR(($G$4-M549)/($G$4-C549),Lähteandmed!$H$45)</f>
        <v>0</v>
      </c>
      <c r="O549" s="276">
        <f t="shared" si="17"/>
        <v>-0.2</v>
      </c>
      <c r="P549" s="276">
        <f>IF(O549&lt;($G$6-1),Lähteandmed!$E$45*1.2*1.005*(($G$6-1)-O549),0)</f>
        <v>30.144018239999998</v>
      </c>
    </row>
    <row r="550" spans="2:16">
      <c r="B550" s="113">
        <v>546</v>
      </c>
      <c r="C550" s="113">
        <v>-0.7</v>
      </c>
      <c r="D550" s="276">
        <f t="shared" si="16"/>
        <v>10.688797495865579</v>
      </c>
      <c r="L550" s="114">
        <f>IF(C550&lt;$G$6,Lähteandmed!$E$45*1.2*1.005*($G$6-O550),0)</f>
        <v>32.772857039999998</v>
      </c>
      <c r="M550" s="276" t="str">
        <f>IF(($G$4-Lähteandmed!$H$45*(Kraadpäevad!$G$4-Kraadpäevad!C550))&gt;Lähteandmed!$I$45,($G$4-Lähteandmed!$H$45*(Kraadpäevad!$G$4-Kraadpäevad!C550)),Lähteandmed!$I$45)</f>
        <v/>
      </c>
      <c r="N550" s="114">
        <f>IFERROR(($G$4-M550)/($G$4-C550),Lähteandmed!$H$45)</f>
        <v>0</v>
      </c>
      <c r="O550" s="276">
        <f t="shared" si="17"/>
        <v>-0.7</v>
      </c>
      <c r="P550" s="276">
        <f>IF(O550&lt;($G$6-1),Lähteandmed!$E$45*1.2*1.005*(($G$6-1)-O550),0)</f>
        <v>31.020297839999998</v>
      </c>
    </row>
    <row r="551" spans="2:16">
      <c r="B551" s="113">
        <v>547</v>
      </c>
      <c r="C551" s="113">
        <v>-0.7</v>
      </c>
      <c r="D551" s="276">
        <f t="shared" si="16"/>
        <v>10.688797495865579</v>
      </c>
      <c r="L551" s="114">
        <f>IF(C551&lt;$G$6,Lähteandmed!$E$45*1.2*1.005*($G$6-O551),0)</f>
        <v>32.772857039999998</v>
      </c>
      <c r="M551" s="276" t="str">
        <f>IF(($G$4-Lähteandmed!$H$45*(Kraadpäevad!$G$4-Kraadpäevad!C551))&gt;Lähteandmed!$I$45,($G$4-Lähteandmed!$H$45*(Kraadpäevad!$G$4-Kraadpäevad!C551)),Lähteandmed!$I$45)</f>
        <v/>
      </c>
      <c r="N551" s="114">
        <f>IFERROR(($G$4-M551)/($G$4-C551),Lähteandmed!$H$45)</f>
        <v>0</v>
      </c>
      <c r="O551" s="276">
        <f t="shared" si="17"/>
        <v>-0.7</v>
      </c>
      <c r="P551" s="276">
        <f>IF(O551&lt;($G$6-1),Lähteandmed!$E$45*1.2*1.005*(($G$6-1)-O551),0)</f>
        <v>31.020297839999998</v>
      </c>
    </row>
    <row r="552" spans="2:16">
      <c r="B552" s="113">
        <v>548</v>
      </c>
      <c r="C552" s="113">
        <v>-0.6</v>
      </c>
      <c r="D552" s="276">
        <f t="shared" si="16"/>
        <v>10.588797495865579</v>
      </c>
      <c r="L552" s="114">
        <f>IF(C552&lt;$G$6,Lähteandmed!$E$45*1.2*1.005*($G$6-O552),0)</f>
        <v>32.59760112</v>
      </c>
      <c r="M552" s="276" t="str">
        <f>IF(($G$4-Lähteandmed!$H$45*(Kraadpäevad!$G$4-Kraadpäevad!C552))&gt;Lähteandmed!$I$45,($G$4-Lähteandmed!$H$45*(Kraadpäevad!$G$4-Kraadpäevad!C552)),Lähteandmed!$I$45)</f>
        <v/>
      </c>
      <c r="N552" s="114">
        <f>IFERROR(($G$4-M552)/($G$4-C552),Lähteandmed!$H$45)</f>
        <v>0</v>
      </c>
      <c r="O552" s="276">
        <f t="shared" si="17"/>
        <v>-0.6</v>
      </c>
      <c r="P552" s="276">
        <f>IF(O552&lt;($G$6-1),Lähteandmed!$E$45*1.2*1.005*(($G$6-1)-O552),0)</f>
        <v>30.84504192</v>
      </c>
    </row>
    <row r="553" spans="2:16">
      <c r="B553" s="113">
        <v>549</v>
      </c>
      <c r="C553" s="113">
        <v>-0.6</v>
      </c>
      <c r="D553" s="276">
        <f t="shared" si="16"/>
        <v>10.588797495865579</v>
      </c>
      <c r="L553" s="114">
        <f>IF(C553&lt;$G$6,Lähteandmed!$E$45*1.2*1.005*($G$6-O553),0)</f>
        <v>32.59760112</v>
      </c>
      <c r="M553" s="276" t="str">
        <f>IF(($G$4-Lähteandmed!$H$45*(Kraadpäevad!$G$4-Kraadpäevad!C553))&gt;Lähteandmed!$I$45,($G$4-Lähteandmed!$H$45*(Kraadpäevad!$G$4-Kraadpäevad!C553)),Lähteandmed!$I$45)</f>
        <v/>
      </c>
      <c r="N553" s="114">
        <f>IFERROR(($G$4-M553)/($G$4-C553),Lähteandmed!$H$45)</f>
        <v>0</v>
      </c>
      <c r="O553" s="276">
        <f t="shared" si="17"/>
        <v>-0.6</v>
      </c>
      <c r="P553" s="276">
        <f>IF(O553&lt;($G$6-1),Lähteandmed!$E$45*1.2*1.005*(($G$6-1)-O553),0)</f>
        <v>30.84504192</v>
      </c>
    </row>
    <row r="554" spans="2:16">
      <c r="B554" s="113">
        <v>550</v>
      </c>
      <c r="C554" s="113">
        <v>-0.5</v>
      </c>
      <c r="D554" s="276">
        <f t="shared" si="16"/>
        <v>10.48879749586558</v>
      </c>
      <c r="L554" s="114">
        <f>IF(C554&lt;$G$6,Lähteandmed!$E$45*1.2*1.005*($G$6-O554),0)</f>
        <v>32.422345199999995</v>
      </c>
      <c r="M554" s="276" t="str">
        <f>IF(($G$4-Lähteandmed!$H$45*(Kraadpäevad!$G$4-Kraadpäevad!C554))&gt;Lähteandmed!$I$45,($G$4-Lähteandmed!$H$45*(Kraadpäevad!$G$4-Kraadpäevad!C554)),Lähteandmed!$I$45)</f>
        <v/>
      </c>
      <c r="N554" s="114">
        <f>IFERROR(($G$4-M554)/($G$4-C554),Lähteandmed!$H$45)</f>
        <v>0</v>
      </c>
      <c r="O554" s="276">
        <f t="shared" si="17"/>
        <v>-0.5</v>
      </c>
      <c r="P554" s="276">
        <f>IF(O554&lt;($G$6-1),Lähteandmed!$E$45*1.2*1.005*(($G$6-1)-O554),0)</f>
        <v>30.669785999999998</v>
      </c>
    </row>
    <row r="555" spans="2:16">
      <c r="B555" s="113">
        <v>551</v>
      </c>
      <c r="C555" s="113">
        <v>-0.3</v>
      </c>
      <c r="D555" s="276">
        <f t="shared" si="16"/>
        <v>10.28879749586558</v>
      </c>
      <c r="L555" s="114">
        <f>IF(C555&lt;$G$6,Lähteandmed!$E$45*1.2*1.005*($G$6-O555),0)</f>
        <v>32.071833359999999</v>
      </c>
      <c r="M555" s="276" t="str">
        <f>IF(($G$4-Lähteandmed!$H$45*(Kraadpäevad!$G$4-Kraadpäevad!C555))&gt;Lähteandmed!$I$45,($G$4-Lähteandmed!$H$45*(Kraadpäevad!$G$4-Kraadpäevad!C555)),Lähteandmed!$I$45)</f>
        <v/>
      </c>
      <c r="N555" s="114">
        <f>IFERROR(($G$4-M555)/($G$4-C555),Lähteandmed!$H$45)</f>
        <v>0</v>
      </c>
      <c r="O555" s="276">
        <f t="shared" si="17"/>
        <v>-0.3</v>
      </c>
      <c r="P555" s="276">
        <f>IF(O555&lt;($G$6-1),Lähteandmed!$E$45*1.2*1.005*(($G$6-1)-O555),0)</f>
        <v>30.319274159999999</v>
      </c>
    </row>
    <row r="556" spans="2:16">
      <c r="B556" s="113">
        <v>552</v>
      </c>
      <c r="C556" s="113">
        <v>-0.2</v>
      </c>
      <c r="D556" s="276">
        <f t="shared" si="16"/>
        <v>10.188797495865579</v>
      </c>
      <c r="L556" s="114">
        <f>IF(C556&lt;$G$6,Lähteandmed!$E$45*1.2*1.005*($G$6-O556),0)</f>
        <v>31.896577439999998</v>
      </c>
      <c r="M556" s="276" t="str">
        <f>IF(($G$4-Lähteandmed!$H$45*(Kraadpäevad!$G$4-Kraadpäevad!C556))&gt;Lähteandmed!$I$45,($G$4-Lähteandmed!$H$45*(Kraadpäevad!$G$4-Kraadpäevad!C556)),Lähteandmed!$I$45)</f>
        <v/>
      </c>
      <c r="N556" s="114">
        <f>IFERROR(($G$4-M556)/($G$4-C556),Lähteandmed!$H$45)</f>
        <v>0</v>
      </c>
      <c r="O556" s="276">
        <f t="shared" si="17"/>
        <v>-0.2</v>
      </c>
      <c r="P556" s="276">
        <f>IF(O556&lt;($G$6-1),Lähteandmed!$E$45*1.2*1.005*(($G$6-1)-O556),0)</f>
        <v>30.144018239999998</v>
      </c>
    </row>
    <row r="557" spans="2:16">
      <c r="B557" s="113">
        <v>553</v>
      </c>
      <c r="C557" s="113">
        <v>-0.3</v>
      </c>
      <c r="D557" s="276">
        <f t="shared" si="16"/>
        <v>10.28879749586558</v>
      </c>
      <c r="L557" s="114">
        <f>IF(C557&lt;$G$6,Lähteandmed!$E$45*1.2*1.005*($G$6-O557),0)</f>
        <v>32.071833359999999</v>
      </c>
      <c r="M557" s="276" t="str">
        <f>IF(($G$4-Lähteandmed!$H$45*(Kraadpäevad!$G$4-Kraadpäevad!C557))&gt;Lähteandmed!$I$45,($G$4-Lähteandmed!$H$45*(Kraadpäevad!$G$4-Kraadpäevad!C557)),Lähteandmed!$I$45)</f>
        <v/>
      </c>
      <c r="N557" s="114">
        <f>IFERROR(($G$4-M557)/($G$4-C557),Lähteandmed!$H$45)</f>
        <v>0</v>
      </c>
      <c r="O557" s="276">
        <f t="shared" si="17"/>
        <v>-0.3</v>
      </c>
      <c r="P557" s="276">
        <f>IF(O557&lt;($G$6-1),Lähteandmed!$E$45*1.2*1.005*(($G$6-1)-O557),0)</f>
        <v>30.319274159999999</v>
      </c>
    </row>
    <row r="558" spans="2:16">
      <c r="B558" s="113">
        <v>554</v>
      </c>
      <c r="C558" s="113">
        <v>-0.5</v>
      </c>
      <c r="D558" s="276">
        <f t="shared" si="16"/>
        <v>10.48879749586558</v>
      </c>
      <c r="L558" s="114">
        <f>IF(C558&lt;$G$6,Lähteandmed!$E$45*1.2*1.005*($G$6-O558),0)</f>
        <v>32.422345199999995</v>
      </c>
      <c r="M558" s="276" t="str">
        <f>IF(($G$4-Lähteandmed!$H$45*(Kraadpäevad!$G$4-Kraadpäevad!C558))&gt;Lähteandmed!$I$45,($G$4-Lähteandmed!$H$45*(Kraadpäevad!$G$4-Kraadpäevad!C558)),Lähteandmed!$I$45)</f>
        <v/>
      </c>
      <c r="N558" s="114">
        <f>IFERROR(($G$4-M558)/($G$4-C558),Lähteandmed!$H$45)</f>
        <v>0</v>
      </c>
      <c r="O558" s="276">
        <f t="shared" si="17"/>
        <v>-0.5</v>
      </c>
      <c r="P558" s="276">
        <f>IF(O558&lt;($G$6-1),Lähteandmed!$E$45*1.2*1.005*(($G$6-1)-O558),0)</f>
        <v>30.669785999999998</v>
      </c>
    </row>
    <row r="559" spans="2:16">
      <c r="B559" s="113">
        <v>555</v>
      </c>
      <c r="C559" s="113">
        <v>-0.6</v>
      </c>
      <c r="D559" s="276">
        <f t="shared" si="16"/>
        <v>10.588797495865579</v>
      </c>
      <c r="L559" s="114">
        <f>IF(C559&lt;$G$6,Lähteandmed!$E$45*1.2*1.005*($G$6-O559),0)</f>
        <v>32.59760112</v>
      </c>
      <c r="M559" s="276" t="str">
        <f>IF(($G$4-Lähteandmed!$H$45*(Kraadpäevad!$G$4-Kraadpäevad!C559))&gt;Lähteandmed!$I$45,($G$4-Lähteandmed!$H$45*(Kraadpäevad!$G$4-Kraadpäevad!C559)),Lähteandmed!$I$45)</f>
        <v/>
      </c>
      <c r="N559" s="114">
        <f>IFERROR(($G$4-M559)/($G$4-C559),Lähteandmed!$H$45)</f>
        <v>0</v>
      </c>
      <c r="O559" s="276">
        <f t="shared" si="17"/>
        <v>-0.6</v>
      </c>
      <c r="P559" s="276">
        <f>IF(O559&lt;($G$6-1),Lähteandmed!$E$45*1.2*1.005*(($G$6-1)-O559),0)</f>
        <v>30.84504192</v>
      </c>
    </row>
    <row r="560" spans="2:16">
      <c r="B560" s="113">
        <v>556</v>
      </c>
      <c r="C560" s="113">
        <v>-0.7</v>
      </c>
      <c r="D560" s="276">
        <f t="shared" si="16"/>
        <v>10.688797495865579</v>
      </c>
      <c r="L560" s="114">
        <f>IF(C560&lt;$G$6,Lähteandmed!$E$45*1.2*1.005*($G$6-O560),0)</f>
        <v>32.772857039999998</v>
      </c>
      <c r="M560" s="276" t="str">
        <f>IF(($G$4-Lähteandmed!$H$45*(Kraadpäevad!$G$4-Kraadpäevad!C560))&gt;Lähteandmed!$I$45,($G$4-Lähteandmed!$H$45*(Kraadpäevad!$G$4-Kraadpäevad!C560)),Lähteandmed!$I$45)</f>
        <v/>
      </c>
      <c r="N560" s="114">
        <f>IFERROR(($G$4-M560)/($G$4-C560),Lähteandmed!$H$45)</f>
        <v>0</v>
      </c>
      <c r="O560" s="276">
        <f t="shared" si="17"/>
        <v>-0.7</v>
      </c>
      <c r="P560" s="276">
        <f>IF(O560&lt;($G$6-1),Lähteandmed!$E$45*1.2*1.005*(($G$6-1)-O560),0)</f>
        <v>31.020297839999998</v>
      </c>
    </row>
    <row r="561" spans="2:16">
      <c r="B561" s="113">
        <v>557</v>
      </c>
      <c r="C561" s="113">
        <v>-0.7</v>
      </c>
      <c r="D561" s="276">
        <f t="shared" si="16"/>
        <v>10.688797495865579</v>
      </c>
      <c r="L561" s="114">
        <f>IF(C561&lt;$G$6,Lähteandmed!$E$45*1.2*1.005*($G$6-O561),0)</f>
        <v>32.772857039999998</v>
      </c>
      <c r="M561" s="276" t="str">
        <f>IF(($G$4-Lähteandmed!$H$45*(Kraadpäevad!$G$4-Kraadpäevad!C561))&gt;Lähteandmed!$I$45,($G$4-Lähteandmed!$H$45*(Kraadpäevad!$G$4-Kraadpäevad!C561)),Lähteandmed!$I$45)</f>
        <v/>
      </c>
      <c r="N561" s="114">
        <f>IFERROR(($G$4-M561)/($G$4-C561),Lähteandmed!$H$45)</f>
        <v>0</v>
      </c>
      <c r="O561" s="276">
        <f t="shared" si="17"/>
        <v>-0.7</v>
      </c>
      <c r="P561" s="276">
        <f>IF(O561&lt;($G$6-1),Lähteandmed!$E$45*1.2*1.005*(($G$6-1)-O561),0)</f>
        <v>31.020297839999998</v>
      </c>
    </row>
    <row r="562" spans="2:16">
      <c r="B562" s="113">
        <v>558</v>
      </c>
      <c r="C562" s="113">
        <v>-0.8</v>
      </c>
      <c r="D562" s="276">
        <f t="shared" si="16"/>
        <v>10.78879749586558</v>
      </c>
      <c r="L562" s="114">
        <f>IF(C562&lt;$G$6,Lähteandmed!$E$45*1.2*1.005*($G$6-O562),0)</f>
        <v>32.948112959999996</v>
      </c>
      <c r="M562" s="276" t="str">
        <f>IF(($G$4-Lähteandmed!$H$45*(Kraadpäevad!$G$4-Kraadpäevad!C562))&gt;Lähteandmed!$I$45,($G$4-Lähteandmed!$H$45*(Kraadpäevad!$G$4-Kraadpäevad!C562)),Lähteandmed!$I$45)</f>
        <v/>
      </c>
      <c r="N562" s="114">
        <f>IFERROR(($G$4-M562)/($G$4-C562),Lähteandmed!$H$45)</f>
        <v>0</v>
      </c>
      <c r="O562" s="276">
        <f t="shared" si="17"/>
        <v>-0.8</v>
      </c>
      <c r="P562" s="276">
        <f>IF(O562&lt;($G$6-1),Lähteandmed!$E$45*1.2*1.005*(($G$6-1)-O562),0)</f>
        <v>31.195553759999999</v>
      </c>
    </row>
    <row r="563" spans="2:16">
      <c r="B563" s="113">
        <v>559</v>
      </c>
      <c r="C563" s="113">
        <v>-0.9</v>
      </c>
      <c r="D563" s="276">
        <f t="shared" si="16"/>
        <v>10.88879749586558</v>
      </c>
      <c r="L563" s="114">
        <f>IF(C563&lt;$G$6,Lähteandmed!$E$45*1.2*1.005*($G$6-O563),0)</f>
        <v>33.123368879999994</v>
      </c>
      <c r="M563" s="276" t="str">
        <f>IF(($G$4-Lähteandmed!$H$45*(Kraadpäevad!$G$4-Kraadpäevad!C563))&gt;Lähteandmed!$I$45,($G$4-Lähteandmed!$H$45*(Kraadpäevad!$G$4-Kraadpäevad!C563)),Lähteandmed!$I$45)</f>
        <v/>
      </c>
      <c r="N563" s="114">
        <f>IFERROR(($G$4-M563)/($G$4-C563),Lähteandmed!$H$45)</f>
        <v>0</v>
      </c>
      <c r="O563" s="276">
        <f t="shared" si="17"/>
        <v>-0.9</v>
      </c>
      <c r="P563" s="276">
        <f>IF(O563&lt;($G$6-1),Lähteandmed!$E$45*1.2*1.005*(($G$6-1)-O563),0)</f>
        <v>31.370809679999994</v>
      </c>
    </row>
    <row r="564" spans="2:16">
      <c r="B564" s="113">
        <v>560</v>
      </c>
      <c r="C564" s="113">
        <v>-0.9</v>
      </c>
      <c r="D564" s="276">
        <f t="shared" si="16"/>
        <v>10.88879749586558</v>
      </c>
      <c r="L564" s="114">
        <f>IF(C564&lt;$G$6,Lähteandmed!$E$45*1.2*1.005*($G$6-O564),0)</f>
        <v>33.123368879999994</v>
      </c>
      <c r="M564" s="276" t="str">
        <f>IF(($G$4-Lähteandmed!$H$45*(Kraadpäevad!$G$4-Kraadpäevad!C564))&gt;Lähteandmed!$I$45,($G$4-Lähteandmed!$H$45*(Kraadpäevad!$G$4-Kraadpäevad!C564)),Lähteandmed!$I$45)</f>
        <v/>
      </c>
      <c r="N564" s="114">
        <f>IFERROR(($G$4-M564)/($G$4-C564),Lähteandmed!$H$45)</f>
        <v>0</v>
      </c>
      <c r="O564" s="276">
        <f t="shared" si="17"/>
        <v>-0.9</v>
      </c>
      <c r="P564" s="276">
        <f>IF(O564&lt;($G$6-1),Lähteandmed!$E$45*1.2*1.005*(($G$6-1)-O564),0)</f>
        <v>31.370809679999994</v>
      </c>
    </row>
    <row r="565" spans="2:16">
      <c r="B565" s="113">
        <v>561</v>
      </c>
      <c r="C565" s="113">
        <v>-1</v>
      </c>
      <c r="D565" s="276">
        <f t="shared" si="16"/>
        <v>10.98879749586558</v>
      </c>
      <c r="L565" s="114">
        <f>IF(C565&lt;$G$6,Lähteandmed!$E$45*1.2*1.005*($G$6-O565),0)</f>
        <v>33.298624799999999</v>
      </c>
      <c r="M565" s="276" t="str">
        <f>IF(($G$4-Lähteandmed!$H$45*(Kraadpäevad!$G$4-Kraadpäevad!C565))&gt;Lähteandmed!$I$45,($G$4-Lähteandmed!$H$45*(Kraadpäevad!$G$4-Kraadpäevad!C565)),Lähteandmed!$I$45)</f>
        <v/>
      </c>
      <c r="N565" s="114">
        <f>IFERROR(($G$4-M565)/($G$4-C565),Lähteandmed!$H$45)</f>
        <v>0</v>
      </c>
      <c r="O565" s="276">
        <f t="shared" si="17"/>
        <v>-1</v>
      </c>
      <c r="P565" s="276">
        <f>IF(O565&lt;($G$6-1),Lähteandmed!$E$45*1.2*1.005*(($G$6-1)-O565),0)</f>
        <v>31.546065599999999</v>
      </c>
    </row>
    <row r="566" spans="2:16">
      <c r="B566" s="113">
        <v>562</v>
      </c>
      <c r="C566" s="113">
        <v>-1</v>
      </c>
      <c r="D566" s="276">
        <f t="shared" si="16"/>
        <v>10.98879749586558</v>
      </c>
      <c r="L566" s="114">
        <f>IF(C566&lt;$G$6,Lähteandmed!$E$45*1.2*1.005*($G$6-O566),0)</f>
        <v>33.298624799999999</v>
      </c>
      <c r="M566" s="276" t="str">
        <f>IF(($G$4-Lähteandmed!$H$45*(Kraadpäevad!$G$4-Kraadpäevad!C566))&gt;Lähteandmed!$I$45,($G$4-Lähteandmed!$H$45*(Kraadpäevad!$G$4-Kraadpäevad!C566)),Lähteandmed!$I$45)</f>
        <v/>
      </c>
      <c r="N566" s="114">
        <f>IFERROR(($G$4-M566)/($G$4-C566),Lähteandmed!$H$45)</f>
        <v>0</v>
      </c>
      <c r="O566" s="276">
        <f t="shared" si="17"/>
        <v>-1</v>
      </c>
      <c r="P566" s="276">
        <f>IF(O566&lt;($G$6-1),Lähteandmed!$E$45*1.2*1.005*(($G$6-1)-O566),0)</f>
        <v>31.546065599999999</v>
      </c>
    </row>
    <row r="567" spans="2:16">
      <c r="B567" s="113">
        <v>563</v>
      </c>
      <c r="C567" s="113">
        <v>-0.9</v>
      </c>
      <c r="D567" s="276">
        <f t="shared" si="16"/>
        <v>10.88879749586558</v>
      </c>
      <c r="L567" s="114">
        <f>IF(C567&lt;$G$6,Lähteandmed!$E$45*1.2*1.005*($G$6-O567),0)</f>
        <v>33.123368879999994</v>
      </c>
      <c r="M567" s="276" t="str">
        <f>IF(($G$4-Lähteandmed!$H$45*(Kraadpäevad!$G$4-Kraadpäevad!C567))&gt;Lähteandmed!$I$45,($G$4-Lähteandmed!$H$45*(Kraadpäevad!$G$4-Kraadpäevad!C567)),Lähteandmed!$I$45)</f>
        <v/>
      </c>
      <c r="N567" s="114">
        <f>IFERROR(($G$4-M567)/($G$4-C567),Lähteandmed!$H$45)</f>
        <v>0</v>
      </c>
      <c r="O567" s="276">
        <f t="shared" si="17"/>
        <v>-0.9</v>
      </c>
      <c r="P567" s="276">
        <f>IF(O567&lt;($G$6-1),Lähteandmed!$E$45*1.2*1.005*(($G$6-1)-O567),0)</f>
        <v>31.370809679999994</v>
      </c>
    </row>
    <row r="568" spans="2:16">
      <c r="B568" s="113">
        <v>564</v>
      </c>
      <c r="C568" s="113">
        <v>-0.9</v>
      </c>
      <c r="D568" s="276">
        <f t="shared" si="16"/>
        <v>10.88879749586558</v>
      </c>
      <c r="L568" s="114">
        <f>IF(C568&lt;$G$6,Lähteandmed!$E$45*1.2*1.005*($G$6-O568),0)</f>
        <v>33.123368879999994</v>
      </c>
      <c r="M568" s="276" t="str">
        <f>IF(($G$4-Lähteandmed!$H$45*(Kraadpäevad!$G$4-Kraadpäevad!C568))&gt;Lähteandmed!$I$45,($G$4-Lähteandmed!$H$45*(Kraadpäevad!$G$4-Kraadpäevad!C568)),Lähteandmed!$I$45)</f>
        <v/>
      </c>
      <c r="N568" s="114">
        <f>IFERROR(($G$4-M568)/($G$4-C568),Lähteandmed!$H$45)</f>
        <v>0</v>
      </c>
      <c r="O568" s="276">
        <f t="shared" si="17"/>
        <v>-0.9</v>
      </c>
      <c r="P568" s="276">
        <f>IF(O568&lt;($G$6-1),Lähteandmed!$E$45*1.2*1.005*(($G$6-1)-O568),0)</f>
        <v>31.370809679999994</v>
      </c>
    </row>
    <row r="569" spans="2:16">
      <c r="B569" s="113">
        <v>565</v>
      </c>
      <c r="C569" s="113">
        <v>-0.9</v>
      </c>
      <c r="D569" s="276">
        <f t="shared" si="16"/>
        <v>10.88879749586558</v>
      </c>
      <c r="L569" s="114">
        <f>IF(C569&lt;$G$6,Lähteandmed!$E$45*1.2*1.005*($G$6-O569),0)</f>
        <v>33.123368879999994</v>
      </c>
      <c r="M569" s="276" t="str">
        <f>IF(($G$4-Lähteandmed!$H$45*(Kraadpäevad!$G$4-Kraadpäevad!C569))&gt;Lähteandmed!$I$45,($G$4-Lähteandmed!$H$45*(Kraadpäevad!$G$4-Kraadpäevad!C569)),Lähteandmed!$I$45)</f>
        <v/>
      </c>
      <c r="N569" s="114">
        <f>IFERROR(($G$4-M569)/($G$4-C569),Lähteandmed!$H$45)</f>
        <v>0</v>
      </c>
      <c r="O569" s="276">
        <f t="shared" si="17"/>
        <v>-0.9</v>
      </c>
      <c r="P569" s="276">
        <f>IF(O569&lt;($G$6-1),Lähteandmed!$E$45*1.2*1.005*(($G$6-1)-O569),0)</f>
        <v>31.370809679999994</v>
      </c>
    </row>
    <row r="570" spans="2:16">
      <c r="B570" s="113">
        <v>566</v>
      </c>
      <c r="C570" s="113">
        <v>-1</v>
      </c>
      <c r="D570" s="276">
        <f t="shared" si="16"/>
        <v>10.98879749586558</v>
      </c>
      <c r="L570" s="114">
        <f>IF(C570&lt;$G$6,Lähteandmed!$E$45*1.2*1.005*($G$6-O570),0)</f>
        <v>33.298624799999999</v>
      </c>
      <c r="M570" s="276" t="str">
        <f>IF(($G$4-Lähteandmed!$H$45*(Kraadpäevad!$G$4-Kraadpäevad!C570))&gt;Lähteandmed!$I$45,($G$4-Lähteandmed!$H$45*(Kraadpäevad!$G$4-Kraadpäevad!C570)),Lähteandmed!$I$45)</f>
        <v/>
      </c>
      <c r="N570" s="114">
        <f>IFERROR(($G$4-M570)/($G$4-C570),Lähteandmed!$H$45)</f>
        <v>0</v>
      </c>
      <c r="O570" s="276">
        <f t="shared" si="17"/>
        <v>-1</v>
      </c>
      <c r="P570" s="276">
        <f>IF(O570&lt;($G$6-1),Lähteandmed!$E$45*1.2*1.005*(($G$6-1)-O570),0)</f>
        <v>31.546065599999999</v>
      </c>
    </row>
    <row r="571" spans="2:16">
      <c r="B571" s="113">
        <v>567</v>
      </c>
      <c r="C571" s="113">
        <v>-1</v>
      </c>
      <c r="D571" s="276">
        <f t="shared" si="16"/>
        <v>10.98879749586558</v>
      </c>
      <c r="L571" s="114">
        <f>IF(C571&lt;$G$6,Lähteandmed!$E$45*1.2*1.005*($G$6-O571),0)</f>
        <v>33.298624799999999</v>
      </c>
      <c r="M571" s="276" t="str">
        <f>IF(($G$4-Lähteandmed!$H$45*(Kraadpäevad!$G$4-Kraadpäevad!C571))&gt;Lähteandmed!$I$45,($G$4-Lähteandmed!$H$45*(Kraadpäevad!$G$4-Kraadpäevad!C571)),Lähteandmed!$I$45)</f>
        <v/>
      </c>
      <c r="N571" s="114">
        <f>IFERROR(($G$4-M571)/($G$4-C571),Lähteandmed!$H$45)</f>
        <v>0</v>
      </c>
      <c r="O571" s="276">
        <f t="shared" si="17"/>
        <v>-1</v>
      </c>
      <c r="P571" s="276">
        <f>IF(O571&lt;($G$6-1),Lähteandmed!$E$45*1.2*1.005*(($G$6-1)-O571),0)</f>
        <v>31.546065599999999</v>
      </c>
    </row>
    <row r="572" spans="2:16">
      <c r="B572" s="113">
        <v>568</v>
      </c>
      <c r="C572" s="113">
        <v>-1</v>
      </c>
      <c r="D572" s="276">
        <f t="shared" si="16"/>
        <v>10.98879749586558</v>
      </c>
      <c r="L572" s="114">
        <f>IF(C572&lt;$G$6,Lähteandmed!$E$45*1.2*1.005*($G$6-O572),0)</f>
        <v>33.298624799999999</v>
      </c>
      <c r="M572" s="276" t="str">
        <f>IF(($G$4-Lähteandmed!$H$45*(Kraadpäevad!$G$4-Kraadpäevad!C572))&gt;Lähteandmed!$I$45,($G$4-Lähteandmed!$H$45*(Kraadpäevad!$G$4-Kraadpäevad!C572)),Lähteandmed!$I$45)</f>
        <v/>
      </c>
      <c r="N572" s="114">
        <f>IFERROR(($G$4-M572)/($G$4-C572),Lähteandmed!$H$45)</f>
        <v>0</v>
      </c>
      <c r="O572" s="276">
        <f t="shared" si="17"/>
        <v>-1</v>
      </c>
      <c r="P572" s="276">
        <f>IF(O572&lt;($G$6-1),Lähteandmed!$E$45*1.2*1.005*(($G$6-1)-O572),0)</f>
        <v>31.546065599999999</v>
      </c>
    </row>
    <row r="573" spans="2:16">
      <c r="B573" s="113">
        <v>569</v>
      </c>
      <c r="C573" s="113">
        <v>-1.1000000000000001</v>
      </c>
      <c r="D573" s="276">
        <f t="shared" si="16"/>
        <v>11.088797495865579</v>
      </c>
      <c r="L573" s="114">
        <f>IF(C573&lt;$G$6,Lähteandmed!$E$45*1.2*1.005*($G$6-O573),0)</f>
        <v>33.473880719999997</v>
      </c>
      <c r="M573" s="276" t="str">
        <f>IF(($G$4-Lähteandmed!$H$45*(Kraadpäevad!$G$4-Kraadpäevad!C573))&gt;Lähteandmed!$I$45,($G$4-Lähteandmed!$H$45*(Kraadpäevad!$G$4-Kraadpäevad!C573)),Lähteandmed!$I$45)</f>
        <v/>
      </c>
      <c r="N573" s="114">
        <f>IFERROR(($G$4-M573)/($G$4-C573),Lähteandmed!$H$45)</f>
        <v>0</v>
      </c>
      <c r="O573" s="276">
        <f t="shared" si="17"/>
        <v>-1.1000000000000001</v>
      </c>
      <c r="P573" s="276">
        <f>IF(O573&lt;($G$6-1),Lähteandmed!$E$45*1.2*1.005*(($G$6-1)-O573),0)</f>
        <v>31.72132152</v>
      </c>
    </row>
    <row r="574" spans="2:16">
      <c r="B574" s="113">
        <v>570</v>
      </c>
      <c r="C574" s="113">
        <v>-1.1000000000000001</v>
      </c>
      <c r="D574" s="276">
        <f t="shared" si="16"/>
        <v>11.088797495865579</v>
      </c>
      <c r="L574" s="114">
        <f>IF(C574&lt;$G$6,Lähteandmed!$E$45*1.2*1.005*($G$6-O574),0)</f>
        <v>33.473880719999997</v>
      </c>
      <c r="M574" s="276" t="str">
        <f>IF(($G$4-Lähteandmed!$H$45*(Kraadpäevad!$G$4-Kraadpäevad!C574))&gt;Lähteandmed!$I$45,($G$4-Lähteandmed!$H$45*(Kraadpäevad!$G$4-Kraadpäevad!C574)),Lähteandmed!$I$45)</f>
        <v/>
      </c>
      <c r="N574" s="114">
        <f>IFERROR(($G$4-M574)/($G$4-C574),Lähteandmed!$H$45)</f>
        <v>0</v>
      </c>
      <c r="O574" s="276">
        <f t="shared" si="17"/>
        <v>-1.1000000000000001</v>
      </c>
      <c r="P574" s="276">
        <f>IF(O574&lt;($G$6-1),Lähteandmed!$E$45*1.2*1.005*(($G$6-1)-O574),0)</f>
        <v>31.72132152</v>
      </c>
    </row>
    <row r="575" spans="2:16">
      <c r="B575" s="113">
        <v>571</v>
      </c>
      <c r="C575" s="113">
        <v>-1.4</v>
      </c>
      <c r="D575" s="276">
        <f t="shared" si="16"/>
        <v>11.38879749586558</v>
      </c>
      <c r="L575" s="114">
        <f>IF(C575&lt;$G$6,Lähteandmed!$E$45*1.2*1.005*($G$6-O575),0)</f>
        <v>33.999648479999998</v>
      </c>
      <c r="M575" s="276" t="str">
        <f>IF(($G$4-Lähteandmed!$H$45*(Kraadpäevad!$G$4-Kraadpäevad!C575))&gt;Lähteandmed!$I$45,($G$4-Lähteandmed!$H$45*(Kraadpäevad!$G$4-Kraadpäevad!C575)),Lähteandmed!$I$45)</f>
        <v/>
      </c>
      <c r="N575" s="114">
        <f>IFERROR(($G$4-M575)/($G$4-C575),Lähteandmed!$H$45)</f>
        <v>0</v>
      </c>
      <c r="O575" s="276">
        <f t="shared" si="17"/>
        <v>-1.4</v>
      </c>
      <c r="P575" s="276">
        <f>IF(O575&lt;($G$6-1),Lähteandmed!$E$45*1.2*1.005*(($G$6-1)-O575),0)</f>
        <v>32.247089279999997</v>
      </c>
    </row>
    <row r="576" spans="2:16">
      <c r="B576" s="113">
        <v>572</v>
      </c>
      <c r="C576" s="113">
        <v>-1.7</v>
      </c>
      <c r="D576" s="276">
        <f t="shared" si="16"/>
        <v>11.688797495865579</v>
      </c>
      <c r="L576" s="114">
        <f>IF(C576&lt;$G$6,Lähteandmed!$E$45*1.2*1.005*($G$6-O576),0)</f>
        <v>34.525416239999998</v>
      </c>
      <c r="M576" s="276" t="str">
        <f>IF(($G$4-Lähteandmed!$H$45*(Kraadpäevad!$G$4-Kraadpäevad!C576))&gt;Lähteandmed!$I$45,($G$4-Lähteandmed!$H$45*(Kraadpäevad!$G$4-Kraadpäevad!C576)),Lähteandmed!$I$45)</f>
        <v/>
      </c>
      <c r="N576" s="114">
        <f>IFERROR(($G$4-M576)/($G$4-C576),Lähteandmed!$H$45)</f>
        <v>0</v>
      </c>
      <c r="O576" s="276">
        <f t="shared" si="17"/>
        <v>-1.7</v>
      </c>
      <c r="P576" s="276">
        <f>IF(O576&lt;($G$6-1),Lähteandmed!$E$45*1.2*1.005*(($G$6-1)-O576),0)</f>
        <v>32.772857039999998</v>
      </c>
    </row>
    <row r="577" spans="2:16">
      <c r="B577" s="113">
        <v>573</v>
      </c>
      <c r="C577" s="113">
        <v>-2</v>
      </c>
      <c r="D577" s="276">
        <f t="shared" si="16"/>
        <v>11.98879749586558</v>
      </c>
      <c r="L577" s="114">
        <f>IF(C577&lt;$G$6,Lähteandmed!$E$45*1.2*1.005*($G$6-O577),0)</f>
        <v>35.051183999999999</v>
      </c>
      <c r="M577" s="276" t="str">
        <f>IF(($G$4-Lähteandmed!$H$45*(Kraadpäevad!$G$4-Kraadpäevad!C577))&gt;Lähteandmed!$I$45,($G$4-Lähteandmed!$H$45*(Kraadpäevad!$G$4-Kraadpäevad!C577)),Lähteandmed!$I$45)</f>
        <v/>
      </c>
      <c r="N577" s="114">
        <f>IFERROR(($G$4-M577)/($G$4-C577),Lähteandmed!$H$45)</f>
        <v>0</v>
      </c>
      <c r="O577" s="276">
        <f t="shared" si="17"/>
        <v>-2</v>
      </c>
      <c r="P577" s="276">
        <f>IF(O577&lt;($G$6-1),Lähteandmed!$E$45*1.2*1.005*(($G$6-1)-O577),0)</f>
        <v>33.298624799999999</v>
      </c>
    </row>
    <row r="578" spans="2:16">
      <c r="B578" s="113">
        <v>574</v>
      </c>
      <c r="C578" s="113">
        <v>-2.1</v>
      </c>
      <c r="D578" s="276">
        <f t="shared" si="16"/>
        <v>12.088797495865579</v>
      </c>
      <c r="L578" s="114">
        <f>IF(C578&lt;$G$6,Lähteandmed!$E$45*1.2*1.005*($G$6-O578),0)</f>
        <v>35.226439919999997</v>
      </c>
      <c r="M578" s="276" t="str">
        <f>IF(($G$4-Lähteandmed!$H$45*(Kraadpäevad!$G$4-Kraadpäevad!C578))&gt;Lähteandmed!$I$45,($G$4-Lähteandmed!$H$45*(Kraadpäevad!$G$4-Kraadpäevad!C578)),Lähteandmed!$I$45)</f>
        <v/>
      </c>
      <c r="N578" s="114">
        <f>IFERROR(($G$4-M578)/($G$4-C578),Lähteandmed!$H$45)</f>
        <v>0</v>
      </c>
      <c r="O578" s="276">
        <f t="shared" si="17"/>
        <v>-2.1</v>
      </c>
      <c r="P578" s="276">
        <f>IF(O578&lt;($G$6-1),Lähteandmed!$E$45*1.2*1.005*(($G$6-1)-O578),0)</f>
        <v>33.473880719999997</v>
      </c>
    </row>
    <row r="579" spans="2:16">
      <c r="B579" s="113">
        <v>575</v>
      </c>
      <c r="C579" s="113">
        <v>-2.2000000000000002</v>
      </c>
      <c r="D579" s="276">
        <f t="shared" si="16"/>
        <v>12.188797495865579</v>
      </c>
      <c r="L579" s="114">
        <f>IF(C579&lt;$G$6,Lähteandmed!$E$45*1.2*1.005*($G$6-O579),0)</f>
        <v>35.401695839999995</v>
      </c>
      <c r="M579" s="276" t="str">
        <f>IF(($G$4-Lähteandmed!$H$45*(Kraadpäevad!$G$4-Kraadpäevad!C579))&gt;Lähteandmed!$I$45,($G$4-Lähteandmed!$H$45*(Kraadpäevad!$G$4-Kraadpäevad!C579)),Lähteandmed!$I$45)</f>
        <v/>
      </c>
      <c r="N579" s="114">
        <f>IFERROR(($G$4-M579)/($G$4-C579),Lähteandmed!$H$45)</f>
        <v>0</v>
      </c>
      <c r="O579" s="276">
        <f t="shared" si="17"/>
        <v>-2.2000000000000002</v>
      </c>
      <c r="P579" s="276">
        <f>IF(O579&lt;($G$6-1),Lähteandmed!$E$45*1.2*1.005*(($G$6-1)-O579),0)</f>
        <v>33.649136639999995</v>
      </c>
    </row>
    <row r="580" spans="2:16">
      <c r="B580" s="113">
        <v>576</v>
      </c>
      <c r="C580" s="113">
        <v>-2.2999999999999998</v>
      </c>
      <c r="D580" s="276">
        <f t="shared" ref="D580:D643" si="18">IFERROR(IF($G$5-C580&gt;0,$G$5-C580,"0"),0)</f>
        <v>12.28879749586558</v>
      </c>
      <c r="L580" s="114">
        <f>IF(C580&lt;$G$6,Lähteandmed!$E$45*1.2*1.005*($G$6-O580),0)</f>
        <v>35.57695176</v>
      </c>
      <c r="M580" s="276" t="str">
        <f>IF(($G$4-Lähteandmed!$H$45*(Kraadpäevad!$G$4-Kraadpäevad!C580))&gt;Lähteandmed!$I$45,($G$4-Lähteandmed!$H$45*(Kraadpäevad!$G$4-Kraadpäevad!C580)),Lähteandmed!$I$45)</f>
        <v/>
      </c>
      <c r="N580" s="114">
        <f>IFERROR(($G$4-M580)/($G$4-C580),Lähteandmed!$H$45)</f>
        <v>0</v>
      </c>
      <c r="O580" s="276">
        <f t="shared" ref="O580:O643" si="19">N580*($G$4-C580)+C580</f>
        <v>-2.2999999999999998</v>
      </c>
      <c r="P580" s="276">
        <f>IF(O580&lt;($G$6-1),Lähteandmed!$E$45*1.2*1.005*(($G$6-1)-O580),0)</f>
        <v>33.82439256</v>
      </c>
    </row>
    <row r="581" spans="2:16">
      <c r="B581" s="113">
        <v>577</v>
      </c>
      <c r="C581" s="113">
        <v>-2.2000000000000002</v>
      </c>
      <c r="D581" s="276">
        <f t="shared" si="18"/>
        <v>12.188797495865579</v>
      </c>
      <c r="L581" s="114">
        <f>IF(C581&lt;$G$6,Lähteandmed!$E$45*1.2*1.005*($G$6-O581),0)</f>
        <v>35.401695839999995</v>
      </c>
      <c r="M581" s="276" t="str">
        <f>IF(($G$4-Lähteandmed!$H$45*(Kraadpäevad!$G$4-Kraadpäevad!C581))&gt;Lähteandmed!$I$45,($G$4-Lähteandmed!$H$45*(Kraadpäevad!$G$4-Kraadpäevad!C581)),Lähteandmed!$I$45)</f>
        <v/>
      </c>
      <c r="N581" s="114">
        <f>IFERROR(($G$4-M581)/($G$4-C581),Lähteandmed!$H$45)</f>
        <v>0</v>
      </c>
      <c r="O581" s="276">
        <f t="shared" si="19"/>
        <v>-2.2000000000000002</v>
      </c>
      <c r="P581" s="276">
        <f>IF(O581&lt;($G$6-1),Lähteandmed!$E$45*1.2*1.005*(($G$6-1)-O581),0)</f>
        <v>33.649136639999995</v>
      </c>
    </row>
    <row r="582" spans="2:16">
      <c r="B582" s="113">
        <v>578</v>
      </c>
      <c r="C582" s="113">
        <v>-2.2000000000000002</v>
      </c>
      <c r="D582" s="276">
        <f t="shared" si="18"/>
        <v>12.188797495865579</v>
      </c>
      <c r="L582" s="114">
        <f>IF(C582&lt;$G$6,Lähteandmed!$E$45*1.2*1.005*($G$6-O582),0)</f>
        <v>35.401695839999995</v>
      </c>
      <c r="M582" s="276" t="str">
        <f>IF(($G$4-Lähteandmed!$H$45*(Kraadpäevad!$G$4-Kraadpäevad!C582))&gt;Lähteandmed!$I$45,($G$4-Lähteandmed!$H$45*(Kraadpäevad!$G$4-Kraadpäevad!C582)),Lähteandmed!$I$45)</f>
        <v/>
      </c>
      <c r="N582" s="114">
        <f>IFERROR(($G$4-M582)/($G$4-C582),Lähteandmed!$H$45)</f>
        <v>0</v>
      </c>
      <c r="O582" s="276">
        <f t="shared" si="19"/>
        <v>-2.2000000000000002</v>
      </c>
      <c r="P582" s="276">
        <f>IF(O582&lt;($G$6-1),Lähteandmed!$E$45*1.2*1.005*(($G$6-1)-O582),0)</f>
        <v>33.649136639999995</v>
      </c>
    </row>
    <row r="583" spans="2:16">
      <c r="B583" s="113">
        <v>579</v>
      </c>
      <c r="C583" s="113">
        <v>-2.1</v>
      </c>
      <c r="D583" s="276">
        <f t="shared" si="18"/>
        <v>12.088797495865579</v>
      </c>
      <c r="L583" s="114">
        <f>IF(C583&lt;$G$6,Lähteandmed!$E$45*1.2*1.005*($G$6-O583),0)</f>
        <v>35.226439919999997</v>
      </c>
      <c r="M583" s="276" t="str">
        <f>IF(($G$4-Lähteandmed!$H$45*(Kraadpäevad!$G$4-Kraadpäevad!C583))&gt;Lähteandmed!$I$45,($G$4-Lähteandmed!$H$45*(Kraadpäevad!$G$4-Kraadpäevad!C583)),Lähteandmed!$I$45)</f>
        <v/>
      </c>
      <c r="N583" s="114">
        <f>IFERROR(($G$4-M583)/($G$4-C583),Lähteandmed!$H$45)</f>
        <v>0</v>
      </c>
      <c r="O583" s="276">
        <f t="shared" si="19"/>
        <v>-2.1</v>
      </c>
      <c r="P583" s="276">
        <f>IF(O583&lt;($G$6-1),Lähteandmed!$E$45*1.2*1.005*(($G$6-1)-O583),0)</f>
        <v>33.473880719999997</v>
      </c>
    </row>
    <row r="584" spans="2:16">
      <c r="B584" s="113">
        <v>580</v>
      </c>
      <c r="C584" s="113">
        <v>-2.1</v>
      </c>
      <c r="D584" s="276">
        <f t="shared" si="18"/>
        <v>12.088797495865579</v>
      </c>
      <c r="L584" s="114">
        <f>IF(C584&lt;$G$6,Lähteandmed!$E$45*1.2*1.005*($G$6-O584),0)</f>
        <v>35.226439919999997</v>
      </c>
      <c r="M584" s="276" t="str">
        <f>IF(($G$4-Lähteandmed!$H$45*(Kraadpäevad!$G$4-Kraadpäevad!C584))&gt;Lähteandmed!$I$45,($G$4-Lähteandmed!$H$45*(Kraadpäevad!$G$4-Kraadpäevad!C584)),Lähteandmed!$I$45)</f>
        <v/>
      </c>
      <c r="N584" s="114">
        <f>IFERROR(($G$4-M584)/($G$4-C584),Lähteandmed!$H$45)</f>
        <v>0</v>
      </c>
      <c r="O584" s="276">
        <f t="shared" si="19"/>
        <v>-2.1</v>
      </c>
      <c r="P584" s="276">
        <f>IF(O584&lt;($G$6-1),Lähteandmed!$E$45*1.2*1.005*(($G$6-1)-O584),0)</f>
        <v>33.473880719999997</v>
      </c>
    </row>
    <row r="585" spans="2:16">
      <c r="B585" s="113">
        <v>581</v>
      </c>
      <c r="C585" s="113">
        <v>-2</v>
      </c>
      <c r="D585" s="276">
        <f t="shared" si="18"/>
        <v>11.98879749586558</v>
      </c>
      <c r="L585" s="114">
        <f>IF(C585&lt;$G$6,Lähteandmed!$E$45*1.2*1.005*($G$6-O585),0)</f>
        <v>35.051183999999999</v>
      </c>
      <c r="M585" s="276" t="str">
        <f>IF(($G$4-Lähteandmed!$H$45*(Kraadpäevad!$G$4-Kraadpäevad!C585))&gt;Lähteandmed!$I$45,($G$4-Lähteandmed!$H$45*(Kraadpäevad!$G$4-Kraadpäevad!C585)),Lähteandmed!$I$45)</f>
        <v/>
      </c>
      <c r="N585" s="114">
        <f>IFERROR(($G$4-M585)/($G$4-C585),Lähteandmed!$H$45)</f>
        <v>0</v>
      </c>
      <c r="O585" s="276">
        <f t="shared" si="19"/>
        <v>-2</v>
      </c>
      <c r="P585" s="276">
        <f>IF(O585&lt;($G$6-1),Lähteandmed!$E$45*1.2*1.005*(($G$6-1)-O585),0)</f>
        <v>33.298624799999999</v>
      </c>
    </row>
    <row r="586" spans="2:16">
      <c r="B586" s="113">
        <v>582</v>
      </c>
      <c r="C586" s="113">
        <v>-2</v>
      </c>
      <c r="D586" s="276">
        <f t="shared" si="18"/>
        <v>11.98879749586558</v>
      </c>
      <c r="L586" s="114">
        <f>IF(C586&lt;$G$6,Lähteandmed!$E$45*1.2*1.005*($G$6-O586),0)</f>
        <v>35.051183999999999</v>
      </c>
      <c r="M586" s="276" t="str">
        <f>IF(($G$4-Lähteandmed!$H$45*(Kraadpäevad!$G$4-Kraadpäevad!C586))&gt;Lähteandmed!$I$45,($G$4-Lähteandmed!$H$45*(Kraadpäevad!$G$4-Kraadpäevad!C586)),Lähteandmed!$I$45)</f>
        <v/>
      </c>
      <c r="N586" s="114">
        <f>IFERROR(($G$4-M586)/($G$4-C586),Lähteandmed!$H$45)</f>
        <v>0</v>
      </c>
      <c r="O586" s="276">
        <f t="shared" si="19"/>
        <v>-2</v>
      </c>
      <c r="P586" s="276">
        <f>IF(O586&lt;($G$6-1),Lähteandmed!$E$45*1.2*1.005*(($G$6-1)-O586),0)</f>
        <v>33.298624799999999</v>
      </c>
    </row>
    <row r="587" spans="2:16">
      <c r="B587" s="113">
        <v>583</v>
      </c>
      <c r="C587" s="113">
        <v>-2.1</v>
      </c>
      <c r="D587" s="276">
        <f t="shared" si="18"/>
        <v>12.088797495865579</v>
      </c>
      <c r="L587" s="114">
        <f>IF(C587&lt;$G$6,Lähteandmed!$E$45*1.2*1.005*($G$6-O587),0)</f>
        <v>35.226439919999997</v>
      </c>
      <c r="M587" s="276" t="str">
        <f>IF(($G$4-Lähteandmed!$H$45*(Kraadpäevad!$G$4-Kraadpäevad!C587))&gt;Lähteandmed!$I$45,($G$4-Lähteandmed!$H$45*(Kraadpäevad!$G$4-Kraadpäevad!C587)),Lähteandmed!$I$45)</f>
        <v/>
      </c>
      <c r="N587" s="114">
        <f>IFERROR(($G$4-M587)/($G$4-C587),Lähteandmed!$H$45)</f>
        <v>0</v>
      </c>
      <c r="O587" s="276">
        <f t="shared" si="19"/>
        <v>-2.1</v>
      </c>
      <c r="P587" s="276">
        <f>IF(O587&lt;($G$6-1),Lähteandmed!$E$45*1.2*1.005*(($G$6-1)-O587),0)</f>
        <v>33.473880719999997</v>
      </c>
    </row>
    <row r="588" spans="2:16">
      <c r="B588" s="113">
        <v>584</v>
      </c>
      <c r="C588" s="113">
        <v>-2.1</v>
      </c>
      <c r="D588" s="276">
        <f t="shared" si="18"/>
        <v>12.088797495865579</v>
      </c>
      <c r="L588" s="114">
        <f>IF(C588&lt;$G$6,Lähteandmed!$E$45*1.2*1.005*($G$6-O588),0)</f>
        <v>35.226439919999997</v>
      </c>
      <c r="M588" s="276" t="str">
        <f>IF(($G$4-Lähteandmed!$H$45*(Kraadpäevad!$G$4-Kraadpäevad!C588))&gt;Lähteandmed!$I$45,($G$4-Lähteandmed!$H$45*(Kraadpäevad!$G$4-Kraadpäevad!C588)),Lähteandmed!$I$45)</f>
        <v/>
      </c>
      <c r="N588" s="114">
        <f>IFERROR(($G$4-M588)/($G$4-C588),Lähteandmed!$H$45)</f>
        <v>0</v>
      </c>
      <c r="O588" s="276">
        <f t="shared" si="19"/>
        <v>-2.1</v>
      </c>
      <c r="P588" s="276">
        <f>IF(O588&lt;($G$6-1),Lähteandmed!$E$45*1.2*1.005*(($G$6-1)-O588),0)</f>
        <v>33.473880719999997</v>
      </c>
    </row>
    <row r="589" spans="2:16">
      <c r="B589" s="113">
        <v>585</v>
      </c>
      <c r="C589" s="113">
        <v>-2.2000000000000002</v>
      </c>
      <c r="D589" s="276">
        <f t="shared" si="18"/>
        <v>12.188797495865579</v>
      </c>
      <c r="L589" s="114">
        <f>IF(C589&lt;$G$6,Lähteandmed!$E$45*1.2*1.005*($G$6-O589),0)</f>
        <v>35.401695839999995</v>
      </c>
      <c r="M589" s="276" t="str">
        <f>IF(($G$4-Lähteandmed!$H$45*(Kraadpäevad!$G$4-Kraadpäevad!C589))&gt;Lähteandmed!$I$45,($G$4-Lähteandmed!$H$45*(Kraadpäevad!$G$4-Kraadpäevad!C589)),Lähteandmed!$I$45)</f>
        <v/>
      </c>
      <c r="N589" s="114">
        <f>IFERROR(($G$4-M589)/($G$4-C589),Lähteandmed!$H$45)</f>
        <v>0</v>
      </c>
      <c r="O589" s="276">
        <f t="shared" si="19"/>
        <v>-2.2000000000000002</v>
      </c>
      <c r="P589" s="276">
        <f>IF(O589&lt;($G$6-1),Lähteandmed!$E$45*1.2*1.005*(($G$6-1)-O589),0)</f>
        <v>33.649136639999995</v>
      </c>
    </row>
    <row r="590" spans="2:16">
      <c r="B590" s="113">
        <v>586</v>
      </c>
      <c r="C590" s="113">
        <v>-2.2999999999999998</v>
      </c>
      <c r="D590" s="276">
        <f t="shared" si="18"/>
        <v>12.28879749586558</v>
      </c>
      <c r="L590" s="114">
        <f>IF(C590&lt;$G$6,Lähteandmed!$E$45*1.2*1.005*($G$6-O590),0)</f>
        <v>35.57695176</v>
      </c>
      <c r="M590" s="276" t="str">
        <f>IF(($G$4-Lähteandmed!$H$45*(Kraadpäevad!$G$4-Kraadpäevad!C590))&gt;Lähteandmed!$I$45,($G$4-Lähteandmed!$H$45*(Kraadpäevad!$G$4-Kraadpäevad!C590)),Lähteandmed!$I$45)</f>
        <v/>
      </c>
      <c r="N590" s="114">
        <f>IFERROR(($G$4-M590)/($G$4-C590),Lähteandmed!$H$45)</f>
        <v>0</v>
      </c>
      <c r="O590" s="276">
        <f t="shared" si="19"/>
        <v>-2.2999999999999998</v>
      </c>
      <c r="P590" s="276">
        <f>IF(O590&lt;($G$6-1),Lähteandmed!$E$45*1.2*1.005*(($G$6-1)-O590),0)</f>
        <v>33.82439256</v>
      </c>
    </row>
    <row r="591" spans="2:16">
      <c r="B591" s="113">
        <v>587</v>
      </c>
      <c r="C591" s="113">
        <v>-2.5</v>
      </c>
      <c r="D591" s="276">
        <f t="shared" si="18"/>
        <v>12.48879749586558</v>
      </c>
      <c r="L591" s="114">
        <f>IF(C591&lt;$G$6,Lähteandmed!$E$45*1.2*1.005*($G$6-O591),0)</f>
        <v>35.927463599999996</v>
      </c>
      <c r="M591" s="276" t="str">
        <f>IF(($G$4-Lähteandmed!$H$45*(Kraadpäevad!$G$4-Kraadpäevad!C591))&gt;Lähteandmed!$I$45,($G$4-Lähteandmed!$H$45*(Kraadpäevad!$G$4-Kraadpäevad!C591)),Lähteandmed!$I$45)</f>
        <v/>
      </c>
      <c r="N591" s="114">
        <f>IFERROR(($G$4-M591)/($G$4-C591),Lähteandmed!$H$45)</f>
        <v>0</v>
      </c>
      <c r="O591" s="276">
        <f t="shared" si="19"/>
        <v>-2.5</v>
      </c>
      <c r="P591" s="276">
        <f>IF(O591&lt;($G$6-1),Lähteandmed!$E$45*1.2*1.005*(($G$6-1)-O591),0)</f>
        <v>34.174904399999996</v>
      </c>
    </row>
    <row r="592" spans="2:16">
      <c r="B592" s="113">
        <v>588</v>
      </c>
      <c r="C592" s="113">
        <v>-2.6</v>
      </c>
      <c r="D592" s="276">
        <f t="shared" si="18"/>
        <v>12.588797495865579</v>
      </c>
      <c r="L592" s="114">
        <f>IF(C592&lt;$G$6,Lähteandmed!$E$45*1.2*1.005*($G$6-O592),0)</f>
        <v>36.102719520000001</v>
      </c>
      <c r="M592" s="276" t="str">
        <f>IF(($G$4-Lähteandmed!$H$45*(Kraadpäevad!$G$4-Kraadpäevad!C592))&gt;Lähteandmed!$I$45,($G$4-Lähteandmed!$H$45*(Kraadpäevad!$G$4-Kraadpäevad!C592)),Lähteandmed!$I$45)</f>
        <v/>
      </c>
      <c r="N592" s="114">
        <f>IFERROR(($G$4-M592)/($G$4-C592),Lähteandmed!$H$45)</f>
        <v>0</v>
      </c>
      <c r="O592" s="276">
        <f t="shared" si="19"/>
        <v>-2.6</v>
      </c>
      <c r="P592" s="276">
        <f>IF(O592&lt;($G$6-1),Lähteandmed!$E$45*1.2*1.005*(($G$6-1)-O592),0)</f>
        <v>34.350160320000001</v>
      </c>
    </row>
    <row r="593" spans="2:16">
      <c r="B593" s="113">
        <v>589</v>
      </c>
      <c r="C593" s="113">
        <v>-2.5</v>
      </c>
      <c r="D593" s="276">
        <f t="shared" si="18"/>
        <v>12.48879749586558</v>
      </c>
      <c r="L593" s="114">
        <f>IF(C593&lt;$G$6,Lähteandmed!$E$45*1.2*1.005*($G$6-O593),0)</f>
        <v>35.927463599999996</v>
      </c>
      <c r="M593" s="276" t="str">
        <f>IF(($G$4-Lähteandmed!$H$45*(Kraadpäevad!$G$4-Kraadpäevad!C593))&gt;Lähteandmed!$I$45,($G$4-Lähteandmed!$H$45*(Kraadpäevad!$G$4-Kraadpäevad!C593)),Lähteandmed!$I$45)</f>
        <v/>
      </c>
      <c r="N593" s="114">
        <f>IFERROR(($G$4-M593)/($G$4-C593),Lähteandmed!$H$45)</f>
        <v>0</v>
      </c>
      <c r="O593" s="276">
        <f t="shared" si="19"/>
        <v>-2.5</v>
      </c>
      <c r="P593" s="276">
        <f>IF(O593&lt;($G$6-1),Lähteandmed!$E$45*1.2*1.005*(($G$6-1)-O593),0)</f>
        <v>34.174904399999996</v>
      </c>
    </row>
    <row r="594" spans="2:16">
      <c r="B594" s="113">
        <v>590</v>
      </c>
      <c r="C594" s="113">
        <v>-2.4</v>
      </c>
      <c r="D594" s="276">
        <f t="shared" si="18"/>
        <v>12.38879749586558</v>
      </c>
      <c r="L594" s="114">
        <f>IF(C594&lt;$G$6,Lähteandmed!$E$45*1.2*1.005*($G$6-O594),0)</f>
        <v>35.752207679999998</v>
      </c>
      <c r="M594" s="276" t="str">
        <f>IF(($G$4-Lähteandmed!$H$45*(Kraadpäevad!$G$4-Kraadpäevad!C594))&gt;Lähteandmed!$I$45,($G$4-Lähteandmed!$H$45*(Kraadpäevad!$G$4-Kraadpäevad!C594)),Lähteandmed!$I$45)</f>
        <v/>
      </c>
      <c r="N594" s="114">
        <f>IFERROR(($G$4-M594)/($G$4-C594),Lähteandmed!$H$45)</f>
        <v>0</v>
      </c>
      <c r="O594" s="276">
        <f t="shared" si="19"/>
        <v>-2.4</v>
      </c>
      <c r="P594" s="276">
        <f>IF(O594&lt;($G$6-1),Lähteandmed!$E$45*1.2*1.005*(($G$6-1)-O594),0)</f>
        <v>33.999648479999998</v>
      </c>
    </row>
    <row r="595" spans="2:16">
      <c r="B595" s="113">
        <v>591</v>
      </c>
      <c r="C595" s="113">
        <v>-2.2999999999999998</v>
      </c>
      <c r="D595" s="276">
        <f t="shared" si="18"/>
        <v>12.28879749586558</v>
      </c>
      <c r="L595" s="114">
        <f>IF(C595&lt;$G$6,Lähteandmed!$E$45*1.2*1.005*($G$6-O595),0)</f>
        <v>35.57695176</v>
      </c>
      <c r="M595" s="276" t="str">
        <f>IF(($G$4-Lähteandmed!$H$45*(Kraadpäevad!$G$4-Kraadpäevad!C595))&gt;Lähteandmed!$I$45,($G$4-Lähteandmed!$H$45*(Kraadpäevad!$G$4-Kraadpäevad!C595)),Lähteandmed!$I$45)</f>
        <v/>
      </c>
      <c r="N595" s="114">
        <f>IFERROR(($G$4-M595)/($G$4-C595),Lähteandmed!$H$45)</f>
        <v>0</v>
      </c>
      <c r="O595" s="276">
        <f t="shared" si="19"/>
        <v>-2.2999999999999998</v>
      </c>
      <c r="P595" s="276">
        <f>IF(O595&lt;($G$6-1),Lähteandmed!$E$45*1.2*1.005*(($G$6-1)-O595),0)</f>
        <v>33.82439256</v>
      </c>
    </row>
    <row r="596" spans="2:16">
      <c r="B596" s="113">
        <v>592</v>
      </c>
      <c r="C596" s="113">
        <v>-3.1</v>
      </c>
      <c r="D596" s="276">
        <f t="shared" si="18"/>
        <v>13.088797495865579</v>
      </c>
      <c r="L596" s="114">
        <f>IF(C596&lt;$G$6,Lähteandmed!$E$45*1.2*1.005*($G$6-O596),0)</f>
        <v>36.978999119999997</v>
      </c>
      <c r="M596" s="276" t="str">
        <f>IF(($G$4-Lähteandmed!$H$45*(Kraadpäevad!$G$4-Kraadpäevad!C596))&gt;Lähteandmed!$I$45,($G$4-Lähteandmed!$H$45*(Kraadpäevad!$G$4-Kraadpäevad!C596)),Lähteandmed!$I$45)</f>
        <v/>
      </c>
      <c r="N596" s="114">
        <f>IFERROR(($G$4-M596)/($G$4-C596),Lähteandmed!$H$45)</f>
        <v>0</v>
      </c>
      <c r="O596" s="276">
        <f t="shared" si="19"/>
        <v>-3.1</v>
      </c>
      <c r="P596" s="276">
        <f>IF(O596&lt;($G$6-1),Lähteandmed!$E$45*1.2*1.005*(($G$6-1)-O596),0)</f>
        <v>35.226439919999997</v>
      </c>
    </row>
    <row r="597" spans="2:16">
      <c r="B597" s="113">
        <v>593</v>
      </c>
      <c r="C597" s="113">
        <v>-3.9</v>
      </c>
      <c r="D597" s="276">
        <f t="shared" si="18"/>
        <v>13.88879749586558</v>
      </c>
      <c r="L597" s="114">
        <f>IF(C597&lt;$G$6,Lähteandmed!$E$45*1.2*1.005*($G$6-O597),0)</f>
        <v>38.381046479999995</v>
      </c>
      <c r="M597" s="276" t="str">
        <f>IF(($G$4-Lähteandmed!$H$45*(Kraadpäevad!$G$4-Kraadpäevad!C597))&gt;Lähteandmed!$I$45,($G$4-Lähteandmed!$H$45*(Kraadpäevad!$G$4-Kraadpäevad!C597)),Lähteandmed!$I$45)</f>
        <v/>
      </c>
      <c r="N597" s="114">
        <f>IFERROR(($G$4-M597)/($G$4-C597),Lähteandmed!$H$45)</f>
        <v>0</v>
      </c>
      <c r="O597" s="276">
        <f t="shared" si="19"/>
        <v>-3.9</v>
      </c>
      <c r="P597" s="276">
        <f>IF(O597&lt;($G$6-1),Lähteandmed!$E$45*1.2*1.005*(($G$6-1)-O597),0)</f>
        <v>36.628487279999995</v>
      </c>
    </row>
    <row r="598" spans="2:16">
      <c r="B598" s="113">
        <v>594</v>
      </c>
      <c r="C598" s="113">
        <v>-4.7</v>
      </c>
      <c r="D598" s="276">
        <f t="shared" si="18"/>
        <v>14.688797495865579</v>
      </c>
      <c r="L598" s="114">
        <f>IF(C598&lt;$G$6,Lähteandmed!$E$45*1.2*1.005*($G$6-O598),0)</f>
        <v>39.783093839999999</v>
      </c>
      <c r="M598" s="276" t="str">
        <f>IF(($G$4-Lähteandmed!$H$45*(Kraadpäevad!$G$4-Kraadpäevad!C598))&gt;Lähteandmed!$I$45,($G$4-Lähteandmed!$H$45*(Kraadpäevad!$G$4-Kraadpäevad!C598)),Lähteandmed!$I$45)</f>
        <v/>
      </c>
      <c r="N598" s="114">
        <f>IFERROR(($G$4-M598)/($G$4-C598),Lähteandmed!$H$45)</f>
        <v>0</v>
      </c>
      <c r="O598" s="276">
        <f t="shared" si="19"/>
        <v>-4.7</v>
      </c>
      <c r="P598" s="276">
        <f>IF(O598&lt;($G$6-1),Lähteandmed!$E$45*1.2*1.005*(($G$6-1)-O598),0)</f>
        <v>38.030534639999999</v>
      </c>
    </row>
    <row r="599" spans="2:16">
      <c r="B599" s="113">
        <v>595</v>
      </c>
      <c r="C599" s="113">
        <v>-4.5</v>
      </c>
      <c r="D599" s="276">
        <f t="shared" si="18"/>
        <v>14.48879749586558</v>
      </c>
      <c r="L599" s="114">
        <f>IF(C599&lt;$G$6,Lähteandmed!$E$45*1.2*1.005*($G$6-O599),0)</f>
        <v>39.432581999999996</v>
      </c>
      <c r="M599" s="276" t="str">
        <f>IF(($G$4-Lähteandmed!$H$45*(Kraadpäevad!$G$4-Kraadpäevad!C599))&gt;Lähteandmed!$I$45,($G$4-Lähteandmed!$H$45*(Kraadpäevad!$G$4-Kraadpäevad!C599)),Lähteandmed!$I$45)</f>
        <v/>
      </c>
      <c r="N599" s="114">
        <f>IFERROR(($G$4-M599)/($G$4-C599),Lähteandmed!$H$45)</f>
        <v>0</v>
      </c>
      <c r="O599" s="276">
        <f t="shared" si="19"/>
        <v>-4.5</v>
      </c>
      <c r="P599" s="276">
        <f>IF(O599&lt;($G$6-1),Lähteandmed!$E$45*1.2*1.005*(($G$6-1)-O599),0)</f>
        <v>37.680022799999996</v>
      </c>
    </row>
    <row r="600" spans="2:16">
      <c r="B600" s="113">
        <v>596</v>
      </c>
      <c r="C600" s="113">
        <v>-4.4000000000000004</v>
      </c>
      <c r="D600" s="276">
        <f t="shared" si="18"/>
        <v>14.38879749586558</v>
      </c>
      <c r="L600" s="114">
        <f>IF(C600&lt;$G$6,Lähteandmed!$E$45*1.2*1.005*($G$6-O600),0)</f>
        <v>39.257326079999991</v>
      </c>
      <c r="M600" s="276" t="str">
        <f>IF(($G$4-Lähteandmed!$H$45*(Kraadpäevad!$G$4-Kraadpäevad!C600))&gt;Lähteandmed!$I$45,($G$4-Lähteandmed!$H$45*(Kraadpäevad!$G$4-Kraadpäevad!C600)),Lähteandmed!$I$45)</f>
        <v/>
      </c>
      <c r="N600" s="114">
        <f>IFERROR(($G$4-M600)/($G$4-C600),Lähteandmed!$H$45)</f>
        <v>0</v>
      </c>
      <c r="O600" s="276">
        <f t="shared" si="19"/>
        <v>-4.4000000000000004</v>
      </c>
      <c r="P600" s="276">
        <f>IF(O600&lt;($G$6-1),Lähteandmed!$E$45*1.2*1.005*(($G$6-1)-O600),0)</f>
        <v>37.504766879999998</v>
      </c>
    </row>
    <row r="601" spans="2:16">
      <c r="B601" s="113">
        <v>597</v>
      </c>
      <c r="C601" s="113">
        <v>-4.2</v>
      </c>
      <c r="D601" s="276">
        <f t="shared" si="18"/>
        <v>14.188797495865579</v>
      </c>
      <c r="L601" s="114">
        <f>IF(C601&lt;$G$6,Lähteandmed!$E$45*1.2*1.005*($G$6-O601),0)</f>
        <v>38.906814239999996</v>
      </c>
      <c r="M601" s="276" t="str">
        <f>IF(($G$4-Lähteandmed!$H$45*(Kraadpäevad!$G$4-Kraadpäevad!C601))&gt;Lähteandmed!$I$45,($G$4-Lähteandmed!$H$45*(Kraadpäevad!$G$4-Kraadpäevad!C601)),Lähteandmed!$I$45)</f>
        <v/>
      </c>
      <c r="N601" s="114">
        <f>IFERROR(($G$4-M601)/($G$4-C601),Lähteandmed!$H$45)</f>
        <v>0</v>
      </c>
      <c r="O601" s="276">
        <f t="shared" si="19"/>
        <v>-4.2</v>
      </c>
      <c r="P601" s="276">
        <f>IF(O601&lt;($G$6-1),Lähteandmed!$E$45*1.2*1.005*(($G$6-1)-O601),0)</f>
        <v>37.154255039999995</v>
      </c>
    </row>
    <row r="602" spans="2:16">
      <c r="B602" s="113">
        <v>598</v>
      </c>
      <c r="C602" s="113">
        <v>-4.2</v>
      </c>
      <c r="D602" s="276">
        <f t="shared" si="18"/>
        <v>14.188797495865579</v>
      </c>
      <c r="L602" s="114">
        <f>IF(C602&lt;$G$6,Lähteandmed!$E$45*1.2*1.005*($G$6-O602),0)</f>
        <v>38.906814239999996</v>
      </c>
      <c r="M602" s="276" t="str">
        <f>IF(($G$4-Lähteandmed!$H$45*(Kraadpäevad!$G$4-Kraadpäevad!C602))&gt;Lähteandmed!$I$45,($G$4-Lähteandmed!$H$45*(Kraadpäevad!$G$4-Kraadpäevad!C602)),Lähteandmed!$I$45)</f>
        <v/>
      </c>
      <c r="N602" s="114">
        <f>IFERROR(($G$4-M602)/($G$4-C602),Lähteandmed!$H$45)</f>
        <v>0</v>
      </c>
      <c r="O602" s="276">
        <f t="shared" si="19"/>
        <v>-4.2</v>
      </c>
      <c r="P602" s="276">
        <f>IF(O602&lt;($G$6-1),Lähteandmed!$E$45*1.2*1.005*(($G$6-1)-O602),0)</f>
        <v>37.154255039999995</v>
      </c>
    </row>
    <row r="603" spans="2:16">
      <c r="B603" s="113">
        <v>599</v>
      </c>
      <c r="C603" s="113">
        <v>-4.0999999999999996</v>
      </c>
      <c r="D603" s="276">
        <f t="shared" si="18"/>
        <v>14.088797495865579</v>
      </c>
      <c r="L603" s="114">
        <f>IF(C603&lt;$G$6,Lähteandmed!$E$45*1.2*1.005*($G$6-O603),0)</f>
        <v>38.731558319999998</v>
      </c>
      <c r="M603" s="276" t="str">
        <f>IF(($G$4-Lähteandmed!$H$45*(Kraadpäevad!$G$4-Kraadpäevad!C603))&gt;Lähteandmed!$I$45,($G$4-Lähteandmed!$H$45*(Kraadpäevad!$G$4-Kraadpäevad!C603)),Lähteandmed!$I$45)</f>
        <v/>
      </c>
      <c r="N603" s="114">
        <f>IFERROR(($G$4-M603)/($G$4-C603),Lähteandmed!$H$45)</f>
        <v>0</v>
      </c>
      <c r="O603" s="276">
        <f t="shared" si="19"/>
        <v>-4.0999999999999996</v>
      </c>
      <c r="P603" s="276">
        <f>IF(O603&lt;($G$6-1),Lähteandmed!$E$45*1.2*1.005*(($G$6-1)-O603),0)</f>
        <v>36.978999119999997</v>
      </c>
    </row>
    <row r="604" spans="2:16">
      <c r="B604" s="113">
        <v>600</v>
      </c>
      <c r="C604" s="113">
        <v>-4.0999999999999996</v>
      </c>
      <c r="D604" s="276">
        <f t="shared" si="18"/>
        <v>14.088797495865579</v>
      </c>
      <c r="L604" s="114">
        <f>IF(C604&lt;$G$6,Lähteandmed!$E$45*1.2*1.005*($G$6-O604),0)</f>
        <v>38.731558319999998</v>
      </c>
      <c r="M604" s="276" t="str">
        <f>IF(($G$4-Lähteandmed!$H$45*(Kraadpäevad!$G$4-Kraadpäevad!C604))&gt;Lähteandmed!$I$45,($G$4-Lähteandmed!$H$45*(Kraadpäevad!$G$4-Kraadpäevad!C604)),Lähteandmed!$I$45)</f>
        <v/>
      </c>
      <c r="N604" s="114">
        <f>IFERROR(($G$4-M604)/($G$4-C604),Lähteandmed!$H$45)</f>
        <v>0</v>
      </c>
      <c r="O604" s="276">
        <f t="shared" si="19"/>
        <v>-4.0999999999999996</v>
      </c>
      <c r="P604" s="276">
        <f>IF(O604&lt;($G$6-1),Lähteandmed!$E$45*1.2*1.005*(($G$6-1)-O604),0)</f>
        <v>36.978999119999997</v>
      </c>
    </row>
    <row r="605" spans="2:16">
      <c r="B605" s="113">
        <v>601</v>
      </c>
      <c r="C605" s="113">
        <v>-4.0999999999999996</v>
      </c>
      <c r="D605" s="276">
        <f t="shared" si="18"/>
        <v>14.088797495865579</v>
      </c>
      <c r="L605" s="114">
        <f>IF(C605&lt;$G$6,Lähteandmed!$E$45*1.2*1.005*($G$6-O605),0)</f>
        <v>38.731558319999998</v>
      </c>
      <c r="M605" s="276" t="str">
        <f>IF(($G$4-Lähteandmed!$H$45*(Kraadpäevad!$G$4-Kraadpäevad!C605))&gt;Lähteandmed!$I$45,($G$4-Lähteandmed!$H$45*(Kraadpäevad!$G$4-Kraadpäevad!C605)),Lähteandmed!$I$45)</f>
        <v/>
      </c>
      <c r="N605" s="114">
        <f>IFERROR(($G$4-M605)/($G$4-C605),Lähteandmed!$H$45)</f>
        <v>0</v>
      </c>
      <c r="O605" s="276">
        <f t="shared" si="19"/>
        <v>-4.0999999999999996</v>
      </c>
      <c r="P605" s="276">
        <f>IF(O605&lt;($G$6-1),Lähteandmed!$E$45*1.2*1.005*(($G$6-1)-O605),0)</f>
        <v>36.978999119999997</v>
      </c>
    </row>
    <row r="606" spans="2:16">
      <c r="B606" s="113">
        <v>602</v>
      </c>
      <c r="C606" s="113">
        <v>-4.2</v>
      </c>
      <c r="D606" s="276">
        <f t="shared" si="18"/>
        <v>14.188797495865579</v>
      </c>
      <c r="L606" s="114">
        <f>IF(C606&lt;$G$6,Lähteandmed!$E$45*1.2*1.005*($G$6-O606),0)</f>
        <v>38.906814239999996</v>
      </c>
      <c r="M606" s="276" t="str">
        <f>IF(($G$4-Lähteandmed!$H$45*(Kraadpäevad!$G$4-Kraadpäevad!C606))&gt;Lähteandmed!$I$45,($G$4-Lähteandmed!$H$45*(Kraadpäevad!$G$4-Kraadpäevad!C606)),Lähteandmed!$I$45)</f>
        <v/>
      </c>
      <c r="N606" s="114">
        <f>IFERROR(($G$4-M606)/($G$4-C606),Lähteandmed!$H$45)</f>
        <v>0</v>
      </c>
      <c r="O606" s="276">
        <f t="shared" si="19"/>
        <v>-4.2</v>
      </c>
      <c r="P606" s="276">
        <f>IF(O606&lt;($G$6-1),Lähteandmed!$E$45*1.2*1.005*(($G$6-1)-O606),0)</f>
        <v>37.154255039999995</v>
      </c>
    </row>
    <row r="607" spans="2:16">
      <c r="B607" s="113">
        <v>603</v>
      </c>
      <c r="C607" s="113">
        <v>-4.2</v>
      </c>
      <c r="D607" s="276">
        <f t="shared" si="18"/>
        <v>14.188797495865579</v>
      </c>
      <c r="L607" s="114">
        <f>IF(C607&lt;$G$6,Lähteandmed!$E$45*1.2*1.005*($G$6-O607),0)</f>
        <v>38.906814239999996</v>
      </c>
      <c r="M607" s="276" t="str">
        <f>IF(($G$4-Lähteandmed!$H$45*(Kraadpäevad!$G$4-Kraadpäevad!C607))&gt;Lähteandmed!$I$45,($G$4-Lähteandmed!$H$45*(Kraadpäevad!$G$4-Kraadpäevad!C607)),Lähteandmed!$I$45)</f>
        <v/>
      </c>
      <c r="N607" s="114">
        <f>IFERROR(($G$4-M607)/($G$4-C607),Lähteandmed!$H$45)</f>
        <v>0</v>
      </c>
      <c r="O607" s="276">
        <f t="shared" si="19"/>
        <v>-4.2</v>
      </c>
      <c r="P607" s="276">
        <f>IF(O607&lt;($G$6-1),Lähteandmed!$E$45*1.2*1.005*(($G$6-1)-O607),0)</f>
        <v>37.154255039999995</v>
      </c>
    </row>
    <row r="608" spans="2:16">
      <c r="B608" s="113">
        <v>604</v>
      </c>
      <c r="C608" s="113">
        <v>-4.3</v>
      </c>
      <c r="D608" s="276">
        <f t="shared" si="18"/>
        <v>14.28879749586558</v>
      </c>
      <c r="L608" s="114">
        <f>IF(C608&lt;$G$6,Lähteandmed!$E$45*1.2*1.005*($G$6-O608),0)</f>
        <v>39.082070160000001</v>
      </c>
      <c r="M608" s="276" t="str">
        <f>IF(($G$4-Lähteandmed!$H$45*(Kraadpäevad!$G$4-Kraadpäevad!C608))&gt;Lähteandmed!$I$45,($G$4-Lähteandmed!$H$45*(Kraadpäevad!$G$4-Kraadpäevad!C608)),Lähteandmed!$I$45)</f>
        <v/>
      </c>
      <c r="N608" s="114">
        <f>IFERROR(($G$4-M608)/($G$4-C608),Lähteandmed!$H$45)</f>
        <v>0</v>
      </c>
      <c r="O608" s="276">
        <f t="shared" si="19"/>
        <v>-4.3</v>
      </c>
      <c r="P608" s="276">
        <f>IF(O608&lt;($G$6-1),Lähteandmed!$E$45*1.2*1.005*(($G$6-1)-O608),0)</f>
        <v>37.32951096</v>
      </c>
    </row>
    <row r="609" spans="2:16">
      <c r="B609" s="113">
        <v>605</v>
      </c>
      <c r="C609" s="113">
        <v>-4.4000000000000004</v>
      </c>
      <c r="D609" s="276">
        <f t="shared" si="18"/>
        <v>14.38879749586558</v>
      </c>
      <c r="L609" s="114">
        <f>IF(C609&lt;$G$6,Lähteandmed!$E$45*1.2*1.005*($G$6-O609),0)</f>
        <v>39.257326079999991</v>
      </c>
      <c r="M609" s="276" t="str">
        <f>IF(($G$4-Lähteandmed!$H$45*(Kraadpäevad!$G$4-Kraadpäevad!C609))&gt;Lähteandmed!$I$45,($G$4-Lähteandmed!$H$45*(Kraadpäevad!$G$4-Kraadpäevad!C609)),Lähteandmed!$I$45)</f>
        <v/>
      </c>
      <c r="N609" s="114">
        <f>IFERROR(($G$4-M609)/($G$4-C609),Lähteandmed!$H$45)</f>
        <v>0</v>
      </c>
      <c r="O609" s="276">
        <f t="shared" si="19"/>
        <v>-4.4000000000000004</v>
      </c>
      <c r="P609" s="276">
        <f>IF(O609&lt;($G$6-1),Lähteandmed!$E$45*1.2*1.005*(($G$6-1)-O609),0)</f>
        <v>37.504766879999998</v>
      </c>
    </row>
    <row r="610" spans="2:16">
      <c r="B610" s="113">
        <v>606</v>
      </c>
      <c r="C610" s="113">
        <v>-4.5</v>
      </c>
      <c r="D610" s="276">
        <f t="shared" si="18"/>
        <v>14.48879749586558</v>
      </c>
      <c r="L610" s="114">
        <f>IF(C610&lt;$G$6,Lähteandmed!$E$45*1.2*1.005*($G$6-O610),0)</f>
        <v>39.432581999999996</v>
      </c>
      <c r="M610" s="276" t="str">
        <f>IF(($G$4-Lähteandmed!$H$45*(Kraadpäevad!$G$4-Kraadpäevad!C610))&gt;Lähteandmed!$I$45,($G$4-Lähteandmed!$H$45*(Kraadpäevad!$G$4-Kraadpäevad!C610)),Lähteandmed!$I$45)</f>
        <v/>
      </c>
      <c r="N610" s="114">
        <f>IFERROR(($G$4-M610)/($G$4-C610),Lähteandmed!$H$45)</f>
        <v>0</v>
      </c>
      <c r="O610" s="276">
        <f t="shared" si="19"/>
        <v>-4.5</v>
      </c>
      <c r="P610" s="276">
        <f>IF(O610&lt;($G$6-1),Lähteandmed!$E$45*1.2*1.005*(($G$6-1)-O610),0)</f>
        <v>37.680022799999996</v>
      </c>
    </row>
    <row r="611" spans="2:16">
      <c r="B611" s="113">
        <v>607</v>
      </c>
      <c r="C611" s="113">
        <v>-4.7</v>
      </c>
      <c r="D611" s="276">
        <f t="shared" si="18"/>
        <v>14.688797495865579</v>
      </c>
      <c r="L611" s="114">
        <f>IF(C611&lt;$G$6,Lähteandmed!$E$45*1.2*1.005*($G$6-O611),0)</f>
        <v>39.783093839999999</v>
      </c>
      <c r="M611" s="276" t="str">
        <f>IF(($G$4-Lähteandmed!$H$45*(Kraadpäevad!$G$4-Kraadpäevad!C611))&gt;Lähteandmed!$I$45,($G$4-Lähteandmed!$H$45*(Kraadpäevad!$G$4-Kraadpäevad!C611)),Lähteandmed!$I$45)</f>
        <v/>
      </c>
      <c r="N611" s="114">
        <f>IFERROR(($G$4-M611)/($G$4-C611),Lähteandmed!$H$45)</f>
        <v>0</v>
      </c>
      <c r="O611" s="276">
        <f t="shared" si="19"/>
        <v>-4.7</v>
      </c>
      <c r="P611" s="276">
        <f>IF(O611&lt;($G$6-1),Lähteandmed!$E$45*1.2*1.005*(($G$6-1)-O611),0)</f>
        <v>38.030534639999999</v>
      </c>
    </row>
    <row r="612" spans="2:16">
      <c r="B612" s="113">
        <v>608</v>
      </c>
      <c r="C612" s="113">
        <v>-4.8</v>
      </c>
      <c r="D612" s="276">
        <f t="shared" si="18"/>
        <v>14.78879749586558</v>
      </c>
      <c r="L612" s="114">
        <f>IF(C612&lt;$G$6,Lähteandmed!$E$45*1.2*1.005*($G$6-O612),0)</f>
        <v>39.958349759999997</v>
      </c>
      <c r="M612" s="276" t="str">
        <f>IF(($G$4-Lähteandmed!$H$45*(Kraadpäevad!$G$4-Kraadpäevad!C612))&gt;Lähteandmed!$I$45,($G$4-Lähteandmed!$H$45*(Kraadpäevad!$G$4-Kraadpäevad!C612)),Lähteandmed!$I$45)</f>
        <v/>
      </c>
      <c r="N612" s="114">
        <f>IFERROR(($G$4-M612)/($G$4-C612),Lähteandmed!$H$45)</f>
        <v>0</v>
      </c>
      <c r="O612" s="276">
        <f t="shared" si="19"/>
        <v>-4.8</v>
      </c>
      <c r="P612" s="276">
        <f>IF(O612&lt;($G$6-1),Lähteandmed!$E$45*1.2*1.005*(($G$6-1)-O612),0)</f>
        <v>38.205790559999997</v>
      </c>
    </row>
    <row r="613" spans="2:16">
      <c r="B613" s="113">
        <v>609</v>
      </c>
      <c r="C613" s="113">
        <v>-5</v>
      </c>
      <c r="D613" s="276">
        <f t="shared" si="18"/>
        <v>14.98879749586558</v>
      </c>
      <c r="L613" s="114">
        <f>IF(C613&lt;$G$6,Lähteandmed!$E$45*1.2*1.005*($G$6-O613),0)</f>
        <v>40.3088616</v>
      </c>
      <c r="M613" s="276" t="str">
        <f>IF(($G$4-Lähteandmed!$H$45*(Kraadpäevad!$G$4-Kraadpäevad!C613))&gt;Lähteandmed!$I$45,($G$4-Lähteandmed!$H$45*(Kraadpäevad!$G$4-Kraadpäevad!C613)),Lähteandmed!$I$45)</f>
        <v/>
      </c>
      <c r="N613" s="114">
        <f>IFERROR(($G$4-M613)/($G$4-C613),Lähteandmed!$H$45)</f>
        <v>0</v>
      </c>
      <c r="O613" s="276">
        <f t="shared" si="19"/>
        <v>-5</v>
      </c>
      <c r="P613" s="276">
        <f>IF(O613&lt;($G$6-1),Lähteandmed!$E$45*1.2*1.005*(($G$6-1)-O613),0)</f>
        <v>38.5563024</v>
      </c>
    </row>
    <row r="614" spans="2:16">
      <c r="B614" s="113">
        <v>610</v>
      </c>
      <c r="C614" s="113">
        <v>-4.8</v>
      </c>
      <c r="D614" s="276">
        <f t="shared" si="18"/>
        <v>14.78879749586558</v>
      </c>
      <c r="L614" s="114">
        <f>IF(C614&lt;$G$6,Lähteandmed!$E$45*1.2*1.005*($G$6-O614),0)</f>
        <v>39.958349759999997</v>
      </c>
      <c r="M614" s="276" t="str">
        <f>IF(($G$4-Lähteandmed!$H$45*(Kraadpäevad!$G$4-Kraadpäevad!C614))&gt;Lähteandmed!$I$45,($G$4-Lähteandmed!$H$45*(Kraadpäevad!$G$4-Kraadpäevad!C614)),Lähteandmed!$I$45)</f>
        <v/>
      </c>
      <c r="N614" s="114">
        <f>IFERROR(($G$4-M614)/($G$4-C614),Lähteandmed!$H$45)</f>
        <v>0</v>
      </c>
      <c r="O614" s="276">
        <f t="shared" si="19"/>
        <v>-4.8</v>
      </c>
      <c r="P614" s="276">
        <f>IF(O614&lt;($G$6-1),Lähteandmed!$E$45*1.2*1.005*(($G$6-1)-O614),0)</f>
        <v>38.205790559999997</v>
      </c>
    </row>
    <row r="615" spans="2:16">
      <c r="B615" s="113">
        <v>611</v>
      </c>
      <c r="C615" s="113">
        <v>-4.5999999999999996</v>
      </c>
      <c r="D615" s="276">
        <f t="shared" si="18"/>
        <v>14.588797495865579</v>
      </c>
      <c r="L615" s="114">
        <f>IF(C615&lt;$G$6,Lähteandmed!$E$45*1.2*1.005*($G$6-O615),0)</f>
        <v>39.607837920000001</v>
      </c>
      <c r="M615" s="276" t="str">
        <f>IF(($G$4-Lähteandmed!$H$45*(Kraadpäevad!$G$4-Kraadpäevad!C615))&gt;Lähteandmed!$I$45,($G$4-Lähteandmed!$H$45*(Kraadpäevad!$G$4-Kraadpäevad!C615)),Lähteandmed!$I$45)</f>
        <v/>
      </c>
      <c r="N615" s="114">
        <f>IFERROR(($G$4-M615)/($G$4-C615),Lähteandmed!$H$45)</f>
        <v>0</v>
      </c>
      <c r="O615" s="276">
        <f t="shared" si="19"/>
        <v>-4.5999999999999996</v>
      </c>
      <c r="P615" s="276">
        <f>IF(O615&lt;($G$6-1),Lähteandmed!$E$45*1.2*1.005*(($G$6-1)-O615),0)</f>
        <v>37.855278720000001</v>
      </c>
    </row>
    <row r="616" spans="2:16">
      <c r="B616" s="113">
        <v>612</v>
      </c>
      <c r="C616" s="113">
        <v>-4.4000000000000004</v>
      </c>
      <c r="D616" s="276">
        <f t="shared" si="18"/>
        <v>14.38879749586558</v>
      </c>
      <c r="L616" s="114">
        <f>IF(C616&lt;$G$6,Lähteandmed!$E$45*1.2*1.005*($G$6-O616),0)</f>
        <v>39.257326079999991</v>
      </c>
      <c r="M616" s="276" t="str">
        <f>IF(($G$4-Lähteandmed!$H$45*(Kraadpäevad!$G$4-Kraadpäevad!C616))&gt;Lähteandmed!$I$45,($G$4-Lähteandmed!$H$45*(Kraadpäevad!$G$4-Kraadpäevad!C616)),Lähteandmed!$I$45)</f>
        <v/>
      </c>
      <c r="N616" s="114">
        <f>IFERROR(($G$4-M616)/($G$4-C616),Lähteandmed!$H$45)</f>
        <v>0</v>
      </c>
      <c r="O616" s="276">
        <f t="shared" si="19"/>
        <v>-4.4000000000000004</v>
      </c>
      <c r="P616" s="276">
        <f>IF(O616&lt;($G$6-1),Lähteandmed!$E$45*1.2*1.005*(($G$6-1)-O616),0)</f>
        <v>37.504766879999998</v>
      </c>
    </row>
    <row r="617" spans="2:16">
      <c r="B617" s="113">
        <v>613</v>
      </c>
      <c r="C617" s="113">
        <v>-4.2</v>
      </c>
      <c r="D617" s="276">
        <f t="shared" si="18"/>
        <v>14.188797495865579</v>
      </c>
      <c r="L617" s="114">
        <f>IF(C617&lt;$G$6,Lähteandmed!$E$45*1.2*1.005*($G$6-O617),0)</f>
        <v>38.906814239999996</v>
      </c>
      <c r="M617" s="276" t="str">
        <f>IF(($G$4-Lähteandmed!$H$45*(Kraadpäevad!$G$4-Kraadpäevad!C617))&gt;Lähteandmed!$I$45,($G$4-Lähteandmed!$H$45*(Kraadpäevad!$G$4-Kraadpäevad!C617)),Lähteandmed!$I$45)</f>
        <v/>
      </c>
      <c r="N617" s="114">
        <f>IFERROR(($G$4-M617)/($G$4-C617),Lähteandmed!$H$45)</f>
        <v>0</v>
      </c>
      <c r="O617" s="276">
        <f t="shared" si="19"/>
        <v>-4.2</v>
      </c>
      <c r="P617" s="276">
        <f>IF(O617&lt;($G$6-1),Lähteandmed!$E$45*1.2*1.005*(($G$6-1)-O617),0)</f>
        <v>37.154255039999995</v>
      </c>
    </row>
    <row r="618" spans="2:16">
      <c r="B618" s="113">
        <v>614</v>
      </c>
      <c r="C618" s="113">
        <v>-4.0999999999999996</v>
      </c>
      <c r="D618" s="276">
        <f t="shared" si="18"/>
        <v>14.088797495865579</v>
      </c>
      <c r="L618" s="114">
        <f>IF(C618&lt;$G$6,Lähteandmed!$E$45*1.2*1.005*($G$6-O618),0)</f>
        <v>38.731558319999998</v>
      </c>
      <c r="M618" s="276" t="str">
        <f>IF(($G$4-Lähteandmed!$H$45*(Kraadpäevad!$G$4-Kraadpäevad!C618))&gt;Lähteandmed!$I$45,($G$4-Lähteandmed!$H$45*(Kraadpäevad!$G$4-Kraadpäevad!C618)),Lähteandmed!$I$45)</f>
        <v/>
      </c>
      <c r="N618" s="114">
        <f>IFERROR(($G$4-M618)/($G$4-C618),Lähteandmed!$H$45)</f>
        <v>0</v>
      </c>
      <c r="O618" s="276">
        <f t="shared" si="19"/>
        <v>-4.0999999999999996</v>
      </c>
      <c r="P618" s="276">
        <f>IF(O618&lt;($G$6-1),Lähteandmed!$E$45*1.2*1.005*(($G$6-1)-O618),0)</f>
        <v>36.978999119999997</v>
      </c>
    </row>
    <row r="619" spans="2:16">
      <c r="B619" s="113">
        <v>615</v>
      </c>
      <c r="C619" s="113">
        <v>-3.9</v>
      </c>
      <c r="D619" s="276">
        <f t="shared" si="18"/>
        <v>13.88879749586558</v>
      </c>
      <c r="L619" s="114">
        <f>IF(C619&lt;$G$6,Lähteandmed!$E$45*1.2*1.005*($G$6-O619),0)</f>
        <v>38.381046479999995</v>
      </c>
      <c r="M619" s="276" t="str">
        <f>IF(($G$4-Lähteandmed!$H$45*(Kraadpäevad!$G$4-Kraadpäevad!C619))&gt;Lähteandmed!$I$45,($G$4-Lähteandmed!$H$45*(Kraadpäevad!$G$4-Kraadpäevad!C619)),Lähteandmed!$I$45)</f>
        <v/>
      </c>
      <c r="N619" s="114">
        <f>IFERROR(($G$4-M619)/($G$4-C619),Lähteandmed!$H$45)</f>
        <v>0</v>
      </c>
      <c r="O619" s="276">
        <f t="shared" si="19"/>
        <v>-3.9</v>
      </c>
      <c r="P619" s="276">
        <f>IF(O619&lt;($G$6-1),Lähteandmed!$E$45*1.2*1.005*(($G$6-1)-O619),0)</f>
        <v>36.628487279999995</v>
      </c>
    </row>
    <row r="620" spans="2:16">
      <c r="B620" s="113">
        <v>616</v>
      </c>
      <c r="C620" s="113">
        <v>-4.4000000000000004</v>
      </c>
      <c r="D620" s="276">
        <f t="shared" si="18"/>
        <v>14.38879749586558</v>
      </c>
      <c r="L620" s="114">
        <f>IF(C620&lt;$G$6,Lähteandmed!$E$45*1.2*1.005*($G$6-O620),0)</f>
        <v>39.257326079999991</v>
      </c>
      <c r="M620" s="276" t="str">
        <f>IF(($G$4-Lähteandmed!$H$45*(Kraadpäevad!$G$4-Kraadpäevad!C620))&gt;Lähteandmed!$I$45,($G$4-Lähteandmed!$H$45*(Kraadpäevad!$G$4-Kraadpäevad!C620)),Lähteandmed!$I$45)</f>
        <v/>
      </c>
      <c r="N620" s="114">
        <f>IFERROR(($G$4-M620)/($G$4-C620),Lähteandmed!$H$45)</f>
        <v>0</v>
      </c>
      <c r="O620" s="276">
        <f t="shared" si="19"/>
        <v>-4.4000000000000004</v>
      </c>
      <c r="P620" s="276">
        <f>IF(O620&lt;($G$6-1),Lähteandmed!$E$45*1.2*1.005*(($G$6-1)-O620),0)</f>
        <v>37.504766879999998</v>
      </c>
    </row>
    <row r="621" spans="2:16">
      <c r="B621" s="113">
        <v>617</v>
      </c>
      <c r="C621" s="113">
        <v>-4.8</v>
      </c>
      <c r="D621" s="276">
        <f t="shared" si="18"/>
        <v>14.78879749586558</v>
      </c>
      <c r="L621" s="114">
        <f>IF(C621&lt;$G$6,Lähteandmed!$E$45*1.2*1.005*($G$6-O621),0)</f>
        <v>39.958349759999997</v>
      </c>
      <c r="M621" s="276" t="str">
        <f>IF(($G$4-Lähteandmed!$H$45*(Kraadpäevad!$G$4-Kraadpäevad!C621))&gt;Lähteandmed!$I$45,($G$4-Lähteandmed!$H$45*(Kraadpäevad!$G$4-Kraadpäevad!C621)),Lähteandmed!$I$45)</f>
        <v/>
      </c>
      <c r="N621" s="114">
        <f>IFERROR(($G$4-M621)/($G$4-C621),Lähteandmed!$H$45)</f>
        <v>0</v>
      </c>
      <c r="O621" s="276">
        <f t="shared" si="19"/>
        <v>-4.8</v>
      </c>
      <c r="P621" s="276">
        <f>IF(O621&lt;($G$6-1),Lähteandmed!$E$45*1.2*1.005*(($G$6-1)-O621),0)</f>
        <v>38.205790559999997</v>
      </c>
    </row>
    <row r="622" spans="2:16">
      <c r="B622" s="113">
        <v>618</v>
      </c>
      <c r="C622" s="113">
        <v>-5.3</v>
      </c>
      <c r="D622" s="276">
        <f t="shared" si="18"/>
        <v>15.28879749586558</v>
      </c>
      <c r="L622" s="114">
        <f>IF(C622&lt;$G$6,Lähteandmed!$E$45*1.2*1.005*($G$6-O622),0)</f>
        <v>40.834629360000001</v>
      </c>
      <c r="M622" s="276" t="str">
        <f>IF(($G$4-Lähteandmed!$H$45*(Kraadpäevad!$G$4-Kraadpäevad!C622))&gt;Lähteandmed!$I$45,($G$4-Lähteandmed!$H$45*(Kraadpäevad!$G$4-Kraadpäevad!C622)),Lähteandmed!$I$45)</f>
        <v/>
      </c>
      <c r="N622" s="114">
        <f>IFERROR(($G$4-M622)/($G$4-C622),Lähteandmed!$H$45)</f>
        <v>0</v>
      </c>
      <c r="O622" s="276">
        <f t="shared" si="19"/>
        <v>-5.3</v>
      </c>
      <c r="P622" s="276">
        <f>IF(O622&lt;($G$6-1),Lähteandmed!$E$45*1.2*1.005*(($G$6-1)-O622),0)</f>
        <v>39.082070160000001</v>
      </c>
    </row>
    <row r="623" spans="2:16">
      <c r="B623" s="113">
        <v>619</v>
      </c>
      <c r="C623" s="113">
        <v>-5.4</v>
      </c>
      <c r="D623" s="276">
        <f t="shared" si="18"/>
        <v>15.38879749586558</v>
      </c>
      <c r="L623" s="114">
        <f>IF(C623&lt;$G$6,Lähteandmed!$E$45*1.2*1.005*($G$6-O623),0)</f>
        <v>41.009885279999992</v>
      </c>
      <c r="M623" s="276" t="str">
        <f>IF(($G$4-Lähteandmed!$H$45*(Kraadpäevad!$G$4-Kraadpäevad!C623))&gt;Lähteandmed!$I$45,($G$4-Lähteandmed!$H$45*(Kraadpäevad!$G$4-Kraadpäevad!C623)),Lähteandmed!$I$45)</f>
        <v/>
      </c>
      <c r="N623" s="114">
        <f>IFERROR(($G$4-M623)/($G$4-C623),Lähteandmed!$H$45)</f>
        <v>0</v>
      </c>
      <c r="O623" s="276">
        <f t="shared" si="19"/>
        <v>-5.4</v>
      </c>
      <c r="P623" s="276">
        <f>IF(O623&lt;($G$6-1),Lähteandmed!$E$45*1.2*1.005*(($G$6-1)-O623),0)</f>
        <v>39.257326079999991</v>
      </c>
    </row>
    <row r="624" spans="2:16">
      <c r="B624" s="113">
        <v>620</v>
      </c>
      <c r="C624" s="113">
        <v>-5.4</v>
      </c>
      <c r="D624" s="276">
        <f t="shared" si="18"/>
        <v>15.38879749586558</v>
      </c>
      <c r="L624" s="114">
        <f>IF(C624&lt;$G$6,Lähteandmed!$E$45*1.2*1.005*($G$6-O624),0)</f>
        <v>41.009885279999992</v>
      </c>
      <c r="M624" s="276" t="str">
        <f>IF(($G$4-Lähteandmed!$H$45*(Kraadpäevad!$G$4-Kraadpäevad!C624))&gt;Lähteandmed!$I$45,($G$4-Lähteandmed!$H$45*(Kraadpäevad!$G$4-Kraadpäevad!C624)),Lähteandmed!$I$45)</f>
        <v/>
      </c>
      <c r="N624" s="114">
        <f>IFERROR(($G$4-M624)/($G$4-C624),Lähteandmed!$H$45)</f>
        <v>0</v>
      </c>
      <c r="O624" s="276">
        <f t="shared" si="19"/>
        <v>-5.4</v>
      </c>
      <c r="P624" s="276">
        <f>IF(O624&lt;($G$6-1),Lähteandmed!$E$45*1.2*1.005*(($G$6-1)-O624),0)</f>
        <v>39.257326079999991</v>
      </c>
    </row>
    <row r="625" spans="2:16">
      <c r="B625" s="113">
        <v>621</v>
      </c>
      <c r="C625" s="113">
        <v>-5.5</v>
      </c>
      <c r="D625" s="276">
        <f t="shared" si="18"/>
        <v>15.48879749586558</v>
      </c>
      <c r="L625" s="114">
        <f>IF(C625&lt;$G$6,Lähteandmed!$E$45*1.2*1.005*($G$6-O625),0)</f>
        <v>41.185141199999997</v>
      </c>
      <c r="M625" s="276" t="str">
        <f>IF(($G$4-Lähteandmed!$H$45*(Kraadpäevad!$G$4-Kraadpäevad!C625))&gt;Lähteandmed!$I$45,($G$4-Lähteandmed!$H$45*(Kraadpäevad!$G$4-Kraadpäevad!C625)),Lähteandmed!$I$45)</f>
        <v/>
      </c>
      <c r="N625" s="114">
        <f>IFERROR(($G$4-M625)/($G$4-C625),Lähteandmed!$H$45)</f>
        <v>0</v>
      </c>
      <c r="O625" s="276">
        <f t="shared" si="19"/>
        <v>-5.5</v>
      </c>
      <c r="P625" s="276">
        <f>IF(O625&lt;($G$6-1),Lähteandmed!$E$45*1.2*1.005*(($G$6-1)-O625),0)</f>
        <v>39.432581999999996</v>
      </c>
    </row>
    <row r="626" spans="2:16">
      <c r="B626" s="113">
        <v>622</v>
      </c>
      <c r="C626" s="113">
        <v>-5.6</v>
      </c>
      <c r="D626" s="276">
        <f t="shared" si="18"/>
        <v>15.588797495865579</v>
      </c>
      <c r="L626" s="114">
        <f>IF(C626&lt;$G$6,Lähteandmed!$E$45*1.2*1.005*($G$6-O626),0)</f>
        <v>41.360397120000002</v>
      </c>
      <c r="M626" s="276" t="str">
        <f>IF(($G$4-Lähteandmed!$H$45*(Kraadpäevad!$G$4-Kraadpäevad!C626))&gt;Lähteandmed!$I$45,($G$4-Lähteandmed!$H$45*(Kraadpäevad!$G$4-Kraadpäevad!C626)),Lähteandmed!$I$45)</f>
        <v/>
      </c>
      <c r="N626" s="114">
        <f>IFERROR(($G$4-M626)/($G$4-C626),Lähteandmed!$H$45)</f>
        <v>0</v>
      </c>
      <c r="O626" s="276">
        <f t="shared" si="19"/>
        <v>-5.6</v>
      </c>
      <c r="P626" s="276">
        <f>IF(O626&lt;($G$6-1),Lähteandmed!$E$45*1.2*1.005*(($G$6-1)-O626),0)</f>
        <v>39.607837920000001</v>
      </c>
    </row>
    <row r="627" spans="2:16">
      <c r="B627" s="113">
        <v>623</v>
      </c>
      <c r="C627" s="113">
        <v>-5.6</v>
      </c>
      <c r="D627" s="276">
        <f t="shared" si="18"/>
        <v>15.588797495865579</v>
      </c>
      <c r="L627" s="114">
        <f>IF(C627&lt;$G$6,Lähteandmed!$E$45*1.2*1.005*($G$6-O627),0)</f>
        <v>41.360397120000002</v>
      </c>
      <c r="M627" s="276" t="str">
        <f>IF(($G$4-Lähteandmed!$H$45*(Kraadpäevad!$G$4-Kraadpäevad!C627))&gt;Lähteandmed!$I$45,($G$4-Lähteandmed!$H$45*(Kraadpäevad!$G$4-Kraadpäevad!C627)),Lähteandmed!$I$45)</f>
        <v/>
      </c>
      <c r="N627" s="114">
        <f>IFERROR(($G$4-M627)/($G$4-C627),Lähteandmed!$H$45)</f>
        <v>0</v>
      </c>
      <c r="O627" s="276">
        <f t="shared" si="19"/>
        <v>-5.6</v>
      </c>
      <c r="P627" s="276">
        <f>IF(O627&lt;($G$6-1),Lähteandmed!$E$45*1.2*1.005*(($G$6-1)-O627),0)</f>
        <v>39.607837920000001</v>
      </c>
    </row>
    <row r="628" spans="2:16">
      <c r="B628" s="113">
        <v>624</v>
      </c>
      <c r="C628" s="113">
        <v>-5.7</v>
      </c>
      <c r="D628" s="276">
        <f t="shared" si="18"/>
        <v>15.688797495865579</v>
      </c>
      <c r="L628" s="114">
        <f>IF(C628&lt;$G$6,Lähteandmed!$E$45*1.2*1.005*($G$6-O628),0)</f>
        <v>41.535653039999993</v>
      </c>
      <c r="M628" s="276" t="str">
        <f>IF(($G$4-Lähteandmed!$H$45*(Kraadpäevad!$G$4-Kraadpäevad!C628))&gt;Lähteandmed!$I$45,($G$4-Lähteandmed!$H$45*(Kraadpäevad!$G$4-Kraadpäevad!C628)),Lähteandmed!$I$45)</f>
        <v/>
      </c>
      <c r="N628" s="114">
        <f>IFERROR(($G$4-M628)/($G$4-C628),Lähteandmed!$H$45)</f>
        <v>0</v>
      </c>
      <c r="O628" s="276">
        <f t="shared" si="19"/>
        <v>-5.7</v>
      </c>
      <c r="P628" s="276">
        <f>IF(O628&lt;($G$6-1),Lähteandmed!$E$45*1.2*1.005*(($G$6-1)-O628),0)</f>
        <v>39.783093839999999</v>
      </c>
    </row>
    <row r="629" spans="2:16">
      <c r="B629" s="113">
        <v>625</v>
      </c>
      <c r="C629" s="113">
        <v>-5.5</v>
      </c>
      <c r="D629" s="276">
        <f t="shared" si="18"/>
        <v>15.48879749586558</v>
      </c>
      <c r="L629" s="114">
        <f>IF(C629&lt;$G$6,Lähteandmed!$E$45*1.2*1.005*($G$6-O629),0)</f>
        <v>41.185141199999997</v>
      </c>
      <c r="M629" s="276" t="str">
        <f>IF(($G$4-Lähteandmed!$H$45*(Kraadpäevad!$G$4-Kraadpäevad!C629))&gt;Lähteandmed!$I$45,($G$4-Lähteandmed!$H$45*(Kraadpäevad!$G$4-Kraadpäevad!C629)),Lähteandmed!$I$45)</f>
        <v/>
      </c>
      <c r="N629" s="114">
        <f>IFERROR(($G$4-M629)/($G$4-C629),Lähteandmed!$H$45)</f>
        <v>0</v>
      </c>
      <c r="O629" s="276">
        <f t="shared" si="19"/>
        <v>-5.5</v>
      </c>
      <c r="P629" s="276">
        <f>IF(O629&lt;($G$6-1),Lähteandmed!$E$45*1.2*1.005*(($G$6-1)-O629),0)</f>
        <v>39.432581999999996</v>
      </c>
    </row>
    <row r="630" spans="2:16">
      <c r="B630" s="113">
        <v>626</v>
      </c>
      <c r="C630" s="113">
        <v>-5.3</v>
      </c>
      <c r="D630" s="276">
        <f t="shared" si="18"/>
        <v>15.28879749586558</v>
      </c>
      <c r="L630" s="114">
        <f>IF(C630&lt;$G$6,Lähteandmed!$E$45*1.2*1.005*($G$6-O630),0)</f>
        <v>40.834629360000001</v>
      </c>
      <c r="M630" s="276" t="str">
        <f>IF(($G$4-Lähteandmed!$H$45*(Kraadpäevad!$G$4-Kraadpäevad!C630))&gt;Lähteandmed!$I$45,($G$4-Lähteandmed!$H$45*(Kraadpäevad!$G$4-Kraadpäevad!C630)),Lähteandmed!$I$45)</f>
        <v/>
      </c>
      <c r="N630" s="114">
        <f>IFERROR(($G$4-M630)/($G$4-C630),Lähteandmed!$H$45)</f>
        <v>0</v>
      </c>
      <c r="O630" s="276">
        <f t="shared" si="19"/>
        <v>-5.3</v>
      </c>
      <c r="P630" s="276">
        <f>IF(O630&lt;($G$6-1),Lähteandmed!$E$45*1.2*1.005*(($G$6-1)-O630),0)</f>
        <v>39.082070160000001</v>
      </c>
    </row>
    <row r="631" spans="2:16">
      <c r="B631" s="113">
        <v>627</v>
      </c>
      <c r="C631" s="113">
        <v>-5.0999999999999996</v>
      </c>
      <c r="D631" s="276">
        <f t="shared" si="18"/>
        <v>15.088797495865579</v>
      </c>
      <c r="L631" s="114">
        <f>IF(C631&lt;$G$6,Lähteandmed!$E$45*1.2*1.005*($G$6-O631),0)</f>
        <v>40.484117519999998</v>
      </c>
      <c r="M631" s="276" t="str">
        <f>IF(($G$4-Lähteandmed!$H$45*(Kraadpäevad!$G$4-Kraadpäevad!C631))&gt;Lähteandmed!$I$45,($G$4-Lähteandmed!$H$45*(Kraadpäevad!$G$4-Kraadpäevad!C631)),Lähteandmed!$I$45)</f>
        <v/>
      </c>
      <c r="N631" s="114">
        <f>IFERROR(($G$4-M631)/($G$4-C631),Lähteandmed!$H$45)</f>
        <v>0</v>
      </c>
      <c r="O631" s="276">
        <f t="shared" si="19"/>
        <v>-5.0999999999999996</v>
      </c>
      <c r="P631" s="276">
        <f>IF(O631&lt;($G$6-1),Lähteandmed!$E$45*1.2*1.005*(($G$6-1)-O631),0)</f>
        <v>38.731558319999998</v>
      </c>
    </row>
    <row r="632" spans="2:16">
      <c r="B632" s="113">
        <v>628</v>
      </c>
      <c r="C632" s="113">
        <v>-5.3</v>
      </c>
      <c r="D632" s="276">
        <f t="shared" si="18"/>
        <v>15.28879749586558</v>
      </c>
      <c r="L632" s="114">
        <f>IF(C632&lt;$G$6,Lähteandmed!$E$45*1.2*1.005*($G$6-O632),0)</f>
        <v>40.834629360000001</v>
      </c>
      <c r="M632" s="276" t="str">
        <f>IF(($G$4-Lähteandmed!$H$45*(Kraadpäevad!$G$4-Kraadpäevad!C632))&gt;Lähteandmed!$I$45,($G$4-Lähteandmed!$H$45*(Kraadpäevad!$G$4-Kraadpäevad!C632)),Lähteandmed!$I$45)</f>
        <v/>
      </c>
      <c r="N632" s="114">
        <f>IFERROR(($G$4-M632)/($G$4-C632),Lähteandmed!$H$45)</f>
        <v>0</v>
      </c>
      <c r="O632" s="276">
        <f t="shared" si="19"/>
        <v>-5.3</v>
      </c>
      <c r="P632" s="276">
        <f>IF(O632&lt;($G$6-1),Lähteandmed!$E$45*1.2*1.005*(($G$6-1)-O632),0)</f>
        <v>39.082070160000001</v>
      </c>
    </row>
    <row r="633" spans="2:16">
      <c r="B633" s="113">
        <v>629</v>
      </c>
      <c r="C633" s="113">
        <v>-5.5</v>
      </c>
      <c r="D633" s="276">
        <f t="shared" si="18"/>
        <v>15.48879749586558</v>
      </c>
      <c r="L633" s="114">
        <f>IF(C633&lt;$G$6,Lähteandmed!$E$45*1.2*1.005*($G$6-O633),0)</f>
        <v>41.185141199999997</v>
      </c>
      <c r="M633" s="276" t="str">
        <f>IF(($G$4-Lähteandmed!$H$45*(Kraadpäevad!$G$4-Kraadpäevad!C633))&gt;Lähteandmed!$I$45,($G$4-Lähteandmed!$H$45*(Kraadpäevad!$G$4-Kraadpäevad!C633)),Lähteandmed!$I$45)</f>
        <v/>
      </c>
      <c r="N633" s="114">
        <f>IFERROR(($G$4-M633)/($G$4-C633),Lähteandmed!$H$45)</f>
        <v>0</v>
      </c>
      <c r="O633" s="276">
        <f t="shared" si="19"/>
        <v>-5.5</v>
      </c>
      <c r="P633" s="276">
        <f>IF(O633&lt;($G$6-1),Lähteandmed!$E$45*1.2*1.005*(($G$6-1)-O633),0)</f>
        <v>39.432581999999996</v>
      </c>
    </row>
    <row r="634" spans="2:16">
      <c r="B634" s="113">
        <v>630</v>
      </c>
      <c r="C634" s="113">
        <v>-5.7</v>
      </c>
      <c r="D634" s="276">
        <f t="shared" si="18"/>
        <v>15.688797495865579</v>
      </c>
      <c r="L634" s="114">
        <f>IF(C634&lt;$G$6,Lähteandmed!$E$45*1.2*1.005*($G$6-O634),0)</f>
        <v>41.535653039999993</v>
      </c>
      <c r="M634" s="276" t="str">
        <f>IF(($G$4-Lähteandmed!$H$45*(Kraadpäevad!$G$4-Kraadpäevad!C634))&gt;Lähteandmed!$I$45,($G$4-Lähteandmed!$H$45*(Kraadpäevad!$G$4-Kraadpäevad!C634)),Lähteandmed!$I$45)</f>
        <v/>
      </c>
      <c r="N634" s="114">
        <f>IFERROR(($G$4-M634)/($G$4-C634),Lähteandmed!$H$45)</f>
        <v>0</v>
      </c>
      <c r="O634" s="276">
        <f t="shared" si="19"/>
        <v>-5.7</v>
      </c>
      <c r="P634" s="276">
        <f>IF(O634&lt;($G$6-1),Lähteandmed!$E$45*1.2*1.005*(($G$6-1)-O634),0)</f>
        <v>39.783093839999999</v>
      </c>
    </row>
    <row r="635" spans="2:16">
      <c r="B635" s="113">
        <v>631</v>
      </c>
      <c r="C635" s="113">
        <v>-5.7</v>
      </c>
      <c r="D635" s="276">
        <f t="shared" si="18"/>
        <v>15.688797495865579</v>
      </c>
      <c r="L635" s="114">
        <f>IF(C635&lt;$G$6,Lähteandmed!$E$45*1.2*1.005*($G$6-O635),0)</f>
        <v>41.535653039999993</v>
      </c>
      <c r="M635" s="276" t="str">
        <f>IF(($G$4-Lähteandmed!$H$45*(Kraadpäevad!$G$4-Kraadpäevad!C635))&gt;Lähteandmed!$I$45,($G$4-Lähteandmed!$H$45*(Kraadpäevad!$G$4-Kraadpäevad!C635)),Lähteandmed!$I$45)</f>
        <v/>
      </c>
      <c r="N635" s="114">
        <f>IFERROR(($G$4-M635)/($G$4-C635),Lähteandmed!$H$45)</f>
        <v>0</v>
      </c>
      <c r="O635" s="276">
        <f t="shared" si="19"/>
        <v>-5.7</v>
      </c>
      <c r="P635" s="276">
        <f>IF(O635&lt;($G$6-1),Lähteandmed!$E$45*1.2*1.005*(($G$6-1)-O635),0)</f>
        <v>39.783093839999999</v>
      </c>
    </row>
    <row r="636" spans="2:16">
      <c r="B636" s="113">
        <v>632</v>
      </c>
      <c r="C636" s="113">
        <v>-5.6</v>
      </c>
      <c r="D636" s="276">
        <f t="shared" si="18"/>
        <v>15.588797495865579</v>
      </c>
      <c r="L636" s="114">
        <f>IF(C636&lt;$G$6,Lähteandmed!$E$45*1.2*1.005*($G$6-O636),0)</f>
        <v>41.360397120000002</v>
      </c>
      <c r="M636" s="276" t="str">
        <f>IF(($G$4-Lähteandmed!$H$45*(Kraadpäevad!$G$4-Kraadpäevad!C636))&gt;Lähteandmed!$I$45,($G$4-Lähteandmed!$H$45*(Kraadpäevad!$G$4-Kraadpäevad!C636)),Lähteandmed!$I$45)</f>
        <v/>
      </c>
      <c r="N636" s="114">
        <f>IFERROR(($G$4-M636)/($G$4-C636),Lähteandmed!$H$45)</f>
        <v>0</v>
      </c>
      <c r="O636" s="276">
        <f t="shared" si="19"/>
        <v>-5.6</v>
      </c>
      <c r="P636" s="276">
        <f>IF(O636&lt;($G$6-1),Lähteandmed!$E$45*1.2*1.005*(($G$6-1)-O636),0)</f>
        <v>39.607837920000001</v>
      </c>
    </row>
    <row r="637" spans="2:16">
      <c r="B637" s="113">
        <v>633</v>
      </c>
      <c r="C637" s="113">
        <v>-5.6</v>
      </c>
      <c r="D637" s="276">
        <f t="shared" si="18"/>
        <v>15.588797495865579</v>
      </c>
      <c r="L637" s="114">
        <f>IF(C637&lt;$G$6,Lähteandmed!$E$45*1.2*1.005*($G$6-O637),0)</f>
        <v>41.360397120000002</v>
      </c>
      <c r="M637" s="276" t="str">
        <f>IF(($G$4-Lähteandmed!$H$45*(Kraadpäevad!$G$4-Kraadpäevad!C637))&gt;Lähteandmed!$I$45,($G$4-Lähteandmed!$H$45*(Kraadpäevad!$G$4-Kraadpäevad!C637)),Lähteandmed!$I$45)</f>
        <v/>
      </c>
      <c r="N637" s="114">
        <f>IFERROR(($G$4-M637)/($G$4-C637),Lähteandmed!$H$45)</f>
        <v>0</v>
      </c>
      <c r="O637" s="276">
        <f t="shared" si="19"/>
        <v>-5.6</v>
      </c>
      <c r="P637" s="276">
        <f>IF(O637&lt;($G$6-1),Lähteandmed!$E$45*1.2*1.005*(($G$6-1)-O637),0)</f>
        <v>39.607837920000001</v>
      </c>
    </row>
    <row r="638" spans="2:16">
      <c r="B638" s="113">
        <v>634</v>
      </c>
      <c r="C638" s="113">
        <v>-5.2</v>
      </c>
      <c r="D638" s="276">
        <f t="shared" si="18"/>
        <v>15.188797495865579</v>
      </c>
      <c r="L638" s="114">
        <f>IF(C638&lt;$G$6,Lähteandmed!$E$45*1.2*1.005*($G$6-O638),0)</f>
        <v>40.659373439999996</v>
      </c>
      <c r="M638" s="276" t="str">
        <f>IF(($G$4-Lähteandmed!$H$45*(Kraadpäevad!$G$4-Kraadpäevad!C638))&gt;Lähteandmed!$I$45,($G$4-Lähteandmed!$H$45*(Kraadpäevad!$G$4-Kraadpäevad!C638)),Lähteandmed!$I$45)</f>
        <v/>
      </c>
      <c r="N638" s="114">
        <f>IFERROR(($G$4-M638)/($G$4-C638),Lähteandmed!$H$45)</f>
        <v>0</v>
      </c>
      <c r="O638" s="276">
        <f t="shared" si="19"/>
        <v>-5.2</v>
      </c>
      <c r="P638" s="276">
        <f>IF(O638&lt;($G$6-1),Lähteandmed!$E$45*1.2*1.005*(($G$6-1)-O638),0)</f>
        <v>38.906814239999996</v>
      </c>
    </row>
    <row r="639" spans="2:16">
      <c r="B639" s="113">
        <v>635</v>
      </c>
      <c r="C639" s="113">
        <v>-4.8</v>
      </c>
      <c r="D639" s="276">
        <f t="shared" si="18"/>
        <v>14.78879749586558</v>
      </c>
      <c r="L639" s="114">
        <f>IF(C639&lt;$G$6,Lähteandmed!$E$45*1.2*1.005*($G$6-O639),0)</f>
        <v>39.958349759999997</v>
      </c>
      <c r="M639" s="276" t="str">
        <f>IF(($G$4-Lähteandmed!$H$45*(Kraadpäevad!$G$4-Kraadpäevad!C639))&gt;Lähteandmed!$I$45,($G$4-Lähteandmed!$H$45*(Kraadpäevad!$G$4-Kraadpäevad!C639)),Lähteandmed!$I$45)</f>
        <v/>
      </c>
      <c r="N639" s="114">
        <f>IFERROR(($G$4-M639)/($G$4-C639),Lähteandmed!$H$45)</f>
        <v>0</v>
      </c>
      <c r="O639" s="276">
        <f t="shared" si="19"/>
        <v>-4.8</v>
      </c>
      <c r="P639" s="276">
        <f>IF(O639&lt;($G$6-1),Lähteandmed!$E$45*1.2*1.005*(($G$6-1)-O639),0)</f>
        <v>38.205790559999997</v>
      </c>
    </row>
    <row r="640" spans="2:16">
      <c r="B640" s="113">
        <v>636</v>
      </c>
      <c r="C640" s="113">
        <v>-4.4000000000000004</v>
      </c>
      <c r="D640" s="276">
        <f t="shared" si="18"/>
        <v>14.38879749586558</v>
      </c>
      <c r="L640" s="114">
        <f>IF(C640&lt;$G$6,Lähteandmed!$E$45*1.2*1.005*($G$6-O640),0)</f>
        <v>39.257326079999991</v>
      </c>
      <c r="M640" s="276" t="str">
        <f>IF(($G$4-Lähteandmed!$H$45*(Kraadpäevad!$G$4-Kraadpäevad!C640))&gt;Lähteandmed!$I$45,($G$4-Lähteandmed!$H$45*(Kraadpäevad!$G$4-Kraadpäevad!C640)),Lähteandmed!$I$45)</f>
        <v/>
      </c>
      <c r="N640" s="114">
        <f>IFERROR(($G$4-M640)/($G$4-C640),Lähteandmed!$H$45)</f>
        <v>0</v>
      </c>
      <c r="O640" s="276">
        <f t="shared" si="19"/>
        <v>-4.4000000000000004</v>
      </c>
      <c r="P640" s="276">
        <f>IF(O640&lt;($G$6-1),Lähteandmed!$E$45*1.2*1.005*(($G$6-1)-O640),0)</f>
        <v>37.504766879999998</v>
      </c>
    </row>
    <row r="641" spans="2:16">
      <c r="B641" s="113">
        <v>637</v>
      </c>
      <c r="C641" s="113">
        <v>-3.8</v>
      </c>
      <c r="D641" s="276">
        <f t="shared" si="18"/>
        <v>13.78879749586558</v>
      </c>
      <c r="L641" s="114">
        <f>IF(C641&lt;$G$6,Lähteandmed!$E$45*1.2*1.005*($G$6-O641),0)</f>
        <v>38.205790559999997</v>
      </c>
      <c r="M641" s="276" t="str">
        <f>IF(($G$4-Lähteandmed!$H$45*(Kraadpäevad!$G$4-Kraadpäevad!C641))&gt;Lähteandmed!$I$45,($G$4-Lähteandmed!$H$45*(Kraadpäevad!$G$4-Kraadpäevad!C641)),Lähteandmed!$I$45)</f>
        <v/>
      </c>
      <c r="N641" s="114">
        <f>IFERROR(($G$4-M641)/($G$4-C641),Lähteandmed!$H$45)</f>
        <v>0</v>
      </c>
      <c r="O641" s="276">
        <f t="shared" si="19"/>
        <v>-3.8</v>
      </c>
      <c r="P641" s="276">
        <f>IF(O641&lt;($G$6-1),Lähteandmed!$E$45*1.2*1.005*(($G$6-1)-O641),0)</f>
        <v>36.453231359999997</v>
      </c>
    </row>
    <row r="642" spans="2:16">
      <c r="B642" s="113">
        <v>638</v>
      </c>
      <c r="C642" s="113">
        <v>-3.3</v>
      </c>
      <c r="D642" s="276">
        <f t="shared" si="18"/>
        <v>13.28879749586558</v>
      </c>
      <c r="L642" s="114">
        <f>IF(C642&lt;$G$6,Lähteandmed!$E$45*1.2*1.005*($G$6-O642),0)</f>
        <v>37.32951096</v>
      </c>
      <c r="M642" s="276" t="str">
        <f>IF(($G$4-Lähteandmed!$H$45*(Kraadpäevad!$G$4-Kraadpäevad!C642))&gt;Lähteandmed!$I$45,($G$4-Lähteandmed!$H$45*(Kraadpäevad!$G$4-Kraadpäevad!C642)),Lähteandmed!$I$45)</f>
        <v/>
      </c>
      <c r="N642" s="114">
        <f>IFERROR(($G$4-M642)/($G$4-C642),Lähteandmed!$H$45)</f>
        <v>0</v>
      </c>
      <c r="O642" s="276">
        <f t="shared" si="19"/>
        <v>-3.3</v>
      </c>
      <c r="P642" s="276">
        <f>IF(O642&lt;($G$6-1),Lähteandmed!$E$45*1.2*1.005*(($G$6-1)-O642),0)</f>
        <v>35.57695176</v>
      </c>
    </row>
    <row r="643" spans="2:16">
      <c r="B643" s="113">
        <v>639</v>
      </c>
      <c r="C643" s="113">
        <v>-2.7</v>
      </c>
      <c r="D643" s="276">
        <f t="shared" si="18"/>
        <v>12.688797495865579</v>
      </c>
      <c r="L643" s="114">
        <f>IF(C643&lt;$G$6,Lähteandmed!$E$45*1.2*1.005*($G$6-O643),0)</f>
        <v>36.277975439999999</v>
      </c>
      <c r="M643" s="276" t="str">
        <f>IF(($G$4-Lähteandmed!$H$45*(Kraadpäevad!$G$4-Kraadpäevad!C643))&gt;Lähteandmed!$I$45,($G$4-Lähteandmed!$H$45*(Kraadpäevad!$G$4-Kraadpäevad!C643)),Lähteandmed!$I$45)</f>
        <v/>
      </c>
      <c r="N643" s="114">
        <f>IFERROR(($G$4-M643)/($G$4-C643),Lähteandmed!$H$45)</f>
        <v>0</v>
      </c>
      <c r="O643" s="276">
        <f t="shared" si="19"/>
        <v>-2.7</v>
      </c>
      <c r="P643" s="276">
        <f>IF(O643&lt;($G$6-1),Lähteandmed!$E$45*1.2*1.005*(($G$6-1)-O643),0)</f>
        <v>34.525416239999998</v>
      </c>
    </row>
    <row r="644" spans="2:16">
      <c r="B644" s="113">
        <v>640</v>
      </c>
      <c r="C644" s="113">
        <v>-2</v>
      </c>
      <c r="D644" s="276">
        <f t="shared" ref="D644:D707" si="20">IFERROR(IF($G$5-C644&gt;0,$G$5-C644,"0"),0)</f>
        <v>11.98879749586558</v>
      </c>
      <c r="L644" s="114">
        <f>IF(C644&lt;$G$6,Lähteandmed!$E$45*1.2*1.005*($G$6-O644),0)</f>
        <v>35.051183999999999</v>
      </c>
      <c r="M644" s="276" t="str">
        <f>IF(($G$4-Lähteandmed!$H$45*(Kraadpäevad!$G$4-Kraadpäevad!C644))&gt;Lähteandmed!$I$45,($G$4-Lähteandmed!$H$45*(Kraadpäevad!$G$4-Kraadpäevad!C644)),Lähteandmed!$I$45)</f>
        <v/>
      </c>
      <c r="N644" s="114">
        <f>IFERROR(($G$4-M644)/($G$4-C644),Lähteandmed!$H$45)</f>
        <v>0</v>
      </c>
      <c r="O644" s="276">
        <f t="shared" ref="O644:O707" si="21">N644*($G$4-C644)+C644</f>
        <v>-2</v>
      </c>
      <c r="P644" s="276">
        <f>IF(O644&lt;($G$6-1),Lähteandmed!$E$45*1.2*1.005*(($G$6-1)-O644),0)</f>
        <v>33.298624799999999</v>
      </c>
    </row>
    <row r="645" spans="2:16">
      <c r="B645" s="113">
        <v>641</v>
      </c>
      <c r="C645" s="113">
        <v>-1.2</v>
      </c>
      <c r="D645" s="276">
        <f t="shared" si="20"/>
        <v>11.188797495865579</v>
      </c>
      <c r="L645" s="114">
        <f>IF(C645&lt;$G$6,Lähteandmed!$E$45*1.2*1.005*($G$6-O645),0)</f>
        <v>33.649136639999995</v>
      </c>
      <c r="M645" s="276" t="str">
        <f>IF(($G$4-Lähteandmed!$H$45*(Kraadpäevad!$G$4-Kraadpäevad!C645))&gt;Lähteandmed!$I$45,($G$4-Lähteandmed!$H$45*(Kraadpäevad!$G$4-Kraadpäevad!C645)),Lähteandmed!$I$45)</f>
        <v/>
      </c>
      <c r="N645" s="114">
        <f>IFERROR(($G$4-M645)/($G$4-C645),Lähteandmed!$H$45)</f>
        <v>0</v>
      </c>
      <c r="O645" s="276">
        <f t="shared" si="21"/>
        <v>-1.2</v>
      </c>
      <c r="P645" s="276">
        <f>IF(O645&lt;($G$6-1),Lähteandmed!$E$45*1.2*1.005*(($G$6-1)-O645),0)</f>
        <v>31.896577439999998</v>
      </c>
    </row>
    <row r="646" spans="2:16">
      <c r="B646" s="113">
        <v>642</v>
      </c>
      <c r="C646" s="113">
        <v>-0.5</v>
      </c>
      <c r="D646" s="276">
        <f t="shared" si="20"/>
        <v>10.48879749586558</v>
      </c>
      <c r="L646" s="114">
        <f>IF(C646&lt;$G$6,Lähteandmed!$E$45*1.2*1.005*($G$6-O646),0)</f>
        <v>32.422345199999995</v>
      </c>
      <c r="M646" s="276" t="str">
        <f>IF(($G$4-Lähteandmed!$H$45*(Kraadpäevad!$G$4-Kraadpäevad!C646))&gt;Lähteandmed!$I$45,($G$4-Lähteandmed!$H$45*(Kraadpäevad!$G$4-Kraadpäevad!C646)),Lähteandmed!$I$45)</f>
        <v/>
      </c>
      <c r="N646" s="114">
        <f>IFERROR(($G$4-M646)/($G$4-C646),Lähteandmed!$H$45)</f>
        <v>0</v>
      </c>
      <c r="O646" s="276">
        <f t="shared" si="21"/>
        <v>-0.5</v>
      </c>
      <c r="P646" s="276">
        <f>IF(O646&lt;($G$6-1),Lähteandmed!$E$45*1.2*1.005*(($G$6-1)-O646),0)</f>
        <v>30.669785999999998</v>
      </c>
    </row>
    <row r="647" spans="2:16">
      <c r="B647" s="113">
        <v>643</v>
      </c>
      <c r="C647" s="113">
        <v>-0.5</v>
      </c>
      <c r="D647" s="276">
        <f t="shared" si="20"/>
        <v>10.48879749586558</v>
      </c>
      <c r="L647" s="114">
        <f>IF(C647&lt;$G$6,Lähteandmed!$E$45*1.2*1.005*($G$6-O647),0)</f>
        <v>32.422345199999995</v>
      </c>
      <c r="M647" s="276" t="str">
        <f>IF(($G$4-Lähteandmed!$H$45*(Kraadpäevad!$G$4-Kraadpäevad!C647))&gt;Lähteandmed!$I$45,($G$4-Lähteandmed!$H$45*(Kraadpäevad!$G$4-Kraadpäevad!C647)),Lähteandmed!$I$45)</f>
        <v/>
      </c>
      <c r="N647" s="114">
        <f>IFERROR(($G$4-M647)/($G$4-C647),Lähteandmed!$H$45)</f>
        <v>0</v>
      </c>
      <c r="O647" s="276">
        <f t="shared" si="21"/>
        <v>-0.5</v>
      </c>
      <c r="P647" s="276">
        <f>IF(O647&lt;($G$6-1),Lähteandmed!$E$45*1.2*1.005*(($G$6-1)-O647),0)</f>
        <v>30.669785999999998</v>
      </c>
    </row>
    <row r="648" spans="2:16">
      <c r="B648" s="113">
        <v>644</v>
      </c>
      <c r="C648" s="113">
        <v>-0.4</v>
      </c>
      <c r="D648" s="276">
        <f t="shared" si="20"/>
        <v>10.38879749586558</v>
      </c>
      <c r="L648" s="114">
        <f>IF(C648&lt;$G$6,Lähteandmed!$E$45*1.2*1.005*($G$6-O648),0)</f>
        <v>32.247089279999997</v>
      </c>
      <c r="M648" s="276" t="str">
        <f>IF(($G$4-Lähteandmed!$H$45*(Kraadpäevad!$G$4-Kraadpäevad!C648))&gt;Lähteandmed!$I$45,($G$4-Lähteandmed!$H$45*(Kraadpäevad!$G$4-Kraadpäevad!C648)),Lähteandmed!$I$45)</f>
        <v/>
      </c>
      <c r="N648" s="114">
        <f>IFERROR(($G$4-M648)/($G$4-C648),Lähteandmed!$H$45)</f>
        <v>0</v>
      </c>
      <c r="O648" s="276">
        <f t="shared" si="21"/>
        <v>-0.4</v>
      </c>
      <c r="P648" s="276">
        <f>IF(O648&lt;($G$6-1),Lähteandmed!$E$45*1.2*1.005*(($G$6-1)-O648),0)</f>
        <v>30.494530079999997</v>
      </c>
    </row>
    <row r="649" spans="2:16">
      <c r="B649" s="113">
        <v>645</v>
      </c>
      <c r="C649" s="113">
        <v>-0.4</v>
      </c>
      <c r="D649" s="276">
        <f t="shared" si="20"/>
        <v>10.38879749586558</v>
      </c>
      <c r="L649" s="114">
        <f>IF(C649&lt;$G$6,Lähteandmed!$E$45*1.2*1.005*($G$6-O649),0)</f>
        <v>32.247089279999997</v>
      </c>
      <c r="M649" s="276" t="str">
        <f>IF(($G$4-Lähteandmed!$H$45*(Kraadpäevad!$G$4-Kraadpäevad!C649))&gt;Lähteandmed!$I$45,($G$4-Lähteandmed!$H$45*(Kraadpäevad!$G$4-Kraadpäevad!C649)),Lähteandmed!$I$45)</f>
        <v/>
      </c>
      <c r="N649" s="114">
        <f>IFERROR(($G$4-M649)/($G$4-C649),Lähteandmed!$H$45)</f>
        <v>0</v>
      </c>
      <c r="O649" s="276">
        <f t="shared" si="21"/>
        <v>-0.4</v>
      </c>
      <c r="P649" s="276">
        <f>IF(O649&lt;($G$6-1),Lähteandmed!$E$45*1.2*1.005*(($G$6-1)-O649),0)</f>
        <v>30.494530079999997</v>
      </c>
    </row>
    <row r="650" spans="2:16">
      <c r="B650" s="113">
        <v>646</v>
      </c>
      <c r="C650" s="113">
        <v>-0.2</v>
      </c>
      <c r="D650" s="276">
        <f t="shared" si="20"/>
        <v>10.188797495865579</v>
      </c>
      <c r="L650" s="114">
        <f>IF(C650&lt;$G$6,Lähteandmed!$E$45*1.2*1.005*($G$6-O650),0)</f>
        <v>31.896577439999998</v>
      </c>
      <c r="M650" s="276" t="str">
        <f>IF(($G$4-Lähteandmed!$H$45*(Kraadpäevad!$G$4-Kraadpäevad!C650))&gt;Lähteandmed!$I$45,($G$4-Lähteandmed!$H$45*(Kraadpäevad!$G$4-Kraadpäevad!C650)),Lähteandmed!$I$45)</f>
        <v/>
      </c>
      <c r="N650" s="114">
        <f>IFERROR(($G$4-M650)/($G$4-C650),Lähteandmed!$H$45)</f>
        <v>0</v>
      </c>
      <c r="O650" s="276">
        <f t="shared" si="21"/>
        <v>-0.2</v>
      </c>
      <c r="P650" s="276">
        <f>IF(O650&lt;($G$6-1),Lähteandmed!$E$45*1.2*1.005*(($G$6-1)-O650),0)</f>
        <v>30.144018239999998</v>
      </c>
    </row>
    <row r="651" spans="2:16">
      <c r="B651" s="113">
        <v>647</v>
      </c>
      <c r="C651" s="113">
        <v>0</v>
      </c>
      <c r="D651" s="276">
        <f t="shared" si="20"/>
        <v>9.9887974958655796</v>
      </c>
      <c r="L651" s="114">
        <f>IF(C651&lt;$G$6,Lähteandmed!$E$45*1.2*1.005*($G$6-O651),0)</f>
        <v>31.546065599999999</v>
      </c>
      <c r="M651" s="276" t="str">
        <f>IF(($G$4-Lähteandmed!$H$45*(Kraadpäevad!$G$4-Kraadpäevad!C651))&gt;Lähteandmed!$I$45,($G$4-Lähteandmed!$H$45*(Kraadpäevad!$G$4-Kraadpäevad!C651)),Lähteandmed!$I$45)</f>
        <v/>
      </c>
      <c r="N651" s="114">
        <f>IFERROR(($G$4-M651)/($G$4-C651),Lähteandmed!$H$45)</f>
        <v>0</v>
      </c>
      <c r="O651" s="276">
        <f t="shared" si="21"/>
        <v>0</v>
      </c>
      <c r="P651" s="276">
        <f>IF(O651&lt;($G$6-1),Lähteandmed!$E$45*1.2*1.005*(($G$6-1)-O651),0)</f>
        <v>29.793506399999998</v>
      </c>
    </row>
    <row r="652" spans="2:16">
      <c r="B652" s="113">
        <v>648</v>
      </c>
      <c r="C652" s="113">
        <v>0.2</v>
      </c>
      <c r="D652" s="276">
        <f t="shared" si="20"/>
        <v>9.7887974958655803</v>
      </c>
      <c r="L652" s="114">
        <f>IF(C652&lt;$G$6,Lähteandmed!$E$45*1.2*1.005*($G$6-O652),0)</f>
        <v>31.195553759999999</v>
      </c>
      <c r="M652" s="276" t="str">
        <f>IF(($G$4-Lähteandmed!$H$45*(Kraadpäevad!$G$4-Kraadpäevad!C652))&gt;Lähteandmed!$I$45,($G$4-Lähteandmed!$H$45*(Kraadpäevad!$G$4-Kraadpäevad!C652)),Lähteandmed!$I$45)</f>
        <v/>
      </c>
      <c r="N652" s="114">
        <f>IFERROR(($G$4-M652)/($G$4-C652),Lähteandmed!$H$45)</f>
        <v>0</v>
      </c>
      <c r="O652" s="276">
        <f t="shared" si="21"/>
        <v>0.2</v>
      </c>
      <c r="P652" s="276">
        <f>IF(O652&lt;($G$6-1),Lähteandmed!$E$45*1.2*1.005*(($G$6-1)-O652),0)</f>
        <v>29.442994559999999</v>
      </c>
    </row>
    <row r="653" spans="2:16">
      <c r="B653" s="113">
        <v>649</v>
      </c>
      <c r="C653" s="113">
        <v>0.2</v>
      </c>
      <c r="D653" s="276">
        <f t="shared" si="20"/>
        <v>9.7887974958655803</v>
      </c>
      <c r="L653" s="114">
        <f>IF(C653&lt;$G$6,Lähteandmed!$E$45*1.2*1.005*($G$6-O653),0)</f>
        <v>31.195553759999999</v>
      </c>
      <c r="M653" s="276" t="str">
        <f>IF(($G$4-Lähteandmed!$H$45*(Kraadpäevad!$G$4-Kraadpäevad!C653))&gt;Lähteandmed!$I$45,($G$4-Lähteandmed!$H$45*(Kraadpäevad!$G$4-Kraadpäevad!C653)),Lähteandmed!$I$45)</f>
        <v/>
      </c>
      <c r="N653" s="114">
        <f>IFERROR(($G$4-M653)/($G$4-C653),Lähteandmed!$H$45)</f>
        <v>0</v>
      </c>
      <c r="O653" s="276">
        <f t="shared" si="21"/>
        <v>0.2</v>
      </c>
      <c r="P653" s="276">
        <f>IF(O653&lt;($G$6-1),Lähteandmed!$E$45*1.2*1.005*(($G$6-1)-O653),0)</f>
        <v>29.442994559999999</v>
      </c>
    </row>
    <row r="654" spans="2:16">
      <c r="B654" s="113">
        <v>650</v>
      </c>
      <c r="C654" s="113">
        <v>0.2</v>
      </c>
      <c r="D654" s="276">
        <f t="shared" si="20"/>
        <v>9.7887974958655803</v>
      </c>
      <c r="L654" s="114">
        <f>IF(C654&lt;$G$6,Lähteandmed!$E$45*1.2*1.005*($G$6-O654),0)</f>
        <v>31.195553759999999</v>
      </c>
      <c r="M654" s="276" t="str">
        <f>IF(($G$4-Lähteandmed!$H$45*(Kraadpäevad!$G$4-Kraadpäevad!C654))&gt;Lähteandmed!$I$45,($G$4-Lähteandmed!$H$45*(Kraadpäevad!$G$4-Kraadpäevad!C654)),Lähteandmed!$I$45)</f>
        <v/>
      </c>
      <c r="N654" s="114">
        <f>IFERROR(($G$4-M654)/($G$4-C654),Lähteandmed!$H$45)</f>
        <v>0</v>
      </c>
      <c r="O654" s="276">
        <f t="shared" si="21"/>
        <v>0.2</v>
      </c>
      <c r="P654" s="276">
        <f>IF(O654&lt;($G$6-1),Lähteandmed!$E$45*1.2*1.005*(($G$6-1)-O654),0)</f>
        <v>29.442994559999999</v>
      </c>
    </row>
    <row r="655" spans="2:16">
      <c r="B655" s="113">
        <v>651</v>
      </c>
      <c r="C655" s="113">
        <v>0.2</v>
      </c>
      <c r="D655" s="276">
        <f t="shared" si="20"/>
        <v>9.7887974958655803</v>
      </c>
      <c r="L655" s="114">
        <f>IF(C655&lt;$G$6,Lähteandmed!$E$45*1.2*1.005*($G$6-O655),0)</f>
        <v>31.195553759999999</v>
      </c>
      <c r="M655" s="276" t="str">
        <f>IF(($G$4-Lähteandmed!$H$45*(Kraadpäevad!$G$4-Kraadpäevad!C655))&gt;Lähteandmed!$I$45,($G$4-Lähteandmed!$H$45*(Kraadpäevad!$G$4-Kraadpäevad!C655)),Lähteandmed!$I$45)</f>
        <v/>
      </c>
      <c r="N655" s="114">
        <f>IFERROR(($G$4-M655)/($G$4-C655),Lähteandmed!$H$45)</f>
        <v>0</v>
      </c>
      <c r="O655" s="276">
        <f t="shared" si="21"/>
        <v>0.2</v>
      </c>
      <c r="P655" s="276">
        <f>IF(O655&lt;($G$6-1),Lähteandmed!$E$45*1.2*1.005*(($G$6-1)-O655),0)</f>
        <v>29.442994559999999</v>
      </c>
    </row>
    <row r="656" spans="2:16">
      <c r="B656" s="113">
        <v>652</v>
      </c>
      <c r="C656" s="113">
        <v>0.3</v>
      </c>
      <c r="D656" s="276">
        <f t="shared" si="20"/>
        <v>9.6887974958655789</v>
      </c>
      <c r="L656" s="114">
        <f>IF(C656&lt;$G$6,Lähteandmed!$E$45*1.2*1.005*($G$6-O656),0)</f>
        <v>31.020297839999998</v>
      </c>
      <c r="M656" s="276" t="str">
        <f>IF(($G$4-Lähteandmed!$H$45*(Kraadpäevad!$G$4-Kraadpäevad!C656))&gt;Lähteandmed!$I$45,($G$4-Lähteandmed!$H$45*(Kraadpäevad!$G$4-Kraadpäevad!C656)),Lähteandmed!$I$45)</f>
        <v/>
      </c>
      <c r="N656" s="114">
        <f>IFERROR(($G$4-M656)/($G$4-C656),Lähteandmed!$H$45)</f>
        <v>0</v>
      </c>
      <c r="O656" s="276">
        <f t="shared" si="21"/>
        <v>0.3</v>
      </c>
      <c r="P656" s="276">
        <f>IF(O656&lt;($G$6-1),Lähteandmed!$E$45*1.2*1.005*(($G$6-1)-O656),0)</f>
        <v>29.267738639999997</v>
      </c>
    </row>
    <row r="657" spans="2:16">
      <c r="B657" s="113">
        <v>653</v>
      </c>
      <c r="C657" s="113">
        <v>0.3</v>
      </c>
      <c r="D657" s="276">
        <f t="shared" si="20"/>
        <v>9.6887974958655789</v>
      </c>
      <c r="L657" s="114">
        <f>IF(C657&lt;$G$6,Lähteandmed!$E$45*1.2*1.005*($G$6-O657),0)</f>
        <v>31.020297839999998</v>
      </c>
      <c r="M657" s="276" t="str">
        <f>IF(($G$4-Lähteandmed!$H$45*(Kraadpäevad!$G$4-Kraadpäevad!C657))&gt;Lähteandmed!$I$45,($G$4-Lähteandmed!$H$45*(Kraadpäevad!$G$4-Kraadpäevad!C657)),Lähteandmed!$I$45)</f>
        <v/>
      </c>
      <c r="N657" s="114">
        <f>IFERROR(($G$4-M657)/($G$4-C657),Lähteandmed!$H$45)</f>
        <v>0</v>
      </c>
      <c r="O657" s="276">
        <f t="shared" si="21"/>
        <v>0.3</v>
      </c>
      <c r="P657" s="276">
        <f>IF(O657&lt;($G$6-1),Lähteandmed!$E$45*1.2*1.005*(($G$6-1)-O657),0)</f>
        <v>29.267738639999997</v>
      </c>
    </row>
    <row r="658" spans="2:16">
      <c r="B658" s="113">
        <v>654</v>
      </c>
      <c r="C658" s="113">
        <v>0.4</v>
      </c>
      <c r="D658" s="276">
        <f t="shared" si="20"/>
        <v>9.5887974958655793</v>
      </c>
      <c r="L658" s="114">
        <f>IF(C658&lt;$G$6,Lähteandmed!$E$45*1.2*1.005*($G$6-O658),0)</f>
        <v>30.84504192</v>
      </c>
      <c r="M658" s="276" t="str">
        <f>IF(($G$4-Lähteandmed!$H$45*(Kraadpäevad!$G$4-Kraadpäevad!C658))&gt;Lähteandmed!$I$45,($G$4-Lähteandmed!$H$45*(Kraadpäevad!$G$4-Kraadpäevad!C658)),Lähteandmed!$I$45)</f>
        <v/>
      </c>
      <c r="N658" s="114">
        <f>IFERROR(($G$4-M658)/($G$4-C658),Lähteandmed!$H$45)</f>
        <v>0</v>
      </c>
      <c r="O658" s="276">
        <f t="shared" si="21"/>
        <v>0.4</v>
      </c>
      <c r="P658" s="276">
        <f>IF(O658&lt;($G$6-1),Lähteandmed!$E$45*1.2*1.005*(($G$6-1)-O658),0)</f>
        <v>29.09248272</v>
      </c>
    </row>
    <row r="659" spans="2:16">
      <c r="B659" s="113">
        <v>655</v>
      </c>
      <c r="C659" s="113">
        <v>0.3</v>
      </c>
      <c r="D659" s="276">
        <f t="shared" si="20"/>
        <v>9.6887974958655789</v>
      </c>
      <c r="L659" s="114">
        <f>IF(C659&lt;$G$6,Lähteandmed!$E$45*1.2*1.005*($G$6-O659),0)</f>
        <v>31.020297839999998</v>
      </c>
      <c r="M659" s="276" t="str">
        <f>IF(($G$4-Lähteandmed!$H$45*(Kraadpäevad!$G$4-Kraadpäevad!C659))&gt;Lähteandmed!$I$45,($G$4-Lähteandmed!$H$45*(Kraadpäevad!$G$4-Kraadpäevad!C659)),Lähteandmed!$I$45)</f>
        <v/>
      </c>
      <c r="N659" s="114">
        <f>IFERROR(($G$4-M659)/($G$4-C659),Lähteandmed!$H$45)</f>
        <v>0</v>
      </c>
      <c r="O659" s="276">
        <f t="shared" si="21"/>
        <v>0.3</v>
      </c>
      <c r="P659" s="276">
        <f>IF(O659&lt;($G$6-1),Lähteandmed!$E$45*1.2*1.005*(($G$6-1)-O659),0)</f>
        <v>29.267738639999997</v>
      </c>
    </row>
    <row r="660" spans="2:16">
      <c r="B660" s="113">
        <v>656</v>
      </c>
      <c r="C660" s="113">
        <v>0.3</v>
      </c>
      <c r="D660" s="276">
        <f t="shared" si="20"/>
        <v>9.6887974958655789</v>
      </c>
      <c r="L660" s="114">
        <f>IF(C660&lt;$G$6,Lähteandmed!$E$45*1.2*1.005*($G$6-O660),0)</f>
        <v>31.020297839999998</v>
      </c>
      <c r="M660" s="276" t="str">
        <f>IF(($G$4-Lähteandmed!$H$45*(Kraadpäevad!$G$4-Kraadpäevad!C660))&gt;Lähteandmed!$I$45,($G$4-Lähteandmed!$H$45*(Kraadpäevad!$G$4-Kraadpäevad!C660)),Lähteandmed!$I$45)</f>
        <v/>
      </c>
      <c r="N660" s="114">
        <f>IFERROR(($G$4-M660)/($G$4-C660),Lähteandmed!$H$45)</f>
        <v>0</v>
      </c>
      <c r="O660" s="276">
        <f t="shared" si="21"/>
        <v>0.3</v>
      </c>
      <c r="P660" s="276">
        <f>IF(O660&lt;($G$6-1),Lähteandmed!$E$45*1.2*1.005*(($G$6-1)-O660),0)</f>
        <v>29.267738639999997</v>
      </c>
    </row>
    <row r="661" spans="2:16">
      <c r="B661" s="113">
        <v>657</v>
      </c>
      <c r="C661" s="113">
        <v>0.2</v>
      </c>
      <c r="D661" s="276">
        <f t="shared" si="20"/>
        <v>9.7887974958655803</v>
      </c>
      <c r="L661" s="114">
        <f>IF(C661&lt;$G$6,Lähteandmed!$E$45*1.2*1.005*($G$6-O661),0)</f>
        <v>31.195553759999999</v>
      </c>
      <c r="M661" s="276" t="str">
        <f>IF(($G$4-Lähteandmed!$H$45*(Kraadpäevad!$G$4-Kraadpäevad!C661))&gt;Lähteandmed!$I$45,($G$4-Lähteandmed!$H$45*(Kraadpäevad!$G$4-Kraadpäevad!C661)),Lähteandmed!$I$45)</f>
        <v/>
      </c>
      <c r="N661" s="114">
        <f>IFERROR(($G$4-M661)/($G$4-C661),Lähteandmed!$H$45)</f>
        <v>0</v>
      </c>
      <c r="O661" s="276">
        <f t="shared" si="21"/>
        <v>0.2</v>
      </c>
      <c r="P661" s="276">
        <f>IF(O661&lt;($G$6-1),Lähteandmed!$E$45*1.2*1.005*(($G$6-1)-O661),0)</f>
        <v>29.442994559999999</v>
      </c>
    </row>
    <row r="662" spans="2:16">
      <c r="B662" s="113">
        <v>658</v>
      </c>
      <c r="C662" s="113">
        <v>0.2</v>
      </c>
      <c r="D662" s="276">
        <f t="shared" si="20"/>
        <v>9.7887974958655803</v>
      </c>
      <c r="L662" s="114">
        <f>IF(C662&lt;$G$6,Lähteandmed!$E$45*1.2*1.005*($G$6-O662),0)</f>
        <v>31.195553759999999</v>
      </c>
      <c r="M662" s="276" t="str">
        <f>IF(($G$4-Lähteandmed!$H$45*(Kraadpäevad!$G$4-Kraadpäevad!C662))&gt;Lähteandmed!$I$45,($G$4-Lähteandmed!$H$45*(Kraadpäevad!$G$4-Kraadpäevad!C662)),Lähteandmed!$I$45)</f>
        <v/>
      </c>
      <c r="N662" s="114">
        <f>IFERROR(($G$4-M662)/($G$4-C662),Lähteandmed!$H$45)</f>
        <v>0</v>
      </c>
      <c r="O662" s="276">
        <f t="shared" si="21"/>
        <v>0.2</v>
      </c>
      <c r="P662" s="276">
        <f>IF(O662&lt;($G$6-1),Lähteandmed!$E$45*1.2*1.005*(($G$6-1)-O662),0)</f>
        <v>29.442994559999999</v>
      </c>
    </row>
    <row r="663" spans="2:16">
      <c r="B663" s="113">
        <v>659</v>
      </c>
      <c r="C663" s="113">
        <v>0.2</v>
      </c>
      <c r="D663" s="276">
        <f t="shared" si="20"/>
        <v>9.7887974958655803</v>
      </c>
      <c r="L663" s="114">
        <f>IF(C663&lt;$G$6,Lähteandmed!$E$45*1.2*1.005*($G$6-O663),0)</f>
        <v>31.195553759999999</v>
      </c>
      <c r="M663" s="276" t="str">
        <f>IF(($G$4-Lähteandmed!$H$45*(Kraadpäevad!$G$4-Kraadpäevad!C663))&gt;Lähteandmed!$I$45,($G$4-Lähteandmed!$H$45*(Kraadpäevad!$G$4-Kraadpäevad!C663)),Lähteandmed!$I$45)</f>
        <v/>
      </c>
      <c r="N663" s="114">
        <f>IFERROR(($G$4-M663)/($G$4-C663),Lähteandmed!$H$45)</f>
        <v>0</v>
      </c>
      <c r="O663" s="276">
        <f t="shared" si="21"/>
        <v>0.2</v>
      </c>
      <c r="P663" s="276">
        <f>IF(O663&lt;($G$6-1),Lähteandmed!$E$45*1.2*1.005*(($G$6-1)-O663),0)</f>
        <v>29.442994559999999</v>
      </c>
    </row>
    <row r="664" spans="2:16">
      <c r="B664" s="113">
        <v>660</v>
      </c>
      <c r="C664" s="113">
        <v>0.2</v>
      </c>
      <c r="D664" s="276">
        <f t="shared" si="20"/>
        <v>9.7887974958655803</v>
      </c>
      <c r="L664" s="114">
        <f>IF(C664&lt;$G$6,Lähteandmed!$E$45*1.2*1.005*($G$6-O664),0)</f>
        <v>31.195553759999999</v>
      </c>
      <c r="M664" s="276" t="str">
        <f>IF(($G$4-Lähteandmed!$H$45*(Kraadpäevad!$G$4-Kraadpäevad!C664))&gt;Lähteandmed!$I$45,($G$4-Lähteandmed!$H$45*(Kraadpäevad!$G$4-Kraadpäevad!C664)),Lähteandmed!$I$45)</f>
        <v/>
      </c>
      <c r="N664" s="114">
        <f>IFERROR(($G$4-M664)/($G$4-C664),Lähteandmed!$H$45)</f>
        <v>0</v>
      </c>
      <c r="O664" s="276">
        <f t="shared" si="21"/>
        <v>0.2</v>
      </c>
      <c r="P664" s="276">
        <f>IF(O664&lt;($G$6-1),Lähteandmed!$E$45*1.2*1.005*(($G$6-1)-O664),0)</f>
        <v>29.442994559999999</v>
      </c>
    </row>
    <row r="665" spans="2:16">
      <c r="B665" s="113">
        <v>661</v>
      </c>
      <c r="C665" s="113">
        <v>0.3</v>
      </c>
      <c r="D665" s="276">
        <f t="shared" si="20"/>
        <v>9.6887974958655789</v>
      </c>
      <c r="L665" s="114">
        <f>IF(C665&lt;$G$6,Lähteandmed!$E$45*1.2*1.005*($G$6-O665),0)</f>
        <v>31.020297839999998</v>
      </c>
      <c r="M665" s="276" t="str">
        <f>IF(($G$4-Lähteandmed!$H$45*(Kraadpäevad!$G$4-Kraadpäevad!C665))&gt;Lähteandmed!$I$45,($G$4-Lähteandmed!$H$45*(Kraadpäevad!$G$4-Kraadpäevad!C665)),Lähteandmed!$I$45)</f>
        <v/>
      </c>
      <c r="N665" s="114">
        <f>IFERROR(($G$4-M665)/($G$4-C665),Lähteandmed!$H$45)</f>
        <v>0</v>
      </c>
      <c r="O665" s="276">
        <f t="shared" si="21"/>
        <v>0.3</v>
      </c>
      <c r="P665" s="276">
        <f>IF(O665&lt;($G$6-1),Lähteandmed!$E$45*1.2*1.005*(($G$6-1)-O665),0)</f>
        <v>29.267738639999997</v>
      </c>
    </row>
    <row r="666" spans="2:16">
      <c r="B666" s="113">
        <v>662</v>
      </c>
      <c r="C666" s="113">
        <v>0.5</v>
      </c>
      <c r="D666" s="276">
        <f t="shared" si="20"/>
        <v>9.4887974958655796</v>
      </c>
      <c r="L666" s="114">
        <f>IF(C666&lt;$G$6,Lähteandmed!$E$45*1.2*1.005*($G$6-O666),0)</f>
        <v>30.669785999999998</v>
      </c>
      <c r="M666" s="276" t="str">
        <f>IF(($G$4-Lähteandmed!$H$45*(Kraadpäevad!$G$4-Kraadpäevad!C666))&gt;Lähteandmed!$I$45,($G$4-Lähteandmed!$H$45*(Kraadpäevad!$G$4-Kraadpäevad!C666)),Lähteandmed!$I$45)</f>
        <v/>
      </c>
      <c r="N666" s="114">
        <f>IFERROR(($G$4-M666)/($G$4-C666),Lähteandmed!$H$45)</f>
        <v>0</v>
      </c>
      <c r="O666" s="276">
        <f t="shared" si="21"/>
        <v>0.5</v>
      </c>
      <c r="P666" s="276">
        <f>IF(O666&lt;($G$6-1),Lähteandmed!$E$45*1.2*1.005*(($G$6-1)-O666),0)</f>
        <v>28.917226799999998</v>
      </c>
    </row>
    <row r="667" spans="2:16">
      <c r="B667" s="113">
        <v>663</v>
      </c>
      <c r="C667" s="113">
        <v>0.6</v>
      </c>
      <c r="D667" s="276">
        <f t="shared" si="20"/>
        <v>9.38879749586558</v>
      </c>
      <c r="L667" s="114">
        <f>IF(C667&lt;$G$6,Lähteandmed!$E$45*1.2*1.005*($G$6-O667),0)</f>
        <v>30.494530079999997</v>
      </c>
      <c r="M667" s="276" t="str">
        <f>IF(($G$4-Lähteandmed!$H$45*(Kraadpäevad!$G$4-Kraadpäevad!C667))&gt;Lähteandmed!$I$45,($G$4-Lähteandmed!$H$45*(Kraadpäevad!$G$4-Kraadpäevad!C667)),Lähteandmed!$I$45)</f>
        <v/>
      </c>
      <c r="N667" s="114">
        <f>IFERROR(($G$4-M667)/($G$4-C667),Lähteandmed!$H$45)</f>
        <v>0</v>
      </c>
      <c r="O667" s="276">
        <f t="shared" si="21"/>
        <v>0.6</v>
      </c>
      <c r="P667" s="276">
        <f>IF(O667&lt;($G$6-1),Lähteandmed!$E$45*1.2*1.005*(($G$6-1)-O667),0)</f>
        <v>28.741970879999997</v>
      </c>
    </row>
    <row r="668" spans="2:16">
      <c r="B668" s="113">
        <v>664</v>
      </c>
      <c r="C668" s="113">
        <v>0.3</v>
      </c>
      <c r="D668" s="276">
        <f t="shared" si="20"/>
        <v>9.6887974958655789</v>
      </c>
      <c r="L668" s="114">
        <f>IF(C668&lt;$G$6,Lähteandmed!$E$45*1.2*1.005*($G$6-O668),0)</f>
        <v>31.020297839999998</v>
      </c>
      <c r="M668" s="276" t="str">
        <f>IF(($G$4-Lähteandmed!$H$45*(Kraadpäevad!$G$4-Kraadpäevad!C668))&gt;Lähteandmed!$I$45,($G$4-Lähteandmed!$H$45*(Kraadpäevad!$G$4-Kraadpäevad!C668)),Lähteandmed!$I$45)</f>
        <v/>
      </c>
      <c r="N668" s="114">
        <f>IFERROR(($G$4-M668)/($G$4-C668),Lähteandmed!$H$45)</f>
        <v>0</v>
      </c>
      <c r="O668" s="276">
        <f t="shared" si="21"/>
        <v>0.3</v>
      </c>
      <c r="P668" s="276">
        <f>IF(O668&lt;($G$6-1),Lähteandmed!$E$45*1.2*1.005*(($G$6-1)-O668),0)</f>
        <v>29.267738639999997</v>
      </c>
    </row>
    <row r="669" spans="2:16">
      <c r="B669" s="113">
        <v>665</v>
      </c>
      <c r="C669" s="113">
        <v>0.1</v>
      </c>
      <c r="D669" s="276">
        <f t="shared" si="20"/>
        <v>9.88879749586558</v>
      </c>
      <c r="L669" s="114">
        <f>IF(C669&lt;$G$6,Lähteandmed!$E$45*1.2*1.005*($G$6-O669),0)</f>
        <v>31.370809679999994</v>
      </c>
      <c r="M669" s="276" t="str">
        <f>IF(($G$4-Lähteandmed!$H$45*(Kraadpäevad!$G$4-Kraadpäevad!C669))&gt;Lähteandmed!$I$45,($G$4-Lähteandmed!$H$45*(Kraadpäevad!$G$4-Kraadpäevad!C669)),Lähteandmed!$I$45)</f>
        <v/>
      </c>
      <c r="N669" s="114">
        <f>IFERROR(($G$4-M669)/($G$4-C669),Lähteandmed!$H$45)</f>
        <v>0</v>
      </c>
      <c r="O669" s="276">
        <f t="shared" si="21"/>
        <v>0.1</v>
      </c>
      <c r="P669" s="276">
        <f>IF(O669&lt;($G$6-1),Lähteandmed!$E$45*1.2*1.005*(($G$6-1)-O669),0)</f>
        <v>29.618250479999997</v>
      </c>
    </row>
    <row r="670" spans="2:16">
      <c r="B670" s="113">
        <v>666</v>
      </c>
      <c r="C670" s="113">
        <v>-0.2</v>
      </c>
      <c r="D670" s="276">
        <f t="shared" si="20"/>
        <v>10.188797495865579</v>
      </c>
      <c r="L670" s="114">
        <f>IF(C670&lt;$G$6,Lähteandmed!$E$45*1.2*1.005*($G$6-O670),0)</f>
        <v>31.896577439999998</v>
      </c>
      <c r="M670" s="276" t="str">
        <f>IF(($G$4-Lähteandmed!$H$45*(Kraadpäevad!$G$4-Kraadpäevad!C670))&gt;Lähteandmed!$I$45,($G$4-Lähteandmed!$H$45*(Kraadpäevad!$G$4-Kraadpäevad!C670)),Lähteandmed!$I$45)</f>
        <v/>
      </c>
      <c r="N670" s="114">
        <f>IFERROR(($G$4-M670)/($G$4-C670),Lähteandmed!$H$45)</f>
        <v>0</v>
      </c>
      <c r="O670" s="276">
        <f t="shared" si="21"/>
        <v>-0.2</v>
      </c>
      <c r="P670" s="276">
        <f>IF(O670&lt;($G$6-1),Lähteandmed!$E$45*1.2*1.005*(($G$6-1)-O670),0)</f>
        <v>30.144018239999998</v>
      </c>
    </row>
    <row r="671" spans="2:16">
      <c r="B671" s="113">
        <v>667</v>
      </c>
      <c r="C671" s="113">
        <v>-0.5</v>
      </c>
      <c r="D671" s="276">
        <f t="shared" si="20"/>
        <v>10.48879749586558</v>
      </c>
      <c r="L671" s="114">
        <f>IF(C671&lt;$G$6,Lähteandmed!$E$45*1.2*1.005*($G$6-O671),0)</f>
        <v>32.422345199999995</v>
      </c>
      <c r="M671" s="276" t="str">
        <f>IF(($G$4-Lähteandmed!$H$45*(Kraadpäevad!$G$4-Kraadpäevad!C671))&gt;Lähteandmed!$I$45,($G$4-Lähteandmed!$H$45*(Kraadpäevad!$G$4-Kraadpäevad!C671)),Lähteandmed!$I$45)</f>
        <v/>
      </c>
      <c r="N671" s="114">
        <f>IFERROR(($G$4-M671)/($G$4-C671),Lähteandmed!$H$45)</f>
        <v>0</v>
      </c>
      <c r="O671" s="276">
        <f t="shared" si="21"/>
        <v>-0.5</v>
      </c>
      <c r="P671" s="276">
        <f>IF(O671&lt;($G$6-1),Lähteandmed!$E$45*1.2*1.005*(($G$6-1)-O671),0)</f>
        <v>30.669785999999998</v>
      </c>
    </row>
    <row r="672" spans="2:16">
      <c r="B672" s="113">
        <v>668</v>
      </c>
      <c r="C672" s="113">
        <v>-0.7</v>
      </c>
      <c r="D672" s="276">
        <f t="shared" si="20"/>
        <v>10.688797495865579</v>
      </c>
      <c r="L672" s="114">
        <f>IF(C672&lt;$G$6,Lähteandmed!$E$45*1.2*1.005*($G$6-O672),0)</f>
        <v>32.772857039999998</v>
      </c>
      <c r="M672" s="276" t="str">
        <f>IF(($G$4-Lähteandmed!$H$45*(Kraadpäevad!$G$4-Kraadpäevad!C672))&gt;Lähteandmed!$I$45,($G$4-Lähteandmed!$H$45*(Kraadpäevad!$G$4-Kraadpäevad!C672)),Lähteandmed!$I$45)</f>
        <v/>
      </c>
      <c r="N672" s="114">
        <f>IFERROR(($G$4-M672)/($G$4-C672),Lähteandmed!$H$45)</f>
        <v>0</v>
      </c>
      <c r="O672" s="276">
        <f t="shared" si="21"/>
        <v>-0.7</v>
      </c>
      <c r="P672" s="276">
        <f>IF(O672&lt;($G$6-1),Lähteandmed!$E$45*1.2*1.005*(($G$6-1)-O672),0)</f>
        <v>31.020297839999998</v>
      </c>
    </row>
    <row r="673" spans="2:16">
      <c r="B673" s="113">
        <v>669</v>
      </c>
      <c r="C673" s="113">
        <v>-1</v>
      </c>
      <c r="D673" s="276">
        <f t="shared" si="20"/>
        <v>10.98879749586558</v>
      </c>
      <c r="L673" s="114">
        <f>IF(C673&lt;$G$6,Lähteandmed!$E$45*1.2*1.005*($G$6-O673),0)</f>
        <v>33.298624799999999</v>
      </c>
      <c r="M673" s="276" t="str">
        <f>IF(($G$4-Lähteandmed!$H$45*(Kraadpäevad!$G$4-Kraadpäevad!C673))&gt;Lähteandmed!$I$45,($G$4-Lähteandmed!$H$45*(Kraadpäevad!$G$4-Kraadpäevad!C673)),Lähteandmed!$I$45)</f>
        <v/>
      </c>
      <c r="N673" s="114">
        <f>IFERROR(($G$4-M673)/($G$4-C673),Lähteandmed!$H$45)</f>
        <v>0</v>
      </c>
      <c r="O673" s="276">
        <f t="shared" si="21"/>
        <v>-1</v>
      </c>
      <c r="P673" s="276">
        <f>IF(O673&lt;($G$6-1),Lähteandmed!$E$45*1.2*1.005*(($G$6-1)-O673),0)</f>
        <v>31.546065599999999</v>
      </c>
    </row>
    <row r="674" spans="2:16">
      <c r="B674" s="113">
        <v>670</v>
      </c>
      <c r="C674" s="113">
        <v>-1.4</v>
      </c>
      <c r="D674" s="276">
        <f t="shared" si="20"/>
        <v>11.38879749586558</v>
      </c>
      <c r="L674" s="114">
        <f>IF(C674&lt;$G$6,Lähteandmed!$E$45*1.2*1.005*($G$6-O674),0)</f>
        <v>33.999648479999998</v>
      </c>
      <c r="M674" s="276" t="str">
        <f>IF(($G$4-Lähteandmed!$H$45*(Kraadpäevad!$G$4-Kraadpäevad!C674))&gt;Lähteandmed!$I$45,($G$4-Lähteandmed!$H$45*(Kraadpäevad!$G$4-Kraadpäevad!C674)),Lähteandmed!$I$45)</f>
        <v/>
      </c>
      <c r="N674" s="114">
        <f>IFERROR(($G$4-M674)/($G$4-C674),Lähteandmed!$H$45)</f>
        <v>0</v>
      </c>
      <c r="O674" s="276">
        <f t="shared" si="21"/>
        <v>-1.4</v>
      </c>
      <c r="P674" s="276">
        <f>IF(O674&lt;($G$6-1),Lähteandmed!$E$45*1.2*1.005*(($G$6-1)-O674),0)</f>
        <v>32.247089279999997</v>
      </c>
    </row>
    <row r="675" spans="2:16">
      <c r="B675" s="113">
        <v>671</v>
      </c>
      <c r="C675" s="113">
        <v>-1.9</v>
      </c>
      <c r="D675" s="276">
        <f t="shared" si="20"/>
        <v>11.88879749586558</v>
      </c>
      <c r="L675" s="114">
        <f>IF(C675&lt;$G$6,Lähteandmed!$E$45*1.2*1.005*($G$6-O675),0)</f>
        <v>34.875928079999994</v>
      </c>
      <c r="M675" s="276" t="str">
        <f>IF(($G$4-Lähteandmed!$H$45*(Kraadpäevad!$G$4-Kraadpäevad!C675))&gt;Lähteandmed!$I$45,($G$4-Lähteandmed!$H$45*(Kraadpäevad!$G$4-Kraadpäevad!C675)),Lähteandmed!$I$45)</f>
        <v/>
      </c>
      <c r="N675" s="114">
        <f>IFERROR(($G$4-M675)/($G$4-C675),Lähteandmed!$H$45)</f>
        <v>0</v>
      </c>
      <c r="O675" s="276">
        <f t="shared" si="21"/>
        <v>-1.9</v>
      </c>
      <c r="P675" s="276">
        <f>IF(O675&lt;($G$6-1),Lähteandmed!$E$45*1.2*1.005*(($G$6-1)-O675),0)</f>
        <v>33.123368879999994</v>
      </c>
    </row>
    <row r="676" spans="2:16">
      <c r="B676" s="113">
        <v>672</v>
      </c>
      <c r="C676" s="113">
        <v>-2.2999999999999998</v>
      </c>
      <c r="D676" s="276">
        <f t="shared" si="20"/>
        <v>12.28879749586558</v>
      </c>
      <c r="L676" s="114">
        <f>IF(C676&lt;$G$6,Lähteandmed!$E$45*1.2*1.005*($G$6-O676),0)</f>
        <v>35.57695176</v>
      </c>
      <c r="M676" s="276" t="str">
        <f>IF(($G$4-Lähteandmed!$H$45*(Kraadpäevad!$G$4-Kraadpäevad!C676))&gt;Lähteandmed!$I$45,($G$4-Lähteandmed!$H$45*(Kraadpäevad!$G$4-Kraadpäevad!C676)),Lähteandmed!$I$45)</f>
        <v/>
      </c>
      <c r="N676" s="114">
        <f>IFERROR(($G$4-M676)/($G$4-C676),Lähteandmed!$H$45)</f>
        <v>0</v>
      </c>
      <c r="O676" s="276">
        <f t="shared" si="21"/>
        <v>-2.2999999999999998</v>
      </c>
      <c r="P676" s="276">
        <f>IF(O676&lt;($G$6-1),Lähteandmed!$E$45*1.2*1.005*(($G$6-1)-O676),0)</f>
        <v>33.82439256</v>
      </c>
    </row>
    <row r="677" spans="2:16">
      <c r="B677" s="113">
        <v>673</v>
      </c>
      <c r="C677" s="113">
        <v>-3</v>
      </c>
      <c r="D677" s="276">
        <f t="shared" si="20"/>
        <v>12.98879749586558</v>
      </c>
      <c r="L677" s="114">
        <f>IF(C677&lt;$G$6,Lähteandmed!$E$45*1.2*1.005*($G$6-O677),0)</f>
        <v>36.8037432</v>
      </c>
      <c r="M677" s="276" t="str">
        <f>IF(($G$4-Lähteandmed!$H$45*(Kraadpäevad!$G$4-Kraadpäevad!C677))&gt;Lähteandmed!$I$45,($G$4-Lähteandmed!$H$45*(Kraadpäevad!$G$4-Kraadpäevad!C677)),Lähteandmed!$I$45)</f>
        <v/>
      </c>
      <c r="N677" s="114">
        <f>IFERROR(($G$4-M677)/($G$4-C677),Lähteandmed!$H$45)</f>
        <v>0</v>
      </c>
      <c r="O677" s="276">
        <f t="shared" si="21"/>
        <v>-3</v>
      </c>
      <c r="P677" s="276">
        <f>IF(O677&lt;($G$6-1),Lähteandmed!$E$45*1.2*1.005*(($G$6-1)-O677),0)</f>
        <v>35.051183999999999</v>
      </c>
    </row>
    <row r="678" spans="2:16">
      <c r="B678" s="113">
        <v>674</v>
      </c>
      <c r="C678" s="113">
        <v>-3.8</v>
      </c>
      <c r="D678" s="276">
        <f t="shared" si="20"/>
        <v>13.78879749586558</v>
      </c>
      <c r="L678" s="114">
        <f>IF(C678&lt;$G$6,Lähteandmed!$E$45*1.2*1.005*($G$6-O678),0)</f>
        <v>38.205790559999997</v>
      </c>
      <c r="M678" s="276" t="str">
        <f>IF(($G$4-Lähteandmed!$H$45*(Kraadpäevad!$G$4-Kraadpäevad!C678))&gt;Lähteandmed!$I$45,($G$4-Lähteandmed!$H$45*(Kraadpäevad!$G$4-Kraadpäevad!C678)),Lähteandmed!$I$45)</f>
        <v/>
      </c>
      <c r="N678" s="114">
        <f>IFERROR(($G$4-M678)/($G$4-C678),Lähteandmed!$H$45)</f>
        <v>0</v>
      </c>
      <c r="O678" s="276">
        <f t="shared" si="21"/>
        <v>-3.8</v>
      </c>
      <c r="P678" s="276">
        <f>IF(O678&lt;($G$6-1),Lähteandmed!$E$45*1.2*1.005*(($G$6-1)-O678),0)</f>
        <v>36.453231359999997</v>
      </c>
    </row>
    <row r="679" spans="2:16">
      <c r="B679" s="113">
        <v>675</v>
      </c>
      <c r="C679" s="113">
        <v>-4.5</v>
      </c>
      <c r="D679" s="276">
        <f t="shared" si="20"/>
        <v>14.48879749586558</v>
      </c>
      <c r="L679" s="114">
        <f>IF(C679&lt;$G$6,Lähteandmed!$E$45*1.2*1.005*($G$6-O679),0)</f>
        <v>39.432581999999996</v>
      </c>
      <c r="M679" s="276" t="str">
        <f>IF(($G$4-Lähteandmed!$H$45*(Kraadpäevad!$G$4-Kraadpäevad!C679))&gt;Lähteandmed!$I$45,($G$4-Lähteandmed!$H$45*(Kraadpäevad!$G$4-Kraadpäevad!C679)),Lähteandmed!$I$45)</f>
        <v/>
      </c>
      <c r="N679" s="114">
        <f>IFERROR(($G$4-M679)/($G$4-C679),Lähteandmed!$H$45)</f>
        <v>0</v>
      </c>
      <c r="O679" s="276">
        <f t="shared" si="21"/>
        <v>-4.5</v>
      </c>
      <c r="P679" s="276">
        <f>IF(O679&lt;($G$6-1),Lähteandmed!$E$45*1.2*1.005*(($G$6-1)-O679),0)</f>
        <v>37.680022799999996</v>
      </c>
    </row>
    <row r="680" spans="2:16">
      <c r="B680" s="113">
        <v>676</v>
      </c>
      <c r="C680" s="113">
        <v>-5.4</v>
      </c>
      <c r="D680" s="276">
        <f t="shared" si="20"/>
        <v>15.38879749586558</v>
      </c>
      <c r="L680" s="114">
        <f>IF(C680&lt;$G$6,Lähteandmed!$E$45*1.2*1.005*($G$6-O680),0)</f>
        <v>41.009885279999992</v>
      </c>
      <c r="M680" s="276" t="str">
        <f>IF(($G$4-Lähteandmed!$H$45*(Kraadpäevad!$G$4-Kraadpäevad!C680))&gt;Lähteandmed!$I$45,($G$4-Lähteandmed!$H$45*(Kraadpäevad!$G$4-Kraadpäevad!C680)),Lähteandmed!$I$45)</f>
        <v/>
      </c>
      <c r="N680" s="114">
        <f>IFERROR(($G$4-M680)/($G$4-C680),Lähteandmed!$H$45)</f>
        <v>0</v>
      </c>
      <c r="O680" s="276">
        <f t="shared" si="21"/>
        <v>-5.4</v>
      </c>
      <c r="P680" s="276">
        <f>IF(O680&lt;($G$6-1),Lähteandmed!$E$45*1.2*1.005*(($G$6-1)-O680),0)</f>
        <v>39.257326079999991</v>
      </c>
    </row>
    <row r="681" spans="2:16">
      <c r="B681" s="113">
        <v>677</v>
      </c>
      <c r="C681" s="113">
        <v>-6.2</v>
      </c>
      <c r="D681" s="276">
        <f t="shared" si="20"/>
        <v>16.188797495865579</v>
      </c>
      <c r="L681" s="114">
        <f>IF(C681&lt;$G$6,Lähteandmed!$E$45*1.2*1.005*($G$6-O681),0)</f>
        <v>42.411932639999996</v>
      </c>
      <c r="M681" s="276" t="str">
        <f>IF(($G$4-Lähteandmed!$H$45*(Kraadpäevad!$G$4-Kraadpäevad!C681))&gt;Lähteandmed!$I$45,($G$4-Lähteandmed!$H$45*(Kraadpäevad!$G$4-Kraadpäevad!C681)),Lähteandmed!$I$45)</f>
        <v/>
      </c>
      <c r="N681" s="114">
        <f>IFERROR(($G$4-M681)/($G$4-C681),Lähteandmed!$H$45)</f>
        <v>0</v>
      </c>
      <c r="O681" s="276">
        <f t="shared" si="21"/>
        <v>-6.2</v>
      </c>
      <c r="P681" s="276">
        <f>IF(O681&lt;($G$6-1),Lähteandmed!$E$45*1.2*1.005*(($G$6-1)-O681),0)</f>
        <v>40.659373439999996</v>
      </c>
    </row>
    <row r="682" spans="2:16">
      <c r="B682" s="113">
        <v>678</v>
      </c>
      <c r="C682" s="113">
        <v>-7.1</v>
      </c>
      <c r="D682" s="276">
        <f t="shared" si="20"/>
        <v>17.088797495865578</v>
      </c>
      <c r="L682" s="114">
        <f>IF(C682&lt;$G$6,Lähteandmed!$E$45*1.2*1.005*($G$6-O682),0)</f>
        <v>43.989235919999999</v>
      </c>
      <c r="M682" s="276" t="str">
        <f>IF(($G$4-Lähteandmed!$H$45*(Kraadpäevad!$G$4-Kraadpäevad!C682))&gt;Lähteandmed!$I$45,($G$4-Lähteandmed!$H$45*(Kraadpäevad!$G$4-Kraadpäevad!C682)),Lähteandmed!$I$45)</f>
        <v/>
      </c>
      <c r="N682" s="114">
        <f>IFERROR(($G$4-M682)/($G$4-C682),Lähteandmed!$H$45)</f>
        <v>0</v>
      </c>
      <c r="O682" s="276">
        <f t="shared" si="21"/>
        <v>-7.1</v>
      </c>
      <c r="P682" s="276">
        <f>IF(O682&lt;($G$6-1),Lähteandmed!$E$45*1.2*1.005*(($G$6-1)-O682),0)</f>
        <v>42.236676719999998</v>
      </c>
    </row>
    <row r="683" spans="2:16">
      <c r="B683" s="113">
        <v>679</v>
      </c>
      <c r="C683" s="113">
        <v>-7.4</v>
      </c>
      <c r="D683" s="276">
        <f t="shared" si="20"/>
        <v>17.388797495865582</v>
      </c>
      <c r="L683" s="114">
        <f>IF(C683&lt;$G$6,Lähteandmed!$E$45*1.2*1.005*($G$6-O683),0)</f>
        <v>44.515003679999992</v>
      </c>
      <c r="M683" s="276" t="str">
        <f>IF(($G$4-Lähteandmed!$H$45*(Kraadpäevad!$G$4-Kraadpäevad!C683))&gt;Lähteandmed!$I$45,($G$4-Lähteandmed!$H$45*(Kraadpäevad!$G$4-Kraadpäevad!C683)),Lähteandmed!$I$45)</f>
        <v/>
      </c>
      <c r="N683" s="114">
        <f>IFERROR(($G$4-M683)/($G$4-C683),Lähteandmed!$H$45)</f>
        <v>0</v>
      </c>
      <c r="O683" s="276">
        <f t="shared" si="21"/>
        <v>-7.4</v>
      </c>
      <c r="P683" s="276">
        <f>IF(O683&lt;($G$6-1),Lähteandmed!$E$45*1.2*1.005*(($G$6-1)-O683),0)</f>
        <v>42.762444479999992</v>
      </c>
    </row>
    <row r="684" spans="2:16">
      <c r="B684" s="113">
        <v>680</v>
      </c>
      <c r="C684" s="113">
        <v>-7.6</v>
      </c>
      <c r="D684" s="276">
        <f t="shared" si="20"/>
        <v>17.588797495865578</v>
      </c>
      <c r="L684" s="114">
        <f>IF(C684&lt;$G$6,Lähteandmed!$E$45*1.2*1.005*($G$6-O684),0)</f>
        <v>44.865515520000002</v>
      </c>
      <c r="M684" s="276" t="str">
        <f>IF(($G$4-Lähteandmed!$H$45*(Kraadpäevad!$G$4-Kraadpäevad!C684))&gt;Lähteandmed!$I$45,($G$4-Lähteandmed!$H$45*(Kraadpäevad!$G$4-Kraadpäevad!C684)),Lähteandmed!$I$45)</f>
        <v/>
      </c>
      <c r="N684" s="114">
        <f>IFERROR(($G$4-M684)/($G$4-C684),Lähteandmed!$H$45)</f>
        <v>0</v>
      </c>
      <c r="O684" s="276">
        <f t="shared" si="21"/>
        <v>-7.6</v>
      </c>
      <c r="P684" s="276">
        <f>IF(O684&lt;($G$6-1),Lähteandmed!$E$45*1.2*1.005*(($G$6-1)-O684),0)</f>
        <v>43.112956320000002</v>
      </c>
    </row>
    <row r="685" spans="2:16">
      <c r="B685" s="113">
        <v>681</v>
      </c>
      <c r="C685" s="113">
        <v>-7.9</v>
      </c>
      <c r="D685" s="276">
        <f t="shared" si="20"/>
        <v>17.888797495865582</v>
      </c>
      <c r="L685" s="114">
        <f>IF(C685&lt;$G$6,Lähteandmed!$E$45*1.2*1.005*($G$6-O685),0)</f>
        <v>45.391283279999996</v>
      </c>
      <c r="M685" s="276" t="str">
        <f>IF(($G$4-Lähteandmed!$H$45*(Kraadpäevad!$G$4-Kraadpäevad!C685))&gt;Lähteandmed!$I$45,($G$4-Lähteandmed!$H$45*(Kraadpäevad!$G$4-Kraadpäevad!C685)),Lähteandmed!$I$45)</f>
        <v/>
      </c>
      <c r="N685" s="114">
        <f>IFERROR(($G$4-M685)/($G$4-C685),Lähteandmed!$H$45)</f>
        <v>0</v>
      </c>
      <c r="O685" s="276">
        <f t="shared" si="21"/>
        <v>-7.9</v>
      </c>
      <c r="P685" s="276">
        <f>IF(O685&lt;($G$6-1),Lähteandmed!$E$45*1.2*1.005*(($G$6-1)-O685),0)</f>
        <v>43.638724079999996</v>
      </c>
    </row>
    <row r="686" spans="2:16">
      <c r="B686" s="113">
        <v>682</v>
      </c>
      <c r="C686" s="113">
        <v>-8.5</v>
      </c>
      <c r="D686" s="276">
        <f t="shared" si="20"/>
        <v>18.48879749586558</v>
      </c>
      <c r="L686" s="114">
        <f>IF(C686&lt;$G$6,Lähteandmed!$E$45*1.2*1.005*($G$6-O686),0)</f>
        <v>46.442818799999998</v>
      </c>
      <c r="M686" s="276" t="str">
        <f>IF(($G$4-Lähteandmed!$H$45*(Kraadpäevad!$G$4-Kraadpäevad!C686))&gt;Lähteandmed!$I$45,($G$4-Lähteandmed!$H$45*(Kraadpäevad!$G$4-Kraadpäevad!C686)),Lähteandmed!$I$45)</f>
        <v/>
      </c>
      <c r="N686" s="114">
        <f>IFERROR(($G$4-M686)/($G$4-C686),Lähteandmed!$H$45)</f>
        <v>0</v>
      </c>
      <c r="O686" s="276">
        <f t="shared" si="21"/>
        <v>-8.5</v>
      </c>
      <c r="P686" s="276">
        <f>IF(O686&lt;($G$6-1),Lähteandmed!$E$45*1.2*1.005*(($G$6-1)-O686),0)</f>
        <v>44.690259599999997</v>
      </c>
    </row>
    <row r="687" spans="2:16">
      <c r="B687" s="113">
        <v>683</v>
      </c>
      <c r="C687" s="113">
        <v>-9.1</v>
      </c>
      <c r="D687" s="276">
        <f t="shared" si="20"/>
        <v>19.088797495865578</v>
      </c>
      <c r="L687" s="114">
        <f>IF(C687&lt;$G$6,Lähteandmed!$E$45*1.2*1.005*($G$6-O687),0)</f>
        <v>47.494354319999999</v>
      </c>
      <c r="M687" s="276" t="str">
        <f>IF(($G$4-Lähteandmed!$H$45*(Kraadpäevad!$G$4-Kraadpäevad!C687))&gt;Lähteandmed!$I$45,($G$4-Lähteandmed!$H$45*(Kraadpäevad!$G$4-Kraadpäevad!C687)),Lähteandmed!$I$45)</f>
        <v/>
      </c>
      <c r="N687" s="114">
        <f>IFERROR(($G$4-M687)/($G$4-C687),Lähteandmed!$H$45)</f>
        <v>0</v>
      </c>
      <c r="O687" s="276">
        <f t="shared" si="21"/>
        <v>-9.1</v>
      </c>
      <c r="P687" s="276">
        <f>IF(O687&lt;($G$6-1),Lähteandmed!$E$45*1.2*1.005*(($G$6-1)-O687),0)</f>
        <v>45.741795119999999</v>
      </c>
    </row>
    <row r="688" spans="2:16">
      <c r="B688" s="113">
        <v>684</v>
      </c>
      <c r="C688" s="113">
        <v>-9.6999999999999993</v>
      </c>
      <c r="D688" s="276">
        <f t="shared" si="20"/>
        <v>19.688797495865579</v>
      </c>
      <c r="L688" s="114">
        <f>IF(C688&lt;$G$6,Lähteandmed!$E$45*1.2*1.005*($G$6-O688),0)</f>
        <v>48.545889839999994</v>
      </c>
      <c r="M688" s="276" t="str">
        <f>IF(($G$4-Lähteandmed!$H$45*(Kraadpäevad!$G$4-Kraadpäevad!C688))&gt;Lähteandmed!$I$45,($G$4-Lähteandmed!$H$45*(Kraadpäevad!$G$4-Kraadpäevad!C688)),Lähteandmed!$I$45)</f>
        <v/>
      </c>
      <c r="N688" s="114">
        <f>IFERROR(($G$4-M688)/($G$4-C688),Lähteandmed!$H$45)</f>
        <v>0</v>
      </c>
      <c r="O688" s="276">
        <f t="shared" si="21"/>
        <v>-9.6999999999999993</v>
      </c>
      <c r="P688" s="276">
        <f>IF(O688&lt;($G$6-1),Lähteandmed!$E$45*1.2*1.005*(($G$6-1)-O688),0)</f>
        <v>46.793330639999994</v>
      </c>
    </row>
    <row r="689" spans="2:16">
      <c r="B689" s="113">
        <v>685</v>
      </c>
      <c r="C689" s="113">
        <v>-10.1</v>
      </c>
      <c r="D689" s="276">
        <f t="shared" si="20"/>
        <v>20.088797495865578</v>
      </c>
      <c r="L689" s="114">
        <f>IF(C689&lt;$G$6,Lähteandmed!$E$45*1.2*1.005*($G$6-O689),0)</f>
        <v>49.24691352</v>
      </c>
      <c r="M689" s="276" t="str">
        <f>IF(($G$4-Lähteandmed!$H$45*(Kraadpäevad!$G$4-Kraadpäevad!C689))&gt;Lähteandmed!$I$45,($G$4-Lähteandmed!$H$45*(Kraadpäevad!$G$4-Kraadpäevad!C689)),Lähteandmed!$I$45)</f>
        <v/>
      </c>
      <c r="N689" s="114">
        <f>IFERROR(($G$4-M689)/($G$4-C689),Lähteandmed!$H$45)</f>
        <v>0</v>
      </c>
      <c r="O689" s="276">
        <f t="shared" si="21"/>
        <v>-10.1</v>
      </c>
      <c r="P689" s="276">
        <f>IF(O689&lt;($G$6-1),Lähteandmed!$E$45*1.2*1.005*(($G$6-1)-O689),0)</f>
        <v>47.494354319999999</v>
      </c>
    </row>
    <row r="690" spans="2:16">
      <c r="B690" s="113">
        <v>686</v>
      </c>
      <c r="C690" s="113">
        <v>-10.5</v>
      </c>
      <c r="D690" s="276">
        <f t="shared" si="20"/>
        <v>20.48879749586558</v>
      </c>
      <c r="L690" s="114">
        <f>IF(C690&lt;$G$6,Lähteandmed!$E$45*1.2*1.005*($G$6-O690),0)</f>
        <v>49.947937199999998</v>
      </c>
      <c r="M690" s="276" t="str">
        <f>IF(($G$4-Lähteandmed!$H$45*(Kraadpäevad!$G$4-Kraadpäevad!C690))&gt;Lähteandmed!$I$45,($G$4-Lähteandmed!$H$45*(Kraadpäevad!$G$4-Kraadpäevad!C690)),Lähteandmed!$I$45)</f>
        <v/>
      </c>
      <c r="N690" s="114">
        <f>IFERROR(($G$4-M690)/($G$4-C690),Lähteandmed!$H$45)</f>
        <v>0</v>
      </c>
      <c r="O690" s="276">
        <f t="shared" si="21"/>
        <v>-10.5</v>
      </c>
      <c r="P690" s="276">
        <f>IF(O690&lt;($G$6-1),Lähteandmed!$E$45*1.2*1.005*(($G$6-1)-O690),0)</f>
        <v>48.195377999999998</v>
      </c>
    </row>
    <row r="691" spans="2:16">
      <c r="B691" s="113">
        <v>687</v>
      </c>
      <c r="C691" s="113">
        <v>-10.9</v>
      </c>
      <c r="D691" s="276">
        <f t="shared" si="20"/>
        <v>20.888797495865582</v>
      </c>
      <c r="L691" s="114">
        <f>IF(C691&lt;$G$6,Lähteandmed!$E$45*1.2*1.005*($G$6-O691),0)</f>
        <v>50.648960879999997</v>
      </c>
      <c r="M691" s="276" t="str">
        <f>IF(($G$4-Lähteandmed!$H$45*(Kraadpäevad!$G$4-Kraadpäevad!C691))&gt;Lähteandmed!$I$45,($G$4-Lähteandmed!$H$45*(Kraadpäevad!$G$4-Kraadpäevad!C691)),Lähteandmed!$I$45)</f>
        <v/>
      </c>
      <c r="N691" s="114">
        <f>IFERROR(($G$4-M691)/($G$4-C691),Lähteandmed!$H$45)</f>
        <v>0</v>
      </c>
      <c r="O691" s="276">
        <f t="shared" si="21"/>
        <v>-10.9</v>
      </c>
      <c r="P691" s="276">
        <f>IF(O691&lt;($G$6-1),Lähteandmed!$E$45*1.2*1.005*(($G$6-1)-O691),0)</f>
        <v>48.896401679999997</v>
      </c>
    </row>
    <row r="692" spans="2:16">
      <c r="B692" s="113">
        <v>688</v>
      </c>
      <c r="C692" s="113">
        <v>-11</v>
      </c>
      <c r="D692" s="276">
        <f t="shared" si="20"/>
        <v>20.98879749586558</v>
      </c>
      <c r="L692" s="114">
        <f>IF(C692&lt;$G$6,Lähteandmed!$E$45*1.2*1.005*($G$6-O692),0)</f>
        <v>50.824216799999995</v>
      </c>
      <c r="M692" s="276" t="str">
        <f>IF(($G$4-Lähteandmed!$H$45*(Kraadpäevad!$G$4-Kraadpäevad!C692))&gt;Lähteandmed!$I$45,($G$4-Lähteandmed!$H$45*(Kraadpäevad!$G$4-Kraadpäevad!C692)),Lähteandmed!$I$45)</f>
        <v/>
      </c>
      <c r="N692" s="114">
        <f>IFERROR(($G$4-M692)/($G$4-C692),Lähteandmed!$H$45)</f>
        <v>0</v>
      </c>
      <c r="O692" s="276">
        <f t="shared" si="21"/>
        <v>-11</v>
      </c>
      <c r="P692" s="276">
        <f>IF(O692&lt;($G$6-1),Lähteandmed!$E$45*1.2*1.005*(($G$6-1)-O692),0)</f>
        <v>49.071657599999995</v>
      </c>
    </row>
    <row r="693" spans="2:16">
      <c r="B693" s="113">
        <v>689</v>
      </c>
      <c r="C693" s="113">
        <v>-11.2</v>
      </c>
      <c r="D693" s="276">
        <f t="shared" si="20"/>
        <v>21.188797495865579</v>
      </c>
      <c r="L693" s="114">
        <f>IF(C693&lt;$G$6,Lähteandmed!$E$45*1.2*1.005*($G$6-O693),0)</f>
        <v>51.174728639999998</v>
      </c>
      <c r="M693" s="276" t="str">
        <f>IF(($G$4-Lähteandmed!$H$45*(Kraadpäevad!$G$4-Kraadpäevad!C693))&gt;Lähteandmed!$I$45,($G$4-Lähteandmed!$H$45*(Kraadpäevad!$G$4-Kraadpäevad!C693)),Lähteandmed!$I$45)</f>
        <v/>
      </c>
      <c r="N693" s="114">
        <f>IFERROR(($G$4-M693)/($G$4-C693),Lähteandmed!$H$45)</f>
        <v>0</v>
      </c>
      <c r="O693" s="276">
        <f t="shared" si="21"/>
        <v>-11.2</v>
      </c>
      <c r="P693" s="276">
        <f>IF(O693&lt;($G$6-1),Lähteandmed!$E$45*1.2*1.005*(($G$6-1)-O693),0)</f>
        <v>49.422169439999998</v>
      </c>
    </row>
    <row r="694" spans="2:16">
      <c r="B694" s="113">
        <v>690</v>
      </c>
      <c r="C694" s="113">
        <v>-11.3</v>
      </c>
      <c r="D694" s="276">
        <f t="shared" si="20"/>
        <v>21.28879749586558</v>
      </c>
      <c r="L694" s="114">
        <f>IF(C694&lt;$G$6,Lähteandmed!$E$45*1.2*1.005*($G$6-O694),0)</f>
        <v>51.349984559999996</v>
      </c>
      <c r="M694" s="276" t="str">
        <f>IF(($G$4-Lähteandmed!$H$45*(Kraadpäevad!$G$4-Kraadpäevad!C694))&gt;Lähteandmed!$I$45,($G$4-Lähteandmed!$H$45*(Kraadpäevad!$G$4-Kraadpäevad!C694)),Lähteandmed!$I$45)</f>
        <v/>
      </c>
      <c r="N694" s="114">
        <f>IFERROR(($G$4-M694)/($G$4-C694),Lähteandmed!$H$45)</f>
        <v>0</v>
      </c>
      <c r="O694" s="276">
        <f t="shared" si="21"/>
        <v>-11.3</v>
      </c>
      <c r="P694" s="276">
        <f>IF(O694&lt;($G$6-1),Lähteandmed!$E$45*1.2*1.005*(($G$6-1)-O694),0)</f>
        <v>49.597425359999995</v>
      </c>
    </row>
    <row r="695" spans="2:16">
      <c r="B695" s="113">
        <v>691</v>
      </c>
      <c r="C695" s="113">
        <v>-11.4</v>
      </c>
      <c r="D695" s="276">
        <f t="shared" si="20"/>
        <v>21.388797495865582</v>
      </c>
      <c r="L695" s="114">
        <f>IF(C695&lt;$G$6,Lähteandmed!$E$45*1.2*1.005*($G$6-O695),0)</f>
        <v>51.525240479999994</v>
      </c>
      <c r="M695" s="276" t="str">
        <f>IF(($G$4-Lähteandmed!$H$45*(Kraadpäevad!$G$4-Kraadpäevad!C695))&gt;Lähteandmed!$I$45,($G$4-Lähteandmed!$H$45*(Kraadpäevad!$G$4-Kraadpäevad!C695)),Lähteandmed!$I$45)</f>
        <v/>
      </c>
      <c r="N695" s="114">
        <f>IFERROR(($G$4-M695)/($G$4-C695),Lähteandmed!$H$45)</f>
        <v>0</v>
      </c>
      <c r="O695" s="276">
        <f t="shared" si="21"/>
        <v>-11.4</v>
      </c>
      <c r="P695" s="276">
        <f>IF(O695&lt;($G$6-1),Lähteandmed!$E$45*1.2*1.005*(($G$6-1)-O695),0)</f>
        <v>49.772681279999993</v>
      </c>
    </row>
    <row r="696" spans="2:16">
      <c r="B696" s="113">
        <v>692</v>
      </c>
      <c r="C696" s="113">
        <v>-11.4</v>
      </c>
      <c r="D696" s="276">
        <f t="shared" si="20"/>
        <v>21.388797495865582</v>
      </c>
      <c r="L696" s="114">
        <f>IF(C696&lt;$G$6,Lähteandmed!$E$45*1.2*1.005*($G$6-O696),0)</f>
        <v>51.525240479999994</v>
      </c>
      <c r="M696" s="276" t="str">
        <f>IF(($G$4-Lähteandmed!$H$45*(Kraadpäevad!$G$4-Kraadpäevad!C696))&gt;Lähteandmed!$I$45,($G$4-Lähteandmed!$H$45*(Kraadpäevad!$G$4-Kraadpäevad!C696)),Lähteandmed!$I$45)</f>
        <v/>
      </c>
      <c r="N696" s="114">
        <f>IFERROR(($G$4-M696)/($G$4-C696),Lähteandmed!$H$45)</f>
        <v>0</v>
      </c>
      <c r="O696" s="276">
        <f t="shared" si="21"/>
        <v>-11.4</v>
      </c>
      <c r="P696" s="276">
        <f>IF(O696&lt;($G$6-1),Lähteandmed!$E$45*1.2*1.005*(($G$6-1)-O696),0)</f>
        <v>49.772681279999993</v>
      </c>
    </row>
    <row r="697" spans="2:16">
      <c r="B697" s="113">
        <v>693</v>
      </c>
      <c r="C697" s="113">
        <v>-11.5</v>
      </c>
      <c r="D697" s="276">
        <f t="shared" si="20"/>
        <v>21.48879749586558</v>
      </c>
      <c r="L697" s="114">
        <f>IF(C697&lt;$G$6,Lähteandmed!$E$45*1.2*1.005*($G$6-O697),0)</f>
        <v>51.700496399999999</v>
      </c>
      <c r="M697" s="276" t="str">
        <f>IF(($G$4-Lähteandmed!$H$45*(Kraadpäevad!$G$4-Kraadpäevad!C697))&gt;Lähteandmed!$I$45,($G$4-Lähteandmed!$H$45*(Kraadpäevad!$G$4-Kraadpäevad!C697)),Lähteandmed!$I$45)</f>
        <v/>
      </c>
      <c r="N697" s="114">
        <f>IFERROR(($G$4-M697)/($G$4-C697),Lähteandmed!$H$45)</f>
        <v>0</v>
      </c>
      <c r="O697" s="276">
        <f t="shared" si="21"/>
        <v>-11.5</v>
      </c>
      <c r="P697" s="276">
        <f>IF(O697&lt;($G$6-1),Lähteandmed!$E$45*1.2*1.005*(($G$6-1)-O697),0)</f>
        <v>49.947937199999998</v>
      </c>
    </row>
    <row r="698" spans="2:16">
      <c r="B698" s="113">
        <v>694</v>
      </c>
      <c r="C698" s="113">
        <v>-11.1</v>
      </c>
      <c r="D698" s="276">
        <f t="shared" si="20"/>
        <v>21.088797495865578</v>
      </c>
      <c r="L698" s="114">
        <f>IF(C698&lt;$G$6,Lähteandmed!$E$45*1.2*1.005*($G$6-O698),0)</f>
        <v>50.99947272</v>
      </c>
      <c r="M698" s="276" t="str">
        <f>IF(($G$4-Lähteandmed!$H$45*(Kraadpäevad!$G$4-Kraadpäevad!C698))&gt;Lähteandmed!$I$45,($G$4-Lähteandmed!$H$45*(Kraadpäevad!$G$4-Kraadpäevad!C698)),Lähteandmed!$I$45)</f>
        <v/>
      </c>
      <c r="N698" s="114">
        <f>IFERROR(($G$4-M698)/($G$4-C698),Lähteandmed!$H$45)</f>
        <v>0</v>
      </c>
      <c r="O698" s="276">
        <f t="shared" si="21"/>
        <v>-11.1</v>
      </c>
      <c r="P698" s="276">
        <f>IF(O698&lt;($G$6-1),Lähteandmed!$E$45*1.2*1.005*(($G$6-1)-O698),0)</f>
        <v>49.24691352</v>
      </c>
    </row>
    <row r="699" spans="2:16">
      <c r="B699" s="113">
        <v>695</v>
      </c>
      <c r="C699" s="113">
        <v>-10.7</v>
      </c>
      <c r="D699" s="276">
        <f t="shared" si="20"/>
        <v>20.688797495865579</v>
      </c>
      <c r="L699" s="114">
        <f>IF(C699&lt;$G$6,Lähteandmed!$E$45*1.2*1.005*($G$6-O699),0)</f>
        <v>50.298449039999994</v>
      </c>
      <c r="M699" s="276" t="str">
        <f>IF(($G$4-Lähteandmed!$H$45*(Kraadpäevad!$G$4-Kraadpäevad!C699))&gt;Lähteandmed!$I$45,($G$4-Lähteandmed!$H$45*(Kraadpäevad!$G$4-Kraadpäevad!C699)),Lähteandmed!$I$45)</f>
        <v/>
      </c>
      <c r="N699" s="114">
        <f>IFERROR(($G$4-M699)/($G$4-C699),Lähteandmed!$H$45)</f>
        <v>0</v>
      </c>
      <c r="O699" s="276">
        <f t="shared" si="21"/>
        <v>-10.7</v>
      </c>
      <c r="P699" s="276">
        <f>IF(O699&lt;($G$6-1),Lähteandmed!$E$45*1.2*1.005*(($G$6-1)-O699),0)</f>
        <v>48.545889839999994</v>
      </c>
    </row>
    <row r="700" spans="2:16">
      <c r="B700" s="113">
        <v>696</v>
      </c>
      <c r="C700" s="113">
        <v>-10.3</v>
      </c>
      <c r="D700" s="276">
        <f t="shared" si="20"/>
        <v>20.28879749586558</v>
      </c>
      <c r="L700" s="114">
        <f>IF(C700&lt;$G$6,Lähteandmed!$E$45*1.2*1.005*($G$6-O700),0)</f>
        <v>49.597425359999995</v>
      </c>
      <c r="M700" s="276" t="str">
        <f>IF(($G$4-Lähteandmed!$H$45*(Kraadpäevad!$G$4-Kraadpäevad!C700))&gt;Lähteandmed!$I$45,($G$4-Lähteandmed!$H$45*(Kraadpäevad!$G$4-Kraadpäevad!C700)),Lähteandmed!$I$45)</f>
        <v/>
      </c>
      <c r="N700" s="114">
        <f>IFERROR(($G$4-M700)/($G$4-C700),Lähteandmed!$H$45)</f>
        <v>0</v>
      </c>
      <c r="O700" s="276">
        <f t="shared" si="21"/>
        <v>-10.3</v>
      </c>
      <c r="P700" s="276">
        <f>IF(O700&lt;($G$6-1),Lähteandmed!$E$45*1.2*1.005*(($G$6-1)-O700),0)</f>
        <v>47.844866159999995</v>
      </c>
    </row>
    <row r="701" spans="2:16">
      <c r="B701" s="113">
        <v>697</v>
      </c>
      <c r="C701" s="113">
        <v>-10.3</v>
      </c>
      <c r="D701" s="276">
        <f t="shared" si="20"/>
        <v>20.28879749586558</v>
      </c>
      <c r="L701" s="114">
        <f>IF(C701&lt;$G$6,Lähteandmed!$E$45*1.2*1.005*($G$6-O701),0)</f>
        <v>49.597425359999995</v>
      </c>
      <c r="M701" s="276" t="str">
        <f>IF(($G$4-Lähteandmed!$H$45*(Kraadpäevad!$G$4-Kraadpäevad!C701))&gt;Lähteandmed!$I$45,($G$4-Lähteandmed!$H$45*(Kraadpäevad!$G$4-Kraadpäevad!C701)),Lähteandmed!$I$45)</f>
        <v/>
      </c>
      <c r="N701" s="114">
        <f>IFERROR(($G$4-M701)/($G$4-C701),Lähteandmed!$H$45)</f>
        <v>0</v>
      </c>
      <c r="O701" s="276">
        <f t="shared" si="21"/>
        <v>-10.3</v>
      </c>
      <c r="P701" s="276">
        <f>IF(O701&lt;($G$6-1),Lähteandmed!$E$45*1.2*1.005*(($G$6-1)-O701),0)</f>
        <v>47.844866159999995</v>
      </c>
    </row>
    <row r="702" spans="2:16">
      <c r="B702" s="113">
        <v>698</v>
      </c>
      <c r="C702" s="113">
        <v>-10.4</v>
      </c>
      <c r="D702" s="276">
        <f t="shared" si="20"/>
        <v>20.388797495865582</v>
      </c>
      <c r="L702" s="114">
        <f>IF(C702&lt;$G$6,Lähteandmed!$E$45*1.2*1.005*($G$6-O702),0)</f>
        <v>49.772681279999993</v>
      </c>
      <c r="M702" s="276" t="str">
        <f>IF(($G$4-Lähteandmed!$H$45*(Kraadpäevad!$G$4-Kraadpäevad!C702))&gt;Lähteandmed!$I$45,($G$4-Lähteandmed!$H$45*(Kraadpäevad!$G$4-Kraadpäevad!C702)),Lähteandmed!$I$45)</f>
        <v/>
      </c>
      <c r="N702" s="114">
        <f>IFERROR(($G$4-M702)/($G$4-C702),Lähteandmed!$H$45)</f>
        <v>0</v>
      </c>
      <c r="O702" s="276">
        <f t="shared" si="21"/>
        <v>-10.4</v>
      </c>
      <c r="P702" s="276">
        <f>IF(O702&lt;($G$6-1),Lähteandmed!$E$45*1.2*1.005*(($G$6-1)-O702),0)</f>
        <v>48.020122079999993</v>
      </c>
    </row>
    <row r="703" spans="2:16">
      <c r="B703" s="113">
        <v>699</v>
      </c>
      <c r="C703" s="113">
        <v>-10.4</v>
      </c>
      <c r="D703" s="276">
        <f t="shared" si="20"/>
        <v>20.388797495865582</v>
      </c>
      <c r="L703" s="114">
        <f>IF(C703&lt;$G$6,Lähteandmed!$E$45*1.2*1.005*($G$6-O703),0)</f>
        <v>49.772681279999993</v>
      </c>
      <c r="M703" s="276" t="str">
        <f>IF(($G$4-Lähteandmed!$H$45*(Kraadpäevad!$G$4-Kraadpäevad!C703))&gt;Lähteandmed!$I$45,($G$4-Lähteandmed!$H$45*(Kraadpäevad!$G$4-Kraadpäevad!C703)),Lähteandmed!$I$45)</f>
        <v/>
      </c>
      <c r="N703" s="114">
        <f>IFERROR(($G$4-M703)/($G$4-C703),Lähteandmed!$H$45)</f>
        <v>0</v>
      </c>
      <c r="O703" s="276">
        <f t="shared" si="21"/>
        <v>-10.4</v>
      </c>
      <c r="P703" s="276">
        <f>IF(O703&lt;($G$6-1),Lähteandmed!$E$45*1.2*1.005*(($G$6-1)-O703),0)</f>
        <v>48.020122079999993</v>
      </c>
    </row>
    <row r="704" spans="2:16">
      <c r="B704" s="113">
        <v>700</v>
      </c>
      <c r="C704" s="113">
        <v>-12.1</v>
      </c>
      <c r="D704" s="276">
        <f t="shared" si="20"/>
        <v>22.088797495865578</v>
      </c>
      <c r="L704" s="114">
        <f>IF(C704&lt;$G$6,Lähteandmed!$E$45*1.2*1.005*($G$6-O704),0)</f>
        <v>52.75203192</v>
      </c>
      <c r="M704" s="276" t="str">
        <f>IF(($G$4-Lähteandmed!$H$45*(Kraadpäevad!$G$4-Kraadpäevad!C704))&gt;Lähteandmed!$I$45,($G$4-Lähteandmed!$H$45*(Kraadpäevad!$G$4-Kraadpäevad!C704)),Lähteandmed!$I$45)</f>
        <v/>
      </c>
      <c r="N704" s="114">
        <f>IFERROR(($G$4-M704)/($G$4-C704),Lähteandmed!$H$45)</f>
        <v>0</v>
      </c>
      <c r="O704" s="276">
        <f t="shared" si="21"/>
        <v>-12.1</v>
      </c>
      <c r="P704" s="276">
        <f>IF(O704&lt;($G$6-1),Lähteandmed!$E$45*1.2*1.005*(($G$6-1)-O704),0)</f>
        <v>50.99947272</v>
      </c>
    </row>
    <row r="705" spans="2:16">
      <c r="B705" s="113">
        <v>701</v>
      </c>
      <c r="C705" s="113">
        <v>-13.7</v>
      </c>
      <c r="D705" s="276">
        <f t="shared" si="20"/>
        <v>23.688797495865579</v>
      </c>
      <c r="L705" s="114">
        <f>IF(C705&lt;$G$6,Lähteandmed!$E$45*1.2*1.005*($G$6-O705),0)</f>
        <v>55.556126639999995</v>
      </c>
      <c r="M705" s="276" t="str">
        <f>IF(($G$4-Lähteandmed!$H$45*(Kraadpäevad!$G$4-Kraadpäevad!C705))&gt;Lähteandmed!$I$45,($G$4-Lähteandmed!$H$45*(Kraadpäevad!$G$4-Kraadpäevad!C705)),Lähteandmed!$I$45)</f>
        <v/>
      </c>
      <c r="N705" s="114">
        <f>IFERROR(($G$4-M705)/($G$4-C705),Lähteandmed!$H$45)</f>
        <v>0</v>
      </c>
      <c r="O705" s="276">
        <f t="shared" si="21"/>
        <v>-13.7</v>
      </c>
      <c r="P705" s="276">
        <f>IF(O705&lt;($G$6-1),Lähteandmed!$E$45*1.2*1.005*(($G$6-1)-O705),0)</f>
        <v>53.803567439999995</v>
      </c>
    </row>
    <row r="706" spans="2:16">
      <c r="B706" s="113">
        <v>702</v>
      </c>
      <c r="C706" s="113">
        <v>-15.4</v>
      </c>
      <c r="D706" s="276">
        <f t="shared" si="20"/>
        <v>25.388797495865582</v>
      </c>
      <c r="L706" s="114">
        <f>IF(C706&lt;$G$6,Lähteandmed!$E$45*1.2*1.005*($G$6-O706),0)</f>
        <v>58.535477279999995</v>
      </c>
      <c r="M706" s="276" t="str">
        <f>IF(($G$4-Lähteandmed!$H$45*(Kraadpäevad!$G$4-Kraadpäevad!C706))&gt;Lähteandmed!$I$45,($G$4-Lähteandmed!$H$45*(Kraadpäevad!$G$4-Kraadpäevad!C706)),Lähteandmed!$I$45)</f>
        <v/>
      </c>
      <c r="N706" s="114">
        <f>IFERROR(($G$4-M706)/($G$4-C706),Lähteandmed!$H$45)</f>
        <v>0</v>
      </c>
      <c r="O706" s="276">
        <f t="shared" si="21"/>
        <v>-15.4</v>
      </c>
      <c r="P706" s="276">
        <f>IF(O706&lt;($G$6-1),Lähteandmed!$E$45*1.2*1.005*(($G$6-1)-O706),0)</f>
        <v>56.782918079999995</v>
      </c>
    </row>
    <row r="707" spans="2:16">
      <c r="B707" s="113">
        <v>703</v>
      </c>
      <c r="C707" s="113">
        <v>-16.100000000000001</v>
      </c>
      <c r="D707" s="276">
        <f t="shared" si="20"/>
        <v>26.088797495865581</v>
      </c>
      <c r="L707" s="114">
        <f>IF(C707&lt;$G$6,Lähteandmed!$E$45*1.2*1.005*($G$6-O707),0)</f>
        <v>59.762268720000002</v>
      </c>
      <c r="M707" s="276" t="str">
        <f>IF(($G$4-Lähteandmed!$H$45*(Kraadpäevad!$G$4-Kraadpäevad!C707))&gt;Lähteandmed!$I$45,($G$4-Lähteandmed!$H$45*(Kraadpäevad!$G$4-Kraadpäevad!C707)),Lähteandmed!$I$45)</f>
        <v/>
      </c>
      <c r="N707" s="114">
        <f>IFERROR(($G$4-M707)/($G$4-C707),Lähteandmed!$H$45)</f>
        <v>0</v>
      </c>
      <c r="O707" s="276">
        <f t="shared" si="21"/>
        <v>-16.100000000000001</v>
      </c>
      <c r="P707" s="276">
        <f>IF(O707&lt;($G$6-1),Lähteandmed!$E$45*1.2*1.005*(($G$6-1)-O707),0)</f>
        <v>58.009709520000001</v>
      </c>
    </row>
    <row r="708" spans="2:16">
      <c r="B708" s="113">
        <v>704</v>
      </c>
      <c r="C708" s="113">
        <v>-16.7</v>
      </c>
      <c r="D708" s="276">
        <f t="shared" ref="D708:D771" si="22">IFERROR(IF($G$5-C708&gt;0,$G$5-C708,"0"),0)</f>
        <v>26.688797495865579</v>
      </c>
      <c r="L708" s="114">
        <f>IF(C708&lt;$G$6,Lähteandmed!$E$45*1.2*1.005*($G$6-O708),0)</f>
        <v>60.813804240000003</v>
      </c>
      <c r="M708" s="276" t="str">
        <f>IF(($G$4-Lähteandmed!$H$45*(Kraadpäevad!$G$4-Kraadpäevad!C708))&gt;Lähteandmed!$I$45,($G$4-Lähteandmed!$H$45*(Kraadpäevad!$G$4-Kraadpäevad!C708)),Lähteandmed!$I$45)</f>
        <v/>
      </c>
      <c r="N708" s="114">
        <f>IFERROR(($G$4-M708)/($G$4-C708),Lähteandmed!$H$45)</f>
        <v>0</v>
      </c>
      <c r="O708" s="276">
        <f t="shared" ref="O708:O771" si="23">N708*($G$4-C708)+C708</f>
        <v>-16.7</v>
      </c>
      <c r="P708" s="276">
        <f>IF(O708&lt;($G$6-1),Lähteandmed!$E$45*1.2*1.005*(($G$6-1)-O708),0)</f>
        <v>59.061245040000003</v>
      </c>
    </row>
    <row r="709" spans="2:16">
      <c r="B709" s="113">
        <v>705</v>
      </c>
      <c r="C709" s="113">
        <v>-17.399999999999999</v>
      </c>
      <c r="D709" s="276">
        <f t="shared" si="22"/>
        <v>27.388797495865578</v>
      </c>
      <c r="L709" s="114">
        <f>IF(C709&lt;$G$6,Lähteandmed!$E$45*1.2*1.005*($G$6-O709),0)</f>
        <v>62.040595679999996</v>
      </c>
      <c r="M709" s="276" t="str">
        <f>IF(($G$4-Lähteandmed!$H$45*(Kraadpäevad!$G$4-Kraadpäevad!C709))&gt;Lähteandmed!$I$45,($G$4-Lähteandmed!$H$45*(Kraadpäevad!$G$4-Kraadpäevad!C709)),Lähteandmed!$I$45)</f>
        <v/>
      </c>
      <c r="N709" s="114">
        <f>IFERROR(($G$4-M709)/($G$4-C709),Lähteandmed!$H$45)</f>
        <v>0</v>
      </c>
      <c r="O709" s="276">
        <f t="shared" si="23"/>
        <v>-17.399999999999999</v>
      </c>
      <c r="P709" s="276">
        <f>IF(O709&lt;($G$6-1),Lähteandmed!$E$45*1.2*1.005*(($G$6-1)-O709),0)</f>
        <v>60.288036479999995</v>
      </c>
    </row>
    <row r="710" spans="2:16">
      <c r="B710" s="113">
        <v>706</v>
      </c>
      <c r="C710" s="113">
        <v>-17.100000000000001</v>
      </c>
      <c r="D710" s="276">
        <f t="shared" si="22"/>
        <v>27.088797495865581</v>
      </c>
      <c r="L710" s="114">
        <f>IF(C710&lt;$G$6,Lähteandmed!$E$45*1.2*1.005*($G$6-O710),0)</f>
        <v>61.514827919999995</v>
      </c>
      <c r="M710" s="276" t="str">
        <f>IF(($G$4-Lähteandmed!$H$45*(Kraadpäevad!$G$4-Kraadpäevad!C710))&gt;Lähteandmed!$I$45,($G$4-Lähteandmed!$H$45*(Kraadpäevad!$G$4-Kraadpäevad!C710)),Lähteandmed!$I$45)</f>
        <v/>
      </c>
      <c r="N710" s="114">
        <f>IFERROR(($G$4-M710)/($G$4-C710),Lähteandmed!$H$45)</f>
        <v>0</v>
      </c>
      <c r="O710" s="276">
        <f t="shared" si="23"/>
        <v>-17.100000000000001</v>
      </c>
      <c r="P710" s="276">
        <f>IF(O710&lt;($G$6-1),Lähteandmed!$E$45*1.2*1.005*(($G$6-1)-O710),0)</f>
        <v>59.762268720000002</v>
      </c>
    </row>
    <row r="711" spans="2:16">
      <c r="B711" s="113">
        <v>707</v>
      </c>
      <c r="C711" s="113">
        <v>-16.899999999999999</v>
      </c>
      <c r="D711" s="276">
        <f t="shared" si="22"/>
        <v>26.888797495865578</v>
      </c>
      <c r="L711" s="114">
        <f>IF(C711&lt;$G$6,Lähteandmed!$E$45*1.2*1.005*($G$6-O711),0)</f>
        <v>61.164316079999992</v>
      </c>
      <c r="M711" s="276" t="str">
        <f>IF(($G$4-Lähteandmed!$H$45*(Kraadpäevad!$G$4-Kraadpäevad!C711))&gt;Lähteandmed!$I$45,($G$4-Lähteandmed!$H$45*(Kraadpäevad!$G$4-Kraadpäevad!C711)),Lähteandmed!$I$45)</f>
        <v/>
      </c>
      <c r="N711" s="114">
        <f>IFERROR(($G$4-M711)/($G$4-C711),Lähteandmed!$H$45)</f>
        <v>0</v>
      </c>
      <c r="O711" s="276">
        <f t="shared" si="23"/>
        <v>-16.899999999999999</v>
      </c>
      <c r="P711" s="276">
        <f>IF(O711&lt;($G$6-1),Lähteandmed!$E$45*1.2*1.005*(($G$6-1)-O711),0)</f>
        <v>59.411756879999992</v>
      </c>
    </row>
    <row r="712" spans="2:16">
      <c r="B712" s="113">
        <v>708</v>
      </c>
      <c r="C712" s="113">
        <v>-16.600000000000001</v>
      </c>
      <c r="D712" s="276">
        <f t="shared" si="22"/>
        <v>26.588797495865581</v>
      </c>
      <c r="L712" s="114">
        <f>IF(C712&lt;$G$6,Lähteandmed!$E$45*1.2*1.005*($G$6-O712),0)</f>
        <v>60.638548319999998</v>
      </c>
      <c r="M712" s="276" t="str">
        <f>IF(($G$4-Lähteandmed!$H$45*(Kraadpäevad!$G$4-Kraadpäevad!C712))&gt;Lähteandmed!$I$45,($G$4-Lähteandmed!$H$45*(Kraadpäevad!$G$4-Kraadpäevad!C712)),Lähteandmed!$I$45)</f>
        <v/>
      </c>
      <c r="N712" s="114">
        <f>IFERROR(($G$4-M712)/($G$4-C712),Lähteandmed!$H$45)</f>
        <v>0</v>
      </c>
      <c r="O712" s="276">
        <f t="shared" si="23"/>
        <v>-16.600000000000001</v>
      </c>
      <c r="P712" s="276">
        <f>IF(O712&lt;($G$6-1),Lähteandmed!$E$45*1.2*1.005*(($G$6-1)-O712),0)</f>
        <v>58.885989119999998</v>
      </c>
    </row>
    <row r="713" spans="2:16">
      <c r="B713" s="113">
        <v>709</v>
      </c>
      <c r="C713" s="113">
        <v>-16.2</v>
      </c>
      <c r="D713" s="276">
        <f t="shared" si="22"/>
        <v>26.188797495865579</v>
      </c>
      <c r="L713" s="114">
        <f>IF(C713&lt;$G$6,Lähteandmed!$E$45*1.2*1.005*($G$6-O713),0)</f>
        <v>59.937524639999999</v>
      </c>
      <c r="M713" s="276" t="str">
        <f>IF(($G$4-Lähteandmed!$H$45*(Kraadpäevad!$G$4-Kraadpäevad!C713))&gt;Lähteandmed!$I$45,($G$4-Lähteandmed!$H$45*(Kraadpäevad!$G$4-Kraadpäevad!C713)),Lähteandmed!$I$45)</f>
        <v/>
      </c>
      <c r="N713" s="114">
        <f>IFERROR(($G$4-M713)/($G$4-C713),Lähteandmed!$H$45)</f>
        <v>0</v>
      </c>
      <c r="O713" s="276">
        <f t="shared" si="23"/>
        <v>-16.2</v>
      </c>
      <c r="P713" s="276">
        <f>IF(O713&lt;($G$6-1),Lähteandmed!$E$45*1.2*1.005*(($G$6-1)-O713),0)</f>
        <v>58.184965439999999</v>
      </c>
    </row>
    <row r="714" spans="2:16">
      <c r="B714" s="113">
        <v>710</v>
      </c>
      <c r="C714" s="113">
        <v>-15.8</v>
      </c>
      <c r="D714" s="276">
        <f t="shared" si="22"/>
        <v>25.78879749586558</v>
      </c>
      <c r="L714" s="114">
        <f>IF(C714&lt;$G$6,Lähteandmed!$E$45*1.2*1.005*($G$6-O714),0)</f>
        <v>59.236500959999994</v>
      </c>
      <c r="M714" s="276" t="str">
        <f>IF(($G$4-Lähteandmed!$H$45*(Kraadpäevad!$G$4-Kraadpäevad!C714))&gt;Lähteandmed!$I$45,($G$4-Lähteandmed!$H$45*(Kraadpäevad!$G$4-Kraadpäevad!C714)),Lähteandmed!$I$45)</f>
        <v/>
      </c>
      <c r="N714" s="114">
        <f>IFERROR(($G$4-M714)/($G$4-C714),Lähteandmed!$H$45)</f>
        <v>0</v>
      </c>
      <c r="O714" s="276">
        <f t="shared" si="23"/>
        <v>-15.8</v>
      </c>
      <c r="P714" s="276">
        <f>IF(O714&lt;($G$6-1),Lähteandmed!$E$45*1.2*1.005*(($G$6-1)-O714),0)</f>
        <v>57.483941759999993</v>
      </c>
    </row>
    <row r="715" spans="2:16">
      <c r="B715" s="113">
        <v>711</v>
      </c>
      <c r="C715" s="113">
        <v>-15.4</v>
      </c>
      <c r="D715" s="276">
        <f t="shared" si="22"/>
        <v>25.388797495865582</v>
      </c>
      <c r="L715" s="114">
        <f>IF(C715&lt;$G$6,Lähteandmed!$E$45*1.2*1.005*($G$6-O715),0)</f>
        <v>58.535477279999995</v>
      </c>
      <c r="M715" s="276" t="str">
        <f>IF(($G$4-Lähteandmed!$H$45*(Kraadpäevad!$G$4-Kraadpäevad!C715))&gt;Lähteandmed!$I$45,($G$4-Lähteandmed!$H$45*(Kraadpäevad!$G$4-Kraadpäevad!C715)),Lähteandmed!$I$45)</f>
        <v/>
      </c>
      <c r="N715" s="114">
        <f>IFERROR(($G$4-M715)/($G$4-C715),Lähteandmed!$H$45)</f>
        <v>0</v>
      </c>
      <c r="O715" s="276">
        <f t="shared" si="23"/>
        <v>-15.4</v>
      </c>
      <c r="P715" s="276">
        <f>IF(O715&lt;($G$6-1),Lähteandmed!$E$45*1.2*1.005*(($G$6-1)-O715),0)</f>
        <v>56.782918079999995</v>
      </c>
    </row>
    <row r="716" spans="2:16">
      <c r="B716" s="113">
        <v>712</v>
      </c>
      <c r="C716" s="113">
        <v>-14.7</v>
      </c>
      <c r="D716" s="276">
        <f t="shared" si="22"/>
        <v>24.688797495865579</v>
      </c>
      <c r="L716" s="114">
        <f>IF(C716&lt;$G$6,Lähteandmed!$E$45*1.2*1.005*($G$6-O716),0)</f>
        <v>57.308685840000003</v>
      </c>
      <c r="M716" s="276" t="str">
        <f>IF(($G$4-Lähteandmed!$H$45*(Kraadpäevad!$G$4-Kraadpäevad!C716))&gt;Lähteandmed!$I$45,($G$4-Lähteandmed!$H$45*(Kraadpäevad!$G$4-Kraadpäevad!C716)),Lähteandmed!$I$45)</f>
        <v/>
      </c>
      <c r="N716" s="114">
        <f>IFERROR(($G$4-M716)/($G$4-C716),Lähteandmed!$H$45)</f>
        <v>0</v>
      </c>
      <c r="O716" s="276">
        <f t="shared" si="23"/>
        <v>-14.7</v>
      </c>
      <c r="P716" s="276">
        <f>IF(O716&lt;($G$6-1),Lähteandmed!$E$45*1.2*1.005*(($G$6-1)-O716),0)</f>
        <v>55.556126639999995</v>
      </c>
    </row>
    <row r="717" spans="2:16">
      <c r="B717" s="113">
        <v>713</v>
      </c>
      <c r="C717" s="113">
        <v>-14.1</v>
      </c>
      <c r="D717" s="276">
        <f t="shared" si="22"/>
        <v>24.088797495865578</v>
      </c>
      <c r="L717" s="114">
        <f>IF(C717&lt;$G$6,Lähteandmed!$E$45*1.2*1.005*($G$6-O717),0)</f>
        <v>56.257150320000001</v>
      </c>
      <c r="M717" s="276" t="str">
        <f>IF(($G$4-Lähteandmed!$H$45*(Kraadpäevad!$G$4-Kraadpäevad!C717))&gt;Lähteandmed!$I$45,($G$4-Lähteandmed!$H$45*(Kraadpäevad!$G$4-Kraadpäevad!C717)),Lähteandmed!$I$45)</f>
        <v/>
      </c>
      <c r="N717" s="114">
        <f>IFERROR(($G$4-M717)/($G$4-C717),Lähteandmed!$H$45)</f>
        <v>0</v>
      </c>
      <c r="O717" s="276">
        <f t="shared" si="23"/>
        <v>-14.1</v>
      </c>
      <c r="P717" s="276">
        <f>IF(O717&lt;($G$6-1),Lähteandmed!$E$45*1.2*1.005*(($G$6-1)-O717),0)</f>
        <v>54.504591120000001</v>
      </c>
    </row>
    <row r="718" spans="2:16">
      <c r="B718" s="113">
        <v>714</v>
      </c>
      <c r="C718" s="113">
        <v>-13.4</v>
      </c>
      <c r="D718" s="276">
        <f t="shared" si="22"/>
        <v>23.388797495865582</v>
      </c>
      <c r="L718" s="114">
        <f>IF(C718&lt;$G$6,Lähteandmed!$E$45*1.2*1.005*($G$6-O718),0)</f>
        <v>55.030358879999994</v>
      </c>
      <c r="M718" s="276" t="str">
        <f>IF(($G$4-Lähteandmed!$H$45*(Kraadpäevad!$G$4-Kraadpäevad!C718))&gt;Lähteandmed!$I$45,($G$4-Lähteandmed!$H$45*(Kraadpäevad!$G$4-Kraadpäevad!C718)),Lähteandmed!$I$45)</f>
        <v/>
      </c>
      <c r="N718" s="114">
        <f>IFERROR(($G$4-M718)/($G$4-C718),Lähteandmed!$H$45)</f>
        <v>0</v>
      </c>
      <c r="O718" s="276">
        <f t="shared" si="23"/>
        <v>-13.4</v>
      </c>
      <c r="P718" s="276">
        <f>IF(O718&lt;($G$6-1),Lähteandmed!$E$45*1.2*1.005*(($G$6-1)-O718),0)</f>
        <v>53.277799679999994</v>
      </c>
    </row>
    <row r="719" spans="2:16">
      <c r="B719" s="113">
        <v>715</v>
      </c>
      <c r="C719" s="113">
        <v>-13.5</v>
      </c>
      <c r="D719" s="276">
        <f t="shared" si="22"/>
        <v>23.48879749586558</v>
      </c>
      <c r="L719" s="114">
        <f>IF(C719&lt;$G$6,Lähteandmed!$E$45*1.2*1.005*($G$6-O719),0)</f>
        <v>55.205614799999999</v>
      </c>
      <c r="M719" s="276" t="str">
        <f>IF(($G$4-Lähteandmed!$H$45*(Kraadpäevad!$G$4-Kraadpäevad!C719))&gt;Lähteandmed!$I$45,($G$4-Lähteandmed!$H$45*(Kraadpäevad!$G$4-Kraadpäevad!C719)),Lähteandmed!$I$45)</f>
        <v/>
      </c>
      <c r="N719" s="114">
        <f>IFERROR(($G$4-M719)/($G$4-C719),Lähteandmed!$H$45)</f>
        <v>0</v>
      </c>
      <c r="O719" s="276">
        <f t="shared" si="23"/>
        <v>-13.5</v>
      </c>
      <c r="P719" s="276">
        <f>IF(O719&lt;($G$6-1),Lähteandmed!$E$45*1.2*1.005*(($G$6-1)-O719),0)</f>
        <v>53.453055599999999</v>
      </c>
    </row>
    <row r="720" spans="2:16">
      <c r="B720" s="113">
        <v>716</v>
      </c>
      <c r="C720" s="113">
        <v>-13.7</v>
      </c>
      <c r="D720" s="276">
        <f t="shared" si="22"/>
        <v>23.688797495865579</v>
      </c>
      <c r="L720" s="114">
        <f>IF(C720&lt;$G$6,Lähteandmed!$E$45*1.2*1.005*($G$6-O720),0)</f>
        <v>55.556126639999995</v>
      </c>
      <c r="M720" s="276" t="str">
        <f>IF(($G$4-Lähteandmed!$H$45*(Kraadpäevad!$G$4-Kraadpäevad!C720))&gt;Lähteandmed!$I$45,($G$4-Lähteandmed!$H$45*(Kraadpäevad!$G$4-Kraadpäevad!C720)),Lähteandmed!$I$45)</f>
        <v/>
      </c>
      <c r="N720" s="114">
        <f>IFERROR(($G$4-M720)/($G$4-C720),Lähteandmed!$H$45)</f>
        <v>0</v>
      </c>
      <c r="O720" s="276">
        <f t="shared" si="23"/>
        <v>-13.7</v>
      </c>
      <c r="P720" s="276">
        <f>IF(O720&lt;($G$6-1),Lähteandmed!$E$45*1.2*1.005*(($G$6-1)-O720),0)</f>
        <v>53.803567439999995</v>
      </c>
    </row>
    <row r="721" spans="2:16">
      <c r="B721" s="113">
        <v>717</v>
      </c>
      <c r="C721" s="113">
        <v>-13.8</v>
      </c>
      <c r="D721" s="276">
        <f t="shared" si="22"/>
        <v>23.78879749586558</v>
      </c>
      <c r="L721" s="114">
        <f>IF(C721&lt;$G$6,Lähteandmed!$E$45*1.2*1.005*($G$6-O721),0)</f>
        <v>55.73138256</v>
      </c>
      <c r="M721" s="276" t="str">
        <f>IF(($G$4-Lähteandmed!$H$45*(Kraadpäevad!$G$4-Kraadpäevad!C721))&gt;Lähteandmed!$I$45,($G$4-Lähteandmed!$H$45*(Kraadpäevad!$G$4-Kraadpäevad!C721)),Lähteandmed!$I$45)</f>
        <v/>
      </c>
      <c r="N721" s="114">
        <f>IFERROR(($G$4-M721)/($G$4-C721),Lähteandmed!$H$45)</f>
        <v>0</v>
      </c>
      <c r="O721" s="276">
        <f t="shared" si="23"/>
        <v>-13.8</v>
      </c>
      <c r="P721" s="276">
        <f>IF(O721&lt;($G$6-1),Lähteandmed!$E$45*1.2*1.005*(($G$6-1)-O721),0)</f>
        <v>53.97882336</v>
      </c>
    </row>
    <row r="722" spans="2:16">
      <c r="B722" s="113">
        <v>718</v>
      </c>
      <c r="C722" s="113">
        <v>-13.6</v>
      </c>
      <c r="D722" s="276">
        <f t="shared" si="22"/>
        <v>23.588797495865578</v>
      </c>
      <c r="L722" s="114">
        <f>IF(C722&lt;$G$6,Lähteandmed!$E$45*1.2*1.005*($G$6-O722),0)</f>
        <v>55.380870719999997</v>
      </c>
      <c r="M722" s="276" t="str">
        <f>IF(($G$4-Lähteandmed!$H$45*(Kraadpäevad!$G$4-Kraadpäevad!C722))&gt;Lähteandmed!$I$45,($G$4-Lähteandmed!$H$45*(Kraadpäevad!$G$4-Kraadpäevad!C722)),Lähteandmed!$I$45)</f>
        <v/>
      </c>
      <c r="N722" s="114">
        <f>IFERROR(($G$4-M722)/($G$4-C722),Lähteandmed!$H$45)</f>
        <v>0</v>
      </c>
      <c r="O722" s="276">
        <f t="shared" si="23"/>
        <v>-13.6</v>
      </c>
      <c r="P722" s="276">
        <f>IF(O722&lt;($G$6-1),Lähteandmed!$E$45*1.2*1.005*(($G$6-1)-O722),0)</f>
        <v>53.628311519999997</v>
      </c>
    </row>
    <row r="723" spans="2:16">
      <c r="B723" s="113">
        <v>719</v>
      </c>
      <c r="C723" s="113">
        <v>-13.5</v>
      </c>
      <c r="D723" s="276">
        <f t="shared" si="22"/>
        <v>23.48879749586558</v>
      </c>
      <c r="L723" s="114">
        <f>IF(C723&lt;$G$6,Lähteandmed!$E$45*1.2*1.005*($G$6-O723),0)</f>
        <v>55.205614799999999</v>
      </c>
      <c r="M723" s="276" t="str">
        <f>IF(($G$4-Lähteandmed!$H$45*(Kraadpäevad!$G$4-Kraadpäevad!C723))&gt;Lähteandmed!$I$45,($G$4-Lähteandmed!$H$45*(Kraadpäevad!$G$4-Kraadpäevad!C723)),Lähteandmed!$I$45)</f>
        <v/>
      </c>
      <c r="N723" s="114">
        <f>IFERROR(($G$4-M723)/($G$4-C723),Lähteandmed!$H$45)</f>
        <v>0</v>
      </c>
      <c r="O723" s="276">
        <f t="shared" si="23"/>
        <v>-13.5</v>
      </c>
      <c r="P723" s="276">
        <f>IF(O723&lt;($G$6-1),Lähteandmed!$E$45*1.2*1.005*(($G$6-1)-O723),0)</f>
        <v>53.453055599999999</v>
      </c>
    </row>
    <row r="724" spans="2:16">
      <c r="B724" s="113">
        <v>720</v>
      </c>
      <c r="C724" s="113">
        <v>-13.3</v>
      </c>
      <c r="D724" s="276">
        <f t="shared" si="22"/>
        <v>23.28879749586558</v>
      </c>
      <c r="L724" s="114">
        <f>IF(C724&lt;$G$6,Lähteandmed!$E$45*1.2*1.005*($G$6-O724),0)</f>
        <v>54.855102959999996</v>
      </c>
      <c r="M724" s="276" t="str">
        <f>IF(($G$4-Lähteandmed!$H$45*(Kraadpäevad!$G$4-Kraadpäevad!C724))&gt;Lähteandmed!$I$45,($G$4-Lähteandmed!$H$45*(Kraadpäevad!$G$4-Kraadpäevad!C724)),Lähteandmed!$I$45)</f>
        <v/>
      </c>
      <c r="N724" s="114">
        <f>IFERROR(($G$4-M724)/($G$4-C724),Lähteandmed!$H$45)</f>
        <v>0</v>
      </c>
      <c r="O724" s="276">
        <f t="shared" si="23"/>
        <v>-13.3</v>
      </c>
      <c r="P724" s="276">
        <f>IF(O724&lt;($G$6-1),Lähteandmed!$E$45*1.2*1.005*(($G$6-1)-O724),0)</f>
        <v>53.102543759999996</v>
      </c>
    </row>
    <row r="725" spans="2:16">
      <c r="B725" s="113">
        <v>721</v>
      </c>
      <c r="C725" s="113">
        <v>-13.1</v>
      </c>
      <c r="D725" s="276">
        <f t="shared" si="22"/>
        <v>23.088797495865578</v>
      </c>
      <c r="L725" s="114">
        <f>IF(C725&lt;$G$6,Lähteandmed!$E$45*1.2*1.005*($G$6-O725),0)</f>
        <v>54.504591120000001</v>
      </c>
      <c r="M725" s="276" t="str">
        <f>IF(($G$4-Lähteandmed!$H$45*(Kraadpäevad!$G$4-Kraadpäevad!C725))&gt;Lähteandmed!$I$45,($G$4-Lähteandmed!$H$45*(Kraadpäevad!$G$4-Kraadpäevad!C725)),Lähteandmed!$I$45)</f>
        <v/>
      </c>
      <c r="N725" s="114">
        <f>IFERROR(($G$4-M725)/($G$4-C725),Lähteandmed!$H$45)</f>
        <v>0</v>
      </c>
      <c r="O725" s="276">
        <f t="shared" si="23"/>
        <v>-13.1</v>
      </c>
      <c r="P725" s="276">
        <f>IF(O725&lt;($G$6-1),Lähteandmed!$E$45*1.2*1.005*(($G$6-1)-O725),0)</f>
        <v>52.75203192</v>
      </c>
    </row>
    <row r="726" spans="2:16">
      <c r="B726" s="113">
        <v>722</v>
      </c>
      <c r="C726" s="113">
        <v>-12.9</v>
      </c>
      <c r="D726" s="276">
        <f t="shared" si="22"/>
        <v>22.888797495865582</v>
      </c>
      <c r="L726" s="114">
        <f>IF(C726&lt;$G$6,Lähteandmed!$E$45*1.2*1.005*($G$6-O726),0)</f>
        <v>54.154079279999991</v>
      </c>
      <c r="M726" s="276" t="str">
        <f>IF(($G$4-Lähteandmed!$H$45*(Kraadpäevad!$G$4-Kraadpäevad!C726))&gt;Lähteandmed!$I$45,($G$4-Lähteandmed!$H$45*(Kraadpäevad!$G$4-Kraadpäevad!C726)),Lähteandmed!$I$45)</f>
        <v/>
      </c>
      <c r="N726" s="114">
        <f>IFERROR(($G$4-M726)/($G$4-C726),Lähteandmed!$H$45)</f>
        <v>0</v>
      </c>
      <c r="O726" s="276">
        <f t="shared" si="23"/>
        <v>-12.9</v>
      </c>
      <c r="P726" s="276">
        <f>IF(O726&lt;($G$6-1),Lähteandmed!$E$45*1.2*1.005*(($G$6-1)-O726),0)</f>
        <v>52.40152007999999</v>
      </c>
    </row>
    <row r="727" spans="2:16">
      <c r="B727" s="113">
        <v>723</v>
      </c>
      <c r="C727" s="113">
        <v>-12.7</v>
      </c>
      <c r="D727" s="276">
        <f t="shared" si="22"/>
        <v>22.688797495865579</v>
      </c>
      <c r="L727" s="114">
        <f>IF(C727&lt;$G$6,Lähteandmed!$E$45*1.2*1.005*($G$6-O727),0)</f>
        <v>53.803567439999995</v>
      </c>
      <c r="M727" s="276" t="str">
        <f>IF(($G$4-Lähteandmed!$H$45*(Kraadpäevad!$G$4-Kraadpäevad!C727))&gt;Lähteandmed!$I$45,($G$4-Lähteandmed!$H$45*(Kraadpäevad!$G$4-Kraadpäevad!C727)),Lähteandmed!$I$45)</f>
        <v/>
      </c>
      <c r="N727" s="114">
        <f>IFERROR(($G$4-M727)/($G$4-C727),Lähteandmed!$H$45)</f>
        <v>0</v>
      </c>
      <c r="O727" s="276">
        <f t="shared" si="23"/>
        <v>-12.7</v>
      </c>
      <c r="P727" s="276">
        <f>IF(O727&lt;($G$6-1),Lähteandmed!$E$45*1.2*1.005*(($G$6-1)-O727),0)</f>
        <v>52.051008239999994</v>
      </c>
    </row>
    <row r="728" spans="2:16">
      <c r="B728" s="113">
        <v>724</v>
      </c>
      <c r="C728" s="113">
        <v>-12.5</v>
      </c>
      <c r="D728" s="276">
        <f t="shared" si="22"/>
        <v>22.48879749586558</v>
      </c>
      <c r="L728" s="114">
        <f>IF(C728&lt;$G$6,Lähteandmed!$E$45*1.2*1.005*($G$6-O728),0)</f>
        <v>53.453055599999999</v>
      </c>
      <c r="M728" s="276" t="str">
        <f>IF(($G$4-Lähteandmed!$H$45*(Kraadpäevad!$G$4-Kraadpäevad!C728))&gt;Lähteandmed!$I$45,($G$4-Lähteandmed!$H$45*(Kraadpäevad!$G$4-Kraadpäevad!C728)),Lähteandmed!$I$45)</f>
        <v/>
      </c>
      <c r="N728" s="114">
        <f>IFERROR(($G$4-M728)/($G$4-C728),Lähteandmed!$H$45)</f>
        <v>0</v>
      </c>
      <c r="O728" s="276">
        <f t="shared" si="23"/>
        <v>-12.5</v>
      </c>
      <c r="P728" s="276">
        <f>IF(O728&lt;($G$6-1),Lähteandmed!$E$45*1.2*1.005*(($G$6-1)-O728),0)</f>
        <v>51.700496399999999</v>
      </c>
    </row>
    <row r="729" spans="2:16">
      <c r="B729" s="113">
        <v>725</v>
      </c>
      <c r="C729" s="113">
        <v>-12.3</v>
      </c>
      <c r="D729" s="276">
        <f t="shared" si="22"/>
        <v>22.28879749586558</v>
      </c>
      <c r="L729" s="114">
        <f>IF(C729&lt;$G$6,Lähteandmed!$E$45*1.2*1.005*($G$6-O729),0)</f>
        <v>53.102543759999996</v>
      </c>
      <c r="M729" s="276" t="str">
        <f>IF(($G$4-Lähteandmed!$H$45*(Kraadpäevad!$G$4-Kraadpäevad!C729))&gt;Lähteandmed!$I$45,($G$4-Lähteandmed!$H$45*(Kraadpäevad!$G$4-Kraadpäevad!C729)),Lähteandmed!$I$45)</f>
        <v/>
      </c>
      <c r="N729" s="114">
        <f>IFERROR(($G$4-M729)/($G$4-C729),Lähteandmed!$H$45)</f>
        <v>0</v>
      </c>
      <c r="O729" s="276">
        <f t="shared" si="23"/>
        <v>-12.3</v>
      </c>
      <c r="P729" s="276">
        <f>IF(O729&lt;($G$6-1),Lähteandmed!$E$45*1.2*1.005*(($G$6-1)-O729),0)</f>
        <v>51.349984559999996</v>
      </c>
    </row>
    <row r="730" spans="2:16">
      <c r="B730" s="113">
        <v>726</v>
      </c>
      <c r="C730" s="113">
        <v>-12.1</v>
      </c>
      <c r="D730" s="276">
        <f t="shared" si="22"/>
        <v>22.088797495865578</v>
      </c>
      <c r="L730" s="114">
        <f>IF(C730&lt;$G$6,Lähteandmed!$E$45*1.2*1.005*($G$6-O730),0)</f>
        <v>52.75203192</v>
      </c>
      <c r="M730" s="276" t="str">
        <f>IF(($G$4-Lähteandmed!$H$45*(Kraadpäevad!$G$4-Kraadpäevad!C730))&gt;Lähteandmed!$I$45,($G$4-Lähteandmed!$H$45*(Kraadpäevad!$G$4-Kraadpäevad!C730)),Lähteandmed!$I$45)</f>
        <v/>
      </c>
      <c r="N730" s="114">
        <f>IFERROR(($G$4-M730)/($G$4-C730),Lähteandmed!$H$45)</f>
        <v>0</v>
      </c>
      <c r="O730" s="276">
        <f t="shared" si="23"/>
        <v>-12.1</v>
      </c>
      <c r="P730" s="276">
        <f>IF(O730&lt;($G$6-1),Lähteandmed!$E$45*1.2*1.005*(($G$6-1)-O730),0)</f>
        <v>50.99947272</v>
      </c>
    </row>
    <row r="731" spans="2:16">
      <c r="B731" s="113">
        <v>727</v>
      </c>
      <c r="C731" s="113">
        <v>-12</v>
      </c>
      <c r="D731" s="276">
        <f t="shared" si="22"/>
        <v>21.98879749586558</v>
      </c>
      <c r="L731" s="114">
        <f>IF(C731&lt;$G$6,Lähteandmed!$E$45*1.2*1.005*($G$6-O731),0)</f>
        <v>52.576775999999995</v>
      </c>
      <c r="M731" s="276" t="str">
        <f>IF(($G$4-Lähteandmed!$H$45*(Kraadpäevad!$G$4-Kraadpäevad!C731))&gt;Lähteandmed!$I$45,($G$4-Lähteandmed!$H$45*(Kraadpäevad!$G$4-Kraadpäevad!C731)),Lähteandmed!$I$45)</f>
        <v/>
      </c>
      <c r="N731" s="114">
        <f>IFERROR(($G$4-M731)/($G$4-C731),Lähteandmed!$H$45)</f>
        <v>0</v>
      </c>
      <c r="O731" s="276">
        <f t="shared" si="23"/>
        <v>-12</v>
      </c>
      <c r="P731" s="276">
        <f>IF(O731&lt;($G$6-1),Lähteandmed!$E$45*1.2*1.005*(($G$6-1)-O731),0)</f>
        <v>50.824216799999995</v>
      </c>
    </row>
    <row r="732" spans="2:16">
      <c r="B732" s="113">
        <v>728</v>
      </c>
      <c r="C732" s="113">
        <v>-11.9</v>
      </c>
      <c r="D732" s="276">
        <f t="shared" si="22"/>
        <v>21.888797495865582</v>
      </c>
      <c r="L732" s="114">
        <f>IF(C732&lt;$G$6,Lähteandmed!$E$45*1.2*1.005*($G$6-O732),0)</f>
        <v>52.40152007999999</v>
      </c>
      <c r="M732" s="276" t="str">
        <f>IF(($G$4-Lähteandmed!$H$45*(Kraadpäevad!$G$4-Kraadpäevad!C732))&gt;Lähteandmed!$I$45,($G$4-Lähteandmed!$H$45*(Kraadpäevad!$G$4-Kraadpäevad!C732)),Lähteandmed!$I$45)</f>
        <v/>
      </c>
      <c r="N732" s="114">
        <f>IFERROR(($G$4-M732)/($G$4-C732),Lähteandmed!$H$45)</f>
        <v>0</v>
      </c>
      <c r="O732" s="276">
        <f t="shared" si="23"/>
        <v>-11.9</v>
      </c>
      <c r="P732" s="276">
        <f>IF(O732&lt;($G$6-1),Lähteandmed!$E$45*1.2*1.005*(($G$6-1)-O732),0)</f>
        <v>50.648960879999997</v>
      </c>
    </row>
    <row r="733" spans="2:16">
      <c r="B733" s="113">
        <v>729</v>
      </c>
      <c r="C733" s="113">
        <v>-11.8</v>
      </c>
      <c r="D733" s="276">
        <f t="shared" si="22"/>
        <v>21.78879749586558</v>
      </c>
      <c r="L733" s="114">
        <f>IF(C733&lt;$G$6,Lähteandmed!$E$45*1.2*1.005*($G$6-O733),0)</f>
        <v>52.226264159999999</v>
      </c>
      <c r="M733" s="276" t="str">
        <f>IF(($G$4-Lähteandmed!$H$45*(Kraadpäevad!$G$4-Kraadpäevad!C733))&gt;Lähteandmed!$I$45,($G$4-Lähteandmed!$H$45*(Kraadpäevad!$G$4-Kraadpäevad!C733)),Lähteandmed!$I$45)</f>
        <v/>
      </c>
      <c r="N733" s="114">
        <f>IFERROR(($G$4-M733)/($G$4-C733),Lähteandmed!$H$45)</f>
        <v>0</v>
      </c>
      <c r="O733" s="276">
        <f t="shared" si="23"/>
        <v>-11.8</v>
      </c>
      <c r="P733" s="276">
        <f>IF(O733&lt;($G$6-1),Lähteandmed!$E$45*1.2*1.005*(($G$6-1)-O733),0)</f>
        <v>50.473704959999999</v>
      </c>
    </row>
    <row r="734" spans="2:16">
      <c r="B734" s="113">
        <v>730</v>
      </c>
      <c r="C734" s="113">
        <v>-11.7</v>
      </c>
      <c r="D734" s="276">
        <f t="shared" si="22"/>
        <v>21.688797495865579</v>
      </c>
      <c r="L734" s="114">
        <f>IF(C734&lt;$G$6,Lähteandmed!$E$45*1.2*1.005*($G$6-O734),0)</f>
        <v>52.051008239999994</v>
      </c>
      <c r="M734" s="276" t="str">
        <f>IF(($G$4-Lähteandmed!$H$45*(Kraadpäevad!$G$4-Kraadpäevad!C734))&gt;Lähteandmed!$I$45,($G$4-Lähteandmed!$H$45*(Kraadpäevad!$G$4-Kraadpäevad!C734)),Lähteandmed!$I$45)</f>
        <v/>
      </c>
      <c r="N734" s="114">
        <f>IFERROR(($G$4-M734)/($G$4-C734),Lähteandmed!$H$45)</f>
        <v>0</v>
      </c>
      <c r="O734" s="276">
        <f t="shared" si="23"/>
        <v>-11.7</v>
      </c>
      <c r="P734" s="276">
        <f>IF(O734&lt;($G$6-1),Lähteandmed!$E$45*1.2*1.005*(($G$6-1)-O734),0)</f>
        <v>50.298449039999994</v>
      </c>
    </row>
    <row r="735" spans="2:16">
      <c r="B735" s="113">
        <v>731</v>
      </c>
      <c r="C735" s="113">
        <v>-11.5</v>
      </c>
      <c r="D735" s="276">
        <f t="shared" si="22"/>
        <v>21.48879749586558</v>
      </c>
      <c r="L735" s="114">
        <f>IF(C735&lt;$G$6,Lähteandmed!$E$45*1.2*1.005*($G$6-O735),0)</f>
        <v>51.700496399999999</v>
      </c>
      <c r="M735" s="276" t="str">
        <f>IF(($G$4-Lähteandmed!$H$45*(Kraadpäevad!$G$4-Kraadpäevad!C735))&gt;Lähteandmed!$I$45,($G$4-Lähteandmed!$H$45*(Kraadpäevad!$G$4-Kraadpäevad!C735)),Lähteandmed!$I$45)</f>
        <v/>
      </c>
      <c r="N735" s="114">
        <f>IFERROR(($G$4-M735)/($G$4-C735),Lähteandmed!$H$45)</f>
        <v>0</v>
      </c>
      <c r="O735" s="276">
        <f t="shared" si="23"/>
        <v>-11.5</v>
      </c>
      <c r="P735" s="276">
        <f>IF(O735&lt;($G$6-1),Lähteandmed!$E$45*1.2*1.005*(($G$6-1)-O735),0)</f>
        <v>49.947937199999998</v>
      </c>
    </row>
    <row r="736" spans="2:16">
      <c r="B736" s="113">
        <v>732</v>
      </c>
      <c r="C736" s="113">
        <v>-11.4</v>
      </c>
      <c r="D736" s="276">
        <f t="shared" si="22"/>
        <v>21.388797495865582</v>
      </c>
      <c r="L736" s="114">
        <f>IF(C736&lt;$G$6,Lähteandmed!$E$45*1.2*1.005*($G$6-O736),0)</f>
        <v>51.525240479999994</v>
      </c>
      <c r="M736" s="276" t="str">
        <f>IF(($G$4-Lähteandmed!$H$45*(Kraadpäevad!$G$4-Kraadpäevad!C736))&gt;Lähteandmed!$I$45,($G$4-Lähteandmed!$H$45*(Kraadpäevad!$G$4-Kraadpäevad!C736)),Lähteandmed!$I$45)</f>
        <v/>
      </c>
      <c r="N736" s="114">
        <f>IFERROR(($G$4-M736)/($G$4-C736),Lähteandmed!$H$45)</f>
        <v>0</v>
      </c>
      <c r="O736" s="276">
        <f t="shared" si="23"/>
        <v>-11.4</v>
      </c>
      <c r="P736" s="276">
        <f>IF(O736&lt;($G$6-1),Lähteandmed!$E$45*1.2*1.005*(($G$6-1)-O736),0)</f>
        <v>49.772681279999993</v>
      </c>
    </row>
    <row r="737" spans="2:16">
      <c r="B737" s="113">
        <v>733</v>
      </c>
      <c r="C737" s="113">
        <v>-11</v>
      </c>
      <c r="D737" s="276">
        <f t="shared" si="22"/>
        <v>20.98879749586558</v>
      </c>
      <c r="L737" s="114">
        <f>IF(C737&lt;$G$6,Lähteandmed!$E$45*1.2*1.005*($G$6-O737),0)</f>
        <v>50.824216799999995</v>
      </c>
      <c r="M737" s="276" t="str">
        <f>IF(($G$4-Lähteandmed!$H$45*(Kraadpäevad!$G$4-Kraadpäevad!C737))&gt;Lähteandmed!$I$45,($G$4-Lähteandmed!$H$45*(Kraadpäevad!$G$4-Kraadpäevad!C737)),Lähteandmed!$I$45)</f>
        <v/>
      </c>
      <c r="N737" s="114">
        <f>IFERROR(($G$4-M737)/($G$4-C737),Lähteandmed!$H$45)</f>
        <v>0</v>
      </c>
      <c r="O737" s="276">
        <f t="shared" si="23"/>
        <v>-11</v>
      </c>
      <c r="P737" s="276">
        <f>IF(O737&lt;($G$6-1),Lähteandmed!$E$45*1.2*1.005*(($G$6-1)-O737),0)</f>
        <v>49.071657599999995</v>
      </c>
    </row>
    <row r="738" spans="2:16">
      <c r="B738" s="113">
        <v>734</v>
      </c>
      <c r="C738" s="113">
        <v>-10.7</v>
      </c>
      <c r="D738" s="276">
        <f t="shared" si="22"/>
        <v>20.688797495865579</v>
      </c>
      <c r="L738" s="114">
        <f>IF(C738&lt;$G$6,Lähteandmed!$E$45*1.2*1.005*($G$6-O738),0)</f>
        <v>50.298449039999994</v>
      </c>
      <c r="M738" s="276" t="str">
        <f>IF(($G$4-Lähteandmed!$H$45*(Kraadpäevad!$G$4-Kraadpäevad!C738))&gt;Lähteandmed!$I$45,($G$4-Lähteandmed!$H$45*(Kraadpäevad!$G$4-Kraadpäevad!C738)),Lähteandmed!$I$45)</f>
        <v/>
      </c>
      <c r="N738" s="114">
        <f>IFERROR(($G$4-M738)/($G$4-C738),Lähteandmed!$H$45)</f>
        <v>0</v>
      </c>
      <c r="O738" s="276">
        <f t="shared" si="23"/>
        <v>-10.7</v>
      </c>
      <c r="P738" s="276">
        <f>IF(O738&lt;($G$6-1),Lähteandmed!$E$45*1.2*1.005*(($G$6-1)-O738),0)</f>
        <v>48.545889839999994</v>
      </c>
    </row>
    <row r="739" spans="2:16">
      <c r="B739" s="113">
        <v>735</v>
      </c>
      <c r="C739" s="113">
        <v>-10.3</v>
      </c>
      <c r="D739" s="276">
        <f t="shared" si="22"/>
        <v>20.28879749586558</v>
      </c>
      <c r="L739" s="114">
        <f>IF(C739&lt;$G$6,Lähteandmed!$E$45*1.2*1.005*($G$6-O739),0)</f>
        <v>49.597425359999995</v>
      </c>
      <c r="M739" s="276" t="str">
        <f>IF(($G$4-Lähteandmed!$H$45*(Kraadpäevad!$G$4-Kraadpäevad!C739))&gt;Lähteandmed!$I$45,($G$4-Lähteandmed!$H$45*(Kraadpäevad!$G$4-Kraadpäevad!C739)),Lähteandmed!$I$45)</f>
        <v/>
      </c>
      <c r="N739" s="114">
        <f>IFERROR(($G$4-M739)/($G$4-C739),Lähteandmed!$H$45)</f>
        <v>0</v>
      </c>
      <c r="O739" s="276">
        <f t="shared" si="23"/>
        <v>-10.3</v>
      </c>
      <c r="P739" s="276">
        <f>IF(O739&lt;($G$6-1),Lähteandmed!$E$45*1.2*1.005*(($G$6-1)-O739),0)</f>
        <v>47.844866159999995</v>
      </c>
    </row>
    <row r="740" spans="2:16">
      <c r="B740" s="113">
        <v>736</v>
      </c>
      <c r="C740" s="113">
        <v>-10.7</v>
      </c>
      <c r="D740" s="276">
        <f t="shared" si="22"/>
        <v>20.688797495865579</v>
      </c>
      <c r="L740" s="114">
        <f>IF(C740&lt;$G$6,Lähteandmed!$E$45*1.2*1.005*($G$6-O740),0)</f>
        <v>50.298449039999994</v>
      </c>
      <c r="M740" s="276" t="str">
        <f>IF(($G$4-Lähteandmed!$H$45*(Kraadpäevad!$G$4-Kraadpäevad!C740))&gt;Lähteandmed!$I$45,($G$4-Lähteandmed!$H$45*(Kraadpäevad!$G$4-Kraadpäevad!C740)),Lähteandmed!$I$45)</f>
        <v/>
      </c>
      <c r="N740" s="114">
        <f>IFERROR(($G$4-M740)/($G$4-C740),Lähteandmed!$H$45)</f>
        <v>0</v>
      </c>
      <c r="O740" s="276">
        <f t="shared" si="23"/>
        <v>-10.7</v>
      </c>
      <c r="P740" s="276">
        <f>IF(O740&lt;($G$6-1),Lähteandmed!$E$45*1.2*1.005*(($G$6-1)-O740),0)</f>
        <v>48.545889839999994</v>
      </c>
    </row>
    <row r="741" spans="2:16">
      <c r="B741" s="113">
        <v>737</v>
      </c>
      <c r="C741" s="113">
        <v>-12.1</v>
      </c>
      <c r="D741" s="276">
        <f t="shared" si="22"/>
        <v>22.088797495865578</v>
      </c>
      <c r="L741" s="114">
        <f>IF(C741&lt;$G$6,Lähteandmed!$E$45*1.2*1.005*($G$6-O741),0)</f>
        <v>52.75203192</v>
      </c>
      <c r="M741" s="276" t="str">
        <f>IF(($G$4-Lähteandmed!$H$45*(Kraadpäevad!$G$4-Kraadpäevad!C741))&gt;Lähteandmed!$I$45,($G$4-Lähteandmed!$H$45*(Kraadpäevad!$G$4-Kraadpäevad!C741)),Lähteandmed!$I$45)</f>
        <v/>
      </c>
      <c r="N741" s="114">
        <f>IFERROR(($G$4-M741)/($G$4-C741),Lähteandmed!$H$45)</f>
        <v>0</v>
      </c>
      <c r="O741" s="276">
        <f t="shared" si="23"/>
        <v>-12.1</v>
      </c>
      <c r="P741" s="276">
        <f>IF(O741&lt;($G$6-1),Lähteandmed!$E$45*1.2*1.005*(($G$6-1)-O741),0)</f>
        <v>50.99947272</v>
      </c>
    </row>
    <row r="742" spans="2:16">
      <c r="B742" s="113">
        <v>738</v>
      </c>
      <c r="C742" s="113">
        <v>-12</v>
      </c>
      <c r="D742" s="276">
        <f t="shared" si="22"/>
        <v>21.98879749586558</v>
      </c>
      <c r="L742" s="114">
        <f>IF(C742&lt;$G$6,Lähteandmed!$E$45*1.2*1.005*($G$6-O742),0)</f>
        <v>52.576775999999995</v>
      </c>
      <c r="M742" s="276" t="str">
        <f>IF(($G$4-Lähteandmed!$H$45*(Kraadpäevad!$G$4-Kraadpäevad!C742))&gt;Lähteandmed!$I$45,($G$4-Lähteandmed!$H$45*(Kraadpäevad!$G$4-Kraadpäevad!C742)),Lähteandmed!$I$45)</f>
        <v/>
      </c>
      <c r="N742" s="114">
        <f>IFERROR(($G$4-M742)/($G$4-C742),Lähteandmed!$H$45)</f>
        <v>0</v>
      </c>
      <c r="O742" s="276">
        <f t="shared" si="23"/>
        <v>-12</v>
      </c>
      <c r="P742" s="276">
        <f>IF(O742&lt;($G$6-1),Lähteandmed!$E$45*1.2*1.005*(($G$6-1)-O742),0)</f>
        <v>50.824216799999995</v>
      </c>
    </row>
    <row r="743" spans="2:16">
      <c r="B743" s="113">
        <v>739</v>
      </c>
      <c r="C743" s="113">
        <v>-12</v>
      </c>
      <c r="D743" s="276">
        <f t="shared" si="22"/>
        <v>21.98879749586558</v>
      </c>
      <c r="L743" s="114">
        <f>IF(C743&lt;$G$6,Lähteandmed!$E$45*1.2*1.005*($G$6-O743),0)</f>
        <v>52.576775999999995</v>
      </c>
      <c r="M743" s="276" t="str">
        <f>IF(($G$4-Lähteandmed!$H$45*(Kraadpäevad!$G$4-Kraadpäevad!C743))&gt;Lähteandmed!$I$45,($G$4-Lähteandmed!$H$45*(Kraadpäevad!$G$4-Kraadpäevad!C743)),Lähteandmed!$I$45)</f>
        <v/>
      </c>
      <c r="N743" s="114">
        <f>IFERROR(($G$4-M743)/($G$4-C743),Lähteandmed!$H$45)</f>
        <v>0</v>
      </c>
      <c r="O743" s="276">
        <f t="shared" si="23"/>
        <v>-12</v>
      </c>
      <c r="P743" s="276">
        <f>IF(O743&lt;($G$6-1),Lähteandmed!$E$45*1.2*1.005*(($G$6-1)-O743),0)</f>
        <v>50.824216799999995</v>
      </c>
    </row>
    <row r="744" spans="2:16">
      <c r="B744" s="113">
        <v>740</v>
      </c>
      <c r="C744" s="113">
        <v>-11.9</v>
      </c>
      <c r="D744" s="276">
        <f t="shared" si="22"/>
        <v>21.888797495865582</v>
      </c>
      <c r="L744" s="114">
        <f>IF(C744&lt;$G$6,Lähteandmed!$E$45*1.2*1.005*($G$6-O744),0)</f>
        <v>52.40152007999999</v>
      </c>
      <c r="M744" s="276" t="str">
        <f>IF(($G$4-Lähteandmed!$H$45*(Kraadpäevad!$G$4-Kraadpäevad!C744))&gt;Lähteandmed!$I$45,($G$4-Lähteandmed!$H$45*(Kraadpäevad!$G$4-Kraadpäevad!C744)),Lähteandmed!$I$45)</f>
        <v/>
      </c>
      <c r="N744" s="114">
        <f>IFERROR(($G$4-M744)/($G$4-C744),Lähteandmed!$H$45)</f>
        <v>0</v>
      </c>
      <c r="O744" s="276">
        <f t="shared" si="23"/>
        <v>-11.9</v>
      </c>
      <c r="P744" s="276">
        <f>IF(O744&lt;($G$6-1),Lähteandmed!$E$45*1.2*1.005*(($G$6-1)-O744),0)</f>
        <v>50.648960879999997</v>
      </c>
    </row>
    <row r="745" spans="2:16">
      <c r="B745" s="113">
        <v>741</v>
      </c>
      <c r="C745" s="113">
        <v>-11.7</v>
      </c>
      <c r="D745" s="276">
        <f t="shared" si="22"/>
        <v>21.688797495865579</v>
      </c>
      <c r="L745" s="114">
        <f>IF(C745&lt;$G$6,Lähteandmed!$E$45*1.2*1.005*($G$6-O745),0)</f>
        <v>52.051008239999994</v>
      </c>
      <c r="M745" s="276" t="str">
        <f>IF(($G$4-Lähteandmed!$H$45*(Kraadpäevad!$G$4-Kraadpäevad!C745))&gt;Lähteandmed!$I$45,($G$4-Lähteandmed!$H$45*(Kraadpäevad!$G$4-Kraadpäevad!C745)),Lähteandmed!$I$45)</f>
        <v/>
      </c>
      <c r="N745" s="114">
        <f>IFERROR(($G$4-M745)/($G$4-C745),Lähteandmed!$H$45)</f>
        <v>0</v>
      </c>
      <c r="O745" s="276">
        <f t="shared" si="23"/>
        <v>-11.7</v>
      </c>
      <c r="P745" s="276">
        <f>IF(O745&lt;($G$6-1),Lähteandmed!$E$45*1.2*1.005*(($G$6-1)-O745),0)</f>
        <v>50.298449039999994</v>
      </c>
    </row>
    <row r="746" spans="2:16">
      <c r="B746" s="113">
        <v>742</v>
      </c>
      <c r="C746" s="113">
        <v>-11.6</v>
      </c>
      <c r="D746" s="276">
        <f t="shared" si="22"/>
        <v>21.588797495865578</v>
      </c>
      <c r="L746" s="114">
        <f>IF(C746&lt;$G$6,Lähteandmed!$E$45*1.2*1.005*($G$6-O746),0)</f>
        <v>51.875752319999997</v>
      </c>
      <c r="M746" s="276" t="str">
        <f>IF(($G$4-Lähteandmed!$H$45*(Kraadpäevad!$G$4-Kraadpäevad!C746))&gt;Lähteandmed!$I$45,($G$4-Lähteandmed!$H$45*(Kraadpäevad!$G$4-Kraadpäevad!C746)),Lähteandmed!$I$45)</f>
        <v/>
      </c>
      <c r="N746" s="114">
        <f>IFERROR(($G$4-M746)/($G$4-C746),Lähteandmed!$H$45)</f>
        <v>0</v>
      </c>
      <c r="O746" s="276">
        <f t="shared" si="23"/>
        <v>-11.6</v>
      </c>
      <c r="P746" s="276">
        <f>IF(O746&lt;($G$6-1),Lähteandmed!$E$45*1.2*1.005*(($G$6-1)-O746),0)</f>
        <v>50.123193119999996</v>
      </c>
    </row>
    <row r="747" spans="2:16">
      <c r="B747" s="113">
        <v>743</v>
      </c>
      <c r="C747" s="113">
        <v>-11.3</v>
      </c>
      <c r="D747" s="276">
        <f t="shared" si="22"/>
        <v>21.28879749586558</v>
      </c>
      <c r="L747" s="114">
        <f>IF(C747&lt;$G$6,Lähteandmed!$E$45*1.2*1.005*($G$6-O747),0)</f>
        <v>51.349984559999996</v>
      </c>
      <c r="M747" s="276" t="str">
        <f>IF(($G$4-Lähteandmed!$H$45*(Kraadpäevad!$G$4-Kraadpäevad!C747))&gt;Lähteandmed!$I$45,($G$4-Lähteandmed!$H$45*(Kraadpäevad!$G$4-Kraadpäevad!C747)),Lähteandmed!$I$45)</f>
        <v/>
      </c>
      <c r="N747" s="114">
        <f>IFERROR(($G$4-M747)/($G$4-C747),Lähteandmed!$H$45)</f>
        <v>0</v>
      </c>
      <c r="O747" s="276">
        <f t="shared" si="23"/>
        <v>-11.3</v>
      </c>
      <c r="P747" s="276">
        <f>IF(O747&lt;($G$6-1),Lähteandmed!$E$45*1.2*1.005*(($G$6-1)-O747),0)</f>
        <v>49.597425359999995</v>
      </c>
    </row>
    <row r="748" spans="2:16">
      <c r="B748" s="113">
        <v>744</v>
      </c>
      <c r="C748" s="113">
        <v>-11.1</v>
      </c>
      <c r="D748" s="276">
        <f t="shared" si="22"/>
        <v>21.088797495865578</v>
      </c>
      <c r="L748" s="114">
        <f>IF(C748&lt;$G$6,Lähteandmed!$E$45*1.2*1.005*($G$6-O748),0)</f>
        <v>50.99947272</v>
      </c>
      <c r="M748" s="276" t="str">
        <f>IF(($G$4-Lähteandmed!$H$45*(Kraadpäevad!$G$4-Kraadpäevad!C748))&gt;Lähteandmed!$I$45,($G$4-Lähteandmed!$H$45*(Kraadpäevad!$G$4-Kraadpäevad!C748)),Lähteandmed!$I$45)</f>
        <v/>
      </c>
      <c r="N748" s="114">
        <f>IFERROR(($G$4-M748)/($G$4-C748),Lähteandmed!$H$45)</f>
        <v>0</v>
      </c>
      <c r="O748" s="276">
        <f t="shared" si="23"/>
        <v>-11.1</v>
      </c>
      <c r="P748" s="276">
        <f>IF(O748&lt;($G$6-1),Lähteandmed!$E$45*1.2*1.005*(($G$6-1)-O748),0)</f>
        <v>49.24691352</v>
      </c>
    </row>
    <row r="749" spans="2:16">
      <c r="B749" s="113">
        <v>745</v>
      </c>
      <c r="C749" s="113">
        <v>-10.8</v>
      </c>
      <c r="D749" s="276">
        <f t="shared" si="22"/>
        <v>20.78879749586558</v>
      </c>
      <c r="L749" s="114">
        <f>IF(C749&lt;$G$6,Lähteandmed!$E$45*1.2*1.005*($G$6-O749),0)</f>
        <v>50.473704959999999</v>
      </c>
      <c r="M749" s="276" t="str">
        <f>IF(($G$4-Lähteandmed!$H$45*(Kraadpäevad!$G$4-Kraadpäevad!C749))&gt;Lähteandmed!$I$45,($G$4-Lähteandmed!$H$45*(Kraadpäevad!$G$4-Kraadpäevad!C749)),Lähteandmed!$I$45)</f>
        <v/>
      </c>
      <c r="N749" s="114">
        <f>IFERROR(($G$4-M749)/($G$4-C749),Lähteandmed!$H$45)</f>
        <v>0</v>
      </c>
      <c r="O749" s="276">
        <f t="shared" si="23"/>
        <v>-10.8</v>
      </c>
      <c r="P749" s="276">
        <f>IF(O749&lt;($G$6-1),Lähteandmed!$E$45*1.2*1.005*(($G$6-1)-O749),0)</f>
        <v>48.721145759999999</v>
      </c>
    </row>
    <row r="750" spans="2:16">
      <c r="B750" s="113">
        <v>746</v>
      </c>
      <c r="C750" s="113">
        <v>-10.5</v>
      </c>
      <c r="D750" s="276">
        <f t="shared" si="22"/>
        <v>20.48879749586558</v>
      </c>
      <c r="L750" s="114">
        <f>IF(C750&lt;$G$6,Lähteandmed!$E$45*1.2*1.005*($G$6-O750),0)</f>
        <v>49.947937199999998</v>
      </c>
      <c r="M750" s="276" t="str">
        <f>IF(($G$4-Lähteandmed!$H$45*(Kraadpäevad!$G$4-Kraadpäevad!C750))&gt;Lähteandmed!$I$45,($G$4-Lähteandmed!$H$45*(Kraadpäevad!$G$4-Kraadpäevad!C750)),Lähteandmed!$I$45)</f>
        <v/>
      </c>
      <c r="N750" s="114">
        <f>IFERROR(($G$4-M750)/($G$4-C750),Lähteandmed!$H$45)</f>
        <v>0</v>
      </c>
      <c r="O750" s="276">
        <f t="shared" si="23"/>
        <v>-10.5</v>
      </c>
      <c r="P750" s="276">
        <f>IF(O750&lt;($G$6-1),Lähteandmed!$E$45*1.2*1.005*(($G$6-1)-O750),0)</f>
        <v>48.195377999999998</v>
      </c>
    </row>
    <row r="751" spans="2:16">
      <c r="B751" s="113">
        <v>747</v>
      </c>
      <c r="C751" s="113">
        <v>-10.1</v>
      </c>
      <c r="D751" s="276">
        <f t="shared" si="22"/>
        <v>20.088797495865578</v>
      </c>
      <c r="L751" s="114">
        <f>IF(C751&lt;$G$6,Lähteandmed!$E$45*1.2*1.005*($G$6-O751),0)</f>
        <v>49.24691352</v>
      </c>
      <c r="M751" s="276" t="str">
        <f>IF(($G$4-Lähteandmed!$H$45*(Kraadpäevad!$G$4-Kraadpäevad!C751))&gt;Lähteandmed!$I$45,($G$4-Lähteandmed!$H$45*(Kraadpäevad!$G$4-Kraadpäevad!C751)),Lähteandmed!$I$45)</f>
        <v/>
      </c>
      <c r="N751" s="114">
        <f>IFERROR(($G$4-M751)/($G$4-C751),Lähteandmed!$H$45)</f>
        <v>0</v>
      </c>
      <c r="O751" s="276">
        <f t="shared" si="23"/>
        <v>-10.1</v>
      </c>
      <c r="P751" s="276">
        <f>IF(O751&lt;($G$6-1),Lähteandmed!$E$45*1.2*1.005*(($G$6-1)-O751),0)</f>
        <v>47.494354319999999</v>
      </c>
    </row>
    <row r="752" spans="2:16">
      <c r="B752" s="113">
        <v>748</v>
      </c>
      <c r="C752" s="113">
        <v>-9.8000000000000007</v>
      </c>
      <c r="D752" s="276">
        <f t="shared" si="22"/>
        <v>19.78879749586558</v>
      </c>
      <c r="L752" s="114">
        <f>IF(C752&lt;$G$6,Lähteandmed!$E$45*1.2*1.005*($G$6-O752),0)</f>
        <v>48.721145759999999</v>
      </c>
      <c r="M752" s="276" t="str">
        <f>IF(($G$4-Lähteandmed!$H$45*(Kraadpäevad!$G$4-Kraadpäevad!C752))&gt;Lähteandmed!$I$45,($G$4-Lähteandmed!$H$45*(Kraadpäevad!$G$4-Kraadpäevad!C752)),Lähteandmed!$I$45)</f>
        <v/>
      </c>
      <c r="N752" s="114">
        <f>IFERROR(($G$4-M752)/($G$4-C752),Lähteandmed!$H$45)</f>
        <v>0</v>
      </c>
      <c r="O752" s="276">
        <f t="shared" si="23"/>
        <v>-9.8000000000000007</v>
      </c>
      <c r="P752" s="276">
        <f>IF(O752&lt;($G$6-1),Lähteandmed!$E$45*1.2*1.005*(($G$6-1)-O752),0)</f>
        <v>46.968586559999999</v>
      </c>
    </row>
    <row r="753" spans="2:16">
      <c r="B753" s="113">
        <v>749</v>
      </c>
      <c r="C753" s="113">
        <v>-9.3000000000000007</v>
      </c>
      <c r="D753" s="276">
        <f t="shared" si="22"/>
        <v>19.28879749586558</v>
      </c>
      <c r="L753" s="114">
        <f>IF(C753&lt;$G$6,Lähteandmed!$E$45*1.2*1.005*($G$6-O753),0)</f>
        <v>47.844866159999995</v>
      </c>
      <c r="M753" s="276" t="str">
        <f>IF(($G$4-Lähteandmed!$H$45*(Kraadpäevad!$G$4-Kraadpäevad!C753))&gt;Lähteandmed!$I$45,($G$4-Lähteandmed!$H$45*(Kraadpäevad!$G$4-Kraadpäevad!C753)),Lähteandmed!$I$45)</f>
        <v/>
      </c>
      <c r="N753" s="114">
        <f>IFERROR(($G$4-M753)/($G$4-C753),Lähteandmed!$H$45)</f>
        <v>0</v>
      </c>
      <c r="O753" s="276">
        <f t="shared" si="23"/>
        <v>-9.3000000000000007</v>
      </c>
      <c r="P753" s="276">
        <f>IF(O753&lt;($G$6-1),Lähteandmed!$E$45*1.2*1.005*(($G$6-1)-O753),0)</f>
        <v>46.092306959999995</v>
      </c>
    </row>
    <row r="754" spans="2:16">
      <c r="B754" s="113">
        <v>750</v>
      </c>
      <c r="C754" s="113">
        <v>-8.9</v>
      </c>
      <c r="D754" s="276">
        <f t="shared" si="22"/>
        <v>18.888797495865582</v>
      </c>
      <c r="L754" s="114">
        <f>IF(C754&lt;$G$6,Lähteandmed!$E$45*1.2*1.005*($G$6-O754),0)</f>
        <v>47.143842479999996</v>
      </c>
      <c r="M754" s="276" t="str">
        <f>IF(($G$4-Lähteandmed!$H$45*(Kraadpäevad!$G$4-Kraadpäevad!C754))&gt;Lähteandmed!$I$45,($G$4-Lähteandmed!$H$45*(Kraadpäevad!$G$4-Kraadpäevad!C754)),Lähteandmed!$I$45)</f>
        <v/>
      </c>
      <c r="N754" s="114">
        <f>IFERROR(($G$4-M754)/($G$4-C754),Lähteandmed!$H$45)</f>
        <v>0</v>
      </c>
      <c r="O754" s="276">
        <f t="shared" si="23"/>
        <v>-8.9</v>
      </c>
      <c r="P754" s="276">
        <f>IF(O754&lt;($G$6-1),Lähteandmed!$E$45*1.2*1.005*(($G$6-1)-O754),0)</f>
        <v>45.391283279999996</v>
      </c>
    </row>
    <row r="755" spans="2:16">
      <c r="B755" s="113">
        <v>751</v>
      </c>
      <c r="C755" s="113">
        <v>-8.4</v>
      </c>
      <c r="D755" s="276">
        <f t="shared" si="22"/>
        <v>18.388797495865582</v>
      </c>
      <c r="L755" s="114">
        <f>IF(C755&lt;$G$6,Lähteandmed!$E$45*1.2*1.005*($G$6-O755),0)</f>
        <v>46.267562879999993</v>
      </c>
      <c r="M755" s="276" t="str">
        <f>IF(($G$4-Lähteandmed!$H$45*(Kraadpäevad!$G$4-Kraadpäevad!C755))&gt;Lähteandmed!$I$45,($G$4-Lähteandmed!$H$45*(Kraadpäevad!$G$4-Kraadpäevad!C755)),Lähteandmed!$I$45)</f>
        <v/>
      </c>
      <c r="N755" s="114">
        <f>IFERROR(($G$4-M755)/($G$4-C755),Lähteandmed!$H$45)</f>
        <v>0</v>
      </c>
      <c r="O755" s="276">
        <f t="shared" si="23"/>
        <v>-8.4</v>
      </c>
      <c r="P755" s="276">
        <f>IF(O755&lt;($G$6-1),Lähteandmed!$E$45*1.2*1.005*(($G$6-1)-O755),0)</f>
        <v>44.515003679999992</v>
      </c>
    </row>
    <row r="756" spans="2:16">
      <c r="B756" s="113">
        <v>752</v>
      </c>
      <c r="C756" s="113">
        <v>-7.9</v>
      </c>
      <c r="D756" s="276">
        <f t="shared" si="22"/>
        <v>17.888797495865582</v>
      </c>
      <c r="L756" s="114">
        <f>IF(C756&lt;$G$6,Lähteandmed!$E$45*1.2*1.005*($G$6-O756),0)</f>
        <v>45.391283279999996</v>
      </c>
      <c r="M756" s="276" t="str">
        <f>IF(($G$4-Lähteandmed!$H$45*(Kraadpäevad!$G$4-Kraadpäevad!C756))&gt;Lähteandmed!$I$45,($G$4-Lähteandmed!$H$45*(Kraadpäevad!$G$4-Kraadpäevad!C756)),Lähteandmed!$I$45)</f>
        <v/>
      </c>
      <c r="N756" s="114">
        <f>IFERROR(($G$4-M756)/($G$4-C756),Lähteandmed!$H$45)</f>
        <v>0</v>
      </c>
      <c r="O756" s="276">
        <f t="shared" si="23"/>
        <v>-7.9</v>
      </c>
      <c r="P756" s="276">
        <f>IF(O756&lt;($G$6-1),Lähteandmed!$E$45*1.2*1.005*(($G$6-1)-O756),0)</f>
        <v>43.638724079999996</v>
      </c>
    </row>
    <row r="757" spans="2:16">
      <c r="B757" s="113">
        <v>753</v>
      </c>
      <c r="C757" s="113">
        <v>-7.8</v>
      </c>
      <c r="D757" s="276">
        <f t="shared" si="22"/>
        <v>17.78879749586558</v>
      </c>
      <c r="L757" s="114">
        <f>IF(C757&lt;$G$6,Lähteandmed!$E$45*1.2*1.005*($G$6-O757),0)</f>
        <v>45.216027359999998</v>
      </c>
      <c r="M757" s="276" t="str">
        <f>IF(($G$4-Lähteandmed!$H$45*(Kraadpäevad!$G$4-Kraadpäevad!C757))&gt;Lähteandmed!$I$45,($G$4-Lähteandmed!$H$45*(Kraadpäevad!$G$4-Kraadpäevad!C757)),Lähteandmed!$I$45)</f>
        <v/>
      </c>
      <c r="N757" s="114">
        <f>IFERROR(($G$4-M757)/($G$4-C757),Lähteandmed!$H$45)</f>
        <v>0</v>
      </c>
      <c r="O757" s="276">
        <f t="shared" si="23"/>
        <v>-7.8</v>
      </c>
      <c r="P757" s="276">
        <f>IF(O757&lt;($G$6-1),Lähteandmed!$E$45*1.2*1.005*(($G$6-1)-O757),0)</f>
        <v>43.463468159999998</v>
      </c>
    </row>
    <row r="758" spans="2:16">
      <c r="B758" s="113">
        <v>754</v>
      </c>
      <c r="C758" s="113">
        <v>-7.2</v>
      </c>
      <c r="D758" s="276">
        <f t="shared" si="22"/>
        <v>17.188797495865579</v>
      </c>
      <c r="L758" s="114">
        <f>IF(C758&lt;$G$6,Lähteandmed!$E$45*1.2*1.005*($G$6-O758),0)</f>
        <v>44.164491839999997</v>
      </c>
      <c r="M758" s="276" t="str">
        <f>IF(($G$4-Lähteandmed!$H$45*(Kraadpäevad!$G$4-Kraadpäevad!C758))&gt;Lähteandmed!$I$45,($G$4-Lähteandmed!$H$45*(Kraadpäevad!$G$4-Kraadpäevad!C758)),Lähteandmed!$I$45)</f>
        <v/>
      </c>
      <c r="N758" s="114">
        <f>IFERROR(($G$4-M758)/($G$4-C758),Lähteandmed!$H$45)</f>
        <v>0</v>
      </c>
      <c r="O758" s="276">
        <f t="shared" si="23"/>
        <v>-7.2</v>
      </c>
      <c r="P758" s="276">
        <f>IF(O758&lt;($G$6-1),Lähteandmed!$E$45*1.2*1.005*(($G$6-1)-O758),0)</f>
        <v>42.411932639999996</v>
      </c>
    </row>
    <row r="759" spans="2:16">
      <c r="B759" s="113">
        <v>755</v>
      </c>
      <c r="C759" s="113">
        <v>-6.5</v>
      </c>
      <c r="D759" s="276">
        <f t="shared" si="22"/>
        <v>16.48879749586558</v>
      </c>
      <c r="L759" s="114">
        <f>IF(C759&lt;$G$6,Lähteandmed!$E$45*1.2*1.005*($G$6-O759),0)</f>
        <v>42.937700399999997</v>
      </c>
      <c r="M759" s="276" t="str">
        <f>IF(($G$4-Lähteandmed!$H$45*(Kraadpäevad!$G$4-Kraadpäevad!C759))&gt;Lähteandmed!$I$45,($G$4-Lähteandmed!$H$45*(Kraadpäevad!$G$4-Kraadpäevad!C759)),Lähteandmed!$I$45)</f>
        <v/>
      </c>
      <c r="N759" s="114">
        <f>IFERROR(($G$4-M759)/($G$4-C759),Lähteandmed!$H$45)</f>
        <v>0</v>
      </c>
      <c r="O759" s="276">
        <f t="shared" si="23"/>
        <v>-6.5</v>
      </c>
      <c r="P759" s="276">
        <f>IF(O759&lt;($G$6-1),Lähteandmed!$E$45*1.2*1.005*(($G$6-1)-O759),0)</f>
        <v>41.185141199999997</v>
      </c>
    </row>
    <row r="760" spans="2:16">
      <c r="B760" s="113">
        <v>756</v>
      </c>
      <c r="C760" s="113">
        <v>-5.9</v>
      </c>
      <c r="D760" s="276">
        <f t="shared" si="22"/>
        <v>15.88879749586558</v>
      </c>
      <c r="L760" s="114">
        <f>IF(C760&lt;$G$6,Lähteandmed!$E$45*1.2*1.005*($G$6-O760),0)</f>
        <v>41.886164879999995</v>
      </c>
      <c r="M760" s="276" t="str">
        <f>IF(($G$4-Lähteandmed!$H$45*(Kraadpäevad!$G$4-Kraadpäevad!C760))&gt;Lähteandmed!$I$45,($G$4-Lähteandmed!$H$45*(Kraadpäevad!$G$4-Kraadpäevad!C760)),Lähteandmed!$I$45)</f>
        <v/>
      </c>
      <c r="N760" s="114">
        <f>IFERROR(($G$4-M760)/($G$4-C760),Lähteandmed!$H$45)</f>
        <v>0</v>
      </c>
      <c r="O760" s="276">
        <f t="shared" si="23"/>
        <v>-5.9</v>
      </c>
      <c r="P760" s="276">
        <f>IF(O760&lt;($G$6-1),Lähteandmed!$E$45*1.2*1.005*(($G$6-1)-O760),0)</f>
        <v>40.133605679999995</v>
      </c>
    </row>
    <row r="761" spans="2:16">
      <c r="B761" s="113">
        <v>757</v>
      </c>
      <c r="C761" s="113">
        <v>-5.0999999999999996</v>
      </c>
      <c r="D761" s="276">
        <f t="shared" si="22"/>
        <v>15.088797495865579</v>
      </c>
      <c r="L761" s="114">
        <f>IF(C761&lt;$G$6,Lähteandmed!$E$45*1.2*1.005*($G$6-O761),0)</f>
        <v>40.484117519999998</v>
      </c>
      <c r="M761" s="276" t="str">
        <f>IF(($G$4-Lähteandmed!$H$45*(Kraadpäevad!$G$4-Kraadpäevad!C761))&gt;Lähteandmed!$I$45,($G$4-Lähteandmed!$H$45*(Kraadpäevad!$G$4-Kraadpäevad!C761)),Lähteandmed!$I$45)</f>
        <v/>
      </c>
      <c r="N761" s="114">
        <f>IFERROR(($G$4-M761)/($G$4-C761),Lähteandmed!$H$45)</f>
        <v>0</v>
      </c>
      <c r="O761" s="276">
        <f t="shared" si="23"/>
        <v>-5.0999999999999996</v>
      </c>
      <c r="P761" s="276">
        <f>IF(O761&lt;($G$6-1),Lähteandmed!$E$45*1.2*1.005*(($G$6-1)-O761),0)</f>
        <v>38.731558319999998</v>
      </c>
    </row>
    <row r="762" spans="2:16">
      <c r="B762" s="113">
        <v>758</v>
      </c>
      <c r="C762" s="113">
        <v>-4.3</v>
      </c>
      <c r="D762" s="276">
        <f t="shared" si="22"/>
        <v>14.28879749586558</v>
      </c>
      <c r="L762" s="114">
        <f>IF(C762&lt;$G$6,Lähteandmed!$E$45*1.2*1.005*($G$6-O762),0)</f>
        <v>39.082070160000001</v>
      </c>
      <c r="M762" s="276" t="str">
        <f>IF(($G$4-Lähteandmed!$H$45*(Kraadpäevad!$G$4-Kraadpäevad!C762))&gt;Lähteandmed!$I$45,($G$4-Lähteandmed!$H$45*(Kraadpäevad!$G$4-Kraadpäevad!C762)),Lähteandmed!$I$45)</f>
        <v/>
      </c>
      <c r="N762" s="114">
        <f>IFERROR(($G$4-M762)/($G$4-C762),Lähteandmed!$H$45)</f>
        <v>0</v>
      </c>
      <c r="O762" s="276">
        <f t="shared" si="23"/>
        <v>-4.3</v>
      </c>
      <c r="P762" s="276">
        <f>IF(O762&lt;($G$6-1),Lähteandmed!$E$45*1.2*1.005*(($G$6-1)-O762),0)</f>
        <v>37.32951096</v>
      </c>
    </row>
    <row r="763" spans="2:16">
      <c r="B763" s="113">
        <v>759</v>
      </c>
      <c r="C763" s="113">
        <v>-3.5</v>
      </c>
      <c r="D763" s="276">
        <f t="shared" si="22"/>
        <v>13.48879749586558</v>
      </c>
      <c r="L763" s="114">
        <f>IF(C763&lt;$G$6,Lähteandmed!$E$45*1.2*1.005*($G$6-O763),0)</f>
        <v>37.680022799999996</v>
      </c>
      <c r="M763" s="276" t="str">
        <f>IF(($G$4-Lähteandmed!$H$45*(Kraadpäevad!$G$4-Kraadpäevad!C763))&gt;Lähteandmed!$I$45,($G$4-Lähteandmed!$H$45*(Kraadpäevad!$G$4-Kraadpäevad!C763)),Lähteandmed!$I$45)</f>
        <v/>
      </c>
      <c r="N763" s="114">
        <f>IFERROR(($G$4-M763)/($G$4-C763),Lähteandmed!$H$45)</f>
        <v>0</v>
      </c>
      <c r="O763" s="276">
        <f t="shared" si="23"/>
        <v>-3.5</v>
      </c>
      <c r="P763" s="276">
        <f>IF(O763&lt;($G$6-1),Lähteandmed!$E$45*1.2*1.005*(($G$6-1)-O763),0)</f>
        <v>35.927463599999996</v>
      </c>
    </row>
    <row r="764" spans="2:16">
      <c r="B764" s="113">
        <v>760</v>
      </c>
      <c r="C764" s="113">
        <v>-3.5</v>
      </c>
      <c r="D764" s="276">
        <f t="shared" si="22"/>
        <v>13.48879749586558</v>
      </c>
      <c r="L764" s="114">
        <f>IF(C764&lt;$G$6,Lähteandmed!$E$45*1.2*1.005*($G$6-O764),0)</f>
        <v>37.680022799999996</v>
      </c>
      <c r="M764" s="276" t="str">
        <f>IF(($G$4-Lähteandmed!$H$45*(Kraadpäevad!$G$4-Kraadpäevad!C764))&gt;Lähteandmed!$I$45,($G$4-Lähteandmed!$H$45*(Kraadpäevad!$G$4-Kraadpäevad!C764)),Lähteandmed!$I$45)</f>
        <v/>
      </c>
      <c r="N764" s="114">
        <f>IFERROR(($G$4-M764)/($G$4-C764),Lähteandmed!$H$45)</f>
        <v>0</v>
      </c>
      <c r="O764" s="276">
        <f t="shared" si="23"/>
        <v>-3.5</v>
      </c>
      <c r="P764" s="276">
        <f>IF(O764&lt;($G$6-1),Lähteandmed!$E$45*1.2*1.005*(($G$6-1)-O764),0)</f>
        <v>35.927463599999996</v>
      </c>
    </row>
    <row r="765" spans="2:16">
      <c r="B765" s="113">
        <v>761</v>
      </c>
      <c r="C765" s="113">
        <v>-3.4</v>
      </c>
      <c r="D765" s="276">
        <f t="shared" si="22"/>
        <v>13.38879749586558</v>
      </c>
      <c r="L765" s="114">
        <f>IF(C765&lt;$G$6,Lähteandmed!$E$45*1.2*1.005*($G$6-O765),0)</f>
        <v>37.504766879999998</v>
      </c>
      <c r="M765" s="276" t="str">
        <f>IF(($G$4-Lähteandmed!$H$45*(Kraadpäevad!$G$4-Kraadpäevad!C765))&gt;Lähteandmed!$I$45,($G$4-Lähteandmed!$H$45*(Kraadpäevad!$G$4-Kraadpäevad!C765)),Lähteandmed!$I$45)</f>
        <v/>
      </c>
      <c r="N765" s="114">
        <f>IFERROR(($G$4-M765)/($G$4-C765),Lähteandmed!$H$45)</f>
        <v>0</v>
      </c>
      <c r="O765" s="276">
        <f t="shared" si="23"/>
        <v>-3.4</v>
      </c>
      <c r="P765" s="276">
        <f>IF(O765&lt;($G$6-1),Lähteandmed!$E$45*1.2*1.005*(($G$6-1)-O765),0)</f>
        <v>35.752207679999998</v>
      </c>
    </row>
    <row r="766" spans="2:16">
      <c r="B766" s="113">
        <v>762</v>
      </c>
      <c r="C766" s="113">
        <v>-3.4</v>
      </c>
      <c r="D766" s="276">
        <f t="shared" si="22"/>
        <v>13.38879749586558</v>
      </c>
      <c r="L766" s="114">
        <f>IF(C766&lt;$G$6,Lähteandmed!$E$45*1.2*1.005*($G$6-O766),0)</f>
        <v>37.504766879999998</v>
      </c>
      <c r="M766" s="276" t="str">
        <f>IF(($G$4-Lähteandmed!$H$45*(Kraadpäevad!$G$4-Kraadpäevad!C766))&gt;Lähteandmed!$I$45,($G$4-Lähteandmed!$H$45*(Kraadpäevad!$G$4-Kraadpäevad!C766)),Lähteandmed!$I$45)</f>
        <v/>
      </c>
      <c r="N766" s="114">
        <f>IFERROR(($G$4-M766)/($G$4-C766),Lähteandmed!$H$45)</f>
        <v>0</v>
      </c>
      <c r="O766" s="276">
        <f t="shared" si="23"/>
        <v>-3.4</v>
      </c>
      <c r="P766" s="276">
        <f>IF(O766&lt;($G$6-1),Lähteandmed!$E$45*1.2*1.005*(($G$6-1)-O766),0)</f>
        <v>35.752207679999998</v>
      </c>
    </row>
    <row r="767" spans="2:16">
      <c r="B767" s="113">
        <v>763</v>
      </c>
      <c r="C767" s="113">
        <v>-3.4</v>
      </c>
      <c r="D767" s="276">
        <f t="shared" si="22"/>
        <v>13.38879749586558</v>
      </c>
      <c r="L767" s="114">
        <f>IF(C767&lt;$G$6,Lähteandmed!$E$45*1.2*1.005*($G$6-O767),0)</f>
        <v>37.504766879999998</v>
      </c>
      <c r="M767" s="276" t="str">
        <f>IF(($G$4-Lähteandmed!$H$45*(Kraadpäevad!$G$4-Kraadpäevad!C767))&gt;Lähteandmed!$I$45,($G$4-Lähteandmed!$H$45*(Kraadpäevad!$G$4-Kraadpäevad!C767)),Lähteandmed!$I$45)</f>
        <v/>
      </c>
      <c r="N767" s="114">
        <f>IFERROR(($G$4-M767)/($G$4-C767),Lähteandmed!$H$45)</f>
        <v>0</v>
      </c>
      <c r="O767" s="276">
        <f t="shared" si="23"/>
        <v>-3.4</v>
      </c>
      <c r="P767" s="276">
        <f>IF(O767&lt;($G$6-1),Lähteandmed!$E$45*1.2*1.005*(($G$6-1)-O767),0)</f>
        <v>35.752207679999998</v>
      </c>
    </row>
    <row r="768" spans="2:16">
      <c r="B768" s="113">
        <v>764</v>
      </c>
      <c r="C768" s="113">
        <v>-3.3</v>
      </c>
      <c r="D768" s="276">
        <f t="shared" si="22"/>
        <v>13.28879749586558</v>
      </c>
      <c r="L768" s="114">
        <f>IF(C768&lt;$G$6,Lähteandmed!$E$45*1.2*1.005*($G$6-O768),0)</f>
        <v>37.32951096</v>
      </c>
      <c r="M768" s="276" t="str">
        <f>IF(($G$4-Lähteandmed!$H$45*(Kraadpäevad!$G$4-Kraadpäevad!C768))&gt;Lähteandmed!$I$45,($G$4-Lähteandmed!$H$45*(Kraadpäevad!$G$4-Kraadpäevad!C768)),Lähteandmed!$I$45)</f>
        <v/>
      </c>
      <c r="N768" s="114">
        <f>IFERROR(($G$4-M768)/($G$4-C768),Lähteandmed!$H$45)</f>
        <v>0</v>
      </c>
      <c r="O768" s="276">
        <f t="shared" si="23"/>
        <v>-3.3</v>
      </c>
      <c r="P768" s="276">
        <f>IF(O768&lt;($G$6-1),Lähteandmed!$E$45*1.2*1.005*(($G$6-1)-O768),0)</f>
        <v>35.57695176</v>
      </c>
    </row>
    <row r="769" spans="2:16">
      <c r="B769" s="113">
        <v>765</v>
      </c>
      <c r="C769" s="113">
        <v>-3.3</v>
      </c>
      <c r="D769" s="276">
        <f t="shared" si="22"/>
        <v>13.28879749586558</v>
      </c>
      <c r="L769" s="114">
        <f>IF(C769&lt;$G$6,Lähteandmed!$E$45*1.2*1.005*($G$6-O769),0)</f>
        <v>37.32951096</v>
      </c>
      <c r="M769" s="276" t="str">
        <f>IF(($G$4-Lähteandmed!$H$45*(Kraadpäevad!$G$4-Kraadpäevad!C769))&gt;Lähteandmed!$I$45,($G$4-Lähteandmed!$H$45*(Kraadpäevad!$G$4-Kraadpäevad!C769)),Lähteandmed!$I$45)</f>
        <v/>
      </c>
      <c r="N769" s="114">
        <f>IFERROR(($G$4-M769)/($G$4-C769),Lähteandmed!$H$45)</f>
        <v>0</v>
      </c>
      <c r="O769" s="276">
        <f t="shared" si="23"/>
        <v>-3.3</v>
      </c>
      <c r="P769" s="276">
        <f>IF(O769&lt;($G$6-1),Lähteandmed!$E$45*1.2*1.005*(($G$6-1)-O769),0)</f>
        <v>35.57695176</v>
      </c>
    </row>
    <row r="770" spans="2:16">
      <c r="B770" s="113">
        <v>766</v>
      </c>
      <c r="C770" s="113">
        <v>-4.5</v>
      </c>
      <c r="D770" s="276">
        <f t="shared" si="22"/>
        <v>14.48879749586558</v>
      </c>
      <c r="L770" s="114">
        <f>IF(C770&lt;$G$6,Lähteandmed!$E$45*1.2*1.005*($G$6-O770),0)</f>
        <v>39.432581999999996</v>
      </c>
      <c r="M770" s="276" t="str">
        <f>IF(($G$4-Lähteandmed!$H$45*(Kraadpäevad!$G$4-Kraadpäevad!C770))&gt;Lähteandmed!$I$45,($G$4-Lähteandmed!$H$45*(Kraadpäevad!$G$4-Kraadpäevad!C770)),Lähteandmed!$I$45)</f>
        <v/>
      </c>
      <c r="N770" s="114">
        <f>IFERROR(($G$4-M770)/($G$4-C770),Lähteandmed!$H$45)</f>
        <v>0</v>
      </c>
      <c r="O770" s="276">
        <f t="shared" si="23"/>
        <v>-4.5</v>
      </c>
      <c r="P770" s="276">
        <f>IF(O770&lt;($G$6-1),Lähteandmed!$E$45*1.2*1.005*(($G$6-1)-O770),0)</f>
        <v>37.680022799999996</v>
      </c>
    </row>
    <row r="771" spans="2:16">
      <c r="B771" s="113">
        <v>767</v>
      </c>
      <c r="C771" s="113">
        <v>-5.8</v>
      </c>
      <c r="D771" s="276">
        <f t="shared" si="22"/>
        <v>15.78879749586558</v>
      </c>
      <c r="L771" s="114">
        <f>IF(C771&lt;$G$6,Lähteandmed!$E$45*1.2*1.005*($G$6-O771),0)</f>
        <v>41.710908959999998</v>
      </c>
      <c r="M771" s="276" t="str">
        <f>IF(($G$4-Lähteandmed!$H$45*(Kraadpäevad!$G$4-Kraadpäevad!C771))&gt;Lähteandmed!$I$45,($G$4-Lähteandmed!$H$45*(Kraadpäevad!$G$4-Kraadpäevad!C771)),Lähteandmed!$I$45)</f>
        <v/>
      </c>
      <c r="N771" s="114">
        <f>IFERROR(($G$4-M771)/($G$4-C771),Lähteandmed!$H$45)</f>
        <v>0</v>
      </c>
      <c r="O771" s="276">
        <f t="shared" si="23"/>
        <v>-5.8</v>
      </c>
      <c r="P771" s="276">
        <f>IF(O771&lt;($G$6-1),Lähteandmed!$E$45*1.2*1.005*(($G$6-1)-O771),0)</f>
        <v>39.958349759999997</v>
      </c>
    </row>
    <row r="772" spans="2:16">
      <c r="B772" s="113">
        <v>768</v>
      </c>
      <c r="C772" s="113">
        <v>-7</v>
      </c>
      <c r="D772" s="276">
        <f t="shared" ref="D772:D835" si="24">IFERROR(IF($G$5-C772&gt;0,$G$5-C772,"0"),0)</f>
        <v>16.98879749586558</v>
      </c>
      <c r="L772" s="114">
        <f>IF(C772&lt;$G$6,Lähteandmed!$E$45*1.2*1.005*($G$6-O772),0)</f>
        <v>43.813979999999994</v>
      </c>
      <c r="M772" s="276" t="str">
        <f>IF(($G$4-Lähteandmed!$H$45*(Kraadpäevad!$G$4-Kraadpäevad!C772))&gt;Lähteandmed!$I$45,($G$4-Lähteandmed!$H$45*(Kraadpäevad!$G$4-Kraadpäevad!C772)),Lähteandmed!$I$45)</f>
        <v/>
      </c>
      <c r="N772" s="114">
        <f>IFERROR(($G$4-M772)/($G$4-C772),Lähteandmed!$H$45)</f>
        <v>0</v>
      </c>
      <c r="O772" s="276">
        <f t="shared" ref="O772:O835" si="25">N772*($G$4-C772)+C772</f>
        <v>-7</v>
      </c>
      <c r="P772" s="276">
        <f>IF(O772&lt;($G$6-1),Lähteandmed!$E$45*1.2*1.005*(($G$6-1)-O772),0)</f>
        <v>42.061420799999993</v>
      </c>
    </row>
    <row r="773" spans="2:16">
      <c r="B773" s="113">
        <v>769</v>
      </c>
      <c r="C773" s="113">
        <v>-7.3</v>
      </c>
      <c r="D773" s="276">
        <f t="shared" si="24"/>
        <v>17.28879749586558</v>
      </c>
      <c r="L773" s="114">
        <f>IF(C773&lt;$G$6,Lähteandmed!$E$45*1.2*1.005*($G$6-O773),0)</f>
        <v>44.339747759999995</v>
      </c>
      <c r="M773" s="276" t="str">
        <f>IF(($G$4-Lähteandmed!$H$45*(Kraadpäevad!$G$4-Kraadpäevad!C773))&gt;Lähteandmed!$I$45,($G$4-Lähteandmed!$H$45*(Kraadpäevad!$G$4-Kraadpäevad!C773)),Lähteandmed!$I$45)</f>
        <v/>
      </c>
      <c r="N773" s="114">
        <f>IFERROR(($G$4-M773)/($G$4-C773),Lähteandmed!$H$45)</f>
        <v>0</v>
      </c>
      <c r="O773" s="276">
        <f t="shared" si="25"/>
        <v>-7.3</v>
      </c>
      <c r="P773" s="276">
        <f>IF(O773&lt;($G$6-1),Lähteandmed!$E$45*1.2*1.005*(($G$6-1)-O773),0)</f>
        <v>42.587188560000001</v>
      </c>
    </row>
    <row r="774" spans="2:16">
      <c r="B774" s="113">
        <v>770</v>
      </c>
      <c r="C774" s="113">
        <v>-7.7</v>
      </c>
      <c r="D774" s="276">
        <f t="shared" si="24"/>
        <v>17.688797495865579</v>
      </c>
      <c r="L774" s="114">
        <f>IF(C774&lt;$G$6,Lähteandmed!$E$45*1.2*1.005*($G$6-O774),0)</f>
        <v>45.040771439999993</v>
      </c>
      <c r="M774" s="276" t="str">
        <f>IF(($G$4-Lähteandmed!$H$45*(Kraadpäevad!$G$4-Kraadpäevad!C774))&gt;Lähteandmed!$I$45,($G$4-Lähteandmed!$H$45*(Kraadpäevad!$G$4-Kraadpäevad!C774)),Lähteandmed!$I$45)</f>
        <v/>
      </c>
      <c r="N774" s="114">
        <f>IFERROR(($G$4-M774)/($G$4-C774),Lähteandmed!$H$45)</f>
        <v>0</v>
      </c>
      <c r="O774" s="276">
        <f t="shared" si="25"/>
        <v>-7.7</v>
      </c>
      <c r="P774" s="276">
        <f>IF(O774&lt;($G$6-1),Lähteandmed!$E$45*1.2*1.005*(($G$6-1)-O774),0)</f>
        <v>43.288212239999993</v>
      </c>
    </row>
    <row r="775" spans="2:16">
      <c r="B775" s="113">
        <v>771</v>
      </c>
      <c r="C775" s="113">
        <v>-8</v>
      </c>
      <c r="D775" s="276">
        <f t="shared" si="24"/>
        <v>17.98879749586558</v>
      </c>
      <c r="L775" s="114">
        <f>IF(C775&lt;$G$6,Lähteandmed!$E$45*1.2*1.005*($G$6-O775),0)</f>
        <v>45.566539199999994</v>
      </c>
      <c r="M775" s="276" t="str">
        <f>IF(($G$4-Lähteandmed!$H$45*(Kraadpäevad!$G$4-Kraadpäevad!C775))&gt;Lähteandmed!$I$45,($G$4-Lähteandmed!$H$45*(Kraadpäevad!$G$4-Kraadpäevad!C775)),Lähteandmed!$I$45)</f>
        <v/>
      </c>
      <c r="N775" s="114">
        <f>IFERROR(($G$4-M775)/($G$4-C775),Lähteandmed!$H$45)</f>
        <v>0</v>
      </c>
      <c r="O775" s="276">
        <f t="shared" si="25"/>
        <v>-8</v>
      </c>
      <c r="P775" s="276">
        <f>IF(O775&lt;($G$6-1),Lähteandmed!$E$45*1.2*1.005*(($G$6-1)-O775),0)</f>
        <v>43.813979999999994</v>
      </c>
    </row>
    <row r="776" spans="2:16">
      <c r="B776" s="113">
        <v>772</v>
      </c>
      <c r="C776" s="113">
        <v>-8.4</v>
      </c>
      <c r="D776" s="276">
        <f t="shared" si="24"/>
        <v>18.388797495865582</v>
      </c>
      <c r="L776" s="114">
        <f>IF(C776&lt;$G$6,Lähteandmed!$E$45*1.2*1.005*($G$6-O776),0)</f>
        <v>46.267562879999993</v>
      </c>
      <c r="M776" s="276" t="str">
        <f>IF(($G$4-Lähteandmed!$H$45*(Kraadpäevad!$G$4-Kraadpäevad!C776))&gt;Lähteandmed!$I$45,($G$4-Lähteandmed!$H$45*(Kraadpäevad!$G$4-Kraadpäevad!C776)),Lähteandmed!$I$45)</f>
        <v/>
      </c>
      <c r="N776" s="114">
        <f>IFERROR(($G$4-M776)/($G$4-C776),Lähteandmed!$H$45)</f>
        <v>0</v>
      </c>
      <c r="O776" s="276">
        <f t="shared" si="25"/>
        <v>-8.4</v>
      </c>
      <c r="P776" s="276">
        <f>IF(O776&lt;($G$6-1),Lähteandmed!$E$45*1.2*1.005*(($G$6-1)-O776),0)</f>
        <v>44.515003679999992</v>
      </c>
    </row>
    <row r="777" spans="2:16">
      <c r="B777" s="113">
        <v>773</v>
      </c>
      <c r="C777" s="113">
        <v>-8.8000000000000007</v>
      </c>
      <c r="D777" s="276">
        <f t="shared" si="24"/>
        <v>18.78879749586558</v>
      </c>
      <c r="L777" s="114">
        <f>IF(C777&lt;$G$6,Lähteandmed!$E$45*1.2*1.005*($G$6-O777),0)</f>
        <v>46.968586559999999</v>
      </c>
      <c r="M777" s="276" t="str">
        <f>IF(($G$4-Lähteandmed!$H$45*(Kraadpäevad!$G$4-Kraadpäevad!C777))&gt;Lähteandmed!$I$45,($G$4-Lähteandmed!$H$45*(Kraadpäevad!$G$4-Kraadpäevad!C777)),Lähteandmed!$I$45)</f>
        <v/>
      </c>
      <c r="N777" s="114">
        <f>IFERROR(($G$4-M777)/($G$4-C777),Lähteandmed!$H$45)</f>
        <v>0</v>
      </c>
      <c r="O777" s="276">
        <f t="shared" si="25"/>
        <v>-8.8000000000000007</v>
      </c>
      <c r="P777" s="276">
        <f>IF(O777&lt;($G$6-1),Lähteandmed!$E$45*1.2*1.005*(($G$6-1)-O777),0)</f>
        <v>45.216027359999998</v>
      </c>
    </row>
    <row r="778" spans="2:16">
      <c r="B778" s="113">
        <v>774</v>
      </c>
      <c r="C778" s="113">
        <v>-9.1999999999999993</v>
      </c>
      <c r="D778" s="276">
        <f t="shared" si="24"/>
        <v>19.188797495865579</v>
      </c>
      <c r="L778" s="114">
        <f>IF(C778&lt;$G$6,Lähteandmed!$E$45*1.2*1.005*($G$6-O778),0)</f>
        <v>47.669610239999997</v>
      </c>
      <c r="M778" s="276" t="str">
        <f>IF(($G$4-Lähteandmed!$H$45*(Kraadpäevad!$G$4-Kraadpäevad!C778))&gt;Lähteandmed!$I$45,($G$4-Lähteandmed!$H$45*(Kraadpäevad!$G$4-Kraadpäevad!C778)),Lähteandmed!$I$45)</f>
        <v/>
      </c>
      <c r="N778" s="114">
        <f>IFERROR(($G$4-M778)/($G$4-C778),Lähteandmed!$H$45)</f>
        <v>0</v>
      </c>
      <c r="O778" s="276">
        <f t="shared" si="25"/>
        <v>-9.1999999999999993</v>
      </c>
      <c r="P778" s="276">
        <f>IF(O778&lt;($G$6-1),Lähteandmed!$E$45*1.2*1.005*(($G$6-1)-O778),0)</f>
        <v>45.917051039999997</v>
      </c>
    </row>
    <row r="779" spans="2:16">
      <c r="B779" s="113">
        <v>775</v>
      </c>
      <c r="C779" s="113">
        <v>-9.3000000000000007</v>
      </c>
      <c r="D779" s="276">
        <f t="shared" si="24"/>
        <v>19.28879749586558</v>
      </c>
      <c r="L779" s="114">
        <f>IF(C779&lt;$G$6,Lähteandmed!$E$45*1.2*1.005*($G$6-O779),0)</f>
        <v>47.844866159999995</v>
      </c>
      <c r="M779" s="276" t="str">
        <f>IF(($G$4-Lähteandmed!$H$45*(Kraadpäevad!$G$4-Kraadpäevad!C779))&gt;Lähteandmed!$I$45,($G$4-Lähteandmed!$H$45*(Kraadpäevad!$G$4-Kraadpäevad!C779)),Lähteandmed!$I$45)</f>
        <v/>
      </c>
      <c r="N779" s="114">
        <f>IFERROR(($G$4-M779)/($G$4-C779),Lähteandmed!$H$45)</f>
        <v>0</v>
      </c>
      <c r="O779" s="276">
        <f t="shared" si="25"/>
        <v>-9.3000000000000007</v>
      </c>
      <c r="P779" s="276">
        <f>IF(O779&lt;($G$6-1),Lähteandmed!$E$45*1.2*1.005*(($G$6-1)-O779),0)</f>
        <v>46.092306959999995</v>
      </c>
    </row>
    <row r="780" spans="2:16">
      <c r="B780" s="113">
        <v>776</v>
      </c>
      <c r="C780" s="113">
        <v>-9.3000000000000007</v>
      </c>
      <c r="D780" s="276">
        <f t="shared" si="24"/>
        <v>19.28879749586558</v>
      </c>
      <c r="L780" s="114">
        <f>IF(C780&lt;$G$6,Lähteandmed!$E$45*1.2*1.005*($G$6-O780),0)</f>
        <v>47.844866159999995</v>
      </c>
      <c r="M780" s="276" t="str">
        <f>IF(($G$4-Lähteandmed!$H$45*(Kraadpäevad!$G$4-Kraadpäevad!C780))&gt;Lähteandmed!$I$45,($G$4-Lähteandmed!$H$45*(Kraadpäevad!$G$4-Kraadpäevad!C780)),Lähteandmed!$I$45)</f>
        <v/>
      </c>
      <c r="N780" s="114">
        <f>IFERROR(($G$4-M780)/($G$4-C780),Lähteandmed!$H$45)</f>
        <v>0</v>
      </c>
      <c r="O780" s="276">
        <f t="shared" si="25"/>
        <v>-9.3000000000000007</v>
      </c>
      <c r="P780" s="276">
        <f>IF(O780&lt;($G$6-1),Lähteandmed!$E$45*1.2*1.005*(($G$6-1)-O780),0)</f>
        <v>46.092306959999995</v>
      </c>
    </row>
    <row r="781" spans="2:16">
      <c r="B781" s="113">
        <v>777</v>
      </c>
      <c r="C781" s="113">
        <v>-9.4</v>
      </c>
      <c r="D781" s="276">
        <f t="shared" si="24"/>
        <v>19.388797495865582</v>
      </c>
      <c r="L781" s="114">
        <f>IF(C781&lt;$G$6,Lähteandmed!$E$45*1.2*1.005*($G$6-O781),0)</f>
        <v>48.020122079999993</v>
      </c>
      <c r="M781" s="276" t="str">
        <f>IF(($G$4-Lähteandmed!$H$45*(Kraadpäevad!$G$4-Kraadpäevad!C781))&gt;Lähteandmed!$I$45,($G$4-Lähteandmed!$H$45*(Kraadpäevad!$G$4-Kraadpäevad!C781)),Lähteandmed!$I$45)</f>
        <v/>
      </c>
      <c r="N781" s="114">
        <f>IFERROR(($G$4-M781)/($G$4-C781),Lähteandmed!$H$45)</f>
        <v>0</v>
      </c>
      <c r="O781" s="276">
        <f t="shared" si="25"/>
        <v>-9.4</v>
      </c>
      <c r="P781" s="276">
        <f>IF(O781&lt;($G$6-1),Lähteandmed!$E$45*1.2*1.005*(($G$6-1)-O781),0)</f>
        <v>46.267562879999993</v>
      </c>
    </row>
    <row r="782" spans="2:16">
      <c r="B782" s="113">
        <v>778</v>
      </c>
      <c r="C782" s="113">
        <v>-9.4</v>
      </c>
      <c r="D782" s="276">
        <f t="shared" si="24"/>
        <v>19.388797495865582</v>
      </c>
      <c r="L782" s="114">
        <f>IF(C782&lt;$G$6,Lähteandmed!$E$45*1.2*1.005*($G$6-O782),0)</f>
        <v>48.020122079999993</v>
      </c>
      <c r="M782" s="276" t="str">
        <f>IF(($G$4-Lähteandmed!$H$45*(Kraadpäevad!$G$4-Kraadpäevad!C782))&gt;Lähteandmed!$I$45,($G$4-Lähteandmed!$H$45*(Kraadpäevad!$G$4-Kraadpäevad!C782)),Lähteandmed!$I$45)</f>
        <v/>
      </c>
      <c r="N782" s="114">
        <f>IFERROR(($G$4-M782)/($G$4-C782),Lähteandmed!$H$45)</f>
        <v>0</v>
      </c>
      <c r="O782" s="276">
        <f t="shared" si="25"/>
        <v>-9.4</v>
      </c>
      <c r="P782" s="276">
        <f>IF(O782&lt;($G$6-1),Lähteandmed!$E$45*1.2*1.005*(($G$6-1)-O782),0)</f>
        <v>46.267562879999993</v>
      </c>
    </row>
    <row r="783" spans="2:16">
      <c r="B783" s="113">
        <v>779</v>
      </c>
      <c r="C783" s="113">
        <v>-9.3000000000000007</v>
      </c>
      <c r="D783" s="276">
        <f t="shared" si="24"/>
        <v>19.28879749586558</v>
      </c>
      <c r="L783" s="114">
        <f>IF(C783&lt;$G$6,Lähteandmed!$E$45*1.2*1.005*($G$6-O783),0)</f>
        <v>47.844866159999995</v>
      </c>
      <c r="M783" s="276" t="str">
        <f>IF(($G$4-Lähteandmed!$H$45*(Kraadpäevad!$G$4-Kraadpäevad!C783))&gt;Lähteandmed!$I$45,($G$4-Lähteandmed!$H$45*(Kraadpäevad!$G$4-Kraadpäevad!C783)),Lähteandmed!$I$45)</f>
        <v/>
      </c>
      <c r="N783" s="114">
        <f>IFERROR(($G$4-M783)/($G$4-C783),Lähteandmed!$H$45)</f>
        <v>0</v>
      </c>
      <c r="O783" s="276">
        <f t="shared" si="25"/>
        <v>-9.3000000000000007</v>
      </c>
      <c r="P783" s="276">
        <f>IF(O783&lt;($G$6-1),Lähteandmed!$E$45*1.2*1.005*(($G$6-1)-O783),0)</f>
        <v>46.092306959999995</v>
      </c>
    </row>
    <row r="784" spans="2:16">
      <c r="B784" s="113">
        <v>780</v>
      </c>
      <c r="C784" s="113">
        <v>-9.3000000000000007</v>
      </c>
      <c r="D784" s="276">
        <f t="shared" si="24"/>
        <v>19.28879749586558</v>
      </c>
      <c r="L784" s="114">
        <f>IF(C784&lt;$G$6,Lähteandmed!$E$45*1.2*1.005*($G$6-O784),0)</f>
        <v>47.844866159999995</v>
      </c>
      <c r="M784" s="276" t="str">
        <f>IF(($G$4-Lähteandmed!$H$45*(Kraadpäevad!$G$4-Kraadpäevad!C784))&gt;Lähteandmed!$I$45,($G$4-Lähteandmed!$H$45*(Kraadpäevad!$G$4-Kraadpäevad!C784)),Lähteandmed!$I$45)</f>
        <v/>
      </c>
      <c r="N784" s="114">
        <f>IFERROR(($G$4-M784)/($G$4-C784),Lähteandmed!$H$45)</f>
        <v>0</v>
      </c>
      <c r="O784" s="276">
        <f t="shared" si="25"/>
        <v>-9.3000000000000007</v>
      </c>
      <c r="P784" s="276">
        <f>IF(O784&lt;($G$6-1),Lähteandmed!$E$45*1.2*1.005*(($G$6-1)-O784),0)</f>
        <v>46.092306959999995</v>
      </c>
    </row>
    <row r="785" spans="2:16">
      <c r="B785" s="113">
        <v>781</v>
      </c>
      <c r="C785" s="113">
        <v>-9.1999999999999993</v>
      </c>
      <c r="D785" s="276">
        <f t="shared" si="24"/>
        <v>19.188797495865579</v>
      </c>
      <c r="L785" s="114">
        <f>IF(C785&lt;$G$6,Lähteandmed!$E$45*1.2*1.005*($G$6-O785),0)</f>
        <v>47.669610239999997</v>
      </c>
      <c r="M785" s="276" t="str">
        <f>IF(($G$4-Lähteandmed!$H$45*(Kraadpäevad!$G$4-Kraadpäevad!C785))&gt;Lähteandmed!$I$45,($G$4-Lähteandmed!$H$45*(Kraadpäevad!$G$4-Kraadpäevad!C785)),Lähteandmed!$I$45)</f>
        <v/>
      </c>
      <c r="N785" s="114">
        <f>IFERROR(($G$4-M785)/($G$4-C785),Lähteandmed!$H$45)</f>
        <v>0</v>
      </c>
      <c r="O785" s="276">
        <f t="shared" si="25"/>
        <v>-9.1999999999999993</v>
      </c>
      <c r="P785" s="276">
        <f>IF(O785&lt;($G$6-1),Lähteandmed!$E$45*1.2*1.005*(($G$6-1)-O785),0)</f>
        <v>45.917051039999997</v>
      </c>
    </row>
    <row r="786" spans="2:16">
      <c r="B786" s="113">
        <v>782</v>
      </c>
      <c r="C786" s="113">
        <v>-9.1</v>
      </c>
      <c r="D786" s="276">
        <f t="shared" si="24"/>
        <v>19.088797495865578</v>
      </c>
      <c r="L786" s="114">
        <f>IF(C786&lt;$G$6,Lähteandmed!$E$45*1.2*1.005*($G$6-O786),0)</f>
        <v>47.494354319999999</v>
      </c>
      <c r="M786" s="276" t="str">
        <f>IF(($G$4-Lähteandmed!$H$45*(Kraadpäevad!$G$4-Kraadpäevad!C786))&gt;Lähteandmed!$I$45,($G$4-Lähteandmed!$H$45*(Kraadpäevad!$G$4-Kraadpäevad!C786)),Lähteandmed!$I$45)</f>
        <v/>
      </c>
      <c r="N786" s="114">
        <f>IFERROR(($G$4-M786)/($G$4-C786),Lähteandmed!$H$45)</f>
        <v>0</v>
      </c>
      <c r="O786" s="276">
        <f t="shared" si="25"/>
        <v>-9.1</v>
      </c>
      <c r="P786" s="276">
        <f>IF(O786&lt;($G$6-1),Lähteandmed!$E$45*1.2*1.005*(($G$6-1)-O786),0)</f>
        <v>45.741795119999999</v>
      </c>
    </row>
    <row r="787" spans="2:16">
      <c r="B787" s="113">
        <v>783</v>
      </c>
      <c r="C787" s="113">
        <v>-9</v>
      </c>
      <c r="D787" s="276">
        <f t="shared" si="24"/>
        <v>18.98879749586558</v>
      </c>
      <c r="L787" s="114">
        <f>IF(C787&lt;$G$6,Lähteandmed!$E$45*1.2*1.005*($G$6-O787),0)</f>
        <v>47.319098399999994</v>
      </c>
      <c r="M787" s="276" t="str">
        <f>IF(($G$4-Lähteandmed!$H$45*(Kraadpäevad!$G$4-Kraadpäevad!C787))&gt;Lähteandmed!$I$45,($G$4-Lähteandmed!$H$45*(Kraadpäevad!$G$4-Kraadpäevad!C787)),Lähteandmed!$I$45)</f>
        <v/>
      </c>
      <c r="N787" s="114">
        <f>IFERROR(($G$4-M787)/($G$4-C787),Lähteandmed!$H$45)</f>
        <v>0</v>
      </c>
      <c r="O787" s="276">
        <f t="shared" si="25"/>
        <v>-9</v>
      </c>
      <c r="P787" s="276">
        <f>IF(O787&lt;($G$6-1),Lähteandmed!$E$45*1.2*1.005*(($G$6-1)-O787),0)</f>
        <v>45.566539199999994</v>
      </c>
    </row>
    <row r="788" spans="2:16">
      <c r="B788" s="113">
        <v>784</v>
      </c>
      <c r="C788" s="113">
        <v>-9.6999999999999993</v>
      </c>
      <c r="D788" s="276">
        <f t="shared" si="24"/>
        <v>19.688797495865579</v>
      </c>
      <c r="L788" s="114">
        <f>IF(C788&lt;$G$6,Lähteandmed!$E$45*1.2*1.005*($G$6-O788),0)</f>
        <v>48.545889839999994</v>
      </c>
      <c r="M788" s="276" t="str">
        <f>IF(($G$4-Lähteandmed!$H$45*(Kraadpäevad!$G$4-Kraadpäevad!C788))&gt;Lähteandmed!$I$45,($G$4-Lähteandmed!$H$45*(Kraadpäevad!$G$4-Kraadpäevad!C788)),Lähteandmed!$I$45)</f>
        <v/>
      </c>
      <c r="N788" s="114">
        <f>IFERROR(($G$4-M788)/($G$4-C788),Lähteandmed!$H$45)</f>
        <v>0</v>
      </c>
      <c r="O788" s="276">
        <f t="shared" si="25"/>
        <v>-9.6999999999999993</v>
      </c>
      <c r="P788" s="276">
        <f>IF(O788&lt;($G$6-1),Lähteandmed!$E$45*1.2*1.005*(($G$6-1)-O788),0)</f>
        <v>46.793330639999994</v>
      </c>
    </row>
    <row r="789" spans="2:16">
      <c r="B789" s="113">
        <v>785</v>
      </c>
      <c r="C789" s="113">
        <v>-10.4</v>
      </c>
      <c r="D789" s="276">
        <f t="shared" si="24"/>
        <v>20.388797495865582</v>
      </c>
      <c r="L789" s="114">
        <f>IF(C789&lt;$G$6,Lähteandmed!$E$45*1.2*1.005*($G$6-O789),0)</f>
        <v>49.772681279999993</v>
      </c>
      <c r="M789" s="276" t="str">
        <f>IF(($G$4-Lähteandmed!$H$45*(Kraadpäevad!$G$4-Kraadpäevad!C789))&gt;Lähteandmed!$I$45,($G$4-Lähteandmed!$H$45*(Kraadpäevad!$G$4-Kraadpäevad!C789)),Lähteandmed!$I$45)</f>
        <v/>
      </c>
      <c r="N789" s="114">
        <f>IFERROR(($G$4-M789)/($G$4-C789),Lähteandmed!$H$45)</f>
        <v>0</v>
      </c>
      <c r="O789" s="276">
        <f t="shared" si="25"/>
        <v>-10.4</v>
      </c>
      <c r="P789" s="276">
        <f>IF(O789&lt;($G$6-1),Lähteandmed!$E$45*1.2*1.005*(($G$6-1)-O789),0)</f>
        <v>48.020122079999993</v>
      </c>
    </row>
    <row r="790" spans="2:16">
      <c r="B790" s="113">
        <v>786</v>
      </c>
      <c r="C790" s="113">
        <v>-11.1</v>
      </c>
      <c r="D790" s="276">
        <f t="shared" si="24"/>
        <v>21.088797495865578</v>
      </c>
      <c r="L790" s="114">
        <f>IF(C790&lt;$G$6,Lähteandmed!$E$45*1.2*1.005*($G$6-O790),0)</f>
        <v>50.99947272</v>
      </c>
      <c r="M790" s="276" t="str">
        <f>IF(($G$4-Lähteandmed!$H$45*(Kraadpäevad!$G$4-Kraadpäevad!C790))&gt;Lähteandmed!$I$45,($G$4-Lähteandmed!$H$45*(Kraadpäevad!$G$4-Kraadpäevad!C790)),Lähteandmed!$I$45)</f>
        <v/>
      </c>
      <c r="N790" s="114">
        <f>IFERROR(($G$4-M790)/($G$4-C790),Lähteandmed!$H$45)</f>
        <v>0</v>
      </c>
      <c r="O790" s="276">
        <f t="shared" si="25"/>
        <v>-11.1</v>
      </c>
      <c r="P790" s="276">
        <f>IF(O790&lt;($G$6-1),Lähteandmed!$E$45*1.2*1.005*(($G$6-1)-O790),0)</f>
        <v>49.24691352</v>
      </c>
    </row>
    <row r="791" spans="2:16">
      <c r="B791" s="113">
        <v>787</v>
      </c>
      <c r="C791" s="113">
        <v>-10.9</v>
      </c>
      <c r="D791" s="276">
        <f t="shared" si="24"/>
        <v>20.888797495865582</v>
      </c>
      <c r="L791" s="114">
        <f>IF(C791&lt;$G$6,Lähteandmed!$E$45*1.2*1.005*($G$6-O791),0)</f>
        <v>50.648960879999997</v>
      </c>
      <c r="M791" s="276" t="str">
        <f>IF(($G$4-Lähteandmed!$H$45*(Kraadpäevad!$G$4-Kraadpäevad!C791))&gt;Lähteandmed!$I$45,($G$4-Lähteandmed!$H$45*(Kraadpäevad!$G$4-Kraadpäevad!C791)),Lähteandmed!$I$45)</f>
        <v/>
      </c>
      <c r="N791" s="114">
        <f>IFERROR(($G$4-M791)/($G$4-C791),Lähteandmed!$H$45)</f>
        <v>0</v>
      </c>
      <c r="O791" s="276">
        <f t="shared" si="25"/>
        <v>-10.9</v>
      </c>
      <c r="P791" s="276">
        <f>IF(O791&lt;($G$6-1),Lähteandmed!$E$45*1.2*1.005*(($G$6-1)-O791),0)</f>
        <v>48.896401679999997</v>
      </c>
    </row>
    <row r="792" spans="2:16">
      <c r="B792" s="113">
        <v>788</v>
      </c>
      <c r="C792" s="113">
        <v>-10.7</v>
      </c>
      <c r="D792" s="276">
        <f t="shared" si="24"/>
        <v>20.688797495865579</v>
      </c>
      <c r="L792" s="114">
        <f>IF(C792&lt;$G$6,Lähteandmed!$E$45*1.2*1.005*($G$6-O792),0)</f>
        <v>50.298449039999994</v>
      </c>
      <c r="M792" s="276" t="str">
        <f>IF(($G$4-Lähteandmed!$H$45*(Kraadpäevad!$G$4-Kraadpäevad!C792))&gt;Lähteandmed!$I$45,($G$4-Lähteandmed!$H$45*(Kraadpäevad!$G$4-Kraadpäevad!C792)),Lähteandmed!$I$45)</f>
        <v/>
      </c>
      <c r="N792" s="114">
        <f>IFERROR(($G$4-M792)/($G$4-C792),Lähteandmed!$H$45)</f>
        <v>0</v>
      </c>
      <c r="O792" s="276">
        <f t="shared" si="25"/>
        <v>-10.7</v>
      </c>
      <c r="P792" s="276">
        <f>IF(O792&lt;($G$6-1),Lähteandmed!$E$45*1.2*1.005*(($G$6-1)-O792),0)</f>
        <v>48.545889839999994</v>
      </c>
    </row>
    <row r="793" spans="2:16">
      <c r="B793" s="113">
        <v>789</v>
      </c>
      <c r="C793" s="113">
        <v>-10.5</v>
      </c>
      <c r="D793" s="276">
        <f t="shared" si="24"/>
        <v>20.48879749586558</v>
      </c>
      <c r="L793" s="114">
        <f>IF(C793&lt;$G$6,Lähteandmed!$E$45*1.2*1.005*($G$6-O793),0)</f>
        <v>49.947937199999998</v>
      </c>
      <c r="M793" s="276" t="str">
        <f>IF(($G$4-Lähteandmed!$H$45*(Kraadpäevad!$G$4-Kraadpäevad!C793))&gt;Lähteandmed!$I$45,($G$4-Lähteandmed!$H$45*(Kraadpäevad!$G$4-Kraadpäevad!C793)),Lähteandmed!$I$45)</f>
        <v/>
      </c>
      <c r="N793" s="114">
        <f>IFERROR(($G$4-M793)/($G$4-C793),Lähteandmed!$H$45)</f>
        <v>0</v>
      </c>
      <c r="O793" s="276">
        <f t="shared" si="25"/>
        <v>-10.5</v>
      </c>
      <c r="P793" s="276">
        <f>IF(O793&lt;($G$6-1),Lähteandmed!$E$45*1.2*1.005*(($G$6-1)-O793),0)</f>
        <v>48.195377999999998</v>
      </c>
    </row>
    <row r="794" spans="2:16">
      <c r="B794" s="113">
        <v>790</v>
      </c>
      <c r="C794" s="113">
        <v>-10.6</v>
      </c>
      <c r="D794" s="276">
        <f t="shared" si="24"/>
        <v>20.588797495865578</v>
      </c>
      <c r="L794" s="114">
        <f>IF(C794&lt;$G$6,Lähteandmed!$E$45*1.2*1.005*($G$6-O794),0)</f>
        <v>50.123193119999996</v>
      </c>
      <c r="M794" s="276" t="str">
        <f>IF(($G$4-Lähteandmed!$H$45*(Kraadpäevad!$G$4-Kraadpäevad!C794))&gt;Lähteandmed!$I$45,($G$4-Lähteandmed!$H$45*(Kraadpäevad!$G$4-Kraadpäevad!C794)),Lähteandmed!$I$45)</f>
        <v/>
      </c>
      <c r="N794" s="114">
        <f>IFERROR(($G$4-M794)/($G$4-C794),Lähteandmed!$H$45)</f>
        <v>0</v>
      </c>
      <c r="O794" s="276">
        <f t="shared" si="25"/>
        <v>-10.6</v>
      </c>
      <c r="P794" s="276">
        <f>IF(O794&lt;($G$6-1),Lähteandmed!$E$45*1.2*1.005*(($G$6-1)-O794),0)</f>
        <v>48.370633919999996</v>
      </c>
    </row>
    <row r="795" spans="2:16">
      <c r="B795" s="113">
        <v>791</v>
      </c>
      <c r="C795" s="113">
        <v>-10.7</v>
      </c>
      <c r="D795" s="276">
        <f t="shared" si="24"/>
        <v>20.688797495865579</v>
      </c>
      <c r="L795" s="114">
        <f>IF(C795&lt;$G$6,Lähteandmed!$E$45*1.2*1.005*($G$6-O795),0)</f>
        <v>50.298449039999994</v>
      </c>
      <c r="M795" s="276" t="str">
        <f>IF(($G$4-Lähteandmed!$H$45*(Kraadpäevad!$G$4-Kraadpäevad!C795))&gt;Lähteandmed!$I$45,($G$4-Lähteandmed!$H$45*(Kraadpäevad!$G$4-Kraadpäevad!C795)),Lähteandmed!$I$45)</f>
        <v/>
      </c>
      <c r="N795" s="114">
        <f>IFERROR(($G$4-M795)/($G$4-C795),Lähteandmed!$H$45)</f>
        <v>0</v>
      </c>
      <c r="O795" s="276">
        <f t="shared" si="25"/>
        <v>-10.7</v>
      </c>
      <c r="P795" s="276">
        <f>IF(O795&lt;($G$6-1),Lähteandmed!$E$45*1.2*1.005*(($G$6-1)-O795),0)</f>
        <v>48.545889839999994</v>
      </c>
    </row>
    <row r="796" spans="2:16">
      <c r="B796" s="113">
        <v>792</v>
      </c>
      <c r="C796" s="113">
        <v>-10.8</v>
      </c>
      <c r="D796" s="276">
        <f t="shared" si="24"/>
        <v>20.78879749586558</v>
      </c>
      <c r="L796" s="114">
        <f>IF(C796&lt;$G$6,Lähteandmed!$E$45*1.2*1.005*($G$6-O796),0)</f>
        <v>50.473704959999999</v>
      </c>
      <c r="M796" s="276" t="str">
        <f>IF(($G$4-Lähteandmed!$H$45*(Kraadpäevad!$G$4-Kraadpäevad!C796))&gt;Lähteandmed!$I$45,($G$4-Lähteandmed!$H$45*(Kraadpäevad!$G$4-Kraadpäevad!C796)),Lähteandmed!$I$45)</f>
        <v/>
      </c>
      <c r="N796" s="114">
        <f>IFERROR(($G$4-M796)/($G$4-C796),Lähteandmed!$H$45)</f>
        <v>0</v>
      </c>
      <c r="O796" s="276">
        <f t="shared" si="25"/>
        <v>-10.8</v>
      </c>
      <c r="P796" s="276">
        <f>IF(O796&lt;($G$6-1),Lähteandmed!$E$45*1.2*1.005*(($G$6-1)-O796),0)</f>
        <v>48.721145759999999</v>
      </c>
    </row>
    <row r="797" spans="2:16">
      <c r="B797" s="113">
        <v>793</v>
      </c>
      <c r="C797" s="113">
        <v>-10.8</v>
      </c>
      <c r="D797" s="276">
        <f t="shared" si="24"/>
        <v>20.78879749586558</v>
      </c>
      <c r="L797" s="114">
        <f>IF(C797&lt;$G$6,Lähteandmed!$E$45*1.2*1.005*($G$6-O797),0)</f>
        <v>50.473704959999999</v>
      </c>
      <c r="M797" s="276" t="str">
        <f>IF(($G$4-Lähteandmed!$H$45*(Kraadpäevad!$G$4-Kraadpäevad!C797))&gt;Lähteandmed!$I$45,($G$4-Lähteandmed!$H$45*(Kraadpäevad!$G$4-Kraadpäevad!C797)),Lähteandmed!$I$45)</f>
        <v/>
      </c>
      <c r="N797" s="114">
        <f>IFERROR(($G$4-M797)/($G$4-C797),Lähteandmed!$H$45)</f>
        <v>0</v>
      </c>
      <c r="O797" s="276">
        <f t="shared" si="25"/>
        <v>-10.8</v>
      </c>
      <c r="P797" s="276">
        <f>IF(O797&lt;($G$6-1),Lähteandmed!$E$45*1.2*1.005*(($G$6-1)-O797),0)</f>
        <v>48.721145759999999</v>
      </c>
    </row>
    <row r="798" spans="2:16">
      <c r="B798" s="113">
        <v>794</v>
      </c>
      <c r="C798" s="113">
        <v>-10.8</v>
      </c>
      <c r="D798" s="276">
        <f t="shared" si="24"/>
        <v>20.78879749586558</v>
      </c>
      <c r="L798" s="114">
        <f>IF(C798&lt;$G$6,Lähteandmed!$E$45*1.2*1.005*($G$6-O798),0)</f>
        <v>50.473704959999999</v>
      </c>
      <c r="M798" s="276" t="str">
        <f>IF(($G$4-Lähteandmed!$H$45*(Kraadpäevad!$G$4-Kraadpäevad!C798))&gt;Lähteandmed!$I$45,($G$4-Lähteandmed!$H$45*(Kraadpäevad!$G$4-Kraadpäevad!C798)),Lähteandmed!$I$45)</f>
        <v/>
      </c>
      <c r="N798" s="114">
        <f>IFERROR(($G$4-M798)/($G$4-C798),Lähteandmed!$H$45)</f>
        <v>0</v>
      </c>
      <c r="O798" s="276">
        <f t="shared" si="25"/>
        <v>-10.8</v>
      </c>
      <c r="P798" s="276">
        <f>IF(O798&lt;($G$6-1),Lähteandmed!$E$45*1.2*1.005*(($G$6-1)-O798),0)</f>
        <v>48.721145759999999</v>
      </c>
    </row>
    <row r="799" spans="2:16">
      <c r="B799" s="113">
        <v>795</v>
      </c>
      <c r="C799" s="113">
        <v>-10.8</v>
      </c>
      <c r="D799" s="276">
        <f t="shared" si="24"/>
        <v>20.78879749586558</v>
      </c>
      <c r="L799" s="114">
        <f>IF(C799&lt;$G$6,Lähteandmed!$E$45*1.2*1.005*($G$6-O799),0)</f>
        <v>50.473704959999999</v>
      </c>
      <c r="M799" s="276" t="str">
        <f>IF(($G$4-Lähteandmed!$H$45*(Kraadpäevad!$G$4-Kraadpäevad!C799))&gt;Lähteandmed!$I$45,($G$4-Lähteandmed!$H$45*(Kraadpäevad!$G$4-Kraadpäevad!C799)),Lähteandmed!$I$45)</f>
        <v/>
      </c>
      <c r="N799" s="114">
        <f>IFERROR(($G$4-M799)/($G$4-C799),Lähteandmed!$H$45)</f>
        <v>0</v>
      </c>
      <c r="O799" s="276">
        <f t="shared" si="25"/>
        <v>-10.8</v>
      </c>
      <c r="P799" s="276">
        <f>IF(O799&lt;($G$6-1),Lähteandmed!$E$45*1.2*1.005*(($G$6-1)-O799),0)</f>
        <v>48.721145759999999</v>
      </c>
    </row>
    <row r="800" spans="2:16">
      <c r="B800" s="113">
        <v>796</v>
      </c>
      <c r="C800" s="113">
        <v>-10.1</v>
      </c>
      <c r="D800" s="276">
        <f t="shared" si="24"/>
        <v>20.088797495865578</v>
      </c>
      <c r="L800" s="114">
        <f>IF(C800&lt;$G$6,Lähteandmed!$E$45*1.2*1.005*($G$6-O800),0)</f>
        <v>49.24691352</v>
      </c>
      <c r="M800" s="276" t="str">
        <f>IF(($G$4-Lähteandmed!$H$45*(Kraadpäevad!$G$4-Kraadpäevad!C800))&gt;Lähteandmed!$I$45,($G$4-Lähteandmed!$H$45*(Kraadpäevad!$G$4-Kraadpäevad!C800)),Lähteandmed!$I$45)</f>
        <v/>
      </c>
      <c r="N800" s="114">
        <f>IFERROR(($G$4-M800)/($G$4-C800),Lähteandmed!$H$45)</f>
        <v>0</v>
      </c>
      <c r="O800" s="276">
        <f t="shared" si="25"/>
        <v>-10.1</v>
      </c>
      <c r="P800" s="276">
        <f>IF(O800&lt;($G$6-1),Lähteandmed!$E$45*1.2*1.005*(($G$6-1)-O800),0)</f>
        <v>47.494354319999999</v>
      </c>
    </row>
    <row r="801" spans="2:16">
      <c r="B801" s="113">
        <v>797</v>
      </c>
      <c r="C801" s="113">
        <v>-9.5</v>
      </c>
      <c r="D801" s="276">
        <f t="shared" si="24"/>
        <v>19.48879749586558</v>
      </c>
      <c r="L801" s="114">
        <f>IF(C801&lt;$G$6,Lähteandmed!$E$45*1.2*1.005*($G$6-O801),0)</f>
        <v>48.195377999999998</v>
      </c>
      <c r="M801" s="276" t="str">
        <f>IF(($G$4-Lähteandmed!$H$45*(Kraadpäevad!$G$4-Kraadpäevad!C801))&gt;Lähteandmed!$I$45,($G$4-Lähteandmed!$H$45*(Kraadpäevad!$G$4-Kraadpäevad!C801)),Lähteandmed!$I$45)</f>
        <v/>
      </c>
      <c r="N801" s="114">
        <f>IFERROR(($G$4-M801)/($G$4-C801),Lähteandmed!$H$45)</f>
        <v>0</v>
      </c>
      <c r="O801" s="276">
        <f t="shared" si="25"/>
        <v>-9.5</v>
      </c>
      <c r="P801" s="276">
        <f>IF(O801&lt;($G$6-1),Lähteandmed!$E$45*1.2*1.005*(($G$6-1)-O801),0)</f>
        <v>46.442818799999998</v>
      </c>
    </row>
    <row r="802" spans="2:16">
      <c r="B802" s="113">
        <v>798</v>
      </c>
      <c r="C802" s="113">
        <v>-8.8000000000000007</v>
      </c>
      <c r="D802" s="276">
        <f t="shared" si="24"/>
        <v>18.78879749586558</v>
      </c>
      <c r="L802" s="114">
        <f>IF(C802&lt;$G$6,Lähteandmed!$E$45*1.2*1.005*($G$6-O802),0)</f>
        <v>46.968586559999999</v>
      </c>
      <c r="M802" s="276" t="str">
        <f>IF(($G$4-Lähteandmed!$H$45*(Kraadpäevad!$G$4-Kraadpäevad!C802))&gt;Lähteandmed!$I$45,($G$4-Lähteandmed!$H$45*(Kraadpäevad!$G$4-Kraadpäevad!C802)),Lähteandmed!$I$45)</f>
        <v/>
      </c>
      <c r="N802" s="114">
        <f>IFERROR(($G$4-M802)/($G$4-C802),Lähteandmed!$H$45)</f>
        <v>0</v>
      </c>
      <c r="O802" s="276">
        <f t="shared" si="25"/>
        <v>-8.8000000000000007</v>
      </c>
      <c r="P802" s="276">
        <f>IF(O802&lt;($G$6-1),Lähteandmed!$E$45*1.2*1.005*(($G$6-1)-O802),0)</f>
        <v>45.216027359999998</v>
      </c>
    </row>
    <row r="803" spans="2:16">
      <c r="B803" s="113">
        <v>799</v>
      </c>
      <c r="C803" s="113">
        <v>-8.6</v>
      </c>
      <c r="D803" s="276">
        <f t="shared" si="24"/>
        <v>18.588797495865578</v>
      </c>
      <c r="L803" s="114">
        <f>IF(C803&lt;$G$6,Lähteandmed!$E$45*1.2*1.005*($G$6-O803),0)</f>
        <v>46.618074719999996</v>
      </c>
      <c r="M803" s="276" t="str">
        <f>IF(($G$4-Lähteandmed!$H$45*(Kraadpäevad!$G$4-Kraadpäevad!C803))&gt;Lähteandmed!$I$45,($G$4-Lähteandmed!$H$45*(Kraadpäevad!$G$4-Kraadpäevad!C803)),Lähteandmed!$I$45)</f>
        <v/>
      </c>
      <c r="N803" s="114">
        <f>IFERROR(($G$4-M803)/($G$4-C803),Lähteandmed!$H$45)</f>
        <v>0</v>
      </c>
      <c r="O803" s="276">
        <f t="shared" si="25"/>
        <v>-8.6</v>
      </c>
      <c r="P803" s="276">
        <f>IF(O803&lt;($G$6-1),Lähteandmed!$E$45*1.2*1.005*(($G$6-1)-O803),0)</f>
        <v>44.865515520000002</v>
      </c>
    </row>
    <row r="804" spans="2:16">
      <c r="B804" s="113">
        <v>800</v>
      </c>
      <c r="C804" s="113">
        <v>-8.5</v>
      </c>
      <c r="D804" s="276">
        <f t="shared" si="24"/>
        <v>18.48879749586558</v>
      </c>
      <c r="L804" s="114">
        <f>IF(C804&lt;$G$6,Lähteandmed!$E$45*1.2*1.005*($G$6-O804),0)</f>
        <v>46.442818799999998</v>
      </c>
      <c r="M804" s="276" t="str">
        <f>IF(($G$4-Lähteandmed!$H$45*(Kraadpäevad!$G$4-Kraadpäevad!C804))&gt;Lähteandmed!$I$45,($G$4-Lähteandmed!$H$45*(Kraadpäevad!$G$4-Kraadpäevad!C804)),Lähteandmed!$I$45)</f>
        <v/>
      </c>
      <c r="N804" s="114">
        <f>IFERROR(($G$4-M804)/($G$4-C804),Lähteandmed!$H$45)</f>
        <v>0</v>
      </c>
      <c r="O804" s="276">
        <f t="shared" si="25"/>
        <v>-8.5</v>
      </c>
      <c r="P804" s="276">
        <f>IF(O804&lt;($G$6-1),Lähteandmed!$E$45*1.2*1.005*(($G$6-1)-O804),0)</f>
        <v>44.690259599999997</v>
      </c>
    </row>
    <row r="805" spans="2:16">
      <c r="B805" s="113">
        <v>801</v>
      </c>
      <c r="C805" s="113">
        <v>-8.3000000000000007</v>
      </c>
      <c r="D805" s="276">
        <f t="shared" si="24"/>
        <v>18.28879749586558</v>
      </c>
      <c r="L805" s="114">
        <f>IF(C805&lt;$G$6,Lähteandmed!$E$45*1.2*1.005*($G$6-O805),0)</f>
        <v>46.092306959999995</v>
      </c>
      <c r="M805" s="276" t="str">
        <f>IF(($G$4-Lähteandmed!$H$45*(Kraadpäevad!$G$4-Kraadpäevad!C805))&gt;Lähteandmed!$I$45,($G$4-Lähteandmed!$H$45*(Kraadpäevad!$G$4-Kraadpäevad!C805)),Lähteandmed!$I$45)</f>
        <v/>
      </c>
      <c r="N805" s="114">
        <f>IFERROR(($G$4-M805)/($G$4-C805),Lähteandmed!$H$45)</f>
        <v>0</v>
      </c>
      <c r="O805" s="276">
        <f t="shared" si="25"/>
        <v>-8.3000000000000007</v>
      </c>
      <c r="P805" s="276">
        <f>IF(O805&lt;($G$6-1),Lähteandmed!$E$45*1.2*1.005*(($G$6-1)-O805),0)</f>
        <v>44.339747759999995</v>
      </c>
    </row>
    <row r="806" spans="2:16">
      <c r="B806" s="113">
        <v>802</v>
      </c>
      <c r="C806" s="113">
        <v>-8.4</v>
      </c>
      <c r="D806" s="276">
        <f t="shared" si="24"/>
        <v>18.388797495865582</v>
      </c>
      <c r="L806" s="114">
        <f>IF(C806&lt;$G$6,Lähteandmed!$E$45*1.2*1.005*($G$6-O806),0)</f>
        <v>46.267562879999993</v>
      </c>
      <c r="M806" s="276" t="str">
        <f>IF(($G$4-Lähteandmed!$H$45*(Kraadpäevad!$G$4-Kraadpäevad!C806))&gt;Lähteandmed!$I$45,($G$4-Lähteandmed!$H$45*(Kraadpäevad!$G$4-Kraadpäevad!C806)),Lähteandmed!$I$45)</f>
        <v/>
      </c>
      <c r="N806" s="114">
        <f>IFERROR(($G$4-M806)/($G$4-C806),Lähteandmed!$H$45)</f>
        <v>0</v>
      </c>
      <c r="O806" s="276">
        <f t="shared" si="25"/>
        <v>-8.4</v>
      </c>
      <c r="P806" s="276">
        <f>IF(O806&lt;($G$6-1),Lähteandmed!$E$45*1.2*1.005*(($G$6-1)-O806),0)</f>
        <v>44.515003679999992</v>
      </c>
    </row>
    <row r="807" spans="2:16">
      <c r="B807" s="113">
        <v>803</v>
      </c>
      <c r="C807" s="113">
        <v>-8.4</v>
      </c>
      <c r="D807" s="276">
        <f t="shared" si="24"/>
        <v>18.388797495865582</v>
      </c>
      <c r="L807" s="114">
        <f>IF(C807&lt;$G$6,Lähteandmed!$E$45*1.2*1.005*($G$6-O807),0)</f>
        <v>46.267562879999993</v>
      </c>
      <c r="M807" s="276" t="str">
        <f>IF(($G$4-Lähteandmed!$H$45*(Kraadpäevad!$G$4-Kraadpäevad!C807))&gt;Lähteandmed!$I$45,($G$4-Lähteandmed!$H$45*(Kraadpäevad!$G$4-Kraadpäevad!C807)),Lähteandmed!$I$45)</f>
        <v/>
      </c>
      <c r="N807" s="114">
        <f>IFERROR(($G$4-M807)/($G$4-C807),Lähteandmed!$H$45)</f>
        <v>0</v>
      </c>
      <c r="O807" s="276">
        <f t="shared" si="25"/>
        <v>-8.4</v>
      </c>
      <c r="P807" s="276">
        <f>IF(O807&lt;($G$6-1),Lähteandmed!$E$45*1.2*1.005*(($G$6-1)-O807),0)</f>
        <v>44.515003679999992</v>
      </c>
    </row>
    <row r="808" spans="2:16">
      <c r="B808" s="113">
        <v>804</v>
      </c>
      <c r="C808" s="113">
        <v>-8.5</v>
      </c>
      <c r="D808" s="276">
        <f t="shared" si="24"/>
        <v>18.48879749586558</v>
      </c>
      <c r="L808" s="114">
        <f>IF(C808&lt;$G$6,Lähteandmed!$E$45*1.2*1.005*($G$6-O808),0)</f>
        <v>46.442818799999998</v>
      </c>
      <c r="M808" s="276" t="str">
        <f>IF(($G$4-Lähteandmed!$H$45*(Kraadpäevad!$G$4-Kraadpäevad!C808))&gt;Lähteandmed!$I$45,($G$4-Lähteandmed!$H$45*(Kraadpäevad!$G$4-Kraadpäevad!C808)),Lähteandmed!$I$45)</f>
        <v/>
      </c>
      <c r="N808" s="114">
        <f>IFERROR(($G$4-M808)/($G$4-C808),Lähteandmed!$H$45)</f>
        <v>0</v>
      </c>
      <c r="O808" s="276">
        <f t="shared" si="25"/>
        <v>-8.5</v>
      </c>
      <c r="P808" s="276">
        <f>IF(O808&lt;($G$6-1),Lähteandmed!$E$45*1.2*1.005*(($G$6-1)-O808),0)</f>
        <v>44.690259599999997</v>
      </c>
    </row>
    <row r="809" spans="2:16">
      <c r="B809" s="113">
        <v>805</v>
      </c>
      <c r="C809" s="113">
        <v>-7.8</v>
      </c>
      <c r="D809" s="276">
        <f t="shared" si="24"/>
        <v>17.78879749586558</v>
      </c>
      <c r="L809" s="114">
        <f>IF(C809&lt;$G$6,Lähteandmed!$E$45*1.2*1.005*($G$6-O809),0)</f>
        <v>45.216027359999998</v>
      </c>
      <c r="M809" s="276" t="str">
        <f>IF(($G$4-Lähteandmed!$H$45*(Kraadpäevad!$G$4-Kraadpäevad!C809))&gt;Lähteandmed!$I$45,($G$4-Lähteandmed!$H$45*(Kraadpäevad!$G$4-Kraadpäevad!C809)),Lähteandmed!$I$45)</f>
        <v/>
      </c>
      <c r="N809" s="114">
        <f>IFERROR(($G$4-M809)/($G$4-C809),Lähteandmed!$H$45)</f>
        <v>0</v>
      </c>
      <c r="O809" s="276">
        <f t="shared" si="25"/>
        <v>-7.8</v>
      </c>
      <c r="P809" s="276">
        <f>IF(O809&lt;($G$6-1),Lähteandmed!$E$45*1.2*1.005*(($G$6-1)-O809),0)</f>
        <v>43.463468159999998</v>
      </c>
    </row>
    <row r="810" spans="2:16">
      <c r="B810" s="113">
        <v>806</v>
      </c>
      <c r="C810" s="113">
        <v>-7.1</v>
      </c>
      <c r="D810" s="276">
        <f t="shared" si="24"/>
        <v>17.088797495865578</v>
      </c>
      <c r="L810" s="114">
        <f>IF(C810&lt;$G$6,Lähteandmed!$E$45*1.2*1.005*($G$6-O810),0)</f>
        <v>43.989235919999999</v>
      </c>
      <c r="M810" s="276" t="str">
        <f>IF(($G$4-Lähteandmed!$H$45*(Kraadpäevad!$G$4-Kraadpäevad!C810))&gt;Lähteandmed!$I$45,($G$4-Lähteandmed!$H$45*(Kraadpäevad!$G$4-Kraadpäevad!C810)),Lähteandmed!$I$45)</f>
        <v/>
      </c>
      <c r="N810" s="114">
        <f>IFERROR(($G$4-M810)/($G$4-C810),Lähteandmed!$H$45)</f>
        <v>0</v>
      </c>
      <c r="O810" s="276">
        <f t="shared" si="25"/>
        <v>-7.1</v>
      </c>
      <c r="P810" s="276">
        <f>IF(O810&lt;($G$6-1),Lähteandmed!$E$45*1.2*1.005*(($G$6-1)-O810),0)</f>
        <v>42.236676719999998</v>
      </c>
    </row>
    <row r="811" spans="2:16">
      <c r="B811" s="113">
        <v>807</v>
      </c>
      <c r="C811" s="113">
        <v>-6.4</v>
      </c>
      <c r="D811" s="276">
        <f t="shared" si="24"/>
        <v>16.388797495865582</v>
      </c>
      <c r="L811" s="114">
        <f>IF(C811&lt;$G$6,Lähteandmed!$E$45*1.2*1.005*($G$6-O811),0)</f>
        <v>42.762444479999992</v>
      </c>
      <c r="M811" s="276" t="str">
        <f>IF(($G$4-Lähteandmed!$H$45*(Kraadpäevad!$G$4-Kraadpäevad!C811))&gt;Lähteandmed!$I$45,($G$4-Lähteandmed!$H$45*(Kraadpäevad!$G$4-Kraadpäevad!C811)),Lähteandmed!$I$45)</f>
        <v/>
      </c>
      <c r="N811" s="114">
        <f>IFERROR(($G$4-M811)/($G$4-C811),Lähteandmed!$H$45)</f>
        <v>0</v>
      </c>
      <c r="O811" s="276">
        <f t="shared" si="25"/>
        <v>-6.4</v>
      </c>
      <c r="P811" s="276">
        <f>IF(O811&lt;($G$6-1),Lähteandmed!$E$45*1.2*1.005*(($G$6-1)-O811),0)</f>
        <v>41.009885279999992</v>
      </c>
    </row>
    <row r="812" spans="2:16">
      <c r="B812" s="113">
        <v>808</v>
      </c>
      <c r="C812" s="113">
        <v>-6.4</v>
      </c>
      <c r="D812" s="276">
        <f t="shared" si="24"/>
        <v>16.388797495865582</v>
      </c>
      <c r="L812" s="114">
        <f>IF(C812&lt;$G$6,Lähteandmed!$E$45*1.2*1.005*($G$6-O812),0)</f>
        <v>42.762444479999992</v>
      </c>
      <c r="M812" s="276" t="str">
        <f>IF(($G$4-Lähteandmed!$H$45*(Kraadpäevad!$G$4-Kraadpäevad!C812))&gt;Lähteandmed!$I$45,($G$4-Lähteandmed!$H$45*(Kraadpäevad!$G$4-Kraadpäevad!C812)),Lähteandmed!$I$45)</f>
        <v/>
      </c>
      <c r="N812" s="114">
        <f>IFERROR(($G$4-M812)/($G$4-C812),Lähteandmed!$H$45)</f>
        <v>0</v>
      </c>
      <c r="O812" s="276">
        <f t="shared" si="25"/>
        <v>-6.4</v>
      </c>
      <c r="P812" s="276">
        <f>IF(O812&lt;($G$6-1),Lähteandmed!$E$45*1.2*1.005*(($G$6-1)-O812),0)</f>
        <v>41.009885279999992</v>
      </c>
    </row>
    <row r="813" spans="2:16">
      <c r="B813" s="113">
        <v>809</v>
      </c>
      <c r="C813" s="113">
        <v>-6.5</v>
      </c>
      <c r="D813" s="276">
        <f t="shared" si="24"/>
        <v>16.48879749586558</v>
      </c>
      <c r="L813" s="114">
        <f>IF(C813&lt;$G$6,Lähteandmed!$E$45*1.2*1.005*($G$6-O813),0)</f>
        <v>42.937700399999997</v>
      </c>
      <c r="M813" s="276" t="str">
        <f>IF(($G$4-Lähteandmed!$H$45*(Kraadpäevad!$G$4-Kraadpäevad!C813))&gt;Lähteandmed!$I$45,($G$4-Lähteandmed!$H$45*(Kraadpäevad!$G$4-Kraadpäevad!C813)),Lähteandmed!$I$45)</f>
        <v/>
      </c>
      <c r="N813" s="114">
        <f>IFERROR(($G$4-M813)/($G$4-C813),Lähteandmed!$H$45)</f>
        <v>0</v>
      </c>
      <c r="O813" s="276">
        <f t="shared" si="25"/>
        <v>-6.5</v>
      </c>
      <c r="P813" s="276">
        <f>IF(O813&lt;($G$6-1),Lähteandmed!$E$45*1.2*1.005*(($G$6-1)-O813),0)</f>
        <v>41.185141199999997</v>
      </c>
    </row>
    <row r="814" spans="2:16">
      <c r="B814" s="113">
        <v>810</v>
      </c>
      <c r="C814" s="113">
        <v>-6.5</v>
      </c>
      <c r="D814" s="276">
        <f t="shared" si="24"/>
        <v>16.48879749586558</v>
      </c>
      <c r="L814" s="114">
        <f>IF(C814&lt;$G$6,Lähteandmed!$E$45*1.2*1.005*($G$6-O814),0)</f>
        <v>42.937700399999997</v>
      </c>
      <c r="M814" s="276" t="str">
        <f>IF(($G$4-Lähteandmed!$H$45*(Kraadpäevad!$G$4-Kraadpäevad!C814))&gt;Lähteandmed!$I$45,($G$4-Lähteandmed!$H$45*(Kraadpäevad!$G$4-Kraadpäevad!C814)),Lähteandmed!$I$45)</f>
        <v/>
      </c>
      <c r="N814" s="114">
        <f>IFERROR(($G$4-M814)/($G$4-C814),Lähteandmed!$H$45)</f>
        <v>0</v>
      </c>
      <c r="O814" s="276">
        <f t="shared" si="25"/>
        <v>-6.5</v>
      </c>
      <c r="P814" s="276">
        <f>IF(O814&lt;($G$6-1),Lähteandmed!$E$45*1.2*1.005*(($G$6-1)-O814),0)</f>
        <v>41.185141199999997</v>
      </c>
    </row>
    <row r="815" spans="2:16">
      <c r="B815" s="113">
        <v>811</v>
      </c>
      <c r="C815" s="113">
        <v>-6.8</v>
      </c>
      <c r="D815" s="276">
        <f t="shared" si="24"/>
        <v>16.78879749586558</v>
      </c>
      <c r="L815" s="114">
        <f>IF(C815&lt;$G$6,Lähteandmed!$E$45*1.2*1.005*($G$6-O815),0)</f>
        <v>43.463468159999998</v>
      </c>
      <c r="M815" s="276" t="str">
        <f>IF(($G$4-Lähteandmed!$H$45*(Kraadpäevad!$G$4-Kraadpäevad!C815))&gt;Lähteandmed!$I$45,($G$4-Lähteandmed!$H$45*(Kraadpäevad!$G$4-Kraadpäevad!C815)),Lähteandmed!$I$45)</f>
        <v/>
      </c>
      <c r="N815" s="114">
        <f>IFERROR(($G$4-M815)/($G$4-C815),Lähteandmed!$H$45)</f>
        <v>0</v>
      </c>
      <c r="O815" s="276">
        <f t="shared" si="25"/>
        <v>-6.8</v>
      </c>
      <c r="P815" s="276">
        <f>IF(O815&lt;($G$6-1),Lähteandmed!$E$45*1.2*1.005*(($G$6-1)-O815),0)</f>
        <v>41.710908959999998</v>
      </c>
    </row>
    <row r="816" spans="2:16">
      <c r="B816" s="113">
        <v>812</v>
      </c>
      <c r="C816" s="113">
        <v>-7</v>
      </c>
      <c r="D816" s="276">
        <f t="shared" si="24"/>
        <v>16.98879749586558</v>
      </c>
      <c r="L816" s="114">
        <f>IF(C816&lt;$G$6,Lähteandmed!$E$45*1.2*1.005*($G$6-O816),0)</f>
        <v>43.813979999999994</v>
      </c>
      <c r="M816" s="276" t="str">
        <f>IF(($G$4-Lähteandmed!$H$45*(Kraadpäevad!$G$4-Kraadpäevad!C816))&gt;Lähteandmed!$I$45,($G$4-Lähteandmed!$H$45*(Kraadpäevad!$G$4-Kraadpäevad!C816)),Lähteandmed!$I$45)</f>
        <v/>
      </c>
      <c r="N816" s="114">
        <f>IFERROR(($G$4-M816)/($G$4-C816),Lähteandmed!$H$45)</f>
        <v>0</v>
      </c>
      <c r="O816" s="276">
        <f t="shared" si="25"/>
        <v>-7</v>
      </c>
      <c r="P816" s="276">
        <f>IF(O816&lt;($G$6-1),Lähteandmed!$E$45*1.2*1.005*(($G$6-1)-O816),0)</f>
        <v>42.061420799999993</v>
      </c>
    </row>
    <row r="817" spans="2:16">
      <c r="B817" s="113">
        <v>813</v>
      </c>
      <c r="C817" s="113">
        <v>-7.3</v>
      </c>
      <c r="D817" s="276">
        <f t="shared" si="24"/>
        <v>17.28879749586558</v>
      </c>
      <c r="L817" s="114">
        <f>IF(C817&lt;$G$6,Lähteandmed!$E$45*1.2*1.005*($G$6-O817),0)</f>
        <v>44.339747759999995</v>
      </c>
      <c r="M817" s="276" t="str">
        <f>IF(($G$4-Lähteandmed!$H$45*(Kraadpäevad!$G$4-Kraadpäevad!C817))&gt;Lähteandmed!$I$45,($G$4-Lähteandmed!$H$45*(Kraadpäevad!$G$4-Kraadpäevad!C817)),Lähteandmed!$I$45)</f>
        <v/>
      </c>
      <c r="N817" s="114">
        <f>IFERROR(($G$4-M817)/($G$4-C817),Lähteandmed!$H$45)</f>
        <v>0</v>
      </c>
      <c r="O817" s="276">
        <f t="shared" si="25"/>
        <v>-7.3</v>
      </c>
      <c r="P817" s="276">
        <f>IF(O817&lt;($G$6-1),Lähteandmed!$E$45*1.2*1.005*(($G$6-1)-O817),0)</f>
        <v>42.587188560000001</v>
      </c>
    </row>
    <row r="818" spans="2:16">
      <c r="B818" s="113">
        <v>814</v>
      </c>
      <c r="C818" s="113">
        <v>-7.7</v>
      </c>
      <c r="D818" s="276">
        <f t="shared" si="24"/>
        <v>17.688797495865579</v>
      </c>
      <c r="L818" s="114">
        <f>IF(C818&lt;$G$6,Lähteandmed!$E$45*1.2*1.005*($G$6-O818),0)</f>
        <v>45.040771439999993</v>
      </c>
      <c r="M818" s="276" t="str">
        <f>IF(($G$4-Lähteandmed!$H$45*(Kraadpäevad!$G$4-Kraadpäevad!C818))&gt;Lähteandmed!$I$45,($G$4-Lähteandmed!$H$45*(Kraadpäevad!$G$4-Kraadpäevad!C818)),Lähteandmed!$I$45)</f>
        <v/>
      </c>
      <c r="N818" s="114">
        <f>IFERROR(($G$4-M818)/($G$4-C818),Lähteandmed!$H$45)</f>
        <v>0</v>
      </c>
      <c r="O818" s="276">
        <f t="shared" si="25"/>
        <v>-7.7</v>
      </c>
      <c r="P818" s="276">
        <f>IF(O818&lt;($G$6-1),Lähteandmed!$E$45*1.2*1.005*(($G$6-1)-O818),0)</f>
        <v>43.288212239999993</v>
      </c>
    </row>
    <row r="819" spans="2:16">
      <c r="B819" s="113">
        <v>815</v>
      </c>
      <c r="C819" s="113">
        <v>-8.1</v>
      </c>
      <c r="D819" s="276">
        <f t="shared" si="24"/>
        <v>18.088797495865578</v>
      </c>
      <c r="L819" s="114">
        <f>IF(C819&lt;$G$6,Lähteandmed!$E$45*1.2*1.005*($G$6-O819),0)</f>
        <v>45.741795119999999</v>
      </c>
      <c r="M819" s="276" t="str">
        <f>IF(($G$4-Lähteandmed!$H$45*(Kraadpäevad!$G$4-Kraadpäevad!C819))&gt;Lähteandmed!$I$45,($G$4-Lähteandmed!$H$45*(Kraadpäevad!$G$4-Kraadpäevad!C819)),Lähteandmed!$I$45)</f>
        <v/>
      </c>
      <c r="N819" s="114">
        <f>IFERROR(($G$4-M819)/($G$4-C819),Lähteandmed!$H$45)</f>
        <v>0</v>
      </c>
      <c r="O819" s="276">
        <f t="shared" si="25"/>
        <v>-8.1</v>
      </c>
      <c r="P819" s="276">
        <f>IF(O819&lt;($G$6-1),Lähteandmed!$E$45*1.2*1.005*(($G$6-1)-O819),0)</f>
        <v>43.989235919999999</v>
      </c>
    </row>
    <row r="820" spans="2:16">
      <c r="B820" s="113">
        <v>816</v>
      </c>
      <c r="C820" s="113">
        <v>-8.5</v>
      </c>
      <c r="D820" s="276">
        <f t="shared" si="24"/>
        <v>18.48879749586558</v>
      </c>
      <c r="L820" s="114">
        <f>IF(C820&lt;$G$6,Lähteandmed!$E$45*1.2*1.005*($G$6-O820),0)</f>
        <v>46.442818799999998</v>
      </c>
      <c r="M820" s="276" t="str">
        <f>IF(($G$4-Lähteandmed!$H$45*(Kraadpäevad!$G$4-Kraadpäevad!C820))&gt;Lähteandmed!$I$45,($G$4-Lähteandmed!$H$45*(Kraadpäevad!$G$4-Kraadpäevad!C820)),Lähteandmed!$I$45)</f>
        <v/>
      </c>
      <c r="N820" s="114">
        <f>IFERROR(($G$4-M820)/($G$4-C820),Lähteandmed!$H$45)</f>
        <v>0</v>
      </c>
      <c r="O820" s="276">
        <f t="shared" si="25"/>
        <v>-8.5</v>
      </c>
      <c r="P820" s="276">
        <f>IF(O820&lt;($G$6-1),Lähteandmed!$E$45*1.2*1.005*(($G$6-1)-O820),0)</f>
        <v>44.690259599999997</v>
      </c>
    </row>
    <row r="821" spans="2:16">
      <c r="B821" s="113">
        <v>817</v>
      </c>
      <c r="C821" s="113">
        <v>-8.5</v>
      </c>
      <c r="D821" s="276">
        <f t="shared" si="24"/>
        <v>18.48879749586558</v>
      </c>
      <c r="L821" s="114">
        <f>IF(C821&lt;$G$6,Lähteandmed!$E$45*1.2*1.005*($G$6-O821),0)</f>
        <v>46.442818799999998</v>
      </c>
      <c r="M821" s="276" t="str">
        <f>IF(($G$4-Lähteandmed!$H$45*(Kraadpäevad!$G$4-Kraadpäevad!C821))&gt;Lähteandmed!$I$45,($G$4-Lähteandmed!$H$45*(Kraadpäevad!$G$4-Kraadpäevad!C821)),Lähteandmed!$I$45)</f>
        <v/>
      </c>
      <c r="N821" s="114">
        <f>IFERROR(($G$4-M821)/($G$4-C821),Lähteandmed!$H$45)</f>
        <v>0</v>
      </c>
      <c r="O821" s="276">
        <f t="shared" si="25"/>
        <v>-8.5</v>
      </c>
      <c r="P821" s="276">
        <f>IF(O821&lt;($G$6-1),Lähteandmed!$E$45*1.2*1.005*(($G$6-1)-O821),0)</f>
        <v>44.690259599999997</v>
      </c>
    </row>
    <row r="822" spans="2:16">
      <c r="B822" s="113">
        <v>818</v>
      </c>
      <c r="C822" s="113">
        <v>-8.6</v>
      </c>
      <c r="D822" s="276">
        <f t="shared" si="24"/>
        <v>18.588797495865578</v>
      </c>
      <c r="L822" s="114">
        <f>IF(C822&lt;$G$6,Lähteandmed!$E$45*1.2*1.005*($G$6-O822),0)</f>
        <v>46.618074719999996</v>
      </c>
      <c r="M822" s="276" t="str">
        <f>IF(($G$4-Lähteandmed!$H$45*(Kraadpäevad!$G$4-Kraadpäevad!C822))&gt;Lähteandmed!$I$45,($G$4-Lähteandmed!$H$45*(Kraadpäevad!$G$4-Kraadpäevad!C822)),Lähteandmed!$I$45)</f>
        <v/>
      </c>
      <c r="N822" s="114">
        <f>IFERROR(($G$4-M822)/($G$4-C822),Lähteandmed!$H$45)</f>
        <v>0</v>
      </c>
      <c r="O822" s="276">
        <f t="shared" si="25"/>
        <v>-8.6</v>
      </c>
      <c r="P822" s="276">
        <f>IF(O822&lt;($G$6-1),Lähteandmed!$E$45*1.2*1.005*(($G$6-1)-O822),0)</f>
        <v>44.865515520000002</v>
      </c>
    </row>
    <row r="823" spans="2:16">
      <c r="B823" s="113">
        <v>819</v>
      </c>
      <c r="C823" s="113">
        <v>-8.6</v>
      </c>
      <c r="D823" s="276">
        <f t="shared" si="24"/>
        <v>18.588797495865578</v>
      </c>
      <c r="L823" s="114">
        <f>IF(C823&lt;$G$6,Lähteandmed!$E$45*1.2*1.005*($G$6-O823),0)</f>
        <v>46.618074719999996</v>
      </c>
      <c r="M823" s="276" t="str">
        <f>IF(($G$4-Lähteandmed!$H$45*(Kraadpäevad!$G$4-Kraadpäevad!C823))&gt;Lähteandmed!$I$45,($G$4-Lähteandmed!$H$45*(Kraadpäevad!$G$4-Kraadpäevad!C823)),Lähteandmed!$I$45)</f>
        <v/>
      </c>
      <c r="N823" s="114">
        <f>IFERROR(($G$4-M823)/($G$4-C823),Lähteandmed!$H$45)</f>
        <v>0</v>
      </c>
      <c r="O823" s="276">
        <f t="shared" si="25"/>
        <v>-8.6</v>
      </c>
      <c r="P823" s="276">
        <f>IF(O823&lt;($G$6-1),Lähteandmed!$E$45*1.2*1.005*(($G$6-1)-O823),0)</f>
        <v>44.865515520000002</v>
      </c>
    </row>
    <row r="824" spans="2:16">
      <c r="B824" s="113">
        <v>820</v>
      </c>
      <c r="C824" s="113">
        <v>-8.1</v>
      </c>
      <c r="D824" s="276">
        <f t="shared" si="24"/>
        <v>18.088797495865578</v>
      </c>
      <c r="L824" s="114">
        <f>IF(C824&lt;$G$6,Lähteandmed!$E$45*1.2*1.005*($G$6-O824),0)</f>
        <v>45.741795119999999</v>
      </c>
      <c r="M824" s="276" t="str">
        <f>IF(($G$4-Lähteandmed!$H$45*(Kraadpäevad!$G$4-Kraadpäevad!C824))&gt;Lähteandmed!$I$45,($G$4-Lähteandmed!$H$45*(Kraadpäevad!$G$4-Kraadpäevad!C824)),Lähteandmed!$I$45)</f>
        <v/>
      </c>
      <c r="N824" s="114">
        <f>IFERROR(($G$4-M824)/($G$4-C824),Lähteandmed!$H$45)</f>
        <v>0</v>
      </c>
      <c r="O824" s="276">
        <f t="shared" si="25"/>
        <v>-8.1</v>
      </c>
      <c r="P824" s="276">
        <f>IF(O824&lt;($G$6-1),Lähteandmed!$E$45*1.2*1.005*(($G$6-1)-O824),0)</f>
        <v>43.989235919999999</v>
      </c>
    </row>
    <row r="825" spans="2:16">
      <c r="B825" s="113">
        <v>821</v>
      </c>
      <c r="C825" s="113">
        <v>-7.6</v>
      </c>
      <c r="D825" s="276">
        <f t="shared" si="24"/>
        <v>17.588797495865578</v>
      </c>
      <c r="L825" s="114">
        <f>IF(C825&lt;$G$6,Lähteandmed!$E$45*1.2*1.005*($G$6-O825),0)</f>
        <v>44.865515520000002</v>
      </c>
      <c r="M825" s="276" t="str">
        <f>IF(($G$4-Lähteandmed!$H$45*(Kraadpäevad!$G$4-Kraadpäevad!C825))&gt;Lähteandmed!$I$45,($G$4-Lähteandmed!$H$45*(Kraadpäevad!$G$4-Kraadpäevad!C825)),Lähteandmed!$I$45)</f>
        <v/>
      </c>
      <c r="N825" s="114">
        <f>IFERROR(($G$4-M825)/($G$4-C825),Lähteandmed!$H$45)</f>
        <v>0</v>
      </c>
      <c r="O825" s="276">
        <f t="shared" si="25"/>
        <v>-7.6</v>
      </c>
      <c r="P825" s="276">
        <f>IF(O825&lt;($G$6-1),Lähteandmed!$E$45*1.2*1.005*(($G$6-1)-O825),0)</f>
        <v>43.112956320000002</v>
      </c>
    </row>
    <row r="826" spans="2:16">
      <c r="B826" s="113">
        <v>822</v>
      </c>
      <c r="C826" s="113">
        <v>-7.1</v>
      </c>
      <c r="D826" s="276">
        <f t="shared" si="24"/>
        <v>17.088797495865578</v>
      </c>
      <c r="L826" s="114">
        <f>IF(C826&lt;$G$6,Lähteandmed!$E$45*1.2*1.005*($G$6-O826),0)</f>
        <v>43.989235919999999</v>
      </c>
      <c r="M826" s="276" t="str">
        <f>IF(($G$4-Lähteandmed!$H$45*(Kraadpäevad!$G$4-Kraadpäevad!C826))&gt;Lähteandmed!$I$45,($G$4-Lähteandmed!$H$45*(Kraadpäevad!$G$4-Kraadpäevad!C826)),Lähteandmed!$I$45)</f>
        <v/>
      </c>
      <c r="N826" s="114">
        <f>IFERROR(($G$4-M826)/($G$4-C826),Lähteandmed!$H$45)</f>
        <v>0</v>
      </c>
      <c r="O826" s="276">
        <f t="shared" si="25"/>
        <v>-7.1</v>
      </c>
      <c r="P826" s="276">
        <f>IF(O826&lt;($G$6-1),Lähteandmed!$E$45*1.2*1.005*(($G$6-1)-O826),0)</f>
        <v>42.236676719999998</v>
      </c>
    </row>
    <row r="827" spans="2:16">
      <c r="B827" s="113">
        <v>823</v>
      </c>
      <c r="C827" s="113">
        <v>-6.8</v>
      </c>
      <c r="D827" s="276">
        <f t="shared" si="24"/>
        <v>16.78879749586558</v>
      </c>
      <c r="L827" s="114">
        <f>IF(C827&lt;$G$6,Lähteandmed!$E$45*1.2*1.005*($G$6-O827),0)</f>
        <v>43.463468159999998</v>
      </c>
      <c r="M827" s="276" t="str">
        <f>IF(($G$4-Lähteandmed!$H$45*(Kraadpäevad!$G$4-Kraadpäevad!C827))&gt;Lähteandmed!$I$45,($G$4-Lähteandmed!$H$45*(Kraadpäevad!$G$4-Kraadpäevad!C827)),Lähteandmed!$I$45)</f>
        <v/>
      </c>
      <c r="N827" s="114">
        <f>IFERROR(($G$4-M827)/($G$4-C827),Lähteandmed!$H$45)</f>
        <v>0</v>
      </c>
      <c r="O827" s="276">
        <f t="shared" si="25"/>
        <v>-6.8</v>
      </c>
      <c r="P827" s="276">
        <f>IF(O827&lt;($G$6-1),Lähteandmed!$E$45*1.2*1.005*(($G$6-1)-O827),0)</f>
        <v>41.710908959999998</v>
      </c>
    </row>
    <row r="828" spans="2:16">
      <c r="B828" s="113">
        <v>824</v>
      </c>
      <c r="C828" s="113">
        <v>-6.6</v>
      </c>
      <c r="D828" s="276">
        <f t="shared" si="24"/>
        <v>16.588797495865578</v>
      </c>
      <c r="L828" s="114">
        <f>IF(C828&lt;$G$6,Lähteandmed!$E$45*1.2*1.005*($G$6-O828),0)</f>
        <v>43.112956320000002</v>
      </c>
      <c r="M828" s="276" t="str">
        <f>IF(($G$4-Lähteandmed!$H$45*(Kraadpäevad!$G$4-Kraadpäevad!C828))&gt;Lähteandmed!$I$45,($G$4-Lähteandmed!$H$45*(Kraadpäevad!$G$4-Kraadpäevad!C828)),Lähteandmed!$I$45)</f>
        <v/>
      </c>
      <c r="N828" s="114">
        <f>IFERROR(($G$4-M828)/($G$4-C828),Lähteandmed!$H$45)</f>
        <v>0</v>
      </c>
      <c r="O828" s="276">
        <f t="shared" si="25"/>
        <v>-6.6</v>
      </c>
      <c r="P828" s="276">
        <f>IF(O828&lt;($G$6-1),Lähteandmed!$E$45*1.2*1.005*(($G$6-1)-O828),0)</f>
        <v>41.360397120000002</v>
      </c>
    </row>
    <row r="829" spans="2:16">
      <c r="B829" s="113">
        <v>825</v>
      </c>
      <c r="C829" s="113">
        <v>-6.3</v>
      </c>
      <c r="D829" s="276">
        <f t="shared" si="24"/>
        <v>16.28879749586558</v>
      </c>
      <c r="L829" s="114">
        <f>IF(C829&lt;$G$6,Lähteandmed!$E$45*1.2*1.005*($G$6-O829),0)</f>
        <v>42.587188560000001</v>
      </c>
      <c r="M829" s="276" t="str">
        <f>IF(($G$4-Lähteandmed!$H$45*(Kraadpäevad!$G$4-Kraadpäevad!C829))&gt;Lähteandmed!$I$45,($G$4-Lähteandmed!$H$45*(Kraadpäevad!$G$4-Kraadpäevad!C829)),Lähteandmed!$I$45)</f>
        <v/>
      </c>
      <c r="N829" s="114">
        <f>IFERROR(($G$4-M829)/($G$4-C829),Lähteandmed!$H$45)</f>
        <v>0</v>
      </c>
      <c r="O829" s="276">
        <f t="shared" si="25"/>
        <v>-6.3</v>
      </c>
      <c r="P829" s="276">
        <f>IF(O829&lt;($G$6-1),Lähteandmed!$E$45*1.2*1.005*(($G$6-1)-O829),0)</f>
        <v>40.834629360000001</v>
      </c>
    </row>
    <row r="830" spans="2:16">
      <c r="B830" s="113">
        <v>826</v>
      </c>
      <c r="C830" s="113">
        <v>-6</v>
      </c>
      <c r="D830" s="276">
        <f t="shared" si="24"/>
        <v>15.98879749586558</v>
      </c>
      <c r="L830" s="114">
        <f>IF(C830&lt;$G$6,Lähteandmed!$E$45*1.2*1.005*($G$6-O830),0)</f>
        <v>42.061420799999993</v>
      </c>
      <c r="M830" s="276" t="str">
        <f>IF(($G$4-Lähteandmed!$H$45*(Kraadpäevad!$G$4-Kraadpäevad!C830))&gt;Lähteandmed!$I$45,($G$4-Lähteandmed!$H$45*(Kraadpäevad!$G$4-Kraadpäevad!C830)),Lähteandmed!$I$45)</f>
        <v/>
      </c>
      <c r="N830" s="114">
        <f>IFERROR(($G$4-M830)/($G$4-C830),Lähteandmed!$H$45)</f>
        <v>0</v>
      </c>
      <c r="O830" s="276">
        <f t="shared" si="25"/>
        <v>-6</v>
      </c>
      <c r="P830" s="276">
        <f>IF(O830&lt;($G$6-1),Lähteandmed!$E$45*1.2*1.005*(($G$6-1)-O830),0)</f>
        <v>40.3088616</v>
      </c>
    </row>
    <row r="831" spans="2:16">
      <c r="B831" s="113">
        <v>827</v>
      </c>
      <c r="C831" s="113">
        <v>-5.8</v>
      </c>
      <c r="D831" s="276">
        <f t="shared" si="24"/>
        <v>15.78879749586558</v>
      </c>
      <c r="L831" s="114">
        <f>IF(C831&lt;$G$6,Lähteandmed!$E$45*1.2*1.005*($G$6-O831),0)</f>
        <v>41.710908959999998</v>
      </c>
      <c r="M831" s="276" t="str">
        <f>IF(($G$4-Lähteandmed!$H$45*(Kraadpäevad!$G$4-Kraadpäevad!C831))&gt;Lähteandmed!$I$45,($G$4-Lähteandmed!$H$45*(Kraadpäevad!$G$4-Kraadpäevad!C831)),Lähteandmed!$I$45)</f>
        <v/>
      </c>
      <c r="N831" s="114">
        <f>IFERROR(($G$4-M831)/($G$4-C831),Lähteandmed!$H$45)</f>
        <v>0</v>
      </c>
      <c r="O831" s="276">
        <f t="shared" si="25"/>
        <v>-5.8</v>
      </c>
      <c r="P831" s="276">
        <f>IF(O831&lt;($G$6-1),Lähteandmed!$E$45*1.2*1.005*(($G$6-1)-O831),0)</f>
        <v>39.958349759999997</v>
      </c>
    </row>
    <row r="832" spans="2:16">
      <c r="B832" s="113">
        <v>828</v>
      </c>
      <c r="C832" s="113">
        <v>-5.5</v>
      </c>
      <c r="D832" s="276">
        <f t="shared" si="24"/>
        <v>15.48879749586558</v>
      </c>
      <c r="L832" s="114">
        <f>IF(C832&lt;$G$6,Lähteandmed!$E$45*1.2*1.005*($G$6-O832),0)</f>
        <v>41.185141199999997</v>
      </c>
      <c r="M832" s="276" t="str">
        <f>IF(($G$4-Lähteandmed!$H$45*(Kraadpäevad!$G$4-Kraadpäevad!C832))&gt;Lähteandmed!$I$45,($G$4-Lähteandmed!$H$45*(Kraadpäevad!$G$4-Kraadpäevad!C832)),Lähteandmed!$I$45)</f>
        <v/>
      </c>
      <c r="N832" s="114">
        <f>IFERROR(($G$4-M832)/($G$4-C832),Lähteandmed!$H$45)</f>
        <v>0</v>
      </c>
      <c r="O832" s="276">
        <f t="shared" si="25"/>
        <v>-5.5</v>
      </c>
      <c r="P832" s="276">
        <f>IF(O832&lt;($G$6-1),Lähteandmed!$E$45*1.2*1.005*(($G$6-1)-O832),0)</f>
        <v>39.432581999999996</v>
      </c>
    </row>
    <row r="833" spans="2:16">
      <c r="B833" s="113">
        <v>829</v>
      </c>
      <c r="C833" s="113">
        <v>-5.0999999999999996</v>
      </c>
      <c r="D833" s="276">
        <f t="shared" si="24"/>
        <v>15.088797495865579</v>
      </c>
      <c r="L833" s="114">
        <f>IF(C833&lt;$G$6,Lähteandmed!$E$45*1.2*1.005*($G$6-O833),0)</f>
        <v>40.484117519999998</v>
      </c>
      <c r="M833" s="276" t="str">
        <f>IF(($G$4-Lähteandmed!$H$45*(Kraadpäevad!$G$4-Kraadpäevad!C833))&gt;Lähteandmed!$I$45,($G$4-Lähteandmed!$H$45*(Kraadpäevad!$G$4-Kraadpäevad!C833)),Lähteandmed!$I$45)</f>
        <v/>
      </c>
      <c r="N833" s="114">
        <f>IFERROR(($G$4-M833)/($G$4-C833),Lähteandmed!$H$45)</f>
        <v>0</v>
      </c>
      <c r="O833" s="276">
        <f t="shared" si="25"/>
        <v>-5.0999999999999996</v>
      </c>
      <c r="P833" s="276">
        <f>IF(O833&lt;($G$6-1),Lähteandmed!$E$45*1.2*1.005*(($G$6-1)-O833),0)</f>
        <v>38.731558319999998</v>
      </c>
    </row>
    <row r="834" spans="2:16">
      <c r="B834" s="113">
        <v>830</v>
      </c>
      <c r="C834" s="113">
        <v>-4.5999999999999996</v>
      </c>
      <c r="D834" s="276">
        <f t="shared" si="24"/>
        <v>14.588797495865579</v>
      </c>
      <c r="L834" s="114">
        <f>IF(C834&lt;$G$6,Lähteandmed!$E$45*1.2*1.005*($G$6-O834),0)</f>
        <v>39.607837920000001</v>
      </c>
      <c r="M834" s="276" t="str">
        <f>IF(($G$4-Lähteandmed!$H$45*(Kraadpäevad!$G$4-Kraadpäevad!C834))&gt;Lähteandmed!$I$45,($G$4-Lähteandmed!$H$45*(Kraadpäevad!$G$4-Kraadpäevad!C834)),Lähteandmed!$I$45)</f>
        <v/>
      </c>
      <c r="N834" s="114">
        <f>IFERROR(($G$4-M834)/($G$4-C834),Lähteandmed!$H$45)</f>
        <v>0</v>
      </c>
      <c r="O834" s="276">
        <f t="shared" si="25"/>
        <v>-4.5999999999999996</v>
      </c>
      <c r="P834" s="276">
        <f>IF(O834&lt;($G$6-1),Lähteandmed!$E$45*1.2*1.005*(($G$6-1)-O834),0)</f>
        <v>37.855278720000001</v>
      </c>
    </row>
    <row r="835" spans="2:16">
      <c r="B835" s="113">
        <v>831</v>
      </c>
      <c r="C835" s="113">
        <v>-4.2</v>
      </c>
      <c r="D835" s="276">
        <f t="shared" si="24"/>
        <v>14.188797495865579</v>
      </c>
      <c r="L835" s="114">
        <f>IF(C835&lt;$G$6,Lähteandmed!$E$45*1.2*1.005*($G$6-O835),0)</f>
        <v>38.906814239999996</v>
      </c>
      <c r="M835" s="276" t="str">
        <f>IF(($G$4-Lähteandmed!$H$45*(Kraadpäevad!$G$4-Kraadpäevad!C835))&gt;Lähteandmed!$I$45,($G$4-Lähteandmed!$H$45*(Kraadpäevad!$G$4-Kraadpäevad!C835)),Lähteandmed!$I$45)</f>
        <v/>
      </c>
      <c r="N835" s="114">
        <f>IFERROR(($G$4-M835)/($G$4-C835),Lähteandmed!$H$45)</f>
        <v>0</v>
      </c>
      <c r="O835" s="276">
        <f t="shared" si="25"/>
        <v>-4.2</v>
      </c>
      <c r="P835" s="276">
        <f>IF(O835&lt;($G$6-1),Lähteandmed!$E$45*1.2*1.005*(($G$6-1)-O835),0)</f>
        <v>37.154255039999995</v>
      </c>
    </row>
    <row r="836" spans="2:16">
      <c r="B836" s="113">
        <v>832</v>
      </c>
      <c r="C836" s="113">
        <v>-4</v>
      </c>
      <c r="D836" s="276">
        <f t="shared" ref="D836:D899" si="26">IFERROR(IF($G$5-C836&gt;0,$G$5-C836,"0"),0)</f>
        <v>13.98879749586558</v>
      </c>
      <c r="L836" s="114">
        <f>IF(C836&lt;$G$6,Lähteandmed!$E$45*1.2*1.005*($G$6-O836),0)</f>
        <v>38.5563024</v>
      </c>
      <c r="M836" s="276" t="str">
        <f>IF(($G$4-Lähteandmed!$H$45*(Kraadpäevad!$G$4-Kraadpäevad!C836))&gt;Lähteandmed!$I$45,($G$4-Lähteandmed!$H$45*(Kraadpäevad!$G$4-Kraadpäevad!C836)),Lähteandmed!$I$45)</f>
        <v/>
      </c>
      <c r="N836" s="114">
        <f>IFERROR(($G$4-M836)/($G$4-C836),Lähteandmed!$H$45)</f>
        <v>0</v>
      </c>
      <c r="O836" s="276">
        <f t="shared" ref="O836:O899" si="27">N836*($G$4-C836)+C836</f>
        <v>-4</v>
      </c>
      <c r="P836" s="276">
        <f>IF(O836&lt;($G$6-1),Lähteandmed!$E$45*1.2*1.005*(($G$6-1)-O836),0)</f>
        <v>36.8037432</v>
      </c>
    </row>
    <row r="837" spans="2:16">
      <c r="B837" s="113">
        <v>833</v>
      </c>
      <c r="C837" s="113">
        <v>-3.7</v>
      </c>
      <c r="D837" s="276">
        <f t="shared" si="26"/>
        <v>13.688797495865579</v>
      </c>
      <c r="L837" s="114">
        <f>IF(C837&lt;$G$6,Lähteandmed!$E$45*1.2*1.005*($G$6-O837),0)</f>
        <v>38.030534639999999</v>
      </c>
      <c r="M837" s="276" t="str">
        <f>IF(($G$4-Lähteandmed!$H$45*(Kraadpäevad!$G$4-Kraadpäevad!C837))&gt;Lähteandmed!$I$45,($G$4-Lähteandmed!$H$45*(Kraadpäevad!$G$4-Kraadpäevad!C837)),Lähteandmed!$I$45)</f>
        <v/>
      </c>
      <c r="N837" s="114">
        <f>IFERROR(($G$4-M837)/($G$4-C837),Lähteandmed!$H$45)</f>
        <v>0</v>
      </c>
      <c r="O837" s="276">
        <f t="shared" si="27"/>
        <v>-3.7</v>
      </c>
      <c r="P837" s="276">
        <f>IF(O837&lt;($G$6-1),Lähteandmed!$E$45*1.2*1.005*(($G$6-1)-O837),0)</f>
        <v>36.277975439999999</v>
      </c>
    </row>
    <row r="838" spans="2:16">
      <c r="B838" s="113">
        <v>834</v>
      </c>
      <c r="C838" s="113">
        <v>-3.5</v>
      </c>
      <c r="D838" s="276">
        <f t="shared" si="26"/>
        <v>13.48879749586558</v>
      </c>
      <c r="L838" s="114">
        <f>IF(C838&lt;$G$6,Lähteandmed!$E$45*1.2*1.005*($G$6-O838),0)</f>
        <v>37.680022799999996</v>
      </c>
      <c r="M838" s="276" t="str">
        <f>IF(($G$4-Lähteandmed!$H$45*(Kraadpäevad!$G$4-Kraadpäevad!C838))&gt;Lähteandmed!$I$45,($G$4-Lähteandmed!$H$45*(Kraadpäevad!$G$4-Kraadpäevad!C838)),Lähteandmed!$I$45)</f>
        <v/>
      </c>
      <c r="N838" s="114">
        <f>IFERROR(($G$4-M838)/($G$4-C838),Lähteandmed!$H$45)</f>
        <v>0</v>
      </c>
      <c r="O838" s="276">
        <f t="shared" si="27"/>
        <v>-3.5</v>
      </c>
      <c r="P838" s="276">
        <f>IF(O838&lt;($G$6-1),Lähteandmed!$E$45*1.2*1.005*(($G$6-1)-O838),0)</f>
        <v>35.927463599999996</v>
      </c>
    </row>
    <row r="839" spans="2:16">
      <c r="B839" s="113">
        <v>835</v>
      </c>
      <c r="C839" s="113">
        <v>-3.6</v>
      </c>
      <c r="D839" s="276">
        <f t="shared" si="26"/>
        <v>13.588797495865579</v>
      </c>
      <c r="L839" s="114">
        <f>IF(C839&lt;$G$6,Lähteandmed!$E$45*1.2*1.005*($G$6-O839),0)</f>
        <v>37.855278720000001</v>
      </c>
      <c r="M839" s="276" t="str">
        <f>IF(($G$4-Lähteandmed!$H$45*(Kraadpäevad!$G$4-Kraadpäevad!C839))&gt;Lähteandmed!$I$45,($G$4-Lähteandmed!$H$45*(Kraadpäevad!$G$4-Kraadpäevad!C839)),Lähteandmed!$I$45)</f>
        <v/>
      </c>
      <c r="N839" s="114">
        <f>IFERROR(($G$4-M839)/($G$4-C839),Lähteandmed!$H$45)</f>
        <v>0</v>
      </c>
      <c r="O839" s="276">
        <f t="shared" si="27"/>
        <v>-3.6</v>
      </c>
      <c r="P839" s="276">
        <f>IF(O839&lt;($G$6-1),Lähteandmed!$E$45*1.2*1.005*(($G$6-1)-O839),0)</f>
        <v>36.102719520000001</v>
      </c>
    </row>
    <row r="840" spans="2:16">
      <c r="B840" s="113">
        <v>836</v>
      </c>
      <c r="C840" s="113">
        <v>-3.6</v>
      </c>
      <c r="D840" s="276">
        <f t="shared" si="26"/>
        <v>13.588797495865579</v>
      </c>
      <c r="L840" s="114">
        <f>IF(C840&lt;$G$6,Lähteandmed!$E$45*1.2*1.005*($G$6-O840),0)</f>
        <v>37.855278720000001</v>
      </c>
      <c r="M840" s="276" t="str">
        <f>IF(($G$4-Lähteandmed!$H$45*(Kraadpäevad!$G$4-Kraadpäevad!C840))&gt;Lähteandmed!$I$45,($G$4-Lähteandmed!$H$45*(Kraadpäevad!$G$4-Kraadpäevad!C840)),Lähteandmed!$I$45)</f>
        <v/>
      </c>
      <c r="N840" s="114">
        <f>IFERROR(($G$4-M840)/($G$4-C840),Lähteandmed!$H$45)</f>
        <v>0</v>
      </c>
      <c r="O840" s="276">
        <f t="shared" si="27"/>
        <v>-3.6</v>
      </c>
      <c r="P840" s="276">
        <f>IF(O840&lt;($G$6-1),Lähteandmed!$E$45*1.2*1.005*(($G$6-1)-O840),0)</f>
        <v>36.102719520000001</v>
      </c>
    </row>
    <row r="841" spans="2:16">
      <c r="B841" s="113">
        <v>837</v>
      </c>
      <c r="C841" s="113">
        <v>-3.7</v>
      </c>
      <c r="D841" s="276">
        <f t="shared" si="26"/>
        <v>13.688797495865579</v>
      </c>
      <c r="L841" s="114">
        <f>IF(C841&lt;$G$6,Lähteandmed!$E$45*1.2*1.005*($G$6-O841),0)</f>
        <v>38.030534639999999</v>
      </c>
      <c r="M841" s="276" t="str">
        <f>IF(($G$4-Lähteandmed!$H$45*(Kraadpäevad!$G$4-Kraadpäevad!C841))&gt;Lähteandmed!$I$45,($G$4-Lähteandmed!$H$45*(Kraadpäevad!$G$4-Kraadpäevad!C841)),Lähteandmed!$I$45)</f>
        <v/>
      </c>
      <c r="N841" s="114">
        <f>IFERROR(($G$4-M841)/($G$4-C841),Lähteandmed!$H$45)</f>
        <v>0</v>
      </c>
      <c r="O841" s="276">
        <f t="shared" si="27"/>
        <v>-3.7</v>
      </c>
      <c r="P841" s="276">
        <f>IF(O841&lt;($G$6-1),Lähteandmed!$E$45*1.2*1.005*(($G$6-1)-O841),0)</f>
        <v>36.277975439999999</v>
      </c>
    </row>
    <row r="842" spans="2:16">
      <c r="B842" s="113">
        <v>838</v>
      </c>
      <c r="C842" s="113">
        <v>-3.7</v>
      </c>
      <c r="D842" s="276">
        <f t="shared" si="26"/>
        <v>13.688797495865579</v>
      </c>
      <c r="L842" s="114">
        <f>IF(C842&lt;$G$6,Lähteandmed!$E$45*1.2*1.005*($G$6-O842),0)</f>
        <v>38.030534639999999</v>
      </c>
      <c r="M842" s="276" t="str">
        <f>IF(($G$4-Lähteandmed!$H$45*(Kraadpäevad!$G$4-Kraadpäevad!C842))&gt;Lähteandmed!$I$45,($G$4-Lähteandmed!$H$45*(Kraadpäevad!$G$4-Kraadpäevad!C842)),Lähteandmed!$I$45)</f>
        <v/>
      </c>
      <c r="N842" s="114">
        <f>IFERROR(($G$4-M842)/($G$4-C842),Lähteandmed!$H$45)</f>
        <v>0</v>
      </c>
      <c r="O842" s="276">
        <f t="shared" si="27"/>
        <v>-3.7</v>
      </c>
      <c r="P842" s="276">
        <f>IF(O842&lt;($G$6-1),Lähteandmed!$E$45*1.2*1.005*(($G$6-1)-O842),0)</f>
        <v>36.277975439999999</v>
      </c>
    </row>
    <row r="843" spans="2:16">
      <c r="B843" s="113">
        <v>839</v>
      </c>
      <c r="C843" s="113">
        <v>-3.6</v>
      </c>
      <c r="D843" s="276">
        <f t="shared" si="26"/>
        <v>13.588797495865579</v>
      </c>
      <c r="L843" s="114">
        <f>IF(C843&lt;$G$6,Lähteandmed!$E$45*1.2*1.005*($G$6-O843),0)</f>
        <v>37.855278720000001</v>
      </c>
      <c r="M843" s="276" t="str">
        <f>IF(($G$4-Lähteandmed!$H$45*(Kraadpäevad!$G$4-Kraadpäevad!C843))&gt;Lähteandmed!$I$45,($G$4-Lähteandmed!$H$45*(Kraadpäevad!$G$4-Kraadpäevad!C843)),Lähteandmed!$I$45)</f>
        <v/>
      </c>
      <c r="N843" s="114">
        <f>IFERROR(($G$4-M843)/($G$4-C843),Lähteandmed!$H$45)</f>
        <v>0</v>
      </c>
      <c r="O843" s="276">
        <f t="shared" si="27"/>
        <v>-3.6</v>
      </c>
      <c r="P843" s="276">
        <f>IF(O843&lt;($G$6-1),Lähteandmed!$E$45*1.2*1.005*(($G$6-1)-O843),0)</f>
        <v>36.102719520000001</v>
      </c>
    </row>
    <row r="844" spans="2:16">
      <c r="B844" s="113">
        <v>840</v>
      </c>
      <c r="C844" s="113">
        <v>-3.6</v>
      </c>
      <c r="D844" s="276">
        <f t="shared" si="26"/>
        <v>13.588797495865579</v>
      </c>
      <c r="L844" s="114">
        <f>IF(C844&lt;$G$6,Lähteandmed!$E$45*1.2*1.005*($G$6-O844),0)</f>
        <v>37.855278720000001</v>
      </c>
      <c r="M844" s="276" t="str">
        <f>IF(($G$4-Lähteandmed!$H$45*(Kraadpäevad!$G$4-Kraadpäevad!C844))&gt;Lähteandmed!$I$45,($G$4-Lähteandmed!$H$45*(Kraadpäevad!$G$4-Kraadpäevad!C844)),Lähteandmed!$I$45)</f>
        <v/>
      </c>
      <c r="N844" s="114">
        <f>IFERROR(($G$4-M844)/($G$4-C844),Lähteandmed!$H$45)</f>
        <v>0</v>
      </c>
      <c r="O844" s="276">
        <f t="shared" si="27"/>
        <v>-3.6</v>
      </c>
      <c r="P844" s="276">
        <f>IF(O844&lt;($G$6-1),Lähteandmed!$E$45*1.2*1.005*(($G$6-1)-O844),0)</f>
        <v>36.102719520000001</v>
      </c>
    </row>
    <row r="845" spans="2:16">
      <c r="B845" s="113">
        <v>841</v>
      </c>
      <c r="C845" s="113">
        <v>-3.4</v>
      </c>
      <c r="D845" s="276">
        <f t="shared" si="26"/>
        <v>13.38879749586558</v>
      </c>
      <c r="L845" s="114">
        <f>IF(C845&lt;$G$6,Lähteandmed!$E$45*1.2*1.005*($G$6-O845),0)</f>
        <v>37.504766879999998</v>
      </c>
      <c r="M845" s="276" t="str">
        <f>IF(($G$4-Lähteandmed!$H$45*(Kraadpäevad!$G$4-Kraadpäevad!C845))&gt;Lähteandmed!$I$45,($G$4-Lähteandmed!$H$45*(Kraadpäevad!$G$4-Kraadpäevad!C845)),Lähteandmed!$I$45)</f>
        <v/>
      </c>
      <c r="N845" s="114">
        <f>IFERROR(($G$4-M845)/($G$4-C845),Lähteandmed!$H$45)</f>
        <v>0</v>
      </c>
      <c r="O845" s="276">
        <f t="shared" si="27"/>
        <v>-3.4</v>
      </c>
      <c r="P845" s="276">
        <f>IF(O845&lt;($G$6-1),Lähteandmed!$E$45*1.2*1.005*(($G$6-1)-O845),0)</f>
        <v>35.752207679999998</v>
      </c>
    </row>
    <row r="846" spans="2:16">
      <c r="B846" s="113">
        <v>842</v>
      </c>
      <c r="C846" s="113">
        <v>-3.2</v>
      </c>
      <c r="D846" s="276">
        <f t="shared" si="26"/>
        <v>13.188797495865579</v>
      </c>
      <c r="L846" s="114">
        <f>IF(C846&lt;$G$6,Lähteandmed!$E$45*1.2*1.005*($G$6-O846),0)</f>
        <v>37.154255039999995</v>
      </c>
      <c r="M846" s="276" t="str">
        <f>IF(($G$4-Lähteandmed!$H$45*(Kraadpäevad!$G$4-Kraadpäevad!C846))&gt;Lähteandmed!$I$45,($G$4-Lähteandmed!$H$45*(Kraadpäevad!$G$4-Kraadpäevad!C846)),Lähteandmed!$I$45)</f>
        <v/>
      </c>
      <c r="N846" s="114">
        <f>IFERROR(($G$4-M846)/($G$4-C846),Lähteandmed!$H$45)</f>
        <v>0</v>
      </c>
      <c r="O846" s="276">
        <f t="shared" si="27"/>
        <v>-3.2</v>
      </c>
      <c r="P846" s="276">
        <f>IF(O846&lt;($G$6-1),Lähteandmed!$E$45*1.2*1.005*(($G$6-1)-O846),0)</f>
        <v>35.401695839999995</v>
      </c>
    </row>
    <row r="847" spans="2:16">
      <c r="B847" s="113">
        <v>843</v>
      </c>
      <c r="C847" s="113">
        <v>-3</v>
      </c>
      <c r="D847" s="276">
        <f t="shared" si="26"/>
        <v>12.98879749586558</v>
      </c>
      <c r="L847" s="114">
        <f>IF(C847&lt;$G$6,Lähteandmed!$E$45*1.2*1.005*($G$6-O847),0)</f>
        <v>36.8037432</v>
      </c>
      <c r="M847" s="276" t="str">
        <f>IF(($G$4-Lähteandmed!$H$45*(Kraadpäevad!$G$4-Kraadpäevad!C847))&gt;Lähteandmed!$I$45,($G$4-Lähteandmed!$H$45*(Kraadpäevad!$G$4-Kraadpäevad!C847)),Lähteandmed!$I$45)</f>
        <v/>
      </c>
      <c r="N847" s="114">
        <f>IFERROR(($G$4-M847)/($G$4-C847),Lähteandmed!$H$45)</f>
        <v>0</v>
      </c>
      <c r="O847" s="276">
        <f t="shared" si="27"/>
        <v>-3</v>
      </c>
      <c r="P847" s="276">
        <f>IF(O847&lt;($G$6-1),Lähteandmed!$E$45*1.2*1.005*(($G$6-1)-O847),0)</f>
        <v>35.051183999999999</v>
      </c>
    </row>
    <row r="848" spans="2:16">
      <c r="B848" s="113">
        <v>844</v>
      </c>
      <c r="C848" s="113">
        <v>-3</v>
      </c>
      <c r="D848" s="276">
        <f t="shared" si="26"/>
        <v>12.98879749586558</v>
      </c>
      <c r="L848" s="114">
        <f>IF(C848&lt;$G$6,Lähteandmed!$E$45*1.2*1.005*($G$6-O848),0)</f>
        <v>36.8037432</v>
      </c>
      <c r="M848" s="276" t="str">
        <f>IF(($G$4-Lähteandmed!$H$45*(Kraadpäevad!$G$4-Kraadpäevad!C848))&gt;Lähteandmed!$I$45,($G$4-Lähteandmed!$H$45*(Kraadpäevad!$G$4-Kraadpäevad!C848)),Lähteandmed!$I$45)</f>
        <v/>
      </c>
      <c r="N848" s="114">
        <f>IFERROR(($G$4-M848)/($G$4-C848),Lähteandmed!$H$45)</f>
        <v>0</v>
      </c>
      <c r="O848" s="276">
        <f t="shared" si="27"/>
        <v>-3</v>
      </c>
      <c r="P848" s="276">
        <f>IF(O848&lt;($G$6-1),Lähteandmed!$E$45*1.2*1.005*(($G$6-1)-O848),0)</f>
        <v>35.051183999999999</v>
      </c>
    </row>
    <row r="849" spans="2:16">
      <c r="B849" s="113">
        <v>845</v>
      </c>
      <c r="C849" s="113">
        <v>-2.9</v>
      </c>
      <c r="D849" s="276">
        <f t="shared" si="26"/>
        <v>12.88879749586558</v>
      </c>
      <c r="L849" s="114">
        <f>IF(C849&lt;$G$6,Lähteandmed!$E$45*1.2*1.005*($G$6-O849),0)</f>
        <v>36.628487279999995</v>
      </c>
      <c r="M849" s="276" t="str">
        <f>IF(($G$4-Lähteandmed!$H$45*(Kraadpäevad!$G$4-Kraadpäevad!C849))&gt;Lähteandmed!$I$45,($G$4-Lähteandmed!$H$45*(Kraadpäevad!$G$4-Kraadpäevad!C849)),Lähteandmed!$I$45)</f>
        <v/>
      </c>
      <c r="N849" s="114">
        <f>IFERROR(($G$4-M849)/($G$4-C849),Lähteandmed!$H$45)</f>
        <v>0</v>
      </c>
      <c r="O849" s="276">
        <f t="shared" si="27"/>
        <v>-2.9</v>
      </c>
      <c r="P849" s="276">
        <f>IF(O849&lt;($G$6-1),Lähteandmed!$E$45*1.2*1.005*(($G$6-1)-O849),0)</f>
        <v>34.875928079999994</v>
      </c>
    </row>
    <row r="850" spans="2:16">
      <c r="B850" s="113">
        <v>846</v>
      </c>
      <c r="C850" s="113">
        <v>-2.9</v>
      </c>
      <c r="D850" s="276">
        <f t="shared" si="26"/>
        <v>12.88879749586558</v>
      </c>
      <c r="L850" s="114">
        <f>IF(C850&lt;$G$6,Lähteandmed!$E$45*1.2*1.005*($G$6-O850),0)</f>
        <v>36.628487279999995</v>
      </c>
      <c r="M850" s="276" t="str">
        <f>IF(($G$4-Lähteandmed!$H$45*(Kraadpäevad!$G$4-Kraadpäevad!C850))&gt;Lähteandmed!$I$45,($G$4-Lähteandmed!$H$45*(Kraadpäevad!$G$4-Kraadpäevad!C850)),Lähteandmed!$I$45)</f>
        <v/>
      </c>
      <c r="N850" s="114">
        <f>IFERROR(($G$4-M850)/($G$4-C850),Lähteandmed!$H$45)</f>
        <v>0</v>
      </c>
      <c r="O850" s="276">
        <f t="shared" si="27"/>
        <v>-2.9</v>
      </c>
      <c r="P850" s="276">
        <f>IF(O850&lt;($G$6-1),Lähteandmed!$E$45*1.2*1.005*(($G$6-1)-O850),0)</f>
        <v>34.875928079999994</v>
      </c>
    </row>
    <row r="851" spans="2:16">
      <c r="B851" s="113">
        <v>847</v>
      </c>
      <c r="C851" s="113">
        <v>-2.9</v>
      </c>
      <c r="D851" s="276">
        <f t="shared" si="26"/>
        <v>12.88879749586558</v>
      </c>
      <c r="L851" s="114">
        <f>IF(C851&lt;$G$6,Lähteandmed!$E$45*1.2*1.005*($G$6-O851),0)</f>
        <v>36.628487279999995</v>
      </c>
      <c r="M851" s="276" t="str">
        <f>IF(($G$4-Lähteandmed!$H$45*(Kraadpäevad!$G$4-Kraadpäevad!C851))&gt;Lähteandmed!$I$45,($G$4-Lähteandmed!$H$45*(Kraadpäevad!$G$4-Kraadpäevad!C851)),Lähteandmed!$I$45)</f>
        <v/>
      </c>
      <c r="N851" s="114">
        <f>IFERROR(($G$4-M851)/($G$4-C851),Lähteandmed!$H$45)</f>
        <v>0</v>
      </c>
      <c r="O851" s="276">
        <f t="shared" si="27"/>
        <v>-2.9</v>
      </c>
      <c r="P851" s="276">
        <f>IF(O851&lt;($G$6-1),Lähteandmed!$E$45*1.2*1.005*(($G$6-1)-O851),0)</f>
        <v>34.875928079999994</v>
      </c>
    </row>
    <row r="852" spans="2:16">
      <c r="B852" s="113">
        <v>848</v>
      </c>
      <c r="C852" s="113">
        <v>-2.9</v>
      </c>
      <c r="D852" s="276">
        <f t="shared" si="26"/>
        <v>12.88879749586558</v>
      </c>
      <c r="L852" s="114">
        <f>IF(C852&lt;$G$6,Lähteandmed!$E$45*1.2*1.005*($G$6-O852),0)</f>
        <v>36.628487279999995</v>
      </c>
      <c r="M852" s="276" t="str">
        <f>IF(($G$4-Lähteandmed!$H$45*(Kraadpäevad!$G$4-Kraadpäevad!C852))&gt;Lähteandmed!$I$45,($G$4-Lähteandmed!$H$45*(Kraadpäevad!$G$4-Kraadpäevad!C852)),Lähteandmed!$I$45)</f>
        <v/>
      </c>
      <c r="N852" s="114">
        <f>IFERROR(($G$4-M852)/($G$4-C852),Lähteandmed!$H$45)</f>
        <v>0</v>
      </c>
      <c r="O852" s="276">
        <f t="shared" si="27"/>
        <v>-2.9</v>
      </c>
      <c r="P852" s="276">
        <f>IF(O852&lt;($G$6-1),Lähteandmed!$E$45*1.2*1.005*(($G$6-1)-O852),0)</f>
        <v>34.875928079999994</v>
      </c>
    </row>
    <row r="853" spans="2:16">
      <c r="B853" s="113">
        <v>849</v>
      </c>
      <c r="C853" s="113">
        <v>-2.9</v>
      </c>
      <c r="D853" s="276">
        <f t="shared" si="26"/>
        <v>12.88879749586558</v>
      </c>
      <c r="L853" s="114">
        <f>IF(C853&lt;$G$6,Lähteandmed!$E$45*1.2*1.005*($G$6-O853),0)</f>
        <v>36.628487279999995</v>
      </c>
      <c r="M853" s="276" t="str">
        <f>IF(($G$4-Lähteandmed!$H$45*(Kraadpäevad!$G$4-Kraadpäevad!C853))&gt;Lähteandmed!$I$45,($G$4-Lähteandmed!$H$45*(Kraadpäevad!$G$4-Kraadpäevad!C853)),Lähteandmed!$I$45)</f>
        <v/>
      </c>
      <c r="N853" s="114">
        <f>IFERROR(($G$4-M853)/($G$4-C853),Lähteandmed!$H$45)</f>
        <v>0</v>
      </c>
      <c r="O853" s="276">
        <f t="shared" si="27"/>
        <v>-2.9</v>
      </c>
      <c r="P853" s="276">
        <f>IF(O853&lt;($G$6-1),Lähteandmed!$E$45*1.2*1.005*(($G$6-1)-O853),0)</f>
        <v>34.875928079999994</v>
      </c>
    </row>
    <row r="854" spans="2:16">
      <c r="B854" s="113">
        <v>850</v>
      </c>
      <c r="C854" s="113">
        <v>-3.2</v>
      </c>
      <c r="D854" s="276">
        <f t="shared" si="26"/>
        <v>13.188797495865579</v>
      </c>
      <c r="L854" s="114">
        <f>IF(C854&lt;$G$6,Lähteandmed!$E$45*1.2*1.005*($G$6-O854),0)</f>
        <v>37.154255039999995</v>
      </c>
      <c r="M854" s="276" t="str">
        <f>IF(($G$4-Lähteandmed!$H$45*(Kraadpäevad!$G$4-Kraadpäevad!C854))&gt;Lähteandmed!$I$45,($G$4-Lähteandmed!$H$45*(Kraadpäevad!$G$4-Kraadpäevad!C854)),Lähteandmed!$I$45)</f>
        <v/>
      </c>
      <c r="N854" s="114">
        <f>IFERROR(($G$4-M854)/($G$4-C854),Lähteandmed!$H$45)</f>
        <v>0</v>
      </c>
      <c r="O854" s="276">
        <f t="shared" si="27"/>
        <v>-3.2</v>
      </c>
      <c r="P854" s="276">
        <f>IF(O854&lt;($G$6-1),Lähteandmed!$E$45*1.2*1.005*(($G$6-1)-O854),0)</f>
        <v>35.401695839999995</v>
      </c>
    </row>
    <row r="855" spans="2:16">
      <c r="B855" s="113">
        <v>851</v>
      </c>
      <c r="C855" s="113">
        <v>-3.4</v>
      </c>
      <c r="D855" s="276">
        <f t="shared" si="26"/>
        <v>13.38879749586558</v>
      </c>
      <c r="L855" s="114">
        <f>IF(C855&lt;$G$6,Lähteandmed!$E$45*1.2*1.005*($G$6-O855),0)</f>
        <v>37.504766879999998</v>
      </c>
      <c r="M855" s="276" t="str">
        <f>IF(($G$4-Lähteandmed!$H$45*(Kraadpäevad!$G$4-Kraadpäevad!C855))&gt;Lähteandmed!$I$45,($G$4-Lähteandmed!$H$45*(Kraadpäevad!$G$4-Kraadpäevad!C855)),Lähteandmed!$I$45)</f>
        <v/>
      </c>
      <c r="N855" s="114">
        <f>IFERROR(($G$4-M855)/($G$4-C855),Lähteandmed!$H$45)</f>
        <v>0</v>
      </c>
      <c r="O855" s="276">
        <f t="shared" si="27"/>
        <v>-3.4</v>
      </c>
      <c r="P855" s="276">
        <f>IF(O855&lt;($G$6-1),Lähteandmed!$E$45*1.2*1.005*(($G$6-1)-O855),0)</f>
        <v>35.752207679999998</v>
      </c>
    </row>
    <row r="856" spans="2:16">
      <c r="B856" s="113">
        <v>852</v>
      </c>
      <c r="C856" s="113">
        <v>-3.7</v>
      </c>
      <c r="D856" s="276">
        <f t="shared" si="26"/>
        <v>13.688797495865579</v>
      </c>
      <c r="L856" s="114">
        <f>IF(C856&lt;$G$6,Lähteandmed!$E$45*1.2*1.005*($G$6-O856),0)</f>
        <v>38.030534639999999</v>
      </c>
      <c r="M856" s="276" t="str">
        <f>IF(($G$4-Lähteandmed!$H$45*(Kraadpäevad!$G$4-Kraadpäevad!C856))&gt;Lähteandmed!$I$45,($G$4-Lähteandmed!$H$45*(Kraadpäevad!$G$4-Kraadpäevad!C856)),Lähteandmed!$I$45)</f>
        <v/>
      </c>
      <c r="N856" s="114">
        <f>IFERROR(($G$4-M856)/($G$4-C856),Lähteandmed!$H$45)</f>
        <v>0</v>
      </c>
      <c r="O856" s="276">
        <f t="shared" si="27"/>
        <v>-3.7</v>
      </c>
      <c r="P856" s="276">
        <f>IF(O856&lt;($G$6-1),Lähteandmed!$E$45*1.2*1.005*(($G$6-1)-O856),0)</f>
        <v>36.277975439999999</v>
      </c>
    </row>
    <row r="857" spans="2:16">
      <c r="B857" s="113">
        <v>853</v>
      </c>
      <c r="C857" s="113">
        <v>-3.6</v>
      </c>
      <c r="D857" s="276">
        <f t="shared" si="26"/>
        <v>13.588797495865579</v>
      </c>
      <c r="L857" s="114">
        <f>IF(C857&lt;$G$6,Lähteandmed!$E$45*1.2*1.005*($G$6-O857),0)</f>
        <v>37.855278720000001</v>
      </c>
      <c r="M857" s="276" t="str">
        <f>IF(($G$4-Lähteandmed!$H$45*(Kraadpäevad!$G$4-Kraadpäevad!C857))&gt;Lähteandmed!$I$45,($G$4-Lähteandmed!$H$45*(Kraadpäevad!$G$4-Kraadpäevad!C857)),Lähteandmed!$I$45)</f>
        <v/>
      </c>
      <c r="N857" s="114">
        <f>IFERROR(($G$4-M857)/($G$4-C857),Lähteandmed!$H$45)</f>
        <v>0</v>
      </c>
      <c r="O857" s="276">
        <f t="shared" si="27"/>
        <v>-3.6</v>
      </c>
      <c r="P857" s="276">
        <f>IF(O857&lt;($G$6-1),Lähteandmed!$E$45*1.2*1.005*(($G$6-1)-O857),0)</f>
        <v>36.102719520000001</v>
      </c>
    </row>
    <row r="858" spans="2:16">
      <c r="B858" s="113">
        <v>854</v>
      </c>
      <c r="C858" s="113">
        <v>-3.6</v>
      </c>
      <c r="D858" s="276">
        <f t="shared" si="26"/>
        <v>13.588797495865579</v>
      </c>
      <c r="L858" s="114">
        <f>IF(C858&lt;$G$6,Lähteandmed!$E$45*1.2*1.005*($G$6-O858),0)</f>
        <v>37.855278720000001</v>
      </c>
      <c r="M858" s="276" t="str">
        <f>IF(($G$4-Lähteandmed!$H$45*(Kraadpäevad!$G$4-Kraadpäevad!C858))&gt;Lähteandmed!$I$45,($G$4-Lähteandmed!$H$45*(Kraadpäevad!$G$4-Kraadpäevad!C858)),Lähteandmed!$I$45)</f>
        <v/>
      </c>
      <c r="N858" s="114">
        <f>IFERROR(($G$4-M858)/($G$4-C858),Lähteandmed!$H$45)</f>
        <v>0</v>
      </c>
      <c r="O858" s="276">
        <f t="shared" si="27"/>
        <v>-3.6</v>
      </c>
      <c r="P858" s="276">
        <f>IF(O858&lt;($G$6-1),Lähteandmed!$E$45*1.2*1.005*(($G$6-1)-O858),0)</f>
        <v>36.102719520000001</v>
      </c>
    </row>
    <row r="859" spans="2:16">
      <c r="B859" s="113">
        <v>855</v>
      </c>
      <c r="C859" s="113">
        <v>-3.5</v>
      </c>
      <c r="D859" s="276">
        <f t="shared" si="26"/>
        <v>13.48879749586558</v>
      </c>
      <c r="L859" s="114">
        <f>IF(C859&lt;$G$6,Lähteandmed!$E$45*1.2*1.005*($G$6-O859),0)</f>
        <v>37.680022799999996</v>
      </c>
      <c r="M859" s="276" t="str">
        <f>IF(($G$4-Lähteandmed!$H$45*(Kraadpäevad!$G$4-Kraadpäevad!C859))&gt;Lähteandmed!$I$45,($G$4-Lähteandmed!$H$45*(Kraadpäevad!$G$4-Kraadpäevad!C859)),Lähteandmed!$I$45)</f>
        <v/>
      </c>
      <c r="N859" s="114">
        <f>IFERROR(($G$4-M859)/($G$4-C859),Lähteandmed!$H$45)</f>
        <v>0</v>
      </c>
      <c r="O859" s="276">
        <f t="shared" si="27"/>
        <v>-3.5</v>
      </c>
      <c r="P859" s="276">
        <f>IF(O859&lt;($G$6-1),Lähteandmed!$E$45*1.2*1.005*(($G$6-1)-O859),0)</f>
        <v>35.927463599999996</v>
      </c>
    </row>
    <row r="860" spans="2:16">
      <c r="B860" s="113">
        <v>856</v>
      </c>
      <c r="C860" s="113">
        <v>-3.9</v>
      </c>
      <c r="D860" s="276">
        <f t="shared" si="26"/>
        <v>13.88879749586558</v>
      </c>
      <c r="L860" s="114">
        <f>IF(C860&lt;$G$6,Lähteandmed!$E$45*1.2*1.005*($G$6-O860),0)</f>
        <v>38.381046479999995</v>
      </c>
      <c r="M860" s="276" t="str">
        <f>IF(($G$4-Lähteandmed!$H$45*(Kraadpäevad!$G$4-Kraadpäevad!C860))&gt;Lähteandmed!$I$45,($G$4-Lähteandmed!$H$45*(Kraadpäevad!$G$4-Kraadpäevad!C860)),Lähteandmed!$I$45)</f>
        <v/>
      </c>
      <c r="N860" s="114">
        <f>IFERROR(($G$4-M860)/($G$4-C860),Lähteandmed!$H$45)</f>
        <v>0</v>
      </c>
      <c r="O860" s="276">
        <f t="shared" si="27"/>
        <v>-3.9</v>
      </c>
      <c r="P860" s="276">
        <f>IF(O860&lt;($G$6-1),Lähteandmed!$E$45*1.2*1.005*(($G$6-1)-O860),0)</f>
        <v>36.628487279999995</v>
      </c>
    </row>
    <row r="861" spans="2:16">
      <c r="B861" s="113">
        <v>857</v>
      </c>
      <c r="C861" s="113">
        <v>-4.2</v>
      </c>
      <c r="D861" s="276">
        <f t="shared" si="26"/>
        <v>14.188797495865579</v>
      </c>
      <c r="L861" s="114">
        <f>IF(C861&lt;$G$6,Lähteandmed!$E$45*1.2*1.005*($G$6-O861),0)</f>
        <v>38.906814239999996</v>
      </c>
      <c r="M861" s="276" t="str">
        <f>IF(($G$4-Lähteandmed!$H$45*(Kraadpäevad!$G$4-Kraadpäevad!C861))&gt;Lähteandmed!$I$45,($G$4-Lähteandmed!$H$45*(Kraadpäevad!$G$4-Kraadpäevad!C861)),Lähteandmed!$I$45)</f>
        <v/>
      </c>
      <c r="N861" s="114">
        <f>IFERROR(($G$4-M861)/($G$4-C861),Lähteandmed!$H$45)</f>
        <v>0</v>
      </c>
      <c r="O861" s="276">
        <f t="shared" si="27"/>
        <v>-4.2</v>
      </c>
      <c r="P861" s="276">
        <f>IF(O861&lt;($G$6-1),Lähteandmed!$E$45*1.2*1.005*(($G$6-1)-O861),0)</f>
        <v>37.154255039999995</v>
      </c>
    </row>
    <row r="862" spans="2:16">
      <c r="B862" s="113">
        <v>858</v>
      </c>
      <c r="C862" s="113">
        <v>-4.5999999999999996</v>
      </c>
      <c r="D862" s="276">
        <f t="shared" si="26"/>
        <v>14.588797495865579</v>
      </c>
      <c r="L862" s="114">
        <f>IF(C862&lt;$G$6,Lähteandmed!$E$45*1.2*1.005*($G$6-O862),0)</f>
        <v>39.607837920000001</v>
      </c>
      <c r="M862" s="276" t="str">
        <f>IF(($G$4-Lähteandmed!$H$45*(Kraadpäevad!$G$4-Kraadpäevad!C862))&gt;Lähteandmed!$I$45,($G$4-Lähteandmed!$H$45*(Kraadpäevad!$G$4-Kraadpäevad!C862)),Lähteandmed!$I$45)</f>
        <v/>
      </c>
      <c r="N862" s="114">
        <f>IFERROR(($G$4-M862)/($G$4-C862),Lähteandmed!$H$45)</f>
        <v>0</v>
      </c>
      <c r="O862" s="276">
        <f t="shared" si="27"/>
        <v>-4.5999999999999996</v>
      </c>
      <c r="P862" s="276">
        <f>IF(O862&lt;($G$6-1),Lähteandmed!$E$45*1.2*1.005*(($G$6-1)-O862),0)</f>
        <v>37.855278720000001</v>
      </c>
    </row>
    <row r="863" spans="2:16">
      <c r="B863" s="113">
        <v>859</v>
      </c>
      <c r="C863" s="113">
        <v>-5.0999999999999996</v>
      </c>
      <c r="D863" s="276">
        <f t="shared" si="26"/>
        <v>15.088797495865579</v>
      </c>
      <c r="L863" s="114">
        <f>IF(C863&lt;$G$6,Lähteandmed!$E$45*1.2*1.005*($G$6-O863),0)</f>
        <v>40.484117519999998</v>
      </c>
      <c r="M863" s="276" t="str">
        <f>IF(($G$4-Lähteandmed!$H$45*(Kraadpäevad!$G$4-Kraadpäevad!C863))&gt;Lähteandmed!$I$45,($G$4-Lähteandmed!$H$45*(Kraadpäevad!$G$4-Kraadpäevad!C863)),Lähteandmed!$I$45)</f>
        <v/>
      </c>
      <c r="N863" s="114">
        <f>IFERROR(($G$4-M863)/($G$4-C863),Lähteandmed!$H$45)</f>
        <v>0</v>
      </c>
      <c r="O863" s="276">
        <f t="shared" si="27"/>
        <v>-5.0999999999999996</v>
      </c>
      <c r="P863" s="276">
        <f>IF(O863&lt;($G$6-1),Lähteandmed!$E$45*1.2*1.005*(($G$6-1)-O863),0)</f>
        <v>38.731558319999998</v>
      </c>
    </row>
    <row r="864" spans="2:16">
      <c r="B864" s="113">
        <v>860</v>
      </c>
      <c r="C864" s="113">
        <v>-5.5</v>
      </c>
      <c r="D864" s="276">
        <f t="shared" si="26"/>
        <v>15.48879749586558</v>
      </c>
      <c r="L864" s="114">
        <f>IF(C864&lt;$G$6,Lähteandmed!$E$45*1.2*1.005*($G$6-O864),0)</f>
        <v>41.185141199999997</v>
      </c>
      <c r="M864" s="276" t="str">
        <f>IF(($G$4-Lähteandmed!$H$45*(Kraadpäevad!$G$4-Kraadpäevad!C864))&gt;Lähteandmed!$I$45,($G$4-Lähteandmed!$H$45*(Kraadpäevad!$G$4-Kraadpäevad!C864)),Lähteandmed!$I$45)</f>
        <v/>
      </c>
      <c r="N864" s="114">
        <f>IFERROR(($G$4-M864)/($G$4-C864),Lähteandmed!$H$45)</f>
        <v>0</v>
      </c>
      <c r="O864" s="276">
        <f t="shared" si="27"/>
        <v>-5.5</v>
      </c>
      <c r="P864" s="276">
        <f>IF(O864&lt;($G$6-1),Lähteandmed!$E$45*1.2*1.005*(($G$6-1)-O864),0)</f>
        <v>39.432581999999996</v>
      </c>
    </row>
    <row r="865" spans="2:16">
      <c r="B865" s="113">
        <v>861</v>
      </c>
      <c r="C865" s="113">
        <v>-6</v>
      </c>
      <c r="D865" s="276">
        <f t="shared" si="26"/>
        <v>15.98879749586558</v>
      </c>
      <c r="L865" s="114">
        <f>IF(C865&lt;$G$6,Lähteandmed!$E$45*1.2*1.005*($G$6-O865),0)</f>
        <v>42.061420799999993</v>
      </c>
      <c r="M865" s="276" t="str">
        <f>IF(($G$4-Lähteandmed!$H$45*(Kraadpäevad!$G$4-Kraadpäevad!C865))&gt;Lähteandmed!$I$45,($G$4-Lähteandmed!$H$45*(Kraadpäevad!$G$4-Kraadpäevad!C865)),Lähteandmed!$I$45)</f>
        <v/>
      </c>
      <c r="N865" s="114">
        <f>IFERROR(($G$4-M865)/($G$4-C865),Lähteandmed!$H$45)</f>
        <v>0</v>
      </c>
      <c r="O865" s="276">
        <f t="shared" si="27"/>
        <v>-6</v>
      </c>
      <c r="P865" s="276">
        <f>IF(O865&lt;($G$6-1),Lähteandmed!$E$45*1.2*1.005*(($G$6-1)-O865),0)</f>
        <v>40.3088616</v>
      </c>
    </row>
    <row r="866" spans="2:16">
      <c r="B866" s="113">
        <v>862</v>
      </c>
      <c r="C866" s="113">
        <v>-6.1</v>
      </c>
      <c r="D866" s="276">
        <f t="shared" si="26"/>
        <v>16.088797495865578</v>
      </c>
      <c r="L866" s="114">
        <f>IF(C866&lt;$G$6,Lähteandmed!$E$45*1.2*1.005*($G$6-O866),0)</f>
        <v>42.236676719999998</v>
      </c>
      <c r="M866" s="276" t="str">
        <f>IF(($G$4-Lähteandmed!$H$45*(Kraadpäevad!$G$4-Kraadpäevad!C866))&gt;Lähteandmed!$I$45,($G$4-Lähteandmed!$H$45*(Kraadpäevad!$G$4-Kraadpäevad!C866)),Lähteandmed!$I$45)</f>
        <v/>
      </c>
      <c r="N866" s="114">
        <f>IFERROR(($G$4-M866)/($G$4-C866),Lähteandmed!$H$45)</f>
        <v>0</v>
      </c>
      <c r="O866" s="276">
        <f t="shared" si="27"/>
        <v>-6.1</v>
      </c>
      <c r="P866" s="276">
        <f>IF(O866&lt;($G$6-1),Lähteandmed!$E$45*1.2*1.005*(($G$6-1)-O866),0)</f>
        <v>40.484117519999998</v>
      </c>
    </row>
    <row r="867" spans="2:16">
      <c r="B867" s="113">
        <v>863</v>
      </c>
      <c r="C867" s="113">
        <v>-6.2</v>
      </c>
      <c r="D867" s="276">
        <f t="shared" si="26"/>
        <v>16.188797495865579</v>
      </c>
      <c r="L867" s="114">
        <f>IF(C867&lt;$G$6,Lähteandmed!$E$45*1.2*1.005*($G$6-O867),0)</f>
        <v>42.411932639999996</v>
      </c>
      <c r="M867" s="276" t="str">
        <f>IF(($G$4-Lähteandmed!$H$45*(Kraadpäevad!$G$4-Kraadpäevad!C867))&gt;Lähteandmed!$I$45,($G$4-Lähteandmed!$H$45*(Kraadpäevad!$G$4-Kraadpäevad!C867)),Lähteandmed!$I$45)</f>
        <v/>
      </c>
      <c r="N867" s="114">
        <f>IFERROR(($G$4-M867)/($G$4-C867),Lähteandmed!$H$45)</f>
        <v>0</v>
      </c>
      <c r="O867" s="276">
        <f t="shared" si="27"/>
        <v>-6.2</v>
      </c>
      <c r="P867" s="276">
        <f>IF(O867&lt;($G$6-1),Lähteandmed!$E$45*1.2*1.005*(($G$6-1)-O867),0)</f>
        <v>40.659373439999996</v>
      </c>
    </row>
    <row r="868" spans="2:16">
      <c r="B868" s="113">
        <v>864</v>
      </c>
      <c r="C868" s="113">
        <v>-6.3</v>
      </c>
      <c r="D868" s="276">
        <f t="shared" si="26"/>
        <v>16.28879749586558</v>
      </c>
      <c r="L868" s="114">
        <f>IF(C868&lt;$G$6,Lähteandmed!$E$45*1.2*1.005*($G$6-O868),0)</f>
        <v>42.587188560000001</v>
      </c>
      <c r="M868" s="276" t="str">
        <f>IF(($G$4-Lähteandmed!$H$45*(Kraadpäevad!$G$4-Kraadpäevad!C868))&gt;Lähteandmed!$I$45,($G$4-Lähteandmed!$H$45*(Kraadpäevad!$G$4-Kraadpäevad!C868)),Lähteandmed!$I$45)</f>
        <v/>
      </c>
      <c r="N868" s="114">
        <f>IFERROR(($G$4-M868)/($G$4-C868),Lähteandmed!$H$45)</f>
        <v>0</v>
      </c>
      <c r="O868" s="276">
        <f t="shared" si="27"/>
        <v>-6.3</v>
      </c>
      <c r="P868" s="276">
        <f>IF(O868&lt;($G$6-1),Lähteandmed!$E$45*1.2*1.005*(($G$6-1)-O868),0)</f>
        <v>40.834629360000001</v>
      </c>
    </row>
    <row r="869" spans="2:16">
      <c r="B869" s="113">
        <v>865</v>
      </c>
      <c r="C869" s="113">
        <v>-6.4</v>
      </c>
      <c r="D869" s="276">
        <f t="shared" si="26"/>
        <v>16.388797495865582</v>
      </c>
      <c r="L869" s="114">
        <f>IF(C869&lt;$G$6,Lähteandmed!$E$45*1.2*1.005*($G$6-O869),0)</f>
        <v>42.762444479999992</v>
      </c>
      <c r="M869" s="276" t="str">
        <f>IF(($G$4-Lähteandmed!$H$45*(Kraadpäevad!$G$4-Kraadpäevad!C869))&gt;Lähteandmed!$I$45,($G$4-Lähteandmed!$H$45*(Kraadpäevad!$G$4-Kraadpäevad!C869)),Lähteandmed!$I$45)</f>
        <v/>
      </c>
      <c r="N869" s="114">
        <f>IFERROR(($G$4-M869)/($G$4-C869),Lähteandmed!$H$45)</f>
        <v>0</v>
      </c>
      <c r="O869" s="276">
        <f t="shared" si="27"/>
        <v>-6.4</v>
      </c>
      <c r="P869" s="276">
        <f>IF(O869&lt;($G$6-1),Lähteandmed!$E$45*1.2*1.005*(($G$6-1)-O869),0)</f>
        <v>41.009885279999992</v>
      </c>
    </row>
    <row r="870" spans="2:16">
      <c r="B870" s="113">
        <v>866</v>
      </c>
      <c r="C870" s="113">
        <v>-6.4</v>
      </c>
      <c r="D870" s="276">
        <f t="shared" si="26"/>
        <v>16.388797495865582</v>
      </c>
      <c r="L870" s="114">
        <f>IF(C870&lt;$G$6,Lähteandmed!$E$45*1.2*1.005*($G$6-O870),0)</f>
        <v>42.762444479999992</v>
      </c>
      <c r="M870" s="276" t="str">
        <f>IF(($G$4-Lähteandmed!$H$45*(Kraadpäevad!$G$4-Kraadpäevad!C870))&gt;Lähteandmed!$I$45,($G$4-Lähteandmed!$H$45*(Kraadpäevad!$G$4-Kraadpäevad!C870)),Lähteandmed!$I$45)</f>
        <v/>
      </c>
      <c r="N870" s="114">
        <f>IFERROR(($G$4-M870)/($G$4-C870),Lähteandmed!$H$45)</f>
        <v>0</v>
      </c>
      <c r="O870" s="276">
        <f t="shared" si="27"/>
        <v>-6.4</v>
      </c>
      <c r="P870" s="276">
        <f>IF(O870&lt;($G$6-1),Lähteandmed!$E$45*1.2*1.005*(($G$6-1)-O870),0)</f>
        <v>41.009885279999992</v>
      </c>
    </row>
    <row r="871" spans="2:16">
      <c r="B871" s="113">
        <v>867</v>
      </c>
      <c r="C871" s="113">
        <v>-6.5</v>
      </c>
      <c r="D871" s="276">
        <f t="shared" si="26"/>
        <v>16.48879749586558</v>
      </c>
      <c r="L871" s="114">
        <f>IF(C871&lt;$G$6,Lähteandmed!$E$45*1.2*1.005*($G$6-O871),0)</f>
        <v>42.937700399999997</v>
      </c>
      <c r="M871" s="276" t="str">
        <f>IF(($G$4-Lähteandmed!$H$45*(Kraadpäevad!$G$4-Kraadpäevad!C871))&gt;Lähteandmed!$I$45,($G$4-Lähteandmed!$H$45*(Kraadpäevad!$G$4-Kraadpäevad!C871)),Lähteandmed!$I$45)</f>
        <v/>
      </c>
      <c r="N871" s="114">
        <f>IFERROR(($G$4-M871)/($G$4-C871),Lähteandmed!$H$45)</f>
        <v>0</v>
      </c>
      <c r="O871" s="276">
        <f t="shared" si="27"/>
        <v>-6.5</v>
      </c>
      <c r="P871" s="276">
        <f>IF(O871&lt;($G$6-1),Lähteandmed!$E$45*1.2*1.005*(($G$6-1)-O871),0)</f>
        <v>41.185141199999997</v>
      </c>
    </row>
    <row r="872" spans="2:16">
      <c r="B872" s="113">
        <v>868</v>
      </c>
      <c r="C872" s="113">
        <v>-6.3</v>
      </c>
      <c r="D872" s="276">
        <f t="shared" si="26"/>
        <v>16.28879749586558</v>
      </c>
      <c r="L872" s="114">
        <f>IF(C872&lt;$G$6,Lähteandmed!$E$45*1.2*1.005*($G$6-O872),0)</f>
        <v>42.587188560000001</v>
      </c>
      <c r="M872" s="276" t="str">
        <f>IF(($G$4-Lähteandmed!$H$45*(Kraadpäevad!$G$4-Kraadpäevad!C872))&gt;Lähteandmed!$I$45,($G$4-Lähteandmed!$H$45*(Kraadpäevad!$G$4-Kraadpäevad!C872)),Lähteandmed!$I$45)</f>
        <v/>
      </c>
      <c r="N872" s="114">
        <f>IFERROR(($G$4-M872)/($G$4-C872),Lähteandmed!$H$45)</f>
        <v>0</v>
      </c>
      <c r="O872" s="276">
        <f t="shared" si="27"/>
        <v>-6.3</v>
      </c>
      <c r="P872" s="276">
        <f>IF(O872&lt;($G$6-1),Lähteandmed!$E$45*1.2*1.005*(($G$6-1)-O872),0)</f>
        <v>40.834629360000001</v>
      </c>
    </row>
    <row r="873" spans="2:16">
      <c r="B873" s="113">
        <v>869</v>
      </c>
      <c r="C873" s="113">
        <v>-6.2</v>
      </c>
      <c r="D873" s="276">
        <f t="shared" si="26"/>
        <v>16.188797495865579</v>
      </c>
      <c r="L873" s="114">
        <f>IF(C873&lt;$G$6,Lähteandmed!$E$45*1.2*1.005*($G$6-O873),0)</f>
        <v>42.411932639999996</v>
      </c>
      <c r="M873" s="276" t="str">
        <f>IF(($G$4-Lähteandmed!$H$45*(Kraadpäevad!$G$4-Kraadpäevad!C873))&gt;Lähteandmed!$I$45,($G$4-Lähteandmed!$H$45*(Kraadpäevad!$G$4-Kraadpäevad!C873)),Lähteandmed!$I$45)</f>
        <v/>
      </c>
      <c r="N873" s="114">
        <f>IFERROR(($G$4-M873)/($G$4-C873),Lähteandmed!$H$45)</f>
        <v>0</v>
      </c>
      <c r="O873" s="276">
        <f t="shared" si="27"/>
        <v>-6.2</v>
      </c>
      <c r="P873" s="276">
        <f>IF(O873&lt;($G$6-1),Lähteandmed!$E$45*1.2*1.005*(($G$6-1)-O873),0)</f>
        <v>40.659373439999996</v>
      </c>
    </row>
    <row r="874" spans="2:16">
      <c r="B874" s="113">
        <v>870</v>
      </c>
      <c r="C874" s="113">
        <v>-6</v>
      </c>
      <c r="D874" s="276">
        <f t="shared" si="26"/>
        <v>15.98879749586558</v>
      </c>
      <c r="L874" s="114">
        <f>IF(C874&lt;$G$6,Lähteandmed!$E$45*1.2*1.005*($G$6-O874),0)</f>
        <v>42.061420799999993</v>
      </c>
      <c r="M874" s="276" t="str">
        <f>IF(($G$4-Lähteandmed!$H$45*(Kraadpäevad!$G$4-Kraadpäevad!C874))&gt;Lähteandmed!$I$45,($G$4-Lähteandmed!$H$45*(Kraadpäevad!$G$4-Kraadpäevad!C874)),Lähteandmed!$I$45)</f>
        <v/>
      </c>
      <c r="N874" s="114">
        <f>IFERROR(($G$4-M874)/($G$4-C874),Lähteandmed!$H$45)</f>
        <v>0</v>
      </c>
      <c r="O874" s="276">
        <f t="shared" si="27"/>
        <v>-6</v>
      </c>
      <c r="P874" s="276">
        <f>IF(O874&lt;($G$6-1),Lähteandmed!$E$45*1.2*1.005*(($G$6-1)-O874),0)</f>
        <v>40.3088616</v>
      </c>
    </row>
    <row r="875" spans="2:16">
      <c r="B875" s="113">
        <v>871</v>
      </c>
      <c r="C875" s="113">
        <v>-5.9</v>
      </c>
      <c r="D875" s="276">
        <f t="shared" si="26"/>
        <v>15.88879749586558</v>
      </c>
      <c r="L875" s="114">
        <f>IF(C875&lt;$G$6,Lähteandmed!$E$45*1.2*1.005*($G$6-O875),0)</f>
        <v>41.886164879999995</v>
      </c>
      <c r="M875" s="276" t="str">
        <f>IF(($G$4-Lähteandmed!$H$45*(Kraadpäevad!$G$4-Kraadpäevad!C875))&gt;Lähteandmed!$I$45,($G$4-Lähteandmed!$H$45*(Kraadpäevad!$G$4-Kraadpäevad!C875)),Lähteandmed!$I$45)</f>
        <v/>
      </c>
      <c r="N875" s="114">
        <f>IFERROR(($G$4-M875)/($G$4-C875),Lähteandmed!$H$45)</f>
        <v>0</v>
      </c>
      <c r="O875" s="276">
        <f t="shared" si="27"/>
        <v>-5.9</v>
      </c>
      <c r="P875" s="276">
        <f>IF(O875&lt;($G$6-1),Lähteandmed!$E$45*1.2*1.005*(($G$6-1)-O875),0)</f>
        <v>40.133605679999995</v>
      </c>
    </row>
    <row r="876" spans="2:16">
      <c r="B876" s="113">
        <v>872</v>
      </c>
      <c r="C876" s="113">
        <v>-5.7</v>
      </c>
      <c r="D876" s="276">
        <f t="shared" si="26"/>
        <v>15.688797495865579</v>
      </c>
      <c r="L876" s="114">
        <f>IF(C876&lt;$G$6,Lähteandmed!$E$45*1.2*1.005*($G$6-O876),0)</f>
        <v>41.535653039999993</v>
      </c>
      <c r="M876" s="276" t="str">
        <f>IF(($G$4-Lähteandmed!$H$45*(Kraadpäevad!$G$4-Kraadpäevad!C876))&gt;Lähteandmed!$I$45,($G$4-Lähteandmed!$H$45*(Kraadpäevad!$G$4-Kraadpäevad!C876)),Lähteandmed!$I$45)</f>
        <v/>
      </c>
      <c r="N876" s="114">
        <f>IFERROR(($G$4-M876)/($G$4-C876),Lähteandmed!$H$45)</f>
        <v>0</v>
      </c>
      <c r="O876" s="276">
        <f t="shared" si="27"/>
        <v>-5.7</v>
      </c>
      <c r="P876" s="276">
        <f>IF(O876&lt;($G$6-1),Lähteandmed!$E$45*1.2*1.005*(($G$6-1)-O876),0)</f>
        <v>39.783093839999999</v>
      </c>
    </row>
    <row r="877" spans="2:16">
      <c r="B877" s="113">
        <v>873</v>
      </c>
      <c r="C877" s="113">
        <v>-5.6</v>
      </c>
      <c r="D877" s="276">
        <f t="shared" si="26"/>
        <v>15.588797495865579</v>
      </c>
      <c r="L877" s="114">
        <f>IF(C877&lt;$G$6,Lähteandmed!$E$45*1.2*1.005*($G$6-O877),0)</f>
        <v>41.360397120000002</v>
      </c>
      <c r="M877" s="276" t="str">
        <f>IF(($G$4-Lähteandmed!$H$45*(Kraadpäevad!$G$4-Kraadpäevad!C877))&gt;Lähteandmed!$I$45,($G$4-Lähteandmed!$H$45*(Kraadpäevad!$G$4-Kraadpäevad!C877)),Lähteandmed!$I$45)</f>
        <v/>
      </c>
      <c r="N877" s="114">
        <f>IFERROR(($G$4-M877)/($G$4-C877),Lähteandmed!$H$45)</f>
        <v>0</v>
      </c>
      <c r="O877" s="276">
        <f t="shared" si="27"/>
        <v>-5.6</v>
      </c>
      <c r="P877" s="276">
        <f>IF(O877&lt;($G$6-1),Lähteandmed!$E$45*1.2*1.005*(($G$6-1)-O877),0)</f>
        <v>39.607837920000001</v>
      </c>
    </row>
    <row r="878" spans="2:16">
      <c r="B878" s="113">
        <v>874</v>
      </c>
      <c r="C878" s="113">
        <v>-5.3</v>
      </c>
      <c r="D878" s="276">
        <f t="shared" si="26"/>
        <v>15.28879749586558</v>
      </c>
      <c r="L878" s="114">
        <f>IF(C878&lt;$G$6,Lähteandmed!$E$45*1.2*1.005*($G$6-O878),0)</f>
        <v>40.834629360000001</v>
      </c>
      <c r="M878" s="276" t="str">
        <f>IF(($G$4-Lähteandmed!$H$45*(Kraadpäevad!$G$4-Kraadpäevad!C878))&gt;Lähteandmed!$I$45,($G$4-Lähteandmed!$H$45*(Kraadpäevad!$G$4-Kraadpäevad!C878)),Lähteandmed!$I$45)</f>
        <v/>
      </c>
      <c r="N878" s="114">
        <f>IFERROR(($G$4-M878)/($G$4-C878),Lähteandmed!$H$45)</f>
        <v>0</v>
      </c>
      <c r="O878" s="276">
        <f t="shared" si="27"/>
        <v>-5.3</v>
      </c>
      <c r="P878" s="276">
        <f>IF(O878&lt;($G$6-1),Lähteandmed!$E$45*1.2*1.005*(($G$6-1)-O878),0)</f>
        <v>39.082070160000001</v>
      </c>
    </row>
    <row r="879" spans="2:16">
      <c r="B879" s="113">
        <v>875</v>
      </c>
      <c r="C879" s="113">
        <v>-5</v>
      </c>
      <c r="D879" s="276">
        <f t="shared" si="26"/>
        <v>14.98879749586558</v>
      </c>
      <c r="L879" s="114">
        <f>IF(C879&lt;$G$6,Lähteandmed!$E$45*1.2*1.005*($G$6-O879),0)</f>
        <v>40.3088616</v>
      </c>
      <c r="M879" s="276" t="str">
        <f>IF(($G$4-Lähteandmed!$H$45*(Kraadpäevad!$G$4-Kraadpäevad!C879))&gt;Lähteandmed!$I$45,($G$4-Lähteandmed!$H$45*(Kraadpäevad!$G$4-Kraadpäevad!C879)),Lähteandmed!$I$45)</f>
        <v/>
      </c>
      <c r="N879" s="114">
        <f>IFERROR(($G$4-M879)/($G$4-C879),Lähteandmed!$H$45)</f>
        <v>0</v>
      </c>
      <c r="O879" s="276">
        <f t="shared" si="27"/>
        <v>-5</v>
      </c>
      <c r="P879" s="276">
        <f>IF(O879&lt;($G$6-1),Lähteandmed!$E$45*1.2*1.005*(($G$6-1)-O879),0)</f>
        <v>38.5563024</v>
      </c>
    </row>
    <row r="880" spans="2:16">
      <c r="B880" s="113">
        <v>876</v>
      </c>
      <c r="C880" s="113">
        <v>-4.7</v>
      </c>
      <c r="D880" s="276">
        <f t="shared" si="26"/>
        <v>14.688797495865579</v>
      </c>
      <c r="L880" s="114">
        <f>IF(C880&lt;$G$6,Lähteandmed!$E$45*1.2*1.005*($G$6-O880),0)</f>
        <v>39.783093839999999</v>
      </c>
      <c r="M880" s="276" t="str">
        <f>IF(($G$4-Lähteandmed!$H$45*(Kraadpäevad!$G$4-Kraadpäevad!C880))&gt;Lähteandmed!$I$45,($G$4-Lähteandmed!$H$45*(Kraadpäevad!$G$4-Kraadpäevad!C880)),Lähteandmed!$I$45)</f>
        <v/>
      </c>
      <c r="N880" s="114">
        <f>IFERROR(($G$4-M880)/($G$4-C880),Lähteandmed!$H$45)</f>
        <v>0</v>
      </c>
      <c r="O880" s="276">
        <f t="shared" si="27"/>
        <v>-4.7</v>
      </c>
      <c r="P880" s="276">
        <f>IF(O880&lt;($G$6-1),Lähteandmed!$E$45*1.2*1.005*(($G$6-1)-O880),0)</f>
        <v>38.030534639999999</v>
      </c>
    </row>
    <row r="881" spans="2:16">
      <c r="B881" s="113">
        <v>877</v>
      </c>
      <c r="C881" s="113">
        <v>-4.5999999999999996</v>
      </c>
      <c r="D881" s="276">
        <f t="shared" si="26"/>
        <v>14.588797495865579</v>
      </c>
      <c r="L881" s="114">
        <f>IF(C881&lt;$G$6,Lähteandmed!$E$45*1.2*1.005*($G$6-O881),0)</f>
        <v>39.607837920000001</v>
      </c>
      <c r="M881" s="276" t="str">
        <f>IF(($G$4-Lähteandmed!$H$45*(Kraadpäevad!$G$4-Kraadpäevad!C881))&gt;Lähteandmed!$I$45,($G$4-Lähteandmed!$H$45*(Kraadpäevad!$G$4-Kraadpäevad!C881)),Lähteandmed!$I$45)</f>
        <v/>
      </c>
      <c r="N881" s="114">
        <f>IFERROR(($G$4-M881)/($G$4-C881),Lähteandmed!$H$45)</f>
        <v>0</v>
      </c>
      <c r="O881" s="276">
        <f t="shared" si="27"/>
        <v>-4.5999999999999996</v>
      </c>
      <c r="P881" s="276">
        <f>IF(O881&lt;($G$6-1),Lähteandmed!$E$45*1.2*1.005*(($G$6-1)-O881),0)</f>
        <v>37.855278720000001</v>
      </c>
    </row>
    <row r="882" spans="2:16">
      <c r="B882" s="113">
        <v>878</v>
      </c>
      <c r="C882" s="113">
        <v>-4.5999999999999996</v>
      </c>
      <c r="D882" s="276">
        <f t="shared" si="26"/>
        <v>14.588797495865579</v>
      </c>
      <c r="L882" s="114">
        <f>IF(C882&lt;$G$6,Lähteandmed!$E$45*1.2*1.005*($G$6-O882),0)</f>
        <v>39.607837920000001</v>
      </c>
      <c r="M882" s="276" t="str">
        <f>IF(($G$4-Lähteandmed!$H$45*(Kraadpäevad!$G$4-Kraadpäevad!C882))&gt;Lähteandmed!$I$45,($G$4-Lähteandmed!$H$45*(Kraadpäevad!$G$4-Kraadpäevad!C882)),Lähteandmed!$I$45)</f>
        <v/>
      </c>
      <c r="N882" s="114">
        <f>IFERROR(($G$4-M882)/($G$4-C882),Lähteandmed!$H$45)</f>
        <v>0</v>
      </c>
      <c r="O882" s="276">
        <f t="shared" si="27"/>
        <v>-4.5999999999999996</v>
      </c>
      <c r="P882" s="276">
        <f>IF(O882&lt;($G$6-1),Lähteandmed!$E$45*1.2*1.005*(($G$6-1)-O882),0)</f>
        <v>37.855278720000001</v>
      </c>
    </row>
    <row r="883" spans="2:16">
      <c r="B883" s="113">
        <v>879</v>
      </c>
      <c r="C883" s="113">
        <v>-4.5</v>
      </c>
      <c r="D883" s="276">
        <f t="shared" si="26"/>
        <v>14.48879749586558</v>
      </c>
      <c r="L883" s="114">
        <f>IF(C883&lt;$G$6,Lähteandmed!$E$45*1.2*1.005*($G$6-O883),0)</f>
        <v>39.432581999999996</v>
      </c>
      <c r="M883" s="276" t="str">
        <f>IF(($G$4-Lähteandmed!$H$45*(Kraadpäevad!$G$4-Kraadpäevad!C883))&gt;Lähteandmed!$I$45,($G$4-Lähteandmed!$H$45*(Kraadpäevad!$G$4-Kraadpäevad!C883)),Lähteandmed!$I$45)</f>
        <v/>
      </c>
      <c r="N883" s="114">
        <f>IFERROR(($G$4-M883)/($G$4-C883),Lähteandmed!$H$45)</f>
        <v>0</v>
      </c>
      <c r="O883" s="276">
        <f t="shared" si="27"/>
        <v>-4.5</v>
      </c>
      <c r="P883" s="276">
        <f>IF(O883&lt;($G$6-1),Lähteandmed!$E$45*1.2*1.005*(($G$6-1)-O883),0)</f>
        <v>37.680022799999996</v>
      </c>
    </row>
    <row r="884" spans="2:16">
      <c r="B884" s="113">
        <v>880</v>
      </c>
      <c r="C884" s="113">
        <v>-4.5999999999999996</v>
      </c>
      <c r="D884" s="276">
        <f t="shared" si="26"/>
        <v>14.588797495865579</v>
      </c>
      <c r="L884" s="114">
        <f>IF(C884&lt;$G$6,Lähteandmed!$E$45*1.2*1.005*($G$6-O884),0)</f>
        <v>39.607837920000001</v>
      </c>
      <c r="M884" s="276" t="str">
        <f>IF(($G$4-Lähteandmed!$H$45*(Kraadpäevad!$G$4-Kraadpäevad!C884))&gt;Lähteandmed!$I$45,($G$4-Lähteandmed!$H$45*(Kraadpäevad!$G$4-Kraadpäevad!C884)),Lähteandmed!$I$45)</f>
        <v/>
      </c>
      <c r="N884" s="114">
        <f>IFERROR(($G$4-M884)/($G$4-C884),Lähteandmed!$H$45)</f>
        <v>0</v>
      </c>
      <c r="O884" s="276">
        <f t="shared" si="27"/>
        <v>-4.5999999999999996</v>
      </c>
      <c r="P884" s="276">
        <f>IF(O884&lt;($G$6-1),Lähteandmed!$E$45*1.2*1.005*(($G$6-1)-O884),0)</f>
        <v>37.855278720000001</v>
      </c>
    </row>
    <row r="885" spans="2:16">
      <c r="B885" s="113">
        <v>881</v>
      </c>
      <c r="C885" s="113">
        <v>-4.5999999999999996</v>
      </c>
      <c r="D885" s="276">
        <f t="shared" si="26"/>
        <v>14.588797495865579</v>
      </c>
      <c r="L885" s="114">
        <f>IF(C885&lt;$G$6,Lähteandmed!$E$45*1.2*1.005*($G$6-O885),0)</f>
        <v>39.607837920000001</v>
      </c>
      <c r="M885" s="276" t="str">
        <f>IF(($G$4-Lähteandmed!$H$45*(Kraadpäevad!$G$4-Kraadpäevad!C885))&gt;Lähteandmed!$I$45,($G$4-Lähteandmed!$H$45*(Kraadpäevad!$G$4-Kraadpäevad!C885)),Lähteandmed!$I$45)</f>
        <v/>
      </c>
      <c r="N885" s="114">
        <f>IFERROR(($G$4-M885)/($G$4-C885),Lähteandmed!$H$45)</f>
        <v>0</v>
      </c>
      <c r="O885" s="276">
        <f t="shared" si="27"/>
        <v>-4.5999999999999996</v>
      </c>
      <c r="P885" s="276">
        <f>IF(O885&lt;($G$6-1),Lähteandmed!$E$45*1.2*1.005*(($G$6-1)-O885),0)</f>
        <v>37.855278720000001</v>
      </c>
    </row>
    <row r="886" spans="2:16">
      <c r="B886" s="113">
        <v>882</v>
      </c>
      <c r="C886" s="113">
        <v>-4.7</v>
      </c>
      <c r="D886" s="276">
        <f t="shared" si="26"/>
        <v>14.688797495865579</v>
      </c>
      <c r="L886" s="114">
        <f>IF(C886&lt;$G$6,Lähteandmed!$E$45*1.2*1.005*($G$6-O886),0)</f>
        <v>39.783093839999999</v>
      </c>
      <c r="M886" s="276" t="str">
        <f>IF(($G$4-Lähteandmed!$H$45*(Kraadpäevad!$G$4-Kraadpäevad!C886))&gt;Lähteandmed!$I$45,($G$4-Lähteandmed!$H$45*(Kraadpäevad!$G$4-Kraadpäevad!C886)),Lähteandmed!$I$45)</f>
        <v/>
      </c>
      <c r="N886" s="114">
        <f>IFERROR(($G$4-M886)/($G$4-C886),Lähteandmed!$H$45)</f>
        <v>0</v>
      </c>
      <c r="O886" s="276">
        <f t="shared" si="27"/>
        <v>-4.7</v>
      </c>
      <c r="P886" s="276">
        <f>IF(O886&lt;($G$6-1),Lähteandmed!$E$45*1.2*1.005*(($G$6-1)-O886),0)</f>
        <v>38.030534639999999</v>
      </c>
    </row>
    <row r="887" spans="2:16">
      <c r="B887" s="113">
        <v>883</v>
      </c>
      <c r="C887" s="113">
        <v>-4.8</v>
      </c>
      <c r="D887" s="276">
        <f t="shared" si="26"/>
        <v>14.78879749586558</v>
      </c>
      <c r="L887" s="114">
        <f>IF(C887&lt;$G$6,Lähteandmed!$E$45*1.2*1.005*($G$6-O887),0)</f>
        <v>39.958349759999997</v>
      </c>
      <c r="M887" s="276" t="str">
        <f>IF(($G$4-Lähteandmed!$H$45*(Kraadpäevad!$G$4-Kraadpäevad!C887))&gt;Lähteandmed!$I$45,($G$4-Lähteandmed!$H$45*(Kraadpäevad!$G$4-Kraadpäevad!C887)),Lähteandmed!$I$45)</f>
        <v/>
      </c>
      <c r="N887" s="114">
        <f>IFERROR(($G$4-M887)/($G$4-C887),Lähteandmed!$H$45)</f>
        <v>0</v>
      </c>
      <c r="O887" s="276">
        <f t="shared" si="27"/>
        <v>-4.8</v>
      </c>
      <c r="P887" s="276">
        <f>IF(O887&lt;($G$6-1),Lähteandmed!$E$45*1.2*1.005*(($G$6-1)-O887),0)</f>
        <v>38.205790559999997</v>
      </c>
    </row>
    <row r="888" spans="2:16">
      <c r="B888" s="113">
        <v>884</v>
      </c>
      <c r="C888" s="113">
        <v>-5</v>
      </c>
      <c r="D888" s="276">
        <f t="shared" si="26"/>
        <v>14.98879749586558</v>
      </c>
      <c r="L888" s="114">
        <f>IF(C888&lt;$G$6,Lähteandmed!$E$45*1.2*1.005*($G$6-O888),0)</f>
        <v>40.3088616</v>
      </c>
      <c r="M888" s="276" t="str">
        <f>IF(($G$4-Lähteandmed!$H$45*(Kraadpäevad!$G$4-Kraadpäevad!C888))&gt;Lähteandmed!$I$45,($G$4-Lähteandmed!$H$45*(Kraadpäevad!$G$4-Kraadpäevad!C888)),Lähteandmed!$I$45)</f>
        <v/>
      </c>
      <c r="N888" s="114">
        <f>IFERROR(($G$4-M888)/($G$4-C888),Lähteandmed!$H$45)</f>
        <v>0</v>
      </c>
      <c r="O888" s="276">
        <f t="shared" si="27"/>
        <v>-5</v>
      </c>
      <c r="P888" s="276">
        <f>IF(O888&lt;($G$6-1),Lähteandmed!$E$45*1.2*1.005*(($G$6-1)-O888),0)</f>
        <v>38.5563024</v>
      </c>
    </row>
    <row r="889" spans="2:16">
      <c r="B889" s="113">
        <v>885</v>
      </c>
      <c r="C889" s="113">
        <v>-5.0999999999999996</v>
      </c>
      <c r="D889" s="276">
        <f t="shared" si="26"/>
        <v>15.088797495865579</v>
      </c>
      <c r="L889" s="114">
        <f>IF(C889&lt;$G$6,Lähteandmed!$E$45*1.2*1.005*($G$6-O889),0)</f>
        <v>40.484117519999998</v>
      </c>
      <c r="M889" s="276" t="str">
        <f>IF(($G$4-Lähteandmed!$H$45*(Kraadpäevad!$G$4-Kraadpäevad!C889))&gt;Lähteandmed!$I$45,($G$4-Lähteandmed!$H$45*(Kraadpäevad!$G$4-Kraadpäevad!C889)),Lähteandmed!$I$45)</f>
        <v/>
      </c>
      <c r="N889" s="114">
        <f>IFERROR(($G$4-M889)/($G$4-C889),Lähteandmed!$H$45)</f>
        <v>0</v>
      </c>
      <c r="O889" s="276">
        <f t="shared" si="27"/>
        <v>-5.0999999999999996</v>
      </c>
      <c r="P889" s="276">
        <f>IF(O889&lt;($G$6-1),Lähteandmed!$E$45*1.2*1.005*(($G$6-1)-O889),0)</f>
        <v>38.731558319999998</v>
      </c>
    </row>
    <row r="890" spans="2:16">
      <c r="B890" s="113">
        <v>886</v>
      </c>
      <c r="C890" s="113">
        <v>-5.4</v>
      </c>
      <c r="D890" s="276">
        <f t="shared" si="26"/>
        <v>15.38879749586558</v>
      </c>
      <c r="L890" s="114">
        <f>IF(C890&lt;$G$6,Lähteandmed!$E$45*1.2*1.005*($G$6-O890),0)</f>
        <v>41.009885279999992</v>
      </c>
      <c r="M890" s="276" t="str">
        <f>IF(($G$4-Lähteandmed!$H$45*(Kraadpäevad!$G$4-Kraadpäevad!C890))&gt;Lähteandmed!$I$45,($G$4-Lähteandmed!$H$45*(Kraadpäevad!$G$4-Kraadpäevad!C890)),Lähteandmed!$I$45)</f>
        <v/>
      </c>
      <c r="N890" s="114">
        <f>IFERROR(($G$4-M890)/($G$4-C890),Lähteandmed!$H$45)</f>
        <v>0</v>
      </c>
      <c r="O890" s="276">
        <f t="shared" si="27"/>
        <v>-5.4</v>
      </c>
      <c r="P890" s="276">
        <f>IF(O890&lt;($G$6-1),Lähteandmed!$E$45*1.2*1.005*(($G$6-1)-O890),0)</f>
        <v>39.257326079999991</v>
      </c>
    </row>
    <row r="891" spans="2:16">
      <c r="B891" s="113">
        <v>887</v>
      </c>
      <c r="C891" s="113">
        <v>-5.8</v>
      </c>
      <c r="D891" s="276">
        <f t="shared" si="26"/>
        <v>15.78879749586558</v>
      </c>
      <c r="L891" s="114">
        <f>IF(C891&lt;$G$6,Lähteandmed!$E$45*1.2*1.005*($G$6-O891),0)</f>
        <v>41.710908959999998</v>
      </c>
      <c r="M891" s="276" t="str">
        <f>IF(($G$4-Lähteandmed!$H$45*(Kraadpäevad!$G$4-Kraadpäevad!C891))&gt;Lähteandmed!$I$45,($G$4-Lähteandmed!$H$45*(Kraadpäevad!$G$4-Kraadpäevad!C891)),Lähteandmed!$I$45)</f>
        <v/>
      </c>
      <c r="N891" s="114">
        <f>IFERROR(($G$4-M891)/($G$4-C891),Lähteandmed!$H$45)</f>
        <v>0</v>
      </c>
      <c r="O891" s="276">
        <f t="shared" si="27"/>
        <v>-5.8</v>
      </c>
      <c r="P891" s="276">
        <f>IF(O891&lt;($G$6-1),Lähteandmed!$E$45*1.2*1.005*(($G$6-1)-O891),0)</f>
        <v>39.958349759999997</v>
      </c>
    </row>
    <row r="892" spans="2:16">
      <c r="B892" s="113">
        <v>888</v>
      </c>
      <c r="C892" s="113">
        <v>-6.1</v>
      </c>
      <c r="D892" s="276">
        <f t="shared" si="26"/>
        <v>16.088797495865578</v>
      </c>
      <c r="L892" s="114">
        <f>IF(C892&lt;$G$6,Lähteandmed!$E$45*1.2*1.005*($G$6-O892),0)</f>
        <v>42.236676719999998</v>
      </c>
      <c r="M892" s="276" t="str">
        <f>IF(($G$4-Lähteandmed!$H$45*(Kraadpäevad!$G$4-Kraadpäevad!C892))&gt;Lähteandmed!$I$45,($G$4-Lähteandmed!$H$45*(Kraadpäevad!$G$4-Kraadpäevad!C892)),Lähteandmed!$I$45)</f>
        <v/>
      </c>
      <c r="N892" s="114">
        <f>IFERROR(($G$4-M892)/($G$4-C892),Lähteandmed!$H$45)</f>
        <v>0</v>
      </c>
      <c r="O892" s="276">
        <f t="shared" si="27"/>
        <v>-6.1</v>
      </c>
      <c r="P892" s="276">
        <f>IF(O892&lt;($G$6-1),Lähteandmed!$E$45*1.2*1.005*(($G$6-1)-O892),0)</f>
        <v>40.484117519999998</v>
      </c>
    </row>
    <row r="893" spans="2:16">
      <c r="B893" s="113">
        <v>889</v>
      </c>
      <c r="C893" s="113">
        <v>-6.3</v>
      </c>
      <c r="D893" s="276">
        <f t="shared" si="26"/>
        <v>16.28879749586558</v>
      </c>
      <c r="L893" s="114">
        <f>IF(C893&lt;$G$6,Lähteandmed!$E$45*1.2*1.005*($G$6-O893),0)</f>
        <v>42.587188560000001</v>
      </c>
      <c r="M893" s="276" t="str">
        <f>IF(($G$4-Lähteandmed!$H$45*(Kraadpäevad!$G$4-Kraadpäevad!C893))&gt;Lähteandmed!$I$45,($G$4-Lähteandmed!$H$45*(Kraadpäevad!$G$4-Kraadpäevad!C893)),Lähteandmed!$I$45)</f>
        <v/>
      </c>
      <c r="N893" s="114">
        <f>IFERROR(($G$4-M893)/($G$4-C893),Lähteandmed!$H$45)</f>
        <v>0</v>
      </c>
      <c r="O893" s="276">
        <f t="shared" si="27"/>
        <v>-6.3</v>
      </c>
      <c r="P893" s="276">
        <f>IF(O893&lt;($G$6-1),Lähteandmed!$E$45*1.2*1.005*(($G$6-1)-O893),0)</f>
        <v>40.834629360000001</v>
      </c>
    </row>
    <row r="894" spans="2:16">
      <c r="B894" s="113">
        <v>890</v>
      </c>
      <c r="C894" s="113">
        <v>-6.5</v>
      </c>
      <c r="D894" s="276">
        <f t="shared" si="26"/>
        <v>16.48879749586558</v>
      </c>
      <c r="L894" s="114">
        <f>IF(C894&lt;$G$6,Lähteandmed!$E$45*1.2*1.005*($G$6-O894),0)</f>
        <v>42.937700399999997</v>
      </c>
      <c r="M894" s="276" t="str">
        <f>IF(($G$4-Lähteandmed!$H$45*(Kraadpäevad!$G$4-Kraadpäevad!C894))&gt;Lähteandmed!$I$45,($G$4-Lähteandmed!$H$45*(Kraadpäevad!$G$4-Kraadpäevad!C894)),Lähteandmed!$I$45)</f>
        <v/>
      </c>
      <c r="N894" s="114">
        <f>IFERROR(($G$4-M894)/($G$4-C894),Lähteandmed!$H$45)</f>
        <v>0</v>
      </c>
      <c r="O894" s="276">
        <f t="shared" si="27"/>
        <v>-6.5</v>
      </c>
      <c r="P894" s="276">
        <f>IF(O894&lt;($G$6-1),Lähteandmed!$E$45*1.2*1.005*(($G$6-1)-O894),0)</f>
        <v>41.185141199999997</v>
      </c>
    </row>
    <row r="895" spans="2:16">
      <c r="B895" s="113">
        <v>891</v>
      </c>
      <c r="C895" s="113">
        <v>-6.7</v>
      </c>
      <c r="D895" s="276">
        <f t="shared" si="26"/>
        <v>16.688797495865579</v>
      </c>
      <c r="L895" s="114">
        <f>IF(C895&lt;$G$6,Lähteandmed!$E$45*1.2*1.005*($G$6-O895),0)</f>
        <v>43.288212239999993</v>
      </c>
      <c r="M895" s="276" t="str">
        <f>IF(($G$4-Lähteandmed!$H$45*(Kraadpäevad!$G$4-Kraadpäevad!C895))&gt;Lähteandmed!$I$45,($G$4-Lähteandmed!$H$45*(Kraadpäevad!$G$4-Kraadpäevad!C895)),Lähteandmed!$I$45)</f>
        <v/>
      </c>
      <c r="N895" s="114">
        <f>IFERROR(($G$4-M895)/($G$4-C895),Lähteandmed!$H$45)</f>
        <v>0</v>
      </c>
      <c r="O895" s="276">
        <f t="shared" si="27"/>
        <v>-6.7</v>
      </c>
      <c r="P895" s="276">
        <f>IF(O895&lt;($G$6-1),Lähteandmed!$E$45*1.2*1.005*(($G$6-1)-O895),0)</f>
        <v>41.535653039999993</v>
      </c>
    </row>
    <row r="896" spans="2:16">
      <c r="B896" s="113">
        <v>892</v>
      </c>
      <c r="C896" s="113">
        <v>-6.9</v>
      </c>
      <c r="D896" s="276">
        <f t="shared" si="26"/>
        <v>16.888797495865582</v>
      </c>
      <c r="L896" s="114">
        <f>IF(C896&lt;$G$6,Lähteandmed!$E$45*1.2*1.005*($G$6-O896),0)</f>
        <v>43.638724079999996</v>
      </c>
      <c r="M896" s="276" t="str">
        <f>IF(($G$4-Lähteandmed!$H$45*(Kraadpäevad!$G$4-Kraadpäevad!C896))&gt;Lähteandmed!$I$45,($G$4-Lähteandmed!$H$45*(Kraadpäevad!$G$4-Kraadpäevad!C896)),Lähteandmed!$I$45)</f>
        <v/>
      </c>
      <c r="N896" s="114">
        <f>IFERROR(($G$4-M896)/($G$4-C896),Lähteandmed!$H$45)</f>
        <v>0</v>
      </c>
      <c r="O896" s="276">
        <f t="shared" si="27"/>
        <v>-6.9</v>
      </c>
      <c r="P896" s="276">
        <f>IF(O896&lt;($G$6-1),Lähteandmed!$E$45*1.2*1.005*(($G$6-1)-O896),0)</f>
        <v>41.886164879999995</v>
      </c>
    </row>
    <row r="897" spans="2:16">
      <c r="B897" s="113">
        <v>893</v>
      </c>
      <c r="C897" s="113">
        <v>-7</v>
      </c>
      <c r="D897" s="276">
        <f t="shared" si="26"/>
        <v>16.98879749586558</v>
      </c>
      <c r="L897" s="114">
        <f>IF(C897&lt;$G$6,Lähteandmed!$E$45*1.2*1.005*($G$6-O897),0)</f>
        <v>43.813979999999994</v>
      </c>
      <c r="M897" s="276" t="str">
        <f>IF(($G$4-Lähteandmed!$H$45*(Kraadpäevad!$G$4-Kraadpäevad!C897))&gt;Lähteandmed!$I$45,($G$4-Lähteandmed!$H$45*(Kraadpäevad!$G$4-Kraadpäevad!C897)),Lähteandmed!$I$45)</f>
        <v/>
      </c>
      <c r="N897" s="114">
        <f>IFERROR(($G$4-M897)/($G$4-C897),Lähteandmed!$H$45)</f>
        <v>0</v>
      </c>
      <c r="O897" s="276">
        <f t="shared" si="27"/>
        <v>-7</v>
      </c>
      <c r="P897" s="276">
        <f>IF(O897&lt;($G$6-1),Lähteandmed!$E$45*1.2*1.005*(($G$6-1)-O897),0)</f>
        <v>42.061420799999993</v>
      </c>
    </row>
    <row r="898" spans="2:16">
      <c r="B898" s="113">
        <v>894</v>
      </c>
      <c r="C898" s="113">
        <v>-7.2</v>
      </c>
      <c r="D898" s="276">
        <f t="shared" si="26"/>
        <v>17.188797495865579</v>
      </c>
      <c r="L898" s="114">
        <f>IF(C898&lt;$G$6,Lähteandmed!$E$45*1.2*1.005*($G$6-O898),0)</f>
        <v>44.164491839999997</v>
      </c>
      <c r="M898" s="276" t="str">
        <f>IF(($G$4-Lähteandmed!$H$45*(Kraadpäevad!$G$4-Kraadpäevad!C898))&gt;Lähteandmed!$I$45,($G$4-Lähteandmed!$H$45*(Kraadpäevad!$G$4-Kraadpäevad!C898)),Lähteandmed!$I$45)</f>
        <v/>
      </c>
      <c r="N898" s="114">
        <f>IFERROR(($G$4-M898)/($G$4-C898),Lähteandmed!$H$45)</f>
        <v>0</v>
      </c>
      <c r="O898" s="276">
        <f t="shared" si="27"/>
        <v>-7.2</v>
      </c>
      <c r="P898" s="276">
        <f>IF(O898&lt;($G$6-1),Lähteandmed!$E$45*1.2*1.005*(($G$6-1)-O898),0)</f>
        <v>42.411932639999996</v>
      </c>
    </row>
    <row r="899" spans="2:16">
      <c r="B899" s="113">
        <v>895</v>
      </c>
      <c r="C899" s="113">
        <v>-7.5</v>
      </c>
      <c r="D899" s="276">
        <f t="shared" si="26"/>
        <v>17.48879749586558</v>
      </c>
      <c r="L899" s="114">
        <f>IF(C899&lt;$G$6,Lähteandmed!$E$45*1.2*1.005*($G$6-O899),0)</f>
        <v>44.690259599999997</v>
      </c>
      <c r="M899" s="276" t="str">
        <f>IF(($G$4-Lähteandmed!$H$45*(Kraadpäevad!$G$4-Kraadpäevad!C899))&gt;Lähteandmed!$I$45,($G$4-Lähteandmed!$H$45*(Kraadpäevad!$G$4-Kraadpäevad!C899)),Lähteandmed!$I$45)</f>
        <v/>
      </c>
      <c r="N899" s="114">
        <f>IFERROR(($G$4-M899)/($G$4-C899),Lähteandmed!$H$45)</f>
        <v>0</v>
      </c>
      <c r="O899" s="276">
        <f t="shared" si="27"/>
        <v>-7.5</v>
      </c>
      <c r="P899" s="276">
        <f>IF(O899&lt;($G$6-1),Lähteandmed!$E$45*1.2*1.005*(($G$6-1)-O899),0)</f>
        <v>42.937700399999997</v>
      </c>
    </row>
    <row r="900" spans="2:16">
      <c r="B900" s="113">
        <v>896</v>
      </c>
      <c r="C900" s="113">
        <v>-7.8</v>
      </c>
      <c r="D900" s="276">
        <f t="shared" ref="D900:D963" si="28">IFERROR(IF($G$5-C900&gt;0,$G$5-C900,"0"),0)</f>
        <v>17.78879749586558</v>
      </c>
      <c r="L900" s="114">
        <f>IF(C900&lt;$G$6,Lähteandmed!$E$45*1.2*1.005*($G$6-O900),0)</f>
        <v>45.216027359999998</v>
      </c>
      <c r="M900" s="276" t="str">
        <f>IF(($G$4-Lähteandmed!$H$45*(Kraadpäevad!$G$4-Kraadpäevad!C900))&gt;Lähteandmed!$I$45,($G$4-Lähteandmed!$H$45*(Kraadpäevad!$G$4-Kraadpäevad!C900)),Lähteandmed!$I$45)</f>
        <v/>
      </c>
      <c r="N900" s="114">
        <f>IFERROR(($G$4-M900)/($G$4-C900),Lähteandmed!$H$45)</f>
        <v>0</v>
      </c>
      <c r="O900" s="276">
        <f t="shared" ref="O900:O963" si="29">N900*($G$4-C900)+C900</f>
        <v>-7.8</v>
      </c>
      <c r="P900" s="276">
        <f>IF(O900&lt;($G$6-1),Lähteandmed!$E$45*1.2*1.005*(($G$6-1)-O900),0)</f>
        <v>43.463468159999998</v>
      </c>
    </row>
    <row r="901" spans="2:16">
      <c r="B901" s="113">
        <v>897</v>
      </c>
      <c r="C901" s="113">
        <v>-8.1</v>
      </c>
      <c r="D901" s="276">
        <f t="shared" si="28"/>
        <v>18.088797495865578</v>
      </c>
      <c r="L901" s="114">
        <f>IF(C901&lt;$G$6,Lähteandmed!$E$45*1.2*1.005*($G$6-O901),0)</f>
        <v>45.741795119999999</v>
      </c>
      <c r="M901" s="276" t="str">
        <f>IF(($G$4-Lähteandmed!$H$45*(Kraadpäevad!$G$4-Kraadpäevad!C901))&gt;Lähteandmed!$I$45,($G$4-Lähteandmed!$H$45*(Kraadpäevad!$G$4-Kraadpäevad!C901)),Lähteandmed!$I$45)</f>
        <v/>
      </c>
      <c r="N901" s="114">
        <f>IFERROR(($G$4-M901)/($G$4-C901),Lähteandmed!$H$45)</f>
        <v>0</v>
      </c>
      <c r="O901" s="276">
        <f t="shared" si="29"/>
        <v>-8.1</v>
      </c>
      <c r="P901" s="276">
        <f>IF(O901&lt;($G$6-1),Lähteandmed!$E$45*1.2*1.005*(($G$6-1)-O901),0)</f>
        <v>43.989235919999999</v>
      </c>
    </row>
    <row r="902" spans="2:16">
      <c r="B902" s="113">
        <v>898</v>
      </c>
      <c r="C902" s="113">
        <v>-7.9</v>
      </c>
      <c r="D902" s="276">
        <f t="shared" si="28"/>
        <v>17.888797495865582</v>
      </c>
      <c r="L902" s="114">
        <f>IF(C902&lt;$G$6,Lähteandmed!$E$45*1.2*1.005*($G$6-O902),0)</f>
        <v>45.391283279999996</v>
      </c>
      <c r="M902" s="276" t="str">
        <f>IF(($G$4-Lähteandmed!$H$45*(Kraadpäevad!$G$4-Kraadpäevad!C902))&gt;Lähteandmed!$I$45,($G$4-Lähteandmed!$H$45*(Kraadpäevad!$G$4-Kraadpäevad!C902)),Lähteandmed!$I$45)</f>
        <v/>
      </c>
      <c r="N902" s="114">
        <f>IFERROR(($G$4-M902)/($G$4-C902),Lähteandmed!$H$45)</f>
        <v>0</v>
      </c>
      <c r="O902" s="276">
        <f t="shared" si="29"/>
        <v>-7.9</v>
      </c>
      <c r="P902" s="276">
        <f>IF(O902&lt;($G$6-1),Lähteandmed!$E$45*1.2*1.005*(($G$6-1)-O902),0)</f>
        <v>43.638724079999996</v>
      </c>
    </row>
    <row r="903" spans="2:16">
      <c r="B903" s="113">
        <v>899</v>
      </c>
      <c r="C903" s="113">
        <v>-7.8</v>
      </c>
      <c r="D903" s="276">
        <f t="shared" si="28"/>
        <v>17.78879749586558</v>
      </c>
      <c r="L903" s="114">
        <f>IF(C903&lt;$G$6,Lähteandmed!$E$45*1.2*1.005*($G$6-O903),0)</f>
        <v>45.216027359999998</v>
      </c>
      <c r="M903" s="276" t="str">
        <f>IF(($G$4-Lähteandmed!$H$45*(Kraadpäevad!$G$4-Kraadpäevad!C903))&gt;Lähteandmed!$I$45,($G$4-Lähteandmed!$H$45*(Kraadpäevad!$G$4-Kraadpäevad!C903)),Lähteandmed!$I$45)</f>
        <v/>
      </c>
      <c r="N903" s="114">
        <f>IFERROR(($G$4-M903)/($G$4-C903),Lähteandmed!$H$45)</f>
        <v>0</v>
      </c>
      <c r="O903" s="276">
        <f t="shared" si="29"/>
        <v>-7.8</v>
      </c>
      <c r="P903" s="276">
        <f>IF(O903&lt;($G$6-1),Lähteandmed!$E$45*1.2*1.005*(($G$6-1)-O903),0)</f>
        <v>43.463468159999998</v>
      </c>
    </row>
    <row r="904" spans="2:16">
      <c r="B904" s="113">
        <v>900</v>
      </c>
      <c r="C904" s="113">
        <v>-7.6</v>
      </c>
      <c r="D904" s="276">
        <f t="shared" si="28"/>
        <v>17.588797495865578</v>
      </c>
      <c r="L904" s="114">
        <f>IF(C904&lt;$G$6,Lähteandmed!$E$45*1.2*1.005*($G$6-O904),0)</f>
        <v>44.865515520000002</v>
      </c>
      <c r="M904" s="276" t="str">
        <f>IF(($G$4-Lähteandmed!$H$45*(Kraadpäevad!$G$4-Kraadpäevad!C904))&gt;Lähteandmed!$I$45,($G$4-Lähteandmed!$H$45*(Kraadpäevad!$G$4-Kraadpäevad!C904)),Lähteandmed!$I$45)</f>
        <v/>
      </c>
      <c r="N904" s="114">
        <f>IFERROR(($G$4-M904)/($G$4-C904),Lähteandmed!$H$45)</f>
        <v>0</v>
      </c>
      <c r="O904" s="276">
        <f t="shared" si="29"/>
        <v>-7.6</v>
      </c>
      <c r="P904" s="276">
        <f>IF(O904&lt;($G$6-1),Lähteandmed!$E$45*1.2*1.005*(($G$6-1)-O904),0)</f>
        <v>43.112956320000002</v>
      </c>
    </row>
    <row r="905" spans="2:16">
      <c r="B905" s="113">
        <v>901</v>
      </c>
      <c r="C905" s="113">
        <v>-7.5</v>
      </c>
      <c r="D905" s="276">
        <f t="shared" si="28"/>
        <v>17.48879749586558</v>
      </c>
      <c r="L905" s="114">
        <f>IF(C905&lt;$G$6,Lähteandmed!$E$45*1.2*1.005*($G$6-O905),0)</f>
        <v>44.690259599999997</v>
      </c>
      <c r="M905" s="276" t="str">
        <f>IF(($G$4-Lähteandmed!$H$45*(Kraadpäevad!$G$4-Kraadpäevad!C905))&gt;Lähteandmed!$I$45,($G$4-Lähteandmed!$H$45*(Kraadpäevad!$G$4-Kraadpäevad!C905)),Lähteandmed!$I$45)</f>
        <v/>
      </c>
      <c r="N905" s="114">
        <f>IFERROR(($G$4-M905)/($G$4-C905),Lähteandmed!$H$45)</f>
        <v>0</v>
      </c>
      <c r="O905" s="276">
        <f t="shared" si="29"/>
        <v>-7.5</v>
      </c>
      <c r="P905" s="276">
        <f>IF(O905&lt;($G$6-1),Lähteandmed!$E$45*1.2*1.005*(($G$6-1)-O905),0)</f>
        <v>42.937700399999997</v>
      </c>
    </row>
    <row r="906" spans="2:16">
      <c r="B906" s="113">
        <v>902</v>
      </c>
      <c r="C906" s="113">
        <v>-7.3</v>
      </c>
      <c r="D906" s="276">
        <f t="shared" si="28"/>
        <v>17.28879749586558</v>
      </c>
      <c r="L906" s="114">
        <f>IF(C906&lt;$G$6,Lähteandmed!$E$45*1.2*1.005*($G$6-O906),0)</f>
        <v>44.339747759999995</v>
      </c>
      <c r="M906" s="276" t="str">
        <f>IF(($G$4-Lähteandmed!$H$45*(Kraadpäevad!$G$4-Kraadpäevad!C906))&gt;Lähteandmed!$I$45,($G$4-Lähteandmed!$H$45*(Kraadpäevad!$G$4-Kraadpäevad!C906)),Lähteandmed!$I$45)</f>
        <v/>
      </c>
      <c r="N906" s="114">
        <f>IFERROR(($G$4-M906)/($G$4-C906),Lähteandmed!$H$45)</f>
        <v>0</v>
      </c>
      <c r="O906" s="276">
        <f t="shared" si="29"/>
        <v>-7.3</v>
      </c>
      <c r="P906" s="276">
        <f>IF(O906&lt;($G$6-1),Lähteandmed!$E$45*1.2*1.005*(($G$6-1)-O906),0)</f>
        <v>42.587188560000001</v>
      </c>
    </row>
    <row r="907" spans="2:16">
      <c r="B907" s="113">
        <v>903</v>
      </c>
      <c r="C907" s="113">
        <v>-7.2</v>
      </c>
      <c r="D907" s="276">
        <f t="shared" si="28"/>
        <v>17.188797495865579</v>
      </c>
      <c r="L907" s="114">
        <f>IF(C907&lt;$G$6,Lähteandmed!$E$45*1.2*1.005*($G$6-O907),0)</f>
        <v>44.164491839999997</v>
      </c>
      <c r="M907" s="276" t="str">
        <f>IF(($G$4-Lähteandmed!$H$45*(Kraadpäevad!$G$4-Kraadpäevad!C907))&gt;Lähteandmed!$I$45,($G$4-Lähteandmed!$H$45*(Kraadpäevad!$G$4-Kraadpäevad!C907)),Lähteandmed!$I$45)</f>
        <v/>
      </c>
      <c r="N907" s="114">
        <f>IFERROR(($G$4-M907)/($G$4-C907),Lähteandmed!$H$45)</f>
        <v>0</v>
      </c>
      <c r="O907" s="276">
        <f t="shared" si="29"/>
        <v>-7.2</v>
      </c>
      <c r="P907" s="276">
        <f>IF(O907&lt;($G$6-1),Lähteandmed!$E$45*1.2*1.005*(($G$6-1)-O907),0)</f>
        <v>42.411932639999996</v>
      </c>
    </row>
    <row r="908" spans="2:16">
      <c r="B908" s="113">
        <v>904</v>
      </c>
      <c r="C908" s="113">
        <v>-8</v>
      </c>
      <c r="D908" s="276">
        <f t="shared" si="28"/>
        <v>17.98879749586558</v>
      </c>
      <c r="L908" s="114">
        <f>IF(C908&lt;$G$6,Lähteandmed!$E$45*1.2*1.005*($G$6-O908),0)</f>
        <v>45.566539199999994</v>
      </c>
      <c r="M908" s="276" t="str">
        <f>IF(($G$4-Lähteandmed!$H$45*(Kraadpäevad!$G$4-Kraadpäevad!C908))&gt;Lähteandmed!$I$45,($G$4-Lähteandmed!$H$45*(Kraadpäevad!$G$4-Kraadpäevad!C908)),Lähteandmed!$I$45)</f>
        <v/>
      </c>
      <c r="N908" s="114">
        <f>IFERROR(($G$4-M908)/($G$4-C908),Lähteandmed!$H$45)</f>
        <v>0</v>
      </c>
      <c r="O908" s="276">
        <f t="shared" si="29"/>
        <v>-8</v>
      </c>
      <c r="P908" s="276">
        <f>IF(O908&lt;($G$6-1),Lähteandmed!$E$45*1.2*1.005*(($G$6-1)-O908),0)</f>
        <v>43.813979999999994</v>
      </c>
    </row>
    <row r="909" spans="2:16">
      <c r="B909" s="113">
        <v>905</v>
      </c>
      <c r="C909" s="113">
        <v>-8.8000000000000007</v>
      </c>
      <c r="D909" s="276">
        <f t="shared" si="28"/>
        <v>18.78879749586558</v>
      </c>
      <c r="L909" s="114">
        <f>IF(C909&lt;$G$6,Lähteandmed!$E$45*1.2*1.005*($G$6-O909),0)</f>
        <v>46.968586559999999</v>
      </c>
      <c r="M909" s="276" t="str">
        <f>IF(($G$4-Lähteandmed!$H$45*(Kraadpäevad!$G$4-Kraadpäevad!C909))&gt;Lähteandmed!$I$45,($G$4-Lähteandmed!$H$45*(Kraadpäevad!$G$4-Kraadpäevad!C909)),Lähteandmed!$I$45)</f>
        <v/>
      </c>
      <c r="N909" s="114">
        <f>IFERROR(($G$4-M909)/($G$4-C909),Lähteandmed!$H$45)</f>
        <v>0</v>
      </c>
      <c r="O909" s="276">
        <f t="shared" si="29"/>
        <v>-8.8000000000000007</v>
      </c>
      <c r="P909" s="276">
        <f>IF(O909&lt;($G$6-1),Lähteandmed!$E$45*1.2*1.005*(($G$6-1)-O909),0)</f>
        <v>45.216027359999998</v>
      </c>
    </row>
    <row r="910" spans="2:16">
      <c r="B910" s="113">
        <v>906</v>
      </c>
      <c r="C910" s="113">
        <v>-9.6</v>
      </c>
      <c r="D910" s="276">
        <f t="shared" si="28"/>
        <v>19.588797495865578</v>
      </c>
      <c r="L910" s="114">
        <f>IF(C910&lt;$G$6,Lähteandmed!$E$45*1.2*1.005*($G$6-O910),0)</f>
        <v>48.370633919999996</v>
      </c>
      <c r="M910" s="276" t="str">
        <f>IF(($G$4-Lähteandmed!$H$45*(Kraadpäevad!$G$4-Kraadpäevad!C910))&gt;Lähteandmed!$I$45,($G$4-Lähteandmed!$H$45*(Kraadpäevad!$G$4-Kraadpäevad!C910)),Lähteandmed!$I$45)</f>
        <v/>
      </c>
      <c r="N910" s="114">
        <f>IFERROR(($G$4-M910)/($G$4-C910),Lähteandmed!$H$45)</f>
        <v>0</v>
      </c>
      <c r="O910" s="276">
        <f t="shared" si="29"/>
        <v>-9.6</v>
      </c>
      <c r="P910" s="276">
        <f>IF(O910&lt;($G$6-1),Lähteandmed!$E$45*1.2*1.005*(($G$6-1)-O910),0)</f>
        <v>46.618074719999996</v>
      </c>
    </row>
    <row r="911" spans="2:16">
      <c r="B911" s="113">
        <v>907</v>
      </c>
      <c r="C911" s="113">
        <v>-10.6</v>
      </c>
      <c r="D911" s="276">
        <f t="shared" si="28"/>
        <v>20.588797495865578</v>
      </c>
      <c r="L911" s="114">
        <f>IF(C911&lt;$G$6,Lähteandmed!$E$45*1.2*1.005*($G$6-O911),0)</f>
        <v>50.123193119999996</v>
      </c>
      <c r="M911" s="276" t="str">
        <f>IF(($G$4-Lähteandmed!$H$45*(Kraadpäevad!$G$4-Kraadpäevad!C911))&gt;Lähteandmed!$I$45,($G$4-Lähteandmed!$H$45*(Kraadpäevad!$G$4-Kraadpäevad!C911)),Lähteandmed!$I$45)</f>
        <v/>
      </c>
      <c r="N911" s="114">
        <f>IFERROR(($G$4-M911)/($G$4-C911),Lähteandmed!$H$45)</f>
        <v>0</v>
      </c>
      <c r="O911" s="276">
        <f t="shared" si="29"/>
        <v>-10.6</v>
      </c>
      <c r="P911" s="276">
        <f>IF(O911&lt;($G$6-1),Lähteandmed!$E$45*1.2*1.005*(($G$6-1)-O911),0)</f>
        <v>48.370633919999996</v>
      </c>
    </row>
    <row r="912" spans="2:16">
      <c r="B912" s="113">
        <v>908</v>
      </c>
      <c r="C912" s="113">
        <v>-11.6</v>
      </c>
      <c r="D912" s="276">
        <f t="shared" si="28"/>
        <v>21.588797495865578</v>
      </c>
      <c r="L912" s="114">
        <f>IF(C912&lt;$G$6,Lähteandmed!$E$45*1.2*1.005*($G$6-O912),0)</f>
        <v>51.875752319999997</v>
      </c>
      <c r="M912" s="276" t="str">
        <f>IF(($G$4-Lähteandmed!$H$45*(Kraadpäevad!$G$4-Kraadpäevad!C912))&gt;Lähteandmed!$I$45,($G$4-Lähteandmed!$H$45*(Kraadpäevad!$G$4-Kraadpäevad!C912)),Lähteandmed!$I$45)</f>
        <v/>
      </c>
      <c r="N912" s="114">
        <f>IFERROR(($G$4-M912)/($G$4-C912),Lähteandmed!$H$45)</f>
        <v>0</v>
      </c>
      <c r="O912" s="276">
        <f t="shared" si="29"/>
        <v>-11.6</v>
      </c>
      <c r="P912" s="276">
        <f>IF(O912&lt;($G$6-1),Lähteandmed!$E$45*1.2*1.005*(($G$6-1)-O912),0)</f>
        <v>50.123193119999996</v>
      </c>
    </row>
    <row r="913" spans="2:16">
      <c r="B913" s="113">
        <v>909</v>
      </c>
      <c r="C913" s="113">
        <v>-12.6</v>
      </c>
      <c r="D913" s="276">
        <f t="shared" si="28"/>
        <v>22.588797495865578</v>
      </c>
      <c r="L913" s="114">
        <f>IF(C913&lt;$G$6,Lähteandmed!$E$45*1.2*1.005*($G$6-O913),0)</f>
        <v>53.628311519999997</v>
      </c>
      <c r="M913" s="276" t="str">
        <f>IF(($G$4-Lähteandmed!$H$45*(Kraadpäevad!$G$4-Kraadpäevad!C913))&gt;Lähteandmed!$I$45,($G$4-Lähteandmed!$H$45*(Kraadpäevad!$G$4-Kraadpäevad!C913)),Lähteandmed!$I$45)</f>
        <v/>
      </c>
      <c r="N913" s="114">
        <f>IFERROR(($G$4-M913)/($G$4-C913),Lähteandmed!$H$45)</f>
        <v>0</v>
      </c>
      <c r="O913" s="276">
        <f t="shared" si="29"/>
        <v>-12.6</v>
      </c>
      <c r="P913" s="276">
        <f>IF(O913&lt;($G$6-1),Lähteandmed!$E$45*1.2*1.005*(($G$6-1)-O913),0)</f>
        <v>51.875752319999997</v>
      </c>
    </row>
    <row r="914" spans="2:16">
      <c r="B914" s="113">
        <v>910</v>
      </c>
      <c r="C914" s="113">
        <v>-11.9</v>
      </c>
      <c r="D914" s="276">
        <f t="shared" si="28"/>
        <v>21.888797495865582</v>
      </c>
      <c r="L914" s="114">
        <f>IF(C914&lt;$G$6,Lähteandmed!$E$45*1.2*1.005*($G$6-O914),0)</f>
        <v>52.40152007999999</v>
      </c>
      <c r="M914" s="276" t="str">
        <f>IF(($G$4-Lähteandmed!$H$45*(Kraadpäevad!$G$4-Kraadpäevad!C914))&gt;Lähteandmed!$I$45,($G$4-Lähteandmed!$H$45*(Kraadpäevad!$G$4-Kraadpäevad!C914)),Lähteandmed!$I$45)</f>
        <v/>
      </c>
      <c r="N914" s="114">
        <f>IFERROR(($G$4-M914)/($G$4-C914),Lähteandmed!$H$45)</f>
        <v>0</v>
      </c>
      <c r="O914" s="276">
        <f t="shared" si="29"/>
        <v>-11.9</v>
      </c>
      <c r="P914" s="276">
        <f>IF(O914&lt;($G$6-1),Lähteandmed!$E$45*1.2*1.005*(($G$6-1)-O914),0)</f>
        <v>50.648960879999997</v>
      </c>
    </row>
    <row r="915" spans="2:16">
      <c r="B915" s="113">
        <v>911</v>
      </c>
      <c r="C915" s="113">
        <v>-11.1</v>
      </c>
      <c r="D915" s="276">
        <f t="shared" si="28"/>
        <v>21.088797495865578</v>
      </c>
      <c r="L915" s="114">
        <f>IF(C915&lt;$G$6,Lähteandmed!$E$45*1.2*1.005*($G$6-O915),0)</f>
        <v>50.99947272</v>
      </c>
      <c r="M915" s="276" t="str">
        <f>IF(($G$4-Lähteandmed!$H$45*(Kraadpäevad!$G$4-Kraadpäevad!C915))&gt;Lähteandmed!$I$45,($G$4-Lähteandmed!$H$45*(Kraadpäevad!$G$4-Kraadpäevad!C915)),Lähteandmed!$I$45)</f>
        <v/>
      </c>
      <c r="N915" s="114">
        <f>IFERROR(($G$4-M915)/($G$4-C915),Lähteandmed!$H$45)</f>
        <v>0</v>
      </c>
      <c r="O915" s="276">
        <f t="shared" si="29"/>
        <v>-11.1</v>
      </c>
      <c r="P915" s="276">
        <f>IF(O915&lt;($G$6-1),Lähteandmed!$E$45*1.2*1.005*(($G$6-1)-O915),0)</f>
        <v>49.24691352</v>
      </c>
    </row>
    <row r="916" spans="2:16">
      <c r="B916" s="113">
        <v>912</v>
      </c>
      <c r="C916" s="113">
        <v>-10.4</v>
      </c>
      <c r="D916" s="276">
        <f t="shared" si="28"/>
        <v>20.388797495865582</v>
      </c>
      <c r="L916" s="114">
        <f>IF(C916&lt;$G$6,Lähteandmed!$E$45*1.2*1.005*($G$6-O916),0)</f>
        <v>49.772681279999993</v>
      </c>
      <c r="M916" s="276" t="str">
        <f>IF(($G$4-Lähteandmed!$H$45*(Kraadpäevad!$G$4-Kraadpäevad!C916))&gt;Lähteandmed!$I$45,($G$4-Lähteandmed!$H$45*(Kraadpäevad!$G$4-Kraadpäevad!C916)),Lähteandmed!$I$45)</f>
        <v/>
      </c>
      <c r="N916" s="114">
        <f>IFERROR(($G$4-M916)/($G$4-C916),Lähteandmed!$H$45)</f>
        <v>0</v>
      </c>
      <c r="O916" s="276">
        <f t="shared" si="29"/>
        <v>-10.4</v>
      </c>
      <c r="P916" s="276">
        <f>IF(O916&lt;($G$6-1),Lähteandmed!$E$45*1.2*1.005*(($G$6-1)-O916),0)</f>
        <v>48.020122079999993</v>
      </c>
    </row>
    <row r="917" spans="2:16">
      <c r="B917" s="113">
        <v>913</v>
      </c>
      <c r="C917" s="113">
        <v>-9.8000000000000007</v>
      </c>
      <c r="D917" s="276">
        <f t="shared" si="28"/>
        <v>19.78879749586558</v>
      </c>
      <c r="L917" s="114">
        <f>IF(C917&lt;$G$6,Lähteandmed!$E$45*1.2*1.005*($G$6-O917),0)</f>
        <v>48.721145759999999</v>
      </c>
      <c r="M917" s="276" t="str">
        <f>IF(($G$4-Lähteandmed!$H$45*(Kraadpäevad!$G$4-Kraadpäevad!C917))&gt;Lähteandmed!$I$45,($G$4-Lähteandmed!$H$45*(Kraadpäevad!$G$4-Kraadpäevad!C917)),Lähteandmed!$I$45)</f>
        <v/>
      </c>
      <c r="N917" s="114">
        <f>IFERROR(($G$4-M917)/($G$4-C917),Lähteandmed!$H$45)</f>
        <v>0</v>
      </c>
      <c r="O917" s="276">
        <f t="shared" si="29"/>
        <v>-9.8000000000000007</v>
      </c>
      <c r="P917" s="276">
        <f>IF(O917&lt;($G$6-1),Lähteandmed!$E$45*1.2*1.005*(($G$6-1)-O917),0)</f>
        <v>46.968586559999999</v>
      </c>
    </row>
    <row r="918" spans="2:16">
      <c r="B918" s="113">
        <v>914</v>
      </c>
      <c r="C918" s="113">
        <v>-9.1</v>
      </c>
      <c r="D918" s="276">
        <f t="shared" si="28"/>
        <v>19.088797495865578</v>
      </c>
      <c r="L918" s="114">
        <f>IF(C918&lt;$G$6,Lähteandmed!$E$45*1.2*1.005*($G$6-O918),0)</f>
        <v>47.494354319999999</v>
      </c>
      <c r="M918" s="276" t="str">
        <f>IF(($G$4-Lähteandmed!$H$45*(Kraadpäevad!$G$4-Kraadpäevad!C918))&gt;Lähteandmed!$I$45,($G$4-Lähteandmed!$H$45*(Kraadpäevad!$G$4-Kraadpäevad!C918)),Lähteandmed!$I$45)</f>
        <v/>
      </c>
      <c r="N918" s="114">
        <f>IFERROR(($G$4-M918)/($G$4-C918),Lähteandmed!$H$45)</f>
        <v>0</v>
      </c>
      <c r="O918" s="276">
        <f t="shared" si="29"/>
        <v>-9.1</v>
      </c>
      <c r="P918" s="276">
        <f>IF(O918&lt;($G$6-1),Lähteandmed!$E$45*1.2*1.005*(($G$6-1)-O918),0)</f>
        <v>45.741795119999999</v>
      </c>
    </row>
    <row r="919" spans="2:16">
      <c r="B919" s="113">
        <v>915</v>
      </c>
      <c r="C919" s="113">
        <v>-8.5</v>
      </c>
      <c r="D919" s="276">
        <f t="shared" si="28"/>
        <v>18.48879749586558</v>
      </c>
      <c r="L919" s="114">
        <f>IF(C919&lt;$G$6,Lähteandmed!$E$45*1.2*1.005*($G$6-O919),0)</f>
        <v>46.442818799999998</v>
      </c>
      <c r="M919" s="276" t="str">
        <f>IF(($G$4-Lähteandmed!$H$45*(Kraadpäevad!$G$4-Kraadpäevad!C919))&gt;Lähteandmed!$I$45,($G$4-Lähteandmed!$H$45*(Kraadpäevad!$G$4-Kraadpäevad!C919)),Lähteandmed!$I$45)</f>
        <v/>
      </c>
      <c r="N919" s="114">
        <f>IFERROR(($G$4-M919)/($G$4-C919),Lähteandmed!$H$45)</f>
        <v>0</v>
      </c>
      <c r="O919" s="276">
        <f t="shared" si="29"/>
        <v>-8.5</v>
      </c>
      <c r="P919" s="276">
        <f>IF(O919&lt;($G$6-1),Lähteandmed!$E$45*1.2*1.005*(($G$6-1)-O919),0)</f>
        <v>44.690259599999997</v>
      </c>
    </row>
    <row r="920" spans="2:16">
      <c r="B920" s="113">
        <v>916</v>
      </c>
      <c r="C920" s="113">
        <v>-8.8000000000000007</v>
      </c>
      <c r="D920" s="276">
        <f t="shared" si="28"/>
        <v>18.78879749586558</v>
      </c>
      <c r="L920" s="114">
        <f>IF(C920&lt;$G$6,Lähteandmed!$E$45*1.2*1.005*($G$6-O920),0)</f>
        <v>46.968586559999999</v>
      </c>
      <c r="M920" s="276" t="str">
        <f>IF(($G$4-Lähteandmed!$H$45*(Kraadpäevad!$G$4-Kraadpäevad!C920))&gt;Lähteandmed!$I$45,($G$4-Lähteandmed!$H$45*(Kraadpäevad!$G$4-Kraadpäevad!C920)),Lähteandmed!$I$45)</f>
        <v/>
      </c>
      <c r="N920" s="114">
        <f>IFERROR(($G$4-M920)/($G$4-C920),Lähteandmed!$H$45)</f>
        <v>0</v>
      </c>
      <c r="O920" s="276">
        <f t="shared" si="29"/>
        <v>-8.8000000000000007</v>
      </c>
      <c r="P920" s="276">
        <f>IF(O920&lt;($G$6-1),Lähteandmed!$E$45*1.2*1.005*(($G$6-1)-O920),0)</f>
        <v>45.216027359999998</v>
      </c>
    </row>
    <row r="921" spans="2:16">
      <c r="B921" s="113">
        <v>917</v>
      </c>
      <c r="C921" s="113">
        <v>-9.1999999999999993</v>
      </c>
      <c r="D921" s="276">
        <f t="shared" si="28"/>
        <v>19.188797495865579</v>
      </c>
      <c r="L921" s="114">
        <f>IF(C921&lt;$G$6,Lähteandmed!$E$45*1.2*1.005*($G$6-O921),0)</f>
        <v>47.669610239999997</v>
      </c>
      <c r="M921" s="276" t="str">
        <f>IF(($G$4-Lähteandmed!$H$45*(Kraadpäevad!$G$4-Kraadpäevad!C921))&gt;Lähteandmed!$I$45,($G$4-Lähteandmed!$H$45*(Kraadpäevad!$G$4-Kraadpäevad!C921)),Lähteandmed!$I$45)</f>
        <v/>
      </c>
      <c r="N921" s="114">
        <f>IFERROR(($G$4-M921)/($G$4-C921),Lähteandmed!$H$45)</f>
        <v>0</v>
      </c>
      <c r="O921" s="276">
        <f t="shared" si="29"/>
        <v>-9.1999999999999993</v>
      </c>
      <c r="P921" s="276">
        <f>IF(O921&lt;($G$6-1),Lähteandmed!$E$45*1.2*1.005*(($G$6-1)-O921),0)</f>
        <v>45.917051039999997</v>
      </c>
    </row>
    <row r="922" spans="2:16">
      <c r="B922" s="113">
        <v>918</v>
      </c>
      <c r="C922" s="113">
        <v>-9.5</v>
      </c>
      <c r="D922" s="276">
        <f t="shared" si="28"/>
        <v>19.48879749586558</v>
      </c>
      <c r="L922" s="114">
        <f>IF(C922&lt;$G$6,Lähteandmed!$E$45*1.2*1.005*($G$6-O922),0)</f>
        <v>48.195377999999998</v>
      </c>
      <c r="M922" s="276" t="str">
        <f>IF(($G$4-Lähteandmed!$H$45*(Kraadpäevad!$G$4-Kraadpäevad!C922))&gt;Lähteandmed!$I$45,($G$4-Lähteandmed!$H$45*(Kraadpäevad!$G$4-Kraadpäevad!C922)),Lähteandmed!$I$45)</f>
        <v/>
      </c>
      <c r="N922" s="114">
        <f>IFERROR(($G$4-M922)/($G$4-C922),Lähteandmed!$H$45)</f>
        <v>0</v>
      </c>
      <c r="O922" s="276">
        <f t="shared" si="29"/>
        <v>-9.5</v>
      </c>
      <c r="P922" s="276">
        <f>IF(O922&lt;($G$6-1),Lähteandmed!$E$45*1.2*1.005*(($G$6-1)-O922),0)</f>
        <v>46.442818799999998</v>
      </c>
    </row>
    <row r="923" spans="2:16">
      <c r="B923" s="113">
        <v>919</v>
      </c>
      <c r="C923" s="113">
        <v>-10.7</v>
      </c>
      <c r="D923" s="276">
        <f t="shared" si="28"/>
        <v>20.688797495865579</v>
      </c>
      <c r="L923" s="114">
        <f>IF(C923&lt;$G$6,Lähteandmed!$E$45*1.2*1.005*($G$6-O923),0)</f>
        <v>50.298449039999994</v>
      </c>
      <c r="M923" s="276" t="str">
        <f>IF(($G$4-Lähteandmed!$H$45*(Kraadpäevad!$G$4-Kraadpäevad!C923))&gt;Lähteandmed!$I$45,($G$4-Lähteandmed!$H$45*(Kraadpäevad!$G$4-Kraadpäevad!C923)),Lähteandmed!$I$45)</f>
        <v/>
      </c>
      <c r="N923" s="114">
        <f>IFERROR(($G$4-M923)/($G$4-C923),Lähteandmed!$H$45)</f>
        <v>0</v>
      </c>
      <c r="O923" s="276">
        <f t="shared" si="29"/>
        <v>-10.7</v>
      </c>
      <c r="P923" s="276">
        <f>IF(O923&lt;($G$6-1),Lähteandmed!$E$45*1.2*1.005*(($G$6-1)-O923),0)</f>
        <v>48.545889839999994</v>
      </c>
    </row>
    <row r="924" spans="2:16">
      <c r="B924" s="113">
        <v>920</v>
      </c>
      <c r="C924" s="113">
        <v>-12</v>
      </c>
      <c r="D924" s="276">
        <f t="shared" si="28"/>
        <v>21.98879749586558</v>
      </c>
      <c r="L924" s="114">
        <f>IF(C924&lt;$G$6,Lähteandmed!$E$45*1.2*1.005*($G$6-O924),0)</f>
        <v>52.576775999999995</v>
      </c>
      <c r="M924" s="276" t="str">
        <f>IF(($G$4-Lähteandmed!$H$45*(Kraadpäevad!$G$4-Kraadpäevad!C924))&gt;Lähteandmed!$I$45,($G$4-Lähteandmed!$H$45*(Kraadpäevad!$G$4-Kraadpäevad!C924)),Lähteandmed!$I$45)</f>
        <v/>
      </c>
      <c r="N924" s="114">
        <f>IFERROR(($G$4-M924)/($G$4-C924),Lähteandmed!$H$45)</f>
        <v>0</v>
      </c>
      <c r="O924" s="276">
        <f t="shared" si="29"/>
        <v>-12</v>
      </c>
      <c r="P924" s="276">
        <f>IF(O924&lt;($G$6-1),Lähteandmed!$E$45*1.2*1.005*(($G$6-1)-O924),0)</f>
        <v>50.824216799999995</v>
      </c>
    </row>
    <row r="925" spans="2:16">
      <c r="B925" s="113">
        <v>921</v>
      </c>
      <c r="C925" s="113">
        <v>-13.2</v>
      </c>
      <c r="D925" s="276">
        <f t="shared" si="28"/>
        <v>23.188797495865579</v>
      </c>
      <c r="L925" s="114">
        <f>IF(C925&lt;$G$6,Lähteandmed!$E$45*1.2*1.005*($G$6-O925),0)</f>
        <v>54.679847039999991</v>
      </c>
      <c r="M925" s="276" t="str">
        <f>IF(($G$4-Lähteandmed!$H$45*(Kraadpäevad!$G$4-Kraadpäevad!C925))&gt;Lähteandmed!$I$45,($G$4-Lähteandmed!$H$45*(Kraadpäevad!$G$4-Kraadpäevad!C925)),Lähteandmed!$I$45)</f>
        <v/>
      </c>
      <c r="N925" s="114">
        <f>IFERROR(($G$4-M925)/($G$4-C925),Lähteandmed!$H$45)</f>
        <v>0</v>
      </c>
      <c r="O925" s="276">
        <f t="shared" si="29"/>
        <v>-13.2</v>
      </c>
      <c r="P925" s="276">
        <f>IF(O925&lt;($G$6-1),Lähteandmed!$E$45*1.2*1.005*(($G$6-1)-O925),0)</f>
        <v>52.927287839999998</v>
      </c>
    </row>
    <row r="926" spans="2:16">
      <c r="B926" s="113">
        <v>922</v>
      </c>
      <c r="C926" s="113">
        <v>-12.5</v>
      </c>
      <c r="D926" s="276">
        <f t="shared" si="28"/>
        <v>22.48879749586558</v>
      </c>
      <c r="L926" s="114">
        <f>IF(C926&lt;$G$6,Lähteandmed!$E$45*1.2*1.005*($G$6-O926),0)</f>
        <v>53.453055599999999</v>
      </c>
      <c r="M926" s="276" t="str">
        <f>IF(($G$4-Lähteandmed!$H$45*(Kraadpäevad!$G$4-Kraadpäevad!C926))&gt;Lähteandmed!$I$45,($G$4-Lähteandmed!$H$45*(Kraadpäevad!$G$4-Kraadpäevad!C926)),Lähteandmed!$I$45)</f>
        <v/>
      </c>
      <c r="N926" s="114">
        <f>IFERROR(($G$4-M926)/($G$4-C926),Lähteandmed!$H$45)</f>
        <v>0</v>
      </c>
      <c r="O926" s="276">
        <f t="shared" si="29"/>
        <v>-12.5</v>
      </c>
      <c r="P926" s="276">
        <f>IF(O926&lt;($G$6-1),Lähteandmed!$E$45*1.2*1.005*(($G$6-1)-O926),0)</f>
        <v>51.700496399999999</v>
      </c>
    </row>
    <row r="927" spans="2:16">
      <c r="B927" s="113">
        <v>923</v>
      </c>
      <c r="C927" s="113">
        <v>-11.8</v>
      </c>
      <c r="D927" s="276">
        <f t="shared" si="28"/>
        <v>21.78879749586558</v>
      </c>
      <c r="L927" s="114">
        <f>IF(C927&lt;$G$6,Lähteandmed!$E$45*1.2*1.005*($G$6-O927),0)</f>
        <v>52.226264159999999</v>
      </c>
      <c r="M927" s="276" t="str">
        <f>IF(($G$4-Lähteandmed!$H$45*(Kraadpäevad!$G$4-Kraadpäevad!C927))&gt;Lähteandmed!$I$45,($G$4-Lähteandmed!$H$45*(Kraadpäevad!$G$4-Kraadpäevad!C927)),Lähteandmed!$I$45)</f>
        <v/>
      </c>
      <c r="N927" s="114">
        <f>IFERROR(($G$4-M927)/($G$4-C927),Lähteandmed!$H$45)</f>
        <v>0</v>
      </c>
      <c r="O927" s="276">
        <f t="shared" si="29"/>
        <v>-11.8</v>
      </c>
      <c r="P927" s="276">
        <f>IF(O927&lt;($G$6-1),Lähteandmed!$E$45*1.2*1.005*(($G$6-1)-O927),0)</f>
        <v>50.473704959999999</v>
      </c>
    </row>
    <row r="928" spans="2:16">
      <c r="B928" s="113">
        <v>924</v>
      </c>
      <c r="C928" s="113">
        <v>-11.1</v>
      </c>
      <c r="D928" s="276">
        <f t="shared" si="28"/>
        <v>21.088797495865578</v>
      </c>
      <c r="L928" s="114">
        <f>IF(C928&lt;$G$6,Lähteandmed!$E$45*1.2*1.005*($G$6-O928),0)</f>
        <v>50.99947272</v>
      </c>
      <c r="M928" s="276" t="str">
        <f>IF(($G$4-Lähteandmed!$H$45*(Kraadpäevad!$G$4-Kraadpäevad!C928))&gt;Lähteandmed!$I$45,($G$4-Lähteandmed!$H$45*(Kraadpäevad!$G$4-Kraadpäevad!C928)),Lähteandmed!$I$45)</f>
        <v/>
      </c>
      <c r="N928" s="114">
        <f>IFERROR(($G$4-M928)/($G$4-C928),Lähteandmed!$H$45)</f>
        <v>0</v>
      </c>
      <c r="O928" s="276">
        <f t="shared" si="29"/>
        <v>-11.1</v>
      </c>
      <c r="P928" s="276">
        <f>IF(O928&lt;($G$6-1),Lähteandmed!$E$45*1.2*1.005*(($G$6-1)-O928),0)</f>
        <v>49.24691352</v>
      </c>
    </row>
    <row r="929" spans="2:16">
      <c r="B929" s="113">
        <v>925</v>
      </c>
      <c r="C929" s="113">
        <v>-10.6</v>
      </c>
      <c r="D929" s="276">
        <f t="shared" si="28"/>
        <v>20.588797495865578</v>
      </c>
      <c r="L929" s="114">
        <f>IF(C929&lt;$G$6,Lähteandmed!$E$45*1.2*1.005*($G$6-O929),0)</f>
        <v>50.123193119999996</v>
      </c>
      <c r="M929" s="276" t="str">
        <f>IF(($G$4-Lähteandmed!$H$45*(Kraadpäevad!$G$4-Kraadpäevad!C929))&gt;Lähteandmed!$I$45,($G$4-Lähteandmed!$H$45*(Kraadpäevad!$G$4-Kraadpäevad!C929)),Lähteandmed!$I$45)</f>
        <v/>
      </c>
      <c r="N929" s="114">
        <f>IFERROR(($G$4-M929)/($G$4-C929),Lähteandmed!$H$45)</f>
        <v>0</v>
      </c>
      <c r="O929" s="276">
        <f t="shared" si="29"/>
        <v>-10.6</v>
      </c>
      <c r="P929" s="276">
        <f>IF(O929&lt;($G$6-1),Lähteandmed!$E$45*1.2*1.005*(($G$6-1)-O929),0)</f>
        <v>48.370633919999996</v>
      </c>
    </row>
    <row r="930" spans="2:16">
      <c r="B930" s="113">
        <v>926</v>
      </c>
      <c r="C930" s="113">
        <v>-10</v>
      </c>
      <c r="D930" s="276">
        <f t="shared" si="28"/>
        <v>19.98879749586558</v>
      </c>
      <c r="L930" s="114">
        <f>IF(C930&lt;$G$6,Lähteandmed!$E$45*1.2*1.005*($G$6-O930),0)</f>
        <v>49.071657599999995</v>
      </c>
      <c r="M930" s="276" t="str">
        <f>IF(($G$4-Lähteandmed!$H$45*(Kraadpäevad!$G$4-Kraadpäevad!C930))&gt;Lähteandmed!$I$45,($G$4-Lähteandmed!$H$45*(Kraadpäevad!$G$4-Kraadpäevad!C930)),Lähteandmed!$I$45)</f>
        <v/>
      </c>
      <c r="N930" s="114">
        <f>IFERROR(($G$4-M930)/($G$4-C930),Lähteandmed!$H$45)</f>
        <v>0</v>
      </c>
      <c r="O930" s="276">
        <f t="shared" si="29"/>
        <v>-10</v>
      </c>
      <c r="P930" s="276">
        <f>IF(O930&lt;($G$6-1),Lähteandmed!$E$45*1.2*1.005*(($G$6-1)-O930),0)</f>
        <v>47.319098399999994</v>
      </c>
    </row>
    <row r="931" spans="2:16">
      <c r="B931" s="113">
        <v>927</v>
      </c>
      <c r="C931" s="113">
        <v>-9.5</v>
      </c>
      <c r="D931" s="276">
        <f t="shared" si="28"/>
        <v>19.48879749586558</v>
      </c>
      <c r="L931" s="114">
        <f>IF(C931&lt;$G$6,Lähteandmed!$E$45*1.2*1.005*($G$6-O931),0)</f>
        <v>48.195377999999998</v>
      </c>
      <c r="M931" s="276" t="str">
        <f>IF(($G$4-Lähteandmed!$H$45*(Kraadpäevad!$G$4-Kraadpäevad!C931))&gt;Lähteandmed!$I$45,($G$4-Lähteandmed!$H$45*(Kraadpäevad!$G$4-Kraadpäevad!C931)),Lähteandmed!$I$45)</f>
        <v/>
      </c>
      <c r="N931" s="114">
        <f>IFERROR(($G$4-M931)/($G$4-C931),Lähteandmed!$H$45)</f>
        <v>0</v>
      </c>
      <c r="O931" s="276">
        <f t="shared" si="29"/>
        <v>-9.5</v>
      </c>
      <c r="P931" s="276">
        <f>IF(O931&lt;($G$6-1),Lähteandmed!$E$45*1.2*1.005*(($G$6-1)-O931),0)</f>
        <v>46.442818799999998</v>
      </c>
    </row>
    <row r="932" spans="2:16">
      <c r="B932" s="113">
        <v>928</v>
      </c>
      <c r="C932" s="113">
        <v>-9.6999999999999993</v>
      </c>
      <c r="D932" s="276">
        <f t="shared" si="28"/>
        <v>19.688797495865579</v>
      </c>
      <c r="L932" s="114">
        <f>IF(C932&lt;$G$6,Lähteandmed!$E$45*1.2*1.005*($G$6-O932),0)</f>
        <v>48.545889839999994</v>
      </c>
      <c r="M932" s="276" t="str">
        <f>IF(($G$4-Lähteandmed!$H$45*(Kraadpäevad!$G$4-Kraadpäevad!C932))&gt;Lähteandmed!$I$45,($G$4-Lähteandmed!$H$45*(Kraadpäevad!$G$4-Kraadpäevad!C932)),Lähteandmed!$I$45)</f>
        <v/>
      </c>
      <c r="N932" s="114">
        <f>IFERROR(($G$4-M932)/($G$4-C932),Lähteandmed!$H$45)</f>
        <v>0</v>
      </c>
      <c r="O932" s="276">
        <f t="shared" si="29"/>
        <v>-9.6999999999999993</v>
      </c>
      <c r="P932" s="276">
        <f>IF(O932&lt;($G$6-1),Lähteandmed!$E$45*1.2*1.005*(($G$6-1)-O932),0)</f>
        <v>46.793330639999994</v>
      </c>
    </row>
    <row r="933" spans="2:16">
      <c r="B933" s="113">
        <v>929</v>
      </c>
      <c r="C933" s="113">
        <v>-9.8000000000000007</v>
      </c>
      <c r="D933" s="276">
        <f t="shared" si="28"/>
        <v>19.78879749586558</v>
      </c>
      <c r="L933" s="114">
        <f>IF(C933&lt;$G$6,Lähteandmed!$E$45*1.2*1.005*($G$6-O933),0)</f>
        <v>48.721145759999999</v>
      </c>
      <c r="M933" s="276" t="str">
        <f>IF(($G$4-Lähteandmed!$H$45*(Kraadpäevad!$G$4-Kraadpäevad!C933))&gt;Lähteandmed!$I$45,($G$4-Lähteandmed!$H$45*(Kraadpäevad!$G$4-Kraadpäevad!C933)),Lähteandmed!$I$45)</f>
        <v/>
      </c>
      <c r="N933" s="114">
        <f>IFERROR(($G$4-M933)/($G$4-C933),Lähteandmed!$H$45)</f>
        <v>0</v>
      </c>
      <c r="O933" s="276">
        <f t="shared" si="29"/>
        <v>-9.8000000000000007</v>
      </c>
      <c r="P933" s="276">
        <f>IF(O933&lt;($G$6-1),Lähteandmed!$E$45*1.2*1.005*(($G$6-1)-O933),0)</f>
        <v>46.968586559999999</v>
      </c>
    </row>
    <row r="934" spans="2:16">
      <c r="B934" s="113">
        <v>930</v>
      </c>
      <c r="C934" s="113">
        <v>-10</v>
      </c>
      <c r="D934" s="276">
        <f t="shared" si="28"/>
        <v>19.98879749586558</v>
      </c>
      <c r="L934" s="114">
        <f>IF(C934&lt;$G$6,Lähteandmed!$E$45*1.2*1.005*($G$6-O934),0)</f>
        <v>49.071657599999995</v>
      </c>
      <c r="M934" s="276" t="str">
        <f>IF(($G$4-Lähteandmed!$H$45*(Kraadpäevad!$G$4-Kraadpäevad!C934))&gt;Lähteandmed!$I$45,($G$4-Lähteandmed!$H$45*(Kraadpäevad!$G$4-Kraadpäevad!C934)),Lähteandmed!$I$45)</f>
        <v/>
      </c>
      <c r="N934" s="114">
        <f>IFERROR(($G$4-M934)/($G$4-C934),Lähteandmed!$H$45)</f>
        <v>0</v>
      </c>
      <c r="O934" s="276">
        <f t="shared" si="29"/>
        <v>-10</v>
      </c>
      <c r="P934" s="276">
        <f>IF(O934&lt;($G$6-1),Lähteandmed!$E$45*1.2*1.005*(($G$6-1)-O934),0)</f>
        <v>47.319098399999994</v>
      </c>
    </row>
    <row r="935" spans="2:16">
      <c r="B935" s="113">
        <v>931</v>
      </c>
      <c r="C935" s="113">
        <v>-10.5</v>
      </c>
      <c r="D935" s="276">
        <f t="shared" si="28"/>
        <v>20.48879749586558</v>
      </c>
      <c r="L935" s="114">
        <f>IF(C935&lt;$G$6,Lähteandmed!$E$45*1.2*1.005*($G$6-O935),0)</f>
        <v>49.947937199999998</v>
      </c>
      <c r="M935" s="276" t="str">
        <f>IF(($G$4-Lähteandmed!$H$45*(Kraadpäevad!$G$4-Kraadpäevad!C935))&gt;Lähteandmed!$I$45,($G$4-Lähteandmed!$H$45*(Kraadpäevad!$G$4-Kraadpäevad!C935)),Lähteandmed!$I$45)</f>
        <v/>
      </c>
      <c r="N935" s="114">
        <f>IFERROR(($G$4-M935)/($G$4-C935),Lähteandmed!$H$45)</f>
        <v>0</v>
      </c>
      <c r="O935" s="276">
        <f t="shared" si="29"/>
        <v>-10.5</v>
      </c>
      <c r="P935" s="276">
        <f>IF(O935&lt;($G$6-1),Lähteandmed!$E$45*1.2*1.005*(($G$6-1)-O935),0)</f>
        <v>48.195377999999998</v>
      </c>
    </row>
    <row r="936" spans="2:16">
      <c r="B936" s="113">
        <v>932</v>
      </c>
      <c r="C936" s="113">
        <v>-11</v>
      </c>
      <c r="D936" s="276">
        <f t="shared" si="28"/>
        <v>20.98879749586558</v>
      </c>
      <c r="L936" s="114">
        <f>IF(C936&lt;$G$6,Lähteandmed!$E$45*1.2*1.005*($G$6-O936),0)</f>
        <v>50.824216799999995</v>
      </c>
      <c r="M936" s="276" t="str">
        <f>IF(($G$4-Lähteandmed!$H$45*(Kraadpäevad!$G$4-Kraadpäevad!C936))&gt;Lähteandmed!$I$45,($G$4-Lähteandmed!$H$45*(Kraadpäevad!$G$4-Kraadpäevad!C936)),Lähteandmed!$I$45)</f>
        <v/>
      </c>
      <c r="N936" s="114">
        <f>IFERROR(($G$4-M936)/($G$4-C936),Lähteandmed!$H$45)</f>
        <v>0</v>
      </c>
      <c r="O936" s="276">
        <f t="shared" si="29"/>
        <v>-11</v>
      </c>
      <c r="P936" s="276">
        <f>IF(O936&lt;($G$6-1),Lähteandmed!$E$45*1.2*1.005*(($G$6-1)-O936),0)</f>
        <v>49.071657599999995</v>
      </c>
    </row>
    <row r="937" spans="2:16">
      <c r="B937" s="113">
        <v>933</v>
      </c>
      <c r="C937" s="113">
        <v>-11.5</v>
      </c>
      <c r="D937" s="276">
        <f t="shared" si="28"/>
        <v>21.48879749586558</v>
      </c>
      <c r="L937" s="114">
        <f>IF(C937&lt;$G$6,Lähteandmed!$E$45*1.2*1.005*($G$6-O937),0)</f>
        <v>51.700496399999999</v>
      </c>
      <c r="M937" s="276" t="str">
        <f>IF(($G$4-Lähteandmed!$H$45*(Kraadpäevad!$G$4-Kraadpäevad!C937))&gt;Lähteandmed!$I$45,($G$4-Lähteandmed!$H$45*(Kraadpäevad!$G$4-Kraadpäevad!C937)),Lähteandmed!$I$45)</f>
        <v/>
      </c>
      <c r="N937" s="114">
        <f>IFERROR(($G$4-M937)/($G$4-C937),Lähteandmed!$H$45)</f>
        <v>0</v>
      </c>
      <c r="O937" s="276">
        <f t="shared" si="29"/>
        <v>-11.5</v>
      </c>
      <c r="P937" s="276">
        <f>IF(O937&lt;($G$6-1),Lähteandmed!$E$45*1.2*1.005*(($G$6-1)-O937),0)</f>
        <v>49.947937199999998</v>
      </c>
    </row>
    <row r="938" spans="2:16">
      <c r="B938" s="113">
        <v>934</v>
      </c>
      <c r="C938" s="113">
        <v>-12.2</v>
      </c>
      <c r="D938" s="276">
        <f t="shared" si="28"/>
        <v>22.188797495865579</v>
      </c>
      <c r="L938" s="114">
        <f>IF(C938&lt;$G$6,Lähteandmed!$E$45*1.2*1.005*($G$6-O938),0)</f>
        <v>52.927287839999998</v>
      </c>
      <c r="M938" s="276" t="str">
        <f>IF(($G$4-Lähteandmed!$H$45*(Kraadpäevad!$G$4-Kraadpäevad!C938))&gt;Lähteandmed!$I$45,($G$4-Lähteandmed!$H$45*(Kraadpäevad!$G$4-Kraadpäevad!C938)),Lähteandmed!$I$45)</f>
        <v/>
      </c>
      <c r="N938" s="114">
        <f>IFERROR(($G$4-M938)/($G$4-C938),Lähteandmed!$H$45)</f>
        <v>0</v>
      </c>
      <c r="O938" s="276">
        <f t="shared" si="29"/>
        <v>-12.2</v>
      </c>
      <c r="P938" s="276">
        <f>IF(O938&lt;($G$6-1),Lähteandmed!$E$45*1.2*1.005*(($G$6-1)-O938),0)</f>
        <v>51.174728639999998</v>
      </c>
    </row>
    <row r="939" spans="2:16">
      <c r="B939" s="113">
        <v>935</v>
      </c>
      <c r="C939" s="113">
        <v>-13</v>
      </c>
      <c r="D939" s="276">
        <f t="shared" si="28"/>
        <v>22.98879749586558</v>
      </c>
      <c r="L939" s="114">
        <f>IF(C939&lt;$G$6,Lähteandmed!$E$45*1.2*1.005*($G$6-O939),0)</f>
        <v>54.329335199999996</v>
      </c>
      <c r="M939" s="276" t="str">
        <f>IF(($G$4-Lähteandmed!$H$45*(Kraadpäevad!$G$4-Kraadpäevad!C939))&gt;Lähteandmed!$I$45,($G$4-Lähteandmed!$H$45*(Kraadpäevad!$G$4-Kraadpäevad!C939)),Lähteandmed!$I$45)</f>
        <v/>
      </c>
      <c r="N939" s="114">
        <f>IFERROR(($G$4-M939)/($G$4-C939),Lähteandmed!$H$45)</f>
        <v>0</v>
      </c>
      <c r="O939" s="276">
        <f t="shared" si="29"/>
        <v>-13</v>
      </c>
      <c r="P939" s="276">
        <f>IF(O939&lt;($G$6-1),Lähteandmed!$E$45*1.2*1.005*(($G$6-1)-O939),0)</f>
        <v>52.576775999999995</v>
      </c>
    </row>
    <row r="940" spans="2:16">
      <c r="B940" s="113">
        <v>936</v>
      </c>
      <c r="C940" s="113">
        <v>-13.7</v>
      </c>
      <c r="D940" s="276">
        <f t="shared" si="28"/>
        <v>23.688797495865579</v>
      </c>
      <c r="L940" s="114">
        <f>IF(C940&lt;$G$6,Lähteandmed!$E$45*1.2*1.005*($G$6-O940),0)</f>
        <v>55.556126639999995</v>
      </c>
      <c r="M940" s="276" t="str">
        <f>IF(($G$4-Lähteandmed!$H$45*(Kraadpäevad!$G$4-Kraadpäevad!C940))&gt;Lähteandmed!$I$45,($G$4-Lähteandmed!$H$45*(Kraadpäevad!$G$4-Kraadpäevad!C940)),Lähteandmed!$I$45)</f>
        <v/>
      </c>
      <c r="N940" s="114">
        <f>IFERROR(($G$4-M940)/($G$4-C940),Lähteandmed!$H$45)</f>
        <v>0</v>
      </c>
      <c r="O940" s="276">
        <f t="shared" si="29"/>
        <v>-13.7</v>
      </c>
      <c r="P940" s="276">
        <f>IF(O940&lt;($G$6-1),Lähteandmed!$E$45*1.2*1.005*(($G$6-1)-O940),0)</f>
        <v>53.803567439999995</v>
      </c>
    </row>
    <row r="941" spans="2:16">
      <c r="B941" s="113">
        <v>937</v>
      </c>
      <c r="C941" s="113">
        <v>-14.4</v>
      </c>
      <c r="D941" s="276">
        <f t="shared" si="28"/>
        <v>24.388797495865582</v>
      </c>
      <c r="L941" s="114">
        <f>IF(C941&lt;$G$6,Lähteandmed!$E$45*1.2*1.005*($G$6-O941),0)</f>
        <v>56.782918079999995</v>
      </c>
      <c r="M941" s="276" t="str">
        <f>IF(($G$4-Lähteandmed!$H$45*(Kraadpäevad!$G$4-Kraadpäevad!C941))&gt;Lähteandmed!$I$45,($G$4-Lähteandmed!$H$45*(Kraadpäevad!$G$4-Kraadpäevad!C941)),Lähteandmed!$I$45)</f>
        <v/>
      </c>
      <c r="N941" s="114">
        <f>IFERROR(($G$4-M941)/($G$4-C941),Lähteandmed!$H$45)</f>
        <v>0</v>
      </c>
      <c r="O941" s="276">
        <f t="shared" si="29"/>
        <v>-14.4</v>
      </c>
      <c r="P941" s="276">
        <f>IF(O941&lt;($G$6-1),Lähteandmed!$E$45*1.2*1.005*(($G$6-1)-O941),0)</f>
        <v>55.030358879999994</v>
      </c>
    </row>
    <row r="942" spans="2:16">
      <c r="B942" s="113">
        <v>938</v>
      </c>
      <c r="C942" s="113">
        <v>-15</v>
      </c>
      <c r="D942" s="276">
        <f t="shared" si="28"/>
        <v>24.98879749586558</v>
      </c>
      <c r="L942" s="114">
        <f>IF(C942&lt;$G$6,Lähteandmed!$E$45*1.2*1.005*($G$6-O942),0)</f>
        <v>57.834453599999996</v>
      </c>
      <c r="M942" s="276" t="str">
        <f>IF(($G$4-Lähteandmed!$H$45*(Kraadpäevad!$G$4-Kraadpäevad!C942))&gt;Lähteandmed!$I$45,($G$4-Lähteandmed!$H$45*(Kraadpäevad!$G$4-Kraadpäevad!C942)),Lähteandmed!$I$45)</f>
        <v/>
      </c>
      <c r="N942" s="114">
        <f>IFERROR(($G$4-M942)/($G$4-C942),Lähteandmed!$H$45)</f>
        <v>0</v>
      </c>
      <c r="O942" s="276">
        <f t="shared" si="29"/>
        <v>-15</v>
      </c>
      <c r="P942" s="276">
        <f>IF(O942&lt;($G$6-1),Lähteandmed!$E$45*1.2*1.005*(($G$6-1)-O942),0)</f>
        <v>56.081894399999996</v>
      </c>
    </row>
    <row r="943" spans="2:16">
      <c r="B943" s="113">
        <v>939</v>
      </c>
      <c r="C943" s="113">
        <v>-15.7</v>
      </c>
      <c r="D943" s="276">
        <f t="shared" si="28"/>
        <v>25.688797495865579</v>
      </c>
      <c r="L943" s="114">
        <f>IF(C943&lt;$G$6,Lähteandmed!$E$45*1.2*1.005*($G$6-O943),0)</f>
        <v>59.061245040000003</v>
      </c>
      <c r="M943" s="276" t="str">
        <f>IF(($G$4-Lähteandmed!$H$45*(Kraadpäevad!$G$4-Kraadpäevad!C943))&gt;Lähteandmed!$I$45,($G$4-Lähteandmed!$H$45*(Kraadpäevad!$G$4-Kraadpäevad!C943)),Lähteandmed!$I$45)</f>
        <v/>
      </c>
      <c r="N943" s="114">
        <f>IFERROR(($G$4-M943)/($G$4-C943),Lähteandmed!$H$45)</f>
        <v>0</v>
      </c>
      <c r="O943" s="276">
        <f t="shared" si="29"/>
        <v>-15.7</v>
      </c>
      <c r="P943" s="276">
        <f>IF(O943&lt;($G$6-1),Lähteandmed!$E$45*1.2*1.005*(($G$6-1)-O943),0)</f>
        <v>57.308685840000003</v>
      </c>
    </row>
    <row r="944" spans="2:16">
      <c r="B944" s="113">
        <v>940</v>
      </c>
      <c r="C944" s="113">
        <v>-15.5</v>
      </c>
      <c r="D944" s="276">
        <f t="shared" si="28"/>
        <v>25.48879749586558</v>
      </c>
      <c r="L944" s="114">
        <f>IF(C944&lt;$G$6,Lähteandmed!$E$45*1.2*1.005*($G$6-O944),0)</f>
        <v>58.710733199999993</v>
      </c>
      <c r="M944" s="276" t="str">
        <f>IF(($G$4-Lähteandmed!$H$45*(Kraadpäevad!$G$4-Kraadpäevad!C944))&gt;Lähteandmed!$I$45,($G$4-Lähteandmed!$H$45*(Kraadpäevad!$G$4-Kraadpäevad!C944)),Lähteandmed!$I$45)</f>
        <v/>
      </c>
      <c r="N944" s="114">
        <f>IFERROR(($G$4-M944)/($G$4-C944),Lähteandmed!$H$45)</f>
        <v>0</v>
      </c>
      <c r="O944" s="276">
        <f t="shared" si="29"/>
        <v>-15.5</v>
      </c>
      <c r="P944" s="276">
        <f>IF(O944&lt;($G$6-1),Lähteandmed!$E$45*1.2*1.005*(($G$6-1)-O944),0)</f>
        <v>56.958173999999993</v>
      </c>
    </row>
    <row r="945" spans="2:16">
      <c r="B945" s="113">
        <v>941</v>
      </c>
      <c r="C945" s="113">
        <v>-15.4</v>
      </c>
      <c r="D945" s="276">
        <f t="shared" si="28"/>
        <v>25.388797495865582</v>
      </c>
      <c r="L945" s="114">
        <f>IF(C945&lt;$G$6,Lähteandmed!$E$45*1.2*1.005*($G$6-O945),0)</f>
        <v>58.535477279999995</v>
      </c>
      <c r="M945" s="276" t="str">
        <f>IF(($G$4-Lähteandmed!$H$45*(Kraadpäevad!$G$4-Kraadpäevad!C945))&gt;Lähteandmed!$I$45,($G$4-Lähteandmed!$H$45*(Kraadpäevad!$G$4-Kraadpäevad!C945)),Lähteandmed!$I$45)</f>
        <v/>
      </c>
      <c r="N945" s="114">
        <f>IFERROR(($G$4-M945)/($G$4-C945),Lähteandmed!$H$45)</f>
        <v>0</v>
      </c>
      <c r="O945" s="276">
        <f t="shared" si="29"/>
        <v>-15.4</v>
      </c>
      <c r="P945" s="276">
        <f>IF(O945&lt;($G$6-1),Lähteandmed!$E$45*1.2*1.005*(($G$6-1)-O945),0)</f>
        <v>56.782918079999995</v>
      </c>
    </row>
    <row r="946" spans="2:16">
      <c r="B946" s="113">
        <v>942</v>
      </c>
      <c r="C946" s="113">
        <v>-15.2</v>
      </c>
      <c r="D946" s="276">
        <f t="shared" si="28"/>
        <v>25.188797495865579</v>
      </c>
      <c r="L946" s="114">
        <f>IF(C946&lt;$G$6,Lähteandmed!$E$45*1.2*1.005*($G$6-O946),0)</f>
        <v>58.184965439999999</v>
      </c>
      <c r="M946" s="276" t="str">
        <f>IF(($G$4-Lähteandmed!$H$45*(Kraadpäevad!$G$4-Kraadpäevad!C946))&gt;Lähteandmed!$I$45,($G$4-Lähteandmed!$H$45*(Kraadpäevad!$G$4-Kraadpäevad!C946)),Lähteandmed!$I$45)</f>
        <v/>
      </c>
      <c r="N946" s="114">
        <f>IFERROR(($G$4-M946)/($G$4-C946),Lähteandmed!$H$45)</f>
        <v>0</v>
      </c>
      <c r="O946" s="276">
        <f t="shared" si="29"/>
        <v>-15.2</v>
      </c>
      <c r="P946" s="276">
        <f>IF(O946&lt;($G$6-1),Lähteandmed!$E$45*1.2*1.005*(($G$6-1)-O946),0)</f>
        <v>56.432406239999999</v>
      </c>
    </row>
    <row r="947" spans="2:16">
      <c r="B947" s="113">
        <v>943</v>
      </c>
      <c r="C947" s="113">
        <v>-14.6</v>
      </c>
      <c r="D947" s="276">
        <f t="shared" si="28"/>
        <v>24.588797495865578</v>
      </c>
      <c r="L947" s="114">
        <f>IF(C947&lt;$G$6,Lähteandmed!$E$45*1.2*1.005*($G$6-O947),0)</f>
        <v>57.133429919999998</v>
      </c>
      <c r="M947" s="276" t="str">
        <f>IF(($G$4-Lähteandmed!$H$45*(Kraadpäevad!$G$4-Kraadpäevad!C947))&gt;Lähteandmed!$I$45,($G$4-Lähteandmed!$H$45*(Kraadpäevad!$G$4-Kraadpäevad!C947)),Lähteandmed!$I$45)</f>
        <v/>
      </c>
      <c r="N947" s="114">
        <f>IFERROR(($G$4-M947)/($G$4-C947),Lähteandmed!$H$45)</f>
        <v>0</v>
      </c>
      <c r="O947" s="276">
        <f t="shared" si="29"/>
        <v>-14.6</v>
      </c>
      <c r="P947" s="276">
        <f>IF(O947&lt;($G$6-1),Lähteandmed!$E$45*1.2*1.005*(($G$6-1)-O947),0)</f>
        <v>55.380870719999997</v>
      </c>
    </row>
    <row r="948" spans="2:16">
      <c r="B948" s="113">
        <v>944</v>
      </c>
      <c r="C948" s="113">
        <v>-13.9</v>
      </c>
      <c r="D948" s="276">
        <f t="shared" si="28"/>
        <v>23.888797495865582</v>
      </c>
      <c r="L948" s="114">
        <f>IF(C948&lt;$G$6,Lähteandmed!$E$45*1.2*1.005*($G$6-O948),0)</f>
        <v>55.906638479999991</v>
      </c>
      <c r="M948" s="276" t="str">
        <f>IF(($G$4-Lähteandmed!$H$45*(Kraadpäevad!$G$4-Kraadpäevad!C948))&gt;Lähteandmed!$I$45,($G$4-Lähteandmed!$H$45*(Kraadpäevad!$G$4-Kraadpäevad!C948)),Lähteandmed!$I$45)</f>
        <v/>
      </c>
      <c r="N948" s="114">
        <f>IFERROR(($G$4-M948)/($G$4-C948),Lähteandmed!$H$45)</f>
        <v>0</v>
      </c>
      <c r="O948" s="276">
        <f t="shared" si="29"/>
        <v>-13.9</v>
      </c>
      <c r="P948" s="276">
        <f>IF(O948&lt;($G$6-1),Lähteandmed!$E$45*1.2*1.005*(($G$6-1)-O948),0)</f>
        <v>54.154079279999991</v>
      </c>
    </row>
    <row r="949" spans="2:16">
      <c r="B949" s="113">
        <v>945</v>
      </c>
      <c r="C949" s="113">
        <v>-13.3</v>
      </c>
      <c r="D949" s="276">
        <f t="shared" si="28"/>
        <v>23.28879749586558</v>
      </c>
      <c r="L949" s="114">
        <f>IF(C949&lt;$G$6,Lähteandmed!$E$45*1.2*1.005*($G$6-O949),0)</f>
        <v>54.855102959999996</v>
      </c>
      <c r="M949" s="276" t="str">
        <f>IF(($G$4-Lähteandmed!$H$45*(Kraadpäevad!$G$4-Kraadpäevad!C949))&gt;Lähteandmed!$I$45,($G$4-Lähteandmed!$H$45*(Kraadpäevad!$G$4-Kraadpäevad!C949)),Lähteandmed!$I$45)</f>
        <v/>
      </c>
      <c r="N949" s="114">
        <f>IFERROR(($G$4-M949)/($G$4-C949),Lähteandmed!$H$45)</f>
        <v>0</v>
      </c>
      <c r="O949" s="276">
        <f t="shared" si="29"/>
        <v>-13.3</v>
      </c>
      <c r="P949" s="276">
        <f>IF(O949&lt;($G$6-1),Lähteandmed!$E$45*1.2*1.005*(($G$6-1)-O949),0)</f>
        <v>53.102543759999996</v>
      </c>
    </row>
    <row r="950" spans="2:16">
      <c r="B950" s="113">
        <v>946</v>
      </c>
      <c r="C950" s="113">
        <v>-12.6</v>
      </c>
      <c r="D950" s="276">
        <f t="shared" si="28"/>
        <v>22.588797495865578</v>
      </c>
      <c r="L950" s="114">
        <f>IF(C950&lt;$G$6,Lähteandmed!$E$45*1.2*1.005*($G$6-O950),0)</f>
        <v>53.628311519999997</v>
      </c>
      <c r="M950" s="276" t="str">
        <f>IF(($G$4-Lähteandmed!$H$45*(Kraadpäevad!$G$4-Kraadpäevad!C950))&gt;Lähteandmed!$I$45,($G$4-Lähteandmed!$H$45*(Kraadpäevad!$G$4-Kraadpäevad!C950)),Lähteandmed!$I$45)</f>
        <v/>
      </c>
      <c r="N950" s="114">
        <f>IFERROR(($G$4-M950)/($G$4-C950),Lähteandmed!$H$45)</f>
        <v>0</v>
      </c>
      <c r="O950" s="276">
        <f t="shared" si="29"/>
        <v>-12.6</v>
      </c>
      <c r="P950" s="276">
        <f>IF(O950&lt;($G$6-1),Lähteandmed!$E$45*1.2*1.005*(($G$6-1)-O950),0)</f>
        <v>51.875752319999997</v>
      </c>
    </row>
    <row r="951" spans="2:16">
      <c r="B951" s="113">
        <v>947</v>
      </c>
      <c r="C951" s="113">
        <v>-11.9</v>
      </c>
      <c r="D951" s="276">
        <f t="shared" si="28"/>
        <v>21.888797495865582</v>
      </c>
      <c r="L951" s="114">
        <f>IF(C951&lt;$G$6,Lähteandmed!$E$45*1.2*1.005*($G$6-O951),0)</f>
        <v>52.40152007999999</v>
      </c>
      <c r="M951" s="276" t="str">
        <f>IF(($G$4-Lähteandmed!$H$45*(Kraadpäevad!$G$4-Kraadpäevad!C951))&gt;Lähteandmed!$I$45,($G$4-Lähteandmed!$H$45*(Kraadpäevad!$G$4-Kraadpäevad!C951)),Lähteandmed!$I$45)</f>
        <v/>
      </c>
      <c r="N951" s="114">
        <f>IFERROR(($G$4-M951)/($G$4-C951),Lähteandmed!$H$45)</f>
        <v>0</v>
      </c>
      <c r="O951" s="276">
        <f t="shared" si="29"/>
        <v>-11.9</v>
      </c>
      <c r="P951" s="276">
        <f>IF(O951&lt;($G$6-1),Lähteandmed!$E$45*1.2*1.005*(($G$6-1)-O951),0)</f>
        <v>50.648960879999997</v>
      </c>
    </row>
    <row r="952" spans="2:16">
      <c r="B952" s="113">
        <v>948</v>
      </c>
      <c r="C952" s="113">
        <v>-11.2</v>
      </c>
      <c r="D952" s="276">
        <f t="shared" si="28"/>
        <v>21.188797495865579</v>
      </c>
      <c r="L952" s="114">
        <f>IF(C952&lt;$G$6,Lähteandmed!$E$45*1.2*1.005*($G$6-O952),0)</f>
        <v>51.174728639999998</v>
      </c>
      <c r="M952" s="276" t="str">
        <f>IF(($G$4-Lähteandmed!$H$45*(Kraadpäevad!$G$4-Kraadpäevad!C952))&gt;Lähteandmed!$I$45,($G$4-Lähteandmed!$H$45*(Kraadpäevad!$G$4-Kraadpäevad!C952)),Lähteandmed!$I$45)</f>
        <v/>
      </c>
      <c r="N952" s="114">
        <f>IFERROR(($G$4-M952)/($G$4-C952),Lähteandmed!$H$45)</f>
        <v>0</v>
      </c>
      <c r="O952" s="276">
        <f t="shared" si="29"/>
        <v>-11.2</v>
      </c>
      <c r="P952" s="276">
        <f>IF(O952&lt;($G$6-1),Lähteandmed!$E$45*1.2*1.005*(($G$6-1)-O952),0)</f>
        <v>49.422169439999998</v>
      </c>
    </row>
    <row r="953" spans="2:16">
      <c r="B953" s="113">
        <v>949</v>
      </c>
      <c r="C953" s="113">
        <v>-10.7</v>
      </c>
      <c r="D953" s="276">
        <f t="shared" si="28"/>
        <v>20.688797495865579</v>
      </c>
      <c r="L953" s="114">
        <f>IF(C953&lt;$G$6,Lähteandmed!$E$45*1.2*1.005*($G$6-O953),0)</f>
        <v>50.298449039999994</v>
      </c>
      <c r="M953" s="276" t="str">
        <f>IF(($G$4-Lähteandmed!$H$45*(Kraadpäevad!$G$4-Kraadpäevad!C953))&gt;Lähteandmed!$I$45,($G$4-Lähteandmed!$H$45*(Kraadpäevad!$G$4-Kraadpäevad!C953)),Lähteandmed!$I$45)</f>
        <v/>
      </c>
      <c r="N953" s="114">
        <f>IFERROR(($G$4-M953)/($G$4-C953),Lähteandmed!$H$45)</f>
        <v>0</v>
      </c>
      <c r="O953" s="276">
        <f t="shared" si="29"/>
        <v>-10.7</v>
      </c>
      <c r="P953" s="276">
        <f>IF(O953&lt;($G$6-1),Lähteandmed!$E$45*1.2*1.005*(($G$6-1)-O953),0)</f>
        <v>48.545889839999994</v>
      </c>
    </row>
    <row r="954" spans="2:16">
      <c r="B954" s="113">
        <v>950</v>
      </c>
      <c r="C954" s="113">
        <v>-10.199999999999999</v>
      </c>
      <c r="D954" s="276">
        <f t="shared" si="28"/>
        <v>20.188797495865579</v>
      </c>
      <c r="L954" s="114">
        <f>IF(C954&lt;$G$6,Lähteandmed!$E$45*1.2*1.005*($G$6-O954),0)</f>
        <v>49.422169439999998</v>
      </c>
      <c r="M954" s="276" t="str">
        <f>IF(($G$4-Lähteandmed!$H$45*(Kraadpäevad!$G$4-Kraadpäevad!C954))&gt;Lähteandmed!$I$45,($G$4-Lähteandmed!$H$45*(Kraadpäevad!$G$4-Kraadpäevad!C954)),Lähteandmed!$I$45)</f>
        <v/>
      </c>
      <c r="N954" s="114">
        <f>IFERROR(($G$4-M954)/($G$4-C954),Lähteandmed!$H$45)</f>
        <v>0</v>
      </c>
      <c r="O954" s="276">
        <f t="shared" si="29"/>
        <v>-10.199999999999999</v>
      </c>
      <c r="P954" s="276">
        <f>IF(O954&lt;($G$6-1),Lähteandmed!$E$45*1.2*1.005*(($G$6-1)-O954),0)</f>
        <v>47.669610239999997</v>
      </c>
    </row>
    <row r="955" spans="2:16">
      <c r="B955" s="113">
        <v>951</v>
      </c>
      <c r="C955" s="113">
        <v>-9.6999999999999993</v>
      </c>
      <c r="D955" s="276">
        <f t="shared" si="28"/>
        <v>19.688797495865579</v>
      </c>
      <c r="L955" s="114">
        <f>IF(C955&lt;$G$6,Lähteandmed!$E$45*1.2*1.005*($G$6-O955),0)</f>
        <v>48.545889839999994</v>
      </c>
      <c r="M955" s="276" t="str">
        <f>IF(($G$4-Lähteandmed!$H$45*(Kraadpäevad!$G$4-Kraadpäevad!C955))&gt;Lähteandmed!$I$45,($G$4-Lähteandmed!$H$45*(Kraadpäevad!$G$4-Kraadpäevad!C955)),Lähteandmed!$I$45)</f>
        <v/>
      </c>
      <c r="N955" s="114">
        <f>IFERROR(($G$4-M955)/($G$4-C955),Lähteandmed!$H$45)</f>
        <v>0</v>
      </c>
      <c r="O955" s="276">
        <f t="shared" si="29"/>
        <v>-9.6999999999999993</v>
      </c>
      <c r="P955" s="276">
        <f>IF(O955&lt;($G$6-1),Lähteandmed!$E$45*1.2*1.005*(($G$6-1)-O955),0)</f>
        <v>46.793330639999994</v>
      </c>
    </row>
    <row r="956" spans="2:16">
      <c r="B956" s="113">
        <v>952</v>
      </c>
      <c r="C956" s="113">
        <v>-9.6999999999999993</v>
      </c>
      <c r="D956" s="276">
        <f t="shared" si="28"/>
        <v>19.688797495865579</v>
      </c>
      <c r="L956" s="114">
        <f>IF(C956&lt;$G$6,Lähteandmed!$E$45*1.2*1.005*($G$6-O956),0)</f>
        <v>48.545889839999994</v>
      </c>
      <c r="M956" s="276" t="str">
        <f>IF(($G$4-Lähteandmed!$H$45*(Kraadpäevad!$G$4-Kraadpäevad!C956))&gt;Lähteandmed!$I$45,($G$4-Lähteandmed!$H$45*(Kraadpäevad!$G$4-Kraadpäevad!C956)),Lähteandmed!$I$45)</f>
        <v/>
      </c>
      <c r="N956" s="114">
        <f>IFERROR(($G$4-M956)/($G$4-C956),Lähteandmed!$H$45)</f>
        <v>0</v>
      </c>
      <c r="O956" s="276">
        <f t="shared" si="29"/>
        <v>-9.6999999999999993</v>
      </c>
      <c r="P956" s="276">
        <f>IF(O956&lt;($G$6-1),Lähteandmed!$E$45*1.2*1.005*(($G$6-1)-O956),0)</f>
        <v>46.793330639999994</v>
      </c>
    </row>
    <row r="957" spans="2:16">
      <c r="B957" s="113">
        <v>953</v>
      </c>
      <c r="C957" s="113">
        <v>-9.6999999999999993</v>
      </c>
      <c r="D957" s="276">
        <f t="shared" si="28"/>
        <v>19.688797495865579</v>
      </c>
      <c r="L957" s="114">
        <f>IF(C957&lt;$G$6,Lähteandmed!$E$45*1.2*1.005*($G$6-O957),0)</f>
        <v>48.545889839999994</v>
      </c>
      <c r="M957" s="276" t="str">
        <f>IF(($G$4-Lähteandmed!$H$45*(Kraadpäevad!$G$4-Kraadpäevad!C957))&gt;Lähteandmed!$I$45,($G$4-Lähteandmed!$H$45*(Kraadpäevad!$G$4-Kraadpäevad!C957)),Lähteandmed!$I$45)</f>
        <v/>
      </c>
      <c r="N957" s="114">
        <f>IFERROR(($G$4-M957)/($G$4-C957),Lähteandmed!$H$45)</f>
        <v>0</v>
      </c>
      <c r="O957" s="276">
        <f t="shared" si="29"/>
        <v>-9.6999999999999993</v>
      </c>
      <c r="P957" s="276">
        <f>IF(O957&lt;($G$6-1),Lähteandmed!$E$45*1.2*1.005*(($G$6-1)-O957),0)</f>
        <v>46.793330639999994</v>
      </c>
    </row>
    <row r="958" spans="2:16">
      <c r="B958" s="113">
        <v>954</v>
      </c>
      <c r="C958" s="113">
        <v>-9.6999999999999993</v>
      </c>
      <c r="D958" s="276">
        <f t="shared" si="28"/>
        <v>19.688797495865579</v>
      </c>
      <c r="L958" s="114">
        <f>IF(C958&lt;$G$6,Lähteandmed!$E$45*1.2*1.005*($G$6-O958),0)</f>
        <v>48.545889839999994</v>
      </c>
      <c r="M958" s="276" t="str">
        <f>IF(($G$4-Lähteandmed!$H$45*(Kraadpäevad!$G$4-Kraadpäevad!C958))&gt;Lähteandmed!$I$45,($G$4-Lähteandmed!$H$45*(Kraadpäevad!$G$4-Kraadpäevad!C958)),Lähteandmed!$I$45)</f>
        <v/>
      </c>
      <c r="N958" s="114">
        <f>IFERROR(($G$4-M958)/($G$4-C958),Lähteandmed!$H$45)</f>
        <v>0</v>
      </c>
      <c r="O958" s="276">
        <f t="shared" si="29"/>
        <v>-9.6999999999999993</v>
      </c>
      <c r="P958" s="276">
        <f>IF(O958&lt;($G$6-1),Lähteandmed!$E$45*1.2*1.005*(($G$6-1)-O958),0)</f>
        <v>46.793330639999994</v>
      </c>
    </row>
    <row r="959" spans="2:16">
      <c r="B959" s="113">
        <v>955</v>
      </c>
      <c r="C959" s="113">
        <v>-10.3</v>
      </c>
      <c r="D959" s="276">
        <f t="shared" si="28"/>
        <v>20.28879749586558</v>
      </c>
      <c r="L959" s="114">
        <f>IF(C959&lt;$G$6,Lähteandmed!$E$45*1.2*1.005*($G$6-O959),0)</f>
        <v>49.597425359999995</v>
      </c>
      <c r="M959" s="276" t="str">
        <f>IF(($G$4-Lähteandmed!$H$45*(Kraadpäevad!$G$4-Kraadpäevad!C959))&gt;Lähteandmed!$I$45,($G$4-Lähteandmed!$H$45*(Kraadpäevad!$G$4-Kraadpäevad!C959)),Lähteandmed!$I$45)</f>
        <v/>
      </c>
      <c r="N959" s="114">
        <f>IFERROR(($G$4-M959)/($G$4-C959),Lähteandmed!$H$45)</f>
        <v>0</v>
      </c>
      <c r="O959" s="276">
        <f t="shared" si="29"/>
        <v>-10.3</v>
      </c>
      <c r="P959" s="276">
        <f>IF(O959&lt;($G$6-1),Lähteandmed!$E$45*1.2*1.005*(($G$6-1)-O959),0)</f>
        <v>47.844866159999995</v>
      </c>
    </row>
    <row r="960" spans="2:16">
      <c r="B960" s="113">
        <v>956</v>
      </c>
      <c r="C960" s="113">
        <v>-10.9</v>
      </c>
      <c r="D960" s="276">
        <f t="shared" si="28"/>
        <v>20.888797495865582</v>
      </c>
      <c r="L960" s="114">
        <f>IF(C960&lt;$G$6,Lähteandmed!$E$45*1.2*1.005*($G$6-O960),0)</f>
        <v>50.648960879999997</v>
      </c>
      <c r="M960" s="276" t="str">
        <f>IF(($G$4-Lähteandmed!$H$45*(Kraadpäevad!$G$4-Kraadpäevad!C960))&gt;Lähteandmed!$I$45,($G$4-Lähteandmed!$H$45*(Kraadpäevad!$G$4-Kraadpäevad!C960)),Lähteandmed!$I$45)</f>
        <v/>
      </c>
      <c r="N960" s="114">
        <f>IFERROR(($G$4-M960)/($G$4-C960),Lähteandmed!$H$45)</f>
        <v>0</v>
      </c>
      <c r="O960" s="276">
        <f t="shared" si="29"/>
        <v>-10.9</v>
      </c>
      <c r="P960" s="276">
        <f>IF(O960&lt;($G$6-1),Lähteandmed!$E$45*1.2*1.005*(($G$6-1)-O960),0)</f>
        <v>48.896401679999997</v>
      </c>
    </row>
    <row r="961" spans="2:16">
      <c r="B961" s="113">
        <v>957</v>
      </c>
      <c r="C961" s="113">
        <v>-11.5</v>
      </c>
      <c r="D961" s="276">
        <f t="shared" si="28"/>
        <v>21.48879749586558</v>
      </c>
      <c r="L961" s="114">
        <f>IF(C961&lt;$G$6,Lähteandmed!$E$45*1.2*1.005*($G$6-O961),0)</f>
        <v>51.700496399999999</v>
      </c>
      <c r="M961" s="276" t="str">
        <f>IF(($G$4-Lähteandmed!$H$45*(Kraadpäevad!$G$4-Kraadpäevad!C961))&gt;Lähteandmed!$I$45,($G$4-Lähteandmed!$H$45*(Kraadpäevad!$G$4-Kraadpäevad!C961)),Lähteandmed!$I$45)</f>
        <v/>
      </c>
      <c r="N961" s="114">
        <f>IFERROR(($G$4-M961)/($G$4-C961),Lähteandmed!$H$45)</f>
        <v>0</v>
      </c>
      <c r="O961" s="276">
        <f t="shared" si="29"/>
        <v>-11.5</v>
      </c>
      <c r="P961" s="276">
        <f>IF(O961&lt;($G$6-1),Lähteandmed!$E$45*1.2*1.005*(($G$6-1)-O961),0)</f>
        <v>49.947937199999998</v>
      </c>
    </row>
    <row r="962" spans="2:16">
      <c r="B962" s="113">
        <v>958</v>
      </c>
      <c r="C962" s="113">
        <v>-12.1</v>
      </c>
      <c r="D962" s="276">
        <f t="shared" si="28"/>
        <v>22.088797495865578</v>
      </c>
      <c r="L962" s="114">
        <f>IF(C962&lt;$G$6,Lähteandmed!$E$45*1.2*1.005*($G$6-O962),0)</f>
        <v>52.75203192</v>
      </c>
      <c r="M962" s="276" t="str">
        <f>IF(($G$4-Lähteandmed!$H$45*(Kraadpäevad!$G$4-Kraadpäevad!C962))&gt;Lähteandmed!$I$45,($G$4-Lähteandmed!$H$45*(Kraadpäevad!$G$4-Kraadpäevad!C962)),Lähteandmed!$I$45)</f>
        <v/>
      </c>
      <c r="N962" s="114">
        <f>IFERROR(($G$4-M962)/($G$4-C962),Lähteandmed!$H$45)</f>
        <v>0</v>
      </c>
      <c r="O962" s="276">
        <f t="shared" si="29"/>
        <v>-12.1</v>
      </c>
      <c r="P962" s="276">
        <f>IF(O962&lt;($G$6-1),Lähteandmed!$E$45*1.2*1.005*(($G$6-1)-O962),0)</f>
        <v>50.99947272</v>
      </c>
    </row>
    <row r="963" spans="2:16">
      <c r="B963" s="113">
        <v>959</v>
      </c>
      <c r="C963" s="113">
        <v>-12.6</v>
      </c>
      <c r="D963" s="276">
        <f t="shared" si="28"/>
        <v>22.588797495865578</v>
      </c>
      <c r="L963" s="114">
        <f>IF(C963&lt;$G$6,Lähteandmed!$E$45*1.2*1.005*($G$6-O963),0)</f>
        <v>53.628311519999997</v>
      </c>
      <c r="M963" s="276" t="str">
        <f>IF(($G$4-Lähteandmed!$H$45*(Kraadpäevad!$G$4-Kraadpäevad!C963))&gt;Lähteandmed!$I$45,($G$4-Lähteandmed!$H$45*(Kraadpäevad!$G$4-Kraadpäevad!C963)),Lähteandmed!$I$45)</f>
        <v/>
      </c>
      <c r="N963" s="114">
        <f>IFERROR(($G$4-M963)/($G$4-C963),Lähteandmed!$H$45)</f>
        <v>0</v>
      </c>
      <c r="O963" s="276">
        <f t="shared" si="29"/>
        <v>-12.6</v>
      </c>
      <c r="P963" s="276">
        <f>IF(O963&lt;($G$6-1),Lähteandmed!$E$45*1.2*1.005*(($G$6-1)-O963),0)</f>
        <v>51.875752319999997</v>
      </c>
    </row>
    <row r="964" spans="2:16">
      <c r="B964" s="113">
        <v>960</v>
      </c>
      <c r="C964" s="113">
        <v>-13.2</v>
      </c>
      <c r="D964" s="276">
        <f t="shared" ref="D964:D1027" si="30">IFERROR(IF($G$5-C964&gt;0,$G$5-C964,"0"),0)</f>
        <v>23.188797495865579</v>
      </c>
      <c r="L964" s="114">
        <f>IF(C964&lt;$G$6,Lähteandmed!$E$45*1.2*1.005*($G$6-O964),0)</f>
        <v>54.679847039999991</v>
      </c>
      <c r="M964" s="276" t="str">
        <f>IF(($G$4-Lähteandmed!$H$45*(Kraadpäevad!$G$4-Kraadpäevad!C964))&gt;Lähteandmed!$I$45,($G$4-Lähteandmed!$H$45*(Kraadpäevad!$G$4-Kraadpäevad!C964)),Lähteandmed!$I$45)</f>
        <v/>
      </c>
      <c r="N964" s="114">
        <f>IFERROR(($G$4-M964)/($G$4-C964),Lähteandmed!$H$45)</f>
        <v>0</v>
      </c>
      <c r="O964" s="276">
        <f t="shared" ref="O964:O1027" si="31">N964*($G$4-C964)+C964</f>
        <v>-13.2</v>
      </c>
      <c r="P964" s="276">
        <f>IF(O964&lt;($G$6-1),Lähteandmed!$E$45*1.2*1.005*(($G$6-1)-O964),0)</f>
        <v>52.927287839999998</v>
      </c>
    </row>
    <row r="965" spans="2:16">
      <c r="B965" s="113">
        <v>961</v>
      </c>
      <c r="C965" s="113">
        <v>-13.5</v>
      </c>
      <c r="D965" s="276">
        <f t="shared" si="30"/>
        <v>23.48879749586558</v>
      </c>
      <c r="L965" s="114">
        <f>IF(C965&lt;$G$6,Lähteandmed!$E$45*1.2*1.005*($G$6-O965),0)</f>
        <v>55.205614799999999</v>
      </c>
      <c r="M965" s="276" t="str">
        <f>IF(($G$4-Lähteandmed!$H$45*(Kraadpäevad!$G$4-Kraadpäevad!C965))&gt;Lähteandmed!$I$45,($G$4-Lähteandmed!$H$45*(Kraadpäevad!$G$4-Kraadpäevad!C965)),Lähteandmed!$I$45)</f>
        <v/>
      </c>
      <c r="N965" s="114">
        <f>IFERROR(($G$4-M965)/($G$4-C965),Lähteandmed!$H$45)</f>
        <v>0</v>
      </c>
      <c r="O965" s="276">
        <f t="shared" si="31"/>
        <v>-13.5</v>
      </c>
      <c r="P965" s="276">
        <f>IF(O965&lt;($G$6-1),Lähteandmed!$E$45*1.2*1.005*(($G$6-1)-O965),0)</f>
        <v>53.453055599999999</v>
      </c>
    </row>
    <row r="966" spans="2:16">
      <c r="B966" s="113">
        <v>962</v>
      </c>
      <c r="C966" s="113">
        <v>-13.8</v>
      </c>
      <c r="D966" s="276">
        <f t="shared" si="30"/>
        <v>23.78879749586558</v>
      </c>
      <c r="L966" s="114">
        <f>IF(C966&lt;$G$6,Lähteandmed!$E$45*1.2*1.005*($G$6-O966),0)</f>
        <v>55.73138256</v>
      </c>
      <c r="M966" s="276" t="str">
        <f>IF(($G$4-Lähteandmed!$H$45*(Kraadpäevad!$G$4-Kraadpäevad!C966))&gt;Lähteandmed!$I$45,($G$4-Lähteandmed!$H$45*(Kraadpäevad!$G$4-Kraadpäevad!C966)),Lähteandmed!$I$45)</f>
        <v/>
      </c>
      <c r="N966" s="114">
        <f>IFERROR(($G$4-M966)/($G$4-C966),Lähteandmed!$H$45)</f>
        <v>0</v>
      </c>
      <c r="O966" s="276">
        <f t="shared" si="31"/>
        <v>-13.8</v>
      </c>
      <c r="P966" s="276">
        <f>IF(O966&lt;($G$6-1),Lähteandmed!$E$45*1.2*1.005*(($G$6-1)-O966),0)</f>
        <v>53.97882336</v>
      </c>
    </row>
    <row r="967" spans="2:16">
      <c r="B967" s="113">
        <v>963</v>
      </c>
      <c r="C967" s="113">
        <v>-14.1</v>
      </c>
      <c r="D967" s="276">
        <f t="shared" si="30"/>
        <v>24.088797495865578</v>
      </c>
      <c r="L967" s="114">
        <f>IF(C967&lt;$G$6,Lähteandmed!$E$45*1.2*1.005*($G$6-O967),0)</f>
        <v>56.257150320000001</v>
      </c>
      <c r="M967" s="276" t="str">
        <f>IF(($G$4-Lähteandmed!$H$45*(Kraadpäevad!$G$4-Kraadpäevad!C967))&gt;Lähteandmed!$I$45,($G$4-Lähteandmed!$H$45*(Kraadpäevad!$G$4-Kraadpäevad!C967)),Lähteandmed!$I$45)</f>
        <v/>
      </c>
      <c r="N967" s="114">
        <f>IFERROR(($G$4-M967)/($G$4-C967),Lähteandmed!$H$45)</f>
        <v>0</v>
      </c>
      <c r="O967" s="276">
        <f t="shared" si="31"/>
        <v>-14.1</v>
      </c>
      <c r="P967" s="276">
        <f>IF(O967&lt;($G$6-1),Lähteandmed!$E$45*1.2*1.005*(($G$6-1)-O967),0)</f>
        <v>54.504591120000001</v>
      </c>
    </row>
    <row r="968" spans="2:16">
      <c r="B968" s="113">
        <v>964</v>
      </c>
      <c r="C968" s="113">
        <v>-14.4</v>
      </c>
      <c r="D968" s="276">
        <f t="shared" si="30"/>
        <v>24.388797495865582</v>
      </c>
      <c r="L968" s="114">
        <f>IF(C968&lt;$G$6,Lähteandmed!$E$45*1.2*1.005*($G$6-O968),0)</f>
        <v>56.782918079999995</v>
      </c>
      <c r="M968" s="276" t="str">
        <f>IF(($G$4-Lähteandmed!$H$45*(Kraadpäevad!$G$4-Kraadpäevad!C968))&gt;Lähteandmed!$I$45,($G$4-Lähteandmed!$H$45*(Kraadpäevad!$G$4-Kraadpäevad!C968)),Lähteandmed!$I$45)</f>
        <v/>
      </c>
      <c r="N968" s="114">
        <f>IFERROR(($G$4-M968)/($G$4-C968),Lähteandmed!$H$45)</f>
        <v>0</v>
      </c>
      <c r="O968" s="276">
        <f t="shared" si="31"/>
        <v>-14.4</v>
      </c>
      <c r="P968" s="276">
        <f>IF(O968&lt;($G$6-1),Lähteandmed!$E$45*1.2*1.005*(($G$6-1)-O968),0)</f>
        <v>55.030358879999994</v>
      </c>
    </row>
    <row r="969" spans="2:16">
      <c r="B969" s="113">
        <v>965</v>
      </c>
      <c r="C969" s="113">
        <v>-14.7</v>
      </c>
      <c r="D969" s="276">
        <f t="shared" si="30"/>
        <v>24.688797495865579</v>
      </c>
      <c r="L969" s="114">
        <f>IF(C969&lt;$G$6,Lähteandmed!$E$45*1.2*1.005*($G$6-O969),0)</f>
        <v>57.308685840000003</v>
      </c>
      <c r="M969" s="276" t="str">
        <f>IF(($G$4-Lähteandmed!$H$45*(Kraadpäevad!$G$4-Kraadpäevad!C969))&gt;Lähteandmed!$I$45,($G$4-Lähteandmed!$H$45*(Kraadpäevad!$G$4-Kraadpäevad!C969)),Lähteandmed!$I$45)</f>
        <v/>
      </c>
      <c r="N969" s="114">
        <f>IFERROR(($G$4-M969)/($G$4-C969),Lähteandmed!$H$45)</f>
        <v>0</v>
      </c>
      <c r="O969" s="276">
        <f t="shared" si="31"/>
        <v>-14.7</v>
      </c>
      <c r="P969" s="276">
        <f>IF(O969&lt;($G$6-1),Lähteandmed!$E$45*1.2*1.005*(($G$6-1)-O969),0)</f>
        <v>55.556126639999995</v>
      </c>
    </row>
    <row r="970" spans="2:16">
      <c r="B970" s="113">
        <v>966</v>
      </c>
      <c r="C970" s="113">
        <v>-15</v>
      </c>
      <c r="D970" s="276">
        <f t="shared" si="30"/>
        <v>24.98879749586558</v>
      </c>
      <c r="L970" s="114">
        <f>IF(C970&lt;$G$6,Lähteandmed!$E$45*1.2*1.005*($G$6-O970),0)</f>
        <v>57.834453599999996</v>
      </c>
      <c r="M970" s="276" t="str">
        <f>IF(($G$4-Lähteandmed!$H$45*(Kraadpäevad!$G$4-Kraadpäevad!C970))&gt;Lähteandmed!$I$45,($G$4-Lähteandmed!$H$45*(Kraadpäevad!$G$4-Kraadpäevad!C970)),Lähteandmed!$I$45)</f>
        <v/>
      </c>
      <c r="N970" s="114">
        <f>IFERROR(($G$4-M970)/($G$4-C970),Lähteandmed!$H$45)</f>
        <v>0</v>
      </c>
      <c r="O970" s="276">
        <f t="shared" si="31"/>
        <v>-15</v>
      </c>
      <c r="P970" s="276">
        <f>IF(O970&lt;($G$6-1),Lähteandmed!$E$45*1.2*1.005*(($G$6-1)-O970),0)</f>
        <v>56.081894399999996</v>
      </c>
    </row>
    <row r="971" spans="2:16">
      <c r="B971" s="113">
        <v>967</v>
      </c>
      <c r="C971" s="113">
        <v>-15.1</v>
      </c>
      <c r="D971" s="276">
        <f t="shared" si="30"/>
        <v>25.088797495865578</v>
      </c>
      <c r="L971" s="114">
        <f>IF(C971&lt;$G$6,Lähteandmed!$E$45*1.2*1.005*($G$6-O971),0)</f>
        <v>58.009709520000001</v>
      </c>
      <c r="M971" s="276" t="str">
        <f>IF(($G$4-Lähteandmed!$H$45*(Kraadpäevad!$G$4-Kraadpäevad!C971))&gt;Lähteandmed!$I$45,($G$4-Lähteandmed!$H$45*(Kraadpäevad!$G$4-Kraadpäevad!C971)),Lähteandmed!$I$45)</f>
        <v/>
      </c>
      <c r="N971" s="114">
        <f>IFERROR(($G$4-M971)/($G$4-C971),Lähteandmed!$H$45)</f>
        <v>0</v>
      </c>
      <c r="O971" s="276">
        <f t="shared" si="31"/>
        <v>-15.1</v>
      </c>
      <c r="P971" s="276">
        <f>IF(O971&lt;($G$6-1),Lähteandmed!$E$45*1.2*1.005*(($G$6-1)-O971),0)</f>
        <v>56.257150320000001</v>
      </c>
    </row>
    <row r="972" spans="2:16">
      <c r="B972" s="113">
        <v>968</v>
      </c>
      <c r="C972" s="113">
        <v>-15.3</v>
      </c>
      <c r="D972" s="276">
        <f t="shared" si="30"/>
        <v>25.28879749586558</v>
      </c>
      <c r="L972" s="114">
        <f>IF(C972&lt;$G$6,Lähteandmed!$E$45*1.2*1.005*($G$6-O972),0)</f>
        <v>58.36022135999999</v>
      </c>
      <c r="M972" s="276" t="str">
        <f>IF(($G$4-Lähteandmed!$H$45*(Kraadpäevad!$G$4-Kraadpäevad!C972))&gt;Lähteandmed!$I$45,($G$4-Lähteandmed!$H$45*(Kraadpäevad!$G$4-Kraadpäevad!C972)),Lähteandmed!$I$45)</f>
        <v/>
      </c>
      <c r="N972" s="114">
        <f>IFERROR(($G$4-M972)/($G$4-C972),Lähteandmed!$H$45)</f>
        <v>0</v>
      </c>
      <c r="O972" s="276">
        <f t="shared" si="31"/>
        <v>-15.3</v>
      </c>
      <c r="P972" s="276">
        <f>IF(O972&lt;($G$6-1),Lähteandmed!$E$45*1.2*1.005*(($G$6-1)-O972),0)</f>
        <v>56.60766215999999</v>
      </c>
    </row>
    <row r="973" spans="2:16">
      <c r="B973" s="113">
        <v>969</v>
      </c>
      <c r="C973" s="113">
        <v>-15.4</v>
      </c>
      <c r="D973" s="276">
        <f t="shared" si="30"/>
        <v>25.388797495865582</v>
      </c>
      <c r="L973" s="114">
        <f>IF(C973&lt;$G$6,Lähteandmed!$E$45*1.2*1.005*($G$6-O973),0)</f>
        <v>58.535477279999995</v>
      </c>
      <c r="M973" s="276" t="str">
        <f>IF(($G$4-Lähteandmed!$H$45*(Kraadpäevad!$G$4-Kraadpäevad!C973))&gt;Lähteandmed!$I$45,($G$4-Lähteandmed!$H$45*(Kraadpäevad!$G$4-Kraadpäevad!C973)),Lähteandmed!$I$45)</f>
        <v/>
      </c>
      <c r="N973" s="114">
        <f>IFERROR(($G$4-M973)/($G$4-C973),Lähteandmed!$H$45)</f>
        <v>0</v>
      </c>
      <c r="O973" s="276">
        <f t="shared" si="31"/>
        <v>-15.4</v>
      </c>
      <c r="P973" s="276">
        <f>IF(O973&lt;($G$6-1),Lähteandmed!$E$45*1.2*1.005*(($G$6-1)-O973),0)</f>
        <v>56.782918079999995</v>
      </c>
    </row>
    <row r="974" spans="2:16">
      <c r="B974" s="113">
        <v>970</v>
      </c>
      <c r="C974" s="113">
        <v>-13.8</v>
      </c>
      <c r="D974" s="276">
        <f t="shared" si="30"/>
        <v>23.78879749586558</v>
      </c>
      <c r="L974" s="114">
        <f>IF(C974&lt;$G$6,Lähteandmed!$E$45*1.2*1.005*($G$6-O974),0)</f>
        <v>55.73138256</v>
      </c>
      <c r="M974" s="276" t="str">
        <f>IF(($G$4-Lähteandmed!$H$45*(Kraadpäevad!$G$4-Kraadpäevad!C974))&gt;Lähteandmed!$I$45,($G$4-Lähteandmed!$H$45*(Kraadpäevad!$G$4-Kraadpäevad!C974)),Lähteandmed!$I$45)</f>
        <v/>
      </c>
      <c r="N974" s="114">
        <f>IFERROR(($G$4-M974)/($G$4-C974),Lähteandmed!$H$45)</f>
        <v>0</v>
      </c>
      <c r="O974" s="276">
        <f t="shared" si="31"/>
        <v>-13.8</v>
      </c>
      <c r="P974" s="276">
        <f>IF(O974&lt;($G$6-1),Lähteandmed!$E$45*1.2*1.005*(($G$6-1)-O974),0)</f>
        <v>53.97882336</v>
      </c>
    </row>
    <row r="975" spans="2:16">
      <c r="B975" s="113">
        <v>971</v>
      </c>
      <c r="C975" s="113">
        <v>-12.3</v>
      </c>
      <c r="D975" s="276">
        <f t="shared" si="30"/>
        <v>22.28879749586558</v>
      </c>
      <c r="L975" s="114">
        <f>IF(C975&lt;$G$6,Lähteandmed!$E$45*1.2*1.005*($G$6-O975),0)</f>
        <v>53.102543759999996</v>
      </c>
      <c r="M975" s="276" t="str">
        <f>IF(($G$4-Lähteandmed!$H$45*(Kraadpäevad!$G$4-Kraadpäevad!C975))&gt;Lähteandmed!$I$45,($G$4-Lähteandmed!$H$45*(Kraadpäevad!$G$4-Kraadpäevad!C975)),Lähteandmed!$I$45)</f>
        <v/>
      </c>
      <c r="N975" s="114">
        <f>IFERROR(($G$4-M975)/($G$4-C975),Lähteandmed!$H$45)</f>
        <v>0</v>
      </c>
      <c r="O975" s="276">
        <f t="shared" si="31"/>
        <v>-12.3</v>
      </c>
      <c r="P975" s="276">
        <f>IF(O975&lt;($G$6-1),Lähteandmed!$E$45*1.2*1.005*(($G$6-1)-O975),0)</f>
        <v>51.349984559999996</v>
      </c>
    </row>
    <row r="976" spans="2:16">
      <c r="B976" s="113">
        <v>972</v>
      </c>
      <c r="C976" s="113">
        <v>-10.7</v>
      </c>
      <c r="D976" s="276">
        <f t="shared" si="30"/>
        <v>20.688797495865579</v>
      </c>
      <c r="L976" s="114">
        <f>IF(C976&lt;$G$6,Lähteandmed!$E$45*1.2*1.005*($G$6-O976),0)</f>
        <v>50.298449039999994</v>
      </c>
      <c r="M976" s="276" t="str">
        <f>IF(($G$4-Lähteandmed!$H$45*(Kraadpäevad!$G$4-Kraadpäevad!C976))&gt;Lähteandmed!$I$45,($G$4-Lähteandmed!$H$45*(Kraadpäevad!$G$4-Kraadpäevad!C976)),Lähteandmed!$I$45)</f>
        <v/>
      </c>
      <c r="N976" s="114">
        <f>IFERROR(($G$4-M976)/($G$4-C976),Lähteandmed!$H$45)</f>
        <v>0</v>
      </c>
      <c r="O976" s="276">
        <f t="shared" si="31"/>
        <v>-10.7</v>
      </c>
      <c r="P976" s="276">
        <f>IF(O976&lt;($G$6-1),Lähteandmed!$E$45*1.2*1.005*(($G$6-1)-O976),0)</f>
        <v>48.545889839999994</v>
      </c>
    </row>
    <row r="977" spans="2:16">
      <c r="B977" s="113">
        <v>973</v>
      </c>
      <c r="C977" s="113">
        <v>-9.8000000000000007</v>
      </c>
      <c r="D977" s="276">
        <f t="shared" si="30"/>
        <v>19.78879749586558</v>
      </c>
      <c r="L977" s="114">
        <f>IF(C977&lt;$G$6,Lähteandmed!$E$45*1.2*1.005*($G$6-O977),0)</f>
        <v>48.721145759999999</v>
      </c>
      <c r="M977" s="276" t="str">
        <f>IF(($G$4-Lähteandmed!$H$45*(Kraadpäevad!$G$4-Kraadpäevad!C977))&gt;Lähteandmed!$I$45,($G$4-Lähteandmed!$H$45*(Kraadpäevad!$G$4-Kraadpäevad!C977)),Lähteandmed!$I$45)</f>
        <v/>
      </c>
      <c r="N977" s="114">
        <f>IFERROR(($G$4-M977)/($G$4-C977),Lähteandmed!$H$45)</f>
        <v>0</v>
      </c>
      <c r="O977" s="276">
        <f t="shared" si="31"/>
        <v>-9.8000000000000007</v>
      </c>
      <c r="P977" s="276">
        <f>IF(O977&lt;($G$6-1),Lähteandmed!$E$45*1.2*1.005*(($G$6-1)-O977),0)</f>
        <v>46.968586559999999</v>
      </c>
    </row>
    <row r="978" spans="2:16">
      <c r="B978" s="113">
        <v>974</v>
      </c>
      <c r="C978" s="113">
        <v>-9</v>
      </c>
      <c r="D978" s="276">
        <f t="shared" si="30"/>
        <v>18.98879749586558</v>
      </c>
      <c r="L978" s="114">
        <f>IF(C978&lt;$G$6,Lähteandmed!$E$45*1.2*1.005*($G$6-O978),0)</f>
        <v>47.319098399999994</v>
      </c>
      <c r="M978" s="276" t="str">
        <f>IF(($G$4-Lähteandmed!$H$45*(Kraadpäevad!$G$4-Kraadpäevad!C978))&gt;Lähteandmed!$I$45,($G$4-Lähteandmed!$H$45*(Kraadpäevad!$G$4-Kraadpäevad!C978)),Lähteandmed!$I$45)</f>
        <v/>
      </c>
      <c r="N978" s="114">
        <f>IFERROR(($G$4-M978)/($G$4-C978),Lähteandmed!$H$45)</f>
        <v>0</v>
      </c>
      <c r="O978" s="276">
        <f t="shared" si="31"/>
        <v>-9</v>
      </c>
      <c r="P978" s="276">
        <f>IF(O978&lt;($G$6-1),Lähteandmed!$E$45*1.2*1.005*(($G$6-1)-O978),0)</f>
        <v>45.566539199999994</v>
      </c>
    </row>
    <row r="979" spans="2:16">
      <c r="B979" s="113">
        <v>975</v>
      </c>
      <c r="C979" s="113">
        <v>-8.1</v>
      </c>
      <c r="D979" s="276">
        <f t="shared" si="30"/>
        <v>18.088797495865578</v>
      </c>
      <c r="L979" s="114">
        <f>IF(C979&lt;$G$6,Lähteandmed!$E$45*1.2*1.005*($G$6-O979),0)</f>
        <v>45.741795119999999</v>
      </c>
      <c r="M979" s="276" t="str">
        <f>IF(($G$4-Lähteandmed!$H$45*(Kraadpäevad!$G$4-Kraadpäevad!C979))&gt;Lähteandmed!$I$45,($G$4-Lähteandmed!$H$45*(Kraadpäevad!$G$4-Kraadpäevad!C979)),Lähteandmed!$I$45)</f>
        <v/>
      </c>
      <c r="N979" s="114">
        <f>IFERROR(($G$4-M979)/($G$4-C979),Lähteandmed!$H$45)</f>
        <v>0</v>
      </c>
      <c r="O979" s="276">
        <f t="shared" si="31"/>
        <v>-8.1</v>
      </c>
      <c r="P979" s="276">
        <f>IF(O979&lt;($G$6-1),Lähteandmed!$E$45*1.2*1.005*(($G$6-1)-O979),0)</f>
        <v>43.989235919999999</v>
      </c>
    </row>
    <row r="980" spans="2:16">
      <c r="B980" s="113">
        <v>976</v>
      </c>
      <c r="C980" s="113">
        <v>-8.8000000000000007</v>
      </c>
      <c r="D980" s="276">
        <f t="shared" si="30"/>
        <v>18.78879749586558</v>
      </c>
      <c r="L980" s="114">
        <f>IF(C980&lt;$G$6,Lähteandmed!$E$45*1.2*1.005*($G$6-O980),0)</f>
        <v>46.968586559999999</v>
      </c>
      <c r="M980" s="276" t="str">
        <f>IF(($G$4-Lähteandmed!$H$45*(Kraadpäevad!$G$4-Kraadpäevad!C980))&gt;Lähteandmed!$I$45,($G$4-Lähteandmed!$H$45*(Kraadpäevad!$G$4-Kraadpäevad!C980)),Lähteandmed!$I$45)</f>
        <v/>
      </c>
      <c r="N980" s="114">
        <f>IFERROR(($G$4-M980)/($G$4-C980),Lähteandmed!$H$45)</f>
        <v>0</v>
      </c>
      <c r="O980" s="276">
        <f t="shared" si="31"/>
        <v>-8.8000000000000007</v>
      </c>
      <c r="P980" s="276">
        <f>IF(O980&lt;($G$6-1),Lähteandmed!$E$45*1.2*1.005*(($G$6-1)-O980),0)</f>
        <v>45.216027359999998</v>
      </c>
    </row>
    <row r="981" spans="2:16">
      <c r="B981" s="113">
        <v>977</v>
      </c>
      <c r="C981" s="113">
        <v>-9.5</v>
      </c>
      <c r="D981" s="276">
        <f t="shared" si="30"/>
        <v>19.48879749586558</v>
      </c>
      <c r="L981" s="114">
        <f>IF(C981&lt;$G$6,Lähteandmed!$E$45*1.2*1.005*($G$6-O981),0)</f>
        <v>48.195377999999998</v>
      </c>
      <c r="M981" s="276" t="str">
        <f>IF(($G$4-Lähteandmed!$H$45*(Kraadpäevad!$G$4-Kraadpäevad!C981))&gt;Lähteandmed!$I$45,($G$4-Lähteandmed!$H$45*(Kraadpäevad!$G$4-Kraadpäevad!C981)),Lähteandmed!$I$45)</f>
        <v/>
      </c>
      <c r="N981" s="114">
        <f>IFERROR(($G$4-M981)/($G$4-C981),Lähteandmed!$H$45)</f>
        <v>0</v>
      </c>
      <c r="O981" s="276">
        <f t="shared" si="31"/>
        <v>-9.5</v>
      </c>
      <c r="P981" s="276">
        <f>IF(O981&lt;($G$6-1),Lähteandmed!$E$45*1.2*1.005*(($G$6-1)-O981),0)</f>
        <v>46.442818799999998</v>
      </c>
    </row>
    <row r="982" spans="2:16">
      <c r="B982" s="113">
        <v>978</v>
      </c>
      <c r="C982" s="113">
        <v>-10.199999999999999</v>
      </c>
      <c r="D982" s="276">
        <f t="shared" si="30"/>
        <v>20.188797495865579</v>
      </c>
      <c r="L982" s="114">
        <f>IF(C982&lt;$G$6,Lähteandmed!$E$45*1.2*1.005*($G$6-O982),0)</f>
        <v>49.422169439999998</v>
      </c>
      <c r="M982" s="276" t="str">
        <f>IF(($G$4-Lähteandmed!$H$45*(Kraadpäevad!$G$4-Kraadpäevad!C982))&gt;Lähteandmed!$I$45,($G$4-Lähteandmed!$H$45*(Kraadpäevad!$G$4-Kraadpäevad!C982)),Lähteandmed!$I$45)</f>
        <v/>
      </c>
      <c r="N982" s="114">
        <f>IFERROR(($G$4-M982)/($G$4-C982),Lähteandmed!$H$45)</f>
        <v>0</v>
      </c>
      <c r="O982" s="276">
        <f t="shared" si="31"/>
        <v>-10.199999999999999</v>
      </c>
      <c r="P982" s="276">
        <f>IF(O982&lt;($G$6-1),Lähteandmed!$E$45*1.2*1.005*(($G$6-1)-O982),0)</f>
        <v>47.669610239999997</v>
      </c>
    </row>
    <row r="983" spans="2:16">
      <c r="B983" s="113">
        <v>979</v>
      </c>
      <c r="C983" s="113">
        <v>-9.6999999999999993</v>
      </c>
      <c r="D983" s="276">
        <f t="shared" si="30"/>
        <v>19.688797495865579</v>
      </c>
      <c r="L983" s="114">
        <f>IF(C983&lt;$G$6,Lähteandmed!$E$45*1.2*1.005*($G$6-O983),0)</f>
        <v>48.545889839999994</v>
      </c>
      <c r="M983" s="276" t="str">
        <f>IF(($G$4-Lähteandmed!$H$45*(Kraadpäevad!$G$4-Kraadpäevad!C983))&gt;Lähteandmed!$I$45,($G$4-Lähteandmed!$H$45*(Kraadpäevad!$G$4-Kraadpäevad!C983)),Lähteandmed!$I$45)</f>
        <v/>
      </c>
      <c r="N983" s="114">
        <f>IFERROR(($G$4-M983)/($G$4-C983),Lähteandmed!$H$45)</f>
        <v>0</v>
      </c>
      <c r="O983" s="276">
        <f t="shared" si="31"/>
        <v>-9.6999999999999993</v>
      </c>
      <c r="P983" s="276">
        <f>IF(O983&lt;($G$6-1),Lähteandmed!$E$45*1.2*1.005*(($G$6-1)-O983),0)</f>
        <v>46.793330639999994</v>
      </c>
    </row>
    <row r="984" spans="2:16">
      <c r="B984" s="113">
        <v>980</v>
      </c>
      <c r="C984" s="113">
        <v>-9.1999999999999993</v>
      </c>
      <c r="D984" s="276">
        <f t="shared" si="30"/>
        <v>19.188797495865579</v>
      </c>
      <c r="L984" s="114">
        <f>IF(C984&lt;$G$6,Lähteandmed!$E$45*1.2*1.005*($G$6-O984),0)</f>
        <v>47.669610239999997</v>
      </c>
      <c r="M984" s="276" t="str">
        <f>IF(($G$4-Lähteandmed!$H$45*(Kraadpäevad!$G$4-Kraadpäevad!C984))&gt;Lähteandmed!$I$45,($G$4-Lähteandmed!$H$45*(Kraadpäevad!$G$4-Kraadpäevad!C984)),Lähteandmed!$I$45)</f>
        <v/>
      </c>
      <c r="N984" s="114">
        <f>IFERROR(($G$4-M984)/($G$4-C984),Lähteandmed!$H$45)</f>
        <v>0</v>
      </c>
      <c r="O984" s="276">
        <f t="shared" si="31"/>
        <v>-9.1999999999999993</v>
      </c>
      <c r="P984" s="276">
        <f>IF(O984&lt;($G$6-1),Lähteandmed!$E$45*1.2*1.005*(($G$6-1)-O984),0)</f>
        <v>45.917051039999997</v>
      </c>
    </row>
    <row r="985" spans="2:16">
      <c r="B985" s="113">
        <v>981</v>
      </c>
      <c r="C985" s="113">
        <v>-8.6999999999999993</v>
      </c>
      <c r="D985" s="276">
        <f t="shared" si="30"/>
        <v>18.688797495865579</v>
      </c>
      <c r="L985" s="114">
        <f>IF(C985&lt;$G$6,Lähteandmed!$E$45*1.2*1.005*($G$6-O985),0)</f>
        <v>46.793330639999994</v>
      </c>
      <c r="M985" s="276" t="str">
        <f>IF(($G$4-Lähteandmed!$H$45*(Kraadpäevad!$G$4-Kraadpäevad!C985))&gt;Lähteandmed!$I$45,($G$4-Lähteandmed!$H$45*(Kraadpäevad!$G$4-Kraadpäevad!C985)),Lähteandmed!$I$45)</f>
        <v/>
      </c>
      <c r="N985" s="114">
        <f>IFERROR(($G$4-M985)/($G$4-C985),Lähteandmed!$H$45)</f>
        <v>0</v>
      </c>
      <c r="O985" s="276">
        <f t="shared" si="31"/>
        <v>-8.6999999999999993</v>
      </c>
      <c r="P985" s="276">
        <f>IF(O985&lt;($G$6-1),Lähteandmed!$E$45*1.2*1.005*(($G$6-1)-O985),0)</f>
        <v>45.040771439999993</v>
      </c>
    </row>
    <row r="986" spans="2:16">
      <c r="B986" s="113">
        <v>982</v>
      </c>
      <c r="C986" s="113">
        <v>-8.8000000000000007</v>
      </c>
      <c r="D986" s="276">
        <f t="shared" si="30"/>
        <v>18.78879749586558</v>
      </c>
      <c r="L986" s="114">
        <f>IF(C986&lt;$G$6,Lähteandmed!$E$45*1.2*1.005*($G$6-O986),0)</f>
        <v>46.968586559999999</v>
      </c>
      <c r="M986" s="276" t="str">
        <f>IF(($G$4-Lähteandmed!$H$45*(Kraadpäevad!$G$4-Kraadpäevad!C986))&gt;Lähteandmed!$I$45,($G$4-Lähteandmed!$H$45*(Kraadpäevad!$G$4-Kraadpäevad!C986)),Lähteandmed!$I$45)</f>
        <v/>
      </c>
      <c r="N986" s="114">
        <f>IFERROR(($G$4-M986)/($G$4-C986),Lähteandmed!$H$45)</f>
        <v>0</v>
      </c>
      <c r="O986" s="276">
        <f t="shared" si="31"/>
        <v>-8.8000000000000007</v>
      </c>
      <c r="P986" s="276">
        <f>IF(O986&lt;($G$6-1),Lähteandmed!$E$45*1.2*1.005*(($G$6-1)-O986),0)</f>
        <v>45.216027359999998</v>
      </c>
    </row>
    <row r="987" spans="2:16">
      <c r="B987" s="113">
        <v>983</v>
      </c>
      <c r="C987" s="113">
        <v>-9</v>
      </c>
      <c r="D987" s="276">
        <f t="shared" si="30"/>
        <v>18.98879749586558</v>
      </c>
      <c r="L987" s="114">
        <f>IF(C987&lt;$G$6,Lähteandmed!$E$45*1.2*1.005*($G$6-O987),0)</f>
        <v>47.319098399999994</v>
      </c>
      <c r="M987" s="276" t="str">
        <f>IF(($G$4-Lähteandmed!$H$45*(Kraadpäevad!$G$4-Kraadpäevad!C987))&gt;Lähteandmed!$I$45,($G$4-Lähteandmed!$H$45*(Kraadpäevad!$G$4-Kraadpäevad!C987)),Lähteandmed!$I$45)</f>
        <v/>
      </c>
      <c r="N987" s="114">
        <f>IFERROR(($G$4-M987)/($G$4-C987),Lähteandmed!$H$45)</f>
        <v>0</v>
      </c>
      <c r="O987" s="276">
        <f t="shared" si="31"/>
        <v>-9</v>
      </c>
      <c r="P987" s="276">
        <f>IF(O987&lt;($G$6-1),Lähteandmed!$E$45*1.2*1.005*(($G$6-1)-O987),0)</f>
        <v>45.566539199999994</v>
      </c>
    </row>
    <row r="988" spans="2:16">
      <c r="B988" s="113">
        <v>984</v>
      </c>
      <c r="C988" s="113">
        <v>-9.1</v>
      </c>
      <c r="D988" s="276">
        <f t="shared" si="30"/>
        <v>19.088797495865578</v>
      </c>
      <c r="L988" s="114">
        <f>IF(C988&lt;$G$6,Lähteandmed!$E$45*1.2*1.005*($G$6-O988),0)</f>
        <v>47.494354319999999</v>
      </c>
      <c r="M988" s="276" t="str">
        <f>IF(($G$4-Lähteandmed!$H$45*(Kraadpäevad!$G$4-Kraadpäevad!C988))&gt;Lähteandmed!$I$45,($G$4-Lähteandmed!$H$45*(Kraadpäevad!$G$4-Kraadpäevad!C988)),Lähteandmed!$I$45)</f>
        <v/>
      </c>
      <c r="N988" s="114">
        <f>IFERROR(($G$4-M988)/($G$4-C988),Lähteandmed!$H$45)</f>
        <v>0</v>
      </c>
      <c r="O988" s="276">
        <f t="shared" si="31"/>
        <v>-9.1</v>
      </c>
      <c r="P988" s="276">
        <f>IF(O988&lt;($G$6-1),Lähteandmed!$E$45*1.2*1.005*(($G$6-1)-O988),0)</f>
        <v>45.741795119999999</v>
      </c>
    </row>
    <row r="989" spans="2:16">
      <c r="B989" s="113">
        <v>985</v>
      </c>
      <c r="C989" s="113">
        <v>-9.1999999999999993</v>
      </c>
      <c r="D989" s="276">
        <f t="shared" si="30"/>
        <v>19.188797495865579</v>
      </c>
      <c r="L989" s="114">
        <f>IF(C989&lt;$G$6,Lähteandmed!$E$45*1.2*1.005*($G$6-O989),0)</f>
        <v>47.669610239999997</v>
      </c>
      <c r="M989" s="276" t="str">
        <f>IF(($G$4-Lähteandmed!$H$45*(Kraadpäevad!$G$4-Kraadpäevad!C989))&gt;Lähteandmed!$I$45,($G$4-Lähteandmed!$H$45*(Kraadpäevad!$G$4-Kraadpäevad!C989)),Lähteandmed!$I$45)</f>
        <v/>
      </c>
      <c r="N989" s="114">
        <f>IFERROR(($G$4-M989)/($G$4-C989),Lähteandmed!$H$45)</f>
        <v>0</v>
      </c>
      <c r="O989" s="276">
        <f t="shared" si="31"/>
        <v>-9.1999999999999993</v>
      </c>
      <c r="P989" s="276">
        <f>IF(O989&lt;($G$6-1),Lähteandmed!$E$45*1.2*1.005*(($G$6-1)-O989),0)</f>
        <v>45.917051039999997</v>
      </c>
    </row>
    <row r="990" spans="2:16">
      <c r="B990" s="113">
        <v>986</v>
      </c>
      <c r="C990" s="113">
        <v>-9.4</v>
      </c>
      <c r="D990" s="276">
        <f t="shared" si="30"/>
        <v>19.388797495865582</v>
      </c>
      <c r="L990" s="114">
        <f>IF(C990&lt;$G$6,Lähteandmed!$E$45*1.2*1.005*($G$6-O990),0)</f>
        <v>48.020122079999993</v>
      </c>
      <c r="M990" s="276" t="str">
        <f>IF(($G$4-Lähteandmed!$H$45*(Kraadpäevad!$G$4-Kraadpäevad!C990))&gt;Lähteandmed!$I$45,($G$4-Lähteandmed!$H$45*(Kraadpäevad!$G$4-Kraadpäevad!C990)),Lähteandmed!$I$45)</f>
        <v/>
      </c>
      <c r="N990" s="114">
        <f>IFERROR(($G$4-M990)/($G$4-C990),Lähteandmed!$H$45)</f>
        <v>0</v>
      </c>
      <c r="O990" s="276">
        <f t="shared" si="31"/>
        <v>-9.4</v>
      </c>
      <c r="P990" s="276">
        <f>IF(O990&lt;($G$6-1),Lähteandmed!$E$45*1.2*1.005*(($G$6-1)-O990),0)</f>
        <v>46.267562879999993</v>
      </c>
    </row>
    <row r="991" spans="2:16">
      <c r="B991" s="113">
        <v>987</v>
      </c>
      <c r="C991" s="113">
        <v>-9.5</v>
      </c>
      <c r="D991" s="276">
        <f t="shared" si="30"/>
        <v>19.48879749586558</v>
      </c>
      <c r="L991" s="114">
        <f>IF(C991&lt;$G$6,Lähteandmed!$E$45*1.2*1.005*($G$6-O991),0)</f>
        <v>48.195377999999998</v>
      </c>
      <c r="M991" s="276" t="str">
        <f>IF(($G$4-Lähteandmed!$H$45*(Kraadpäevad!$G$4-Kraadpäevad!C991))&gt;Lähteandmed!$I$45,($G$4-Lähteandmed!$H$45*(Kraadpäevad!$G$4-Kraadpäevad!C991)),Lähteandmed!$I$45)</f>
        <v/>
      </c>
      <c r="N991" s="114">
        <f>IFERROR(($G$4-M991)/($G$4-C991),Lähteandmed!$H$45)</f>
        <v>0</v>
      </c>
      <c r="O991" s="276">
        <f t="shared" si="31"/>
        <v>-9.5</v>
      </c>
      <c r="P991" s="276">
        <f>IF(O991&lt;($G$6-1),Lähteandmed!$E$45*1.2*1.005*(($G$6-1)-O991),0)</f>
        <v>46.442818799999998</v>
      </c>
    </row>
    <row r="992" spans="2:16">
      <c r="B992" s="113">
        <v>988</v>
      </c>
      <c r="C992" s="113">
        <v>-9.3000000000000007</v>
      </c>
      <c r="D992" s="276">
        <f t="shared" si="30"/>
        <v>19.28879749586558</v>
      </c>
      <c r="L992" s="114">
        <f>IF(C992&lt;$G$6,Lähteandmed!$E$45*1.2*1.005*($G$6-O992),0)</f>
        <v>47.844866159999995</v>
      </c>
      <c r="M992" s="276" t="str">
        <f>IF(($G$4-Lähteandmed!$H$45*(Kraadpäevad!$G$4-Kraadpäevad!C992))&gt;Lähteandmed!$I$45,($G$4-Lähteandmed!$H$45*(Kraadpäevad!$G$4-Kraadpäevad!C992)),Lähteandmed!$I$45)</f>
        <v/>
      </c>
      <c r="N992" s="114">
        <f>IFERROR(($G$4-M992)/($G$4-C992),Lähteandmed!$H$45)</f>
        <v>0</v>
      </c>
      <c r="O992" s="276">
        <f t="shared" si="31"/>
        <v>-9.3000000000000007</v>
      </c>
      <c r="P992" s="276">
        <f>IF(O992&lt;($G$6-1),Lähteandmed!$E$45*1.2*1.005*(($G$6-1)-O992),0)</f>
        <v>46.092306959999995</v>
      </c>
    </row>
    <row r="993" spans="2:16">
      <c r="B993" s="113">
        <v>989</v>
      </c>
      <c r="C993" s="113">
        <v>-9.1999999999999993</v>
      </c>
      <c r="D993" s="276">
        <f t="shared" si="30"/>
        <v>19.188797495865579</v>
      </c>
      <c r="L993" s="114">
        <f>IF(C993&lt;$G$6,Lähteandmed!$E$45*1.2*1.005*($G$6-O993),0)</f>
        <v>47.669610239999997</v>
      </c>
      <c r="M993" s="276" t="str">
        <f>IF(($G$4-Lähteandmed!$H$45*(Kraadpäevad!$G$4-Kraadpäevad!C993))&gt;Lähteandmed!$I$45,($G$4-Lähteandmed!$H$45*(Kraadpäevad!$G$4-Kraadpäevad!C993)),Lähteandmed!$I$45)</f>
        <v/>
      </c>
      <c r="N993" s="114">
        <f>IFERROR(($G$4-M993)/($G$4-C993),Lähteandmed!$H$45)</f>
        <v>0</v>
      </c>
      <c r="O993" s="276">
        <f t="shared" si="31"/>
        <v>-9.1999999999999993</v>
      </c>
      <c r="P993" s="276">
        <f>IF(O993&lt;($G$6-1),Lähteandmed!$E$45*1.2*1.005*(($G$6-1)-O993),0)</f>
        <v>45.917051039999997</v>
      </c>
    </row>
    <row r="994" spans="2:16">
      <c r="B994" s="113">
        <v>990</v>
      </c>
      <c r="C994" s="113">
        <v>-9</v>
      </c>
      <c r="D994" s="276">
        <f t="shared" si="30"/>
        <v>18.98879749586558</v>
      </c>
      <c r="L994" s="114">
        <f>IF(C994&lt;$G$6,Lähteandmed!$E$45*1.2*1.005*($G$6-O994),0)</f>
        <v>47.319098399999994</v>
      </c>
      <c r="M994" s="276" t="str">
        <f>IF(($G$4-Lähteandmed!$H$45*(Kraadpäevad!$G$4-Kraadpäevad!C994))&gt;Lähteandmed!$I$45,($G$4-Lähteandmed!$H$45*(Kraadpäevad!$G$4-Kraadpäevad!C994)),Lähteandmed!$I$45)</f>
        <v/>
      </c>
      <c r="N994" s="114">
        <f>IFERROR(($G$4-M994)/($G$4-C994),Lähteandmed!$H$45)</f>
        <v>0</v>
      </c>
      <c r="O994" s="276">
        <f t="shared" si="31"/>
        <v>-9</v>
      </c>
      <c r="P994" s="276">
        <f>IF(O994&lt;($G$6-1),Lähteandmed!$E$45*1.2*1.005*(($G$6-1)-O994),0)</f>
        <v>45.566539199999994</v>
      </c>
    </row>
    <row r="995" spans="2:16">
      <c r="B995" s="113">
        <v>991</v>
      </c>
      <c r="C995" s="113">
        <v>-9.1999999999999993</v>
      </c>
      <c r="D995" s="276">
        <f t="shared" si="30"/>
        <v>19.188797495865579</v>
      </c>
      <c r="L995" s="114">
        <f>IF(C995&lt;$G$6,Lähteandmed!$E$45*1.2*1.005*($G$6-O995),0)</f>
        <v>47.669610239999997</v>
      </c>
      <c r="M995" s="276" t="str">
        <f>IF(($G$4-Lähteandmed!$H$45*(Kraadpäevad!$G$4-Kraadpäevad!C995))&gt;Lähteandmed!$I$45,($G$4-Lähteandmed!$H$45*(Kraadpäevad!$G$4-Kraadpäevad!C995)),Lähteandmed!$I$45)</f>
        <v/>
      </c>
      <c r="N995" s="114">
        <f>IFERROR(($G$4-M995)/($G$4-C995),Lähteandmed!$H$45)</f>
        <v>0</v>
      </c>
      <c r="O995" s="276">
        <f t="shared" si="31"/>
        <v>-9.1999999999999993</v>
      </c>
      <c r="P995" s="276">
        <f>IF(O995&lt;($G$6-1),Lähteandmed!$E$45*1.2*1.005*(($G$6-1)-O995),0)</f>
        <v>45.917051039999997</v>
      </c>
    </row>
    <row r="996" spans="2:16">
      <c r="B996" s="113">
        <v>992</v>
      </c>
      <c r="C996" s="113">
        <v>-9.3000000000000007</v>
      </c>
      <c r="D996" s="276">
        <f t="shared" si="30"/>
        <v>19.28879749586558</v>
      </c>
      <c r="L996" s="114">
        <f>IF(C996&lt;$G$6,Lähteandmed!$E$45*1.2*1.005*($G$6-O996),0)</f>
        <v>47.844866159999995</v>
      </c>
      <c r="M996" s="276" t="str">
        <f>IF(($G$4-Lähteandmed!$H$45*(Kraadpäevad!$G$4-Kraadpäevad!C996))&gt;Lähteandmed!$I$45,($G$4-Lähteandmed!$H$45*(Kraadpäevad!$G$4-Kraadpäevad!C996)),Lähteandmed!$I$45)</f>
        <v/>
      </c>
      <c r="N996" s="114">
        <f>IFERROR(($G$4-M996)/($G$4-C996),Lähteandmed!$H$45)</f>
        <v>0</v>
      </c>
      <c r="O996" s="276">
        <f t="shared" si="31"/>
        <v>-9.3000000000000007</v>
      </c>
      <c r="P996" s="276">
        <f>IF(O996&lt;($G$6-1),Lähteandmed!$E$45*1.2*1.005*(($G$6-1)-O996),0)</f>
        <v>46.092306959999995</v>
      </c>
    </row>
    <row r="997" spans="2:16">
      <c r="B997" s="113">
        <v>993</v>
      </c>
      <c r="C997" s="113">
        <v>-9.5</v>
      </c>
      <c r="D997" s="276">
        <f t="shared" si="30"/>
        <v>19.48879749586558</v>
      </c>
      <c r="L997" s="114">
        <f>IF(C997&lt;$G$6,Lähteandmed!$E$45*1.2*1.005*($G$6-O997),0)</f>
        <v>48.195377999999998</v>
      </c>
      <c r="M997" s="276" t="str">
        <f>IF(($G$4-Lähteandmed!$H$45*(Kraadpäevad!$G$4-Kraadpäevad!C997))&gt;Lähteandmed!$I$45,($G$4-Lähteandmed!$H$45*(Kraadpäevad!$G$4-Kraadpäevad!C997)),Lähteandmed!$I$45)</f>
        <v/>
      </c>
      <c r="N997" s="114">
        <f>IFERROR(($G$4-M997)/($G$4-C997),Lähteandmed!$H$45)</f>
        <v>0</v>
      </c>
      <c r="O997" s="276">
        <f t="shared" si="31"/>
        <v>-9.5</v>
      </c>
      <c r="P997" s="276">
        <f>IF(O997&lt;($G$6-1),Lähteandmed!$E$45*1.2*1.005*(($G$6-1)-O997),0)</f>
        <v>46.442818799999998</v>
      </c>
    </row>
    <row r="998" spans="2:16">
      <c r="B998" s="113">
        <v>994</v>
      </c>
      <c r="C998" s="113">
        <v>-9.4</v>
      </c>
      <c r="D998" s="276">
        <f t="shared" si="30"/>
        <v>19.388797495865582</v>
      </c>
      <c r="L998" s="114">
        <f>IF(C998&lt;$G$6,Lähteandmed!$E$45*1.2*1.005*($G$6-O998),0)</f>
        <v>48.020122079999993</v>
      </c>
      <c r="M998" s="276" t="str">
        <f>IF(($G$4-Lähteandmed!$H$45*(Kraadpäevad!$G$4-Kraadpäevad!C998))&gt;Lähteandmed!$I$45,($G$4-Lähteandmed!$H$45*(Kraadpäevad!$G$4-Kraadpäevad!C998)),Lähteandmed!$I$45)</f>
        <v/>
      </c>
      <c r="N998" s="114">
        <f>IFERROR(($G$4-M998)/($G$4-C998),Lähteandmed!$H$45)</f>
        <v>0</v>
      </c>
      <c r="O998" s="276">
        <f t="shared" si="31"/>
        <v>-9.4</v>
      </c>
      <c r="P998" s="276">
        <f>IF(O998&lt;($G$6-1),Lähteandmed!$E$45*1.2*1.005*(($G$6-1)-O998),0)</f>
        <v>46.267562879999993</v>
      </c>
    </row>
    <row r="999" spans="2:16">
      <c r="B999" s="113">
        <v>995</v>
      </c>
      <c r="C999" s="113">
        <v>-9.1999999999999993</v>
      </c>
      <c r="D999" s="276">
        <f t="shared" si="30"/>
        <v>19.188797495865579</v>
      </c>
      <c r="L999" s="114">
        <f>IF(C999&lt;$G$6,Lähteandmed!$E$45*1.2*1.005*($G$6-O999),0)</f>
        <v>47.669610239999997</v>
      </c>
      <c r="M999" s="276" t="str">
        <f>IF(($G$4-Lähteandmed!$H$45*(Kraadpäevad!$G$4-Kraadpäevad!C999))&gt;Lähteandmed!$I$45,($G$4-Lähteandmed!$H$45*(Kraadpäevad!$G$4-Kraadpäevad!C999)),Lähteandmed!$I$45)</f>
        <v/>
      </c>
      <c r="N999" s="114">
        <f>IFERROR(($G$4-M999)/($G$4-C999),Lähteandmed!$H$45)</f>
        <v>0</v>
      </c>
      <c r="O999" s="276">
        <f t="shared" si="31"/>
        <v>-9.1999999999999993</v>
      </c>
      <c r="P999" s="276">
        <f>IF(O999&lt;($G$6-1),Lähteandmed!$E$45*1.2*1.005*(($G$6-1)-O999),0)</f>
        <v>45.917051039999997</v>
      </c>
    </row>
    <row r="1000" spans="2:16">
      <c r="B1000" s="113">
        <v>996</v>
      </c>
      <c r="C1000" s="113">
        <v>-9.1</v>
      </c>
      <c r="D1000" s="276">
        <f t="shared" si="30"/>
        <v>19.088797495865578</v>
      </c>
      <c r="L1000" s="114">
        <f>IF(C1000&lt;$G$6,Lähteandmed!$E$45*1.2*1.005*($G$6-O1000),0)</f>
        <v>47.494354319999999</v>
      </c>
      <c r="M1000" s="276" t="str">
        <f>IF(($G$4-Lähteandmed!$H$45*(Kraadpäevad!$G$4-Kraadpäevad!C1000))&gt;Lähteandmed!$I$45,($G$4-Lähteandmed!$H$45*(Kraadpäevad!$G$4-Kraadpäevad!C1000)),Lähteandmed!$I$45)</f>
        <v/>
      </c>
      <c r="N1000" s="114">
        <f>IFERROR(($G$4-M1000)/($G$4-C1000),Lähteandmed!$H$45)</f>
        <v>0</v>
      </c>
      <c r="O1000" s="276">
        <f t="shared" si="31"/>
        <v>-9.1</v>
      </c>
      <c r="P1000" s="276">
        <f>IF(O1000&lt;($G$6-1),Lähteandmed!$E$45*1.2*1.005*(($G$6-1)-O1000),0)</f>
        <v>45.741795119999999</v>
      </c>
    </row>
    <row r="1001" spans="2:16">
      <c r="B1001" s="113">
        <v>997</v>
      </c>
      <c r="C1001" s="113">
        <v>-8.5</v>
      </c>
      <c r="D1001" s="276">
        <f t="shared" si="30"/>
        <v>18.48879749586558</v>
      </c>
      <c r="L1001" s="114">
        <f>IF(C1001&lt;$G$6,Lähteandmed!$E$45*1.2*1.005*($G$6-O1001),0)</f>
        <v>46.442818799999998</v>
      </c>
      <c r="M1001" s="276" t="str">
        <f>IF(($G$4-Lähteandmed!$H$45*(Kraadpäevad!$G$4-Kraadpäevad!C1001))&gt;Lähteandmed!$I$45,($G$4-Lähteandmed!$H$45*(Kraadpäevad!$G$4-Kraadpäevad!C1001)),Lähteandmed!$I$45)</f>
        <v/>
      </c>
      <c r="N1001" s="114">
        <f>IFERROR(($G$4-M1001)/($G$4-C1001),Lähteandmed!$H$45)</f>
        <v>0</v>
      </c>
      <c r="O1001" s="276">
        <f t="shared" si="31"/>
        <v>-8.5</v>
      </c>
      <c r="P1001" s="276">
        <f>IF(O1001&lt;($G$6-1),Lähteandmed!$E$45*1.2*1.005*(($G$6-1)-O1001),0)</f>
        <v>44.690259599999997</v>
      </c>
    </row>
    <row r="1002" spans="2:16">
      <c r="B1002" s="113">
        <v>998</v>
      </c>
      <c r="C1002" s="113">
        <v>-7.8</v>
      </c>
      <c r="D1002" s="276">
        <f t="shared" si="30"/>
        <v>17.78879749586558</v>
      </c>
      <c r="L1002" s="114">
        <f>IF(C1002&lt;$G$6,Lähteandmed!$E$45*1.2*1.005*($G$6-O1002),0)</f>
        <v>45.216027359999998</v>
      </c>
      <c r="M1002" s="276" t="str">
        <f>IF(($G$4-Lähteandmed!$H$45*(Kraadpäevad!$G$4-Kraadpäevad!C1002))&gt;Lähteandmed!$I$45,($G$4-Lähteandmed!$H$45*(Kraadpäevad!$G$4-Kraadpäevad!C1002)),Lähteandmed!$I$45)</f>
        <v/>
      </c>
      <c r="N1002" s="114">
        <f>IFERROR(($G$4-M1002)/($G$4-C1002),Lähteandmed!$H$45)</f>
        <v>0</v>
      </c>
      <c r="O1002" s="276">
        <f t="shared" si="31"/>
        <v>-7.8</v>
      </c>
      <c r="P1002" s="276">
        <f>IF(O1002&lt;($G$6-1),Lähteandmed!$E$45*1.2*1.005*(($G$6-1)-O1002),0)</f>
        <v>43.463468159999998</v>
      </c>
    </row>
    <row r="1003" spans="2:16">
      <c r="B1003" s="113">
        <v>999</v>
      </c>
      <c r="C1003" s="113">
        <v>-7.2</v>
      </c>
      <c r="D1003" s="276">
        <f t="shared" si="30"/>
        <v>17.188797495865579</v>
      </c>
      <c r="L1003" s="114">
        <f>IF(C1003&lt;$G$6,Lähteandmed!$E$45*1.2*1.005*($G$6-O1003),0)</f>
        <v>44.164491839999997</v>
      </c>
      <c r="M1003" s="276" t="str">
        <f>IF(($G$4-Lähteandmed!$H$45*(Kraadpäevad!$G$4-Kraadpäevad!C1003))&gt;Lähteandmed!$I$45,($G$4-Lähteandmed!$H$45*(Kraadpäevad!$G$4-Kraadpäevad!C1003)),Lähteandmed!$I$45)</f>
        <v/>
      </c>
      <c r="N1003" s="114">
        <f>IFERROR(($G$4-M1003)/($G$4-C1003),Lähteandmed!$H$45)</f>
        <v>0</v>
      </c>
      <c r="O1003" s="276">
        <f t="shared" si="31"/>
        <v>-7.2</v>
      </c>
      <c r="P1003" s="276">
        <f>IF(O1003&lt;($G$6-1),Lähteandmed!$E$45*1.2*1.005*(($G$6-1)-O1003),0)</f>
        <v>42.411932639999996</v>
      </c>
    </row>
    <row r="1004" spans="2:16">
      <c r="B1004" s="113">
        <v>1000</v>
      </c>
      <c r="C1004" s="113">
        <v>-7.7</v>
      </c>
      <c r="D1004" s="276">
        <f t="shared" si="30"/>
        <v>17.688797495865579</v>
      </c>
      <c r="L1004" s="114">
        <f>IF(C1004&lt;$G$6,Lähteandmed!$E$45*1.2*1.005*($G$6-O1004),0)</f>
        <v>45.040771439999993</v>
      </c>
      <c r="M1004" s="276" t="str">
        <f>IF(($G$4-Lähteandmed!$H$45*(Kraadpäevad!$G$4-Kraadpäevad!C1004))&gt;Lähteandmed!$I$45,($G$4-Lähteandmed!$H$45*(Kraadpäevad!$G$4-Kraadpäevad!C1004)),Lähteandmed!$I$45)</f>
        <v/>
      </c>
      <c r="N1004" s="114">
        <f>IFERROR(($G$4-M1004)/($G$4-C1004),Lähteandmed!$H$45)</f>
        <v>0</v>
      </c>
      <c r="O1004" s="276">
        <f t="shared" si="31"/>
        <v>-7.7</v>
      </c>
      <c r="P1004" s="276">
        <f>IF(O1004&lt;($G$6-1),Lähteandmed!$E$45*1.2*1.005*(($G$6-1)-O1004),0)</f>
        <v>43.288212239999993</v>
      </c>
    </row>
    <row r="1005" spans="2:16">
      <c r="B1005" s="113">
        <v>1001</v>
      </c>
      <c r="C1005" s="113">
        <v>-8.3000000000000007</v>
      </c>
      <c r="D1005" s="276">
        <f t="shared" si="30"/>
        <v>18.28879749586558</v>
      </c>
      <c r="L1005" s="114">
        <f>IF(C1005&lt;$G$6,Lähteandmed!$E$45*1.2*1.005*($G$6-O1005),0)</f>
        <v>46.092306959999995</v>
      </c>
      <c r="M1005" s="276" t="str">
        <f>IF(($G$4-Lähteandmed!$H$45*(Kraadpäevad!$G$4-Kraadpäevad!C1005))&gt;Lähteandmed!$I$45,($G$4-Lähteandmed!$H$45*(Kraadpäevad!$G$4-Kraadpäevad!C1005)),Lähteandmed!$I$45)</f>
        <v/>
      </c>
      <c r="N1005" s="114">
        <f>IFERROR(($G$4-M1005)/($G$4-C1005),Lähteandmed!$H$45)</f>
        <v>0</v>
      </c>
      <c r="O1005" s="276">
        <f t="shared" si="31"/>
        <v>-8.3000000000000007</v>
      </c>
      <c r="P1005" s="276">
        <f>IF(O1005&lt;($G$6-1),Lähteandmed!$E$45*1.2*1.005*(($G$6-1)-O1005),0)</f>
        <v>44.339747759999995</v>
      </c>
    </row>
    <row r="1006" spans="2:16">
      <c r="B1006" s="113">
        <v>1002</v>
      </c>
      <c r="C1006" s="113">
        <v>-8.8000000000000007</v>
      </c>
      <c r="D1006" s="276">
        <f t="shared" si="30"/>
        <v>18.78879749586558</v>
      </c>
      <c r="L1006" s="114">
        <f>IF(C1006&lt;$G$6,Lähteandmed!$E$45*1.2*1.005*($G$6-O1006),0)</f>
        <v>46.968586559999999</v>
      </c>
      <c r="M1006" s="276" t="str">
        <f>IF(($G$4-Lähteandmed!$H$45*(Kraadpäevad!$G$4-Kraadpäevad!C1006))&gt;Lähteandmed!$I$45,($G$4-Lähteandmed!$H$45*(Kraadpäevad!$G$4-Kraadpäevad!C1006)),Lähteandmed!$I$45)</f>
        <v/>
      </c>
      <c r="N1006" s="114">
        <f>IFERROR(($G$4-M1006)/($G$4-C1006),Lähteandmed!$H$45)</f>
        <v>0</v>
      </c>
      <c r="O1006" s="276">
        <f t="shared" si="31"/>
        <v>-8.8000000000000007</v>
      </c>
      <c r="P1006" s="276">
        <f>IF(O1006&lt;($G$6-1),Lähteandmed!$E$45*1.2*1.005*(($G$6-1)-O1006),0)</f>
        <v>45.216027359999998</v>
      </c>
    </row>
    <row r="1007" spans="2:16">
      <c r="B1007" s="113">
        <v>1003</v>
      </c>
      <c r="C1007" s="113">
        <v>-9.8000000000000007</v>
      </c>
      <c r="D1007" s="276">
        <f t="shared" si="30"/>
        <v>19.78879749586558</v>
      </c>
      <c r="L1007" s="114">
        <f>IF(C1007&lt;$G$6,Lähteandmed!$E$45*1.2*1.005*($G$6-O1007),0)</f>
        <v>48.721145759999999</v>
      </c>
      <c r="M1007" s="276" t="str">
        <f>IF(($G$4-Lähteandmed!$H$45*(Kraadpäevad!$G$4-Kraadpäevad!C1007))&gt;Lähteandmed!$I$45,($G$4-Lähteandmed!$H$45*(Kraadpäevad!$G$4-Kraadpäevad!C1007)),Lähteandmed!$I$45)</f>
        <v/>
      </c>
      <c r="N1007" s="114">
        <f>IFERROR(($G$4-M1007)/($G$4-C1007),Lähteandmed!$H$45)</f>
        <v>0</v>
      </c>
      <c r="O1007" s="276">
        <f t="shared" si="31"/>
        <v>-9.8000000000000007</v>
      </c>
      <c r="P1007" s="276">
        <f>IF(O1007&lt;($G$6-1),Lähteandmed!$E$45*1.2*1.005*(($G$6-1)-O1007),0)</f>
        <v>46.968586559999999</v>
      </c>
    </row>
    <row r="1008" spans="2:16">
      <c r="B1008" s="113">
        <v>1004</v>
      </c>
      <c r="C1008" s="113">
        <v>-10.9</v>
      </c>
      <c r="D1008" s="276">
        <f t="shared" si="30"/>
        <v>20.888797495865582</v>
      </c>
      <c r="L1008" s="114">
        <f>IF(C1008&lt;$G$6,Lähteandmed!$E$45*1.2*1.005*($G$6-O1008),0)</f>
        <v>50.648960879999997</v>
      </c>
      <c r="M1008" s="276" t="str">
        <f>IF(($G$4-Lähteandmed!$H$45*(Kraadpäevad!$G$4-Kraadpäevad!C1008))&gt;Lähteandmed!$I$45,($G$4-Lähteandmed!$H$45*(Kraadpäevad!$G$4-Kraadpäevad!C1008)),Lähteandmed!$I$45)</f>
        <v/>
      </c>
      <c r="N1008" s="114">
        <f>IFERROR(($G$4-M1008)/($G$4-C1008),Lähteandmed!$H$45)</f>
        <v>0</v>
      </c>
      <c r="O1008" s="276">
        <f t="shared" si="31"/>
        <v>-10.9</v>
      </c>
      <c r="P1008" s="276">
        <f>IF(O1008&lt;($G$6-1),Lähteandmed!$E$45*1.2*1.005*(($G$6-1)-O1008),0)</f>
        <v>48.896401679999997</v>
      </c>
    </row>
    <row r="1009" spans="2:16">
      <c r="B1009" s="113">
        <v>1005</v>
      </c>
      <c r="C1009" s="113">
        <v>-11.9</v>
      </c>
      <c r="D1009" s="276">
        <f t="shared" si="30"/>
        <v>21.888797495865582</v>
      </c>
      <c r="L1009" s="114">
        <f>IF(C1009&lt;$G$6,Lähteandmed!$E$45*1.2*1.005*($G$6-O1009),0)</f>
        <v>52.40152007999999</v>
      </c>
      <c r="M1009" s="276" t="str">
        <f>IF(($G$4-Lähteandmed!$H$45*(Kraadpäevad!$G$4-Kraadpäevad!C1009))&gt;Lähteandmed!$I$45,($G$4-Lähteandmed!$H$45*(Kraadpäevad!$G$4-Kraadpäevad!C1009)),Lähteandmed!$I$45)</f>
        <v/>
      </c>
      <c r="N1009" s="114">
        <f>IFERROR(($G$4-M1009)/($G$4-C1009),Lähteandmed!$H$45)</f>
        <v>0</v>
      </c>
      <c r="O1009" s="276">
        <f t="shared" si="31"/>
        <v>-11.9</v>
      </c>
      <c r="P1009" s="276">
        <f>IF(O1009&lt;($G$6-1),Lähteandmed!$E$45*1.2*1.005*(($G$6-1)-O1009),0)</f>
        <v>50.648960879999997</v>
      </c>
    </row>
    <row r="1010" spans="2:16">
      <c r="B1010" s="113">
        <v>1006</v>
      </c>
      <c r="C1010" s="113">
        <v>-12.2</v>
      </c>
      <c r="D1010" s="276">
        <f t="shared" si="30"/>
        <v>22.188797495865579</v>
      </c>
      <c r="L1010" s="114">
        <f>IF(C1010&lt;$G$6,Lähteandmed!$E$45*1.2*1.005*($G$6-O1010),0)</f>
        <v>52.927287839999998</v>
      </c>
      <c r="M1010" s="276" t="str">
        <f>IF(($G$4-Lähteandmed!$H$45*(Kraadpäevad!$G$4-Kraadpäevad!C1010))&gt;Lähteandmed!$I$45,($G$4-Lähteandmed!$H$45*(Kraadpäevad!$G$4-Kraadpäevad!C1010)),Lähteandmed!$I$45)</f>
        <v/>
      </c>
      <c r="N1010" s="114">
        <f>IFERROR(($G$4-M1010)/($G$4-C1010),Lähteandmed!$H$45)</f>
        <v>0</v>
      </c>
      <c r="O1010" s="276">
        <f t="shared" si="31"/>
        <v>-12.2</v>
      </c>
      <c r="P1010" s="276">
        <f>IF(O1010&lt;($G$6-1),Lähteandmed!$E$45*1.2*1.005*(($G$6-1)-O1010),0)</f>
        <v>51.174728639999998</v>
      </c>
    </row>
    <row r="1011" spans="2:16">
      <c r="B1011" s="113">
        <v>1007</v>
      </c>
      <c r="C1011" s="113">
        <v>-12.6</v>
      </c>
      <c r="D1011" s="276">
        <f t="shared" si="30"/>
        <v>22.588797495865578</v>
      </c>
      <c r="L1011" s="114">
        <f>IF(C1011&lt;$G$6,Lähteandmed!$E$45*1.2*1.005*($G$6-O1011),0)</f>
        <v>53.628311519999997</v>
      </c>
      <c r="M1011" s="276" t="str">
        <f>IF(($G$4-Lähteandmed!$H$45*(Kraadpäevad!$G$4-Kraadpäevad!C1011))&gt;Lähteandmed!$I$45,($G$4-Lähteandmed!$H$45*(Kraadpäevad!$G$4-Kraadpäevad!C1011)),Lähteandmed!$I$45)</f>
        <v/>
      </c>
      <c r="N1011" s="114">
        <f>IFERROR(($G$4-M1011)/($G$4-C1011),Lähteandmed!$H$45)</f>
        <v>0</v>
      </c>
      <c r="O1011" s="276">
        <f t="shared" si="31"/>
        <v>-12.6</v>
      </c>
      <c r="P1011" s="276">
        <f>IF(O1011&lt;($G$6-1),Lähteandmed!$E$45*1.2*1.005*(($G$6-1)-O1011),0)</f>
        <v>51.875752319999997</v>
      </c>
    </row>
    <row r="1012" spans="2:16">
      <c r="B1012" s="113">
        <v>1008</v>
      </c>
      <c r="C1012" s="113">
        <v>-12.9</v>
      </c>
      <c r="D1012" s="276">
        <f t="shared" si="30"/>
        <v>22.888797495865582</v>
      </c>
      <c r="L1012" s="114">
        <f>IF(C1012&lt;$G$6,Lähteandmed!$E$45*1.2*1.005*($G$6-O1012),0)</f>
        <v>54.154079279999991</v>
      </c>
      <c r="M1012" s="276" t="str">
        <f>IF(($G$4-Lähteandmed!$H$45*(Kraadpäevad!$G$4-Kraadpäevad!C1012))&gt;Lähteandmed!$I$45,($G$4-Lähteandmed!$H$45*(Kraadpäevad!$G$4-Kraadpäevad!C1012)),Lähteandmed!$I$45)</f>
        <v/>
      </c>
      <c r="N1012" s="114">
        <f>IFERROR(($G$4-M1012)/($G$4-C1012),Lähteandmed!$H$45)</f>
        <v>0</v>
      </c>
      <c r="O1012" s="276">
        <f t="shared" si="31"/>
        <v>-12.9</v>
      </c>
      <c r="P1012" s="276">
        <f>IF(O1012&lt;($G$6-1),Lähteandmed!$E$45*1.2*1.005*(($G$6-1)-O1012),0)</f>
        <v>52.40152007999999</v>
      </c>
    </row>
    <row r="1013" spans="2:16">
      <c r="B1013" s="113">
        <v>1009</v>
      </c>
      <c r="C1013" s="113">
        <v>-13.5</v>
      </c>
      <c r="D1013" s="276">
        <f t="shared" si="30"/>
        <v>23.48879749586558</v>
      </c>
      <c r="L1013" s="114">
        <f>IF(C1013&lt;$G$6,Lähteandmed!$E$45*1.2*1.005*($G$6-O1013),0)</f>
        <v>55.205614799999999</v>
      </c>
      <c r="M1013" s="276" t="str">
        <f>IF(($G$4-Lähteandmed!$H$45*(Kraadpäevad!$G$4-Kraadpäevad!C1013))&gt;Lähteandmed!$I$45,($G$4-Lähteandmed!$H$45*(Kraadpäevad!$G$4-Kraadpäevad!C1013)),Lähteandmed!$I$45)</f>
        <v/>
      </c>
      <c r="N1013" s="114">
        <f>IFERROR(($G$4-M1013)/($G$4-C1013),Lähteandmed!$H$45)</f>
        <v>0</v>
      </c>
      <c r="O1013" s="276">
        <f t="shared" si="31"/>
        <v>-13.5</v>
      </c>
      <c r="P1013" s="276">
        <f>IF(O1013&lt;($G$6-1),Lähteandmed!$E$45*1.2*1.005*(($G$6-1)-O1013),0)</f>
        <v>53.453055599999999</v>
      </c>
    </row>
    <row r="1014" spans="2:16">
      <c r="B1014" s="113">
        <v>1010</v>
      </c>
      <c r="C1014" s="113">
        <v>-14.1</v>
      </c>
      <c r="D1014" s="276">
        <f t="shared" si="30"/>
        <v>24.088797495865578</v>
      </c>
      <c r="L1014" s="114">
        <f>IF(C1014&lt;$G$6,Lähteandmed!$E$45*1.2*1.005*($G$6-O1014),0)</f>
        <v>56.257150320000001</v>
      </c>
      <c r="M1014" s="276" t="str">
        <f>IF(($G$4-Lähteandmed!$H$45*(Kraadpäevad!$G$4-Kraadpäevad!C1014))&gt;Lähteandmed!$I$45,($G$4-Lähteandmed!$H$45*(Kraadpäevad!$G$4-Kraadpäevad!C1014)),Lähteandmed!$I$45)</f>
        <v/>
      </c>
      <c r="N1014" s="114">
        <f>IFERROR(($G$4-M1014)/($G$4-C1014),Lähteandmed!$H$45)</f>
        <v>0</v>
      </c>
      <c r="O1014" s="276">
        <f t="shared" si="31"/>
        <v>-14.1</v>
      </c>
      <c r="P1014" s="276">
        <f>IF(O1014&lt;($G$6-1),Lähteandmed!$E$45*1.2*1.005*(($G$6-1)-O1014),0)</f>
        <v>54.504591120000001</v>
      </c>
    </row>
    <row r="1015" spans="2:16">
      <c r="B1015" s="113">
        <v>1011</v>
      </c>
      <c r="C1015" s="113">
        <v>-14.7</v>
      </c>
      <c r="D1015" s="276">
        <f t="shared" si="30"/>
        <v>24.688797495865579</v>
      </c>
      <c r="L1015" s="114">
        <f>IF(C1015&lt;$G$6,Lähteandmed!$E$45*1.2*1.005*($G$6-O1015),0)</f>
        <v>57.308685840000003</v>
      </c>
      <c r="M1015" s="276" t="str">
        <f>IF(($G$4-Lähteandmed!$H$45*(Kraadpäevad!$G$4-Kraadpäevad!C1015))&gt;Lähteandmed!$I$45,($G$4-Lähteandmed!$H$45*(Kraadpäevad!$G$4-Kraadpäevad!C1015)),Lähteandmed!$I$45)</f>
        <v/>
      </c>
      <c r="N1015" s="114">
        <f>IFERROR(($G$4-M1015)/($G$4-C1015),Lähteandmed!$H$45)</f>
        <v>0</v>
      </c>
      <c r="O1015" s="276">
        <f t="shared" si="31"/>
        <v>-14.7</v>
      </c>
      <c r="P1015" s="276">
        <f>IF(O1015&lt;($G$6-1),Lähteandmed!$E$45*1.2*1.005*(($G$6-1)-O1015),0)</f>
        <v>55.556126639999995</v>
      </c>
    </row>
    <row r="1016" spans="2:16">
      <c r="B1016" s="113">
        <v>1012</v>
      </c>
      <c r="C1016" s="113">
        <v>-13.4</v>
      </c>
      <c r="D1016" s="276">
        <f t="shared" si="30"/>
        <v>23.388797495865582</v>
      </c>
      <c r="L1016" s="114">
        <f>IF(C1016&lt;$G$6,Lähteandmed!$E$45*1.2*1.005*($G$6-O1016),0)</f>
        <v>55.030358879999994</v>
      </c>
      <c r="M1016" s="276" t="str">
        <f>IF(($G$4-Lähteandmed!$H$45*(Kraadpäevad!$G$4-Kraadpäevad!C1016))&gt;Lähteandmed!$I$45,($G$4-Lähteandmed!$H$45*(Kraadpäevad!$G$4-Kraadpäevad!C1016)),Lähteandmed!$I$45)</f>
        <v/>
      </c>
      <c r="N1016" s="114">
        <f>IFERROR(($G$4-M1016)/($G$4-C1016),Lähteandmed!$H$45)</f>
        <v>0</v>
      </c>
      <c r="O1016" s="276">
        <f t="shared" si="31"/>
        <v>-13.4</v>
      </c>
      <c r="P1016" s="276">
        <f>IF(O1016&lt;($G$6-1),Lähteandmed!$E$45*1.2*1.005*(($G$6-1)-O1016),0)</f>
        <v>53.277799679999994</v>
      </c>
    </row>
    <row r="1017" spans="2:16">
      <c r="B1017" s="113">
        <v>1013</v>
      </c>
      <c r="C1017" s="113">
        <v>-12.1</v>
      </c>
      <c r="D1017" s="276">
        <f t="shared" si="30"/>
        <v>22.088797495865578</v>
      </c>
      <c r="L1017" s="114">
        <f>IF(C1017&lt;$G$6,Lähteandmed!$E$45*1.2*1.005*($G$6-O1017),0)</f>
        <v>52.75203192</v>
      </c>
      <c r="M1017" s="276" t="str">
        <f>IF(($G$4-Lähteandmed!$H$45*(Kraadpäevad!$G$4-Kraadpäevad!C1017))&gt;Lähteandmed!$I$45,($G$4-Lähteandmed!$H$45*(Kraadpäevad!$G$4-Kraadpäevad!C1017)),Lähteandmed!$I$45)</f>
        <v/>
      </c>
      <c r="N1017" s="114">
        <f>IFERROR(($G$4-M1017)/($G$4-C1017),Lähteandmed!$H$45)</f>
        <v>0</v>
      </c>
      <c r="O1017" s="276">
        <f t="shared" si="31"/>
        <v>-12.1</v>
      </c>
      <c r="P1017" s="276">
        <f>IF(O1017&lt;($G$6-1),Lähteandmed!$E$45*1.2*1.005*(($G$6-1)-O1017),0)</f>
        <v>50.99947272</v>
      </c>
    </row>
    <row r="1018" spans="2:16">
      <c r="B1018" s="113">
        <v>1014</v>
      </c>
      <c r="C1018" s="113">
        <v>-10.8</v>
      </c>
      <c r="D1018" s="276">
        <f t="shared" si="30"/>
        <v>20.78879749586558</v>
      </c>
      <c r="L1018" s="114">
        <f>IF(C1018&lt;$G$6,Lähteandmed!$E$45*1.2*1.005*($G$6-O1018),0)</f>
        <v>50.473704959999999</v>
      </c>
      <c r="M1018" s="276" t="str">
        <f>IF(($G$4-Lähteandmed!$H$45*(Kraadpäevad!$G$4-Kraadpäevad!C1018))&gt;Lähteandmed!$I$45,($G$4-Lähteandmed!$H$45*(Kraadpäevad!$G$4-Kraadpäevad!C1018)),Lähteandmed!$I$45)</f>
        <v/>
      </c>
      <c r="N1018" s="114">
        <f>IFERROR(($G$4-M1018)/($G$4-C1018),Lähteandmed!$H$45)</f>
        <v>0</v>
      </c>
      <c r="O1018" s="276">
        <f t="shared" si="31"/>
        <v>-10.8</v>
      </c>
      <c r="P1018" s="276">
        <f>IF(O1018&lt;($G$6-1),Lähteandmed!$E$45*1.2*1.005*(($G$6-1)-O1018),0)</f>
        <v>48.721145759999999</v>
      </c>
    </row>
    <row r="1019" spans="2:16">
      <c r="B1019" s="113">
        <v>1015</v>
      </c>
      <c r="C1019" s="113">
        <v>-10.4</v>
      </c>
      <c r="D1019" s="276">
        <f t="shared" si="30"/>
        <v>20.388797495865582</v>
      </c>
      <c r="L1019" s="114">
        <f>IF(C1019&lt;$G$6,Lähteandmed!$E$45*1.2*1.005*($G$6-O1019),0)</f>
        <v>49.772681279999993</v>
      </c>
      <c r="M1019" s="276" t="str">
        <f>IF(($G$4-Lähteandmed!$H$45*(Kraadpäevad!$G$4-Kraadpäevad!C1019))&gt;Lähteandmed!$I$45,($G$4-Lähteandmed!$H$45*(Kraadpäevad!$G$4-Kraadpäevad!C1019)),Lähteandmed!$I$45)</f>
        <v/>
      </c>
      <c r="N1019" s="114">
        <f>IFERROR(($G$4-M1019)/($G$4-C1019),Lähteandmed!$H$45)</f>
        <v>0</v>
      </c>
      <c r="O1019" s="276">
        <f t="shared" si="31"/>
        <v>-10.4</v>
      </c>
      <c r="P1019" s="276">
        <f>IF(O1019&lt;($G$6-1),Lähteandmed!$E$45*1.2*1.005*(($G$6-1)-O1019),0)</f>
        <v>48.020122079999993</v>
      </c>
    </row>
    <row r="1020" spans="2:16">
      <c r="B1020" s="113">
        <v>1016</v>
      </c>
      <c r="C1020" s="113">
        <v>-10.1</v>
      </c>
      <c r="D1020" s="276">
        <f t="shared" si="30"/>
        <v>20.088797495865578</v>
      </c>
      <c r="L1020" s="114">
        <f>IF(C1020&lt;$G$6,Lähteandmed!$E$45*1.2*1.005*($G$6-O1020),0)</f>
        <v>49.24691352</v>
      </c>
      <c r="M1020" s="276" t="str">
        <f>IF(($G$4-Lähteandmed!$H$45*(Kraadpäevad!$G$4-Kraadpäevad!C1020))&gt;Lähteandmed!$I$45,($G$4-Lähteandmed!$H$45*(Kraadpäevad!$G$4-Kraadpäevad!C1020)),Lähteandmed!$I$45)</f>
        <v/>
      </c>
      <c r="N1020" s="114">
        <f>IFERROR(($G$4-M1020)/($G$4-C1020),Lähteandmed!$H$45)</f>
        <v>0</v>
      </c>
      <c r="O1020" s="276">
        <f t="shared" si="31"/>
        <v>-10.1</v>
      </c>
      <c r="P1020" s="276">
        <f>IF(O1020&lt;($G$6-1),Lähteandmed!$E$45*1.2*1.005*(($G$6-1)-O1020),0)</f>
        <v>47.494354319999999</v>
      </c>
    </row>
    <row r="1021" spans="2:16">
      <c r="B1021" s="113">
        <v>1017</v>
      </c>
      <c r="C1021" s="113">
        <v>-9.6999999999999993</v>
      </c>
      <c r="D1021" s="276">
        <f t="shared" si="30"/>
        <v>19.688797495865579</v>
      </c>
      <c r="L1021" s="114">
        <f>IF(C1021&lt;$G$6,Lähteandmed!$E$45*1.2*1.005*($G$6-O1021),0)</f>
        <v>48.545889839999994</v>
      </c>
      <c r="M1021" s="276" t="str">
        <f>IF(($G$4-Lähteandmed!$H$45*(Kraadpäevad!$G$4-Kraadpäevad!C1021))&gt;Lähteandmed!$I$45,($G$4-Lähteandmed!$H$45*(Kraadpäevad!$G$4-Kraadpäevad!C1021)),Lähteandmed!$I$45)</f>
        <v/>
      </c>
      <c r="N1021" s="114">
        <f>IFERROR(($G$4-M1021)/($G$4-C1021),Lähteandmed!$H$45)</f>
        <v>0</v>
      </c>
      <c r="O1021" s="276">
        <f t="shared" si="31"/>
        <v>-9.6999999999999993</v>
      </c>
      <c r="P1021" s="276">
        <f>IF(O1021&lt;($G$6-1),Lähteandmed!$E$45*1.2*1.005*(($G$6-1)-O1021),0)</f>
        <v>46.793330639999994</v>
      </c>
    </row>
    <row r="1022" spans="2:16">
      <c r="B1022" s="113">
        <v>1018</v>
      </c>
      <c r="C1022" s="113">
        <v>-9.3000000000000007</v>
      </c>
      <c r="D1022" s="276">
        <f t="shared" si="30"/>
        <v>19.28879749586558</v>
      </c>
      <c r="L1022" s="114">
        <f>IF(C1022&lt;$G$6,Lähteandmed!$E$45*1.2*1.005*($G$6-O1022),0)</f>
        <v>47.844866159999995</v>
      </c>
      <c r="M1022" s="276" t="str">
        <f>IF(($G$4-Lähteandmed!$H$45*(Kraadpäevad!$G$4-Kraadpäevad!C1022))&gt;Lähteandmed!$I$45,($G$4-Lähteandmed!$H$45*(Kraadpäevad!$G$4-Kraadpäevad!C1022)),Lähteandmed!$I$45)</f>
        <v/>
      </c>
      <c r="N1022" s="114">
        <f>IFERROR(($G$4-M1022)/($G$4-C1022),Lähteandmed!$H$45)</f>
        <v>0</v>
      </c>
      <c r="O1022" s="276">
        <f t="shared" si="31"/>
        <v>-9.3000000000000007</v>
      </c>
      <c r="P1022" s="276">
        <f>IF(O1022&lt;($G$6-1),Lähteandmed!$E$45*1.2*1.005*(($G$6-1)-O1022),0)</f>
        <v>46.092306959999995</v>
      </c>
    </row>
    <row r="1023" spans="2:16">
      <c r="B1023" s="113">
        <v>1019</v>
      </c>
      <c r="C1023" s="113">
        <v>-8.9</v>
      </c>
      <c r="D1023" s="276">
        <f t="shared" si="30"/>
        <v>18.888797495865582</v>
      </c>
      <c r="L1023" s="114">
        <f>IF(C1023&lt;$G$6,Lähteandmed!$E$45*1.2*1.005*($G$6-O1023),0)</f>
        <v>47.143842479999996</v>
      </c>
      <c r="M1023" s="276" t="str">
        <f>IF(($G$4-Lähteandmed!$H$45*(Kraadpäevad!$G$4-Kraadpäevad!C1023))&gt;Lähteandmed!$I$45,($G$4-Lähteandmed!$H$45*(Kraadpäevad!$G$4-Kraadpäevad!C1023)),Lähteandmed!$I$45)</f>
        <v/>
      </c>
      <c r="N1023" s="114">
        <f>IFERROR(($G$4-M1023)/($G$4-C1023),Lähteandmed!$H$45)</f>
        <v>0</v>
      </c>
      <c r="O1023" s="276">
        <f t="shared" si="31"/>
        <v>-8.9</v>
      </c>
      <c r="P1023" s="276">
        <f>IF(O1023&lt;($G$6-1),Lähteandmed!$E$45*1.2*1.005*(($G$6-1)-O1023),0)</f>
        <v>45.391283279999996</v>
      </c>
    </row>
    <row r="1024" spans="2:16">
      <c r="B1024" s="113">
        <v>1020</v>
      </c>
      <c r="C1024" s="113">
        <v>-8.5</v>
      </c>
      <c r="D1024" s="276">
        <f t="shared" si="30"/>
        <v>18.48879749586558</v>
      </c>
      <c r="L1024" s="114">
        <f>IF(C1024&lt;$G$6,Lähteandmed!$E$45*1.2*1.005*($G$6-O1024),0)</f>
        <v>46.442818799999998</v>
      </c>
      <c r="M1024" s="276" t="str">
        <f>IF(($G$4-Lähteandmed!$H$45*(Kraadpäevad!$G$4-Kraadpäevad!C1024))&gt;Lähteandmed!$I$45,($G$4-Lähteandmed!$H$45*(Kraadpäevad!$G$4-Kraadpäevad!C1024)),Lähteandmed!$I$45)</f>
        <v/>
      </c>
      <c r="N1024" s="114">
        <f>IFERROR(($G$4-M1024)/($G$4-C1024),Lähteandmed!$H$45)</f>
        <v>0</v>
      </c>
      <c r="O1024" s="276">
        <f t="shared" si="31"/>
        <v>-8.5</v>
      </c>
      <c r="P1024" s="276">
        <f>IF(O1024&lt;($G$6-1),Lähteandmed!$E$45*1.2*1.005*(($G$6-1)-O1024),0)</f>
        <v>44.690259599999997</v>
      </c>
    </row>
    <row r="1025" spans="2:16">
      <c r="B1025" s="113">
        <v>1021</v>
      </c>
      <c r="C1025" s="113">
        <v>-8.1</v>
      </c>
      <c r="D1025" s="276">
        <f t="shared" si="30"/>
        <v>18.088797495865578</v>
      </c>
      <c r="L1025" s="114">
        <f>IF(C1025&lt;$G$6,Lähteandmed!$E$45*1.2*1.005*($G$6-O1025),0)</f>
        <v>45.741795119999999</v>
      </c>
      <c r="M1025" s="276" t="str">
        <f>IF(($G$4-Lähteandmed!$H$45*(Kraadpäevad!$G$4-Kraadpäevad!C1025))&gt;Lähteandmed!$I$45,($G$4-Lähteandmed!$H$45*(Kraadpäevad!$G$4-Kraadpäevad!C1025)),Lähteandmed!$I$45)</f>
        <v/>
      </c>
      <c r="N1025" s="114">
        <f>IFERROR(($G$4-M1025)/($G$4-C1025),Lähteandmed!$H$45)</f>
        <v>0</v>
      </c>
      <c r="O1025" s="276">
        <f t="shared" si="31"/>
        <v>-8.1</v>
      </c>
      <c r="P1025" s="276">
        <f>IF(O1025&lt;($G$6-1),Lähteandmed!$E$45*1.2*1.005*(($G$6-1)-O1025),0)</f>
        <v>43.989235919999999</v>
      </c>
    </row>
    <row r="1026" spans="2:16">
      <c r="B1026" s="113">
        <v>1022</v>
      </c>
      <c r="C1026" s="113">
        <v>-7.8</v>
      </c>
      <c r="D1026" s="276">
        <f t="shared" si="30"/>
        <v>17.78879749586558</v>
      </c>
      <c r="L1026" s="114">
        <f>IF(C1026&lt;$G$6,Lähteandmed!$E$45*1.2*1.005*($G$6-O1026),0)</f>
        <v>45.216027359999998</v>
      </c>
      <c r="M1026" s="276" t="str">
        <f>IF(($G$4-Lähteandmed!$H$45*(Kraadpäevad!$G$4-Kraadpäevad!C1026))&gt;Lähteandmed!$I$45,($G$4-Lähteandmed!$H$45*(Kraadpäevad!$G$4-Kraadpäevad!C1026)),Lähteandmed!$I$45)</f>
        <v/>
      </c>
      <c r="N1026" s="114">
        <f>IFERROR(($G$4-M1026)/($G$4-C1026),Lähteandmed!$H$45)</f>
        <v>0</v>
      </c>
      <c r="O1026" s="276">
        <f t="shared" si="31"/>
        <v>-7.8</v>
      </c>
      <c r="P1026" s="276">
        <f>IF(O1026&lt;($G$6-1),Lähteandmed!$E$45*1.2*1.005*(($G$6-1)-O1026),0)</f>
        <v>43.463468159999998</v>
      </c>
    </row>
    <row r="1027" spans="2:16">
      <c r="B1027" s="113">
        <v>1023</v>
      </c>
      <c r="C1027" s="113">
        <v>-7.4</v>
      </c>
      <c r="D1027" s="276">
        <f t="shared" si="30"/>
        <v>17.388797495865582</v>
      </c>
      <c r="L1027" s="114">
        <f>IF(C1027&lt;$G$6,Lähteandmed!$E$45*1.2*1.005*($G$6-O1027),0)</f>
        <v>44.515003679999992</v>
      </c>
      <c r="M1027" s="276" t="str">
        <f>IF(($G$4-Lähteandmed!$H$45*(Kraadpäevad!$G$4-Kraadpäevad!C1027))&gt;Lähteandmed!$I$45,($G$4-Lähteandmed!$H$45*(Kraadpäevad!$G$4-Kraadpäevad!C1027)),Lähteandmed!$I$45)</f>
        <v/>
      </c>
      <c r="N1027" s="114">
        <f>IFERROR(($G$4-M1027)/($G$4-C1027),Lähteandmed!$H$45)</f>
        <v>0</v>
      </c>
      <c r="O1027" s="276">
        <f t="shared" si="31"/>
        <v>-7.4</v>
      </c>
      <c r="P1027" s="276">
        <f>IF(O1027&lt;($G$6-1),Lähteandmed!$E$45*1.2*1.005*(($G$6-1)-O1027),0)</f>
        <v>42.762444479999992</v>
      </c>
    </row>
    <row r="1028" spans="2:16">
      <c r="B1028" s="113">
        <v>1024</v>
      </c>
      <c r="C1028" s="113">
        <v>-7.3</v>
      </c>
      <c r="D1028" s="276">
        <f t="shared" ref="D1028:D1091" si="32">IFERROR(IF($G$5-C1028&gt;0,$G$5-C1028,"0"),0)</f>
        <v>17.28879749586558</v>
      </c>
      <c r="L1028" s="114">
        <f>IF(C1028&lt;$G$6,Lähteandmed!$E$45*1.2*1.005*($G$6-O1028),0)</f>
        <v>44.339747759999995</v>
      </c>
      <c r="M1028" s="276" t="str">
        <f>IF(($G$4-Lähteandmed!$H$45*(Kraadpäevad!$G$4-Kraadpäevad!C1028))&gt;Lähteandmed!$I$45,($G$4-Lähteandmed!$H$45*(Kraadpäevad!$G$4-Kraadpäevad!C1028)),Lähteandmed!$I$45)</f>
        <v/>
      </c>
      <c r="N1028" s="114">
        <f>IFERROR(($G$4-M1028)/($G$4-C1028),Lähteandmed!$H$45)</f>
        <v>0</v>
      </c>
      <c r="O1028" s="276">
        <f t="shared" ref="O1028:O1091" si="33">N1028*($G$4-C1028)+C1028</f>
        <v>-7.3</v>
      </c>
      <c r="P1028" s="276">
        <f>IF(O1028&lt;($G$6-1),Lähteandmed!$E$45*1.2*1.005*(($G$6-1)-O1028),0)</f>
        <v>42.587188560000001</v>
      </c>
    </row>
    <row r="1029" spans="2:16">
      <c r="B1029" s="113">
        <v>1025</v>
      </c>
      <c r="C1029" s="113">
        <v>-7.1</v>
      </c>
      <c r="D1029" s="276">
        <f t="shared" si="32"/>
        <v>17.088797495865578</v>
      </c>
      <c r="L1029" s="114">
        <f>IF(C1029&lt;$G$6,Lähteandmed!$E$45*1.2*1.005*($G$6-O1029),0)</f>
        <v>43.989235919999999</v>
      </c>
      <c r="M1029" s="276" t="str">
        <f>IF(($G$4-Lähteandmed!$H$45*(Kraadpäevad!$G$4-Kraadpäevad!C1029))&gt;Lähteandmed!$I$45,($G$4-Lähteandmed!$H$45*(Kraadpäevad!$G$4-Kraadpäevad!C1029)),Lähteandmed!$I$45)</f>
        <v/>
      </c>
      <c r="N1029" s="114">
        <f>IFERROR(($G$4-M1029)/($G$4-C1029),Lähteandmed!$H$45)</f>
        <v>0</v>
      </c>
      <c r="O1029" s="276">
        <f t="shared" si="33"/>
        <v>-7.1</v>
      </c>
      <c r="P1029" s="276">
        <f>IF(O1029&lt;($G$6-1),Lähteandmed!$E$45*1.2*1.005*(($G$6-1)-O1029),0)</f>
        <v>42.236676719999998</v>
      </c>
    </row>
    <row r="1030" spans="2:16">
      <c r="B1030" s="113">
        <v>1026</v>
      </c>
      <c r="C1030" s="113">
        <v>-7</v>
      </c>
      <c r="D1030" s="276">
        <f t="shared" si="32"/>
        <v>16.98879749586558</v>
      </c>
      <c r="L1030" s="114">
        <f>IF(C1030&lt;$G$6,Lähteandmed!$E$45*1.2*1.005*($G$6-O1030),0)</f>
        <v>43.813979999999994</v>
      </c>
      <c r="M1030" s="276" t="str">
        <f>IF(($G$4-Lähteandmed!$H$45*(Kraadpäevad!$G$4-Kraadpäevad!C1030))&gt;Lähteandmed!$I$45,($G$4-Lähteandmed!$H$45*(Kraadpäevad!$G$4-Kraadpäevad!C1030)),Lähteandmed!$I$45)</f>
        <v/>
      </c>
      <c r="N1030" s="114">
        <f>IFERROR(($G$4-M1030)/($G$4-C1030),Lähteandmed!$H$45)</f>
        <v>0</v>
      </c>
      <c r="O1030" s="276">
        <f t="shared" si="33"/>
        <v>-7</v>
      </c>
      <c r="P1030" s="276">
        <f>IF(O1030&lt;($G$6-1),Lähteandmed!$E$45*1.2*1.005*(($G$6-1)-O1030),0)</f>
        <v>42.061420799999993</v>
      </c>
    </row>
    <row r="1031" spans="2:16">
      <c r="B1031" s="113">
        <v>1027</v>
      </c>
      <c r="C1031" s="113">
        <v>-7</v>
      </c>
      <c r="D1031" s="276">
        <f t="shared" si="32"/>
        <v>16.98879749586558</v>
      </c>
      <c r="L1031" s="114">
        <f>IF(C1031&lt;$G$6,Lähteandmed!$E$45*1.2*1.005*($G$6-O1031),0)</f>
        <v>43.813979999999994</v>
      </c>
      <c r="M1031" s="276" t="str">
        <f>IF(($G$4-Lähteandmed!$H$45*(Kraadpäevad!$G$4-Kraadpäevad!C1031))&gt;Lähteandmed!$I$45,($G$4-Lähteandmed!$H$45*(Kraadpäevad!$G$4-Kraadpäevad!C1031)),Lähteandmed!$I$45)</f>
        <v/>
      </c>
      <c r="N1031" s="114">
        <f>IFERROR(($G$4-M1031)/($G$4-C1031),Lähteandmed!$H$45)</f>
        <v>0</v>
      </c>
      <c r="O1031" s="276">
        <f t="shared" si="33"/>
        <v>-7</v>
      </c>
      <c r="P1031" s="276">
        <f>IF(O1031&lt;($G$6-1),Lähteandmed!$E$45*1.2*1.005*(($G$6-1)-O1031),0)</f>
        <v>42.061420799999993</v>
      </c>
    </row>
    <row r="1032" spans="2:16">
      <c r="B1032" s="113">
        <v>1028</v>
      </c>
      <c r="C1032" s="113">
        <v>-7</v>
      </c>
      <c r="D1032" s="276">
        <f t="shared" si="32"/>
        <v>16.98879749586558</v>
      </c>
      <c r="L1032" s="114">
        <f>IF(C1032&lt;$G$6,Lähteandmed!$E$45*1.2*1.005*($G$6-O1032),0)</f>
        <v>43.813979999999994</v>
      </c>
      <c r="M1032" s="276" t="str">
        <f>IF(($G$4-Lähteandmed!$H$45*(Kraadpäevad!$G$4-Kraadpäevad!C1032))&gt;Lähteandmed!$I$45,($G$4-Lähteandmed!$H$45*(Kraadpäevad!$G$4-Kraadpäevad!C1032)),Lähteandmed!$I$45)</f>
        <v/>
      </c>
      <c r="N1032" s="114">
        <f>IFERROR(($G$4-M1032)/($G$4-C1032),Lähteandmed!$H$45)</f>
        <v>0</v>
      </c>
      <c r="O1032" s="276">
        <f t="shared" si="33"/>
        <v>-7</v>
      </c>
      <c r="P1032" s="276">
        <f>IF(O1032&lt;($G$6-1),Lähteandmed!$E$45*1.2*1.005*(($G$6-1)-O1032),0)</f>
        <v>42.061420799999993</v>
      </c>
    </row>
    <row r="1033" spans="2:16">
      <c r="B1033" s="113">
        <v>1029</v>
      </c>
      <c r="C1033" s="113">
        <v>-7</v>
      </c>
      <c r="D1033" s="276">
        <f t="shared" si="32"/>
        <v>16.98879749586558</v>
      </c>
      <c r="L1033" s="114">
        <f>IF(C1033&lt;$G$6,Lähteandmed!$E$45*1.2*1.005*($G$6-O1033),0)</f>
        <v>43.813979999999994</v>
      </c>
      <c r="M1033" s="276" t="str">
        <f>IF(($G$4-Lähteandmed!$H$45*(Kraadpäevad!$G$4-Kraadpäevad!C1033))&gt;Lähteandmed!$I$45,($G$4-Lähteandmed!$H$45*(Kraadpäevad!$G$4-Kraadpäevad!C1033)),Lähteandmed!$I$45)</f>
        <v/>
      </c>
      <c r="N1033" s="114">
        <f>IFERROR(($G$4-M1033)/($G$4-C1033),Lähteandmed!$H$45)</f>
        <v>0</v>
      </c>
      <c r="O1033" s="276">
        <f t="shared" si="33"/>
        <v>-7</v>
      </c>
      <c r="P1033" s="276">
        <f>IF(O1033&lt;($G$6-1),Lähteandmed!$E$45*1.2*1.005*(($G$6-1)-O1033),0)</f>
        <v>42.061420799999993</v>
      </c>
    </row>
    <row r="1034" spans="2:16">
      <c r="B1034" s="113">
        <v>1030</v>
      </c>
      <c r="C1034" s="113">
        <v>-7</v>
      </c>
      <c r="D1034" s="276">
        <f t="shared" si="32"/>
        <v>16.98879749586558</v>
      </c>
      <c r="L1034" s="114">
        <f>IF(C1034&lt;$G$6,Lähteandmed!$E$45*1.2*1.005*($G$6-O1034),0)</f>
        <v>43.813979999999994</v>
      </c>
      <c r="M1034" s="276" t="str">
        <f>IF(($G$4-Lähteandmed!$H$45*(Kraadpäevad!$G$4-Kraadpäevad!C1034))&gt;Lähteandmed!$I$45,($G$4-Lähteandmed!$H$45*(Kraadpäevad!$G$4-Kraadpäevad!C1034)),Lähteandmed!$I$45)</f>
        <v/>
      </c>
      <c r="N1034" s="114">
        <f>IFERROR(($G$4-M1034)/($G$4-C1034),Lähteandmed!$H$45)</f>
        <v>0</v>
      </c>
      <c r="O1034" s="276">
        <f t="shared" si="33"/>
        <v>-7</v>
      </c>
      <c r="P1034" s="276">
        <f>IF(O1034&lt;($G$6-1),Lähteandmed!$E$45*1.2*1.005*(($G$6-1)-O1034),0)</f>
        <v>42.061420799999993</v>
      </c>
    </row>
    <row r="1035" spans="2:16">
      <c r="B1035" s="113">
        <v>1031</v>
      </c>
      <c r="C1035" s="113">
        <v>-7</v>
      </c>
      <c r="D1035" s="276">
        <f t="shared" si="32"/>
        <v>16.98879749586558</v>
      </c>
      <c r="L1035" s="114">
        <f>IF(C1035&lt;$G$6,Lähteandmed!$E$45*1.2*1.005*($G$6-O1035),0)</f>
        <v>43.813979999999994</v>
      </c>
      <c r="M1035" s="276" t="str">
        <f>IF(($G$4-Lähteandmed!$H$45*(Kraadpäevad!$G$4-Kraadpäevad!C1035))&gt;Lähteandmed!$I$45,($G$4-Lähteandmed!$H$45*(Kraadpäevad!$G$4-Kraadpäevad!C1035)),Lähteandmed!$I$45)</f>
        <v/>
      </c>
      <c r="N1035" s="114">
        <f>IFERROR(($G$4-M1035)/($G$4-C1035),Lähteandmed!$H$45)</f>
        <v>0</v>
      </c>
      <c r="O1035" s="276">
        <f t="shared" si="33"/>
        <v>-7</v>
      </c>
      <c r="P1035" s="276">
        <f>IF(O1035&lt;($G$6-1),Lähteandmed!$E$45*1.2*1.005*(($G$6-1)-O1035),0)</f>
        <v>42.061420799999993</v>
      </c>
    </row>
    <row r="1036" spans="2:16">
      <c r="B1036" s="113">
        <v>1032</v>
      </c>
      <c r="C1036" s="113">
        <v>-7</v>
      </c>
      <c r="D1036" s="276">
        <f t="shared" si="32"/>
        <v>16.98879749586558</v>
      </c>
      <c r="L1036" s="114">
        <f>IF(C1036&lt;$G$6,Lähteandmed!$E$45*1.2*1.005*($G$6-O1036),0)</f>
        <v>43.813979999999994</v>
      </c>
      <c r="M1036" s="276" t="str">
        <f>IF(($G$4-Lähteandmed!$H$45*(Kraadpäevad!$G$4-Kraadpäevad!C1036))&gt;Lähteandmed!$I$45,($G$4-Lähteandmed!$H$45*(Kraadpäevad!$G$4-Kraadpäevad!C1036)),Lähteandmed!$I$45)</f>
        <v/>
      </c>
      <c r="N1036" s="114">
        <f>IFERROR(($G$4-M1036)/($G$4-C1036),Lähteandmed!$H$45)</f>
        <v>0</v>
      </c>
      <c r="O1036" s="276">
        <f t="shared" si="33"/>
        <v>-7</v>
      </c>
      <c r="P1036" s="276">
        <f>IF(O1036&lt;($G$6-1),Lähteandmed!$E$45*1.2*1.005*(($G$6-1)-O1036),0)</f>
        <v>42.061420799999993</v>
      </c>
    </row>
    <row r="1037" spans="2:16">
      <c r="B1037" s="113">
        <v>1033</v>
      </c>
      <c r="C1037" s="113">
        <v>-6.7</v>
      </c>
      <c r="D1037" s="276">
        <f t="shared" si="32"/>
        <v>16.688797495865579</v>
      </c>
      <c r="L1037" s="114">
        <f>IF(C1037&lt;$G$6,Lähteandmed!$E$45*1.2*1.005*($G$6-O1037),0)</f>
        <v>43.288212239999993</v>
      </c>
      <c r="M1037" s="276" t="str">
        <f>IF(($G$4-Lähteandmed!$H$45*(Kraadpäevad!$G$4-Kraadpäevad!C1037))&gt;Lähteandmed!$I$45,($G$4-Lähteandmed!$H$45*(Kraadpäevad!$G$4-Kraadpäevad!C1037)),Lähteandmed!$I$45)</f>
        <v/>
      </c>
      <c r="N1037" s="114">
        <f>IFERROR(($G$4-M1037)/($G$4-C1037),Lähteandmed!$H$45)</f>
        <v>0</v>
      </c>
      <c r="O1037" s="276">
        <f t="shared" si="33"/>
        <v>-6.7</v>
      </c>
      <c r="P1037" s="276">
        <f>IF(O1037&lt;($G$6-1),Lähteandmed!$E$45*1.2*1.005*(($G$6-1)-O1037),0)</f>
        <v>41.535653039999993</v>
      </c>
    </row>
    <row r="1038" spans="2:16">
      <c r="B1038" s="113">
        <v>1034</v>
      </c>
      <c r="C1038" s="113">
        <v>-6.3</v>
      </c>
      <c r="D1038" s="276">
        <f t="shared" si="32"/>
        <v>16.28879749586558</v>
      </c>
      <c r="L1038" s="114">
        <f>IF(C1038&lt;$G$6,Lähteandmed!$E$45*1.2*1.005*($G$6-O1038),0)</f>
        <v>42.587188560000001</v>
      </c>
      <c r="M1038" s="276" t="str">
        <f>IF(($G$4-Lähteandmed!$H$45*(Kraadpäevad!$G$4-Kraadpäevad!C1038))&gt;Lähteandmed!$I$45,($G$4-Lähteandmed!$H$45*(Kraadpäevad!$G$4-Kraadpäevad!C1038)),Lähteandmed!$I$45)</f>
        <v/>
      </c>
      <c r="N1038" s="114">
        <f>IFERROR(($G$4-M1038)/($G$4-C1038),Lähteandmed!$H$45)</f>
        <v>0</v>
      </c>
      <c r="O1038" s="276">
        <f t="shared" si="33"/>
        <v>-6.3</v>
      </c>
      <c r="P1038" s="276">
        <f>IF(O1038&lt;($G$6-1),Lähteandmed!$E$45*1.2*1.005*(($G$6-1)-O1038),0)</f>
        <v>40.834629360000001</v>
      </c>
    </row>
    <row r="1039" spans="2:16">
      <c r="B1039" s="113">
        <v>1035</v>
      </c>
      <c r="C1039" s="113">
        <v>-6</v>
      </c>
      <c r="D1039" s="276">
        <f t="shared" si="32"/>
        <v>15.98879749586558</v>
      </c>
      <c r="L1039" s="114">
        <f>IF(C1039&lt;$G$6,Lähteandmed!$E$45*1.2*1.005*($G$6-O1039),0)</f>
        <v>42.061420799999993</v>
      </c>
      <c r="M1039" s="276" t="str">
        <f>IF(($G$4-Lähteandmed!$H$45*(Kraadpäevad!$G$4-Kraadpäevad!C1039))&gt;Lähteandmed!$I$45,($G$4-Lähteandmed!$H$45*(Kraadpäevad!$G$4-Kraadpäevad!C1039)),Lähteandmed!$I$45)</f>
        <v/>
      </c>
      <c r="N1039" s="114">
        <f>IFERROR(($G$4-M1039)/($G$4-C1039),Lähteandmed!$H$45)</f>
        <v>0</v>
      </c>
      <c r="O1039" s="276">
        <f t="shared" si="33"/>
        <v>-6</v>
      </c>
      <c r="P1039" s="276">
        <f>IF(O1039&lt;($G$6-1),Lähteandmed!$E$45*1.2*1.005*(($G$6-1)-O1039),0)</f>
        <v>40.3088616</v>
      </c>
    </row>
    <row r="1040" spans="2:16">
      <c r="B1040" s="113">
        <v>1036</v>
      </c>
      <c r="C1040" s="113">
        <v>-6.4</v>
      </c>
      <c r="D1040" s="276">
        <f t="shared" si="32"/>
        <v>16.388797495865582</v>
      </c>
      <c r="L1040" s="114">
        <f>IF(C1040&lt;$G$6,Lähteandmed!$E$45*1.2*1.005*($G$6-O1040),0)</f>
        <v>42.762444479999992</v>
      </c>
      <c r="M1040" s="276" t="str">
        <f>IF(($G$4-Lähteandmed!$H$45*(Kraadpäevad!$G$4-Kraadpäevad!C1040))&gt;Lähteandmed!$I$45,($G$4-Lähteandmed!$H$45*(Kraadpäevad!$G$4-Kraadpäevad!C1040)),Lähteandmed!$I$45)</f>
        <v/>
      </c>
      <c r="N1040" s="114">
        <f>IFERROR(($G$4-M1040)/($G$4-C1040),Lähteandmed!$H$45)</f>
        <v>0</v>
      </c>
      <c r="O1040" s="276">
        <f t="shared" si="33"/>
        <v>-6.4</v>
      </c>
      <c r="P1040" s="276">
        <f>IF(O1040&lt;($G$6-1),Lähteandmed!$E$45*1.2*1.005*(($G$6-1)-O1040),0)</f>
        <v>41.009885279999992</v>
      </c>
    </row>
    <row r="1041" spans="2:16">
      <c r="B1041" s="113">
        <v>1037</v>
      </c>
      <c r="C1041" s="113">
        <v>-6.9</v>
      </c>
      <c r="D1041" s="276">
        <f t="shared" si="32"/>
        <v>16.888797495865582</v>
      </c>
      <c r="L1041" s="114">
        <f>IF(C1041&lt;$G$6,Lähteandmed!$E$45*1.2*1.005*($G$6-O1041),0)</f>
        <v>43.638724079999996</v>
      </c>
      <c r="M1041" s="276" t="str">
        <f>IF(($G$4-Lähteandmed!$H$45*(Kraadpäevad!$G$4-Kraadpäevad!C1041))&gt;Lähteandmed!$I$45,($G$4-Lähteandmed!$H$45*(Kraadpäevad!$G$4-Kraadpäevad!C1041)),Lähteandmed!$I$45)</f>
        <v/>
      </c>
      <c r="N1041" s="114">
        <f>IFERROR(($G$4-M1041)/($G$4-C1041),Lähteandmed!$H$45)</f>
        <v>0</v>
      </c>
      <c r="O1041" s="276">
        <f t="shared" si="33"/>
        <v>-6.9</v>
      </c>
      <c r="P1041" s="276">
        <f>IF(O1041&lt;($G$6-1),Lähteandmed!$E$45*1.2*1.005*(($G$6-1)-O1041),0)</f>
        <v>41.886164879999995</v>
      </c>
    </row>
    <row r="1042" spans="2:16">
      <c r="B1042" s="113">
        <v>1038</v>
      </c>
      <c r="C1042" s="113">
        <v>-7.3</v>
      </c>
      <c r="D1042" s="276">
        <f t="shared" si="32"/>
        <v>17.28879749586558</v>
      </c>
      <c r="L1042" s="114">
        <f>IF(C1042&lt;$G$6,Lähteandmed!$E$45*1.2*1.005*($G$6-O1042),0)</f>
        <v>44.339747759999995</v>
      </c>
      <c r="M1042" s="276" t="str">
        <f>IF(($G$4-Lähteandmed!$H$45*(Kraadpäevad!$G$4-Kraadpäevad!C1042))&gt;Lähteandmed!$I$45,($G$4-Lähteandmed!$H$45*(Kraadpäevad!$G$4-Kraadpäevad!C1042)),Lähteandmed!$I$45)</f>
        <v/>
      </c>
      <c r="N1042" s="114">
        <f>IFERROR(($G$4-M1042)/($G$4-C1042),Lähteandmed!$H$45)</f>
        <v>0</v>
      </c>
      <c r="O1042" s="276">
        <f t="shared" si="33"/>
        <v>-7.3</v>
      </c>
      <c r="P1042" s="276">
        <f>IF(O1042&lt;($G$6-1),Lähteandmed!$E$45*1.2*1.005*(($G$6-1)-O1042),0)</f>
        <v>42.587188560000001</v>
      </c>
    </row>
    <row r="1043" spans="2:16">
      <c r="B1043" s="113">
        <v>1039</v>
      </c>
      <c r="C1043" s="113">
        <v>-7.1</v>
      </c>
      <c r="D1043" s="276">
        <f t="shared" si="32"/>
        <v>17.088797495865578</v>
      </c>
      <c r="L1043" s="114">
        <f>IF(C1043&lt;$G$6,Lähteandmed!$E$45*1.2*1.005*($G$6-O1043),0)</f>
        <v>43.989235919999999</v>
      </c>
      <c r="M1043" s="276" t="str">
        <f>IF(($G$4-Lähteandmed!$H$45*(Kraadpäevad!$G$4-Kraadpäevad!C1043))&gt;Lähteandmed!$I$45,($G$4-Lähteandmed!$H$45*(Kraadpäevad!$G$4-Kraadpäevad!C1043)),Lähteandmed!$I$45)</f>
        <v/>
      </c>
      <c r="N1043" s="114">
        <f>IFERROR(($G$4-M1043)/($G$4-C1043),Lähteandmed!$H$45)</f>
        <v>0</v>
      </c>
      <c r="O1043" s="276">
        <f t="shared" si="33"/>
        <v>-7.1</v>
      </c>
      <c r="P1043" s="276">
        <f>IF(O1043&lt;($G$6-1),Lähteandmed!$E$45*1.2*1.005*(($G$6-1)-O1043),0)</f>
        <v>42.236676719999998</v>
      </c>
    </row>
    <row r="1044" spans="2:16">
      <c r="B1044" s="113">
        <v>1040</v>
      </c>
      <c r="C1044" s="113">
        <v>-6.9</v>
      </c>
      <c r="D1044" s="276">
        <f t="shared" si="32"/>
        <v>16.888797495865582</v>
      </c>
      <c r="L1044" s="114">
        <f>IF(C1044&lt;$G$6,Lähteandmed!$E$45*1.2*1.005*($G$6-O1044),0)</f>
        <v>43.638724079999996</v>
      </c>
      <c r="M1044" s="276" t="str">
        <f>IF(($G$4-Lähteandmed!$H$45*(Kraadpäevad!$G$4-Kraadpäevad!C1044))&gt;Lähteandmed!$I$45,($G$4-Lähteandmed!$H$45*(Kraadpäevad!$G$4-Kraadpäevad!C1044)),Lähteandmed!$I$45)</f>
        <v/>
      </c>
      <c r="N1044" s="114">
        <f>IFERROR(($G$4-M1044)/($G$4-C1044),Lähteandmed!$H$45)</f>
        <v>0</v>
      </c>
      <c r="O1044" s="276">
        <f t="shared" si="33"/>
        <v>-6.9</v>
      </c>
      <c r="P1044" s="276">
        <f>IF(O1044&lt;($G$6-1),Lähteandmed!$E$45*1.2*1.005*(($G$6-1)-O1044),0)</f>
        <v>41.886164879999995</v>
      </c>
    </row>
    <row r="1045" spans="2:16">
      <c r="B1045" s="113">
        <v>1041</v>
      </c>
      <c r="C1045" s="113">
        <v>-6.7</v>
      </c>
      <c r="D1045" s="276">
        <f t="shared" si="32"/>
        <v>16.688797495865579</v>
      </c>
      <c r="L1045" s="114">
        <f>IF(C1045&lt;$G$6,Lähteandmed!$E$45*1.2*1.005*($G$6-O1045),0)</f>
        <v>43.288212239999993</v>
      </c>
      <c r="M1045" s="276" t="str">
        <f>IF(($G$4-Lähteandmed!$H$45*(Kraadpäevad!$G$4-Kraadpäevad!C1045))&gt;Lähteandmed!$I$45,($G$4-Lähteandmed!$H$45*(Kraadpäevad!$G$4-Kraadpäevad!C1045)),Lähteandmed!$I$45)</f>
        <v/>
      </c>
      <c r="N1045" s="114">
        <f>IFERROR(($G$4-M1045)/($G$4-C1045),Lähteandmed!$H$45)</f>
        <v>0</v>
      </c>
      <c r="O1045" s="276">
        <f t="shared" si="33"/>
        <v>-6.7</v>
      </c>
      <c r="P1045" s="276">
        <f>IF(O1045&lt;($G$6-1),Lähteandmed!$E$45*1.2*1.005*(($G$6-1)-O1045),0)</f>
        <v>41.535653039999993</v>
      </c>
    </row>
    <row r="1046" spans="2:16">
      <c r="B1046" s="113">
        <v>1042</v>
      </c>
      <c r="C1046" s="113">
        <v>-6.5</v>
      </c>
      <c r="D1046" s="276">
        <f t="shared" si="32"/>
        <v>16.48879749586558</v>
      </c>
      <c r="L1046" s="114">
        <f>IF(C1046&lt;$G$6,Lähteandmed!$E$45*1.2*1.005*($G$6-O1046),0)</f>
        <v>42.937700399999997</v>
      </c>
      <c r="M1046" s="276" t="str">
        <f>IF(($G$4-Lähteandmed!$H$45*(Kraadpäevad!$G$4-Kraadpäevad!C1046))&gt;Lähteandmed!$I$45,($G$4-Lähteandmed!$H$45*(Kraadpäevad!$G$4-Kraadpäevad!C1046)),Lähteandmed!$I$45)</f>
        <v/>
      </c>
      <c r="N1046" s="114">
        <f>IFERROR(($G$4-M1046)/($G$4-C1046),Lähteandmed!$H$45)</f>
        <v>0</v>
      </c>
      <c r="O1046" s="276">
        <f t="shared" si="33"/>
        <v>-6.5</v>
      </c>
      <c r="P1046" s="276">
        <f>IF(O1046&lt;($G$6-1),Lähteandmed!$E$45*1.2*1.005*(($G$6-1)-O1046),0)</f>
        <v>41.185141199999997</v>
      </c>
    </row>
    <row r="1047" spans="2:16">
      <c r="B1047" s="113">
        <v>1043</v>
      </c>
      <c r="C1047" s="113">
        <v>-6.4</v>
      </c>
      <c r="D1047" s="276">
        <f t="shared" si="32"/>
        <v>16.388797495865582</v>
      </c>
      <c r="L1047" s="114">
        <f>IF(C1047&lt;$G$6,Lähteandmed!$E$45*1.2*1.005*($G$6-O1047),0)</f>
        <v>42.762444479999992</v>
      </c>
      <c r="M1047" s="276" t="str">
        <f>IF(($G$4-Lähteandmed!$H$45*(Kraadpäevad!$G$4-Kraadpäevad!C1047))&gt;Lähteandmed!$I$45,($G$4-Lähteandmed!$H$45*(Kraadpäevad!$G$4-Kraadpäevad!C1047)),Lähteandmed!$I$45)</f>
        <v/>
      </c>
      <c r="N1047" s="114">
        <f>IFERROR(($G$4-M1047)/($G$4-C1047),Lähteandmed!$H$45)</f>
        <v>0</v>
      </c>
      <c r="O1047" s="276">
        <f t="shared" si="33"/>
        <v>-6.4</v>
      </c>
      <c r="P1047" s="276">
        <f>IF(O1047&lt;($G$6-1),Lähteandmed!$E$45*1.2*1.005*(($G$6-1)-O1047),0)</f>
        <v>41.009885279999992</v>
      </c>
    </row>
    <row r="1048" spans="2:16">
      <c r="B1048" s="113">
        <v>1044</v>
      </c>
      <c r="C1048" s="113">
        <v>-6.2</v>
      </c>
      <c r="D1048" s="276">
        <f t="shared" si="32"/>
        <v>16.188797495865579</v>
      </c>
      <c r="L1048" s="114">
        <f>IF(C1048&lt;$G$6,Lähteandmed!$E$45*1.2*1.005*($G$6-O1048),0)</f>
        <v>42.411932639999996</v>
      </c>
      <c r="M1048" s="276" t="str">
        <f>IF(($G$4-Lähteandmed!$H$45*(Kraadpäevad!$G$4-Kraadpäevad!C1048))&gt;Lähteandmed!$I$45,($G$4-Lähteandmed!$H$45*(Kraadpäevad!$G$4-Kraadpäevad!C1048)),Lähteandmed!$I$45)</f>
        <v/>
      </c>
      <c r="N1048" s="114">
        <f>IFERROR(($G$4-M1048)/($G$4-C1048),Lähteandmed!$H$45)</f>
        <v>0</v>
      </c>
      <c r="O1048" s="276">
        <f t="shared" si="33"/>
        <v>-6.2</v>
      </c>
      <c r="P1048" s="276">
        <f>IF(O1048&lt;($G$6-1),Lähteandmed!$E$45*1.2*1.005*(($G$6-1)-O1048),0)</f>
        <v>40.659373439999996</v>
      </c>
    </row>
    <row r="1049" spans="2:16">
      <c r="B1049" s="113">
        <v>1045</v>
      </c>
      <c r="C1049" s="113">
        <v>-6.1</v>
      </c>
      <c r="D1049" s="276">
        <f t="shared" si="32"/>
        <v>16.088797495865578</v>
      </c>
      <c r="L1049" s="114">
        <f>IF(C1049&lt;$G$6,Lähteandmed!$E$45*1.2*1.005*($G$6-O1049),0)</f>
        <v>42.236676719999998</v>
      </c>
      <c r="M1049" s="276" t="str">
        <f>IF(($G$4-Lähteandmed!$H$45*(Kraadpäevad!$G$4-Kraadpäevad!C1049))&gt;Lähteandmed!$I$45,($G$4-Lähteandmed!$H$45*(Kraadpäevad!$G$4-Kraadpäevad!C1049)),Lähteandmed!$I$45)</f>
        <v/>
      </c>
      <c r="N1049" s="114">
        <f>IFERROR(($G$4-M1049)/($G$4-C1049),Lähteandmed!$H$45)</f>
        <v>0</v>
      </c>
      <c r="O1049" s="276">
        <f t="shared" si="33"/>
        <v>-6.1</v>
      </c>
      <c r="P1049" s="276">
        <f>IF(O1049&lt;($G$6-1),Lähteandmed!$E$45*1.2*1.005*(($G$6-1)-O1049),0)</f>
        <v>40.484117519999998</v>
      </c>
    </row>
    <row r="1050" spans="2:16">
      <c r="B1050" s="113">
        <v>1046</v>
      </c>
      <c r="C1050" s="113">
        <v>-6.1</v>
      </c>
      <c r="D1050" s="276">
        <f t="shared" si="32"/>
        <v>16.088797495865578</v>
      </c>
      <c r="L1050" s="114">
        <f>IF(C1050&lt;$G$6,Lähteandmed!$E$45*1.2*1.005*($G$6-O1050),0)</f>
        <v>42.236676719999998</v>
      </c>
      <c r="M1050" s="276" t="str">
        <f>IF(($G$4-Lähteandmed!$H$45*(Kraadpäevad!$G$4-Kraadpäevad!C1050))&gt;Lähteandmed!$I$45,($G$4-Lähteandmed!$H$45*(Kraadpäevad!$G$4-Kraadpäevad!C1050)),Lähteandmed!$I$45)</f>
        <v/>
      </c>
      <c r="N1050" s="114">
        <f>IFERROR(($G$4-M1050)/($G$4-C1050),Lähteandmed!$H$45)</f>
        <v>0</v>
      </c>
      <c r="O1050" s="276">
        <f t="shared" si="33"/>
        <v>-6.1</v>
      </c>
      <c r="P1050" s="276">
        <f>IF(O1050&lt;($G$6-1),Lähteandmed!$E$45*1.2*1.005*(($G$6-1)-O1050),0)</f>
        <v>40.484117519999998</v>
      </c>
    </row>
    <row r="1051" spans="2:16">
      <c r="B1051" s="113">
        <v>1047</v>
      </c>
      <c r="C1051" s="113">
        <v>-6</v>
      </c>
      <c r="D1051" s="276">
        <f t="shared" si="32"/>
        <v>15.98879749586558</v>
      </c>
      <c r="L1051" s="114">
        <f>IF(C1051&lt;$G$6,Lähteandmed!$E$45*1.2*1.005*($G$6-O1051),0)</f>
        <v>42.061420799999993</v>
      </c>
      <c r="M1051" s="276" t="str">
        <f>IF(($G$4-Lähteandmed!$H$45*(Kraadpäevad!$G$4-Kraadpäevad!C1051))&gt;Lähteandmed!$I$45,($G$4-Lähteandmed!$H$45*(Kraadpäevad!$G$4-Kraadpäevad!C1051)),Lähteandmed!$I$45)</f>
        <v/>
      </c>
      <c r="N1051" s="114">
        <f>IFERROR(($G$4-M1051)/($G$4-C1051),Lähteandmed!$H$45)</f>
        <v>0</v>
      </c>
      <c r="O1051" s="276">
        <f t="shared" si="33"/>
        <v>-6</v>
      </c>
      <c r="P1051" s="276">
        <f>IF(O1051&lt;($G$6-1),Lähteandmed!$E$45*1.2*1.005*(($G$6-1)-O1051),0)</f>
        <v>40.3088616</v>
      </c>
    </row>
    <row r="1052" spans="2:16">
      <c r="B1052" s="113">
        <v>1048</v>
      </c>
      <c r="C1052" s="113">
        <v>-6.2</v>
      </c>
      <c r="D1052" s="276">
        <f t="shared" si="32"/>
        <v>16.188797495865579</v>
      </c>
      <c r="L1052" s="114">
        <f>IF(C1052&lt;$G$6,Lähteandmed!$E$45*1.2*1.005*($G$6-O1052),0)</f>
        <v>42.411932639999996</v>
      </c>
      <c r="M1052" s="276" t="str">
        <f>IF(($G$4-Lähteandmed!$H$45*(Kraadpäevad!$G$4-Kraadpäevad!C1052))&gt;Lähteandmed!$I$45,($G$4-Lähteandmed!$H$45*(Kraadpäevad!$G$4-Kraadpäevad!C1052)),Lähteandmed!$I$45)</f>
        <v/>
      </c>
      <c r="N1052" s="114">
        <f>IFERROR(($G$4-M1052)/($G$4-C1052),Lähteandmed!$H$45)</f>
        <v>0</v>
      </c>
      <c r="O1052" s="276">
        <f t="shared" si="33"/>
        <v>-6.2</v>
      </c>
      <c r="P1052" s="276">
        <f>IF(O1052&lt;($G$6-1),Lähteandmed!$E$45*1.2*1.005*(($G$6-1)-O1052),0)</f>
        <v>40.659373439999996</v>
      </c>
    </row>
    <row r="1053" spans="2:16">
      <c r="B1053" s="113">
        <v>1049</v>
      </c>
      <c r="C1053" s="113">
        <v>-6.3</v>
      </c>
      <c r="D1053" s="276">
        <f t="shared" si="32"/>
        <v>16.28879749586558</v>
      </c>
      <c r="L1053" s="114">
        <f>IF(C1053&lt;$G$6,Lähteandmed!$E$45*1.2*1.005*($G$6-O1053),0)</f>
        <v>42.587188560000001</v>
      </c>
      <c r="M1053" s="276" t="str">
        <f>IF(($G$4-Lähteandmed!$H$45*(Kraadpäevad!$G$4-Kraadpäevad!C1053))&gt;Lähteandmed!$I$45,($G$4-Lähteandmed!$H$45*(Kraadpäevad!$G$4-Kraadpäevad!C1053)),Lähteandmed!$I$45)</f>
        <v/>
      </c>
      <c r="N1053" s="114">
        <f>IFERROR(($G$4-M1053)/($G$4-C1053),Lähteandmed!$H$45)</f>
        <v>0</v>
      </c>
      <c r="O1053" s="276">
        <f t="shared" si="33"/>
        <v>-6.3</v>
      </c>
      <c r="P1053" s="276">
        <f>IF(O1053&lt;($G$6-1),Lähteandmed!$E$45*1.2*1.005*(($G$6-1)-O1053),0)</f>
        <v>40.834629360000001</v>
      </c>
    </row>
    <row r="1054" spans="2:16">
      <c r="B1054" s="113">
        <v>1050</v>
      </c>
      <c r="C1054" s="113">
        <v>-6.5</v>
      </c>
      <c r="D1054" s="276">
        <f t="shared" si="32"/>
        <v>16.48879749586558</v>
      </c>
      <c r="L1054" s="114">
        <f>IF(C1054&lt;$G$6,Lähteandmed!$E$45*1.2*1.005*($G$6-O1054),0)</f>
        <v>42.937700399999997</v>
      </c>
      <c r="M1054" s="276" t="str">
        <f>IF(($G$4-Lähteandmed!$H$45*(Kraadpäevad!$G$4-Kraadpäevad!C1054))&gt;Lähteandmed!$I$45,($G$4-Lähteandmed!$H$45*(Kraadpäevad!$G$4-Kraadpäevad!C1054)),Lähteandmed!$I$45)</f>
        <v/>
      </c>
      <c r="N1054" s="114">
        <f>IFERROR(($G$4-M1054)/($G$4-C1054),Lähteandmed!$H$45)</f>
        <v>0</v>
      </c>
      <c r="O1054" s="276">
        <f t="shared" si="33"/>
        <v>-6.5</v>
      </c>
      <c r="P1054" s="276">
        <f>IF(O1054&lt;($G$6-1),Lähteandmed!$E$45*1.2*1.005*(($G$6-1)-O1054),0)</f>
        <v>41.185141199999997</v>
      </c>
    </row>
    <row r="1055" spans="2:16">
      <c r="B1055" s="113">
        <v>1051</v>
      </c>
      <c r="C1055" s="113">
        <v>-6.7</v>
      </c>
      <c r="D1055" s="276">
        <f t="shared" si="32"/>
        <v>16.688797495865579</v>
      </c>
      <c r="L1055" s="114">
        <f>IF(C1055&lt;$G$6,Lähteandmed!$E$45*1.2*1.005*($G$6-O1055),0)</f>
        <v>43.288212239999993</v>
      </c>
      <c r="M1055" s="276" t="str">
        <f>IF(($G$4-Lähteandmed!$H$45*(Kraadpäevad!$G$4-Kraadpäevad!C1055))&gt;Lähteandmed!$I$45,($G$4-Lähteandmed!$H$45*(Kraadpäevad!$G$4-Kraadpäevad!C1055)),Lähteandmed!$I$45)</f>
        <v/>
      </c>
      <c r="N1055" s="114">
        <f>IFERROR(($G$4-M1055)/($G$4-C1055),Lähteandmed!$H$45)</f>
        <v>0</v>
      </c>
      <c r="O1055" s="276">
        <f t="shared" si="33"/>
        <v>-6.7</v>
      </c>
      <c r="P1055" s="276">
        <f>IF(O1055&lt;($G$6-1),Lähteandmed!$E$45*1.2*1.005*(($G$6-1)-O1055),0)</f>
        <v>41.535653039999993</v>
      </c>
    </row>
    <row r="1056" spans="2:16">
      <c r="B1056" s="113">
        <v>1052</v>
      </c>
      <c r="C1056" s="113">
        <v>-6.8</v>
      </c>
      <c r="D1056" s="276">
        <f t="shared" si="32"/>
        <v>16.78879749586558</v>
      </c>
      <c r="L1056" s="114">
        <f>IF(C1056&lt;$G$6,Lähteandmed!$E$45*1.2*1.005*($G$6-O1056),0)</f>
        <v>43.463468159999998</v>
      </c>
      <c r="M1056" s="276" t="str">
        <f>IF(($G$4-Lähteandmed!$H$45*(Kraadpäevad!$G$4-Kraadpäevad!C1056))&gt;Lähteandmed!$I$45,($G$4-Lähteandmed!$H$45*(Kraadpäevad!$G$4-Kraadpäevad!C1056)),Lähteandmed!$I$45)</f>
        <v/>
      </c>
      <c r="N1056" s="114">
        <f>IFERROR(($G$4-M1056)/($G$4-C1056),Lähteandmed!$H$45)</f>
        <v>0</v>
      </c>
      <c r="O1056" s="276">
        <f t="shared" si="33"/>
        <v>-6.8</v>
      </c>
      <c r="P1056" s="276">
        <f>IF(O1056&lt;($G$6-1),Lähteandmed!$E$45*1.2*1.005*(($G$6-1)-O1056),0)</f>
        <v>41.710908959999998</v>
      </c>
    </row>
    <row r="1057" spans="2:16">
      <c r="B1057" s="113">
        <v>1053</v>
      </c>
      <c r="C1057" s="113">
        <v>-7</v>
      </c>
      <c r="D1057" s="276">
        <f t="shared" si="32"/>
        <v>16.98879749586558</v>
      </c>
      <c r="L1057" s="114">
        <f>IF(C1057&lt;$G$6,Lähteandmed!$E$45*1.2*1.005*($G$6-O1057),0)</f>
        <v>43.813979999999994</v>
      </c>
      <c r="M1057" s="276" t="str">
        <f>IF(($G$4-Lähteandmed!$H$45*(Kraadpäevad!$G$4-Kraadpäevad!C1057))&gt;Lähteandmed!$I$45,($G$4-Lähteandmed!$H$45*(Kraadpäevad!$G$4-Kraadpäevad!C1057)),Lähteandmed!$I$45)</f>
        <v/>
      </c>
      <c r="N1057" s="114">
        <f>IFERROR(($G$4-M1057)/($G$4-C1057),Lähteandmed!$H$45)</f>
        <v>0</v>
      </c>
      <c r="O1057" s="276">
        <f t="shared" si="33"/>
        <v>-7</v>
      </c>
      <c r="P1057" s="276">
        <f>IF(O1057&lt;($G$6-1),Lähteandmed!$E$45*1.2*1.005*(($G$6-1)-O1057),0)</f>
        <v>42.061420799999993</v>
      </c>
    </row>
    <row r="1058" spans="2:16">
      <c r="B1058" s="113">
        <v>1054</v>
      </c>
      <c r="C1058" s="113">
        <v>-7</v>
      </c>
      <c r="D1058" s="276">
        <f t="shared" si="32"/>
        <v>16.98879749586558</v>
      </c>
      <c r="L1058" s="114">
        <f>IF(C1058&lt;$G$6,Lähteandmed!$E$45*1.2*1.005*($G$6-O1058),0)</f>
        <v>43.813979999999994</v>
      </c>
      <c r="M1058" s="276" t="str">
        <f>IF(($G$4-Lähteandmed!$H$45*(Kraadpäevad!$G$4-Kraadpäevad!C1058))&gt;Lähteandmed!$I$45,($G$4-Lähteandmed!$H$45*(Kraadpäevad!$G$4-Kraadpäevad!C1058)),Lähteandmed!$I$45)</f>
        <v/>
      </c>
      <c r="N1058" s="114">
        <f>IFERROR(($G$4-M1058)/($G$4-C1058),Lähteandmed!$H$45)</f>
        <v>0</v>
      </c>
      <c r="O1058" s="276">
        <f t="shared" si="33"/>
        <v>-7</v>
      </c>
      <c r="P1058" s="276">
        <f>IF(O1058&lt;($G$6-1),Lähteandmed!$E$45*1.2*1.005*(($G$6-1)-O1058),0)</f>
        <v>42.061420799999993</v>
      </c>
    </row>
    <row r="1059" spans="2:16">
      <c r="B1059" s="113">
        <v>1055</v>
      </c>
      <c r="C1059" s="113">
        <v>-7</v>
      </c>
      <c r="D1059" s="276">
        <f t="shared" si="32"/>
        <v>16.98879749586558</v>
      </c>
      <c r="L1059" s="114">
        <f>IF(C1059&lt;$G$6,Lähteandmed!$E$45*1.2*1.005*($G$6-O1059),0)</f>
        <v>43.813979999999994</v>
      </c>
      <c r="M1059" s="276" t="str">
        <f>IF(($G$4-Lähteandmed!$H$45*(Kraadpäevad!$G$4-Kraadpäevad!C1059))&gt;Lähteandmed!$I$45,($G$4-Lähteandmed!$H$45*(Kraadpäevad!$G$4-Kraadpäevad!C1059)),Lähteandmed!$I$45)</f>
        <v/>
      </c>
      <c r="N1059" s="114">
        <f>IFERROR(($G$4-M1059)/($G$4-C1059),Lähteandmed!$H$45)</f>
        <v>0</v>
      </c>
      <c r="O1059" s="276">
        <f t="shared" si="33"/>
        <v>-7</v>
      </c>
      <c r="P1059" s="276">
        <f>IF(O1059&lt;($G$6-1),Lähteandmed!$E$45*1.2*1.005*(($G$6-1)-O1059),0)</f>
        <v>42.061420799999993</v>
      </c>
    </row>
    <row r="1060" spans="2:16">
      <c r="B1060" s="113">
        <v>1056</v>
      </c>
      <c r="C1060" s="113">
        <v>-7</v>
      </c>
      <c r="D1060" s="276">
        <f t="shared" si="32"/>
        <v>16.98879749586558</v>
      </c>
      <c r="L1060" s="114">
        <f>IF(C1060&lt;$G$6,Lähteandmed!$E$45*1.2*1.005*($G$6-O1060),0)</f>
        <v>43.813979999999994</v>
      </c>
      <c r="M1060" s="276" t="str">
        <f>IF(($G$4-Lähteandmed!$H$45*(Kraadpäevad!$G$4-Kraadpäevad!C1060))&gt;Lähteandmed!$I$45,($G$4-Lähteandmed!$H$45*(Kraadpäevad!$G$4-Kraadpäevad!C1060)),Lähteandmed!$I$45)</f>
        <v/>
      </c>
      <c r="N1060" s="114">
        <f>IFERROR(($G$4-M1060)/($G$4-C1060),Lähteandmed!$H$45)</f>
        <v>0</v>
      </c>
      <c r="O1060" s="276">
        <f t="shared" si="33"/>
        <v>-7</v>
      </c>
      <c r="P1060" s="276">
        <f>IF(O1060&lt;($G$6-1),Lähteandmed!$E$45*1.2*1.005*(($G$6-1)-O1060),0)</f>
        <v>42.061420799999993</v>
      </c>
    </row>
    <row r="1061" spans="2:16">
      <c r="B1061" s="113">
        <v>1057</v>
      </c>
      <c r="C1061" s="113">
        <v>-6.3</v>
      </c>
      <c r="D1061" s="276">
        <f t="shared" si="32"/>
        <v>16.28879749586558</v>
      </c>
      <c r="L1061" s="114">
        <f>IF(C1061&lt;$G$6,Lähteandmed!$E$45*1.2*1.005*($G$6-O1061),0)</f>
        <v>42.587188560000001</v>
      </c>
      <c r="M1061" s="276" t="str">
        <f>IF(($G$4-Lähteandmed!$H$45*(Kraadpäevad!$G$4-Kraadpäevad!C1061))&gt;Lähteandmed!$I$45,($G$4-Lähteandmed!$H$45*(Kraadpäevad!$G$4-Kraadpäevad!C1061)),Lähteandmed!$I$45)</f>
        <v/>
      </c>
      <c r="N1061" s="114">
        <f>IFERROR(($G$4-M1061)/($G$4-C1061),Lähteandmed!$H$45)</f>
        <v>0</v>
      </c>
      <c r="O1061" s="276">
        <f t="shared" si="33"/>
        <v>-6.3</v>
      </c>
      <c r="P1061" s="276">
        <f>IF(O1061&lt;($G$6-1),Lähteandmed!$E$45*1.2*1.005*(($G$6-1)-O1061),0)</f>
        <v>40.834629360000001</v>
      </c>
    </row>
    <row r="1062" spans="2:16">
      <c r="B1062" s="113">
        <v>1058</v>
      </c>
      <c r="C1062" s="113">
        <v>-5.7</v>
      </c>
      <c r="D1062" s="276">
        <f t="shared" si="32"/>
        <v>15.688797495865579</v>
      </c>
      <c r="L1062" s="114">
        <f>IF(C1062&lt;$G$6,Lähteandmed!$E$45*1.2*1.005*($G$6-O1062),0)</f>
        <v>41.535653039999993</v>
      </c>
      <c r="M1062" s="276" t="str">
        <f>IF(($G$4-Lähteandmed!$H$45*(Kraadpäevad!$G$4-Kraadpäevad!C1062))&gt;Lähteandmed!$I$45,($G$4-Lähteandmed!$H$45*(Kraadpäevad!$G$4-Kraadpäevad!C1062)),Lähteandmed!$I$45)</f>
        <v/>
      </c>
      <c r="N1062" s="114">
        <f>IFERROR(($G$4-M1062)/($G$4-C1062),Lähteandmed!$H$45)</f>
        <v>0</v>
      </c>
      <c r="O1062" s="276">
        <f t="shared" si="33"/>
        <v>-5.7</v>
      </c>
      <c r="P1062" s="276">
        <f>IF(O1062&lt;($G$6-1),Lähteandmed!$E$45*1.2*1.005*(($G$6-1)-O1062),0)</f>
        <v>39.783093839999999</v>
      </c>
    </row>
    <row r="1063" spans="2:16">
      <c r="B1063" s="113">
        <v>1059</v>
      </c>
      <c r="C1063" s="113">
        <v>-5</v>
      </c>
      <c r="D1063" s="276">
        <f t="shared" si="32"/>
        <v>14.98879749586558</v>
      </c>
      <c r="L1063" s="114">
        <f>IF(C1063&lt;$G$6,Lähteandmed!$E$45*1.2*1.005*($G$6-O1063),0)</f>
        <v>40.3088616</v>
      </c>
      <c r="M1063" s="276" t="str">
        <f>IF(($G$4-Lähteandmed!$H$45*(Kraadpäevad!$G$4-Kraadpäevad!C1063))&gt;Lähteandmed!$I$45,($G$4-Lähteandmed!$H$45*(Kraadpäevad!$G$4-Kraadpäevad!C1063)),Lähteandmed!$I$45)</f>
        <v/>
      </c>
      <c r="N1063" s="114">
        <f>IFERROR(($G$4-M1063)/($G$4-C1063),Lähteandmed!$H$45)</f>
        <v>0</v>
      </c>
      <c r="O1063" s="276">
        <f t="shared" si="33"/>
        <v>-5</v>
      </c>
      <c r="P1063" s="276">
        <f>IF(O1063&lt;($G$6-1),Lähteandmed!$E$45*1.2*1.005*(($G$6-1)-O1063),0)</f>
        <v>38.5563024</v>
      </c>
    </row>
    <row r="1064" spans="2:16">
      <c r="B1064" s="113">
        <v>1060</v>
      </c>
      <c r="C1064" s="113">
        <v>-4.3</v>
      </c>
      <c r="D1064" s="276">
        <f t="shared" si="32"/>
        <v>14.28879749586558</v>
      </c>
      <c r="L1064" s="114">
        <f>IF(C1064&lt;$G$6,Lähteandmed!$E$45*1.2*1.005*($G$6-O1064),0)</f>
        <v>39.082070160000001</v>
      </c>
      <c r="M1064" s="276" t="str">
        <f>IF(($G$4-Lähteandmed!$H$45*(Kraadpäevad!$G$4-Kraadpäevad!C1064))&gt;Lähteandmed!$I$45,($G$4-Lähteandmed!$H$45*(Kraadpäevad!$G$4-Kraadpäevad!C1064)),Lähteandmed!$I$45)</f>
        <v/>
      </c>
      <c r="N1064" s="114">
        <f>IFERROR(($G$4-M1064)/($G$4-C1064),Lähteandmed!$H$45)</f>
        <v>0</v>
      </c>
      <c r="O1064" s="276">
        <f t="shared" si="33"/>
        <v>-4.3</v>
      </c>
      <c r="P1064" s="276">
        <f>IF(O1064&lt;($G$6-1),Lähteandmed!$E$45*1.2*1.005*(($G$6-1)-O1064),0)</f>
        <v>37.32951096</v>
      </c>
    </row>
    <row r="1065" spans="2:16">
      <c r="B1065" s="113">
        <v>1061</v>
      </c>
      <c r="C1065" s="113">
        <v>-3.7</v>
      </c>
      <c r="D1065" s="276">
        <f t="shared" si="32"/>
        <v>13.688797495865579</v>
      </c>
      <c r="L1065" s="114">
        <f>IF(C1065&lt;$G$6,Lähteandmed!$E$45*1.2*1.005*($G$6-O1065),0)</f>
        <v>38.030534639999999</v>
      </c>
      <c r="M1065" s="276" t="str">
        <f>IF(($G$4-Lähteandmed!$H$45*(Kraadpäevad!$G$4-Kraadpäevad!C1065))&gt;Lähteandmed!$I$45,($G$4-Lähteandmed!$H$45*(Kraadpäevad!$G$4-Kraadpäevad!C1065)),Lähteandmed!$I$45)</f>
        <v/>
      </c>
      <c r="N1065" s="114">
        <f>IFERROR(($G$4-M1065)/($G$4-C1065),Lähteandmed!$H$45)</f>
        <v>0</v>
      </c>
      <c r="O1065" s="276">
        <f t="shared" si="33"/>
        <v>-3.7</v>
      </c>
      <c r="P1065" s="276">
        <f>IF(O1065&lt;($G$6-1),Lähteandmed!$E$45*1.2*1.005*(($G$6-1)-O1065),0)</f>
        <v>36.277975439999999</v>
      </c>
    </row>
    <row r="1066" spans="2:16">
      <c r="B1066" s="113">
        <v>1062</v>
      </c>
      <c r="C1066" s="113">
        <v>-3</v>
      </c>
      <c r="D1066" s="276">
        <f t="shared" si="32"/>
        <v>12.98879749586558</v>
      </c>
      <c r="L1066" s="114">
        <f>IF(C1066&lt;$G$6,Lähteandmed!$E$45*1.2*1.005*($G$6-O1066),0)</f>
        <v>36.8037432</v>
      </c>
      <c r="M1066" s="276" t="str">
        <f>IF(($G$4-Lähteandmed!$H$45*(Kraadpäevad!$G$4-Kraadpäevad!C1066))&gt;Lähteandmed!$I$45,($G$4-Lähteandmed!$H$45*(Kraadpäevad!$G$4-Kraadpäevad!C1066)),Lähteandmed!$I$45)</f>
        <v/>
      </c>
      <c r="N1066" s="114">
        <f>IFERROR(($G$4-M1066)/($G$4-C1066),Lähteandmed!$H$45)</f>
        <v>0</v>
      </c>
      <c r="O1066" s="276">
        <f t="shared" si="33"/>
        <v>-3</v>
      </c>
      <c r="P1066" s="276">
        <f>IF(O1066&lt;($G$6-1),Lähteandmed!$E$45*1.2*1.005*(($G$6-1)-O1066),0)</f>
        <v>35.051183999999999</v>
      </c>
    </row>
    <row r="1067" spans="2:16">
      <c r="B1067" s="113">
        <v>1063</v>
      </c>
      <c r="C1067" s="113">
        <v>-2.2999999999999998</v>
      </c>
      <c r="D1067" s="276">
        <f t="shared" si="32"/>
        <v>12.28879749586558</v>
      </c>
      <c r="L1067" s="114">
        <f>IF(C1067&lt;$G$6,Lähteandmed!$E$45*1.2*1.005*($G$6-O1067),0)</f>
        <v>35.57695176</v>
      </c>
      <c r="M1067" s="276" t="str">
        <f>IF(($G$4-Lähteandmed!$H$45*(Kraadpäevad!$G$4-Kraadpäevad!C1067))&gt;Lähteandmed!$I$45,($G$4-Lähteandmed!$H$45*(Kraadpäevad!$G$4-Kraadpäevad!C1067)),Lähteandmed!$I$45)</f>
        <v/>
      </c>
      <c r="N1067" s="114">
        <f>IFERROR(($G$4-M1067)/($G$4-C1067),Lähteandmed!$H$45)</f>
        <v>0</v>
      </c>
      <c r="O1067" s="276">
        <f t="shared" si="33"/>
        <v>-2.2999999999999998</v>
      </c>
      <c r="P1067" s="276">
        <f>IF(O1067&lt;($G$6-1),Lähteandmed!$E$45*1.2*1.005*(($G$6-1)-O1067),0)</f>
        <v>33.82439256</v>
      </c>
    </row>
    <row r="1068" spans="2:16">
      <c r="B1068" s="113">
        <v>1064</v>
      </c>
      <c r="C1068" s="113">
        <v>-1.7</v>
      </c>
      <c r="D1068" s="276">
        <f t="shared" si="32"/>
        <v>11.688797495865579</v>
      </c>
      <c r="L1068" s="114">
        <f>IF(C1068&lt;$G$6,Lähteandmed!$E$45*1.2*1.005*($G$6-O1068),0)</f>
        <v>34.525416239999998</v>
      </c>
      <c r="M1068" s="276" t="str">
        <f>IF(($G$4-Lähteandmed!$H$45*(Kraadpäevad!$G$4-Kraadpäevad!C1068))&gt;Lähteandmed!$I$45,($G$4-Lähteandmed!$H$45*(Kraadpäevad!$G$4-Kraadpäevad!C1068)),Lähteandmed!$I$45)</f>
        <v/>
      </c>
      <c r="N1068" s="114">
        <f>IFERROR(($G$4-M1068)/($G$4-C1068),Lähteandmed!$H$45)</f>
        <v>0</v>
      </c>
      <c r="O1068" s="276">
        <f t="shared" si="33"/>
        <v>-1.7</v>
      </c>
      <c r="P1068" s="276">
        <f>IF(O1068&lt;($G$6-1),Lähteandmed!$E$45*1.2*1.005*(($G$6-1)-O1068),0)</f>
        <v>32.772857039999998</v>
      </c>
    </row>
    <row r="1069" spans="2:16">
      <c r="B1069" s="113">
        <v>1065</v>
      </c>
      <c r="C1069" s="113">
        <v>-1</v>
      </c>
      <c r="D1069" s="276">
        <f t="shared" si="32"/>
        <v>10.98879749586558</v>
      </c>
      <c r="L1069" s="114">
        <f>IF(C1069&lt;$G$6,Lähteandmed!$E$45*1.2*1.005*($G$6-O1069),0)</f>
        <v>33.298624799999999</v>
      </c>
      <c r="M1069" s="276" t="str">
        <f>IF(($G$4-Lähteandmed!$H$45*(Kraadpäevad!$G$4-Kraadpäevad!C1069))&gt;Lähteandmed!$I$45,($G$4-Lähteandmed!$H$45*(Kraadpäevad!$G$4-Kraadpäevad!C1069)),Lähteandmed!$I$45)</f>
        <v/>
      </c>
      <c r="N1069" s="114">
        <f>IFERROR(($G$4-M1069)/($G$4-C1069),Lähteandmed!$H$45)</f>
        <v>0</v>
      </c>
      <c r="O1069" s="276">
        <f t="shared" si="33"/>
        <v>-1</v>
      </c>
      <c r="P1069" s="276">
        <f>IF(O1069&lt;($G$6-1),Lähteandmed!$E$45*1.2*1.005*(($G$6-1)-O1069),0)</f>
        <v>31.546065599999999</v>
      </c>
    </row>
    <row r="1070" spans="2:16">
      <c r="B1070" s="113">
        <v>1066</v>
      </c>
      <c r="C1070" s="113">
        <v>-0.6</v>
      </c>
      <c r="D1070" s="276">
        <f t="shared" si="32"/>
        <v>10.588797495865579</v>
      </c>
      <c r="L1070" s="114">
        <f>IF(C1070&lt;$G$6,Lähteandmed!$E$45*1.2*1.005*($G$6-O1070),0)</f>
        <v>32.59760112</v>
      </c>
      <c r="M1070" s="276" t="str">
        <f>IF(($G$4-Lähteandmed!$H$45*(Kraadpäevad!$G$4-Kraadpäevad!C1070))&gt;Lähteandmed!$I$45,($G$4-Lähteandmed!$H$45*(Kraadpäevad!$G$4-Kraadpäevad!C1070)),Lähteandmed!$I$45)</f>
        <v/>
      </c>
      <c r="N1070" s="114">
        <f>IFERROR(($G$4-M1070)/($G$4-C1070),Lähteandmed!$H$45)</f>
        <v>0</v>
      </c>
      <c r="O1070" s="276">
        <f t="shared" si="33"/>
        <v>-0.6</v>
      </c>
      <c r="P1070" s="276">
        <f>IF(O1070&lt;($G$6-1),Lähteandmed!$E$45*1.2*1.005*(($G$6-1)-O1070),0)</f>
        <v>30.84504192</v>
      </c>
    </row>
    <row r="1071" spans="2:16">
      <c r="B1071" s="113">
        <v>1067</v>
      </c>
      <c r="C1071" s="113">
        <v>-0.1</v>
      </c>
      <c r="D1071" s="276">
        <f t="shared" si="32"/>
        <v>10.088797495865579</v>
      </c>
      <c r="L1071" s="114">
        <f>IF(C1071&lt;$G$6,Lähteandmed!$E$45*1.2*1.005*($G$6-O1071),0)</f>
        <v>31.72132152</v>
      </c>
      <c r="M1071" s="276" t="str">
        <f>IF(($G$4-Lähteandmed!$H$45*(Kraadpäevad!$G$4-Kraadpäevad!C1071))&gt;Lähteandmed!$I$45,($G$4-Lähteandmed!$H$45*(Kraadpäevad!$G$4-Kraadpäevad!C1071)),Lähteandmed!$I$45)</f>
        <v/>
      </c>
      <c r="N1071" s="114">
        <f>IFERROR(($G$4-M1071)/($G$4-C1071),Lähteandmed!$H$45)</f>
        <v>0</v>
      </c>
      <c r="O1071" s="276">
        <f t="shared" si="33"/>
        <v>-0.1</v>
      </c>
      <c r="P1071" s="276">
        <f>IF(O1071&lt;($G$6-1),Lähteandmed!$E$45*1.2*1.005*(($G$6-1)-O1071),0)</f>
        <v>29.96876232</v>
      </c>
    </row>
    <row r="1072" spans="2:16">
      <c r="B1072" s="113">
        <v>1068</v>
      </c>
      <c r="C1072" s="113">
        <v>0.3</v>
      </c>
      <c r="D1072" s="276">
        <f t="shared" si="32"/>
        <v>9.6887974958655789</v>
      </c>
      <c r="L1072" s="114">
        <f>IF(C1072&lt;$G$6,Lähteandmed!$E$45*1.2*1.005*($G$6-O1072),0)</f>
        <v>31.020297839999998</v>
      </c>
      <c r="M1072" s="276" t="str">
        <f>IF(($G$4-Lähteandmed!$H$45*(Kraadpäevad!$G$4-Kraadpäevad!C1072))&gt;Lähteandmed!$I$45,($G$4-Lähteandmed!$H$45*(Kraadpäevad!$G$4-Kraadpäevad!C1072)),Lähteandmed!$I$45)</f>
        <v/>
      </c>
      <c r="N1072" s="114">
        <f>IFERROR(($G$4-M1072)/($G$4-C1072),Lähteandmed!$H$45)</f>
        <v>0</v>
      </c>
      <c r="O1072" s="276">
        <f t="shared" si="33"/>
        <v>0.3</v>
      </c>
      <c r="P1072" s="276">
        <f>IF(O1072&lt;($G$6-1),Lähteandmed!$E$45*1.2*1.005*(($G$6-1)-O1072),0)</f>
        <v>29.267738639999997</v>
      </c>
    </row>
    <row r="1073" spans="2:16">
      <c r="B1073" s="113">
        <v>1069</v>
      </c>
      <c r="C1073" s="113">
        <v>0.1</v>
      </c>
      <c r="D1073" s="276">
        <f t="shared" si="32"/>
        <v>9.88879749586558</v>
      </c>
      <c r="L1073" s="114">
        <f>IF(C1073&lt;$G$6,Lähteandmed!$E$45*1.2*1.005*($G$6-O1073),0)</f>
        <v>31.370809679999994</v>
      </c>
      <c r="M1073" s="276" t="str">
        <f>IF(($G$4-Lähteandmed!$H$45*(Kraadpäevad!$G$4-Kraadpäevad!C1073))&gt;Lähteandmed!$I$45,($G$4-Lähteandmed!$H$45*(Kraadpäevad!$G$4-Kraadpäevad!C1073)),Lähteandmed!$I$45)</f>
        <v/>
      </c>
      <c r="N1073" s="114">
        <f>IFERROR(($G$4-M1073)/($G$4-C1073),Lähteandmed!$H$45)</f>
        <v>0</v>
      </c>
      <c r="O1073" s="276">
        <f t="shared" si="33"/>
        <v>0.1</v>
      </c>
      <c r="P1073" s="276">
        <f>IF(O1073&lt;($G$6-1),Lähteandmed!$E$45*1.2*1.005*(($G$6-1)-O1073),0)</f>
        <v>29.618250479999997</v>
      </c>
    </row>
    <row r="1074" spans="2:16">
      <c r="B1074" s="113">
        <v>1070</v>
      </c>
      <c r="C1074" s="113">
        <v>-0.2</v>
      </c>
      <c r="D1074" s="276">
        <f t="shared" si="32"/>
        <v>10.188797495865579</v>
      </c>
      <c r="L1074" s="114">
        <f>IF(C1074&lt;$G$6,Lähteandmed!$E$45*1.2*1.005*($G$6-O1074),0)</f>
        <v>31.896577439999998</v>
      </c>
      <c r="M1074" s="276" t="str">
        <f>IF(($G$4-Lähteandmed!$H$45*(Kraadpäevad!$G$4-Kraadpäevad!C1074))&gt;Lähteandmed!$I$45,($G$4-Lähteandmed!$H$45*(Kraadpäevad!$G$4-Kraadpäevad!C1074)),Lähteandmed!$I$45)</f>
        <v/>
      </c>
      <c r="N1074" s="114">
        <f>IFERROR(($G$4-M1074)/($G$4-C1074),Lähteandmed!$H$45)</f>
        <v>0</v>
      </c>
      <c r="O1074" s="276">
        <f t="shared" si="33"/>
        <v>-0.2</v>
      </c>
      <c r="P1074" s="276">
        <f>IF(O1074&lt;($G$6-1),Lähteandmed!$E$45*1.2*1.005*(($G$6-1)-O1074),0)</f>
        <v>30.144018239999998</v>
      </c>
    </row>
    <row r="1075" spans="2:16">
      <c r="B1075" s="113">
        <v>1071</v>
      </c>
      <c r="C1075" s="113">
        <v>-0.4</v>
      </c>
      <c r="D1075" s="276">
        <f t="shared" si="32"/>
        <v>10.38879749586558</v>
      </c>
      <c r="L1075" s="114">
        <f>IF(C1075&lt;$G$6,Lähteandmed!$E$45*1.2*1.005*($G$6-O1075),0)</f>
        <v>32.247089279999997</v>
      </c>
      <c r="M1075" s="276" t="str">
        <f>IF(($G$4-Lähteandmed!$H$45*(Kraadpäevad!$G$4-Kraadpäevad!C1075))&gt;Lähteandmed!$I$45,($G$4-Lähteandmed!$H$45*(Kraadpäevad!$G$4-Kraadpäevad!C1075)),Lähteandmed!$I$45)</f>
        <v/>
      </c>
      <c r="N1075" s="114">
        <f>IFERROR(($G$4-M1075)/($G$4-C1075),Lähteandmed!$H$45)</f>
        <v>0</v>
      </c>
      <c r="O1075" s="276">
        <f t="shared" si="33"/>
        <v>-0.4</v>
      </c>
      <c r="P1075" s="276">
        <f>IF(O1075&lt;($G$6-1),Lähteandmed!$E$45*1.2*1.005*(($G$6-1)-O1075),0)</f>
        <v>30.494530079999997</v>
      </c>
    </row>
    <row r="1076" spans="2:16">
      <c r="B1076" s="113">
        <v>1072</v>
      </c>
      <c r="C1076" s="113">
        <v>-1</v>
      </c>
      <c r="D1076" s="276">
        <f t="shared" si="32"/>
        <v>10.98879749586558</v>
      </c>
      <c r="L1076" s="114">
        <f>IF(C1076&lt;$G$6,Lähteandmed!$E$45*1.2*1.005*($G$6-O1076),0)</f>
        <v>33.298624799999999</v>
      </c>
      <c r="M1076" s="276" t="str">
        <f>IF(($G$4-Lähteandmed!$H$45*(Kraadpäevad!$G$4-Kraadpäevad!C1076))&gt;Lähteandmed!$I$45,($G$4-Lähteandmed!$H$45*(Kraadpäevad!$G$4-Kraadpäevad!C1076)),Lähteandmed!$I$45)</f>
        <v/>
      </c>
      <c r="N1076" s="114">
        <f>IFERROR(($G$4-M1076)/($G$4-C1076),Lähteandmed!$H$45)</f>
        <v>0</v>
      </c>
      <c r="O1076" s="276">
        <f t="shared" si="33"/>
        <v>-1</v>
      </c>
      <c r="P1076" s="276">
        <f>IF(O1076&lt;($G$6-1),Lähteandmed!$E$45*1.2*1.005*(($G$6-1)-O1076),0)</f>
        <v>31.546065599999999</v>
      </c>
    </row>
    <row r="1077" spans="2:16">
      <c r="B1077" s="113">
        <v>1073</v>
      </c>
      <c r="C1077" s="113">
        <v>-1.5</v>
      </c>
      <c r="D1077" s="276">
        <f t="shared" si="32"/>
        <v>11.48879749586558</v>
      </c>
      <c r="L1077" s="114">
        <f>IF(C1077&lt;$G$6,Lähteandmed!$E$45*1.2*1.005*($G$6-O1077),0)</f>
        <v>34.174904399999996</v>
      </c>
      <c r="M1077" s="276" t="str">
        <f>IF(($G$4-Lähteandmed!$H$45*(Kraadpäevad!$G$4-Kraadpäevad!C1077))&gt;Lähteandmed!$I$45,($G$4-Lähteandmed!$H$45*(Kraadpäevad!$G$4-Kraadpäevad!C1077)),Lähteandmed!$I$45)</f>
        <v/>
      </c>
      <c r="N1077" s="114">
        <f>IFERROR(($G$4-M1077)/($G$4-C1077),Lähteandmed!$H$45)</f>
        <v>0</v>
      </c>
      <c r="O1077" s="276">
        <f t="shared" si="33"/>
        <v>-1.5</v>
      </c>
      <c r="P1077" s="276">
        <f>IF(O1077&lt;($G$6-1),Lähteandmed!$E$45*1.2*1.005*(($G$6-1)-O1077),0)</f>
        <v>32.422345199999995</v>
      </c>
    </row>
    <row r="1078" spans="2:16">
      <c r="B1078" s="113">
        <v>1074</v>
      </c>
      <c r="C1078" s="113">
        <v>-2.1</v>
      </c>
      <c r="D1078" s="276">
        <f t="shared" si="32"/>
        <v>12.088797495865579</v>
      </c>
      <c r="L1078" s="114">
        <f>IF(C1078&lt;$G$6,Lähteandmed!$E$45*1.2*1.005*($G$6-O1078),0)</f>
        <v>35.226439919999997</v>
      </c>
      <c r="M1078" s="276" t="str">
        <f>IF(($G$4-Lähteandmed!$H$45*(Kraadpäevad!$G$4-Kraadpäevad!C1078))&gt;Lähteandmed!$I$45,($G$4-Lähteandmed!$H$45*(Kraadpäevad!$G$4-Kraadpäevad!C1078)),Lähteandmed!$I$45)</f>
        <v/>
      </c>
      <c r="N1078" s="114">
        <f>IFERROR(($G$4-M1078)/($G$4-C1078),Lähteandmed!$H$45)</f>
        <v>0</v>
      </c>
      <c r="O1078" s="276">
        <f t="shared" si="33"/>
        <v>-2.1</v>
      </c>
      <c r="P1078" s="276">
        <f>IF(O1078&lt;($G$6-1),Lähteandmed!$E$45*1.2*1.005*(($G$6-1)-O1078),0)</f>
        <v>33.473880719999997</v>
      </c>
    </row>
    <row r="1079" spans="2:16">
      <c r="B1079" s="113">
        <v>1075</v>
      </c>
      <c r="C1079" s="113">
        <v>-2.2999999999999998</v>
      </c>
      <c r="D1079" s="276">
        <f t="shared" si="32"/>
        <v>12.28879749586558</v>
      </c>
      <c r="L1079" s="114">
        <f>IF(C1079&lt;$G$6,Lähteandmed!$E$45*1.2*1.005*($G$6-O1079),0)</f>
        <v>35.57695176</v>
      </c>
      <c r="M1079" s="276" t="str">
        <f>IF(($G$4-Lähteandmed!$H$45*(Kraadpäevad!$G$4-Kraadpäevad!C1079))&gt;Lähteandmed!$I$45,($G$4-Lähteandmed!$H$45*(Kraadpäevad!$G$4-Kraadpäevad!C1079)),Lähteandmed!$I$45)</f>
        <v/>
      </c>
      <c r="N1079" s="114">
        <f>IFERROR(($G$4-M1079)/($G$4-C1079),Lähteandmed!$H$45)</f>
        <v>0</v>
      </c>
      <c r="O1079" s="276">
        <f t="shared" si="33"/>
        <v>-2.2999999999999998</v>
      </c>
      <c r="P1079" s="276">
        <f>IF(O1079&lt;($G$6-1),Lähteandmed!$E$45*1.2*1.005*(($G$6-1)-O1079),0)</f>
        <v>33.82439256</v>
      </c>
    </row>
    <row r="1080" spans="2:16">
      <c r="B1080" s="113">
        <v>1076</v>
      </c>
      <c r="C1080" s="113">
        <v>-2.6</v>
      </c>
      <c r="D1080" s="276">
        <f t="shared" si="32"/>
        <v>12.588797495865579</v>
      </c>
      <c r="L1080" s="114">
        <f>IF(C1080&lt;$G$6,Lähteandmed!$E$45*1.2*1.005*($G$6-O1080),0)</f>
        <v>36.102719520000001</v>
      </c>
      <c r="M1080" s="276" t="str">
        <f>IF(($G$4-Lähteandmed!$H$45*(Kraadpäevad!$G$4-Kraadpäevad!C1080))&gt;Lähteandmed!$I$45,($G$4-Lähteandmed!$H$45*(Kraadpäevad!$G$4-Kraadpäevad!C1080)),Lähteandmed!$I$45)</f>
        <v/>
      </c>
      <c r="N1080" s="114">
        <f>IFERROR(($G$4-M1080)/($G$4-C1080),Lähteandmed!$H$45)</f>
        <v>0</v>
      </c>
      <c r="O1080" s="276">
        <f t="shared" si="33"/>
        <v>-2.6</v>
      </c>
      <c r="P1080" s="276">
        <f>IF(O1080&lt;($G$6-1),Lähteandmed!$E$45*1.2*1.005*(($G$6-1)-O1080),0)</f>
        <v>34.350160320000001</v>
      </c>
    </row>
    <row r="1081" spans="2:16">
      <c r="B1081" s="113">
        <v>1077</v>
      </c>
      <c r="C1081" s="113">
        <v>-2.8</v>
      </c>
      <c r="D1081" s="276">
        <f t="shared" si="32"/>
        <v>12.78879749586558</v>
      </c>
      <c r="L1081" s="114">
        <f>IF(C1081&lt;$G$6,Lähteandmed!$E$45*1.2*1.005*($G$6-O1081),0)</f>
        <v>36.453231359999997</v>
      </c>
      <c r="M1081" s="276" t="str">
        <f>IF(($G$4-Lähteandmed!$H$45*(Kraadpäevad!$G$4-Kraadpäevad!C1081))&gt;Lähteandmed!$I$45,($G$4-Lähteandmed!$H$45*(Kraadpäevad!$G$4-Kraadpäevad!C1081)),Lähteandmed!$I$45)</f>
        <v/>
      </c>
      <c r="N1081" s="114">
        <f>IFERROR(($G$4-M1081)/($G$4-C1081),Lähteandmed!$H$45)</f>
        <v>0</v>
      </c>
      <c r="O1081" s="276">
        <f t="shared" si="33"/>
        <v>-2.8</v>
      </c>
      <c r="P1081" s="276">
        <f>IF(O1081&lt;($G$6-1),Lähteandmed!$E$45*1.2*1.005*(($G$6-1)-O1081),0)</f>
        <v>34.700672159999996</v>
      </c>
    </row>
    <row r="1082" spans="2:16">
      <c r="B1082" s="113">
        <v>1078</v>
      </c>
      <c r="C1082" s="113">
        <v>-2.9</v>
      </c>
      <c r="D1082" s="276">
        <f t="shared" si="32"/>
        <v>12.88879749586558</v>
      </c>
      <c r="L1082" s="114">
        <f>IF(C1082&lt;$G$6,Lähteandmed!$E$45*1.2*1.005*($G$6-O1082),0)</f>
        <v>36.628487279999995</v>
      </c>
      <c r="M1082" s="276" t="str">
        <f>IF(($G$4-Lähteandmed!$H$45*(Kraadpäevad!$G$4-Kraadpäevad!C1082))&gt;Lähteandmed!$I$45,($G$4-Lähteandmed!$H$45*(Kraadpäevad!$G$4-Kraadpäevad!C1082)),Lähteandmed!$I$45)</f>
        <v/>
      </c>
      <c r="N1082" s="114">
        <f>IFERROR(($G$4-M1082)/($G$4-C1082),Lähteandmed!$H$45)</f>
        <v>0</v>
      </c>
      <c r="O1082" s="276">
        <f t="shared" si="33"/>
        <v>-2.9</v>
      </c>
      <c r="P1082" s="276">
        <f>IF(O1082&lt;($G$6-1),Lähteandmed!$E$45*1.2*1.005*(($G$6-1)-O1082),0)</f>
        <v>34.875928079999994</v>
      </c>
    </row>
    <row r="1083" spans="2:16">
      <c r="B1083" s="113">
        <v>1079</v>
      </c>
      <c r="C1083" s="113">
        <v>-3</v>
      </c>
      <c r="D1083" s="276">
        <f t="shared" si="32"/>
        <v>12.98879749586558</v>
      </c>
      <c r="L1083" s="114">
        <f>IF(C1083&lt;$G$6,Lähteandmed!$E$45*1.2*1.005*($G$6-O1083),0)</f>
        <v>36.8037432</v>
      </c>
      <c r="M1083" s="276" t="str">
        <f>IF(($G$4-Lähteandmed!$H$45*(Kraadpäevad!$G$4-Kraadpäevad!C1083))&gt;Lähteandmed!$I$45,($G$4-Lähteandmed!$H$45*(Kraadpäevad!$G$4-Kraadpäevad!C1083)),Lähteandmed!$I$45)</f>
        <v/>
      </c>
      <c r="N1083" s="114">
        <f>IFERROR(($G$4-M1083)/($G$4-C1083),Lähteandmed!$H$45)</f>
        <v>0</v>
      </c>
      <c r="O1083" s="276">
        <f t="shared" si="33"/>
        <v>-3</v>
      </c>
      <c r="P1083" s="276">
        <f>IF(O1083&lt;($G$6-1),Lähteandmed!$E$45*1.2*1.005*(($G$6-1)-O1083),0)</f>
        <v>35.051183999999999</v>
      </c>
    </row>
    <row r="1084" spans="2:16">
      <c r="B1084" s="113">
        <v>1080</v>
      </c>
      <c r="C1084" s="113">
        <v>-3.1</v>
      </c>
      <c r="D1084" s="276">
        <f t="shared" si="32"/>
        <v>13.088797495865579</v>
      </c>
      <c r="L1084" s="114">
        <f>IF(C1084&lt;$G$6,Lähteandmed!$E$45*1.2*1.005*($G$6-O1084),0)</f>
        <v>36.978999119999997</v>
      </c>
      <c r="M1084" s="276" t="str">
        <f>IF(($G$4-Lähteandmed!$H$45*(Kraadpäevad!$G$4-Kraadpäevad!C1084))&gt;Lähteandmed!$I$45,($G$4-Lähteandmed!$H$45*(Kraadpäevad!$G$4-Kraadpäevad!C1084)),Lähteandmed!$I$45)</f>
        <v/>
      </c>
      <c r="N1084" s="114">
        <f>IFERROR(($G$4-M1084)/($G$4-C1084),Lähteandmed!$H$45)</f>
        <v>0</v>
      </c>
      <c r="O1084" s="276">
        <f t="shared" si="33"/>
        <v>-3.1</v>
      </c>
      <c r="P1084" s="276">
        <f>IF(O1084&lt;($G$6-1),Lähteandmed!$E$45*1.2*1.005*(($G$6-1)-O1084),0)</f>
        <v>35.226439919999997</v>
      </c>
    </row>
    <row r="1085" spans="2:16">
      <c r="B1085" s="113">
        <v>1081</v>
      </c>
      <c r="C1085" s="113">
        <v>-3.3</v>
      </c>
      <c r="D1085" s="276">
        <f t="shared" si="32"/>
        <v>13.28879749586558</v>
      </c>
      <c r="L1085" s="114">
        <f>IF(C1085&lt;$G$6,Lähteandmed!$E$45*1.2*1.005*($G$6-O1085),0)</f>
        <v>37.32951096</v>
      </c>
      <c r="M1085" s="276" t="str">
        <f>IF(($G$4-Lähteandmed!$H$45*(Kraadpäevad!$G$4-Kraadpäevad!C1085))&gt;Lähteandmed!$I$45,($G$4-Lähteandmed!$H$45*(Kraadpäevad!$G$4-Kraadpäevad!C1085)),Lähteandmed!$I$45)</f>
        <v/>
      </c>
      <c r="N1085" s="114">
        <f>IFERROR(($G$4-M1085)/($G$4-C1085),Lähteandmed!$H$45)</f>
        <v>0</v>
      </c>
      <c r="O1085" s="276">
        <f t="shared" si="33"/>
        <v>-3.3</v>
      </c>
      <c r="P1085" s="276">
        <f>IF(O1085&lt;($G$6-1),Lähteandmed!$E$45*1.2*1.005*(($G$6-1)-O1085),0)</f>
        <v>35.57695176</v>
      </c>
    </row>
    <row r="1086" spans="2:16">
      <c r="B1086" s="113">
        <v>1082</v>
      </c>
      <c r="C1086" s="113">
        <v>-3.6</v>
      </c>
      <c r="D1086" s="276">
        <f t="shared" si="32"/>
        <v>13.588797495865579</v>
      </c>
      <c r="L1086" s="114">
        <f>IF(C1086&lt;$G$6,Lähteandmed!$E$45*1.2*1.005*($G$6-O1086),0)</f>
        <v>37.855278720000001</v>
      </c>
      <c r="M1086" s="276" t="str">
        <f>IF(($G$4-Lähteandmed!$H$45*(Kraadpäevad!$G$4-Kraadpäevad!C1086))&gt;Lähteandmed!$I$45,($G$4-Lähteandmed!$H$45*(Kraadpäevad!$G$4-Kraadpäevad!C1086)),Lähteandmed!$I$45)</f>
        <v/>
      </c>
      <c r="N1086" s="114">
        <f>IFERROR(($G$4-M1086)/($G$4-C1086),Lähteandmed!$H$45)</f>
        <v>0</v>
      </c>
      <c r="O1086" s="276">
        <f t="shared" si="33"/>
        <v>-3.6</v>
      </c>
      <c r="P1086" s="276">
        <f>IF(O1086&lt;($G$6-1),Lähteandmed!$E$45*1.2*1.005*(($G$6-1)-O1086),0)</f>
        <v>36.102719520000001</v>
      </c>
    </row>
    <row r="1087" spans="2:16">
      <c r="B1087" s="113">
        <v>1083</v>
      </c>
      <c r="C1087" s="113">
        <v>-3.8</v>
      </c>
      <c r="D1087" s="276">
        <f t="shared" si="32"/>
        <v>13.78879749586558</v>
      </c>
      <c r="L1087" s="114">
        <f>IF(C1087&lt;$G$6,Lähteandmed!$E$45*1.2*1.005*($G$6-O1087),0)</f>
        <v>38.205790559999997</v>
      </c>
      <c r="M1087" s="276" t="str">
        <f>IF(($G$4-Lähteandmed!$H$45*(Kraadpäevad!$G$4-Kraadpäevad!C1087))&gt;Lähteandmed!$I$45,($G$4-Lähteandmed!$H$45*(Kraadpäevad!$G$4-Kraadpäevad!C1087)),Lähteandmed!$I$45)</f>
        <v/>
      </c>
      <c r="N1087" s="114">
        <f>IFERROR(($G$4-M1087)/($G$4-C1087),Lähteandmed!$H$45)</f>
        <v>0</v>
      </c>
      <c r="O1087" s="276">
        <f t="shared" si="33"/>
        <v>-3.8</v>
      </c>
      <c r="P1087" s="276">
        <f>IF(O1087&lt;($G$6-1),Lähteandmed!$E$45*1.2*1.005*(($G$6-1)-O1087),0)</f>
        <v>36.453231359999997</v>
      </c>
    </row>
    <row r="1088" spans="2:16">
      <c r="B1088" s="113">
        <v>1084</v>
      </c>
      <c r="C1088" s="113">
        <v>-4.2</v>
      </c>
      <c r="D1088" s="276">
        <f t="shared" si="32"/>
        <v>14.188797495865579</v>
      </c>
      <c r="L1088" s="114">
        <f>IF(C1088&lt;$G$6,Lähteandmed!$E$45*1.2*1.005*($G$6-O1088),0)</f>
        <v>38.906814239999996</v>
      </c>
      <c r="M1088" s="276" t="str">
        <f>IF(($G$4-Lähteandmed!$H$45*(Kraadpäevad!$G$4-Kraadpäevad!C1088))&gt;Lähteandmed!$I$45,($G$4-Lähteandmed!$H$45*(Kraadpäevad!$G$4-Kraadpäevad!C1088)),Lähteandmed!$I$45)</f>
        <v/>
      </c>
      <c r="N1088" s="114">
        <f>IFERROR(($G$4-M1088)/($G$4-C1088),Lähteandmed!$H$45)</f>
        <v>0</v>
      </c>
      <c r="O1088" s="276">
        <f t="shared" si="33"/>
        <v>-4.2</v>
      </c>
      <c r="P1088" s="276">
        <f>IF(O1088&lt;($G$6-1),Lähteandmed!$E$45*1.2*1.005*(($G$6-1)-O1088),0)</f>
        <v>37.154255039999995</v>
      </c>
    </row>
    <row r="1089" spans="2:16">
      <c r="B1089" s="113">
        <v>1085</v>
      </c>
      <c r="C1089" s="113">
        <v>-4.5999999999999996</v>
      </c>
      <c r="D1089" s="276">
        <f t="shared" si="32"/>
        <v>14.588797495865579</v>
      </c>
      <c r="L1089" s="114">
        <f>IF(C1089&lt;$G$6,Lähteandmed!$E$45*1.2*1.005*($G$6-O1089),0)</f>
        <v>39.607837920000001</v>
      </c>
      <c r="M1089" s="276" t="str">
        <f>IF(($G$4-Lähteandmed!$H$45*(Kraadpäevad!$G$4-Kraadpäevad!C1089))&gt;Lähteandmed!$I$45,($G$4-Lähteandmed!$H$45*(Kraadpäevad!$G$4-Kraadpäevad!C1089)),Lähteandmed!$I$45)</f>
        <v/>
      </c>
      <c r="N1089" s="114">
        <f>IFERROR(($G$4-M1089)/($G$4-C1089),Lähteandmed!$H$45)</f>
        <v>0</v>
      </c>
      <c r="O1089" s="276">
        <f t="shared" si="33"/>
        <v>-4.5999999999999996</v>
      </c>
      <c r="P1089" s="276">
        <f>IF(O1089&lt;($G$6-1),Lähteandmed!$E$45*1.2*1.005*(($G$6-1)-O1089),0)</f>
        <v>37.855278720000001</v>
      </c>
    </row>
    <row r="1090" spans="2:16">
      <c r="B1090" s="113">
        <v>1086</v>
      </c>
      <c r="C1090" s="113">
        <v>-5</v>
      </c>
      <c r="D1090" s="276">
        <f t="shared" si="32"/>
        <v>14.98879749586558</v>
      </c>
      <c r="L1090" s="114">
        <f>IF(C1090&lt;$G$6,Lähteandmed!$E$45*1.2*1.005*($G$6-O1090),0)</f>
        <v>40.3088616</v>
      </c>
      <c r="M1090" s="276" t="str">
        <f>IF(($G$4-Lähteandmed!$H$45*(Kraadpäevad!$G$4-Kraadpäevad!C1090))&gt;Lähteandmed!$I$45,($G$4-Lähteandmed!$H$45*(Kraadpäevad!$G$4-Kraadpäevad!C1090)),Lähteandmed!$I$45)</f>
        <v/>
      </c>
      <c r="N1090" s="114">
        <f>IFERROR(($G$4-M1090)/($G$4-C1090),Lähteandmed!$H$45)</f>
        <v>0</v>
      </c>
      <c r="O1090" s="276">
        <f t="shared" si="33"/>
        <v>-5</v>
      </c>
      <c r="P1090" s="276">
        <f>IF(O1090&lt;($G$6-1),Lähteandmed!$E$45*1.2*1.005*(($G$6-1)-O1090),0)</f>
        <v>38.5563024</v>
      </c>
    </row>
    <row r="1091" spans="2:16">
      <c r="B1091" s="113">
        <v>1087</v>
      </c>
      <c r="C1091" s="113">
        <v>-4.9000000000000004</v>
      </c>
      <c r="D1091" s="276">
        <f t="shared" si="32"/>
        <v>14.88879749586558</v>
      </c>
      <c r="L1091" s="114">
        <f>IF(C1091&lt;$G$6,Lähteandmed!$E$45*1.2*1.005*($G$6-O1091),0)</f>
        <v>40.133605679999995</v>
      </c>
      <c r="M1091" s="276" t="str">
        <f>IF(($G$4-Lähteandmed!$H$45*(Kraadpäevad!$G$4-Kraadpäevad!C1091))&gt;Lähteandmed!$I$45,($G$4-Lähteandmed!$H$45*(Kraadpäevad!$G$4-Kraadpäevad!C1091)),Lähteandmed!$I$45)</f>
        <v/>
      </c>
      <c r="N1091" s="114">
        <f>IFERROR(($G$4-M1091)/($G$4-C1091),Lähteandmed!$H$45)</f>
        <v>0</v>
      </c>
      <c r="O1091" s="276">
        <f t="shared" si="33"/>
        <v>-4.9000000000000004</v>
      </c>
      <c r="P1091" s="276">
        <f>IF(O1091&lt;($G$6-1),Lähteandmed!$E$45*1.2*1.005*(($G$6-1)-O1091),0)</f>
        <v>38.381046479999995</v>
      </c>
    </row>
    <row r="1092" spans="2:16">
      <c r="B1092" s="113">
        <v>1088</v>
      </c>
      <c r="C1092" s="113">
        <v>-4.8</v>
      </c>
      <c r="D1092" s="276">
        <f t="shared" ref="D1092:D1155" si="34">IFERROR(IF($G$5-C1092&gt;0,$G$5-C1092,"0"),0)</f>
        <v>14.78879749586558</v>
      </c>
      <c r="L1092" s="114">
        <f>IF(C1092&lt;$G$6,Lähteandmed!$E$45*1.2*1.005*($G$6-O1092),0)</f>
        <v>39.958349759999997</v>
      </c>
      <c r="M1092" s="276" t="str">
        <f>IF(($G$4-Lähteandmed!$H$45*(Kraadpäevad!$G$4-Kraadpäevad!C1092))&gt;Lähteandmed!$I$45,($G$4-Lähteandmed!$H$45*(Kraadpäevad!$G$4-Kraadpäevad!C1092)),Lähteandmed!$I$45)</f>
        <v/>
      </c>
      <c r="N1092" s="114">
        <f>IFERROR(($G$4-M1092)/($G$4-C1092),Lähteandmed!$H$45)</f>
        <v>0</v>
      </c>
      <c r="O1092" s="276">
        <f t="shared" ref="O1092:O1155" si="35">N1092*($G$4-C1092)+C1092</f>
        <v>-4.8</v>
      </c>
      <c r="P1092" s="276">
        <f>IF(O1092&lt;($G$6-1),Lähteandmed!$E$45*1.2*1.005*(($G$6-1)-O1092),0)</f>
        <v>38.205790559999997</v>
      </c>
    </row>
    <row r="1093" spans="2:16">
      <c r="B1093" s="113">
        <v>1089</v>
      </c>
      <c r="C1093" s="113">
        <v>-4.7</v>
      </c>
      <c r="D1093" s="276">
        <f t="shared" si="34"/>
        <v>14.688797495865579</v>
      </c>
      <c r="L1093" s="114">
        <f>IF(C1093&lt;$G$6,Lähteandmed!$E$45*1.2*1.005*($G$6-O1093),0)</f>
        <v>39.783093839999999</v>
      </c>
      <c r="M1093" s="276" t="str">
        <f>IF(($G$4-Lähteandmed!$H$45*(Kraadpäevad!$G$4-Kraadpäevad!C1093))&gt;Lähteandmed!$I$45,($G$4-Lähteandmed!$H$45*(Kraadpäevad!$G$4-Kraadpäevad!C1093)),Lähteandmed!$I$45)</f>
        <v/>
      </c>
      <c r="N1093" s="114">
        <f>IFERROR(($G$4-M1093)/($G$4-C1093),Lähteandmed!$H$45)</f>
        <v>0</v>
      </c>
      <c r="O1093" s="276">
        <f t="shared" si="35"/>
        <v>-4.7</v>
      </c>
      <c r="P1093" s="276">
        <f>IF(O1093&lt;($G$6-1),Lähteandmed!$E$45*1.2*1.005*(($G$6-1)-O1093),0)</f>
        <v>38.030534639999999</v>
      </c>
    </row>
    <row r="1094" spans="2:16">
      <c r="B1094" s="113">
        <v>1090</v>
      </c>
      <c r="C1094" s="113">
        <v>-4.7</v>
      </c>
      <c r="D1094" s="276">
        <f t="shared" si="34"/>
        <v>14.688797495865579</v>
      </c>
      <c r="L1094" s="114">
        <f>IF(C1094&lt;$G$6,Lähteandmed!$E$45*1.2*1.005*($G$6-O1094),0)</f>
        <v>39.783093839999999</v>
      </c>
      <c r="M1094" s="276" t="str">
        <f>IF(($G$4-Lähteandmed!$H$45*(Kraadpäevad!$G$4-Kraadpäevad!C1094))&gt;Lähteandmed!$I$45,($G$4-Lähteandmed!$H$45*(Kraadpäevad!$G$4-Kraadpäevad!C1094)),Lähteandmed!$I$45)</f>
        <v/>
      </c>
      <c r="N1094" s="114">
        <f>IFERROR(($G$4-M1094)/($G$4-C1094),Lähteandmed!$H$45)</f>
        <v>0</v>
      </c>
      <c r="O1094" s="276">
        <f t="shared" si="35"/>
        <v>-4.7</v>
      </c>
      <c r="P1094" s="276">
        <f>IF(O1094&lt;($G$6-1),Lähteandmed!$E$45*1.2*1.005*(($G$6-1)-O1094),0)</f>
        <v>38.030534639999999</v>
      </c>
    </row>
    <row r="1095" spans="2:16">
      <c r="B1095" s="113">
        <v>1091</v>
      </c>
      <c r="C1095" s="113">
        <v>-4.8</v>
      </c>
      <c r="D1095" s="276">
        <f t="shared" si="34"/>
        <v>14.78879749586558</v>
      </c>
      <c r="L1095" s="114">
        <f>IF(C1095&lt;$G$6,Lähteandmed!$E$45*1.2*1.005*($G$6-O1095),0)</f>
        <v>39.958349759999997</v>
      </c>
      <c r="M1095" s="276" t="str">
        <f>IF(($G$4-Lähteandmed!$H$45*(Kraadpäevad!$G$4-Kraadpäevad!C1095))&gt;Lähteandmed!$I$45,($G$4-Lähteandmed!$H$45*(Kraadpäevad!$G$4-Kraadpäevad!C1095)),Lähteandmed!$I$45)</f>
        <v/>
      </c>
      <c r="N1095" s="114">
        <f>IFERROR(($G$4-M1095)/($G$4-C1095),Lähteandmed!$H$45)</f>
        <v>0</v>
      </c>
      <c r="O1095" s="276">
        <f t="shared" si="35"/>
        <v>-4.8</v>
      </c>
      <c r="P1095" s="276">
        <f>IF(O1095&lt;($G$6-1),Lähteandmed!$E$45*1.2*1.005*(($G$6-1)-O1095),0)</f>
        <v>38.205790559999997</v>
      </c>
    </row>
    <row r="1096" spans="2:16">
      <c r="B1096" s="113">
        <v>1092</v>
      </c>
      <c r="C1096" s="113">
        <v>-4.8</v>
      </c>
      <c r="D1096" s="276">
        <f t="shared" si="34"/>
        <v>14.78879749586558</v>
      </c>
      <c r="L1096" s="114">
        <f>IF(C1096&lt;$G$6,Lähteandmed!$E$45*1.2*1.005*($G$6-O1096),0)</f>
        <v>39.958349759999997</v>
      </c>
      <c r="M1096" s="276" t="str">
        <f>IF(($G$4-Lähteandmed!$H$45*(Kraadpäevad!$G$4-Kraadpäevad!C1096))&gt;Lähteandmed!$I$45,($G$4-Lähteandmed!$H$45*(Kraadpäevad!$G$4-Kraadpäevad!C1096)),Lähteandmed!$I$45)</f>
        <v/>
      </c>
      <c r="N1096" s="114">
        <f>IFERROR(($G$4-M1096)/($G$4-C1096),Lähteandmed!$H$45)</f>
        <v>0</v>
      </c>
      <c r="O1096" s="276">
        <f t="shared" si="35"/>
        <v>-4.8</v>
      </c>
      <c r="P1096" s="276">
        <f>IF(O1096&lt;($G$6-1),Lähteandmed!$E$45*1.2*1.005*(($G$6-1)-O1096),0)</f>
        <v>38.205790559999997</v>
      </c>
    </row>
    <row r="1097" spans="2:16">
      <c r="B1097" s="113">
        <v>1093</v>
      </c>
      <c r="C1097" s="113">
        <v>-4.5999999999999996</v>
      </c>
      <c r="D1097" s="276">
        <f t="shared" si="34"/>
        <v>14.588797495865579</v>
      </c>
      <c r="L1097" s="114">
        <f>IF(C1097&lt;$G$6,Lähteandmed!$E$45*1.2*1.005*($G$6-O1097),0)</f>
        <v>39.607837920000001</v>
      </c>
      <c r="M1097" s="276" t="str">
        <f>IF(($G$4-Lähteandmed!$H$45*(Kraadpäevad!$G$4-Kraadpäevad!C1097))&gt;Lähteandmed!$I$45,($G$4-Lähteandmed!$H$45*(Kraadpäevad!$G$4-Kraadpäevad!C1097)),Lähteandmed!$I$45)</f>
        <v/>
      </c>
      <c r="N1097" s="114">
        <f>IFERROR(($G$4-M1097)/($G$4-C1097),Lähteandmed!$H$45)</f>
        <v>0</v>
      </c>
      <c r="O1097" s="276">
        <f t="shared" si="35"/>
        <v>-4.5999999999999996</v>
      </c>
      <c r="P1097" s="276">
        <f>IF(O1097&lt;($G$6-1),Lähteandmed!$E$45*1.2*1.005*(($G$6-1)-O1097),0)</f>
        <v>37.855278720000001</v>
      </c>
    </row>
    <row r="1098" spans="2:16">
      <c r="B1098" s="113">
        <v>1094</v>
      </c>
      <c r="C1098" s="113">
        <v>-4.3</v>
      </c>
      <c r="D1098" s="276">
        <f t="shared" si="34"/>
        <v>14.28879749586558</v>
      </c>
      <c r="L1098" s="114">
        <f>IF(C1098&lt;$G$6,Lähteandmed!$E$45*1.2*1.005*($G$6-O1098),0)</f>
        <v>39.082070160000001</v>
      </c>
      <c r="M1098" s="276" t="str">
        <f>IF(($G$4-Lähteandmed!$H$45*(Kraadpäevad!$G$4-Kraadpäevad!C1098))&gt;Lähteandmed!$I$45,($G$4-Lähteandmed!$H$45*(Kraadpäevad!$G$4-Kraadpäevad!C1098)),Lähteandmed!$I$45)</f>
        <v/>
      </c>
      <c r="N1098" s="114">
        <f>IFERROR(($G$4-M1098)/($G$4-C1098),Lähteandmed!$H$45)</f>
        <v>0</v>
      </c>
      <c r="O1098" s="276">
        <f t="shared" si="35"/>
        <v>-4.3</v>
      </c>
      <c r="P1098" s="276">
        <f>IF(O1098&lt;($G$6-1),Lähteandmed!$E$45*1.2*1.005*(($G$6-1)-O1098),0)</f>
        <v>37.32951096</v>
      </c>
    </row>
    <row r="1099" spans="2:16">
      <c r="B1099" s="113">
        <v>1095</v>
      </c>
      <c r="C1099" s="113">
        <v>-4.0999999999999996</v>
      </c>
      <c r="D1099" s="276">
        <f t="shared" si="34"/>
        <v>14.088797495865579</v>
      </c>
      <c r="L1099" s="114">
        <f>IF(C1099&lt;$G$6,Lähteandmed!$E$45*1.2*1.005*($G$6-O1099),0)</f>
        <v>38.731558319999998</v>
      </c>
      <c r="M1099" s="276" t="str">
        <f>IF(($G$4-Lähteandmed!$H$45*(Kraadpäevad!$G$4-Kraadpäevad!C1099))&gt;Lähteandmed!$I$45,($G$4-Lähteandmed!$H$45*(Kraadpäevad!$G$4-Kraadpäevad!C1099)),Lähteandmed!$I$45)</f>
        <v/>
      </c>
      <c r="N1099" s="114">
        <f>IFERROR(($G$4-M1099)/($G$4-C1099),Lähteandmed!$H$45)</f>
        <v>0</v>
      </c>
      <c r="O1099" s="276">
        <f t="shared" si="35"/>
        <v>-4.0999999999999996</v>
      </c>
      <c r="P1099" s="276">
        <f>IF(O1099&lt;($G$6-1),Lähteandmed!$E$45*1.2*1.005*(($G$6-1)-O1099),0)</f>
        <v>36.978999119999997</v>
      </c>
    </row>
    <row r="1100" spans="2:16">
      <c r="B1100" s="113">
        <v>1096</v>
      </c>
      <c r="C1100" s="113">
        <v>-4.2</v>
      </c>
      <c r="D1100" s="276">
        <f t="shared" si="34"/>
        <v>14.188797495865579</v>
      </c>
      <c r="L1100" s="114">
        <f>IF(C1100&lt;$G$6,Lähteandmed!$E$45*1.2*1.005*($G$6-O1100),0)</f>
        <v>38.906814239999996</v>
      </c>
      <c r="M1100" s="276" t="str">
        <f>IF(($G$4-Lähteandmed!$H$45*(Kraadpäevad!$G$4-Kraadpäevad!C1100))&gt;Lähteandmed!$I$45,($G$4-Lähteandmed!$H$45*(Kraadpäevad!$G$4-Kraadpäevad!C1100)),Lähteandmed!$I$45)</f>
        <v/>
      </c>
      <c r="N1100" s="114">
        <f>IFERROR(($G$4-M1100)/($G$4-C1100),Lähteandmed!$H$45)</f>
        <v>0</v>
      </c>
      <c r="O1100" s="276">
        <f t="shared" si="35"/>
        <v>-4.2</v>
      </c>
      <c r="P1100" s="276">
        <f>IF(O1100&lt;($G$6-1),Lähteandmed!$E$45*1.2*1.005*(($G$6-1)-O1100),0)</f>
        <v>37.154255039999995</v>
      </c>
    </row>
    <row r="1101" spans="2:16">
      <c r="B1101" s="113">
        <v>1097</v>
      </c>
      <c r="C1101" s="113">
        <v>-4.3</v>
      </c>
      <c r="D1101" s="276">
        <f t="shared" si="34"/>
        <v>14.28879749586558</v>
      </c>
      <c r="L1101" s="114">
        <f>IF(C1101&lt;$G$6,Lähteandmed!$E$45*1.2*1.005*($G$6-O1101),0)</f>
        <v>39.082070160000001</v>
      </c>
      <c r="M1101" s="276" t="str">
        <f>IF(($G$4-Lähteandmed!$H$45*(Kraadpäevad!$G$4-Kraadpäevad!C1101))&gt;Lähteandmed!$I$45,($G$4-Lähteandmed!$H$45*(Kraadpäevad!$G$4-Kraadpäevad!C1101)),Lähteandmed!$I$45)</f>
        <v/>
      </c>
      <c r="N1101" s="114">
        <f>IFERROR(($G$4-M1101)/($G$4-C1101),Lähteandmed!$H$45)</f>
        <v>0</v>
      </c>
      <c r="O1101" s="276">
        <f t="shared" si="35"/>
        <v>-4.3</v>
      </c>
      <c r="P1101" s="276">
        <f>IF(O1101&lt;($G$6-1),Lähteandmed!$E$45*1.2*1.005*(($G$6-1)-O1101),0)</f>
        <v>37.32951096</v>
      </c>
    </row>
    <row r="1102" spans="2:16">
      <c r="B1102" s="113">
        <v>1098</v>
      </c>
      <c r="C1102" s="113">
        <v>-4.4000000000000004</v>
      </c>
      <c r="D1102" s="276">
        <f t="shared" si="34"/>
        <v>14.38879749586558</v>
      </c>
      <c r="L1102" s="114">
        <f>IF(C1102&lt;$G$6,Lähteandmed!$E$45*1.2*1.005*($G$6-O1102),0)</f>
        <v>39.257326079999991</v>
      </c>
      <c r="M1102" s="276" t="str">
        <f>IF(($G$4-Lähteandmed!$H$45*(Kraadpäevad!$G$4-Kraadpäevad!C1102))&gt;Lähteandmed!$I$45,($G$4-Lähteandmed!$H$45*(Kraadpäevad!$G$4-Kraadpäevad!C1102)),Lähteandmed!$I$45)</f>
        <v/>
      </c>
      <c r="N1102" s="114">
        <f>IFERROR(($G$4-M1102)/($G$4-C1102),Lähteandmed!$H$45)</f>
        <v>0</v>
      </c>
      <c r="O1102" s="276">
        <f t="shared" si="35"/>
        <v>-4.4000000000000004</v>
      </c>
      <c r="P1102" s="276">
        <f>IF(O1102&lt;($G$6-1),Lähteandmed!$E$45*1.2*1.005*(($G$6-1)-O1102),0)</f>
        <v>37.504766879999998</v>
      </c>
    </row>
    <row r="1103" spans="2:16">
      <c r="B1103" s="113">
        <v>1099</v>
      </c>
      <c r="C1103" s="113">
        <v>-4.5</v>
      </c>
      <c r="D1103" s="276">
        <f t="shared" si="34"/>
        <v>14.48879749586558</v>
      </c>
      <c r="L1103" s="114">
        <f>IF(C1103&lt;$G$6,Lähteandmed!$E$45*1.2*1.005*($G$6-O1103),0)</f>
        <v>39.432581999999996</v>
      </c>
      <c r="M1103" s="276" t="str">
        <f>IF(($G$4-Lähteandmed!$H$45*(Kraadpäevad!$G$4-Kraadpäevad!C1103))&gt;Lähteandmed!$I$45,($G$4-Lähteandmed!$H$45*(Kraadpäevad!$G$4-Kraadpäevad!C1103)),Lähteandmed!$I$45)</f>
        <v/>
      </c>
      <c r="N1103" s="114">
        <f>IFERROR(($G$4-M1103)/($G$4-C1103),Lähteandmed!$H$45)</f>
        <v>0</v>
      </c>
      <c r="O1103" s="276">
        <f t="shared" si="35"/>
        <v>-4.5</v>
      </c>
      <c r="P1103" s="276">
        <f>IF(O1103&lt;($G$6-1),Lähteandmed!$E$45*1.2*1.005*(($G$6-1)-O1103),0)</f>
        <v>37.680022799999996</v>
      </c>
    </row>
    <row r="1104" spans="2:16">
      <c r="B1104" s="113">
        <v>1100</v>
      </c>
      <c r="C1104" s="113">
        <v>-4.5</v>
      </c>
      <c r="D1104" s="276">
        <f t="shared" si="34"/>
        <v>14.48879749586558</v>
      </c>
      <c r="L1104" s="114">
        <f>IF(C1104&lt;$G$6,Lähteandmed!$E$45*1.2*1.005*($G$6-O1104),0)</f>
        <v>39.432581999999996</v>
      </c>
      <c r="M1104" s="276" t="str">
        <f>IF(($G$4-Lähteandmed!$H$45*(Kraadpäevad!$G$4-Kraadpäevad!C1104))&gt;Lähteandmed!$I$45,($G$4-Lähteandmed!$H$45*(Kraadpäevad!$G$4-Kraadpäevad!C1104)),Lähteandmed!$I$45)</f>
        <v/>
      </c>
      <c r="N1104" s="114">
        <f>IFERROR(($G$4-M1104)/($G$4-C1104),Lähteandmed!$H$45)</f>
        <v>0</v>
      </c>
      <c r="O1104" s="276">
        <f t="shared" si="35"/>
        <v>-4.5</v>
      </c>
      <c r="P1104" s="276">
        <f>IF(O1104&lt;($G$6-1),Lähteandmed!$E$45*1.2*1.005*(($G$6-1)-O1104),0)</f>
        <v>37.680022799999996</v>
      </c>
    </row>
    <row r="1105" spans="2:16">
      <c r="B1105" s="113">
        <v>1101</v>
      </c>
      <c r="C1105" s="113">
        <v>-4.5999999999999996</v>
      </c>
      <c r="D1105" s="276">
        <f t="shared" si="34"/>
        <v>14.588797495865579</v>
      </c>
      <c r="L1105" s="114">
        <f>IF(C1105&lt;$G$6,Lähteandmed!$E$45*1.2*1.005*($G$6-O1105),0)</f>
        <v>39.607837920000001</v>
      </c>
      <c r="M1105" s="276" t="str">
        <f>IF(($G$4-Lähteandmed!$H$45*(Kraadpäevad!$G$4-Kraadpäevad!C1105))&gt;Lähteandmed!$I$45,($G$4-Lähteandmed!$H$45*(Kraadpäevad!$G$4-Kraadpäevad!C1105)),Lähteandmed!$I$45)</f>
        <v/>
      </c>
      <c r="N1105" s="114">
        <f>IFERROR(($G$4-M1105)/($G$4-C1105),Lähteandmed!$H$45)</f>
        <v>0</v>
      </c>
      <c r="O1105" s="276">
        <f t="shared" si="35"/>
        <v>-4.5999999999999996</v>
      </c>
      <c r="P1105" s="276">
        <f>IF(O1105&lt;($G$6-1),Lähteandmed!$E$45*1.2*1.005*(($G$6-1)-O1105),0)</f>
        <v>37.855278720000001</v>
      </c>
    </row>
    <row r="1106" spans="2:16">
      <c r="B1106" s="113">
        <v>1102</v>
      </c>
      <c r="C1106" s="113">
        <v>-4.5999999999999996</v>
      </c>
      <c r="D1106" s="276">
        <f t="shared" si="34"/>
        <v>14.588797495865579</v>
      </c>
      <c r="L1106" s="114">
        <f>IF(C1106&lt;$G$6,Lähteandmed!$E$45*1.2*1.005*($G$6-O1106),0)</f>
        <v>39.607837920000001</v>
      </c>
      <c r="M1106" s="276" t="str">
        <f>IF(($G$4-Lähteandmed!$H$45*(Kraadpäevad!$G$4-Kraadpäevad!C1106))&gt;Lähteandmed!$I$45,($G$4-Lähteandmed!$H$45*(Kraadpäevad!$G$4-Kraadpäevad!C1106)),Lähteandmed!$I$45)</f>
        <v/>
      </c>
      <c r="N1106" s="114">
        <f>IFERROR(($G$4-M1106)/($G$4-C1106),Lähteandmed!$H$45)</f>
        <v>0</v>
      </c>
      <c r="O1106" s="276">
        <f t="shared" si="35"/>
        <v>-4.5999999999999996</v>
      </c>
      <c r="P1106" s="276">
        <f>IF(O1106&lt;($G$6-1),Lähteandmed!$E$45*1.2*1.005*(($G$6-1)-O1106),0)</f>
        <v>37.855278720000001</v>
      </c>
    </row>
    <row r="1107" spans="2:16">
      <c r="B1107" s="113">
        <v>1103</v>
      </c>
      <c r="C1107" s="113">
        <v>-4.5</v>
      </c>
      <c r="D1107" s="276">
        <f t="shared" si="34"/>
        <v>14.48879749586558</v>
      </c>
      <c r="L1107" s="114">
        <f>IF(C1107&lt;$G$6,Lähteandmed!$E$45*1.2*1.005*($G$6-O1107),0)</f>
        <v>39.432581999999996</v>
      </c>
      <c r="M1107" s="276" t="str">
        <f>IF(($G$4-Lähteandmed!$H$45*(Kraadpäevad!$G$4-Kraadpäevad!C1107))&gt;Lähteandmed!$I$45,($G$4-Lähteandmed!$H$45*(Kraadpäevad!$G$4-Kraadpäevad!C1107)),Lähteandmed!$I$45)</f>
        <v/>
      </c>
      <c r="N1107" s="114">
        <f>IFERROR(($G$4-M1107)/($G$4-C1107),Lähteandmed!$H$45)</f>
        <v>0</v>
      </c>
      <c r="O1107" s="276">
        <f t="shared" si="35"/>
        <v>-4.5</v>
      </c>
      <c r="P1107" s="276">
        <f>IF(O1107&lt;($G$6-1),Lähteandmed!$E$45*1.2*1.005*(($G$6-1)-O1107),0)</f>
        <v>37.680022799999996</v>
      </c>
    </row>
    <row r="1108" spans="2:16">
      <c r="B1108" s="113">
        <v>1104</v>
      </c>
      <c r="C1108" s="113">
        <v>-4.5</v>
      </c>
      <c r="D1108" s="276">
        <f t="shared" si="34"/>
        <v>14.48879749586558</v>
      </c>
      <c r="L1108" s="114">
        <f>IF(C1108&lt;$G$6,Lähteandmed!$E$45*1.2*1.005*($G$6-O1108),0)</f>
        <v>39.432581999999996</v>
      </c>
      <c r="M1108" s="276" t="str">
        <f>IF(($G$4-Lähteandmed!$H$45*(Kraadpäevad!$G$4-Kraadpäevad!C1108))&gt;Lähteandmed!$I$45,($G$4-Lähteandmed!$H$45*(Kraadpäevad!$G$4-Kraadpäevad!C1108)),Lähteandmed!$I$45)</f>
        <v/>
      </c>
      <c r="N1108" s="114">
        <f>IFERROR(($G$4-M1108)/($G$4-C1108),Lähteandmed!$H$45)</f>
        <v>0</v>
      </c>
      <c r="O1108" s="276">
        <f t="shared" si="35"/>
        <v>-4.5</v>
      </c>
      <c r="P1108" s="276">
        <f>IF(O1108&lt;($G$6-1),Lähteandmed!$E$45*1.2*1.005*(($G$6-1)-O1108),0)</f>
        <v>37.680022799999996</v>
      </c>
    </row>
    <row r="1109" spans="2:16">
      <c r="B1109" s="113">
        <v>1105</v>
      </c>
      <c r="C1109" s="113">
        <v>-4.7</v>
      </c>
      <c r="D1109" s="276">
        <f t="shared" si="34"/>
        <v>14.688797495865579</v>
      </c>
      <c r="L1109" s="114">
        <f>IF(C1109&lt;$G$6,Lähteandmed!$E$45*1.2*1.005*($G$6-O1109),0)</f>
        <v>39.783093839999999</v>
      </c>
      <c r="M1109" s="276" t="str">
        <f>IF(($G$4-Lähteandmed!$H$45*(Kraadpäevad!$G$4-Kraadpäevad!C1109))&gt;Lähteandmed!$I$45,($G$4-Lähteandmed!$H$45*(Kraadpäevad!$G$4-Kraadpäevad!C1109)),Lähteandmed!$I$45)</f>
        <v/>
      </c>
      <c r="N1109" s="114">
        <f>IFERROR(($G$4-M1109)/($G$4-C1109),Lähteandmed!$H$45)</f>
        <v>0</v>
      </c>
      <c r="O1109" s="276">
        <f t="shared" si="35"/>
        <v>-4.7</v>
      </c>
      <c r="P1109" s="276">
        <f>IF(O1109&lt;($G$6-1),Lähteandmed!$E$45*1.2*1.005*(($G$6-1)-O1109),0)</f>
        <v>38.030534639999999</v>
      </c>
    </row>
    <row r="1110" spans="2:16">
      <c r="B1110" s="113">
        <v>1106</v>
      </c>
      <c r="C1110" s="113">
        <v>-4.8</v>
      </c>
      <c r="D1110" s="276">
        <f t="shared" si="34"/>
        <v>14.78879749586558</v>
      </c>
      <c r="L1110" s="114">
        <f>IF(C1110&lt;$G$6,Lähteandmed!$E$45*1.2*1.005*($G$6-O1110),0)</f>
        <v>39.958349759999997</v>
      </c>
      <c r="M1110" s="276" t="str">
        <f>IF(($G$4-Lähteandmed!$H$45*(Kraadpäevad!$G$4-Kraadpäevad!C1110))&gt;Lähteandmed!$I$45,($G$4-Lähteandmed!$H$45*(Kraadpäevad!$G$4-Kraadpäevad!C1110)),Lähteandmed!$I$45)</f>
        <v/>
      </c>
      <c r="N1110" s="114">
        <f>IFERROR(($G$4-M1110)/($G$4-C1110),Lähteandmed!$H$45)</f>
        <v>0</v>
      </c>
      <c r="O1110" s="276">
        <f t="shared" si="35"/>
        <v>-4.8</v>
      </c>
      <c r="P1110" s="276">
        <f>IF(O1110&lt;($G$6-1),Lähteandmed!$E$45*1.2*1.005*(($G$6-1)-O1110),0)</f>
        <v>38.205790559999997</v>
      </c>
    </row>
    <row r="1111" spans="2:16">
      <c r="B1111" s="113">
        <v>1107</v>
      </c>
      <c r="C1111" s="113">
        <v>-5</v>
      </c>
      <c r="D1111" s="276">
        <f t="shared" si="34"/>
        <v>14.98879749586558</v>
      </c>
      <c r="L1111" s="114">
        <f>IF(C1111&lt;$G$6,Lähteandmed!$E$45*1.2*1.005*($G$6-O1111),0)</f>
        <v>40.3088616</v>
      </c>
      <c r="M1111" s="276" t="str">
        <f>IF(($G$4-Lähteandmed!$H$45*(Kraadpäevad!$G$4-Kraadpäevad!C1111))&gt;Lähteandmed!$I$45,($G$4-Lähteandmed!$H$45*(Kraadpäevad!$G$4-Kraadpäevad!C1111)),Lähteandmed!$I$45)</f>
        <v/>
      </c>
      <c r="N1111" s="114">
        <f>IFERROR(($G$4-M1111)/($G$4-C1111),Lähteandmed!$H$45)</f>
        <v>0</v>
      </c>
      <c r="O1111" s="276">
        <f t="shared" si="35"/>
        <v>-5</v>
      </c>
      <c r="P1111" s="276">
        <f>IF(O1111&lt;($G$6-1),Lähteandmed!$E$45*1.2*1.005*(($G$6-1)-O1111),0)</f>
        <v>38.5563024</v>
      </c>
    </row>
    <row r="1112" spans="2:16">
      <c r="B1112" s="113">
        <v>1108</v>
      </c>
      <c r="C1112" s="113">
        <v>-5.0999999999999996</v>
      </c>
      <c r="D1112" s="276">
        <f t="shared" si="34"/>
        <v>15.088797495865579</v>
      </c>
      <c r="L1112" s="114">
        <f>IF(C1112&lt;$G$6,Lähteandmed!$E$45*1.2*1.005*($G$6-O1112),0)</f>
        <v>40.484117519999998</v>
      </c>
      <c r="M1112" s="276" t="str">
        <f>IF(($G$4-Lähteandmed!$H$45*(Kraadpäevad!$G$4-Kraadpäevad!C1112))&gt;Lähteandmed!$I$45,($G$4-Lähteandmed!$H$45*(Kraadpäevad!$G$4-Kraadpäevad!C1112)),Lähteandmed!$I$45)</f>
        <v/>
      </c>
      <c r="N1112" s="114">
        <f>IFERROR(($G$4-M1112)/($G$4-C1112),Lähteandmed!$H$45)</f>
        <v>0</v>
      </c>
      <c r="O1112" s="276">
        <f t="shared" si="35"/>
        <v>-5.0999999999999996</v>
      </c>
      <c r="P1112" s="276">
        <f>IF(O1112&lt;($G$6-1),Lähteandmed!$E$45*1.2*1.005*(($G$6-1)-O1112),0)</f>
        <v>38.731558319999998</v>
      </c>
    </row>
    <row r="1113" spans="2:16">
      <c r="B1113" s="113">
        <v>1109</v>
      </c>
      <c r="C1113" s="113">
        <v>-5.2</v>
      </c>
      <c r="D1113" s="276">
        <f t="shared" si="34"/>
        <v>15.188797495865579</v>
      </c>
      <c r="L1113" s="114">
        <f>IF(C1113&lt;$G$6,Lähteandmed!$E$45*1.2*1.005*($G$6-O1113),0)</f>
        <v>40.659373439999996</v>
      </c>
      <c r="M1113" s="276" t="str">
        <f>IF(($G$4-Lähteandmed!$H$45*(Kraadpäevad!$G$4-Kraadpäevad!C1113))&gt;Lähteandmed!$I$45,($G$4-Lähteandmed!$H$45*(Kraadpäevad!$G$4-Kraadpäevad!C1113)),Lähteandmed!$I$45)</f>
        <v/>
      </c>
      <c r="N1113" s="114">
        <f>IFERROR(($G$4-M1113)/($G$4-C1113),Lähteandmed!$H$45)</f>
        <v>0</v>
      </c>
      <c r="O1113" s="276">
        <f t="shared" si="35"/>
        <v>-5.2</v>
      </c>
      <c r="P1113" s="276">
        <f>IF(O1113&lt;($G$6-1),Lähteandmed!$E$45*1.2*1.005*(($G$6-1)-O1113),0)</f>
        <v>38.906814239999996</v>
      </c>
    </row>
    <row r="1114" spans="2:16">
      <c r="B1114" s="113">
        <v>1110</v>
      </c>
      <c r="C1114" s="113">
        <v>-5.3</v>
      </c>
      <c r="D1114" s="276">
        <f t="shared" si="34"/>
        <v>15.28879749586558</v>
      </c>
      <c r="L1114" s="114">
        <f>IF(C1114&lt;$G$6,Lähteandmed!$E$45*1.2*1.005*($G$6-O1114),0)</f>
        <v>40.834629360000001</v>
      </c>
      <c r="M1114" s="276" t="str">
        <f>IF(($G$4-Lähteandmed!$H$45*(Kraadpäevad!$G$4-Kraadpäevad!C1114))&gt;Lähteandmed!$I$45,($G$4-Lähteandmed!$H$45*(Kraadpäevad!$G$4-Kraadpäevad!C1114)),Lähteandmed!$I$45)</f>
        <v/>
      </c>
      <c r="N1114" s="114">
        <f>IFERROR(($G$4-M1114)/($G$4-C1114),Lähteandmed!$H$45)</f>
        <v>0</v>
      </c>
      <c r="O1114" s="276">
        <f t="shared" si="35"/>
        <v>-5.3</v>
      </c>
      <c r="P1114" s="276">
        <f>IF(O1114&lt;($G$6-1),Lähteandmed!$E$45*1.2*1.005*(($G$6-1)-O1114),0)</f>
        <v>39.082070160000001</v>
      </c>
    </row>
    <row r="1115" spans="2:16">
      <c r="B1115" s="113">
        <v>1111</v>
      </c>
      <c r="C1115" s="113">
        <v>-5.3</v>
      </c>
      <c r="D1115" s="276">
        <f t="shared" si="34"/>
        <v>15.28879749586558</v>
      </c>
      <c r="L1115" s="114">
        <f>IF(C1115&lt;$G$6,Lähteandmed!$E$45*1.2*1.005*($G$6-O1115),0)</f>
        <v>40.834629360000001</v>
      </c>
      <c r="M1115" s="276" t="str">
        <f>IF(($G$4-Lähteandmed!$H$45*(Kraadpäevad!$G$4-Kraadpäevad!C1115))&gt;Lähteandmed!$I$45,($G$4-Lähteandmed!$H$45*(Kraadpäevad!$G$4-Kraadpäevad!C1115)),Lähteandmed!$I$45)</f>
        <v/>
      </c>
      <c r="N1115" s="114">
        <f>IFERROR(($G$4-M1115)/($G$4-C1115),Lähteandmed!$H$45)</f>
        <v>0</v>
      </c>
      <c r="O1115" s="276">
        <f t="shared" si="35"/>
        <v>-5.3</v>
      </c>
      <c r="P1115" s="276">
        <f>IF(O1115&lt;($G$6-1),Lähteandmed!$E$45*1.2*1.005*(($G$6-1)-O1115),0)</f>
        <v>39.082070160000001</v>
      </c>
    </row>
    <row r="1116" spans="2:16">
      <c r="B1116" s="113">
        <v>1112</v>
      </c>
      <c r="C1116" s="113">
        <v>-5.3</v>
      </c>
      <c r="D1116" s="276">
        <f t="shared" si="34"/>
        <v>15.28879749586558</v>
      </c>
      <c r="L1116" s="114">
        <f>IF(C1116&lt;$G$6,Lähteandmed!$E$45*1.2*1.005*($G$6-O1116),0)</f>
        <v>40.834629360000001</v>
      </c>
      <c r="M1116" s="276" t="str">
        <f>IF(($G$4-Lähteandmed!$H$45*(Kraadpäevad!$G$4-Kraadpäevad!C1116))&gt;Lähteandmed!$I$45,($G$4-Lähteandmed!$H$45*(Kraadpäevad!$G$4-Kraadpäevad!C1116)),Lähteandmed!$I$45)</f>
        <v/>
      </c>
      <c r="N1116" s="114">
        <f>IFERROR(($G$4-M1116)/($G$4-C1116),Lähteandmed!$H$45)</f>
        <v>0</v>
      </c>
      <c r="O1116" s="276">
        <f t="shared" si="35"/>
        <v>-5.3</v>
      </c>
      <c r="P1116" s="276">
        <f>IF(O1116&lt;($G$6-1),Lähteandmed!$E$45*1.2*1.005*(($G$6-1)-O1116),0)</f>
        <v>39.082070160000001</v>
      </c>
    </row>
    <row r="1117" spans="2:16">
      <c r="B1117" s="113">
        <v>1113</v>
      </c>
      <c r="C1117" s="113">
        <v>-5.3</v>
      </c>
      <c r="D1117" s="276">
        <f t="shared" si="34"/>
        <v>15.28879749586558</v>
      </c>
      <c r="L1117" s="114">
        <f>IF(C1117&lt;$G$6,Lähteandmed!$E$45*1.2*1.005*($G$6-O1117),0)</f>
        <v>40.834629360000001</v>
      </c>
      <c r="M1117" s="276" t="str">
        <f>IF(($G$4-Lähteandmed!$H$45*(Kraadpäevad!$G$4-Kraadpäevad!C1117))&gt;Lähteandmed!$I$45,($G$4-Lähteandmed!$H$45*(Kraadpäevad!$G$4-Kraadpäevad!C1117)),Lähteandmed!$I$45)</f>
        <v/>
      </c>
      <c r="N1117" s="114">
        <f>IFERROR(($G$4-M1117)/($G$4-C1117),Lähteandmed!$H$45)</f>
        <v>0</v>
      </c>
      <c r="O1117" s="276">
        <f t="shared" si="35"/>
        <v>-5.3</v>
      </c>
      <c r="P1117" s="276">
        <f>IF(O1117&lt;($G$6-1),Lähteandmed!$E$45*1.2*1.005*(($G$6-1)-O1117),0)</f>
        <v>39.082070160000001</v>
      </c>
    </row>
    <row r="1118" spans="2:16">
      <c r="B1118" s="113">
        <v>1114</v>
      </c>
      <c r="C1118" s="113">
        <v>-5.6</v>
      </c>
      <c r="D1118" s="276">
        <f t="shared" si="34"/>
        <v>15.588797495865579</v>
      </c>
      <c r="L1118" s="114">
        <f>IF(C1118&lt;$G$6,Lähteandmed!$E$45*1.2*1.005*($G$6-O1118),0)</f>
        <v>41.360397120000002</v>
      </c>
      <c r="M1118" s="276" t="str">
        <f>IF(($G$4-Lähteandmed!$H$45*(Kraadpäevad!$G$4-Kraadpäevad!C1118))&gt;Lähteandmed!$I$45,($G$4-Lähteandmed!$H$45*(Kraadpäevad!$G$4-Kraadpäevad!C1118)),Lähteandmed!$I$45)</f>
        <v/>
      </c>
      <c r="N1118" s="114">
        <f>IFERROR(($G$4-M1118)/($G$4-C1118),Lähteandmed!$H$45)</f>
        <v>0</v>
      </c>
      <c r="O1118" s="276">
        <f t="shared" si="35"/>
        <v>-5.6</v>
      </c>
      <c r="P1118" s="276">
        <f>IF(O1118&lt;($G$6-1),Lähteandmed!$E$45*1.2*1.005*(($G$6-1)-O1118),0)</f>
        <v>39.607837920000001</v>
      </c>
    </row>
    <row r="1119" spans="2:16">
      <c r="B1119" s="113">
        <v>1115</v>
      </c>
      <c r="C1119" s="113">
        <v>-6</v>
      </c>
      <c r="D1119" s="276">
        <f t="shared" si="34"/>
        <v>15.98879749586558</v>
      </c>
      <c r="L1119" s="114">
        <f>IF(C1119&lt;$G$6,Lähteandmed!$E$45*1.2*1.005*($G$6-O1119),0)</f>
        <v>42.061420799999993</v>
      </c>
      <c r="M1119" s="276" t="str">
        <f>IF(($G$4-Lähteandmed!$H$45*(Kraadpäevad!$G$4-Kraadpäevad!C1119))&gt;Lähteandmed!$I$45,($G$4-Lähteandmed!$H$45*(Kraadpäevad!$G$4-Kraadpäevad!C1119)),Lähteandmed!$I$45)</f>
        <v/>
      </c>
      <c r="N1119" s="114">
        <f>IFERROR(($G$4-M1119)/($G$4-C1119),Lähteandmed!$H$45)</f>
        <v>0</v>
      </c>
      <c r="O1119" s="276">
        <f t="shared" si="35"/>
        <v>-6</v>
      </c>
      <c r="P1119" s="276">
        <f>IF(O1119&lt;($G$6-1),Lähteandmed!$E$45*1.2*1.005*(($G$6-1)-O1119),0)</f>
        <v>40.3088616</v>
      </c>
    </row>
    <row r="1120" spans="2:16">
      <c r="B1120" s="113">
        <v>1116</v>
      </c>
      <c r="C1120" s="113">
        <v>-6.3</v>
      </c>
      <c r="D1120" s="276">
        <f t="shared" si="34"/>
        <v>16.28879749586558</v>
      </c>
      <c r="L1120" s="114">
        <f>IF(C1120&lt;$G$6,Lähteandmed!$E$45*1.2*1.005*($G$6-O1120),0)</f>
        <v>42.587188560000001</v>
      </c>
      <c r="M1120" s="276" t="str">
        <f>IF(($G$4-Lähteandmed!$H$45*(Kraadpäevad!$G$4-Kraadpäevad!C1120))&gt;Lähteandmed!$I$45,($G$4-Lähteandmed!$H$45*(Kraadpäevad!$G$4-Kraadpäevad!C1120)),Lähteandmed!$I$45)</f>
        <v/>
      </c>
      <c r="N1120" s="114">
        <f>IFERROR(($G$4-M1120)/($G$4-C1120),Lähteandmed!$H$45)</f>
        <v>0</v>
      </c>
      <c r="O1120" s="276">
        <f t="shared" si="35"/>
        <v>-6.3</v>
      </c>
      <c r="P1120" s="276">
        <f>IF(O1120&lt;($G$6-1),Lähteandmed!$E$45*1.2*1.005*(($G$6-1)-O1120),0)</f>
        <v>40.834629360000001</v>
      </c>
    </row>
    <row r="1121" spans="2:16">
      <c r="B1121" s="113">
        <v>1117</v>
      </c>
      <c r="C1121" s="113">
        <v>-5.7</v>
      </c>
      <c r="D1121" s="276">
        <f t="shared" si="34"/>
        <v>15.688797495865579</v>
      </c>
      <c r="L1121" s="114">
        <f>IF(C1121&lt;$G$6,Lähteandmed!$E$45*1.2*1.005*($G$6-O1121),0)</f>
        <v>41.535653039999993</v>
      </c>
      <c r="M1121" s="276" t="str">
        <f>IF(($G$4-Lähteandmed!$H$45*(Kraadpäevad!$G$4-Kraadpäevad!C1121))&gt;Lähteandmed!$I$45,($G$4-Lähteandmed!$H$45*(Kraadpäevad!$G$4-Kraadpäevad!C1121)),Lähteandmed!$I$45)</f>
        <v/>
      </c>
      <c r="N1121" s="114">
        <f>IFERROR(($G$4-M1121)/($G$4-C1121),Lähteandmed!$H$45)</f>
        <v>0</v>
      </c>
      <c r="O1121" s="276">
        <f t="shared" si="35"/>
        <v>-5.7</v>
      </c>
      <c r="P1121" s="276">
        <f>IF(O1121&lt;($G$6-1),Lähteandmed!$E$45*1.2*1.005*(($G$6-1)-O1121),0)</f>
        <v>39.783093839999999</v>
      </c>
    </row>
    <row r="1122" spans="2:16">
      <c r="B1122" s="113">
        <v>1118</v>
      </c>
      <c r="C1122" s="113">
        <v>-5.0999999999999996</v>
      </c>
      <c r="D1122" s="276">
        <f t="shared" si="34"/>
        <v>15.088797495865579</v>
      </c>
      <c r="L1122" s="114">
        <f>IF(C1122&lt;$G$6,Lähteandmed!$E$45*1.2*1.005*($G$6-O1122),0)</f>
        <v>40.484117519999998</v>
      </c>
      <c r="M1122" s="276" t="str">
        <f>IF(($G$4-Lähteandmed!$H$45*(Kraadpäevad!$G$4-Kraadpäevad!C1122))&gt;Lähteandmed!$I$45,($G$4-Lähteandmed!$H$45*(Kraadpäevad!$G$4-Kraadpäevad!C1122)),Lähteandmed!$I$45)</f>
        <v/>
      </c>
      <c r="N1122" s="114">
        <f>IFERROR(($G$4-M1122)/($G$4-C1122),Lähteandmed!$H$45)</f>
        <v>0</v>
      </c>
      <c r="O1122" s="276">
        <f t="shared" si="35"/>
        <v>-5.0999999999999996</v>
      </c>
      <c r="P1122" s="276">
        <f>IF(O1122&lt;($G$6-1),Lähteandmed!$E$45*1.2*1.005*(($G$6-1)-O1122),0)</f>
        <v>38.731558319999998</v>
      </c>
    </row>
    <row r="1123" spans="2:16">
      <c r="B1123" s="113">
        <v>1119</v>
      </c>
      <c r="C1123" s="113">
        <v>-4.5</v>
      </c>
      <c r="D1123" s="276">
        <f t="shared" si="34"/>
        <v>14.48879749586558</v>
      </c>
      <c r="L1123" s="114">
        <f>IF(C1123&lt;$G$6,Lähteandmed!$E$45*1.2*1.005*($G$6-O1123),0)</f>
        <v>39.432581999999996</v>
      </c>
      <c r="M1123" s="276" t="str">
        <f>IF(($G$4-Lähteandmed!$H$45*(Kraadpäevad!$G$4-Kraadpäevad!C1123))&gt;Lähteandmed!$I$45,($G$4-Lähteandmed!$H$45*(Kraadpäevad!$G$4-Kraadpäevad!C1123)),Lähteandmed!$I$45)</f>
        <v/>
      </c>
      <c r="N1123" s="114">
        <f>IFERROR(($G$4-M1123)/($G$4-C1123),Lähteandmed!$H$45)</f>
        <v>0</v>
      </c>
      <c r="O1123" s="276">
        <f t="shared" si="35"/>
        <v>-4.5</v>
      </c>
      <c r="P1123" s="276">
        <f>IF(O1123&lt;($G$6-1),Lähteandmed!$E$45*1.2*1.005*(($G$6-1)-O1123),0)</f>
        <v>37.680022799999996</v>
      </c>
    </row>
    <row r="1124" spans="2:16">
      <c r="B1124" s="113">
        <v>1120</v>
      </c>
      <c r="C1124" s="113">
        <v>-4.5999999999999996</v>
      </c>
      <c r="D1124" s="276">
        <f t="shared" si="34"/>
        <v>14.588797495865579</v>
      </c>
      <c r="L1124" s="114">
        <f>IF(C1124&lt;$G$6,Lähteandmed!$E$45*1.2*1.005*($G$6-O1124),0)</f>
        <v>39.607837920000001</v>
      </c>
      <c r="M1124" s="276" t="str">
        <f>IF(($G$4-Lähteandmed!$H$45*(Kraadpäevad!$G$4-Kraadpäevad!C1124))&gt;Lähteandmed!$I$45,($G$4-Lähteandmed!$H$45*(Kraadpäevad!$G$4-Kraadpäevad!C1124)),Lähteandmed!$I$45)</f>
        <v/>
      </c>
      <c r="N1124" s="114">
        <f>IFERROR(($G$4-M1124)/($G$4-C1124),Lähteandmed!$H$45)</f>
        <v>0</v>
      </c>
      <c r="O1124" s="276">
        <f t="shared" si="35"/>
        <v>-4.5999999999999996</v>
      </c>
      <c r="P1124" s="276">
        <f>IF(O1124&lt;($G$6-1),Lähteandmed!$E$45*1.2*1.005*(($G$6-1)-O1124),0)</f>
        <v>37.855278720000001</v>
      </c>
    </row>
    <row r="1125" spans="2:16">
      <c r="B1125" s="113">
        <v>1121</v>
      </c>
      <c r="C1125" s="113">
        <v>-4.5999999999999996</v>
      </c>
      <c r="D1125" s="276">
        <f t="shared" si="34"/>
        <v>14.588797495865579</v>
      </c>
      <c r="L1125" s="114">
        <f>IF(C1125&lt;$G$6,Lähteandmed!$E$45*1.2*1.005*($G$6-O1125),0)</f>
        <v>39.607837920000001</v>
      </c>
      <c r="M1125" s="276" t="str">
        <f>IF(($G$4-Lähteandmed!$H$45*(Kraadpäevad!$G$4-Kraadpäevad!C1125))&gt;Lähteandmed!$I$45,($G$4-Lähteandmed!$H$45*(Kraadpäevad!$G$4-Kraadpäevad!C1125)),Lähteandmed!$I$45)</f>
        <v/>
      </c>
      <c r="N1125" s="114">
        <f>IFERROR(($G$4-M1125)/($G$4-C1125),Lähteandmed!$H$45)</f>
        <v>0</v>
      </c>
      <c r="O1125" s="276">
        <f t="shared" si="35"/>
        <v>-4.5999999999999996</v>
      </c>
      <c r="P1125" s="276">
        <f>IF(O1125&lt;($G$6-1),Lähteandmed!$E$45*1.2*1.005*(($G$6-1)-O1125),0)</f>
        <v>37.855278720000001</v>
      </c>
    </row>
    <row r="1126" spans="2:16">
      <c r="B1126" s="113">
        <v>1122</v>
      </c>
      <c r="C1126" s="113">
        <v>-4.7</v>
      </c>
      <c r="D1126" s="276">
        <f t="shared" si="34"/>
        <v>14.688797495865579</v>
      </c>
      <c r="L1126" s="114">
        <f>IF(C1126&lt;$G$6,Lähteandmed!$E$45*1.2*1.005*($G$6-O1126),0)</f>
        <v>39.783093839999999</v>
      </c>
      <c r="M1126" s="276" t="str">
        <f>IF(($G$4-Lähteandmed!$H$45*(Kraadpäevad!$G$4-Kraadpäevad!C1126))&gt;Lähteandmed!$I$45,($G$4-Lähteandmed!$H$45*(Kraadpäevad!$G$4-Kraadpäevad!C1126)),Lähteandmed!$I$45)</f>
        <v/>
      </c>
      <c r="N1126" s="114">
        <f>IFERROR(($G$4-M1126)/($G$4-C1126),Lähteandmed!$H$45)</f>
        <v>0</v>
      </c>
      <c r="O1126" s="276">
        <f t="shared" si="35"/>
        <v>-4.7</v>
      </c>
      <c r="P1126" s="276">
        <f>IF(O1126&lt;($G$6-1),Lähteandmed!$E$45*1.2*1.005*(($G$6-1)-O1126),0)</f>
        <v>38.030534639999999</v>
      </c>
    </row>
    <row r="1127" spans="2:16">
      <c r="B1127" s="113">
        <v>1123</v>
      </c>
      <c r="C1127" s="113">
        <v>-6.2</v>
      </c>
      <c r="D1127" s="276">
        <f t="shared" si="34"/>
        <v>16.188797495865579</v>
      </c>
      <c r="L1127" s="114">
        <f>IF(C1127&lt;$G$6,Lähteandmed!$E$45*1.2*1.005*($G$6-O1127),0)</f>
        <v>42.411932639999996</v>
      </c>
      <c r="M1127" s="276" t="str">
        <f>IF(($G$4-Lähteandmed!$H$45*(Kraadpäevad!$G$4-Kraadpäevad!C1127))&gt;Lähteandmed!$I$45,($G$4-Lähteandmed!$H$45*(Kraadpäevad!$G$4-Kraadpäevad!C1127)),Lähteandmed!$I$45)</f>
        <v/>
      </c>
      <c r="N1127" s="114">
        <f>IFERROR(($G$4-M1127)/($G$4-C1127),Lähteandmed!$H$45)</f>
        <v>0</v>
      </c>
      <c r="O1127" s="276">
        <f t="shared" si="35"/>
        <v>-6.2</v>
      </c>
      <c r="P1127" s="276">
        <f>IF(O1127&lt;($G$6-1),Lähteandmed!$E$45*1.2*1.005*(($G$6-1)-O1127),0)</f>
        <v>40.659373439999996</v>
      </c>
    </row>
    <row r="1128" spans="2:16">
      <c r="B1128" s="113">
        <v>1124</v>
      </c>
      <c r="C1128" s="113">
        <v>-7.8</v>
      </c>
      <c r="D1128" s="276">
        <f t="shared" si="34"/>
        <v>17.78879749586558</v>
      </c>
      <c r="L1128" s="114">
        <f>IF(C1128&lt;$G$6,Lähteandmed!$E$45*1.2*1.005*($G$6-O1128),0)</f>
        <v>45.216027359999998</v>
      </c>
      <c r="M1128" s="276" t="str">
        <f>IF(($G$4-Lähteandmed!$H$45*(Kraadpäevad!$G$4-Kraadpäevad!C1128))&gt;Lähteandmed!$I$45,($G$4-Lähteandmed!$H$45*(Kraadpäevad!$G$4-Kraadpäevad!C1128)),Lähteandmed!$I$45)</f>
        <v/>
      </c>
      <c r="N1128" s="114">
        <f>IFERROR(($G$4-M1128)/($G$4-C1128),Lähteandmed!$H$45)</f>
        <v>0</v>
      </c>
      <c r="O1128" s="276">
        <f t="shared" si="35"/>
        <v>-7.8</v>
      </c>
      <c r="P1128" s="276">
        <f>IF(O1128&lt;($G$6-1),Lähteandmed!$E$45*1.2*1.005*(($G$6-1)-O1128),0)</f>
        <v>43.463468159999998</v>
      </c>
    </row>
    <row r="1129" spans="2:16">
      <c r="B1129" s="113">
        <v>1125</v>
      </c>
      <c r="C1129" s="113">
        <v>-9.3000000000000007</v>
      </c>
      <c r="D1129" s="276">
        <f t="shared" si="34"/>
        <v>19.28879749586558</v>
      </c>
      <c r="L1129" s="114">
        <f>IF(C1129&lt;$G$6,Lähteandmed!$E$45*1.2*1.005*($G$6-O1129),0)</f>
        <v>47.844866159999995</v>
      </c>
      <c r="M1129" s="276" t="str">
        <f>IF(($G$4-Lähteandmed!$H$45*(Kraadpäevad!$G$4-Kraadpäevad!C1129))&gt;Lähteandmed!$I$45,($G$4-Lähteandmed!$H$45*(Kraadpäevad!$G$4-Kraadpäevad!C1129)),Lähteandmed!$I$45)</f>
        <v/>
      </c>
      <c r="N1129" s="114">
        <f>IFERROR(($G$4-M1129)/($G$4-C1129),Lähteandmed!$H$45)</f>
        <v>0</v>
      </c>
      <c r="O1129" s="276">
        <f t="shared" si="35"/>
        <v>-9.3000000000000007</v>
      </c>
      <c r="P1129" s="276">
        <f>IF(O1129&lt;($G$6-1),Lähteandmed!$E$45*1.2*1.005*(($G$6-1)-O1129),0)</f>
        <v>46.092306959999995</v>
      </c>
    </row>
    <row r="1130" spans="2:16">
      <c r="B1130" s="113">
        <v>1126</v>
      </c>
      <c r="C1130" s="113">
        <v>-10.6</v>
      </c>
      <c r="D1130" s="276">
        <f t="shared" si="34"/>
        <v>20.588797495865578</v>
      </c>
      <c r="L1130" s="114">
        <f>IF(C1130&lt;$G$6,Lähteandmed!$E$45*1.2*1.005*($G$6-O1130),0)</f>
        <v>50.123193119999996</v>
      </c>
      <c r="M1130" s="276" t="str">
        <f>IF(($G$4-Lähteandmed!$H$45*(Kraadpäevad!$G$4-Kraadpäevad!C1130))&gt;Lähteandmed!$I$45,($G$4-Lähteandmed!$H$45*(Kraadpäevad!$G$4-Kraadpäevad!C1130)),Lähteandmed!$I$45)</f>
        <v/>
      </c>
      <c r="N1130" s="114">
        <f>IFERROR(($G$4-M1130)/($G$4-C1130),Lähteandmed!$H$45)</f>
        <v>0</v>
      </c>
      <c r="O1130" s="276">
        <f t="shared" si="35"/>
        <v>-10.6</v>
      </c>
      <c r="P1130" s="276">
        <f>IF(O1130&lt;($G$6-1),Lähteandmed!$E$45*1.2*1.005*(($G$6-1)-O1130),0)</f>
        <v>48.370633919999996</v>
      </c>
    </row>
    <row r="1131" spans="2:16">
      <c r="B1131" s="113">
        <v>1127</v>
      </c>
      <c r="C1131" s="113">
        <v>-12</v>
      </c>
      <c r="D1131" s="276">
        <f t="shared" si="34"/>
        <v>21.98879749586558</v>
      </c>
      <c r="L1131" s="114">
        <f>IF(C1131&lt;$G$6,Lähteandmed!$E$45*1.2*1.005*($G$6-O1131),0)</f>
        <v>52.576775999999995</v>
      </c>
      <c r="M1131" s="276" t="str">
        <f>IF(($G$4-Lähteandmed!$H$45*(Kraadpäevad!$G$4-Kraadpäevad!C1131))&gt;Lähteandmed!$I$45,($G$4-Lähteandmed!$H$45*(Kraadpäevad!$G$4-Kraadpäevad!C1131)),Lähteandmed!$I$45)</f>
        <v/>
      </c>
      <c r="N1131" s="114">
        <f>IFERROR(($G$4-M1131)/($G$4-C1131),Lähteandmed!$H$45)</f>
        <v>0</v>
      </c>
      <c r="O1131" s="276">
        <f t="shared" si="35"/>
        <v>-12</v>
      </c>
      <c r="P1131" s="276">
        <f>IF(O1131&lt;($G$6-1),Lähteandmed!$E$45*1.2*1.005*(($G$6-1)-O1131),0)</f>
        <v>50.824216799999995</v>
      </c>
    </row>
    <row r="1132" spans="2:16">
      <c r="B1132" s="113">
        <v>1128</v>
      </c>
      <c r="C1132" s="113">
        <v>-13.3</v>
      </c>
      <c r="D1132" s="276">
        <f t="shared" si="34"/>
        <v>23.28879749586558</v>
      </c>
      <c r="L1132" s="114">
        <f>IF(C1132&lt;$G$6,Lähteandmed!$E$45*1.2*1.005*($G$6-O1132),0)</f>
        <v>54.855102959999996</v>
      </c>
      <c r="M1132" s="276" t="str">
        <f>IF(($G$4-Lähteandmed!$H$45*(Kraadpäevad!$G$4-Kraadpäevad!C1132))&gt;Lähteandmed!$I$45,($G$4-Lähteandmed!$H$45*(Kraadpäevad!$G$4-Kraadpäevad!C1132)),Lähteandmed!$I$45)</f>
        <v/>
      </c>
      <c r="N1132" s="114">
        <f>IFERROR(($G$4-M1132)/($G$4-C1132),Lähteandmed!$H$45)</f>
        <v>0</v>
      </c>
      <c r="O1132" s="276">
        <f t="shared" si="35"/>
        <v>-13.3</v>
      </c>
      <c r="P1132" s="276">
        <f>IF(O1132&lt;($G$6-1),Lähteandmed!$E$45*1.2*1.005*(($G$6-1)-O1132),0)</f>
        <v>53.102543759999996</v>
      </c>
    </row>
    <row r="1133" spans="2:16">
      <c r="B1133" s="113">
        <v>1129</v>
      </c>
      <c r="C1133" s="113">
        <v>-14.1</v>
      </c>
      <c r="D1133" s="276">
        <f t="shared" si="34"/>
        <v>24.088797495865578</v>
      </c>
      <c r="L1133" s="114">
        <f>IF(C1133&lt;$G$6,Lähteandmed!$E$45*1.2*1.005*($G$6-O1133),0)</f>
        <v>56.257150320000001</v>
      </c>
      <c r="M1133" s="276" t="str">
        <f>IF(($G$4-Lähteandmed!$H$45*(Kraadpäevad!$G$4-Kraadpäevad!C1133))&gt;Lähteandmed!$I$45,($G$4-Lähteandmed!$H$45*(Kraadpäevad!$G$4-Kraadpäevad!C1133)),Lähteandmed!$I$45)</f>
        <v/>
      </c>
      <c r="N1133" s="114">
        <f>IFERROR(($G$4-M1133)/($G$4-C1133),Lähteandmed!$H$45)</f>
        <v>0</v>
      </c>
      <c r="O1133" s="276">
        <f t="shared" si="35"/>
        <v>-14.1</v>
      </c>
      <c r="P1133" s="276">
        <f>IF(O1133&lt;($G$6-1),Lähteandmed!$E$45*1.2*1.005*(($G$6-1)-O1133),0)</f>
        <v>54.504591120000001</v>
      </c>
    </row>
    <row r="1134" spans="2:16">
      <c r="B1134" s="113">
        <v>1130</v>
      </c>
      <c r="C1134" s="113">
        <v>-14.8</v>
      </c>
      <c r="D1134" s="276">
        <f t="shared" si="34"/>
        <v>24.78879749586558</v>
      </c>
      <c r="L1134" s="114">
        <f>IF(C1134&lt;$G$6,Lähteandmed!$E$45*1.2*1.005*($G$6-O1134),0)</f>
        <v>57.483941759999993</v>
      </c>
      <c r="M1134" s="276" t="str">
        <f>IF(($G$4-Lähteandmed!$H$45*(Kraadpäevad!$G$4-Kraadpäevad!C1134))&gt;Lähteandmed!$I$45,($G$4-Lähteandmed!$H$45*(Kraadpäevad!$G$4-Kraadpäevad!C1134)),Lähteandmed!$I$45)</f>
        <v/>
      </c>
      <c r="N1134" s="114">
        <f>IFERROR(($G$4-M1134)/($G$4-C1134),Lähteandmed!$H$45)</f>
        <v>0</v>
      </c>
      <c r="O1134" s="276">
        <f t="shared" si="35"/>
        <v>-14.8</v>
      </c>
      <c r="P1134" s="276">
        <f>IF(O1134&lt;($G$6-1),Lähteandmed!$E$45*1.2*1.005*(($G$6-1)-O1134),0)</f>
        <v>55.73138256</v>
      </c>
    </row>
    <row r="1135" spans="2:16">
      <c r="B1135" s="113">
        <v>1131</v>
      </c>
      <c r="C1135" s="113">
        <v>-15.6</v>
      </c>
      <c r="D1135" s="276">
        <f t="shared" si="34"/>
        <v>25.588797495865578</v>
      </c>
      <c r="L1135" s="114">
        <f>IF(C1135&lt;$G$6,Lähteandmed!$E$45*1.2*1.005*($G$6-O1135),0)</f>
        <v>58.885989119999998</v>
      </c>
      <c r="M1135" s="276" t="str">
        <f>IF(($G$4-Lähteandmed!$H$45*(Kraadpäevad!$G$4-Kraadpäevad!C1135))&gt;Lähteandmed!$I$45,($G$4-Lähteandmed!$H$45*(Kraadpäevad!$G$4-Kraadpäevad!C1135)),Lähteandmed!$I$45)</f>
        <v/>
      </c>
      <c r="N1135" s="114">
        <f>IFERROR(($G$4-M1135)/($G$4-C1135),Lähteandmed!$H$45)</f>
        <v>0</v>
      </c>
      <c r="O1135" s="276">
        <f t="shared" si="35"/>
        <v>-15.6</v>
      </c>
      <c r="P1135" s="276">
        <f>IF(O1135&lt;($G$6-1),Lähteandmed!$E$45*1.2*1.005*(($G$6-1)-O1135),0)</f>
        <v>57.133429919999998</v>
      </c>
    </row>
    <row r="1136" spans="2:16">
      <c r="B1136" s="113">
        <v>1132</v>
      </c>
      <c r="C1136" s="113">
        <v>-15.6</v>
      </c>
      <c r="D1136" s="276">
        <f t="shared" si="34"/>
        <v>25.588797495865578</v>
      </c>
      <c r="L1136" s="114">
        <f>IF(C1136&lt;$G$6,Lähteandmed!$E$45*1.2*1.005*($G$6-O1136),0)</f>
        <v>58.885989119999998</v>
      </c>
      <c r="M1136" s="276" t="str">
        <f>IF(($G$4-Lähteandmed!$H$45*(Kraadpäevad!$G$4-Kraadpäevad!C1136))&gt;Lähteandmed!$I$45,($G$4-Lähteandmed!$H$45*(Kraadpäevad!$G$4-Kraadpäevad!C1136)),Lähteandmed!$I$45)</f>
        <v/>
      </c>
      <c r="N1136" s="114">
        <f>IFERROR(($G$4-M1136)/($G$4-C1136),Lähteandmed!$H$45)</f>
        <v>0</v>
      </c>
      <c r="O1136" s="276">
        <f t="shared" si="35"/>
        <v>-15.6</v>
      </c>
      <c r="P1136" s="276">
        <f>IF(O1136&lt;($G$6-1),Lähteandmed!$E$45*1.2*1.005*(($G$6-1)-O1136),0)</f>
        <v>57.133429919999998</v>
      </c>
    </row>
    <row r="1137" spans="2:16">
      <c r="B1137" s="113">
        <v>1133</v>
      </c>
      <c r="C1137" s="113">
        <v>-15.6</v>
      </c>
      <c r="D1137" s="276">
        <f t="shared" si="34"/>
        <v>25.588797495865578</v>
      </c>
      <c r="L1137" s="114">
        <f>IF(C1137&lt;$G$6,Lähteandmed!$E$45*1.2*1.005*($G$6-O1137),0)</f>
        <v>58.885989119999998</v>
      </c>
      <c r="M1137" s="276" t="str">
        <f>IF(($G$4-Lähteandmed!$H$45*(Kraadpäevad!$G$4-Kraadpäevad!C1137))&gt;Lähteandmed!$I$45,($G$4-Lähteandmed!$H$45*(Kraadpäevad!$G$4-Kraadpäevad!C1137)),Lähteandmed!$I$45)</f>
        <v/>
      </c>
      <c r="N1137" s="114">
        <f>IFERROR(($G$4-M1137)/($G$4-C1137),Lähteandmed!$H$45)</f>
        <v>0</v>
      </c>
      <c r="O1137" s="276">
        <f t="shared" si="35"/>
        <v>-15.6</v>
      </c>
      <c r="P1137" s="276">
        <f>IF(O1137&lt;($G$6-1),Lähteandmed!$E$45*1.2*1.005*(($G$6-1)-O1137),0)</f>
        <v>57.133429919999998</v>
      </c>
    </row>
    <row r="1138" spans="2:16">
      <c r="B1138" s="113">
        <v>1134</v>
      </c>
      <c r="C1138" s="113">
        <v>-15.6</v>
      </c>
      <c r="D1138" s="276">
        <f t="shared" si="34"/>
        <v>25.588797495865578</v>
      </c>
      <c r="L1138" s="114">
        <f>IF(C1138&lt;$G$6,Lähteandmed!$E$45*1.2*1.005*($G$6-O1138),0)</f>
        <v>58.885989119999998</v>
      </c>
      <c r="M1138" s="276" t="str">
        <f>IF(($G$4-Lähteandmed!$H$45*(Kraadpäevad!$G$4-Kraadpäevad!C1138))&gt;Lähteandmed!$I$45,($G$4-Lähteandmed!$H$45*(Kraadpäevad!$G$4-Kraadpäevad!C1138)),Lähteandmed!$I$45)</f>
        <v/>
      </c>
      <c r="N1138" s="114">
        <f>IFERROR(($G$4-M1138)/($G$4-C1138),Lähteandmed!$H$45)</f>
        <v>0</v>
      </c>
      <c r="O1138" s="276">
        <f t="shared" si="35"/>
        <v>-15.6</v>
      </c>
      <c r="P1138" s="276">
        <f>IF(O1138&lt;($G$6-1),Lähteandmed!$E$45*1.2*1.005*(($G$6-1)-O1138),0)</f>
        <v>57.133429919999998</v>
      </c>
    </row>
    <row r="1139" spans="2:16">
      <c r="B1139" s="113">
        <v>1135</v>
      </c>
      <c r="C1139" s="113">
        <v>-15</v>
      </c>
      <c r="D1139" s="276">
        <f t="shared" si="34"/>
        <v>24.98879749586558</v>
      </c>
      <c r="L1139" s="114">
        <f>IF(C1139&lt;$G$6,Lähteandmed!$E$45*1.2*1.005*($G$6-O1139),0)</f>
        <v>57.834453599999996</v>
      </c>
      <c r="M1139" s="276" t="str">
        <f>IF(($G$4-Lähteandmed!$H$45*(Kraadpäevad!$G$4-Kraadpäevad!C1139))&gt;Lähteandmed!$I$45,($G$4-Lähteandmed!$H$45*(Kraadpäevad!$G$4-Kraadpäevad!C1139)),Lähteandmed!$I$45)</f>
        <v/>
      </c>
      <c r="N1139" s="114">
        <f>IFERROR(($G$4-M1139)/($G$4-C1139),Lähteandmed!$H$45)</f>
        <v>0</v>
      </c>
      <c r="O1139" s="276">
        <f t="shared" si="35"/>
        <v>-15</v>
      </c>
      <c r="P1139" s="276">
        <f>IF(O1139&lt;($G$6-1),Lähteandmed!$E$45*1.2*1.005*(($G$6-1)-O1139),0)</f>
        <v>56.081894399999996</v>
      </c>
    </row>
    <row r="1140" spans="2:16">
      <c r="B1140" s="113">
        <v>1136</v>
      </c>
      <c r="C1140" s="113">
        <v>-14.5</v>
      </c>
      <c r="D1140" s="276">
        <f t="shared" si="34"/>
        <v>24.48879749586558</v>
      </c>
      <c r="L1140" s="114">
        <f>IF(C1140&lt;$G$6,Lähteandmed!$E$45*1.2*1.005*($G$6-O1140),0)</f>
        <v>56.958173999999993</v>
      </c>
      <c r="M1140" s="276" t="str">
        <f>IF(($G$4-Lähteandmed!$H$45*(Kraadpäevad!$G$4-Kraadpäevad!C1140))&gt;Lähteandmed!$I$45,($G$4-Lähteandmed!$H$45*(Kraadpäevad!$G$4-Kraadpäevad!C1140)),Lähteandmed!$I$45)</f>
        <v/>
      </c>
      <c r="N1140" s="114">
        <f>IFERROR(($G$4-M1140)/($G$4-C1140),Lähteandmed!$H$45)</f>
        <v>0</v>
      </c>
      <c r="O1140" s="276">
        <f t="shared" si="35"/>
        <v>-14.5</v>
      </c>
      <c r="P1140" s="276">
        <f>IF(O1140&lt;($G$6-1),Lähteandmed!$E$45*1.2*1.005*(($G$6-1)-O1140),0)</f>
        <v>55.205614799999999</v>
      </c>
    </row>
    <row r="1141" spans="2:16">
      <c r="B1141" s="113">
        <v>1137</v>
      </c>
      <c r="C1141" s="113">
        <v>-13.9</v>
      </c>
      <c r="D1141" s="276">
        <f t="shared" si="34"/>
        <v>23.888797495865582</v>
      </c>
      <c r="L1141" s="114">
        <f>IF(C1141&lt;$G$6,Lähteandmed!$E$45*1.2*1.005*($G$6-O1141),0)</f>
        <v>55.906638479999991</v>
      </c>
      <c r="M1141" s="276" t="str">
        <f>IF(($G$4-Lähteandmed!$H$45*(Kraadpäevad!$G$4-Kraadpäevad!C1141))&gt;Lähteandmed!$I$45,($G$4-Lähteandmed!$H$45*(Kraadpäevad!$G$4-Kraadpäevad!C1141)),Lähteandmed!$I$45)</f>
        <v/>
      </c>
      <c r="N1141" s="114">
        <f>IFERROR(($G$4-M1141)/($G$4-C1141),Lähteandmed!$H$45)</f>
        <v>0</v>
      </c>
      <c r="O1141" s="276">
        <f t="shared" si="35"/>
        <v>-13.9</v>
      </c>
      <c r="P1141" s="276">
        <f>IF(O1141&lt;($G$6-1),Lähteandmed!$E$45*1.2*1.005*(($G$6-1)-O1141),0)</f>
        <v>54.154079279999991</v>
      </c>
    </row>
    <row r="1142" spans="2:16">
      <c r="B1142" s="113">
        <v>1138</v>
      </c>
      <c r="C1142" s="113">
        <v>-13.1</v>
      </c>
      <c r="D1142" s="276">
        <f t="shared" si="34"/>
        <v>23.088797495865578</v>
      </c>
      <c r="L1142" s="114">
        <f>IF(C1142&lt;$G$6,Lähteandmed!$E$45*1.2*1.005*($G$6-O1142),0)</f>
        <v>54.504591120000001</v>
      </c>
      <c r="M1142" s="276" t="str">
        <f>IF(($G$4-Lähteandmed!$H$45*(Kraadpäevad!$G$4-Kraadpäevad!C1142))&gt;Lähteandmed!$I$45,($G$4-Lähteandmed!$H$45*(Kraadpäevad!$G$4-Kraadpäevad!C1142)),Lähteandmed!$I$45)</f>
        <v/>
      </c>
      <c r="N1142" s="114">
        <f>IFERROR(($G$4-M1142)/($G$4-C1142),Lähteandmed!$H$45)</f>
        <v>0</v>
      </c>
      <c r="O1142" s="276">
        <f t="shared" si="35"/>
        <v>-13.1</v>
      </c>
      <c r="P1142" s="276">
        <f>IF(O1142&lt;($G$6-1),Lähteandmed!$E$45*1.2*1.005*(($G$6-1)-O1142),0)</f>
        <v>52.75203192</v>
      </c>
    </row>
    <row r="1143" spans="2:16">
      <c r="B1143" s="113">
        <v>1139</v>
      </c>
      <c r="C1143" s="113">
        <v>-12.3</v>
      </c>
      <c r="D1143" s="276">
        <f t="shared" si="34"/>
        <v>22.28879749586558</v>
      </c>
      <c r="L1143" s="114">
        <f>IF(C1143&lt;$G$6,Lähteandmed!$E$45*1.2*1.005*($G$6-O1143),0)</f>
        <v>53.102543759999996</v>
      </c>
      <c r="M1143" s="276" t="str">
        <f>IF(($G$4-Lähteandmed!$H$45*(Kraadpäevad!$G$4-Kraadpäevad!C1143))&gt;Lähteandmed!$I$45,($G$4-Lähteandmed!$H$45*(Kraadpäevad!$G$4-Kraadpäevad!C1143)),Lähteandmed!$I$45)</f>
        <v/>
      </c>
      <c r="N1143" s="114">
        <f>IFERROR(($G$4-M1143)/($G$4-C1143),Lähteandmed!$H$45)</f>
        <v>0</v>
      </c>
      <c r="O1143" s="276">
        <f t="shared" si="35"/>
        <v>-12.3</v>
      </c>
      <c r="P1143" s="276">
        <f>IF(O1143&lt;($G$6-1),Lähteandmed!$E$45*1.2*1.005*(($G$6-1)-O1143),0)</f>
        <v>51.349984559999996</v>
      </c>
    </row>
    <row r="1144" spans="2:16">
      <c r="B1144" s="113">
        <v>1140</v>
      </c>
      <c r="C1144" s="113">
        <v>-11.5</v>
      </c>
      <c r="D1144" s="276">
        <f t="shared" si="34"/>
        <v>21.48879749586558</v>
      </c>
      <c r="L1144" s="114">
        <f>IF(C1144&lt;$G$6,Lähteandmed!$E$45*1.2*1.005*($G$6-O1144),0)</f>
        <v>51.700496399999999</v>
      </c>
      <c r="M1144" s="276" t="str">
        <f>IF(($G$4-Lähteandmed!$H$45*(Kraadpäevad!$G$4-Kraadpäevad!C1144))&gt;Lähteandmed!$I$45,($G$4-Lähteandmed!$H$45*(Kraadpäevad!$G$4-Kraadpäevad!C1144)),Lähteandmed!$I$45)</f>
        <v/>
      </c>
      <c r="N1144" s="114">
        <f>IFERROR(($G$4-M1144)/($G$4-C1144),Lähteandmed!$H$45)</f>
        <v>0</v>
      </c>
      <c r="O1144" s="276">
        <f t="shared" si="35"/>
        <v>-11.5</v>
      </c>
      <c r="P1144" s="276">
        <f>IF(O1144&lt;($G$6-1),Lähteandmed!$E$45*1.2*1.005*(($G$6-1)-O1144),0)</f>
        <v>49.947937199999998</v>
      </c>
    </row>
    <row r="1145" spans="2:16">
      <c r="B1145" s="113">
        <v>1141</v>
      </c>
      <c r="C1145" s="113">
        <v>-10.1</v>
      </c>
      <c r="D1145" s="276">
        <f t="shared" si="34"/>
        <v>20.088797495865578</v>
      </c>
      <c r="L1145" s="114">
        <f>IF(C1145&lt;$G$6,Lähteandmed!$E$45*1.2*1.005*($G$6-O1145),0)</f>
        <v>49.24691352</v>
      </c>
      <c r="M1145" s="276" t="str">
        <f>IF(($G$4-Lähteandmed!$H$45*(Kraadpäevad!$G$4-Kraadpäevad!C1145))&gt;Lähteandmed!$I$45,($G$4-Lähteandmed!$H$45*(Kraadpäevad!$G$4-Kraadpäevad!C1145)),Lähteandmed!$I$45)</f>
        <v/>
      </c>
      <c r="N1145" s="114">
        <f>IFERROR(($G$4-M1145)/($G$4-C1145),Lähteandmed!$H$45)</f>
        <v>0</v>
      </c>
      <c r="O1145" s="276">
        <f t="shared" si="35"/>
        <v>-10.1</v>
      </c>
      <c r="P1145" s="276">
        <f>IF(O1145&lt;($G$6-1),Lähteandmed!$E$45*1.2*1.005*(($G$6-1)-O1145),0)</f>
        <v>47.494354319999999</v>
      </c>
    </row>
    <row r="1146" spans="2:16">
      <c r="B1146" s="113">
        <v>1142</v>
      </c>
      <c r="C1146" s="113">
        <v>-8.6999999999999993</v>
      </c>
      <c r="D1146" s="276">
        <f t="shared" si="34"/>
        <v>18.688797495865579</v>
      </c>
      <c r="L1146" s="114">
        <f>IF(C1146&lt;$G$6,Lähteandmed!$E$45*1.2*1.005*($G$6-O1146),0)</f>
        <v>46.793330639999994</v>
      </c>
      <c r="M1146" s="276" t="str">
        <f>IF(($G$4-Lähteandmed!$H$45*(Kraadpäevad!$G$4-Kraadpäevad!C1146))&gt;Lähteandmed!$I$45,($G$4-Lähteandmed!$H$45*(Kraadpäevad!$G$4-Kraadpäevad!C1146)),Lähteandmed!$I$45)</f>
        <v/>
      </c>
      <c r="N1146" s="114">
        <f>IFERROR(($G$4-M1146)/($G$4-C1146),Lähteandmed!$H$45)</f>
        <v>0</v>
      </c>
      <c r="O1146" s="276">
        <f t="shared" si="35"/>
        <v>-8.6999999999999993</v>
      </c>
      <c r="P1146" s="276">
        <f>IF(O1146&lt;($G$6-1),Lähteandmed!$E$45*1.2*1.005*(($G$6-1)-O1146),0)</f>
        <v>45.040771439999993</v>
      </c>
    </row>
    <row r="1147" spans="2:16">
      <c r="B1147" s="113">
        <v>1143</v>
      </c>
      <c r="C1147" s="113">
        <v>-7.3</v>
      </c>
      <c r="D1147" s="276">
        <f t="shared" si="34"/>
        <v>17.28879749586558</v>
      </c>
      <c r="L1147" s="114">
        <f>IF(C1147&lt;$G$6,Lähteandmed!$E$45*1.2*1.005*($G$6-O1147),0)</f>
        <v>44.339747759999995</v>
      </c>
      <c r="M1147" s="276" t="str">
        <f>IF(($G$4-Lähteandmed!$H$45*(Kraadpäevad!$G$4-Kraadpäevad!C1147))&gt;Lähteandmed!$I$45,($G$4-Lähteandmed!$H$45*(Kraadpäevad!$G$4-Kraadpäevad!C1147)),Lähteandmed!$I$45)</f>
        <v/>
      </c>
      <c r="N1147" s="114">
        <f>IFERROR(($G$4-M1147)/($G$4-C1147),Lähteandmed!$H$45)</f>
        <v>0</v>
      </c>
      <c r="O1147" s="276">
        <f t="shared" si="35"/>
        <v>-7.3</v>
      </c>
      <c r="P1147" s="276">
        <f>IF(O1147&lt;($G$6-1),Lähteandmed!$E$45*1.2*1.005*(($G$6-1)-O1147),0)</f>
        <v>42.587188560000001</v>
      </c>
    </row>
    <row r="1148" spans="2:16">
      <c r="B1148" s="113">
        <v>1144</v>
      </c>
      <c r="C1148" s="113">
        <v>-7</v>
      </c>
      <c r="D1148" s="276">
        <f t="shared" si="34"/>
        <v>16.98879749586558</v>
      </c>
      <c r="L1148" s="114">
        <f>IF(C1148&lt;$G$6,Lähteandmed!$E$45*1.2*1.005*($G$6-O1148),0)</f>
        <v>43.813979999999994</v>
      </c>
      <c r="M1148" s="276" t="str">
        <f>IF(($G$4-Lähteandmed!$H$45*(Kraadpäevad!$G$4-Kraadpäevad!C1148))&gt;Lähteandmed!$I$45,($G$4-Lähteandmed!$H$45*(Kraadpäevad!$G$4-Kraadpäevad!C1148)),Lähteandmed!$I$45)</f>
        <v/>
      </c>
      <c r="N1148" s="114">
        <f>IFERROR(($G$4-M1148)/($G$4-C1148),Lähteandmed!$H$45)</f>
        <v>0</v>
      </c>
      <c r="O1148" s="276">
        <f t="shared" si="35"/>
        <v>-7</v>
      </c>
      <c r="P1148" s="276">
        <f>IF(O1148&lt;($G$6-1),Lähteandmed!$E$45*1.2*1.005*(($G$6-1)-O1148),0)</f>
        <v>42.061420799999993</v>
      </c>
    </row>
    <row r="1149" spans="2:16">
      <c r="B1149" s="113">
        <v>1145</v>
      </c>
      <c r="C1149" s="113">
        <v>-6.6</v>
      </c>
      <c r="D1149" s="276">
        <f t="shared" si="34"/>
        <v>16.588797495865578</v>
      </c>
      <c r="L1149" s="114">
        <f>IF(C1149&lt;$G$6,Lähteandmed!$E$45*1.2*1.005*($G$6-O1149),0)</f>
        <v>43.112956320000002</v>
      </c>
      <c r="M1149" s="276" t="str">
        <f>IF(($G$4-Lähteandmed!$H$45*(Kraadpäevad!$G$4-Kraadpäevad!C1149))&gt;Lähteandmed!$I$45,($G$4-Lähteandmed!$H$45*(Kraadpäevad!$G$4-Kraadpäevad!C1149)),Lähteandmed!$I$45)</f>
        <v/>
      </c>
      <c r="N1149" s="114">
        <f>IFERROR(($G$4-M1149)/($G$4-C1149),Lähteandmed!$H$45)</f>
        <v>0</v>
      </c>
      <c r="O1149" s="276">
        <f t="shared" si="35"/>
        <v>-6.6</v>
      </c>
      <c r="P1149" s="276">
        <f>IF(O1149&lt;($G$6-1),Lähteandmed!$E$45*1.2*1.005*(($G$6-1)-O1149),0)</f>
        <v>41.360397120000002</v>
      </c>
    </row>
    <row r="1150" spans="2:16">
      <c r="B1150" s="113">
        <v>1146</v>
      </c>
      <c r="C1150" s="113">
        <v>-6.3</v>
      </c>
      <c r="D1150" s="276">
        <f t="shared" si="34"/>
        <v>16.28879749586558</v>
      </c>
      <c r="L1150" s="114">
        <f>IF(C1150&lt;$G$6,Lähteandmed!$E$45*1.2*1.005*($G$6-O1150),0)</f>
        <v>42.587188560000001</v>
      </c>
      <c r="M1150" s="276" t="str">
        <f>IF(($G$4-Lähteandmed!$H$45*(Kraadpäevad!$G$4-Kraadpäevad!C1150))&gt;Lähteandmed!$I$45,($G$4-Lähteandmed!$H$45*(Kraadpäevad!$G$4-Kraadpäevad!C1150)),Lähteandmed!$I$45)</f>
        <v/>
      </c>
      <c r="N1150" s="114">
        <f>IFERROR(($G$4-M1150)/($G$4-C1150),Lähteandmed!$H$45)</f>
        <v>0</v>
      </c>
      <c r="O1150" s="276">
        <f t="shared" si="35"/>
        <v>-6.3</v>
      </c>
      <c r="P1150" s="276">
        <f>IF(O1150&lt;($G$6-1),Lähteandmed!$E$45*1.2*1.005*(($G$6-1)-O1150),0)</f>
        <v>40.834629360000001</v>
      </c>
    </row>
    <row r="1151" spans="2:16">
      <c r="B1151" s="113">
        <v>1147</v>
      </c>
      <c r="C1151" s="113">
        <v>-6.5</v>
      </c>
      <c r="D1151" s="276">
        <f t="shared" si="34"/>
        <v>16.48879749586558</v>
      </c>
      <c r="L1151" s="114">
        <f>IF(C1151&lt;$G$6,Lähteandmed!$E$45*1.2*1.005*($G$6-O1151),0)</f>
        <v>42.937700399999997</v>
      </c>
      <c r="M1151" s="276" t="str">
        <f>IF(($G$4-Lähteandmed!$H$45*(Kraadpäevad!$G$4-Kraadpäevad!C1151))&gt;Lähteandmed!$I$45,($G$4-Lähteandmed!$H$45*(Kraadpäevad!$G$4-Kraadpäevad!C1151)),Lähteandmed!$I$45)</f>
        <v/>
      </c>
      <c r="N1151" s="114">
        <f>IFERROR(($G$4-M1151)/($G$4-C1151),Lähteandmed!$H$45)</f>
        <v>0</v>
      </c>
      <c r="O1151" s="276">
        <f t="shared" si="35"/>
        <v>-6.5</v>
      </c>
      <c r="P1151" s="276">
        <f>IF(O1151&lt;($G$6-1),Lähteandmed!$E$45*1.2*1.005*(($G$6-1)-O1151),0)</f>
        <v>41.185141199999997</v>
      </c>
    </row>
    <row r="1152" spans="2:16">
      <c r="B1152" s="113">
        <v>1148</v>
      </c>
      <c r="C1152" s="113">
        <v>-6.7</v>
      </c>
      <c r="D1152" s="276">
        <f t="shared" si="34"/>
        <v>16.688797495865579</v>
      </c>
      <c r="L1152" s="114">
        <f>IF(C1152&lt;$G$6,Lähteandmed!$E$45*1.2*1.005*($G$6-O1152),0)</f>
        <v>43.288212239999993</v>
      </c>
      <c r="M1152" s="276" t="str">
        <f>IF(($G$4-Lähteandmed!$H$45*(Kraadpäevad!$G$4-Kraadpäevad!C1152))&gt;Lähteandmed!$I$45,($G$4-Lähteandmed!$H$45*(Kraadpäevad!$G$4-Kraadpäevad!C1152)),Lähteandmed!$I$45)</f>
        <v/>
      </c>
      <c r="N1152" s="114">
        <f>IFERROR(($G$4-M1152)/($G$4-C1152),Lähteandmed!$H$45)</f>
        <v>0</v>
      </c>
      <c r="O1152" s="276">
        <f t="shared" si="35"/>
        <v>-6.7</v>
      </c>
      <c r="P1152" s="276">
        <f>IF(O1152&lt;($G$6-1),Lähteandmed!$E$45*1.2*1.005*(($G$6-1)-O1152),0)</f>
        <v>41.535653039999993</v>
      </c>
    </row>
    <row r="1153" spans="2:16">
      <c r="B1153" s="113">
        <v>1149</v>
      </c>
      <c r="C1153" s="113">
        <v>-6.9</v>
      </c>
      <c r="D1153" s="276">
        <f t="shared" si="34"/>
        <v>16.888797495865582</v>
      </c>
      <c r="L1153" s="114">
        <f>IF(C1153&lt;$G$6,Lähteandmed!$E$45*1.2*1.005*($G$6-O1153),0)</f>
        <v>43.638724079999996</v>
      </c>
      <c r="M1153" s="276" t="str">
        <f>IF(($G$4-Lähteandmed!$H$45*(Kraadpäevad!$G$4-Kraadpäevad!C1153))&gt;Lähteandmed!$I$45,($G$4-Lähteandmed!$H$45*(Kraadpäevad!$G$4-Kraadpäevad!C1153)),Lähteandmed!$I$45)</f>
        <v/>
      </c>
      <c r="N1153" s="114">
        <f>IFERROR(($G$4-M1153)/($G$4-C1153),Lähteandmed!$H$45)</f>
        <v>0</v>
      </c>
      <c r="O1153" s="276">
        <f t="shared" si="35"/>
        <v>-6.9</v>
      </c>
      <c r="P1153" s="276">
        <f>IF(O1153&lt;($G$6-1),Lähteandmed!$E$45*1.2*1.005*(($G$6-1)-O1153),0)</f>
        <v>41.886164879999995</v>
      </c>
    </row>
    <row r="1154" spans="2:16">
      <c r="B1154" s="113">
        <v>1150</v>
      </c>
      <c r="C1154" s="113">
        <v>-7.3</v>
      </c>
      <c r="D1154" s="276">
        <f t="shared" si="34"/>
        <v>17.28879749586558</v>
      </c>
      <c r="L1154" s="114">
        <f>IF(C1154&lt;$G$6,Lähteandmed!$E$45*1.2*1.005*($G$6-O1154),0)</f>
        <v>44.339747759999995</v>
      </c>
      <c r="M1154" s="276" t="str">
        <f>IF(($G$4-Lähteandmed!$H$45*(Kraadpäevad!$G$4-Kraadpäevad!C1154))&gt;Lähteandmed!$I$45,($G$4-Lähteandmed!$H$45*(Kraadpäevad!$G$4-Kraadpäevad!C1154)),Lähteandmed!$I$45)</f>
        <v/>
      </c>
      <c r="N1154" s="114">
        <f>IFERROR(($G$4-M1154)/($G$4-C1154),Lähteandmed!$H$45)</f>
        <v>0</v>
      </c>
      <c r="O1154" s="276">
        <f t="shared" si="35"/>
        <v>-7.3</v>
      </c>
      <c r="P1154" s="276">
        <f>IF(O1154&lt;($G$6-1),Lähteandmed!$E$45*1.2*1.005*(($G$6-1)-O1154),0)</f>
        <v>42.587188560000001</v>
      </c>
    </row>
    <row r="1155" spans="2:16">
      <c r="B1155" s="113">
        <v>1151</v>
      </c>
      <c r="C1155" s="113">
        <v>-7.6</v>
      </c>
      <c r="D1155" s="276">
        <f t="shared" si="34"/>
        <v>17.588797495865578</v>
      </c>
      <c r="L1155" s="114">
        <f>IF(C1155&lt;$G$6,Lähteandmed!$E$45*1.2*1.005*($G$6-O1155),0)</f>
        <v>44.865515520000002</v>
      </c>
      <c r="M1155" s="276" t="str">
        <f>IF(($G$4-Lähteandmed!$H$45*(Kraadpäevad!$G$4-Kraadpäevad!C1155))&gt;Lähteandmed!$I$45,($G$4-Lähteandmed!$H$45*(Kraadpäevad!$G$4-Kraadpäevad!C1155)),Lähteandmed!$I$45)</f>
        <v/>
      </c>
      <c r="N1155" s="114">
        <f>IFERROR(($G$4-M1155)/($G$4-C1155),Lähteandmed!$H$45)</f>
        <v>0</v>
      </c>
      <c r="O1155" s="276">
        <f t="shared" si="35"/>
        <v>-7.6</v>
      </c>
      <c r="P1155" s="276">
        <f>IF(O1155&lt;($G$6-1),Lähteandmed!$E$45*1.2*1.005*(($G$6-1)-O1155),0)</f>
        <v>43.112956320000002</v>
      </c>
    </row>
    <row r="1156" spans="2:16">
      <c r="B1156" s="113">
        <v>1152</v>
      </c>
      <c r="C1156" s="113">
        <v>-8</v>
      </c>
      <c r="D1156" s="276">
        <f t="shared" ref="D1156:D1219" si="36">IFERROR(IF($G$5-C1156&gt;0,$G$5-C1156,"0"),0)</f>
        <v>17.98879749586558</v>
      </c>
      <c r="L1156" s="114">
        <f>IF(C1156&lt;$G$6,Lähteandmed!$E$45*1.2*1.005*($G$6-O1156),0)</f>
        <v>45.566539199999994</v>
      </c>
      <c r="M1156" s="276" t="str">
        <f>IF(($G$4-Lähteandmed!$H$45*(Kraadpäevad!$G$4-Kraadpäevad!C1156))&gt;Lähteandmed!$I$45,($G$4-Lähteandmed!$H$45*(Kraadpäevad!$G$4-Kraadpäevad!C1156)),Lähteandmed!$I$45)</f>
        <v/>
      </c>
      <c r="N1156" s="114">
        <f>IFERROR(($G$4-M1156)/($G$4-C1156),Lähteandmed!$H$45)</f>
        <v>0</v>
      </c>
      <c r="O1156" s="276">
        <f t="shared" ref="O1156:O1219" si="37">N1156*($G$4-C1156)+C1156</f>
        <v>-8</v>
      </c>
      <c r="P1156" s="276">
        <f>IF(O1156&lt;($G$6-1),Lähteandmed!$E$45*1.2*1.005*(($G$6-1)-O1156),0)</f>
        <v>43.813979999999994</v>
      </c>
    </row>
    <row r="1157" spans="2:16">
      <c r="B1157" s="113">
        <v>1153</v>
      </c>
      <c r="C1157" s="113">
        <v>-7.7</v>
      </c>
      <c r="D1157" s="276">
        <f t="shared" si="36"/>
        <v>17.688797495865579</v>
      </c>
      <c r="L1157" s="114">
        <f>IF(C1157&lt;$G$6,Lähteandmed!$E$45*1.2*1.005*($G$6-O1157),0)</f>
        <v>45.040771439999993</v>
      </c>
      <c r="M1157" s="276" t="str">
        <f>IF(($G$4-Lähteandmed!$H$45*(Kraadpäevad!$G$4-Kraadpäevad!C1157))&gt;Lähteandmed!$I$45,($G$4-Lähteandmed!$H$45*(Kraadpäevad!$G$4-Kraadpäevad!C1157)),Lähteandmed!$I$45)</f>
        <v/>
      </c>
      <c r="N1157" s="114">
        <f>IFERROR(($G$4-M1157)/($G$4-C1157),Lähteandmed!$H$45)</f>
        <v>0</v>
      </c>
      <c r="O1157" s="276">
        <f t="shared" si="37"/>
        <v>-7.7</v>
      </c>
      <c r="P1157" s="276">
        <f>IF(O1157&lt;($G$6-1),Lähteandmed!$E$45*1.2*1.005*(($G$6-1)-O1157),0)</f>
        <v>43.288212239999993</v>
      </c>
    </row>
    <row r="1158" spans="2:16">
      <c r="B1158" s="113">
        <v>1154</v>
      </c>
      <c r="C1158" s="113">
        <v>-7.4</v>
      </c>
      <c r="D1158" s="276">
        <f t="shared" si="36"/>
        <v>17.388797495865582</v>
      </c>
      <c r="L1158" s="114">
        <f>IF(C1158&lt;$G$6,Lähteandmed!$E$45*1.2*1.005*($G$6-O1158),0)</f>
        <v>44.515003679999992</v>
      </c>
      <c r="M1158" s="276" t="str">
        <f>IF(($G$4-Lähteandmed!$H$45*(Kraadpäevad!$G$4-Kraadpäevad!C1158))&gt;Lähteandmed!$I$45,($G$4-Lähteandmed!$H$45*(Kraadpäevad!$G$4-Kraadpäevad!C1158)),Lähteandmed!$I$45)</f>
        <v/>
      </c>
      <c r="N1158" s="114">
        <f>IFERROR(($G$4-M1158)/($G$4-C1158),Lähteandmed!$H$45)</f>
        <v>0</v>
      </c>
      <c r="O1158" s="276">
        <f t="shared" si="37"/>
        <v>-7.4</v>
      </c>
      <c r="P1158" s="276">
        <f>IF(O1158&lt;($G$6-1),Lähteandmed!$E$45*1.2*1.005*(($G$6-1)-O1158),0)</f>
        <v>42.762444479999992</v>
      </c>
    </row>
    <row r="1159" spans="2:16">
      <c r="B1159" s="113">
        <v>1155</v>
      </c>
      <c r="C1159" s="113">
        <v>-7.1</v>
      </c>
      <c r="D1159" s="276">
        <f t="shared" si="36"/>
        <v>17.088797495865578</v>
      </c>
      <c r="L1159" s="114">
        <f>IF(C1159&lt;$G$6,Lähteandmed!$E$45*1.2*1.005*($G$6-O1159),0)</f>
        <v>43.989235919999999</v>
      </c>
      <c r="M1159" s="276" t="str">
        <f>IF(($G$4-Lähteandmed!$H$45*(Kraadpäevad!$G$4-Kraadpäevad!C1159))&gt;Lähteandmed!$I$45,($G$4-Lähteandmed!$H$45*(Kraadpäevad!$G$4-Kraadpäevad!C1159)),Lähteandmed!$I$45)</f>
        <v/>
      </c>
      <c r="N1159" s="114">
        <f>IFERROR(($G$4-M1159)/($G$4-C1159),Lähteandmed!$H$45)</f>
        <v>0</v>
      </c>
      <c r="O1159" s="276">
        <f t="shared" si="37"/>
        <v>-7.1</v>
      </c>
      <c r="P1159" s="276">
        <f>IF(O1159&lt;($G$6-1),Lähteandmed!$E$45*1.2*1.005*(($G$6-1)-O1159),0)</f>
        <v>42.236676719999998</v>
      </c>
    </row>
    <row r="1160" spans="2:16">
      <c r="B1160" s="113">
        <v>1156</v>
      </c>
      <c r="C1160" s="113">
        <v>-8</v>
      </c>
      <c r="D1160" s="276">
        <f t="shared" si="36"/>
        <v>17.98879749586558</v>
      </c>
      <c r="L1160" s="114">
        <f>IF(C1160&lt;$G$6,Lähteandmed!$E$45*1.2*1.005*($G$6-O1160),0)</f>
        <v>45.566539199999994</v>
      </c>
      <c r="M1160" s="276" t="str">
        <f>IF(($G$4-Lähteandmed!$H$45*(Kraadpäevad!$G$4-Kraadpäevad!C1160))&gt;Lähteandmed!$I$45,($G$4-Lähteandmed!$H$45*(Kraadpäevad!$G$4-Kraadpäevad!C1160)),Lähteandmed!$I$45)</f>
        <v/>
      </c>
      <c r="N1160" s="114">
        <f>IFERROR(($G$4-M1160)/($G$4-C1160),Lähteandmed!$H$45)</f>
        <v>0</v>
      </c>
      <c r="O1160" s="276">
        <f t="shared" si="37"/>
        <v>-8</v>
      </c>
      <c r="P1160" s="276">
        <f>IF(O1160&lt;($G$6-1),Lähteandmed!$E$45*1.2*1.005*(($G$6-1)-O1160),0)</f>
        <v>43.813979999999994</v>
      </c>
    </row>
    <row r="1161" spans="2:16">
      <c r="B1161" s="113">
        <v>1157</v>
      </c>
      <c r="C1161" s="113">
        <v>-8.8000000000000007</v>
      </c>
      <c r="D1161" s="276">
        <f t="shared" si="36"/>
        <v>18.78879749586558</v>
      </c>
      <c r="L1161" s="114">
        <f>IF(C1161&lt;$G$6,Lähteandmed!$E$45*1.2*1.005*($G$6-O1161),0)</f>
        <v>46.968586559999999</v>
      </c>
      <c r="M1161" s="276" t="str">
        <f>IF(($G$4-Lähteandmed!$H$45*(Kraadpäevad!$G$4-Kraadpäevad!C1161))&gt;Lähteandmed!$I$45,($G$4-Lähteandmed!$H$45*(Kraadpäevad!$G$4-Kraadpäevad!C1161)),Lähteandmed!$I$45)</f>
        <v/>
      </c>
      <c r="N1161" s="114">
        <f>IFERROR(($G$4-M1161)/($G$4-C1161),Lähteandmed!$H$45)</f>
        <v>0</v>
      </c>
      <c r="O1161" s="276">
        <f t="shared" si="37"/>
        <v>-8.8000000000000007</v>
      </c>
      <c r="P1161" s="276">
        <f>IF(O1161&lt;($G$6-1),Lähteandmed!$E$45*1.2*1.005*(($G$6-1)-O1161),0)</f>
        <v>45.216027359999998</v>
      </c>
    </row>
    <row r="1162" spans="2:16">
      <c r="B1162" s="113">
        <v>1158</v>
      </c>
      <c r="C1162" s="113">
        <v>-9.6999999999999993</v>
      </c>
      <c r="D1162" s="276">
        <f t="shared" si="36"/>
        <v>19.688797495865579</v>
      </c>
      <c r="L1162" s="114">
        <f>IF(C1162&lt;$G$6,Lähteandmed!$E$45*1.2*1.005*($G$6-O1162),0)</f>
        <v>48.545889839999994</v>
      </c>
      <c r="M1162" s="276" t="str">
        <f>IF(($G$4-Lähteandmed!$H$45*(Kraadpäevad!$G$4-Kraadpäevad!C1162))&gt;Lähteandmed!$I$45,($G$4-Lähteandmed!$H$45*(Kraadpäevad!$G$4-Kraadpäevad!C1162)),Lähteandmed!$I$45)</f>
        <v/>
      </c>
      <c r="N1162" s="114">
        <f>IFERROR(($G$4-M1162)/($G$4-C1162),Lähteandmed!$H$45)</f>
        <v>0</v>
      </c>
      <c r="O1162" s="276">
        <f t="shared" si="37"/>
        <v>-9.6999999999999993</v>
      </c>
      <c r="P1162" s="276">
        <f>IF(O1162&lt;($G$6-1),Lähteandmed!$E$45*1.2*1.005*(($G$6-1)-O1162),0)</f>
        <v>46.793330639999994</v>
      </c>
    </row>
    <row r="1163" spans="2:16">
      <c r="B1163" s="113">
        <v>1159</v>
      </c>
      <c r="C1163" s="113">
        <v>-10.9</v>
      </c>
      <c r="D1163" s="276">
        <f t="shared" si="36"/>
        <v>20.888797495865582</v>
      </c>
      <c r="L1163" s="114">
        <f>IF(C1163&lt;$G$6,Lähteandmed!$E$45*1.2*1.005*($G$6-O1163),0)</f>
        <v>50.648960879999997</v>
      </c>
      <c r="M1163" s="276" t="str">
        <f>IF(($G$4-Lähteandmed!$H$45*(Kraadpäevad!$G$4-Kraadpäevad!C1163))&gt;Lähteandmed!$I$45,($G$4-Lähteandmed!$H$45*(Kraadpäevad!$G$4-Kraadpäevad!C1163)),Lähteandmed!$I$45)</f>
        <v/>
      </c>
      <c r="N1163" s="114">
        <f>IFERROR(($G$4-M1163)/($G$4-C1163),Lähteandmed!$H$45)</f>
        <v>0</v>
      </c>
      <c r="O1163" s="276">
        <f t="shared" si="37"/>
        <v>-10.9</v>
      </c>
      <c r="P1163" s="276">
        <f>IF(O1163&lt;($G$6-1),Lähteandmed!$E$45*1.2*1.005*(($G$6-1)-O1163),0)</f>
        <v>48.896401679999997</v>
      </c>
    </row>
    <row r="1164" spans="2:16">
      <c r="B1164" s="113">
        <v>1160</v>
      </c>
      <c r="C1164" s="113">
        <v>-12.1</v>
      </c>
      <c r="D1164" s="276">
        <f t="shared" si="36"/>
        <v>22.088797495865578</v>
      </c>
      <c r="L1164" s="114">
        <f>IF(C1164&lt;$G$6,Lähteandmed!$E$45*1.2*1.005*($G$6-O1164),0)</f>
        <v>52.75203192</v>
      </c>
      <c r="M1164" s="276" t="str">
        <f>IF(($G$4-Lähteandmed!$H$45*(Kraadpäevad!$G$4-Kraadpäevad!C1164))&gt;Lähteandmed!$I$45,($G$4-Lähteandmed!$H$45*(Kraadpäevad!$G$4-Kraadpäevad!C1164)),Lähteandmed!$I$45)</f>
        <v/>
      </c>
      <c r="N1164" s="114">
        <f>IFERROR(($G$4-M1164)/($G$4-C1164),Lähteandmed!$H$45)</f>
        <v>0</v>
      </c>
      <c r="O1164" s="276">
        <f t="shared" si="37"/>
        <v>-12.1</v>
      </c>
      <c r="P1164" s="276">
        <f>IF(O1164&lt;($G$6-1),Lähteandmed!$E$45*1.2*1.005*(($G$6-1)-O1164),0)</f>
        <v>50.99947272</v>
      </c>
    </row>
    <row r="1165" spans="2:16">
      <c r="B1165" s="113">
        <v>1161</v>
      </c>
      <c r="C1165" s="113">
        <v>-13.3</v>
      </c>
      <c r="D1165" s="276">
        <f t="shared" si="36"/>
        <v>23.28879749586558</v>
      </c>
      <c r="L1165" s="114">
        <f>IF(C1165&lt;$G$6,Lähteandmed!$E$45*1.2*1.005*($G$6-O1165),0)</f>
        <v>54.855102959999996</v>
      </c>
      <c r="M1165" s="276" t="str">
        <f>IF(($G$4-Lähteandmed!$H$45*(Kraadpäevad!$G$4-Kraadpäevad!C1165))&gt;Lähteandmed!$I$45,($G$4-Lähteandmed!$H$45*(Kraadpäevad!$G$4-Kraadpäevad!C1165)),Lähteandmed!$I$45)</f>
        <v/>
      </c>
      <c r="N1165" s="114">
        <f>IFERROR(($G$4-M1165)/($G$4-C1165),Lähteandmed!$H$45)</f>
        <v>0</v>
      </c>
      <c r="O1165" s="276">
        <f t="shared" si="37"/>
        <v>-13.3</v>
      </c>
      <c r="P1165" s="276">
        <f>IF(O1165&lt;($G$6-1),Lähteandmed!$E$45*1.2*1.005*(($G$6-1)-O1165),0)</f>
        <v>53.102543759999996</v>
      </c>
    </row>
    <row r="1166" spans="2:16">
      <c r="B1166" s="113">
        <v>1162</v>
      </c>
      <c r="C1166" s="113">
        <v>-12.3</v>
      </c>
      <c r="D1166" s="276">
        <f t="shared" si="36"/>
        <v>22.28879749586558</v>
      </c>
      <c r="L1166" s="114">
        <f>IF(C1166&lt;$G$6,Lähteandmed!$E$45*1.2*1.005*($G$6-O1166),0)</f>
        <v>53.102543759999996</v>
      </c>
      <c r="M1166" s="276" t="str">
        <f>IF(($G$4-Lähteandmed!$H$45*(Kraadpäevad!$G$4-Kraadpäevad!C1166))&gt;Lähteandmed!$I$45,($G$4-Lähteandmed!$H$45*(Kraadpäevad!$G$4-Kraadpäevad!C1166)),Lähteandmed!$I$45)</f>
        <v/>
      </c>
      <c r="N1166" s="114">
        <f>IFERROR(($G$4-M1166)/($G$4-C1166),Lähteandmed!$H$45)</f>
        <v>0</v>
      </c>
      <c r="O1166" s="276">
        <f t="shared" si="37"/>
        <v>-12.3</v>
      </c>
      <c r="P1166" s="276">
        <f>IF(O1166&lt;($G$6-1),Lähteandmed!$E$45*1.2*1.005*(($G$6-1)-O1166),0)</f>
        <v>51.349984559999996</v>
      </c>
    </row>
    <row r="1167" spans="2:16">
      <c r="B1167" s="113">
        <v>1163</v>
      </c>
      <c r="C1167" s="113">
        <v>-11.2</v>
      </c>
      <c r="D1167" s="276">
        <f t="shared" si="36"/>
        <v>21.188797495865579</v>
      </c>
      <c r="L1167" s="114">
        <f>IF(C1167&lt;$G$6,Lähteandmed!$E$45*1.2*1.005*($G$6-O1167),0)</f>
        <v>51.174728639999998</v>
      </c>
      <c r="M1167" s="276" t="str">
        <f>IF(($G$4-Lähteandmed!$H$45*(Kraadpäevad!$G$4-Kraadpäevad!C1167))&gt;Lähteandmed!$I$45,($G$4-Lähteandmed!$H$45*(Kraadpäevad!$G$4-Kraadpäevad!C1167)),Lähteandmed!$I$45)</f>
        <v/>
      </c>
      <c r="N1167" s="114">
        <f>IFERROR(($G$4-M1167)/($G$4-C1167),Lähteandmed!$H$45)</f>
        <v>0</v>
      </c>
      <c r="O1167" s="276">
        <f t="shared" si="37"/>
        <v>-11.2</v>
      </c>
      <c r="P1167" s="276">
        <f>IF(O1167&lt;($G$6-1),Lähteandmed!$E$45*1.2*1.005*(($G$6-1)-O1167),0)</f>
        <v>49.422169439999998</v>
      </c>
    </row>
    <row r="1168" spans="2:16">
      <c r="B1168" s="113">
        <v>1164</v>
      </c>
      <c r="C1168" s="113">
        <v>-10.199999999999999</v>
      </c>
      <c r="D1168" s="276">
        <f t="shared" si="36"/>
        <v>20.188797495865579</v>
      </c>
      <c r="L1168" s="114">
        <f>IF(C1168&lt;$G$6,Lähteandmed!$E$45*1.2*1.005*($G$6-O1168),0)</f>
        <v>49.422169439999998</v>
      </c>
      <c r="M1168" s="276" t="str">
        <f>IF(($G$4-Lähteandmed!$H$45*(Kraadpäevad!$G$4-Kraadpäevad!C1168))&gt;Lähteandmed!$I$45,($G$4-Lähteandmed!$H$45*(Kraadpäevad!$G$4-Kraadpäevad!C1168)),Lähteandmed!$I$45)</f>
        <v/>
      </c>
      <c r="N1168" s="114">
        <f>IFERROR(($G$4-M1168)/($G$4-C1168),Lähteandmed!$H$45)</f>
        <v>0</v>
      </c>
      <c r="O1168" s="276">
        <f t="shared" si="37"/>
        <v>-10.199999999999999</v>
      </c>
      <c r="P1168" s="276">
        <f>IF(O1168&lt;($G$6-1),Lähteandmed!$E$45*1.2*1.005*(($G$6-1)-O1168),0)</f>
        <v>47.669610239999997</v>
      </c>
    </row>
    <row r="1169" spans="2:16">
      <c r="B1169" s="113">
        <v>1165</v>
      </c>
      <c r="C1169" s="113">
        <v>-9.1999999999999993</v>
      </c>
      <c r="D1169" s="276">
        <f t="shared" si="36"/>
        <v>19.188797495865579</v>
      </c>
      <c r="L1169" s="114">
        <f>IF(C1169&lt;$G$6,Lähteandmed!$E$45*1.2*1.005*($G$6-O1169),0)</f>
        <v>47.669610239999997</v>
      </c>
      <c r="M1169" s="276" t="str">
        <f>IF(($G$4-Lähteandmed!$H$45*(Kraadpäevad!$G$4-Kraadpäevad!C1169))&gt;Lähteandmed!$I$45,($G$4-Lähteandmed!$H$45*(Kraadpäevad!$G$4-Kraadpäevad!C1169)),Lähteandmed!$I$45)</f>
        <v/>
      </c>
      <c r="N1169" s="114">
        <f>IFERROR(($G$4-M1169)/($G$4-C1169),Lähteandmed!$H$45)</f>
        <v>0</v>
      </c>
      <c r="O1169" s="276">
        <f t="shared" si="37"/>
        <v>-9.1999999999999993</v>
      </c>
      <c r="P1169" s="276">
        <f>IF(O1169&lt;($G$6-1),Lähteandmed!$E$45*1.2*1.005*(($G$6-1)-O1169),0)</f>
        <v>45.917051039999997</v>
      </c>
    </row>
    <row r="1170" spans="2:16">
      <c r="B1170" s="113">
        <v>1166</v>
      </c>
      <c r="C1170" s="113">
        <v>-8.1</v>
      </c>
      <c r="D1170" s="276">
        <f t="shared" si="36"/>
        <v>18.088797495865578</v>
      </c>
      <c r="L1170" s="114">
        <f>IF(C1170&lt;$G$6,Lähteandmed!$E$45*1.2*1.005*($G$6-O1170),0)</f>
        <v>45.741795119999999</v>
      </c>
      <c r="M1170" s="276" t="str">
        <f>IF(($G$4-Lähteandmed!$H$45*(Kraadpäevad!$G$4-Kraadpäevad!C1170))&gt;Lähteandmed!$I$45,($G$4-Lähteandmed!$H$45*(Kraadpäevad!$G$4-Kraadpäevad!C1170)),Lähteandmed!$I$45)</f>
        <v/>
      </c>
      <c r="N1170" s="114">
        <f>IFERROR(($G$4-M1170)/($G$4-C1170),Lähteandmed!$H$45)</f>
        <v>0</v>
      </c>
      <c r="O1170" s="276">
        <f t="shared" si="37"/>
        <v>-8.1</v>
      </c>
      <c r="P1170" s="276">
        <f>IF(O1170&lt;($G$6-1),Lähteandmed!$E$45*1.2*1.005*(($G$6-1)-O1170),0)</f>
        <v>43.989235919999999</v>
      </c>
    </row>
    <row r="1171" spans="2:16">
      <c r="B1171" s="113">
        <v>1167</v>
      </c>
      <c r="C1171" s="113">
        <v>-7.1</v>
      </c>
      <c r="D1171" s="276">
        <f t="shared" si="36"/>
        <v>17.088797495865578</v>
      </c>
      <c r="L1171" s="114">
        <f>IF(C1171&lt;$G$6,Lähteandmed!$E$45*1.2*1.005*($G$6-O1171),0)</f>
        <v>43.989235919999999</v>
      </c>
      <c r="M1171" s="276" t="str">
        <f>IF(($G$4-Lähteandmed!$H$45*(Kraadpäevad!$G$4-Kraadpäevad!C1171))&gt;Lähteandmed!$I$45,($G$4-Lähteandmed!$H$45*(Kraadpäevad!$G$4-Kraadpäevad!C1171)),Lähteandmed!$I$45)</f>
        <v/>
      </c>
      <c r="N1171" s="114">
        <f>IFERROR(($G$4-M1171)/($G$4-C1171),Lähteandmed!$H$45)</f>
        <v>0</v>
      </c>
      <c r="O1171" s="276">
        <f t="shared" si="37"/>
        <v>-7.1</v>
      </c>
      <c r="P1171" s="276">
        <f>IF(O1171&lt;($G$6-1),Lähteandmed!$E$45*1.2*1.005*(($G$6-1)-O1171),0)</f>
        <v>42.236676719999998</v>
      </c>
    </row>
    <row r="1172" spans="2:16">
      <c r="B1172" s="113">
        <v>1168</v>
      </c>
      <c r="C1172" s="113">
        <v>-7.1</v>
      </c>
      <c r="D1172" s="276">
        <f t="shared" si="36"/>
        <v>17.088797495865578</v>
      </c>
      <c r="L1172" s="114">
        <f>IF(C1172&lt;$G$6,Lähteandmed!$E$45*1.2*1.005*($G$6-O1172),0)</f>
        <v>43.989235919999999</v>
      </c>
      <c r="M1172" s="276" t="str">
        <f>IF(($G$4-Lähteandmed!$H$45*(Kraadpäevad!$G$4-Kraadpäevad!C1172))&gt;Lähteandmed!$I$45,($G$4-Lähteandmed!$H$45*(Kraadpäevad!$G$4-Kraadpäevad!C1172)),Lähteandmed!$I$45)</f>
        <v/>
      </c>
      <c r="N1172" s="114">
        <f>IFERROR(($G$4-M1172)/($G$4-C1172),Lähteandmed!$H$45)</f>
        <v>0</v>
      </c>
      <c r="O1172" s="276">
        <f t="shared" si="37"/>
        <v>-7.1</v>
      </c>
      <c r="P1172" s="276">
        <f>IF(O1172&lt;($G$6-1),Lähteandmed!$E$45*1.2*1.005*(($G$6-1)-O1172),0)</f>
        <v>42.236676719999998</v>
      </c>
    </row>
    <row r="1173" spans="2:16">
      <c r="B1173" s="113">
        <v>1169</v>
      </c>
      <c r="C1173" s="113">
        <v>-7.2</v>
      </c>
      <c r="D1173" s="276">
        <f t="shared" si="36"/>
        <v>17.188797495865579</v>
      </c>
      <c r="L1173" s="114">
        <f>IF(C1173&lt;$G$6,Lähteandmed!$E$45*1.2*1.005*($G$6-O1173),0)</f>
        <v>44.164491839999997</v>
      </c>
      <c r="M1173" s="276" t="str">
        <f>IF(($G$4-Lähteandmed!$H$45*(Kraadpäevad!$G$4-Kraadpäevad!C1173))&gt;Lähteandmed!$I$45,($G$4-Lähteandmed!$H$45*(Kraadpäevad!$G$4-Kraadpäevad!C1173)),Lähteandmed!$I$45)</f>
        <v/>
      </c>
      <c r="N1173" s="114">
        <f>IFERROR(($G$4-M1173)/($G$4-C1173),Lähteandmed!$H$45)</f>
        <v>0</v>
      </c>
      <c r="O1173" s="276">
        <f t="shared" si="37"/>
        <v>-7.2</v>
      </c>
      <c r="P1173" s="276">
        <f>IF(O1173&lt;($G$6-1),Lähteandmed!$E$45*1.2*1.005*(($G$6-1)-O1173),0)</f>
        <v>42.411932639999996</v>
      </c>
    </row>
    <row r="1174" spans="2:16">
      <c r="B1174" s="113">
        <v>1170</v>
      </c>
      <c r="C1174" s="113">
        <v>-7.2</v>
      </c>
      <c r="D1174" s="276">
        <f t="shared" si="36"/>
        <v>17.188797495865579</v>
      </c>
      <c r="L1174" s="114">
        <f>IF(C1174&lt;$G$6,Lähteandmed!$E$45*1.2*1.005*($G$6-O1174),0)</f>
        <v>44.164491839999997</v>
      </c>
      <c r="M1174" s="276" t="str">
        <f>IF(($G$4-Lähteandmed!$H$45*(Kraadpäevad!$G$4-Kraadpäevad!C1174))&gt;Lähteandmed!$I$45,($G$4-Lähteandmed!$H$45*(Kraadpäevad!$G$4-Kraadpäevad!C1174)),Lähteandmed!$I$45)</f>
        <v/>
      </c>
      <c r="N1174" s="114">
        <f>IFERROR(($G$4-M1174)/($G$4-C1174),Lähteandmed!$H$45)</f>
        <v>0</v>
      </c>
      <c r="O1174" s="276">
        <f t="shared" si="37"/>
        <v>-7.2</v>
      </c>
      <c r="P1174" s="276">
        <f>IF(O1174&lt;($G$6-1),Lähteandmed!$E$45*1.2*1.005*(($G$6-1)-O1174),0)</f>
        <v>42.411932639999996</v>
      </c>
    </row>
    <row r="1175" spans="2:16">
      <c r="B1175" s="113">
        <v>1171</v>
      </c>
      <c r="C1175" s="113">
        <v>-7.6</v>
      </c>
      <c r="D1175" s="276">
        <f t="shared" si="36"/>
        <v>17.588797495865578</v>
      </c>
      <c r="L1175" s="114">
        <f>IF(C1175&lt;$G$6,Lähteandmed!$E$45*1.2*1.005*($G$6-O1175),0)</f>
        <v>44.865515520000002</v>
      </c>
      <c r="M1175" s="276" t="str">
        <f>IF(($G$4-Lähteandmed!$H$45*(Kraadpäevad!$G$4-Kraadpäevad!C1175))&gt;Lähteandmed!$I$45,($G$4-Lähteandmed!$H$45*(Kraadpäevad!$G$4-Kraadpäevad!C1175)),Lähteandmed!$I$45)</f>
        <v/>
      </c>
      <c r="N1175" s="114">
        <f>IFERROR(($G$4-M1175)/($G$4-C1175),Lähteandmed!$H$45)</f>
        <v>0</v>
      </c>
      <c r="O1175" s="276">
        <f t="shared" si="37"/>
        <v>-7.6</v>
      </c>
      <c r="P1175" s="276">
        <f>IF(O1175&lt;($G$6-1),Lähteandmed!$E$45*1.2*1.005*(($G$6-1)-O1175),0)</f>
        <v>43.112956320000002</v>
      </c>
    </row>
    <row r="1176" spans="2:16">
      <c r="B1176" s="113">
        <v>1172</v>
      </c>
      <c r="C1176" s="113">
        <v>-7.9</v>
      </c>
      <c r="D1176" s="276">
        <f t="shared" si="36"/>
        <v>17.888797495865582</v>
      </c>
      <c r="L1176" s="114">
        <f>IF(C1176&lt;$G$6,Lähteandmed!$E$45*1.2*1.005*($G$6-O1176),0)</f>
        <v>45.391283279999996</v>
      </c>
      <c r="M1176" s="276" t="str">
        <f>IF(($G$4-Lähteandmed!$H$45*(Kraadpäevad!$G$4-Kraadpäevad!C1176))&gt;Lähteandmed!$I$45,($G$4-Lähteandmed!$H$45*(Kraadpäevad!$G$4-Kraadpäevad!C1176)),Lähteandmed!$I$45)</f>
        <v/>
      </c>
      <c r="N1176" s="114">
        <f>IFERROR(($G$4-M1176)/($G$4-C1176),Lähteandmed!$H$45)</f>
        <v>0</v>
      </c>
      <c r="O1176" s="276">
        <f t="shared" si="37"/>
        <v>-7.9</v>
      </c>
      <c r="P1176" s="276">
        <f>IF(O1176&lt;($G$6-1),Lähteandmed!$E$45*1.2*1.005*(($G$6-1)-O1176),0)</f>
        <v>43.638724079999996</v>
      </c>
    </row>
    <row r="1177" spans="2:16">
      <c r="B1177" s="113">
        <v>1173</v>
      </c>
      <c r="C1177" s="113">
        <v>-8.3000000000000007</v>
      </c>
      <c r="D1177" s="276">
        <f t="shared" si="36"/>
        <v>18.28879749586558</v>
      </c>
      <c r="L1177" s="114">
        <f>IF(C1177&lt;$G$6,Lähteandmed!$E$45*1.2*1.005*($G$6-O1177),0)</f>
        <v>46.092306959999995</v>
      </c>
      <c r="M1177" s="276" t="str">
        <f>IF(($G$4-Lähteandmed!$H$45*(Kraadpäevad!$G$4-Kraadpäevad!C1177))&gt;Lähteandmed!$I$45,($G$4-Lähteandmed!$H$45*(Kraadpäevad!$G$4-Kraadpäevad!C1177)),Lähteandmed!$I$45)</f>
        <v/>
      </c>
      <c r="N1177" s="114">
        <f>IFERROR(($G$4-M1177)/($G$4-C1177),Lähteandmed!$H$45)</f>
        <v>0</v>
      </c>
      <c r="O1177" s="276">
        <f t="shared" si="37"/>
        <v>-8.3000000000000007</v>
      </c>
      <c r="P1177" s="276">
        <f>IF(O1177&lt;($G$6-1),Lähteandmed!$E$45*1.2*1.005*(($G$6-1)-O1177),0)</f>
        <v>44.339747759999995</v>
      </c>
    </row>
    <row r="1178" spans="2:16">
      <c r="B1178" s="113">
        <v>1174</v>
      </c>
      <c r="C1178" s="113">
        <v>-8.4</v>
      </c>
      <c r="D1178" s="276">
        <f t="shared" si="36"/>
        <v>18.388797495865582</v>
      </c>
      <c r="L1178" s="114">
        <f>IF(C1178&lt;$G$6,Lähteandmed!$E$45*1.2*1.005*($G$6-O1178),0)</f>
        <v>46.267562879999993</v>
      </c>
      <c r="M1178" s="276" t="str">
        <f>IF(($G$4-Lähteandmed!$H$45*(Kraadpäevad!$G$4-Kraadpäevad!C1178))&gt;Lähteandmed!$I$45,($G$4-Lähteandmed!$H$45*(Kraadpäevad!$G$4-Kraadpäevad!C1178)),Lähteandmed!$I$45)</f>
        <v/>
      </c>
      <c r="N1178" s="114">
        <f>IFERROR(($G$4-M1178)/($G$4-C1178),Lähteandmed!$H$45)</f>
        <v>0</v>
      </c>
      <c r="O1178" s="276">
        <f t="shared" si="37"/>
        <v>-8.4</v>
      </c>
      <c r="P1178" s="276">
        <f>IF(O1178&lt;($G$6-1),Lähteandmed!$E$45*1.2*1.005*(($G$6-1)-O1178),0)</f>
        <v>44.515003679999992</v>
      </c>
    </row>
    <row r="1179" spans="2:16">
      <c r="B1179" s="113">
        <v>1175</v>
      </c>
      <c r="C1179" s="113">
        <v>-8.6</v>
      </c>
      <c r="D1179" s="276">
        <f t="shared" si="36"/>
        <v>18.588797495865578</v>
      </c>
      <c r="L1179" s="114">
        <f>IF(C1179&lt;$G$6,Lähteandmed!$E$45*1.2*1.005*($G$6-O1179),0)</f>
        <v>46.618074719999996</v>
      </c>
      <c r="M1179" s="276" t="str">
        <f>IF(($G$4-Lähteandmed!$H$45*(Kraadpäevad!$G$4-Kraadpäevad!C1179))&gt;Lähteandmed!$I$45,($G$4-Lähteandmed!$H$45*(Kraadpäevad!$G$4-Kraadpäevad!C1179)),Lähteandmed!$I$45)</f>
        <v/>
      </c>
      <c r="N1179" s="114">
        <f>IFERROR(($G$4-M1179)/($G$4-C1179),Lähteandmed!$H$45)</f>
        <v>0</v>
      </c>
      <c r="O1179" s="276">
        <f t="shared" si="37"/>
        <v>-8.6</v>
      </c>
      <c r="P1179" s="276">
        <f>IF(O1179&lt;($G$6-1),Lähteandmed!$E$45*1.2*1.005*(($G$6-1)-O1179),0)</f>
        <v>44.865515520000002</v>
      </c>
    </row>
    <row r="1180" spans="2:16">
      <c r="B1180" s="113">
        <v>1176</v>
      </c>
      <c r="C1180" s="113">
        <v>-8.6999999999999993</v>
      </c>
      <c r="D1180" s="276">
        <f t="shared" si="36"/>
        <v>18.688797495865579</v>
      </c>
      <c r="L1180" s="114">
        <f>IF(C1180&lt;$G$6,Lähteandmed!$E$45*1.2*1.005*($G$6-O1180),0)</f>
        <v>46.793330639999994</v>
      </c>
      <c r="M1180" s="276" t="str">
        <f>IF(($G$4-Lähteandmed!$H$45*(Kraadpäevad!$G$4-Kraadpäevad!C1180))&gt;Lähteandmed!$I$45,($G$4-Lähteandmed!$H$45*(Kraadpäevad!$G$4-Kraadpäevad!C1180)),Lähteandmed!$I$45)</f>
        <v/>
      </c>
      <c r="N1180" s="114">
        <f>IFERROR(($G$4-M1180)/($G$4-C1180),Lähteandmed!$H$45)</f>
        <v>0</v>
      </c>
      <c r="O1180" s="276">
        <f t="shared" si="37"/>
        <v>-8.6999999999999993</v>
      </c>
      <c r="P1180" s="276">
        <f>IF(O1180&lt;($G$6-1),Lähteandmed!$E$45*1.2*1.005*(($G$6-1)-O1180),0)</f>
        <v>45.040771439999993</v>
      </c>
    </row>
    <row r="1181" spans="2:16">
      <c r="B1181" s="113">
        <v>1177</v>
      </c>
      <c r="C1181" s="113">
        <v>-8.8000000000000007</v>
      </c>
      <c r="D1181" s="276">
        <f t="shared" si="36"/>
        <v>18.78879749586558</v>
      </c>
      <c r="L1181" s="114">
        <f>IF(C1181&lt;$G$6,Lähteandmed!$E$45*1.2*1.005*($G$6-O1181),0)</f>
        <v>46.968586559999999</v>
      </c>
      <c r="M1181" s="276" t="str">
        <f>IF(($G$4-Lähteandmed!$H$45*(Kraadpäevad!$G$4-Kraadpäevad!C1181))&gt;Lähteandmed!$I$45,($G$4-Lähteandmed!$H$45*(Kraadpäevad!$G$4-Kraadpäevad!C1181)),Lähteandmed!$I$45)</f>
        <v/>
      </c>
      <c r="N1181" s="114">
        <f>IFERROR(($G$4-M1181)/($G$4-C1181),Lähteandmed!$H$45)</f>
        <v>0</v>
      </c>
      <c r="O1181" s="276">
        <f t="shared" si="37"/>
        <v>-8.8000000000000007</v>
      </c>
      <c r="P1181" s="276">
        <f>IF(O1181&lt;($G$6-1),Lähteandmed!$E$45*1.2*1.005*(($G$6-1)-O1181),0)</f>
        <v>45.216027359999998</v>
      </c>
    </row>
    <row r="1182" spans="2:16">
      <c r="B1182" s="113">
        <v>1178</v>
      </c>
      <c r="C1182" s="113">
        <v>-9</v>
      </c>
      <c r="D1182" s="276">
        <f t="shared" si="36"/>
        <v>18.98879749586558</v>
      </c>
      <c r="L1182" s="114">
        <f>IF(C1182&lt;$G$6,Lähteandmed!$E$45*1.2*1.005*($G$6-O1182),0)</f>
        <v>47.319098399999994</v>
      </c>
      <c r="M1182" s="276" t="str">
        <f>IF(($G$4-Lähteandmed!$H$45*(Kraadpäevad!$G$4-Kraadpäevad!C1182))&gt;Lähteandmed!$I$45,($G$4-Lähteandmed!$H$45*(Kraadpäevad!$G$4-Kraadpäevad!C1182)),Lähteandmed!$I$45)</f>
        <v/>
      </c>
      <c r="N1182" s="114">
        <f>IFERROR(($G$4-M1182)/($G$4-C1182),Lähteandmed!$H$45)</f>
        <v>0</v>
      </c>
      <c r="O1182" s="276">
        <f t="shared" si="37"/>
        <v>-9</v>
      </c>
      <c r="P1182" s="276">
        <f>IF(O1182&lt;($G$6-1),Lähteandmed!$E$45*1.2*1.005*(($G$6-1)-O1182),0)</f>
        <v>45.566539199999994</v>
      </c>
    </row>
    <row r="1183" spans="2:16">
      <c r="B1183" s="113">
        <v>1179</v>
      </c>
      <c r="C1183" s="113">
        <v>-9.1</v>
      </c>
      <c r="D1183" s="276">
        <f t="shared" si="36"/>
        <v>19.088797495865578</v>
      </c>
      <c r="L1183" s="114">
        <f>IF(C1183&lt;$G$6,Lähteandmed!$E$45*1.2*1.005*($G$6-O1183),0)</f>
        <v>47.494354319999999</v>
      </c>
      <c r="M1183" s="276" t="str">
        <f>IF(($G$4-Lähteandmed!$H$45*(Kraadpäevad!$G$4-Kraadpäevad!C1183))&gt;Lähteandmed!$I$45,($G$4-Lähteandmed!$H$45*(Kraadpäevad!$G$4-Kraadpäevad!C1183)),Lähteandmed!$I$45)</f>
        <v/>
      </c>
      <c r="N1183" s="114">
        <f>IFERROR(($G$4-M1183)/($G$4-C1183),Lähteandmed!$H$45)</f>
        <v>0</v>
      </c>
      <c r="O1183" s="276">
        <f t="shared" si="37"/>
        <v>-9.1</v>
      </c>
      <c r="P1183" s="276">
        <f>IF(O1183&lt;($G$6-1),Lähteandmed!$E$45*1.2*1.005*(($G$6-1)-O1183),0)</f>
        <v>45.741795119999999</v>
      </c>
    </row>
    <row r="1184" spans="2:16">
      <c r="B1184" s="113">
        <v>1180</v>
      </c>
      <c r="C1184" s="113">
        <v>-9.5</v>
      </c>
      <c r="D1184" s="276">
        <f t="shared" si="36"/>
        <v>19.48879749586558</v>
      </c>
      <c r="L1184" s="114">
        <f>IF(C1184&lt;$G$6,Lähteandmed!$E$45*1.2*1.005*($G$6-O1184),0)</f>
        <v>48.195377999999998</v>
      </c>
      <c r="M1184" s="276" t="str">
        <f>IF(($G$4-Lähteandmed!$H$45*(Kraadpäevad!$G$4-Kraadpäevad!C1184))&gt;Lähteandmed!$I$45,($G$4-Lähteandmed!$H$45*(Kraadpäevad!$G$4-Kraadpäevad!C1184)),Lähteandmed!$I$45)</f>
        <v/>
      </c>
      <c r="N1184" s="114">
        <f>IFERROR(($G$4-M1184)/($G$4-C1184),Lähteandmed!$H$45)</f>
        <v>0</v>
      </c>
      <c r="O1184" s="276">
        <f t="shared" si="37"/>
        <v>-9.5</v>
      </c>
      <c r="P1184" s="276">
        <f>IF(O1184&lt;($G$6-1),Lähteandmed!$E$45*1.2*1.005*(($G$6-1)-O1184),0)</f>
        <v>46.442818799999998</v>
      </c>
    </row>
    <row r="1185" spans="2:16">
      <c r="B1185" s="113">
        <v>1181</v>
      </c>
      <c r="C1185" s="113">
        <v>-9.9</v>
      </c>
      <c r="D1185" s="276">
        <f t="shared" si="36"/>
        <v>19.888797495865582</v>
      </c>
      <c r="L1185" s="114">
        <f>IF(C1185&lt;$G$6,Lähteandmed!$E$45*1.2*1.005*($G$6-O1185),0)</f>
        <v>48.896401679999997</v>
      </c>
      <c r="M1185" s="276" t="str">
        <f>IF(($G$4-Lähteandmed!$H$45*(Kraadpäevad!$G$4-Kraadpäevad!C1185))&gt;Lähteandmed!$I$45,($G$4-Lähteandmed!$H$45*(Kraadpäevad!$G$4-Kraadpäevad!C1185)),Lähteandmed!$I$45)</f>
        <v/>
      </c>
      <c r="N1185" s="114">
        <f>IFERROR(($G$4-M1185)/($G$4-C1185),Lähteandmed!$H$45)</f>
        <v>0</v>
      </c>
      <c r="O1185" s="276">
        <f t="shared" si="37"/>
        <v>-9.9</v>
      </c>
      <c r="P1185" s="276">
        <f>IF(O1185&lt;($G$6-1),Lähteandmed!$E$45*1.2*1.005*(($G$6-1)-O1185),0)</f>
        <v>47.143842479999996</v>
      </c>
    </row>
    <row r="1186" spans="2:16">
      <c r="B1186" s="113">
        <v>1182</v>
      </c>
      <c r="C1186" s="113">
        <v>-10.3</v>
      </c>
      <c r="D1186" s="276">
        <f t="shared" si="36"/>
        <v>20.28879749586558</v>
      </c>
      <c r="L1186" s="114">
        <f>IF(C1186&lt;$G$6,Lähteandmed!$E$45*1.2*1.005*($G$6-O1186),0)</f>
        <v>49.597425359999995</v>
      </c>
      <c r="M1186" s="276" t="str">
        <f>IF(($G$4-Lähteandmed!$H$45*(Kraadpäevad!$G$4-Kraadpäevad!C1186))&gt;Lähteandmed!$I$45,($G$4-Lähteandmed!$H$45*(Kraadpäevad!$G$4-Kraadpäevad!C1186)),Lähteandmed!$I$45)</f>
        <v/>
      </c>
      <c r="N1186" s="114">
        <f>IFERROR(($G$4-M1186)/($G$4-C1186),Lähteandmed!$H$45)</f>
        <v>0</v>
      </c>
      <c r="O1186" s="276">
        <f t="shared" si="37"/>
        <v>-10.3</v>
      </c>
      <c r="P1186" s="276">
        <f>IF(O1186&lt;($G$6-1),Lähteandmed!$E$45*1.2*1.005*(($G$6-1)-O1186),0)</f>
        <v>47.844866159999995</v>
      </c>
    </row>
    <row r="1187" spans="2:16">
      <c r="B1187" s="113">
        <v>1183</v>
      </c>
      <c r="C1187" s="113">
        <v>-11.2</v>
      </c>
      <c r="D1187" s="276">
        <f t="shared" si="36"/>
        <v>21.188797495865579</v>
      </c>
      <c r="L1187" s="114">
        <f>IF(C1187&lt;$G$6,Lähteandmed!$E$45*1.2*1.005*($G$6-O1187),0)</f>
        <v>51.174728639999998</v>
      </c>
      <c r="M1187" s="276" t="str">
        <f>IF(($G$4-Lähteandmed!$H$45*(Kraadpäevad!$G$4-Kraadpäevad!C1187))&gt;Lähteandmed!$I$45,($G$4-Lähteandmed!$H$45*(Kraadpäevad!$G$4-Kraadpäevad!C1187)),Lähteandmed!$I$45)</f>
        <v/>
      </c>
      <c r="N1187" s="114">
        <f>IFERROR(($G$4-M1187)/($G$4-C1187),Lähteandmed!$H$45)</f>
        <v>0</v>
      </c>
      <c r="O1187" s="276">
        <f t="shared" si="37"/>
        <v>-11.2</v>
      </c>
      <c r="P1187" s="276">
        <f>IF(O1187&lt;($G$6-1),Lähteandmed!$E$45*1.2*1.005*(($G$6-1)-O1187),0)</f>
        <v>49.422169439999998</v>
      </c>
    </row>
    <row r="1188" spans="2:16">
      <c r="B1188" s="113">
        <v>1184</v>
      </c>
      <c r="C1188" s="113">
        <v>-12</v>
      </c>
      <c r="D1188" s="276">
        <f t="shared" si="36"/>
        <v>21.98879749586558</v>
      </c>
      <c r="L1188" s="114">
        <f>IF(C1188&lt;$G$6,Lähteandmed!$E$45*1.2*1.005*($G$6-O1188),0)</f>
        <v>52.576775999999995</v>
      </c>
      <c r="M1188" s="276" t="str">
        <f>IF(($G$4-Lähteandmed!$H$45*(Kraadpäevad!$G$4-Kraadpäevad!C1188))&gt;Lähteandmed!$I$45,($G$4-Lähteandmed!$H$45*(Kraadpäevad!$G$4-Kraadpäevad!C1188)),Lähteandmed!$I$45)</f>
        <v/>
      </c>
      <c r="N1188" s="114">
        <f>IFERROR(($G$4-M1188)/($G$4-C1188),Lähteandmed!$H$45)</f>
        <v>0</v>
      </c>
      <c r="O1188" s="276">
        <f t="shared" si="37"/>
        <v>-12</v>
      </c>
      <c r="P1188" s="276">
        <f>IF(O1188&lt;($G$6-1),Lähteandmed!$E$45*1.2*1.005*(($G$6-1)-O1188),0)</f>
        <v>50.824216799999995</v>
      </c>
    </row>
    <row r="1189" spans="2:16">
      <c r="B1189" s="113">
        <v>1185</v>
      </c>
      <c r="C1189" s="113">
        <v>-12.9</v>
      </c>
      <c r="D1189" s="276">
        <f t="shared" si="36"/>
        <v>22.888797495865582</v>
      </c>
      <c r="L1189" s="114">
        <f>IF(C1189&lt;$G$6,Lähteandmed!$E$45*1.2*1.005*($G$6-O1189),0)</f>
        <v>54.154079279999991</v>
      </c>
      <c r="M1189" s="276" t="str">
        <f>IF(($G$4-Lähteandmed!$H$45*(Kraadpäevad!$G$4-Kraadpäevad!C1189))&gt;Lähteandmed!$I$45,($G$4-Lähteandmed!$H$45*(Kraadpäevad!$G$4-Kraadpäevad!C1189)),Lähteandmed!$I$45)</f>
        <v/>
      </c>
      <c r="N1189" s="114">
        <f>IFERROR(($G$4-M1189)/($G$4-C1189),Lähteandmed!$H$45)</f>
        <v>0</v>
      </c>
      <c r="O1189" s="276">
        <f t="shared" si="37"/>
        <v>-12.9</v>
      </c>
      <c r="P1189" s="276">
        <f>IF(O1189&lt;($G$6-1),Lähteandmed!$E$45*1.2*1.005*(($G$6-1)-O1189),0)</f>
        <v>52.40152007999999</v>
      </c>
    </row>
    <row r="1190" spans="2:16">
      <c r="B1190" s="113">
        <v>1186</v>
      </c>
      <c r="C1190" s="113">
        <v>-11.1</v>
      </c>
      <c r="D1190" s="276">
        <f t="shared" si="36"/>
        <v>21.088797495865578</v>
      </c>
      <c r="L1190" s="114">
        <f>IF(C1190&lt;$G$6,Lähteandmed!$E$45*1.2*1.005*($G$6-O1190),0)</f>
        <v>50.99947272</v>
      </c>
      <c r="M1190" s="276" t="str">
        <f>IF(($G$4-Lähteandmed!$H$45*(Kraadpäevad!$G$4-Kraadpäevad!C1190))&gt;Lähteandmed!$I$45,($G$4-Lähteandmed!$H$45*(Kraadpäevad!$G$4-Kraadpäevad!C1190)),Lähteandmed!$I$45)</f>
        <v/>
      </c>
      <c r="N1190" s="114">
        <f>IFERROR(($G$4-M1190)/($G$4-C1190),Lähteandmed!$H$45)</f>
        <v>0</v>
      </c>
      <c r="O1190" s="276">
        <f t="shared" si="37"/>
        <v>-11.1</v>
      </c>
      <c r="P1190" s="276">
        <f>IF(O1190&lt;($G$6-1),Lähteandmed!$E$45*1.2*1.005*(($G$6-1)-O1190),0)</f>
        <v>49.24691352</v>
      </c>
    </row>
    <row r="1191" spans="2:16">
      <c r="B1191" s="113">
        <v>1187</v>
      </c>
      <c r="C1191" s="113">
        <v>-9.3000000000000007</v>
      </c>
      <c r="D1191" s="276">
        <f t="shared" si="36"/>
        <v>19.28879749586558</v>
      </c>
      <c r="L1191" s="114">
        <f>IF(C1191&lt;$G$6,Lähteandmed!$E$45*1.2*1.005*($G$6-O1191),0)</f>
        <v>47.844866159999995</v>
      </c>
      <c r="M1191" s="276" t="str">
        <f>IF(($G$4-Lähteandmed!$H$45*(Kraadpäevad!$G$4-Kraadpäevad!C1191))&gt;Lähteandmed!$I$45,($G$4-Lähteandmed!$H$45*(Kraadpäevad!$G$4-Kraadpäevad!C1191)),Lähteandmed!$I$45)</f>
        <v/>
      </c>
      <c r="N1191" s="114">
        <f>IFERROR(($G$4-M1191)/($G$4-C1191),Lähteandmed!$H$45)</f>
        <v>0</v>
      </c>
      <c r="O1191" s="276">
        <f t="shared" si="37"/>
        <v>-9.3000000000000007</v>
      </c>
      <c r="P1191" s="276">
        <f>IF(O1191&lt;($G$6-1),Lähteandmed!$E$45*1.2*1.005*(($G$6-1)-O1191),0)</f>
        <v>46.092306959999995</v>
      </c>
    </row>
    <row r="1192" spans="2:16">
      <c r="B1192" s="113">
        <v>1188</v>
      </c>
      <c r="C1192" s="113">
        <v>-7.5</v>
      </c>
      <c r="D1192" s="276">
        <f t="shared" si="36"/>
        <v>17.48879749586558</v>
      </c>
      <c r="L1192" s="114">
        <f>IF(C1192&lt;$G$6,Lähteandmed!$E$45*1.2*1.005*($G$6-O1192),0)</f>
        <v>44.690259599999997</v>
      </c>
      <c r="M1192" s="276" t="str">
        <f>IF(($G$4-Lähteandmed!$H$45*(Kraadpäevad!$G$4-Kraadpäevad!C1192))&gt;Lähteandmed!$I$45,($G$4-Lähteandmed!$H$45*(Kraadpäevad!$G$4-Kraadpäevad!C1192)),Lähteandmed!$I$45)</f>
        <v/>
      </c>
      <c r="N1192" s="114">
        <f>IFERROR(($G$4-M1192)/($G$4-C1192),Lähteandmed!$H$45)</f>
        <v>0</v>
      </c>
      <c r="O1192" s="276">
        <f t="shared" si="37"/>
        <v>-7.5</v>
      </c>
      <c r="P1192" s="276">
        <f>IF(O1192&lt;($G$6-1),Lähteandmed!$E$45*1.2*1.005*(($G$6-1)-O1192),0)</f>
        <v>42.937700399999997</v>
      </c>
    </row>
    <row r="1193" spans="2:16">
      <c r="B1193" s="113">
        <v>1189</v>
      </c>
      <c r="C1193" s="113">
        <v>-6.2</v>
      </c>
      <c r="D1193" s="276">
        <f t="shared" si="36"/>
        <v>16.188797495865579</v>
      </c>
      <c r="L1193" s="114">
        <f>IF(C1193&lt;$G$6,Lähteandmed!$E$45*1.2*1.005*($G$6-O1193),0)</f>
        <v>42.411932639999996</v>
      </c>
      <c r="M1193" s="276" t="str">
        <f>IF(($G$4-Lähteandmed!$H$45*(Kraadpäevad!$G$4-Kraadpäevad!C1193))&gt;Lähteandmed!$I$45,($G$4-Lähteandmed!$H$45*(Kraadpäevad!$G$4-Kraadpäevad!C1193)),Lähteandmed!$I$45)</f>
        <v/>
      </c>
      <c r="N1193" s="114">
        <f>IFERROR(($G$4-M1193)/($G$4-C1193),Lähteandmed!$H$45)</f>
        <v>0</v>
      </c>
      <c r="O1193" s="276">
        <f t="shared" si="37"/>
        <v>-6.2</v>
      </c>
      <c r="P1193" s="276">
        <f>IF(O1193&lt;($G$6-1),Lähteandmed!$E$45*1.2*1.005*(($G$6-1)-O1193),0)</f>
        <v>40.659373439999996</v>
      </c>
    </row>
    <row r="1194" spans="2:16">
      <c r="B1194" s="113">
        <v>1190</v>
      </c>
      <c r="C1194" s="113">
        <v>-5</v>
      </c>
      <c r="D1194" s="276">
        <f t="shared" si="36"/>
        <v>14.98879749586558</v>
      </c>
      <c r="L1194" s="114">
        <f>IF(C1194&lt;$G$6,Lähteandmed!$E$45*1.2*1.005*($G$6-O1194),0)</f>
        <v>40.3088616</v>
      </c>
      <c r="M1194" s="276" t="str">
        <f>IF(($G$4-Lähteandmed!$H$45*(Kraadpäevad!$G$4-Kraadpäevad!C1194))&gt;Lähteandmed!$I$45,($G$4-Lähteandmed!$H$45*(Kraadpäevad!$G$4-Kraadpäevad!C1194)),Lähteandmed!$I$45)</f>
        <v/>
      </c>
      <c r="N1194" s="114">
        <f>IFERROR(($G$4-M1194)/($G$4-C1194),Lähteandmed!$H$45)</f>
        <v>0</v>
      </c>
      <c r="O1194" s="276">
        <f t="shared" si="37"/>
        <v>-5</v>
      </c>
      <c r="P1194" s="276">
        <f>IF(O1194&lt;($G$6-1),Lähteandmed!$E$45*1.2*1.005*(($G$6-1)-O1194),0)</f>
        <v>38.5563024</v>
      </c>
    </row>
    <row r="1195" spans="2:16">
      <c r="B1195" s="113">
        <v>1191</v>
      </c>
      <c r="C1195" s="113">
        <v>-3.7</v>
      </c>
      <c r="D1195" s="276">
        <f t="shared" si="36"/>
        <v>13.688797495865579</v>
      </c>
      <c r="L1195" s="114">
        <f>IF(C1195&lt;$G$6,Lähteandmed!$E$45*1.2*1.005*($G$6-O1195),0)</f>
        <v>38.030534639999999</v>
      </c>
      <c r="M1195" s="276" t="str">
        <f>IF(($G$4-Lähteandmed!$H$45*(Kraadpäevad!$G$4-Kraadpäevad!C1195))&gt;Lähteandmed!$I$45,($G$4-Lähteandmed!$H$45*(Kraadpäevad!$G$4-Kraadpäevad!C1195)),Lähteandmed!$I$45)</f>
        <v/>
      </c>
      <c r="N1195" s="114">
        <f>IFERROR(($G$4-M1195)/($G$4-C1195),Lähteandmed!$H$45)</f>
        <v>0</v>
      </c>
      <c r="O1195" s="276">
        <f t="shared" si="37"/>
        <v>-3.7</v>
      </c>
      <c r="P1195" s="276">
        <f>IF(O1195&lt;($G$6-1),Lähteandmed!$E$45*1.2*1.005*(($G$6-1)-O1195),0)</f>
        <v>36.277975439999999</v>
      </c>
    </row>
    <row r="1196" spans="2:16">
      <c r="B1196" s="113">
        <v>1192</v>
      </c>
      <c r="C1196" s="113">
        <v>-3.9</v>
      </c>
      <c r="D1196" s="276">
        <f t="shared" si="36"/>
        <v>13.88879749586558</v>
      </c>
      <c r="L1196" s="114">
        <f>IF(C1196&lt;$G$6,Lähteandmed!$E$45*1.2*1.005*($G$6-O1196),0)</f>
        <v>38.381046479999995</v>
      </c>
      <c r="M1196" s="276" t="str">
        <f>IF(($G$4-Lähteandmed!$H$45*(Kraadpäevad!$G$4-Kraadpäevad!C1196))&gt;Lähteandmed!$I$45,($G$4-Lähteandmed!$H$45*(Kraadpäevad!$G$4-Kraadpäevad!C1196)),Lähteandmed!$I$45)</f>
        <v/>
      </c>
      <c r="N1196" s="114">
        <f>IFERROR(($G$4-M1196)/($G$4-C1196),Lähteandmed!$H$45)</f>
        <v>0</v>
      </c>
      <c r="O1196" s="276">
        <f t="shared" si="37"/>
        <v>-3.9</v>
      </c>
      <c r="P1196" s="276">
        <f>IF(O1196&lt;($G$6-1),Lähteandmed!$E$45*1.2*1.005*(($G$6-1)-O1196),0)</f>
        <v>36.628487279999995</v>
      </c>
    </row>
    <row r="1197" spans="2:16">
      <c r="B1197" s="113">
        <v>1193</v>
      </c>
      <c r="C1197" s="113">
        <v>-4</v>
      </c>
      <c r="D1197" s="276">
        <f t="shared" si="36"/>
        <v>13.98879749586558</v>
      </c>
      <c r="L1197" s="114">
        <f>IF(C1197&lt;$G$6,Lähteandmed!$E$45*1.2*1.005*($G$6-O1197),0)</f>
        <v>38.5563024</v>
      </c>
      <c r="M1197" s="276" t="str">
        <f>IF(($G$4-Lähteandmed!$H$45*(Kraadpäevad!$G$4-Kraadpäevad!C1197))&gt;Lähteandmed!$I$45,($G$4-Lähteandmed!$H$45*(Kraadpäevad!$G$4-Kraadpäevad!C1197)),Lähteandmed!$I$45)</f>
        <v/>
      </c>
      <c r="N1197" s="114">
        <f>IFERROR(($G$4-M1197)/($G$4-C1197),Lähteandmed!$H$45)</f>
        <v>0</v>
      </c>
      <c r="O1197" s="276">
        <f t="shared" si="37"/>
        <v>-4</v>
      </c>
      <c r="P1197" s="276">
        <f>IF(O1197&lt;($G$6-1),Lähteandmed!$E$45*1.2*1.005*(($G$6-1)-O1197),0)</f>
        <v>36.8037432</v>
      </c>
    </row>
    <row r="1198" spans="2:16">
      <c r="B1198" s="113">
        <v>1194</v>
      </c>
      <c r="C1198" s="113">
        <v>-4.2</v>
      </c>
      <c r="D1198" s="276">
        <f t="shared" si="36"/>
        <v>14.188797495865579</v>
      </c>
      <c r="L1198" s="114">
        <f>IF(C1198&lt;$G$6,Lähteandmed!$E$45*1.2*1.005*($G$6-O1198),0)</f>
        <v>38.906814239999996</v>
      </c>
      <c r="M1198" s="276" t="str">
        <f>IF(($G$4-Lähteandmed!$H$45*(Kraadpäevad!$G$4-Kraadpäevad!C1198))&gt;Lähteandmed!$I$45,($G$4-Lähteandmed!$H$45*(Kraadpäevad!$G$4-Kraadpäevad!C1198)),Lähteandmed!$I$45)</f>
        <v/>
      </c>
      <c r="N1198" s="114">
        <f>IFERROR(($G$4-M1198)/($G$4-C1198),Lähteandmed!$H$45)</f>
        <v>0</v>
      </c>
      <c r="O1198" s="276">
        <f t="shared" si="37"/>
        <v>-4.2</v>
      </c>
      <c r="P1198" s="276">
        <f>IF(O1198&lt;($G$6-1),Lähteandmed!$E$45*1.2*1.005*(($G$6-1)-O1198),0)</f>
        <v>37.154255039999995</v>
      </c>
    </row>
    <row r="1199" spans="2:16">
      <c r="B1199" s="113">
        <v>1195</v>
      </c>
      <c r="C1199" s="113">
        <v>-4</v>
      </c>
      <c r="D1199" s="276">
        <f t="shared" si="36"/>
        <v>13.98879749586558</v>
      </c>
      <c r="L1199" s="114">
        <f>IF(C1199&lt;$G$6,Lähteandmed!$E$45*1.2*1.005*($G$6-O1199),0)</f>
        <v>38.5563024</v>
      </c>
      <c r="M1199" s="276" t="str">
        <f>IF(($G$4-Lähteandmed!$H$45*(Kraadpäevad!$G$4-Kraadpäevad!C1199))&gt;Lähteandmed!$I$45,($G$4-Lähteandmed!$H$45*(Kraadpäevad!$G$4-Kraadpäevad!C1199)),Lähteandmed!$I$45)</f>
        <v/>
      </c>
      <c r="N1199" s="114">
        <f>IFERROR(($G$4-M1199)/($G$4-C1199),Lähteandmed!$H$45)</f>
        <v>0</v>
      </c>
      <c r="O1199" s="276">
        <f t="shared" si="37"/>
        <v>-4</v>
      </c>
      <c r="P1199" s="276">
        <f>IF(O1199&lt;($G$6-1),Lähteandmed!$E$45*1.2*1.005*(($G$6-1)-O1199),0)</f>
        <v>36.8037432</v>
      </c>
    </row>
    <row r="1200" spans="2:16">
      <c r="B1200" s="113">
        <v>1196</v>
      </c>
      <c r="C1200" s="113">
        <v>-3.9</v>
      </c>
      <c r="D1200" s="276">
        <f t="shared" si="36"/>
        <v>13.88879749586558</v>
      </c>
      <c r="L1200" s="114">
        <f>IF(C1200&lt;$G$6,Lähteandmed!$E$45*1.2*1.005*($G$6-O1200),0)</f>
        <v>38.381046479999995</v>
      </c>
      <c r="M1200" s="276" t="str">
        <f>IF(($G$4-Lähteandmed!$H$45*(Kraadpäevad!$G$4-Kraadpäevad!C1200))&gt;Lähteandmed!$I$45,($G$4-Lähteandmed!$H$45*(Kraadpäevad!$G$4-Kraadpäevad!C1200)),Lähteandmed!$I$45)</f>
        <v/>
      </c>
      <c r="N1200" s="114">
        <f>IFERROR(($G$4-M1200)/($G$4-C1200),Lähteandmed!$H$45)</f>
        <v>0</v>
      </c>
      <c r="O1200" s="276">
        <f t="shared" si="37"/>
        <v>-3.9</v>
      </c>
      <c r="P1200" s="276">
        <f>IF(O1200&lt;($G$6-1),Lähteandmed!$E$45*1.2*1.005*(($G$6-1)-O1200),0)</f>
        <v>36.628487279999995</v>
      </c>
    </row>
    <row r="1201" spans="2:16">
      <c r="B1201" s="113">
        <v>1197</v>
      </c>
      <c r="C1201" s="113">
        <v>-3.7</v>
      </c>
      <c r="D1201" s="276">
        <f t="shared" si="36"/>
        <v>13.688797495865579</v>
      </c>
      <c r="L1201" s="114">
        <f>IF(C1201&lt;$G$6,Lähteandmed!$E$45*1.2*1.005*($G$6-O1201),0)</f>
        <v>38.030534639999999</v>
      </c>
      <c r="M1201" s="276" t="str">
        <f>IF(($G$4-Lähteandmed!$H$45*(Kraadpäevad!$G$4-Kraadpäevad!C1201))&gt;Lähteandmed!$I$45,($G$4-Lähteandmed!$H$45*(Kraadpäevad!$G$4-Kraadpäevad!C1201)),Lähteandmed!$I$45)</f>
        <v/>
      </c>
      <c r="N1201" s="114">
        <f>IFERROR(($G$4-M1201)/($G$4-C1201),Lähteandmed!$H$45)</f>
        <v>0</v>
      </c>
      <c r="O1201" s="276">
        <f t="shared" si="37"/>
        <v>-3.7</v>
      </c>
      <c r="P1201" s="276">
        <f>IF(O1201&lt;($G$6-1),Lähteandmed!$E$45*1.2*1.005*(($G$6-1)-O1201),0)</f>
        <v>36.277975439999999</v>
      </c>
    </row>
    <row r="1202" spans="2:16">
      <c r="B1202" s="113">
        <v>1198</v>
      </c>
      <c r="C1202" s="113">
        <v>-3.4</v>
      </c>
      <c r="D1202" s="276">
        <f t="shared" si="36"/>
        <v>13.38879749586558</v>
      </c>
      <c r="L1202" s="114">
        <f>IF(C1202&lt;$G$6,Lähteandmed!$E$45*1.2*1.005*($G$6-O1202),0)</f>
        <v>37.504766879999998</v>
      </c>
      <c r="M1202" s="276" t="str">
        <f>IF(($G$4-Lähteandmed!$H$45*(Kraadpäevad!$G$4-Kraadpäevad!C1202))&gt;Lähteandmed!$I$45,($G$4-Lähteandmed!$H$45*(Kraadpäevad!$G$4-Kraadpäevad!C1202)),Lähteandmed!$I$45)</f>
        <v/>
      </c>
      <c r="N1202" s="114">
        <f>IFERROR(($G$4-M1202)/($G$4-C1202),Lähteandmed!$H$45)</f>
        <v>0</v>
      </c>
      <c r="O1202" s="276">
        <f t="shared" si="37"/>
        <v>-3.4</v>
      </c>
      <c r="P1202" s="276">
        <f>IF(O1202&lt;($G$6-1),Lähteandmed!$E$45*1.2*1.005*(($G$6-1)-O1202),0)</f>
        <v>35.752207679999998</v>
      </c>
    </row>
    <row r="1203" spans="2:16">
      <c r="B1203" s="113">
        <v>1199</v>
      </c>
      <c r="C1203" s="113">
        <v>-3</v>
      </c>
      <c r="D1203" s="276">
        <f t="shared" si="36"/>
        <v>12.98879749586558</v>
      </c>
      <c r="L1203" s="114">
        <f>IF(C1203&lt;$G$6,Lähteandmed!$E$45*1.2*1.005*($G$6-O1203),0)</f>
        <v>36.8037432</v>
      </c>
      <c r="M1203" s="276" t="str">
        <f>IF(($G$4-Lähteandmed!$H$45*(Kraadpäevad!$G$4-Kraadpäevad!C1203))&gt;Lähteandmed!$I$45,($G$4-Lähteandmed!$H$45*(Kraadpäevad!$G$4-Kraadpäevad!C1203)),Lähteandmed!$I$45)</f>
        <v/>
      </c>
      <c r="N1203" s="114">
        <f>IFERROR(($G$4-M1203)/($G$4-C1203),Lähteandmed!$H$45)</f>
        <v>0</v>
      </c>
      <c r="O1203" s="276">
        <f t="shared" si="37"/>
        <v>-3</v>
      </c>
      <c r="P1203" s="276">
        <f>IF(O1203&lt;($G$6-1),Lähteandmed!$E$45*1.2*1.005*(($G$6-1)-O1203),0)</f>
        <v>35.051183999999999</v>
      </c>
    </row>
    <row r="1204" spans="2:16">
      <c r="B1204" s="113">
        <v>1200</v>
      </c>
      <c r="C1204" s="113">
        <v>-2.7</v>
      </c>
      <c r="D1204" s="276">
        <f t="shared" si="36"/>
        <v>12.688797495865579</v>
      </c>
      <c r="L1204" s="114">
        <f>IF(C1204&lt;$G$6,Lähteandmed!$E$45*1.2*1.005*($G$6-O1204),0)</f>
        <v>36.277975439999999</v>
      </c>
      <c r="M1204" s="276" t="str">
        <f>IF(($G$4-Lähteandmed!$H$45*(Kraadpäevad!$G$4-Kraadpäevad!C1204))&gt;Lähteandmed!$I$45,($G$4-Lähteandmed!$H$45*(Kraadpäevad!$G$4-Kraadpäevad!C1204)),Lähteandmed!$I$45)</f>
        <v/>
      </c>
      <c r="N1204" s="114">
        <f>IFERROR(($G$4-M1204)/($G$4-C1204),Lähteandmed!$H$45)</f>
        <v>0</v>
      </c>
      <c r="O1204" s="276">
        <f t="shared" si="37"/>
        <v>-2.7</v>
      </c>
      <c r="P1204" s="276">
        <f>IF(O1204&lt;($G$6-1),Lähteandmed!$E$45*1.2*1.005*(($G$6-1)-O1204),0)</f>
        <v>34.525416239999998</v>
      </c>
    </row>
    <row r="1205" spans="2:16">
      <c r="B1205" s="113">
        <v>1201</v>
      </c>
      <c r="C1205" s="113">
        <v>-2.9</v>
      </c>
      <c r="D1205" s="276">
        <f t="shared" si="36"/>
        <v>12.88879749586558</v>
      </c>
      <c r="L1205" s="114">
        <f>IF(C1205&lt;$G$6,Lähteandmed!$E$45*1.2*1.005*($G$6-O1205),0)</f>
        <v>36.628487279999995</v>
      </c>
      <c r="M1205" s="276" t="str">
        <f>IF(($G$4-Lähteandmed!$H$45*(Kraadpäevad!$G$4-Kraadpäevad!C1205))&gt;Lähteandmed!$I$45,($G$4-Lähteandmed!$H$45*(Kraadpäevad!$G$4-Kraadpäevad!C1205)),Lähteandmed!$I$45)</f>
        <v/>
      </c>
      <c r="N1205" s="114">
        <f>IFERROR(($G$4-M1205)/($G$4-C1205),Lähteandmed!$H$45)</f>
        <v>0</v>
      </c>
      <c r="O1205" s="276">
        <f t="shared" si="37"/>
        <v>-2.9</v>
      </c>
      <c r="P1205" s="276">
        <f>IF(O1205&lt;($G$6-1),Lähteandmed!$E$45*1.2*1.005*(($G$6-1)-O1205),0)</f>
        <v>34.875928079999994</v>
      </c>
    </row>
    <row r="1206" spans="2:16">
      <c r="B1206" s="113">
        <v>1202</v>
      </c>
      <c r="C1206" s="113">
        <v>-3.1</v>
      </c>
      <c r="D1206" s="276">
        <f t="shared" si="36"/>
        <v>13.088797495865579</v>
      </c>
      <c r="L1206" s="114">
        <f>IF(C1206&lt;$G$6,Lähteandmed!$E$45*1.2*1.005*($G$6-O1206),0)</f>
        <v>36.978999119999997</v>
      </c>
      <c r="M1206" s="276" t="str">
        <f>IF(($G$4-Lähteandmed!$H$45*(Kraadpäevad!$G$4-Kraadpäevad!C1206))&gt;Lähteandmed!$I$45,($G$4-Lähteandmed!$H$45*(Kraadpäevad!$G$4-Kraadpäevad!C1206)),Lähteandmed!$I$45)</f>
        <v/>
      </c>
      <c r="N1206" s="114">
        <f>IFERROR(($G$4-M1206)/($G$4-C1206),Lähteandmed!$H$45)</f>
        <v>0</v>
      </c>
      <c r="O1206" s="276">
        <f t="shared" si="37"/>
        <v>-3.1</v>
      </c>
      <c r="P1206" s="276">
        <f>IF(O1206&lt;($G$6-1),Lähteandmed!$E$45*1.2*1.005*(($G$6-1)-O1206),0)</f>
        <v>35.226439919999997</v>
      </c>
    </row>
    <row r="1207" spans="2:16">
      <c r="B1207" s="113">
        <v>1203</v>
      </c>
      <c r="C1207" s="113">
        <v>-3.3</v>
      </c>
      <c r="D1207" s="276">
        <f t="shared" si="36"/>
        <v>13.28879749586558</v>
      </c>
      <c r="L1207" s="114">
        <f>IF(C1207&lt;$G$6,Lähteandmed!$E$45*1.2*1.005*($G$6-O1207),0)</f>
        <v>37.32951096</v>
      </c>
      <c r="M1207" s="276" t="str">
        <f>IF(($G$4-Lähteandmed!$H$45*(Kraadpäevad!$G$4-Kraadpäevad!C1207))&gt;Lähteandmed!$I$45,($G$4-Lähteandmed!$H$45*(Kraadpäevad!$G$4-Kraadpäevad!C1207)),Lähteandmed!$I$45)</f>
        <v/>
      </c>
      <c r="N1207" s="114">
        <f>IFERROR(($G$4-M1207)/($G$4-C1207),Lähteandmed!$H$45)</f>
        <v>0</v>
      </c>
      <c r="O1207" s="276">
        <f t="shared" si="37"/>
        <v>-3.3</v>
      </c>
      <c r="P1207" s="276">
        <f>IF(O1207&lt;($G$6-1),Lähteandmed!$E$45*1.2*1.005*(($G$6-1)-O1207),0)</f>
        <v>35.57695176</v>
      </c>
    </row>
    <row r="1208" spans="2:16">
      <c r="B1208" s="113">
        <v>1204</v>
      </c>
      <c r="C1208" s="113">
        <v>-3.2</v>
      </c>
      <c r="D1208" s="276">
        <f t="shared" si="36"/>
        <v>13.188797495865579</v>
      </c>
      <c r="L1208" s="114">
        <f>IF(C1208&lt;$G$6,Lähteandmed!$E$45*1.2*1.005*($G$6-O1208),0)</f>
        <v>37.154255039999995</v>
      </c>
      <c r="M1208" s="276" t="str">
        <f>IF(($G$4-Lähteandmed!$H$45*(Kraadpäevad!$G$4-Kraadpäevad!C1208))&gt;Lähteandmed!$I$45,($G$4-Lähteandmed!$H$45*(Kraadpäevad!$G$4-Kraadpäevad!C1208)),Lähteandmed!$I$45)</f>
        <v/>
      </c>
      <c r="N1208" s="114">
        <f>IFERROR(($G$4-M1208)/($G$4-C1208),Lähteandmed!$H$45)</f>
        <v>0</v>
      </c>
      <c r="O1208" s="276">
        <f t="shared" si="37"/>
        <v>-3.2</v>
      </c>
      <c r="P1208" s="276">
        <f>IF(O1208&lt;($G$6-1),Lähteandmed!$E$45*1.2*1.005*(($G$6-1)-O1208),0)</f>
        <v>35.401695839999995</v>
      </c>
    </row>
    <row r="1209" spans="2:16">
      <c r="B1209" s="113">
        <v>1205</v>
      </c>
      <c r="C1209" s="113">
        <v>-3</v>
      </c>
      <c r="D1209" s="276">
        <f t="shared" si="36"/>
        <v>12.98879749586558</v>
      </c>
      <c r="L1209" s="114">
        <f>IF(C1209&lt;$G$6,Lähteandmed!$E$45*1.2*1.005*($G$6-O1209),0)</f>
        <v>36.8037432</v>
      </c>
      <c r="M1209" s="276" t="str">
        <f>IF(($G$4-Lähteandmed!$H$45*(Kraadpäevad!$G$4-Kraadpäevad!C1209))&gt;Lähteandmed!$I$45,($G$4-Lähteandmed!$H$45*(Kraadpäevad!$G$4-Kraadpäevad!C1209)),Lähteandmed!$I$45)</f>
        <v/>
      </c>
      <c r="N1209" s="114">
        <f>IFERROR(($G$4-M1209)/($G$4-C1209),Lähteandmed!$H$45)</f>
        <v>0</v>
      </c>
      <c r="O1209" s="276">
        <f t="shared" si="37"/>
        <v>-3</v>
      </c>
      <c r="P1209" s="276">
        <f>IF(O1209&lt;($G$6-1),Lähteandmed!$E$45*1.2*1.005*(($G$6-1)-O1209),0)</f>
        <v>35.051183999999999</v>
      </c>
    </row>
    <row r="1210" spans="2:16">
      <c r="B1210" s="113">
        <v>1206</v>
      </c>
      <c r="C1210" s="113">
        <v>-2.9</v>
      </c>
      <c r="D1210" s="276">
        <f t="shared" si="36"/>
        <v>12.88879749586558</v>
      </c>
      <c r="L1210" s="114">
        <f>IF(C1210&lt;$G$6,Lähteandmed!$E$45*1.2*1.005*($G$6-O1210),0)</f>
        <v>36.628487279999995</v>
      </c>
      <c r="M1210" s="276" t="str">
        <f>IF(($G$4-Lähteandmed!$H$45*(Kraadpäevad!$G$4-Kraadpäevad!C1210))&gt;Lähteandmed!$I$45,($G$4-Lähteandmed!$H$45*(Kraadpäevad!$G$4-Kraadpäevad!C1210)),Lähteandmed!$I$45)</f>
        <v/>
      </c>
      <c r="N1210" s="114">
        <f>IFERROR(($G$4-M1210)/($G$4-C1210),Lähteandmed!$H$45)</f>
        <v>0</v>
      </c>
      <c r="O1210" s="276">
        <f t="shared" si="37"/>
        <v>-2.9</v>
      </c>
      <c r="P1210" s="276">
        <f>IF(O1210&lt;($G$6-1),Lähteandmed!$E$45*1.2*1.005*(($G$6-1)-O1210),0)</f>
        <v>34.875928079999994</v>
      </c>
    </row>
    <row r="1211" spans="2:16">
      <c r="B1211" s="113">
        <v>1207</v>
      </c>
      <c r="C1211" s="113">
        <v>-2.9</v>
      </c>
      <c r="D1211" s="276">
        <f t="shared" si="36"/>
        <v>12.88879749586558</v>
      </c>
      <c r="L1211" s="114">
        <f>IF(C1211&lt;$G$6,Lähteandmed!$E$45*1.2*1.005*($G$6-O1211),0)</f>
        <v>36.628487279999995</v>
      </c>
      <c r="M1211" s="276" t="str">
        <f>IF(($G$4-Lähteandmed!$H$45*(Kraadpäevad!$G$4-Kraadpäevad!C1211))&gt;Lähteandmed!$I$45,($G$4-Lähteandmed!$H$45*(Kraadpäevad!$G$4-Kraadpäevad!C1211)),Lähteandmed!$I$45)</f>
        <v/>
      </c>
      <c r="N1211" s="114">
        <f>IFERROR(($G$4-M1211)/($G$4-C1211),Lähteandmed!$H$45)</f>
        <v>0</v>
      </c>
      <c r="O1211" s="276">
        <f t="shared" si="37"/>
        <v>-2.9</v>
      </c>
      <c r="P1211" s="276">
        <f>IF(O1211&lt;($G$6-1),Lähteandmed!$E$45*1.2*1.005*(($G$6-1)-O1211),0)</f>
        <v>34.875928079999994</v>
      </c>
    </row>
    <row r="1212" spans="2:16">
      <c r="B1212" s="113">
        <v>1208</v>
      </c>
      <c r="C1212" s="113">
        <v>-2.8</v>
      </c>
      <c r="D1212" s="276">
        <f t="shared" si="36"/>
        <v>12.78879749586558</v>
      </c>
      <c r="L1212" s="114">
        <f>IF(C1212&lt;$G$6,Lähteandmed!$E$45*1.2*1.005*($G$6-O1212),0)</f>
        <v>36.453231359999997</v>
      </c>
      <c r="M1212" s="276" t="str">
        <f>IF(($G$4-Lähteandmed!$H$45*(Kraadpäevad!$G$4-Kraadpäevad!C1212))&gt;Lähteandmed!$I$45,($G$4-Lähteandmed!$H$45*(Kraadpäevad!$G$4-Kraadpäevad!C1212)),Lähteandmed!$I$45)</f>
        <v/>
      </c>
      <c r="N1212" s="114">
        <f>IFERROR(($G$4-M1212)/($G$4-C1212),Lähteandmed!$H$45)</f>
        <v>0</v>
      </c>
      <c r="O1212" s="276">
        <f t="shared" si="37"/>
        <v>-2.8</v>
      </c>
      <c r="P1212" s="276">
        <f>IF(O1212&lt;($G$6-1),Lähteandmed!$E$45*1.2*1.005*(($G$6-1)-O1212),0)</f>
        <v>34.700672159999996</v>
      </c>
    </row>
    <row r="1213" spans="2:16">
      <c r="B1213" s="113">
        <v>1209</v>
      </c>
      <c r="C1213" s="113">
        <v>-2.8</v>
      </c>
      <c r="D1213" s="276">
        <f t="shared" si="36"/>
        <v>12.78879749586558</v>
      </c>
      <c r="L1213" s="114">
        <f>IF(C1213&lt;$G$6,Lähteandmed!$E$45*1.2*1.005*($G$6-O1213),0)</f>
        <v>36.453231359999997</v>
      </c>
      <c r="M1213" s="276" t="str">
        <f>IF(($G$4-Lähteandmed!$H$45*(Kraadpäevad!$G$4-Kraadpäevad!C1213))&gt;Lähteandmed!$I$45,($G$4-Lähteandmed!$H$45*(Kraadpäevad!$G$4-Kraadpäevad!C1213)),Lähteandmed!$I$45)</f>
        <v/>
      </c>
      <c r="N1213" s="114">
        <f>IFERROR(($G$4-M1213)/($G$4-C1213),Lähteandmed!$H$45)</f>
        <v>0</v>
      </c>
      <c r="O1213" s="276">
        <f t="shared" si="37"/>
        <v>-2.8</v>
      </c>
      <c r="P1213" s="276">
        <f>IF(O1213&lt;($G$6-1),Lähteandmed!$E$45*1.2*1.005*(($G$6-1)-O1213),0)</f>
        <v>34.700672159999996</v>
      </c>
    </row>
    <row r="1214" spans="2:16">
      <c r="B1214" s="113">
        <v>1210</v>
      </c>
      <c r="C1214" s="113">
        <v>-2.4</v>
      </c>
      <c r="D1214" s="276">
        <f t="shared" si="36"/>
        <v>12.38879749586558</v>
      </c>
      <c r="L1214" s="114">
        <f>IF(C1214&lt;$G$6,Lähteandmed!$E$45*1.2*1.005*($G$6-O1214),0)</f>
        <v>35.752207679999998</v>
      </c>
      <c r="M1214" s="276" t="str">
        <f>IF(($G$4-Lähteandmed!$H$45*(Kraadpäevad!$G$4-Kraadpäevad!C1214))&gt;Lähteandmed!$I$45,($G$4-Lähteandmed!$H$45*(Kraadpäevad!$G$4-Kraadpäevad!C1214)),Lähteandmed!$I$45)</f>
        <v/>
      </c>
      <c r="N1214" s="114">
        <f>IFERROR(($G$4-M1214)/($G$4-C1214),Lähteandmed!$H$45)</f>
        <v>0</v>
      </c>
      <c r="O1214" s="276">
        <f t="shared" si="37"/>
        <v>-2.4</v>
      </c>
      <c r="P1214" s="276">
        <f>IF(O1214&lt;($G$6-1),Lähteandmed!$E$45*1.2*1.005*(($G$6-1)-O1214),0)</f>
        <v>33.999648479999998</v>
      </c>
    </row>
    <row r="1215" spans="2:16">
      <c r="B1215" s="113">
        <v>1211</v>
      </c>
      <c r="C1215" s="113">
        <v>-1.9</v>
      </c>
      <c r="D1215" s="276">
        <f t="shared" si="36"/>
        <v>11.88879749586558</v>
      </c>
      <c r="L1215" s="114">
        <f>IF(C1215&lt;$G$6,Lähteandmed!$E$45*1.2*1.005*($G$6-O1215),0)</f>
        <v>34.875928079999994</v>
      </c>
      <c r="M1215" s="276" t="str">
        <f>IF(($G$4-Lähteandmed!$H$45*(Kraadpäevad!$G$4-Kraadpäevad!C1215))&gt;Lähteandmed!$I$45,($G$4-Lähteandmed!$H$45*(Kraadpäevad!$G$4-Kraadpäevad!C1215)),Lähteandmed!$I$45)</f>
        <v/>
      </c>
      <c r="N1215" s="114">
        <f>IFERROR(($G$4-M1215)/($G$4-C1215),Lähteandmed!$H$45)</f>
        <v>0</v>
      </c>
      <c r="O1215" s="276">
        <f t="shared" si="37"/>
        <v>-1.9</v>
      </c>
      <c r="P1215" s="276">
        <f>IF(O1215&lt;($G$6-1),Lähteandmed!$E$45*1.2*1.005*(($G$6-1)-O1215),0)</f>
        <v>33.123368879999994</v>
      </c>
    </row>
    <row r="1216" spans="2:16">
      <c r="B1216" s="113">
        <v>1212</v>
      </c>
      <c r="C1216" s="113">
        <v>-1.5</v>
      </c>
      <c r="D1216" s="276">
        <f t="shared" si="36"/>
        <v>11.48879749586558</v>
      </c>
      <c r="L1216" s="114">
        <f>IF(C1216&lt;$G$6,Lähteandmed!$E$45*1.2*1.005*($G$6-O1216),0)</f>
        <v>34.174904399999996</v>
      </c>
      <c r="M1216" s="276" t="str">
        <f>IF(($G$4-Lähteandmed!$H$45*(Kraadpäevad!$G$4-Kraadpäevad!C1216))&gt;Lähteandmed!$I$45,($G$4-Lähteandmed!$H$45*(Kraadpäevad!$G$4-Kraadpäevad!C1216)),Lähteandmed!$I$45)</f>
        <v/>
      </c>
      <c r="N1216" s="114">
        <f>IFERROR(($G$4-M1216)/($G$4-C1216),Lähteandmed!$H$45)</f>
        <v>0</v>
      </c>
      <c r="O1216" s="276">
        <f t="shared" si="37"/>
        <v>-1.5</v>
      </c>
      <c r="P1216" s="276">
        <f>IF(O1216&lt;($G$6-1),Lähteandmed!$E$45*1.2*1.005*(($G$6-1)-O1216),0)</f>
        <v>32.422345199999995</v>
      </c>
    </row>
    <row r="1217" spans="2:16">
      <c r="B1217" s="113">
        <v>1213</v>
      </c>
      <c r="C1217" s="113">
        <v>-1.2</v>
      </c>
      <c r="D1217" s="276">
        <f t="shared" si="36"/>
        <v>11.188797495865579</v>
      </c>
      <c r="L1217" s="114">
        <f>IF(C1217&lt;$G$6,Lähteandmed!$E$45*1.2*1.005*($G$6-O1217),0)</f>
        <v>33.649136639999995</v>
      </c>
      <c r="M1217" s="276" t="str">
        <f>IF(($G$4-Lähteandmed!$H$45*(Kraadpäevad!$G$4-Kraadpäevad!C1217))&gt;Lähteandmed!$I$45,($G$4-Lähteandmed!$H$45*(Kraadpäevad!$G$4-Kraadpäevad!C1217)),Lähteandmed!$I$45)</f>
        <v/>
      </c>
      <c r="N1217" s="114">
        <f>IFERROR(($G$4-M1217)/($G$4-C1217),Lähteandmed!$H$45)</f>
        <v>0</v>
      </c>
      <c r="O1217" s="276">
        <f t="shared" si="37"/>
        <v>-1.2</v>
      </c>
      <c r="P1217" s="276">
        <f>IF(O1217&lt;($G$6-1),Lähteandmed!$E$45*1.2*1.005*(($G$6-1)-O1217),0)</f>
        <v>31.896577439999998</v>
      </c>
    </row>
    <row r="1218" spans="2:16">
      <c r="B1218" s="113">
        <v>1214</v>
      </c>
      <c r="C1218" s="113">
        <v>-0.8</v>
      </c>
      <c r="D1218" s="276">
        <f t="shared" si="36"/>
        <v>10.78879749586558</v>
      </c>
      <c r="L1218" s="114">
        <f>IF(C1218&lt;$G$6,Lähteandmed!$E$45*1.2*1.005*($G$6-O1218),0)</f>
        <v>32.948112959999996</v>
      </c>
      <c r="M1218" s="276" t="str">
        <f>IF(($G$4-Lähteandmed!$H$45*(Kraadpäevad!$G$4-Kraadpäevad!C1218))&gt;Lähteandmed!$I$45,($G$4-Lähteandmed!$H$45*(Kraadpäevad!$G$4-Kraadpäevad!C1218)),Lähteandmed!$I$45)</f>
        <v/>
      </c>
      <c r="N1218" s="114">
        <f>IFERROR(($G$4-M1218)/($G$4-C1218),Lähteandmed!$H$45)</f>
        <v>0</v>
      </c>
      <c r="O1218" s="276">
        <f t="shared" si="37"/>
        <v>-0.8</v>
      </c>
      <c r="P1218" s="276">
        <f>IF(O1218&lt;($G$6-1),Lähteandmed!$E$45*1.2*1.005*(($G$6-1)-O1218),0)</f>
        <v>31.195553759999999</v>
      </c>
    </row>
    <row r="1219" spans="2:16">
      <c r="B1219" s="113">
        <v>1215</v>
      </c>
      <c r="C1219" s="113">
        <v>-0.5</v>
      </c>
      <c r="D1219" s="276">
        <f t="shared" si="36"/>
        <v>10.48879749586558</v>
      </c>
      <c r="L1219" s="114">
        <f>IF(C1219&lt;$G$6,Lähteandmed!$E$45*1.2*1.005*($G$6-O1219),0)</f>
        <v>32.422345199999995</v>
      </c>
      <c r="M1219" s="276" t="str">
        <f>IF(($G$4-Lähteandmed!$H$45*(Kraadpäevad!$G$4-Kraadpäevad!C1219))&gt;Lähteandmed!$I$45,($G$4-Lähteandmed!$H$45*(Kraadpäevad!$G$4-Kraadpäevad!C1219)),Lähteandmed!$I$45)</f>
        <v/>
      </c>
      <c r="N1219" s="114">
        <f>IFERROR(($G$4-M1219)/($G$4-C1219),Lähteandmed!$H$45)</f>
        <v>0</v>
      </c>
      <c r="O1219" s="276">
        <f t="shared" si="37"/>
        <v>-0.5</v>
      </c>
      <c r="P1219" s="276">
        <f>IF(O1219&lt;($G$6-1),Lähteandmed!$E$45*1.2*1.005*(($G$6-1)-O1219),0)</f>
        <v>30.669785999999998</v>
      </c>
    </row>
    <row r="1220" spans="2:16">
      <c r="B1220" s="113">
        <v>1216</v>
      </c>
      <c r="C1220" s="113">
        <v>-0.1</v>
      </c>
      <c r="D1220" s="276">
        <f t="shared" ref="D1220:D1283" si="38">IFERROR(IF($G$5-C1220&gt;0,$G$5-C1220,"0"),0)</f>
        <v>10.088797495865579</v>
      </c>
      <c r="L1220" s="114">
        <f>IF(C1220&lt;$G$6,Lähteandmed!$E$45*1.2*1.005*($G$6-O1220),0)</f>
        <v>31.72132152</v>
      </c>
      <c r="M1220" s="276" t="str">
        <f>IF(($G$4-Lähteandmed!$H$45*(Kraadpäevad!$G$4-Kraadpäevad!C1220))&gt;Lähteandmed!$I$45,($G$4-Lähteandmed!$H$45*(Kraadpäevad!$G$4-Kraadpäevad!C1220)),Lähteandmed!$I$45)</f>
        <v/>
      </c>
      <c r="N1220" s="114">
        <f>IFERROR(($G$4-M1220)/($G$4-C1220),Lähteandmed!$H$45)</f>
        <v>0</v>
      </c>
      <c r="O1220" s="276">
        <f t="shared" ref="O1220:O1283" si="39">N1220*($G$4-C1220)+C1220</f>
        <v>-0.1</v>
      </c>
      <c r="P1220" s="276">
        <f>IF(O1220&lt;($G$6-1),Lähteandmed!$E$45*1.2*1.005*(($G$6-1)-O1220),0)</f>
        <v>29.96876232</v>
      </c>
    </row>
    <row r="1221" spans="2:16">
      <c r="B1221" s="113">
        <v>1217</v>
      </c>
      <c r="C1221" s="113">
        <v>0.3</v>
      </c>
      <c r="D1221" s="276">
        <f t="shared" si="38"/>
        <v>9.6887974958655789</v>
      </c>
      <c r="L1221" s="114">
        <f>IF(C1221&lt;$G$6,Lähteandmed!$E$45*1.2*1.005*($G$6-O1221),0)</f>
        <v>31.020297839999998</v>
      </c>
      <c r="M1221" s="276" t="str">
        <f>IF(($G$4-Lähteandmed!$H$45*(Kraadpäevad!$G$4-Kraadpäevad!C1221))&gt;Lähteandmed!$I$45,($G$4-Lähteandmed!$H$45*(Kraadpäevad!$G$4-Kraadpäevad!C1221)),Lähteandmed!$I$45)</f>
        <v/>
      </c>
      <c r="N1221" s="114">
        <f>IFERROR(($G$4-M1221)/($G$4-C1221),Lähteandmed!$H$45)</f>
        <v>0</v>
      </c>
      <c r="O1221" s="276">
        <f t="shared" si="39"/>
        <v>0.3</v>
      </c>
      <c r="P1221" s="276">
        <f>IF(O1221&lt;($G$6-1),Lähteandmed!$E$45*1.2*1.005*(($G$6-1)-O1221),0)</f>
        <v>29.267738639999997</v>
      </c>
    </row>
    <row r="1222" spans="2:16">
      <c r="B1222" s="113">
        <v>1218</v>
      </c>
      <c r="C1222" s="113">
        <v>0.7</v>
      </c>
      <c r="D1222" s="276">
        <f t="shared" si="38"/>
        <v>9.2887974958655803</v>
      </c>
      <c r="L1222" s="114">
        <f>IF(C1222&lt;$G$6,Lähteandmed!$E$45*1.2*1.005*($G$6-O1222),0)</f>
        <v>30.319274159999999</v>
      </c>
      <c r="M1222" s="276" t="str">
        <f>IF(($G$4-Lähteandmed!$H$45*(Kraadpäevad!$G$4-Kraadpäevad!C1222))&gt;Lähteandmed!$I$45,($G$4-Lähteandmed!$H$45*(Kraadpäevad!$G$4-Kraadpäevad!C1222)),Lähteandmed!$I$45)</f>
        <v/>
      </c>
      <c r="N1222" s="114">
        <f>IFERROR(($G$4-M1222)/($G$4-C1222),Lähteandmed!$H$45)</f>
        <v>0</v>
      </c>
      <c r="O1222" s="276">
        <f t="shared" si="39"/>
        <v>0.7</v>
      </c>
      <c r="P1222" s="276">
        <f>IF(O1222&lt;($G$6-1),Lähteandmed!$E$45*1.2*1.005*(($G$6-1)-O1222),0)</f>
        <v>28.566714959999999</v>
      </c>
    </row>
    <row r="1223" spans="2:16">
      <c r="B1223" s="113">
        <v>1219</v>
      </c>
      <c r="C1223" s="113">
        <v>0.7</v>
      </c>
      <c r="D1223" s="276">
        <f t="shared" si="38"/>
        <v>9.2887974958655803</v>
      </c>
      <c r="L1223" s="114">
        <f>IF(C1223&lt;$G$6,Lähteandmed!$E$45*1.2*1.005*($G$6-O1223),0)</f>
        <v>30.319274159999999</v>
      </c>
      <c r="M1223" s="276" t="str">
        <f>IF(($G$4-Lähteandmed!$H$45*(Kraadpäevad!$G$4-Kraadpäevad!C1223))&gt;Lähteandmed!$I$45,($G$4-Lähteandmed!$H$45*(Kraadpäevad!$G$4-Kraadpäevad!C1223)),Lähteandmed!$I$45)</f>
        <v/>
      </c>
      <c r="N1223" s="114">
        <f>IFERROR(($G$4-M1223)/($G$4-C1223),Lähteandmed!$H$45)</f>
        <v>0</v>
      </c>
      <c r="O1223" s="276">
        <f t="shared" si="39"/>
        <v>0.7</v>
      </c>
      <c r="P1223" s="276">
        <f>IF(O1223&lt;($G$6-1),Lähteandmed!$E$45*1.2*1.005*(($G$6-1)-O1223),0)</f>
        <v>28.566714959999999</v>
      </c>
    </row>
    <row r="1224" spans="2:16">
      <c r="B1224" s="113">
        <v>1220</v>
      </c>
      <c r="C1224" s="113">
        <v>0.8</v>
      </c>
      <c r="D1224" s="276">
        <f t="shared" si="38"/>
        <v>9.1887974958655789</v>
      </c>
      <c r="L1224" s="114">
        <f>IF(C1224&lt;$G$6,Lähteandmed!$E$45*1.2*1.005*($G$6-O1224),0)</f>
        <v>30.144018239999998</v>
      </c>
      <c r="M1224" s="276" t="str">
        <f>IF(($G$4-Lähteandmed!$H$45*(Kraadpäevad!$G$4-Kraadpäevad!C1224))&gt;Lähteandmed!$I$45,($G$4-Lähteandmed!$H$45*(Kraadpäevad!$G$4-Kraadpäevad!C1224)),Lähteandmed!$I$45)</f>
        <v/>
      </c>
      <c r="N1224" s="114">
        <f>IFERROR(($G$4-M1224)/($G$4-C1224),Lähteandmed!$H$45)</f>
        <v>0</v>
      </c>
      <c r="O1224" s="276">
        <f t="shared" si="39"/>
        <v>0.8</v>
      </c>
      <c r="P1224" s="276">
        <f>IF(O1224&lt;($G$6-1),Lähteandmed!$E$45*1.2*1.005*(($G$6-1)-O1224),0)</f>
        <v>28.391459039999997</v>
      </c>
    </row>
    <row r="1225" spans="2:16">
      <c r="B1225" s="113">
        <v>1221</v>
      </c>
      <c r="C1225" s="113">
        <v>0.8</v>
      </c>
      <c r="D1225" s="276">
        <f t="shared" si="38"/>
        <v>9.1887974958655789</v>
      </c>
      <c r="L1225" s="114">
        <f>IF(C1225&lt;$G$6,Lähteandmed!$E$45*1.2*1.005*($G$6-O1225),0)</f>
        <v>30.144018239999998</v>
      </c>
      <c r="M1225" s="276" t="str">
        <f>IF(($G$4-Lähteandmed!$H$45*(Kraadpäevad!$G$4-Kraadpäevad!C1225))&gt;Lähteandmed!$I$45,($G$4-Lähteandmed!$H$45*(Kraadpäevad!$G$4-Kraadpäevad!C1225)),Lähteandmed!$I$45)</f>
        <v/>
      </c>
      <c r="N1225" s="114">
        <f>IFERROR(($G$4-M1225)/($G$4-C1225),Lähteandmed!$H$45)</f>
        <v>0</v>
      </c>
      <c r="O1225" s="276">
        <f t="shared" si="39"/>
        <v>0.8</v>
      </c>
      <c r="P1225" s="276">
        <f>IF(O1225&lt;($G$6-1),Lähteandmed!$E$45*1.2*1.005*(($G$6-1)-O1225),0)</f>
        <v>28.391459039999997</v>
      </c>
    </row>
    <row r="1226" spans="2:16">
      <c r="B1226" s="113">
        <v>1222</v>
      </c>
      <c r="C1226" s="113">
        <v>0.6</v>
      </c>
      <c r="D1226" s="276">
        <f t="shared" si="38"/>
        <v>9.38879749586558</v>
      </c>
      <c r="L1226" s="114">
        <f>IF(C1226&lt;$G$6,Lähteandmed!$E$45*1.2*1.005*($G$6-O1226),0)</f>
        <v>30.494530079999997</v>
      </c>
      <c r="M1226" s="276" t="str">
        <f>IF(($G$4-Lähteandmed!$H$45*(Kraadpäevad!$G$4-Kraadpäevad!C1226))&gt;Lähteandmed!$I$45,($G$4-Lähteandmed!$H$45*(Kraadpäevad!$G$4-Kraadpäevad!C1226)),Lähteandmed!$I$45)</f>
        <v/>
      </c>
      <c r="N1226" s="114">
        <f>IFERROR(($G$4-M1226)/($G$4-C1226),Lähteandmed!$H$45)</f>
        <v>0</v>
      </c>
      <c r="O1226" s="276">
        <f t="shared" si="39"/>
        <v>0.6</v>
      </c>
      <c r="P1226" s="276">
        <f>IF(O1226&lt;($G$6-1),Lähteandmed!$E$45*1.2*1.005*(($G$6-1)-O1226),0)</f>
        <v>28.741970879999997</v>
      </c>
    </row>
    <row r="1227" spans="2:16">
      <c r="B1227" s="113">
        <v>1223</v>
      </c>
      <c r="C1227" s="113">
        <v>0.4</v>
      </c>
      <c r="D1227" s="276">
        <f t="shared" si="38"/>
        <v>9.5887974958655793</v>
      </c>
      <c r="L1227" s="114">
        <f>IF(C1227&lt;$G$6,Lähteandmed!$E$45*1.2*1.005*($G$6-O1227),0)</f>
        <v>30.84504192</v>
      </c>
      <c r="M1227" s="276" t="str">
        <f>IF(($G$4-Lähteandmed!$H$45*(Kraadpäevad!$G$4-Kraadpäevad!C1227))&gt;Lähteandmed!$I$45,($G$4-Lähteandmed!$H$45*(Kraadpäevad!$G$4-Kraadpäevad!C1227)),Lähteandmed!$I$45)</f>
        <v/>
      </c>
      <c r="N1227" s="114">
        <f>IFERROR(($G$4-M1227)/($G$4-C1227),Lähteandmed!$H$45)</f>
        <v>0</v>
      </c>
      <c r="O1227" s="276">
        <f t="shared" si="39"/>
        <v>0.4</v>
      </c>
      <c r="P1227" s="276">
        <f>IF(O1227&lt;($G$6-1),Lähteandmed!$E$45*1.2*1.005*(($G$6-1)-O1227),0)</f>
        <v>29.09248272</v>
      </c>
    </row>
    <row r="1228" spans="2:16">
      <c r="B1228" s="113">
        <v>1224</v>
      </c>
      <c r="C1228" s="113">
        <v>0.2</v>
      </c>
      <c r="D1228" s="276">
        <f t="shared" si="38"/>
        <v>9.7887974958655803</v>
      </c>
      <c r="L1228" s="114">
        <f>IF(C1228&lt;$G$6,Lähteandmed!$E$45*1.2*1.005*($G$6-O1228),0)</f>
        <v>31.195553759999999</v>
      </c>
      <c r="M1228" s="276" t="str">
        <f>IF(($G$4-Lähteandmed!$H$45*(Kraadpäevad!$G$4-Kraadpäevad!C1228))&gt;Lähteandmed!$I$45,($G$4-Lähteandmed!$H$45*(Kraadpäevad!$G$4-Kraadpäevad!C1228)),Lähteandmed!$I$45)</f>
        <v/>
      </c>
      <c r="N1228" s="114">
        <f>IFERROR(($G$4-M1228)/($G$4-C1228),Lähteandmed!$H$45)</f>
        <v>0</v>
      </c>
      <c r="O1228" s="276">
        <f t="shared" si="39"/>
        <v>0.2</v>
      </c>
      <c r="P1228" s="276">
        <f>IF(O1228&lt;($G$6-1),Lähteandmed!$E$45*1.2*1.005*(($G$6-1)-O1228),0)</f>
        <v>29.442994559999999</v>
      </c>
    </row>
    <row r="1229" spans="2:16">
      <c r="B1229" s="113">
        <v>1225</v>
      </c>
      <c r="C1229" s="113">
        <v>0.2</v>
      </c>
      <c r="D1229" s="276">
        <f t="shared" si="38"/>
        <v>9.7887974958655803</v>
      </c>
      <c r="L1229" s="114">
        <f>IF(C1229&lt;$G$6,Lähteandmed!$E$45*1.2*1.005*($G$6-O1229),0)</f>
        <v>31.195553759999999</v>
      </c>
      <c r="M1229" s="276" t="str">
        <f>IF(($G$4-Lähteandmed!$H$45*(Kraadpäevad!$G$4-Kraadpäevad!C1229))&gt;Lähteandmed!$I$45,($G$4-Lähteandmed!$H$45*(Kraadpäevad!$G$4-Kraadpäevad!C1229)),Lähteandmed!$I$45)</f>
        <v/>
      </c>
      <c r="N1229" s="114">
        <f>IFERROR(($G$4-M1229)/($G$4-C1229),Lähteandmed!$H$45)</f>
        <v>0</v>
      </c>
      <c r="O1229" s="276">
        <f t="shared" si="39"/>
        <v>0.2</v>
      </c>
      <c r="P1229" s="276">
        <f>IF(O1229&lt;($G$6-1),Lähteandmed!$E$45*1.2*1.005*(($G$6-1)-O1229),0)</f>
        <v>29.442994559999999</v>
      </c>
    </row>
    <row r="1230" spans="2:16">
      <c r="B1230" s="113">
        <v>1226</v>
      </c>
      <c r="C1230" s="113">
        <v>0.1</v>
      </c>
      <c r="D1230" s="276">
        <f t="shared" si="38"/>
        <v>9.88879749586558</v>
      </c>
      <c r="L1230" s="114">
        <f>IF(C1230&lt;$G$6,Lähteandmed!$E$45*1.2*1.005*($G$6-O1230),0)</f>
        <v>31.370809679999994</v>
      </c>
      <c r="M1230" s="276" t="str">
        <f>IF(($G$4-Lähteandmed!$H$45*(Kraadpäevad!$G$4-Kraadpäevad!C1230))&gt;Lähteandmed!$I$45,($G$4-Lähteandmed!$H$45*(Kraadpäevad!$G$4-Kraadpäevad!C1230)),Lähteandmed!$I$45)</f>
        <v/>
      </c>
      <c r="N1230" s="114">
        <f>IFERROR(($G$4-M1230)/($G$4-C1230),Lähteandmed!$H$45)</f>
        <v>0</v>
      </c>
      <c r="O1230" s="276">
        <f t="shared" si="39"/>
        <v>0.1</v>
      </c>
      <c r="P1230" s="276">
        <f>IF(O1230&lt;($G$6-1),Lähteandmed!$E$45*1.2*1.005*(($G$6-1)-O1230),0)</f>
        <v>29.618250479999997</v>
      </c>
    </row>
    <row r="1231" spans="2:16">
      <c r="B1231" s="113">
        <v>1227</v>
      </c>
      <c r="C1231" s="113">
        <v>0.1</v>
      </c>
      <c r="D1231" s="276">
        <f t="shared" si="38"/>
        <v>9.88879749586558</v>
      </c>
      <c r="L1231" s="114">
        <f>IF(C1231&lt;$G$6,Lähteandmed!$E$45*1.2*1.005*($G$6-O1231),0)</f>
        <v>31.370809679999994</v>
      </c>
      <c r="M1231" s="276" t="str">
        <f>IF(($G$4-Lähteandmed!$H$45*(Kraadpäevad!$G$4-Kraadpäevad!C1231))&gt;Lähteandmed!$I$45,($G$4-Lähteandmed!$H$45*(Kraadpäevad!$G$4-Kraadpäevad!C1231)),Lähteandmed!$I$45)</f>
        <v/>
      </c>
      <c r="N1231" s="114">
        <f>IFERROR(($G$4-M1231)/($G$4-C1231),Lähteandmed!$H$45)</f>
        <v>0</v>
      </c>
      <c r="O1231" s="276">
        <f t="shared" si="39"/>
        <v>0.1</v>
      </c>
      <c r="P1231" s="276">
        <f>IF(O1231&lt;($G$6-1),Lähteandmed!$E$45*1.2*1.005*(($G$6-1)-O1231),0)</f>
        <v>29.618250479999997</v>
      </c>
    </row>
    <row r="1232" spans="2:16">
      <c r="B1232" s="113">
        <v>1228</v>
      </c>
      <c r="C1232" s="113">
        <v>0</v>
      </c>
      <c r="D1232" s="276">
        <f t="shared" si="38"/>
        <v>9.9887974958655796</v>
      </c>
      <c r="L1232" s="114">
        <f>IF(C1232&lt;$G$6,Lähteandmed!$E$45*1.2*1.005*($G$6-O1232),0)</f>
        <v>31.546065599999999</v>
      </c>
      <c r="M1232" s="276" t="str">
        <f>IF(($G$4-Lähteandmed!$H$45*(Kraadpäevad!$G$4-Kraadpäevad!C1232))&gt;Lähteandmed!$I$45,($G$4-Lähteandmed!$H$45*(Kraadpäevad!$G$4-Kraadpäevad!C1232)),Lähteandmed!$I$45)</f>
        <v/>
      </c>
      <c r="N1232" s="114">
        <f>IFERROR(($G$4-M1232)/($G$4-C1232),Lähteandmed!$H$45)</f>
        <v>0</v>
      </c>
      <c r="O1232" s="276">
        <f t="shared" si="39"/>
        <v>0</v>
      </c>
      <c r="P1232" s="276">
        <f>IF(O1232&lt;($G$6-1),Lähteandmed!$E$45*1.2*1.005*(($G$6-1)-O1232),0)</f>
        <v>29.793506399999998</v>
      </c>
    </row>
    <row r="1233" spans="2:16">
      <c r="B1233" s="113">
        <v>1229</v>
      </c>
      <c r="C1233" s="113">
        <v>-0.1</v>
      </c>
      <c r="D1233" s="276">
        <f t="shared" si="38"/>
        <v>10.088797495865579</v>
      </c>
      <c r="L1233" s="114">
        <f>IF(C1233&lt;$G$6,Lähteandmed!$E$45*1.2*1.005*($G$6-O1233),0)</f>
        <v>31.72132152</v>
      </c>
      <c r="M1233" s="276" t="str">
        <f>IF(($G$4-Lähteandmed!$H$45*(Kraadpäevad!$G$4-Kraadpäevad!C1233))&gt;Lähteandmed!$I$45,($G$4-Lähteandmed!$H$45*(Kraadpäevad!$G$4-Kraadpäevad!C1233)),Lähteandmed!$I$45)</f>
        <v/>
      </c>
      <c r="N1233" s="114">
        <f>IFERROR(($G$4-M1233)/($G$4-C1233),Lähteandmed!$H$45)</f>
        <v>0</v>
      </c>
      <c r="O1233" s="276">
        <f t="shared" si="39"/>
        <v>-0.1</v>
      </c>
      <c r="P1233" s="276">
        <f>IF(O1233&lt;($G$6-1),Lähteandmed!$E$45*1.2*1.005*(($G$6-1)-O1233),0)</f>
        <v>29.96876232</v>
      </c>
    </row>
    <row r="1234" spans="2:16">
      <c r="B1234" s="113">
        <v>1230</v>
      </c>
      <c r="C1234" s="113">
        <v>-0.2</v>
      </c>
      <c r="D1234" s="276">
        <f t="shared" si="38"/>
        <v>10.188797495865579</v>
      </c>
      <c r="L1234" s="114">
        <f>IF(C1234&lt;$G$6,Lähteandmed!$E$45*1.2*1.005*($G$6-O1234),0)</f>
        <v>31.896577439999998</v>
      </c>
      <c r="M1234" s="276" t="str">
        <f>IF(($G$4-Lähteandmed!$H$45*(Kraadpäevad!$G$4-Kraadpäevad!C1234))&gt;Lähteandmed!$I$45,($G$4-Lähteandmed!$H$45*(Kraadpäevad!$G$4-Kraadpäevad!C1234)),Lähteandmed!$I$45)</f>
        <v/>
      </c>
      <c r="N1234" s="114">
        <f>IFERROR(($G$4-M1234)/($G$4-C1234),Lähteandmed!$H$45)</f>
        <v>0</v>
      </c>
      <c r="O1234" s="276">
        <f t="shared" si="39"/>
        <v>-0.2</v>
      </c>
      <c r="P1234" s="276">
        <f>IF(O1234&lt;($G$6-1),Lähteandmed!$E$45*1.2*1.005*(($G$6-1)-O1234),0)</f>
        <v>30.144018239999998</v>
      </c>
    </row>
    <row r="1235" spans="2:16">
      <c r="B1235" s="113">
        <v>1231</v>
      </c>
      <c r="C1235" s="113">
        <v>0</v>
      </c>
      <c r="D1235" s="276">
        <f t="shared" si="38"/>
        <v>9.9887974958655796</v>
      </c>
      <c r="L1235" s="114">
        <f>IF(C1235&lt;$G$6,Lähteandmed!$E$45*1.2*1.005*($G$6-O1235),0)</f>
        <v>31.546065599999999</v>
      </c>
      <c r="M1235" s="276" t="str">
        <f>IF(($G$4-Lähteandmed!$H$45*(Kraadpäevad!$G$4-Kraadpäevad!C1235))&gt;Lähteandmed!$I$45,($G$4-Lähteandmed!$H$45*(Kraadpäevad!$G$4-Kraadpäevad!C1235)),Lähteandmed!$I$45)</f>
        <v/>
      </c>
      <c r="N1235" s="114">
        <f>IFERROR(($G$4-M1235)/($G$4-C1235),Lähteandmed!$H$45)</f>
        <v>0</v>
      </c>
      <c r="O1235" s="276">
        <f t="shared" si="39"/>
        <v>0</v>
      </c>
      <c r="P1235" s="276">
        <f>IF(O1235&lt;($G$6-1),Lähteandmed!$E$45*1.2*1.005*(($G$6-1)-O1235),0)</f>
        <v>29.793506399999998</v>
      </c>
    </row>
    <row r="1236" spans="2:16">
      <c r="B1236" s="113">
        <v>1232</v>
      </c>
      <c r="C1236" s="113">
        <v>0.1</v>
      </c>
      <c r="D1236" s="276">
        <f t="shared" si="38"/>
        <v>9.88879749586558</v>
      </c>
      <c r="L1236" s="114">
        <f>IF(C1236&lt;$G$6,Lähteandmed!$E$45*1.2*1.005*($G$6-O1236),0)</f>
        <v>31.370809679999994</v>
      </c>
      <c r="M1236" s="276" t="str">
        <f>IF(($G$4-Lähteandmed!$H$45*(Kraadpäevad!$G$4-Kraadpäevad!C1236))&gt;Lähteandmed!$I$45,($G$4-Lähteandmed!$H$45*(Kraadpäevad!$G$4-Kraadpäevad!C1236)),Lähteandmed!$I$45)</f>
        <v/>
      </c>
      <c r="N1236" s="114">
        <f>IFERROR(($G$4-M1236)/($G$4-C1236),Lähteandmed!$H$45)</f>
        <v>0</v>
      </c>
      <c r="O1236" s="276">
        <f t="shared" si="39"/>
        <v>0.1</v>
      </c>
      <c r="P1236" s="276">
        <f>IF(O1236&lt;($G$6-1),Lähteandmed!$E$45*1.2*1.005*(($G$6-1)-O1236),0)</f>
        <v>29.618250479999997</v>
      </c>
    </row>
    <row r="1237" spans="2:16">
      <c r="B1237" s="113">
        <v>1233</v>
      </c>
      <c r="C1237" s="113">
        <v>0.3</v>
      </c>
      <c r="D1237" s="276">
        <f t="shared" si="38"/>
        <v>9.6887974958655789</v>
      </c>
      <c r="L1237" s="114">
        <f>IF(C1237&lt;$G$6,Lähteandmed!$E$45*1.2*1.005*($G$6-O1237),0)</f>
        <v>31.020297839999998</v>
      </c>
      <c r="M1237" s="276" t="str">
        <f>IF(($G$4-Lähteandmed!$H$45*(Kraadpäevad!$G$4-Kraadpäevad!C1237))&gt;Lähteandmed!$I$45,($G$4-Lähteandmed!$H$45*(Kraadpäevad!$G$4-Kraadpäevad!C1237)),Lähteandmed!$I$45)</f>
        <v/>
      </c>
      <c r="N1237" s="114">
        <f>IFERROR(($G$4-M1237)/($G$4-C1237),Lähteandmed!$H$45)</f>
        <v>0</v>
      </c>
      <c r="O1237" s="276">
        <f t="shared" si="39"/>
        <v>0.3</v>
      </c>
      <c r="P1237" s="276">
        <f>IF(O1237&lt;($G$6-1),Lähteandmed!$E$45*1.2*1.005*(($G$6-1)-O1237),0)</f>
        <v>29.267738639999997</v>
      </c>
    </row>
    <row r="1238" spans="2:16">
      <c r="B1238" s="113">
        <v>1234</v>
      </c>
      <c r="C1238" s="113">
        <v>0.5</v>
      </c>
      <c r="D1238" s="276">
        <f t="shared" si="38"/>
        <v>9.4887974958655796</v>
      </c>
      <c r="L1238" s="114">
        <f>IF(C1238&lt;$G$6,Lähteandmed!$E$45*1.2*1.005*($G$6-O1238),0)</f>
        <v>30.669785999999998</v>
      </c>
      <c r="M1238" s="276" t="str">
        <f>IF(($G$4-Lähteandmed!$H$45*(Kraadpäevad!$G$4-Kraadpäevad!C1238))&gt;Lähteandmed!$I$45,($G$4-Lähteandmed!$H$45*(Kraadpäevad!$G$4-Kraadpäevad!C1238)),Lähteandmed!$I$45)</f>
        <v/>
      </c>
      <c r="N1238" s="114">
        <f>IFERROR(($G$4-M1238)/($G$4-C1238),Lähteandmed!$H$45)</f>
        <v>0</v>
      </c>
      <c r="O1238" s="276">
        <f t="shared" si="39"/>
        <v>0.5</v>
      </c>
      <c r="P1238" s="276">
        <f>IF(O1238&lt;($G$6-1),Lähteandmed!$E$45*1.2*1.005*(($G$6-1)-O1238),0)</f>
        <v>28.917226799999998</v>
      </c>
    </row>
    <row r="1239" spans="2:16">
      <c r="B1239" s="113">
        <v>1235</v>
      </c>
      <c r="C1239" s="113">
        <v>0.6</v>
      </c>
      <c r="D1239" s="276">
        <f t="shared" si="38"/>
        <v>9.38879749586558</v>
      </c>
      <c r="L1239" s="114">
        <f>IF(C1239&lt;$G$6,Lähteandmed!$E$45*1.2*1.005*($G$6-O1239),0)</f>
        <v>30.494530079999997</v>
      </c>
      <c r="M1239" s="276" t="str">
        <f>IF(($G$4-Lähteandmed!$H$45*(Kraadpäevad!$G$4-Kraadpäevad!C1239))&gt;Lähteandmed!$I$45,($G$4-Lähteandmed!$H$45*(Kraadpäevad!$G$4-Kraadpäevad!C1239)),Lähteandmed!$I$45)</f>
        <v/>
      </c>
      <c r="N1239" s="114">
        <f>IFERROR(($G$4-M1239)/($G$4-C1239),Lähteandmed!$H$45)</f>
        <v>0</v>
      </c>
      <c r="O1239" s="276">
        <f t="shared" si="39"/>
        <v>0.6</v>
      </c>
      <c r="P1239" s="276">
        <f>IF(O1239&lt;($G$6-1),Lähteandmed!$E$45*1.2*1.005*(($G$6-1)-O1239),0)</f>
        <v>28.741970879999997</v>
      </c>
    </row>
    <row r="1240" spans="2:16">
      <c r="B1240" s="113">
        <v>1236</v>
      </c>
      <c r="C1240" s="113">
        <v>0.8</v>
      </c>
      <c r="D1240" s="276">
        <f t="shared" si="38"/>
        <v>9.1887974958655789</v>
      </c>
      <c r="L1240" s="114">
        <f>IF(C1240&lt;$G$6,Lähteandmed!$E$45*1.2*1.005*($G$6-O1240),0)</f>
        <v>30.144018239999998</v>
      </c>
      <c r="M1240" s="276" t="str">
        <f>IF(($G$4-Lähteandmed!$H$45*(Kraadpäevad!$G$4-Kraadpäevad!C1240))&gt;Lähteandmed!$I$45,($G$4-Lähteandmed!$H$45*(Kraadpäevad!$G$4-Kraadpäevad!C1240)),Lähteandmed!$I$45)</f>
        <v/>
      </c>
      <c r="N1240" s="114">
        <f>IFERROR(($G$4-M1240)/($G$4-C1240),Lähteandmed!$H$45)</f>
        <v>0</v>
      </c>
      <c r="O1240" s="276">
        <f t="shared" si="39"/>
        <v>0.8</v>
      </c>
      <c r="P1240" s="276">
        <f>IF(O1240&lt;($G$6-1),Lähteandmed!$E$45*1.2*1.005*(($G$6-1)-O1240),0)</f>
        <v>28.391459039999997</v>
      </c>
    </row>
    <row r="1241" spans="2:16">
      <c r="B1241" s="113">
        <v>1237</v>
      </c>
      <c r="C1241" s="113">
        <v>0.9</v>
      </c>
      <c r="D1241" s="276">
        <f t="shared" si="38"/>
        <v>9.0887974958655793</v>
      </c>
      <c r="L1241" s="114">
        <f>IF(C1241&lt;$G$6,Lähteandmed!$E$45*1.2*1.005*($G$6-O1241),0)</f>
        <v>29.96876232</v>
      </c>
      <c r="M1241" s="276" t="str">
        <f>IF(($G$4-Lähteandmed!$H$45*(Kraadpäevad!$G$4-Kraadpäevad!C1241))&gt;Lähteandmed!$I$45,($G$4-Lähteandmed!$H$45*(Kraadpäevad!$G$4-Kraadpäevad!C1241)),Lähteandmed!$I$45)</f>
        <v/>
      </c>
      <c r="N1241" s="114">
        <f>IFERROR(($G$4-M1241)/($G$4-C1241),Lähteandmed!$H$45)</f>
        <v>0</v>
      </c>
      <c r="O1241" s="276">
        <f t="shared" si="39"/>
        <v>0.9</v>
      </c>
      <c r="P1241" s="276">
        <f>IF(O1241&lt;($G$6-1),Lähteandmed!$E$45*1.2*1.005*(($G$6-1)-O1241),0)</f>
        <v>28.216203119999999</v>
      </c>
    </row>
    <row r="1242" spans="2:16">
      <c r="B1242" s="113">
        <v>1238</v>
      </c>
      <c r="C1242" s="113">
        <v>1</v>
      </c>
      <c r="D1242" s="276">
        <f t="shared" si="38"/>
        <v>8.9887974958655796</v>
      </c>
      <c r="L1242" s="114">
        <f>IF(C1242&lt;$G$6,Lähteandmed!$E$45*1.2*1.005*($G$6-O1242),0)</f>
        <v>29.793506399999998</v>
      </c>
      <c r="M1242" s="276" t="str">
        <f>IF(($G$4-Lähteandmed!$H$45*(Kraadpäevad!$G$4-Kraadpäevad!C1242))&gt;Lähteandmed!$I$45,($G$4-Lähteandmed!$H$45*(Kraadpäevad!$G$4-Kraadpäevad!C1242)),Lähteandmed!$I$45)</f>
        <v/>
      </c>
      <c r="N1242" s="114">
        <f>IFERROR(($G$4-M1242)/($G$4-C1242),Lähteandmed!$H$45)</f>
        <v>0</v>
      </c>
      <c r="O1242" s="276">
        <f t="shared" si="39"/>
        <v>1</v>
      </c>
      <c r="P1242" s="276">
        <f>IF(O1242&lt;($G$6-1),Lähteandmed!$E$45*1.2*1.005*(($G$6-1)-O1242),0)</f>
        <v>28.040947199999998</v>
      </c>
    </row>
    <row r="1243" spans="2:16">
      <c r="B1243" s="113">
        <v>1239</v>
      </c>
      <c r="C1243" s="113">
        <v>1.1000000000000001</v>
      </c>
      <c r="D1243" s="276">
        <f t="shared" si="38"/>
        <v>8.88879749586558</v>
      </c>
      <c r="L1243" s="114">
        <f>IF(C1243&lt;$G$6,Lähteandmed!$E$45*1.2*1.005*($G$6-O1243),0)</f>
        <v>29.618250479999997</v>
      </c>
      <c r="M1243" s="276" t="str">
        <f>IF(($G$4-Lähteandmed!$H$45*(Kraadpäevad!$G$4-Kraadpäevad!C1243))&gt;Lähteandmed!$I$45,($G$4-Lähteandmed!$H$45*(Kraadpäevad!$G$4-Kraadpäevad!C1243)),Lähteandmed!$I$45)</f>
        <v/>
      </c>
      <c r="N1243" s="114">
        <f>IFERROR(($G$4-M1243)/($G$4-C1243),Lähteandmed!$H$45)</f>
        <v>0</v>
      </c>
      <c r="O1243" s="276">
        <f t="shared" si="39"/>
        <v>1.1000000000000001</v>
      </c>
      <c r="P1243" s="276">
        <f>IF(O1243&lt;($G$6-1),Lähteandmed!$E$45*1.2*1.005*(($G$6-1)-O1243),0)</f>
        <v>27.86569128</v>
      </c>
    </row>
    <row r="1244" spans="2:16">
      <c r="B1244" s="113">
        <v>1240</v>
      </c>
      <c r="C1244" s="113">
        <v>1.1000000000000001</v>
      </c>
      <c r="D1244" s="276">
        <f t="shared" si="38"/>
        <v>8.88879749586558</v>
      </c>
      <c r="L1244" s="114">
        <f>IF(C1244&lt;$G$6,Lähteandmed!$E$45*1.2*1.005*($G$6-O1244),0)</f>
        <v>29.618250479999997</v>
      </c>
      <c r="M1244" s="276" t="str">
        <f>IF(($G$4-Lähteandmed!$H$45*(Kraadpäevad!$G$4-Kraadpäevad!C1244))&gt;Lähteandmed!$I$45,($G$4-Lähteandmed!$H$45*(Kraadpäevad!$G$4-Kraadpäevad!C1244)),Lähteandmed!$I$45)</f>
        <v/>
      </c>
      <c r="N1244" s="114">
        <f>IFERROR(($G$4-M1244)/($G$4-C1244),Lähteandmed!$H$45)</f>
        <v>0</v>
      </c>
      <c r="O1244" s="276">
        <f t="shared" si="39"/>
        <v>1.1000000000000001</v>
      </c>
      <c r="P1244" s="276">
        <f>IF(O1244&lt;($G$6-1),Lähteandmed!$E$45*1.2*1.005*(($G$6-1)-O1244),0)</f>
        <v>27.86569128</v>
      </c>
    </row>
    <row r="1245" spans="2:16">
      <c r="B1245" s="113">
        <v>1241</v>
      </c>
      <c r="C1245" s="113">
        <v>1</v>
      </c>
      <c r="D1245" s="276">
        <f t="shared" si="38"/>
        <v>8.9887974958655796</v>
      </c>
      <c r="L1245" s="114">
        <f>IF(C1245&lt;$G$6,Lähteandmed!$E$45*1.2*1.005*($G$6-O1245),0)</f>
        <v>29.793506399999998</v>
      </c>
      <c r="M1245" s="276" t="str">
        <f>IF(($G$4-Lähteandmed!$H$45*(Kraadpäevad!$G$4-Kraadpäevad!C1245))&gt;Lähteandmed!$I$45,($G$4-Lähteandmed!$H$45*(Kraadpäevad!$G$4-Kraadpäevad!C1245)),Lähteandmed!$I$45)</f>
        <v/>
      </c>
      <c r="N1245" s="114">
        <f>IFERROR(($G$4-M1245)/($G$4-C1245),Lähteandmed!$H$45)</f>
        <v>0</v>
      </c>
      <c r="O1245" s="276">
        <f t="shared" si="39"/>
        <v>1</v>
      </c>
      <c r="P1245" s="276">
        <f>IF(O1245&lt;($G$6-1),Lähteandmed!$E$45*1.2*1.005*(($G$6-1)-O1245),0)</f>
        <v>28.040947199999998</v>
      </c>
    </row>
    <row r="1246" spans="2:16">
      <c r="B1246" s="113">
        <v>1242</v>
      </c>
      <c r="C1246" s="113">
        <v>1</v>
      </c>
      <c r="D1246" s="276">
        <f t="shared" si="38"/>
        <v>8.9887974958655796</v>
      </c>
      <c r="L1246" s="114">
        <f>IF(C1246&lt;$G$6,Lähteandmed!$E$45*1.2*1.005*($G$6-O1246),0)</f>
        <v>29.793506399999998</v>
      </c>
      <c r="M1246" s="276" t="str">
        <f>IF(($G$4-Lähteandmed!$H$45*(Kraadpäevad!$G$4-Kraadpäevad!C1246))&gt;Lähteandmed!$I$45,($G$4-Lähteandmed!$H$45*(Kraadpäevad!$G$4-Kraadpäevad!C1246)),Lähteandmed!$I$45)</f>
        <v/>
      </c>
      <c r="N1246" s="114">
        <f>IFERROR(($G$4-M1246)/($G$4-C1246),Lähteandmed!$H$45)</f>
        <v>0</v>
      </c>
      <c r="O1246" s="276">
        <f t="shared" si="39"/>
        <v>1</v>
      </c>
      <c r="P1246" s="276">
        <f>IF(O1246&lt;($G$6-1),Lähteandmed!$E$45*1.2*1.005*(($G$6-1)-O1246),0)</f>
        <v>28.040947199999998</v>
      </c>
    </row>
    <row r="1247" spans="2:16">
      <c r="B1247" s="113">
        <v>1243</v>
      </c>
      <c r="C1247" s="113">
        <v>1</v>
      </c>
      <c r="D1247" s="276">
        <f t="shared" si="38"/>
        <v>8.9887974958655796</v>
      </c>
      <c r="L1247" s="114">
        <f>IF(C1247&lt;$G$6,Lähteandmed!$E$45*1.2*1.005*($G$6-O1247),0)</f>
        <v>29.793506399999998</v>
      </c>
      <c r="M1247" s="276" t="str">
        <f>IF(($G$4-Lähteandmed!$H$45*(Kraadpäevad!$G$4-Kraadpäevad!C1247))&gt;Lähteandmed!$I$45,($G$4-Lähteandmed!$H$45*(Kraadpäevad!$G$4-Kraadpäevad!C1247)),Lähteandmed!$I$45)</f>
        <v/>
      </c>
      <c r="N1247" s="114">
        <f>IFERROR(($G$4-M1247)/($G$4-C1247),Lähteandmed!$H$45)</f>
        <v>0</v>
      </c>
      <c r="O1247" s="276">
        <f t="shared" si="39"/>
        <v>1</v>
      </c>
      <c r="P1247" s="276">
        <f>IF(O1247&lt;($G$6-1),Lähteandmed!$E$45*1.2*1.005*(($G$6-1)-O1247),0)</f>
        <v>28.040947199999998</v>
      </c>
    </row>
    <row r="1248" spans="2:16">
      <c r="B1248" s="113">
        <v>1244</v>
      </c>
      <c r="C1248" s="113">
        <v>1.1000000000000001</v>
      </c>
      <c r="D1248" s="276">
        <f t="shared" si="38"/>
        <v>8.88879749586558</v>
      </c>
      <c r="L1248" s="114">
        <f>IF(C1248&lt;$G$6,Lähteandmed!$E$45*1.2*1.005*($G$6-O1248),0)</f>
        <v>29.618250479999997</v>
      </c>
      <c r="M1248" s="276" t="str">
        <f>IF(($G$4-Lähteandmed!$H$45*(Kraadpäevad!$G$4-Kraadpäevad!C1248))&gt;Lähteandmed!$I$45,($G$4-Lähteandmed!$H$45*(Kraadpäevad!$G$4-Kraadpäevad!C1248)),Lähteandmed!$I$45)</f>
        <v/>
      </c>
      <c r="N1248" s="114">
        <f>IFERROR(($G$4-M1248)/($G$4-C1248),Lähteandmed!$H$45)</f>
        <v>0</v>
      </c>
      <c r="O1248" s="276">
        <f t="shared" si="39"/>
        <v>1.1000000000000001</v>
      </c>
      <c r="P1248" s="276">
        <f>IF(O1248&lt;($G$6-1),Lähteandmed!$E$45*1.2*1.005*(($G$6-1)-O1248),0)</f>
        <v>27.86569128</v>
      </c>
    </row>
    <row r="1249" spans="2:16">
      <c r="B1249" s="113">
        <v>1245</v>
      </c>
      <c r="C1249" s="113">
        <v>1.1000000000000001</v>
      </c>
      <c r="D1249" s="276">
        <f t="shared" si="38"/>
        <v>8.88879749586558</v>
      </c>
      <c r="L1249" s="114">
        <f>IF(C1249&lt;$G$6,Lähteandmed!$E$45*1.2*1.005*($G$6-O1249),0)</f>
        <v>29.618250479999997</v>
      </c>
      <c r="M1249" s="276" t="str">
        <f>IF(($G$4-Lähteandmed!$H$45*(Kraadpäevad!$G$4-Kraadpäevad!C1249))&gt;Lähteandmed!$I$45,($G$4-Lähteandmed!$H$45*(Kraadpäevad!$G$4-Kraadpäevad!C1249)),Lähteandmed!$I$45)</f>
        <v/>
      </c>
      <c r="N1249" s="114">
        <f>IFERROR(($G$4-M1249)/($G$4-C1249),Lähteandmed!$H$45)</f>
        <v>0</v>
      </c>
      <c r="O1249" s="276">
        <f t="shared" si="39"/>
        <v>1.1000000000000001</v>
      </c>
      <c r="P1249" s="276">
        <f>IF(O1249&lt;($G$6-1),Lähteandmed!$E$45*1.2*1.005*(($G$6-1)-O1249),0)</f>
        <v>27.86569128</v>
      </c>
    </row>
    <row r="1250" spans="2:16">
      <c r="B1250" s="113">
        <v>1246</v>
      </c>
      <c r="C1250" s="113">
        <v>1.1000000000000001</v>
      </c>
      <c r="D1250" s="276">
        <f t="shared" si="38"/>
        <v>8.88879749586558</v>
      </c>
      <c r="L1250" s="114">
        <f>IF(C1250&lt;$G$6,Lähteandmed!$E$45*1.2*1.005*($G$6-O1250),0)</f>
        <v>29.618250479999997</v>
      </c>
      <c r="M1250" s="276" t="str">
        <f>IF(($G$4-Lähteandmed!$H$45*(Kraadpäevad!$G$4-Kraadpäevad!C1250))&gt;Lähteandmed!$I$45,($G$4-Lähteandmed!$H$45*(Kraadpäevad!$G$4-Kraadpäevad!C1250)),Lähteandmed!$I$45)</f>
        <v/>
      </c>
      <c r="N1250" s="114">
        <f>IFERROR(($G$4-M1250)/($G$4-C1250),Lähteandmed!$H$45)</f>
        <v>0</v>
      </c>
      <c r="O1250" s="276">
        <f t="shared" si="39"/>
        <v>1.1000000000000001</v>
      </c>
      <c r="P1250" s="276">
        <f>IF(O1250&lt;($G$6-1),Lähteandmed!$E$45*1.2*1.005*(($G$6-1)-O1250),0)</f>
        <v>27.86569128</v>
      </c>
    </row>
    <row r="1251" spans="2:16">
      <c r="B1251" s="113">
        <v>1247</v>
      </c>
      <c r="C1251" s="113">
        <v>1.1000000000000001</v>
      </c>
      <c r="D1251" s="276">
        <f t="shared" si="38"/>
        <v>8.88879749586558</v>
      </c>
      <c r="L1251" s="114">
        <f>IF(C1251&lt;$G$6,Lähteandmed!$E$45*1.2*1.005*($G$6-O1251),0)</f>
        <v>29.618250479999997</v>
      </c>
      <c r="M1251" s="276" t="str">
        <f>IF(($G$4-Lähteandmed!$H$45*(Kraadpäevad!$G$4-Kraadpäevad!C1251))&gt;Lähteandmed!$I$45,($G$4-Lähteandmed!$H$45*(Kraadpäevad!$G$4-Kraadpäevad!C1251)),Lähteandmed!$I$45)</f>
        <v/>
      </c>
      <c r="N1251" s="114">
        <f>IFERROR(($G$4-M1251)/($G$4-C1251),Lähteandmed!$H$45)</f>
        <v>0</v>
      </c>
      <c r="O1251" s="276">
        <f t="shared" si="39"/>
        <v>1.1000000000000001</v>
      </c>
      <c r="P1251" s="276">
        <f>IF(O1251&lt;($G$6-1),Lähteandmed!$E$45*1.2*1.005*(($G$6-1)-O1251),0)</f>
        <v>27.86569128</v>
      </c>
    </row>
    <row r="1252" spans="2:16">
      <c r="B1252" s="113">
        <v>1248</v>
      </c>
      <c r="C1252" s="113">
        <v>1.1000000000000001</v>
      </c>
      <c r="D1252" s="276">
        <f t="shared" si="38"/>
        <v>8.88879749586558</v>
      </c>
      <c r="L1252" s="114">
        <f>IF(C1252&lt;$G$6,Lähteandmed!$E$45*1.2*1.005*($G$6-O1252),0)</f>
        <v>29.618250479999997</v>
      </c>
      <c r="M1252" s="276" t="str">
        <f>IF(($G$4-Lähteandmed!$H$45*(Kraadpäevad!$G$4-Kraadpäevad!C1252))&gt;Lähteandmed!$I$45,($G$4-Lähteandmed!$H$45*(Kraadpäevad!$G$4-Kraadpäevad!C1252)),Lähteandmed!$I$45)</f>
        <v/>
      </c>
      <c r="N1252" s="114">
        <f>IFERROR(($G$4-M1252)/($G$4-C1252),Lähteandmed!$H$45)</f>
        <v>0</v>
      </c>
      <c r="O1252" s="276">
        <f t="shared" si="39"/>
        <v>1.1000000000000001</v>
      </c>
      <c r="P1252" s="276">
        <f>IF(O1252&lt;($G$6-1),Lähteandmed!$E$45*1.2*1.005*(($G$6-1)-O1252),0)</f>
        <v>27.86569128</v>
      </c>
    </row>
    <row r="1253" spans="2:16">
      <c r="B1253" s="113">
        <v>1249</v>
      </c>
      <c r="C1253" s="113">
        <v>1.1000000000000001</v>
      </c>
      <c r="D1253" s="276">
        <f t="shared" si="38"/>
        <v>8.88879749586558</v>
      </c>
      <c r="L1253" s="114">
        <f>IF(C1253&lt;$G$6,Lähteandmed!$E$45*1.2*1.005*($G$6-O1253),0)</f>
        <v>29.618250479999997</v>
      </c>
      <c r="M1253" s="276" t="str">
        <f>IF(($G$4-Lähteandmed!$H$45*(Kraadpäevad!$G$4-Kraadpäevad!C1253))&gt;Lähteandmed!$I$45,($G$4-Lähteandmed!$H$45*(Kraadpäevad!$G$4-Kraadpäevad!C1253)),Lähteandmed!$I$45)</f>
        <v/>
      </c>
      <c r="N1253" s="114">
        <f>IFERROR(($G$4-M1253)/($G$4-C1253),Lähteandmed!$H$45)</f>
        <v>0</v>
      </c>
      <c r="O1253" s="276">
        <f t="shared" si="39"/>
        <v>1.1000000000000001</v>
      </c>
      <c r="P1253" s="276">
        <f>IF(O1253&lt;($G$6-1),Lähteandmed!$E$45*1.2*1.005*(($G$6-1)-O1253),0)</f>
        <v>27.86569128</v>
      </c>
    </row>
    <row r="1254" spans="2:16">
      <c r="B1254" s="113">
        <v>1250</v>
      </c>
      <c r="C1254" s="113">
        <v>1.2</v>
      </c>
      <c r="D1254" s="276">
        <f t="shared" si="38"/>
        <v>8.7887974958655803</v>
      </c>
      <c r="L1254" s="114">
        <f>IF(C1254&lt;$G$6,Lähteandmed!$E$45*1.2*1.005*($G$6-O1254),0)</f>
        <v>29.442994559999999</v>
      </c>
      <c r="M1254" s="276" t="str">
        <f>IF(($G$4-Lähteandmed!$H$45*(Kraadpäevad!$G$4-Kraadpäevad!C1254))&gt;Lähteandmed!$I$45,($G$4-Lähteandmed!$H$45*(Kraadpäevad!$G$4-Kraadpäevad!C1254)),Lähteandmed!$I$45)</f>
        <v/>
      </c>
      <c r="N1254" s="114">
        <f>IFERROR(($G$4-M1254)/($G$4-C1254),Lähteandmed!$H$45)</f>
        <v>0</v>
      </c>
      <c r="O1254" s="276">
        <f t="shared" si="39"/>
        <v>1.2</v>
      </c>
      <c r="P1254" s="276">
        <f>IF(O1254&lt;($G$6-1),Lähteandmed!$E$45*1.2*1.005*(($G$6-1)-O1254),0)</f>
        <v>27.690435359999999</v>
      </c>
    </row>
    <row r="1255" spans="2:16">
      <c r="B1255" s="113">
        <v>1251</v>
      </c>
      <c r="C1255" s="113">
        <v>1.2</v>
      </c>
      <c r="D1255" s="276">
        <f t="shared" si="38"/>
        <v>8.7887974958655803</v>
      </c>
      <c r="L1255" s="114">
        <f>IF(C1255&lt;$G$6,Lähteandmed!$E$45*1.2*1.005*($G$6-O1255),0)</f>
        <v>29.442994559999999</v>
      </c>
      <c r="M1255" s="276" t="str">
        <f>IF(($G$4-Lähteandmed!$H$45*(Kraadpäevad!$G$4-Kraadpäevad!C1255))&gt;Lähteandmed!$I$45,($G$4-Lähteandmed!$H$45*(Kraadpäevad!$G$4-Kraadpäevad!C1255)),Lähteandmed!$I$45)</f>
        <v/>
      </c>
      <c r="N1255" s="114">
        <f>IFERROR(($G$4-M1255)/($G$4-C1255),Lähteandmed!$H$45)</f>
        <v>0</v>
      </c>
      <c r="O1255" s="276">
        <f t="shared" si="39"/>
        <v>1.2</v>
      </c>
      <c r="P1255" s="276">
        <f>IF(O1255&lt;($G$6-1),Lähteandmed!$E$45*1.2*1.005*(($G$6-1)-O1255),0)</f>
        <v>27.690435359999999</v>
      </c>
    </row>
    <row r="1256" spans="2:16">
      <c r="B1256" s="113">
        <v>1252</v>
      </c>
      <c r="C1256" s="113">
        <v>1.1000000000000001</v>
      </c>
      <c r="D1256" s="276">
        <f t="shared" si="38"/>
        <v>8.88879749586558</v>
      </c>
      <c r="L1256" s="114">
        <f>IF(C1256&lt;$G$6,Lähteandmed!$E$45*1.2*1.005*($G$6-O1256),0)</f>
        <v>29.618250479999997</v>
      </c>
      <c r="M1256" s="276" t="str">
        <f>IF(($G$4-Lähteandmed!$H$45*(Kraadpäevad!$G$4-Kraadpäevad!C1256))&gt;Lähteandmed!$I$45,($G$4-Lähteandmed!$H$45*(Kraadpäevad!$G$4-Kraadpäevad!C1256)),Lähteandmed!$I$45)</f>
        <v/>
      </c>
      <c r="N1256" s="114">
        <f>IFERROR(($G$4-M1256)/($G$4-C1256),Lähteandmed!$H$45)</f>
        <v>0</v>
      </c>
      <c r="O1256" s="276">
        <f t="shared" si="39"/>
        <v>1.1000000000000001</v>
      </c>
      <c r="P1256" s="276">
        <f>IF(O1256&lt;($G$6-1),Lähteandmed!$E$45*1.2*1.005*(($G$6-1)-O1256),0)</f>
        <v>27.86569128</v>
      </c>
    </row>
    <row r="1257" spans="2:16">
      <c r="B1257" s="113">
        <v>1253</v>
      </c>
      <c r="C1257" s="113">
        <v>1.1000000000000001</v>
      </c>
      <c r="D1257" s="276">
        <f t="shared" si="38"/>
        <v>8.88879749586558</v>
      </c>
      <c r="L1257" s="114">
        <f>IF(C1257&lt;$G$6,Lähteandmed!$E$45*1.2*1.005*($G$6-O1257),0)</f>
        <v>29.618250479999997</v>
      </c>
      <c r="M1257" s="276" t="str">
        <f>IF(($G$4-Lähteandmed!$H$45*(Kraadpäevad!$G$4-Kraadpäevad!C1257))&gt;Lähteandmed!$I$45,($G$4-Lähteandmed!$H$45*(Kraadpäevad!$G$4-Kraadpäevad!C1257)),Lähteandmed!$I$45)</f>
        <v/>
      </c>
      <c r="N1257" s="114">
        <f>IFERROR(($G$4-M1257)/($G$4-C1257),Lähteandmed!$H$45)</f>
        <v>0</v>
      </c>
      <c r="O1257" s="276">
        <f t="shared" si="39"/>
        <v>1.1000000000000001</v>
      </c>
      <c r="P1257" s="276">
        <f>IF(O1257&lt;($G$6-1),Lähteandmed!$E$45*1.2*1.005*(($G$6-1)-O1257),0)</f>
        <v>27.86569128</v>
      </c>
    </row>
    <row r="1258" spans="2:16">
      <c r="B1258" s="113">
        <v>1254</v>
      </c>
      <c r="C1258" s="113">
        <v>1</v>
      </c>
      <c r="D1258" s="276">
        <f t="shared" si="38"/>
        <v>8.9887974958655796</v>
      </c>
      <c r="L1258" s="114">
        <f>IF(C1258&lt;$G$6,Lähteandmed!$E$45*1.2*1.005*($G$6-O1258),0)</f>
        <v>29.793506399999998</v>
      </c>
      <c r="M1258" s="276" t="str">
        <f>IF(($G$4-Lähteandmed!$H$45*(Kraadpäevad!$G$4-Kraadpäevad!C1258))&gt;Lähteandmed!$I$45,($G$4-Lähteandmed!$H$45*(Kraadpäevad!$G$4-Kraadpäevad!C1258)),Lähteandmed!$I$45)</f>
        <v/>
      </c>
      <c r="N1258" s="114">
        <f>IFERROR(($G$4-M1258)/($G$4-C1258),Lähteandmed!$H$45)</f>
        <v>0</v>
      </c>
      <c r="O1258" s="276">
        <f t="shared" si="39"/>
        <v>1</v>
      </c>
      <c r="P1258" s="276">
        <f>IF(O1258&lt;($G$6-1),Lähteandmed!$E$45*1.2*1.005*(($G$6-1)-O1258),0)</f>
        <v>28.040947199999998</v>
      </c>
    </row>
    <row r="1259" spans="2:16">
      <c r="B1259" s="113">
        <v>1255</v>
      </c>
      <c r="C1259" s="113">
        <v>1</v>
      </c>
      <c r="D1259" s="276">
        <f t="shared" si="38"/>
        <v>8.9887974958655796</v>
      </c>
      <c r="L1259" s="114">
        <f>IF(C1259&lt;$G$6,Lähteandmed!$E$45*1.2*1.005*($G$6-O1259),0)</f>
        <v>29.793506399999998</v>
      </c>
      <c r="M1259" s="276" t="str">
        <f>IF(($G$4-Lähteandmed!$H$45*(Kraadpäevad!$G$4-Kraadpäevad!C1259))&gt;Lähteandmed!$I$45,($G$4-Lähteandmed!$H$45*(Kraadpäevad!$G$4-Kraadpäevad!C1259)),Lähteandmed!$I$45)</f>
        <v/>
      </c>
      <c r="N1259" s="114">
        <f>IFERROR(($G$4-M1259)/($G$4-C1259),Lähteandmed!$H$45)</f>
        <v>0</v>
      </c>
      <c r="O1259" s="276">
        <f t="shared" si="39"/>
        <v>1</v>
      </c>
      <c r="P1259" s="276">
        <f>IF(O1259&lt;($G$6-1),Lähteandmed!$E$45*1.2*1.005*(($G$6-1)-O1259),0)</f>
        <v>28.040947199999998</v>
      </c>
    </row>
    <row r="1260" spans="2:16">
      <c r="B1260" s="113">
        <v>1256</v>
      </c>
      <c r="C1260" s="113">
        <v>0.9</v>
      </c>
      <c r="D1260" s="276">
        <f t="shared" si="38"/>
        <v>9.0887974958655793</v>
      </c>
      <c r="L1260" s="114">
        <f>IF(C1260&lt;$G$6,Lähteandmed!$E$45*1.2*1.005*($G$6-O1260),0)</f>
        <v>29.96876232</v>
      </c>
      <c r="M1260" s="276" t="str">
        <f>IF(($G$4-Lähteandmed!$H$45*(Kraadpäevad!$G$4-Kraadpäevad!C1260))&gt;Lähteandmed!$I$45,($G$4-Lähteandmed!$H$45*(Kraadpäevad!$G$4-Kraadpäevad!C1260)),Lähteandmed!$I$45)</f>
        <v/>
      </c>
      <c r="N1260" s="114">
        <f>IFERROR(($G$4-M1260)/($G$4-C1260),Lähteandmed!$H$45)</f>
        <v>0</v>
      </c>
      <c r="O1260" s="276">
        <f t="shared" si="39"/>
        <v>0.9</v>
      </c>
      <c r="P1260" s="276">
        <f>IF(O1260&lt;($G$6-1),Lähteandmed!$E$45*1.2*1.005*(($G$6-1)-O1260),0)</f>
        <v>28.216203119999999</v>
      </c>
    </row>
    <row r="1261" spans="2:16">
      <c r="B1261" s="113">
        <v>1257</v>
      </c>
      <c r="C1261" s="113">
        <v>0.9</v>
      </c>
      <c r="D1261" s="276">
        <f t="shared" si="38"/>
        <v>9.0887974958655793</v>
      </c>
      <c r="L1261" s="114">
        <f>IF(C1261&lt;$G$6,Lähteandmed!$E$45*1.2*1.005*($G$6-O1261),0)</f>
        <v>29.96876232</v>
      </c>
      <c r="M1261" s="276" t="str">
        <f>IF(($G$4-Lähteandmed!$H$45*(Kraadpäevad!$G$4-Kraadpäevad!C1261))&gt;Lähteandmed!$I$45,($G$4-Lähteandmed!$H$45*(Kraadpäevad!$G$4-Kraadpäevad!C1261)),Lähteandmed!$I$45)</f>
        <v/>
      </c>
      <c r="N1261" s="114">
        <f>IFERROR(($G$4-M1261)/($G$4-C1261),Lähteandmed!$H$45)</f>
        <v>0</v>
      </c>
      <c r="O1261" s="276">
        <f t="shared" si="39"/>
        <v>0.9</v>
      </c>
      <c r="P1261" s="276">
        <f>IF(O1261&lt;($G$6-1),Lähteandmed!$E$45*1.2*1.005*(($G$6-1)-O1261),0)</f>
        <v>28.216203119999999</v>
      </c>
    </row>
    <row r="1262" spans="2:16">
      <c r="B1262" s="113">
        <v>1258</v>
      </c>
      <c r="C1262" s="113">
        <v>1</v>
      </c>
      <c r="D1262" s="276">
        <f t="shared" si="38"/>
        <v>8.9887974958655796</v>
      </c>
      <c r="L1262" s="114">
        <f>IF(C1262&lt;$G$6,Lähteandmed!$E$45*1.2*1.005*($G$6-O1262),0)</f>
        <v>29.793506399999998</v>
      </c>
      <c r="M1262" s="276" t="str">
        <f>IF(($G$4-Lähteandmed!$H$45*(Kraadpäevad!$G$4-Kraadpäevad!C1262))&gt;Lähteandmed!$I$45,($G$4-Lähteandmed!$H$45*(Kraadpäevad!$G$4-Kraadpäevad!C1262)),Lähteandmed!$I$45)</f>
        <v/>
      </c>
      <c r="N1262" s="114">
        <f>IFERROR(($G$4-M1262)/($G$4-C1262),Lähteandmed!$H$45)</f>
        <v>0</v>
      </c>
      <c r="O1262" s="276">
        <f t="shared" si="39"/>
        <v>1</v>
      </c>
      <c r="P1262" s="276">
        <f>IF(O1262&lt;($G$6-1),Lähteandmed!$E$45*1.2*1.005*(($G$6-1)-O1262),0)</f>
        <v>28.040947199999998</v>
      </c>
    </row>
    <row r="1263" spans="2:16">
      <c r="B1263" s="113">
        <v>1259</v>
      </c>
      <c r="C1263" s="113">
        <v>1.2</v>
      </c>
      <c r="D1263" s="276">
        <f t="shared" si="38"/>
        <v>8.7887974958655803</v>
      </c>
      <c r="L1263" s="114">
        <f>IF(C1263&lt;$G$6,Lähteandmed!$E$45*1.2*1.005*($G$6-O1263),0)</f>
        <v>29.442994559999999</v>
      </c>
      <c r="M1263" s="276" t="str">
        <f>IF(($G$4-Lähteandmed!$H$45*(Kraadpäevad!$G$4-Kraadpäevad!C1263))&gt;Lähteandmed!$I$45,($G$4-Lähteandmed!$H$45*(Kraadpäevad!$G$4-Kraadpäevad!C1263)),Lähteandmed!$I$45)</f>
        <v/>
      </c>
      <c r="N1263" s="114">
        <f>IFERROR(($G$4-M1263)/($G$4-C1263),Lähteandmed!$H$45)</f>
        <v>0</v>
      </c>
      <c r="O1263" s="276">
        <f t="shared" si="39"/>
        <v>1.2</v>
      </c>
      <c r="P1263" s="276">
        <f>IF(O1263&lt;($G$6-1),Lähteandmed!$E$45*1.2*1.005*(($G$6-1)-O1263),0)</f>
        <v>27.690435359999999</v>
      </c>
    </row>
    <row r="1264" spans="2:16">
      <c r="B1264" s="113">
        <v>1260</v>
      </c>
      <c r="C1264" s="113">
        <v>1.3</v>
      </c>
      <c r="D1264" s="276">
        <f t="shared" si="38"/>
        <v>8.6887974958655789</v>
      </c>
      <c r="L1264" s="114">
        <f>IF(C1264&lt;$G$6,Lähteandmed!$E$45*1.2*1.005*($G$6-O1264),0)</f>
        <v>29.267738639999997</v>
      </c>
      <c r="M1264" s="276" t="str">
        <f>IF(($G$4-Lähteandmed!$H$45*(Kraadpäevad!$G$4-Kraadpäevad!C1264))&gt;Lähteandmed!$I$45,($G$4-Lähteandmed!$H$45*(Kraadpäevad!$G$4-Kraadpäevad!C1264)),Lähteandmed!$I$45)</f>
        <v/>
      </c>
      <c r="N1264" s="114">
        <f>IFERROR(($G$4-M1264)/($G$4-C1264),Lähteandmed!$H$45)</f>
        <v>0</v>
      </c>
      <c r="O1264" s="276">
        <f t="shared" si="39"/>
        <v>1.3</v>
      </c>
      <c r="P1264" s="276">
        <f>IF(O1264&lt;($G$6-1),Lähteandmed!$E$45*1.2*1.005*(($G$6-1)-O1264),0)</f>
        <v>27.515179439999997</v>
      </c>
    </row>
    <row r="1265" spans="2:16">
      <c r="B1265" s="113">
        <v>1261</v>
      </c>
      <c r="C1265" s="113">
        <v>1.6</v>
      </c>
      <c r="D1265" s="276">
        <f t="shared" si="38"/>
        <v>8.38879749586558</v>
      </c>
      <c r="L1265" s="114">
        <f>IF(C1265&lt;$G$6,Lähteandmed!$E$45*1.2*1.005*($G$6-O1265),0)</f>
        <v>28.741970879999997</v>
      </c>
      <c r="M1265" s="276" t="str">
        <f>IF(($G$4-Lähteandmed!$H$45*(Kraadpäevad!$G$4-Kraadpäevad!C1265))&gt;Lähteandmed!$I$45,($G$4-Lähteandmed!$H$45*(Kraadpäevad!$G$4-Kraadpäevad!C1265)),Lähteandmed!$I$45)</f>
        <v/>
      </c>
      <c r="N1265" s="114">
        <f>IFERROR(($G$4-M1265)/($G$4-C1265),Lähteandmed!$H$45)</f>
        <v>0</v>
      </c>
      <c r="O1265" s="276">
        <f t="shared" si="39"/>
        <v>1.6</v>
      </c>
      <c r="P1265" s="276">
        <f>IF(O1265&lt;($G$6-1),Lähteandmed!$E$45*1.2*1.005*(($G$6-1)-O1265),0)</f>
        <v>26.98941168</v>
      </c>
    </row>
    <row r="1266" spans="2:16">
      <c r="B1266" s="113">
        <v>1262</v>
      </c>
      <c r="C1266" s="113">
        <v>1.8</v>
      </c>
      <c r="D1266" s="276">
        <f t="shared" si="38"/>
        <v>8.1887974958655789</v>
      </c>
      <c r="L1266" s="114">
        <f>IF(C1266&lt;$G$6,Lähteandmed!$E$45*1.2*1.005*($G$6-O1266),0)</f>
        <v>28.391459039999997</v>
      </c>
      <c r="M1266" s="276" t="str">
        <f>IF(($G$4-Lähteandmed!$H$45*(Kraadpäevad!$G$4-Kraadpäevad!C1266))&gt;Lähteandmed!$I$45,($G$4-Lähteandmed!$H$45*(Kraadpäevad!$G$4-Kraadpäevad!C1266)),Lähteandmed!$I$45)</f>
        <v/>
      </c>
      <c r="N1266" s="114">
        <f>IFERROR(($G$4-M1266)/($G$4-C1266),Lähteandmed!$H$45)</f>
        <v>0</v>
      </c>
      <c r="O1266" s="276">
        <f t="shared" si="39"/>
        <v>1.8</v>
      </c>
      <c r="P1266" s="276">
        <f>IF(O1266&lt;($G$6-1),Lähteandmed!$E$45*1.2*1.005*(($G$6-1)-O1266),0)</f>
        <v>26.638899839999997</v>
      </c>
    </row>
    <row r="1267" spans="2:16">
      <c r="B1267" s="113">
        <v>1263</v>
      </c>
      <c r="C1267" s="113">
        <v>2.1</v>
      </c>
      <c r="D1267" s="276">
        <f t="shared" si="38"/>
        <v>7.88879749586558</v>
      </c>
      <c r="L1267" s="114">
        <f>IF(C1267&lt;$G$6,Lähteandmed!$E$45*1.2*1.005*($G$6-O1267),0)</f>
        <v>27.86569128</v>
      </c>
      <c r="M1267" s="276" t="str">
        <f>IF(($G$4-Lähteandmed!$H$45*(Kraadpäevad!$G$4-Kraadpäevad!C1267))&gt;Lähteandmed!$I$45,($G$4-Lähteandmed!$H$45*(Kraadpäevad!$G$4-Kraadpäevad!C1267)),Lähteandmed!$I$45)</f>
        <v/>
      </c>
      <c r="N1267" s="114">
        <f>IFERROR(($G$4-M1267)/($G$4-C1267),Lähteandmed!$H$45)</f>
        <v>0</v>
      </c>
      <c r="O1267" s="276">
        <f t="shared" si="39"/>
        <v>2.1</v>
      </c>
      <c r="P1267" s="276">
        <f>IF(O1267&lt;($G$6-1),Lähteandmed!$E$45*1.2*1.005*(($G$6-1)-O1267),0)</f>
        <v>26.11313208</v>
      </c>
    </row>
    <row r="1268" spans="2:16">
      <c r="B1268" s="113">
        <v>1264</v>
      </c>
      <c r="C1268" s="113">
        <v>1.8</v>
      </c>
      <c r="D1268" s="276">
        <f t="shared" si="38"/>
        <v>8.1887974958655789</v>
      </c>
      <c r="L1268" s="114">
        <f>IF(C1268&lt;$G$6,Lähteandmed!$E$45*1.2*1.005*($G$6-O1268),0)</f>
        <v>28.391459039999997</v>
      </c>
      <c r="M1268" s="276" t="str">
        <f>IF(($G$4-Lähteandmed!$H$45*(Kraadpäevad!$G$4-Kraadpäevad!C1268))&gt;Lähteandmed!$I$45,($G$4-Lähteandmed!$H$45*(Kraadpäevad!$G$4-Kraadpäevad!C1268)),Lähteandmed!$I$45)</f>
        <v/>
      </c>
      <c r="N1268" s="114">
        <f>IFERROR(($G$4-M1268)/($G$4-C1268),Lähteandmed!$H$45)</f>
        <v>0</v>
      </c>
      <c r="O1268" s="276">
        <f t="shared" si="39"/>
        <v>1.8</v>
      </c>
      <c r="P1268" s="276">
        <f>IF(O1268&lt;($G$6-1),Lähteandmed!$E$45*1.2*1.005*(($G$6-1)-O1268),0)</f>
        <v>26.638899839999997</v>
      </c>
    </row>
    <row r="1269" spans="2:16">
      <c r="B1269" s="113">
        <v>1265</v>
      </c>
      <c r="C1269" s="113">
        <v>1.6</v>
      </c>
      <c r="D1269" s="276">
        <f t="shared" si="38"/>
        <v>8.38879749586558</v>
      </c>
      <c r="L1269" s="114">
        <f>IF(C1269&lt;$G$6,Lähteandmed!$E$45*1.2*1.005*($G$6-O1269),0)</f>
        <v>28.741970879999997</v>
      </c>
      <c r="M1269" s="276" t="str">
        <f>IF(($G$4-Lähteandmed!$H$45*(Kraadpäevad!$G$4-Kraadpäevad!C1269))&gt;Lähteandmed!$I$45,($G$4-Lähteandmed!$H$45*(Kraadpäevad!$G$4-Kraadpäevad!C1269)),Lähteandmed!$I$45)</f>
        <v/>
      </c>
      <c r="N1269" s="114">
        <f>IFERROR(($G$4-M1269)/($G$4-C1269),Lähteandmed!$H$45)</f>
        <v>0</v>
      </c>
      <c r="O1269" s="276">
        <f t="shared" si="39"/>
        <v>1.6</v>
      </c>
      <c r="P1269" s="276">
        <f>IF(O1269&lt;($G$6-1),Lähteandmed!$E$45*1.2*1.005*(($G$6-1)-O1269),0)</f>
        <v>26.98941168</v>
      </c>
    </row>
    <row r="1270" spans="2:16">
      <c r="B1270" s="113">
        <v>1266</v>
      </c>
      <c r="C1270" s="113">
        <v>1.3</v>
      </c>
      <c r="D1270" s="276">
        <f t="shared" si="38"/>
        <v>8.6887974958655789</v>
      </c>
      <c r="L1270" s="114">
        <f>IF(C1270&lt;$G$6,Lähteandmed!$E$45*1.2*1.005*($G$6-O1270),0)</f>
        <v>29.267738639999997</v>
      </c>
      <c r="M1270" s="276" t="str">
        <f>IF(($G$4-Lähteandmed!$H$45*(Kraadpäevad!$G$4-Kraadpäevad!C1270))&gt;Lähteandmed!$I$45,($G$4-Lähteandmed!$H$45*(Kraadpäevad!$G$4-Kraadpäevad!C1270)),Lähteandmed!$I$45)</f>
        <v/>
      </c>
      <c r="N1270" s="114">
        <f>IFERROR(($G$4-M1270)/($G$4-C1270),Lähteandmed!$H$45)</f>
        <v>0</v>
      </c>
      <c r="O1270" s="276">
        <f t="shared" si="39"/>
        <v>1.3</v>
      </c>
      <c r="P1270" s="276">
        <f>IF(O1270&lt;($G$6-1),Lähteandmed!$E$45*1.2*1.005*(($G$6-1)-O1270),0)</f>
        <v>27.515179439999997</v>
      </c>
    </row>
    <row r="1271" spans="2:16">
      <c r="B1271" s="113">
        <v>1267</v>
      </c>
      <c r="C1271" s="113">
        <v>1.1000000000000001</v>
      </c>
      <c r="D1271" s="276">
        <f t="shared" si="38"/>
        <v>8.88879749586558</v>
      </c>
      <c r="L1271" s="114">
        <f>IF(C1271&lt;$G$6,Lähteandmed!$E$45*1.2*1.005*($G$6-O1271),0)</f>
        <v>29.618250479999997</v>
      </c>
      <c r="M1271" s="276" t="str">
        <f>IF(($G$4-Lähteandmed!$H$45*(Kraadpäevad!$G$4-Kraadpäevad!C1271))&gt;Lähteandmed!$I$45,($G$4-Lähteandmed!$H$45*(Kraadpäevad!$G$4-Kraadpäevad!C1271)),Lähteandmed!$I$45)</f>
        <v/>
      </c>
      <c r="N1271" s="114">
        <f>IFERROR(($G$4-M1271)/($G$4-C1271),Lähteandmed!$H$45)</f>
        <v>0</v>
      </c>
      <c r="O1271" s="276">
        <f t="shared" si="39"/>
        <v>1.1000000000000001</v>
      </c>
      <c r="P1271" s="276">
        <f>IF(O1271&lt;($G$6-1),Lähteandmed!$E$45*1.2*1.005*(($G$6-1)-O1271),0)</f>
        <v>27.86569128</v>
      </c>
    </row>
    <row r="1272" spans="2:16">
      <c r="B1272" s="113">
        <v>1268</v>
      </c>
      <c r="C1272" s="113">
        <v>0.8</v>
      </c>
      <c r="D1272" s="276">
        <f t="shared" si="38"/>
        <v>9.1887974958655789</v>
      </c>
      <c r="L1272" s="114">
        <f>IF(C1272&lt;$G$6,Lähteandmed!$E$45*1.2*1.005*($G$6-O1272),0)</f>
        <v>30.144018239999998</v>
      </c>
      <c r="M1272" s="276" t="str">
        <f>IF(($G$4-Lähteandmed!$H$45*(Kraadpäevad!$G$4-Kraadpäevad!C1272))&gt;Lähteandmed!$I$45,($G$4-Lähteandmed!$H$45*(Kraadpäevad!$G$4-Kraadpäevad!C1272)),Lähteandmed!$I$45)</f>
        <v/>
      </c>
      <c r="N1272" s="114">
        <f>IFERROR(($G$4-M1272)/($G$4-C1272),Lähteandmed!$H$45)</f>
        <v>0</v>
      </c>
      <c r="O1272" s="276">
        <f t="shared" si="39"/>
        <v>0.8</v>
      </c>
      <c r="P1272" s="276">
        <f>IF(O1272&lt;($G$6-1),Lähteandmed!$E$45*1.2*1.005*(($G$6-1)-O1272),0)</f>
        <v>28.391459039999997</v>
      </c>
    </row>
    <row r="1273" spans="2:16">
      <c r="B1273" s="113">
        <v>1269</v>
      </c>
      <c r="C1273" s="113">
        <v>0.6</v>
      </c>
      <c r="D1273" s="276">
        <f t="shared" si="38"/>
        <v>9.38879749586558</v>
      </c>
      <c r="L1273" s="114">
        <f>IF(C1273&lt;$G$6,Lähteandmed!$E$45*1.2*1.005*($G$6-O1273),0)</f>
        <v>30.494530079999997</v>
      </c>
      <c r="M1273" s="276" t="str">
        <f>IF(($G$4-Lähteandmed!$H$45*(Kraadpäevad!$G$4-Kraadpäevad!C1273))&gt;Lähteandmed!$I$45,($G$4-Lähteandmed!$H$45*(Kraadpäevad!$G$4-Kraadpäevad!C1273)),Lähteandmed!$I$45)</f>
        <v/>
      </c>
      <c r="N1273" s="114">
        <f>IFERROR(($G$4-M1273)/($G$4-C1273),Lähteandmed!$H$45)</f>
        <v>0</v>
      </c>
      <c r="O1273" s="276">
        <f t="shared" si="39"/>
        <v>0.6</v>
      </c>
      <c r="P1273" s="276">
        <f>IF(O1273&lt;($G$6-1),Lähteandmed!$E$45*1.2*1.005*(($G$6-1)-O1273),0)</f>
        <v>28.741970879999997</v>
      </c>
    </row>
    <row r="1274" spans="2:16">
      <c r="B1274" s="113">
        <v>1270</v>
      </c>
      <c r="C1274" s="113">
        <v>0.6</v>
      </c>
      <c r="D1274" s="276">
        <f t="shared" si="38"/>
        <v>9.38879749586558</v>
      </c>
      <c r="L1274" s="114">
        <f>IF(C1274&lt;$G$6,Lähteandmed!$E$45*1.2*1.005*($G$6-O1274),0)</f>
        <v>30.494530079999997</v>
      </c>
      <c r="M1274" s="276" t="str">
        <f>IF(($G$4-Lähteandmed!$H$45*(Kraadpäevad!$G$4-Kraadpäevad!C1274))&gt;Lähteandmed!$I$45,($G$4-Lähteandmed!$H$45*(Kraadpäevad!$G$4-Kraadpäevad!C1274)),Lähteandmed!$I$45)</f>
        <v/>
      </c>
      <c r="N1274" s="114">
        <f>IFERROR(($G$4-M1274)/($G$4-C1274),Lähteandmed!$H$45)</f>
        <v>0</v>
      </c>
      <c r="O1274" s="276">
        <f t="shared" si="39"/>
        <v>0.6</v>
      </c>
      <c r="P1274" s="276">
        <f>IF(O1274&lt;($G$6-1),Lähteandmed!$E$45*1.2*1.005*(($G$6-1)-O1274),0)</f>
        <v>28.741970879999997</v>
      </c>
    </row>
    <row r="1275" spans="2:16">
      <c r="B1275" s="113">
        <v>1271</v>
      </c>
      <c r="C1275" s="113">
        <v>0.6</v>
      </c>
      <c r="D1275" s="276">
        <f t="shared" si="38"/>
        <v>9.38879749586558</v>
      </c>
      <c r="L1275" s="114">
        <f>IF(C1275&lt;$G$6,Lähteandmed!$E$45*1.2*1.005*($G$6-O1275),0)</f>
        <v>30.494530079999997</v>
      </c>
      <c r="M1275" s="276" t="str">
        <f>IF(($G$4-Lähteandmed!$H$45*(Kraadpäevad!$G$4-Kraadpäevad!C1275))&gt;Lähteandmed!$I$45,($G$4-Lähteandmed!$H$45*(Kraadpäevad!$G$4-Kraadpäevad!C1275)),Lähteandmed!$I$45)</f>
        <v/>
      </c>
      <c r="N1275" s="114">
        <f>IFERROR(($G$4-M1275)/($G$4-C1275),Lähteandmed!$H$45)</f>
        <v>0</v>
      </c>
      <c r="O1275" s="276">
        <f t="shared" si="39"/>
        <v>0.6</v>
      </c>
      <c r="P1275" s="276">
        <f>IF(O1275&lt;($G$6-1),Lähteandmed!$E$45*1.2*1.005*(($G$6-1)-O1275),0)</f>
        <v>28.741970879999997</v>
      </c>
    </row>
    <row r="1276" spans="2:16">
      <c r="B1276" s="113">
        <v>1272</v>
      </c>
      <c r="C1276" s="113">
        <v>0.6</v>
      </c>
      <c r="D1276" s="276">
        <f t="shared" si="38"/>
        <v>9.38879749586558</v>
      </c>
      <c r="L1276" s="114">
        <f>IF(C1276&lt;$G$6,Lähteandmed!$E$45*1.2*1.005*($G$6-O1276),0)</f>
        <v>30.494530079999997</v>
      </c>
      <c r="M1276" s="276" t="str">
        <f>IF(($G$4-Lähteandmed!$H$45*(Kraadpäevad!$G$4-Kraadpäevad!C1276))&gt;Lähteandmed!$I$45,($G$4-Lähteandmed!$H$45*(Kraadpäevad!$G$4-Kraadpäevad!C1276)),Lähteandmed!$I$45)</f>
        <v/>
      </c>
      <c r="N1276" s="114">
        <f>IFERROR(($G$4-M1276)/($G$4-C1276),Lähteandmed!$H$45)</f>
        <v>0</v>
      </c>
      <c r="O1276" s="276">
        <f t="shared" si="39"/>
        <v>0.6</v>
      </c>
      <c r="P1276" s="276">
        <f>IF(O1276&lt;($G$6-1),Lähteandmed!$E$45*1.2*1.005*(($G$6-1)-O1276),0)</f>
        <v>28.741970879999997</v>
      </c>
    </row>
    <row r="1277" spans="2:16">
      <c r="B1277" s="113">
        <v>1273</v>
      </c>
      <c r="C1277" s="113">
        <v>0.7</v>
      </c>
      <c r="D1277" s="276">
        <f t="shared" si="38"/>
        <v>9.2887974958655803</v>
      </c>
      <c r="L1277" s="114">
        <f>IF(C1277&lt;$G$6,Lähteandmed!$E$45*1.2*1.005*($G$6-O1277),0)</f>
        <v>30.319274159999999</v>
      </c>
      <c r="M1277" s="276" t="str">
        <f>IF(($G$4-Lähteandmed!$H$45*(Kraadpäevad!$G$4-Kraadpäevad!C1277))&gt;Lähteandmed!$I$45,($G$4-Lähteandmed!$H$45*(Kraadpäevad!$G$4-Kraadpäevad!C1277)),Lähteandmed!$I$45)</f>
        <v/>
      </c>
      <c r="N1277" s="114">
        <f>IFERROR(($G$4-M1277)/($G$4-C1277),Lähteandmed!$H$45)</f>
        <v>0</v>
      </c>
      <c r="O1277" s="276">
        <f t="shared" si="39"/>
        <v>0.7</v>
      </c>
      <c r="P1277" s="276">
        <f>IF(O1277&lt;($G$6-1),Lähteandmed!$E$45*1.2*1.005*(($G$6-1)-O1277),0)</f>
        <v>28.566714959999999</v>
      </c>
    </row>
    <row r="1278" spans="2:16">
      <c r="B1278" s="113">
        <v>1274</v>
      </c>
      <c r="C1278" s="113">
        <v>0.8</v>
      </c>
      <c r="D1278" s="276">
        <f t="shared" si="38"/>
        <v>9.1887974958655789</v>
      </c>
      <c r="L1278" s="114">
        <f>IF(C1278&lt;$G$6,Lähteandmed!$E$45*1.2*1.005*($G$6-O1278),0)</f>
        <v>30.144018239999998</v>
      </c>
      <c r="M1278" s="276" t="str">
        <f>IF(($G$4-Lähteandmed!$H$45*(Kraadpäevad!$G$4-Kraadpäevad!C1278))&gt;Lähteandmed!$I$45,($G$4-Lähteandmed!$H$45*(Kraadpäevad!$G$4-Kraadpäevad!C1278)),Lähteandmed!$I$45)</f>
        <v/>
      </c>
      <c r="N1278" s="114">
        <f>IFERROR(($G$4-M1278)/($G$4-C1278),Lähteandmed!$H$45)</f>
        <v>0</v>
      </c>
      <c r="O1278" s="276">
        <f t="shared" si="39"/>
        <v>0.8</v>
      </c>
      <c r="P1278" s="276">
        <f>IF(O1278&lt;($G$6-1),Lähteandmed!$E$45*1.2*1.005*(($G$6-1)-O1278),0)</f>
        <v>28.391459039999997</v>
      </c>
    </row>
    <row r="1279" spans="2:16">
      <c r="B1279" s="113">
        <v>1275</v>
      </c>
      <c r="C1279" s="113">
        <v>0.9</v>
      </c>
      <c r="D1279" s="276">
        <f t="shared" si="38"/>
        <v>9.0887974958655793</v>
      </c>
      <c r="L1279" s="114">
        <f>IF(C1279&lt;$G$6,Lähteandmed!$E$45*1.2*1.005*($G$6-O1279),0)</f>
        <v>29.96876232</v>
      </c>
      <c r="M1279" s="276" t="str">
        <f>IF(($G$4-Lähteandmed!$H$45*(Kraadpäevad!$G$4-Kraadpäevad!C1279))&gt;Lähteandmed!$I$45,($G$4-Lähteandmed!$H$45*(Kraadpäevad!$G$4-Kraadpäevad!C1279)),Lähteandmed!$I$45)</f>
        <v/>
      </c>
      <c r="N1279" s="114">
        <f>IFERROR(($G$4-M1279)/($G$4-C1279),Lähteandmed!$H$45)</f>
        <v>0</v>
      </c>
      <c r="O1279" s="276">
        <f t="shared" si="39"/>
        <v>0.9</v>
      </c>
      <c r="P1279" s="276">
        <f>IF(O1279&lt;($G$6-1),Lähteandmed!$E$45*1.2*1.005*(($G$6-1)-O1279),0)</f>
        <v>28.216203119999999</v>
      </c>
    </row>
    <row r="1280" spans="2:16">
      <c r="B1280" s="113">
        <v>1276</v>
      </c>
      <c r="C1280" s="113">
        <v>0.1</v>
      </c>
      <c r="D1280" s="276">
        <f t="shared" si="38"/>
        <v>9.88879749586558</v>
      </c>
      <c r="L1280" s="114">
        <f>IF(C1280&lt;$G$6,Lähteandmed!$E$45*1.2*1.005*($G$6-O1280),0)</f>
        <v>31.370809679999994</v>
      </c>
      <c r="M1280" s="276" t="str">
        <f>IF(($G$4-Lähteandmed!$H$45*(Kraadpäevad!$G$4-Kraadpäevad!C1280))&gt;Lähteandmed!$I$45,($G$4-Lähteandmed!$H$45*(Kraadpäevad!$G$4-Kraadpäevad!C1280)),Lähteandmed!$I$45)</f>
        <v/>
      </c>
      <c r="N1280" s="114">
        <f>IFERROR(($G$4-M1280)/($G$4-C1280),Lähteandmed!$H$45)</f>
        <v>0</v>
      </c>
      <c r="O1280" s="276">
        <f t="shared" si="39"/>
        <v>0.1</v>
      </c>
      <c r="P1280" s="276">
        <f>IF(O1280&lt;($G$6-1),Lähteandmed!$E$45*1.2*1.005*(($G$6-1)-O1280),0)</f>
        <v>29.618250479999997</v>
      </c>
    </row>
    <row r="1281" spans="2:16">
      <c r="B1281" s="113">
        <v>1277</v>
      </c>
      <c r="C1281" s="113">
        <v>-0.8</v>
      </c>
      <c r="D1281" s="276">
        <f t="shared" si="38"/>
        <v>10.78879749586558</v>
      </c>
      <c r="L1281" s="114">
        <f>IF(C1281&lt;$G$6,Lähteandmed!$E$45*1.2*1.005*($G$6-O1281),0)</f>
        <v>32.948112959999996</v>
      </c>
      <c r="M1281" s="276" t="str">
        <f>IF(($G$4-Lähteandmed!$H$45*(Kraadpäevad!$G$4-Kraadpäevad!C1281))&gt;Lähteandmed!$I$45,($G$4-Lähteandmed!$H$45*(Kraadpäevad!$G$4-Kraadpäevad!C1281)),Lähteandmed!$I$45)</f>
        <v/>
      </c>
      <c r="N1281" s="114">
        <f>IFERROR(($G$4-M1281)/($G$4-C1281),Lähteandmed!$H$45)</f>
        <v>0</v>
      </c>
      <c r="O1281" s="276">
        <f t="shared" si="39"/>
        <v>-0.8</v>
      </c>
      <c r="P1281" s="276">
        <f>IF(O1281&lt;($G$6-1),Lähteandmed!$E$45*1.2*1.005*(($G$6-1)-O1281),0)</f>
        <v>31.195553759999999</v>
      </c>
    </row>
    <row r="1282" spans="2:16">
      <c r="B1282" s="113">
        <v>1278</v>
      </c>
      <c r="C1282" s="113">
        <v>-1.6</v>
      </c>
      <c r="D1282" s="276">
        <f t="shared" si="38"/>
        <v>11.588797495865579</v>
      </c>
      <c r="L1282" s="114">
        <f>IF(C1282&lt;$G$6,Lähteandmed!$E$45*1.2*1.005*($G$6-O1282),0)</f>
        <v>34.350160320000001</v>
      </c>
      <c r="M1282" s="276" t="str">
        <f>IF(($G$4-Lähteandmed!$H$45*(Kraadpäevad!$G$4-Kraadpäevad!C1282))&gt;Lähteandmed!$I$45,($G$4-Lähteandmed!$H$45*(Kraadpäevad!$G$4-Kraadpäevad!C1282)),Lähteandmed!$I$45)</f>
        <v/>
      </c>
      <c r="N1282" s="114">
        <f>IFERROR(($G$4-M1282)/($G$4-C1282),Lähteandmed!$H$45)</f>
        <v>0</v>
      </c>
      <c r="O1282" s="276">
        <f t="shared" si="39"/>
        <v>-1.6</v>
      </c>
      <c r="P1282" s="276">
        <f>IF(O1282&lt;($G$6-1),Lähteandmed!$E$45*1.2*1.005*(($G$6-1)-O1282),0)</f>
        <v>32.59760112</v>
      </c>
    </row>
    <row r="1283" spans="2:16">
      <c r="B1283" s="113">
        <v>1279</v>
      </c>
      <c r="C1283" s="113">
        <v>-1.5</v>
      </c>
      <c r="D1283" s="276">
        <f t="shared" si="38"/>
        <v>11.48879749586558</v>
      </c>
      <c r="L1283" s="114">
        <f>IF(C1283&lt;$G$6,Lähteandmed!$E$45*1.2*1.005*($G$6-O1283),0)</f>
        <v>34.174904399999996</v>
      </c>
      <c r="M1283" s="276" t="str">
        <f>IF(($G$4-Lähteandmed!$H$45*(Kraadpäevad!$G$4-Kraadpäevad!C1283))&gt;Lähteandmed!$I$45,($G$4-Lähteandmed!$H$45*(Kraadpäevad!$G$4-Kraadpäevad!C1283)),Lähteandmed!$I$45)</f>
        <v/>
      </c>
      <c r="N1283" s="114">
        <f>IFERROR(($G$4-M1283)/($G$4-C1283),Lähteandmed!$H$45)</f>
        <v>0</v>
      </c>
      <c r="O1283" s="276">
        <f t="shared" si="39"/>
        <v>-1.5</v>
      </c>
      <c r="P1283" s="276">
        <f>IF(O1283&lt;($G$6-1),Lähteandmed!$E$45*1.2*1.005*(($G$6-1)-O1283),0)</f>
        <v>32.422345199999995</v>
      </c>
    </row>
    <row r="1284" spans="2:16">
      <c r="B1284" s="113">
        <v>1280</v>
      </c>
      <c r="C1284" s="113">
        <v>-1.5</v>
      </c>
      <c r="D1284" s="276">
        <f t="shared" ref="D1284:D1347" si="40">IFERROR(IF($G$5-C1284&gt;0,$G$5-C1284,"0"),0)</f>
        <v>11.48879749586558</v>
      </c>
      <c r="L1284" s="114">
        <f>IF(C1284&lt;$G$6,Lähteandmed!$E$45*1.2*1.005*($G$6-O1284),0)</f>
        <v>34.174904399999996</v>
      </c>
      <c r="M1284" s="276" t="str">
        <f>IF(($G$4-Lähteandmed!$H$45*(Kraadpäevad!$G$4-Kraadpäevad!C1284))&gt;Lähteandmed!$I$45,($G$4-Lähteandmed!$H$45*(Kraadpäevad!$G$4-Kraadpäevad!C1284)),Lähteandmed!$I$45)</f>
        <v/>
      </c>
      <c r="N1284" s="114">
        <f>IFERROR(($G$4-M1284)/($G$4-C1284),Lähteandmed!$H$45)</f>
        <v>0</v>
      </c>
      <c r="O1284" s="276">
        <f t="shared" ref="O1284:O1347" si="41">N1284*($G$4-C1284)+C1284</f>
        <v>-1.5</v>
      </c>
      <c r="P1284" s="276">
        <f>IF(O1284&lt;($G$6-1),Lähteandmed!$E$45*1.2*1.005*(($G$6-1)-O1284),0)</f>
        <v>32.422345199999995</v>
      </c>
    </row>
    <row r="1285" spans="2:16">
      <c r="B1285" s="113">
        <v>1281</v>
      </c>
      <c r="C1285" s="113">
        <v>-1.4</v>
      </c>
      <c r="D1285" s="276">
        <f t="shared" si="40"/>
        <v>11.38879749586558</v>
      </c>
      <c r="L1285" s="114">
        <f>IF(C1285&lt;$G$6,Lähteandmed!$E$45*1.2*1.005*($G$6-O1285),0)</f>
        <v>33.999648479999998</v>
      </c>
      <c r="M1285" s="276" t="str">
        <f>IF(($G$4-Lähteandmed!$H$45*(Kraadpäevad!$G$4-Kraadpäevad!C1285))&gt;Lähteandmed!$I$45,($G$4-Lähteandmed!$H$45*(Kraadpäevad!$G$4-Kraadpäevad!C1285)),Lähteandmed!$I$45)</f>
        <v/>
      </c>
      <c r="N1285" s="114">
        <f>IFERROR(($G$4-M1285)/($G$4-C1285),Lähteandmed!$H$45)</f>
        <v>0</v>
      </c>
      <c r="O1285" s="276">
        <f t="shared" si="41"/>
        <v>-1.4</v>
      </c>
      <c r="P1285" s="276">
        <f>IF(O1285&lt;($G$6-1),Lähteandmed!$E$45*1.2*1.005*(($G$6-1)-O1285),0)</f>
        <v>32.247089279999997</v>
      </c>
    </row>
    <row r="1286" spans="2:16">
      <c r="B1286" s="113">
        <v>1282</v>
      </c>
      <c r="C1286" s="113">
        <v>-1</v>
      </c>
      <c r="D1286" s="276">
        <f t="shared" si="40"/>
        <v>10.98879749586558</v>
      </c>
      <c r="L1286" s="114">
        <f>IF(C1286&lt;$G$6,Lähteandmed!$E$45*1.2*1.005*($G$6-O1286),0)</f>
        <v>33.298624799999999</v>
      </c>
      <c r="M1286" s="276" t="str">
        <f>IF(($G$4-Lähteandmed!$H$45*(Kraadpäevad!$G$4-Kraadpäevad!C1286))&gt;Lähteandmed!$I$45,($G$4-Lähteandmed!$H$45*(Kraadpäevad!$G$4-Kraadpäevad!C1286)),Lähteandmed!$I$45)</f>
        <v/>
      </c>
      <c r="N1286" s="114">
        <f>IFERROR(($G$4-M1286)/($G$4-C1286),Lähteandmed!$H$45)</f>
        <v>0</v>
      </c>
      <c r="O1286" s="276">
        <f t="shared" si="41"/>
        <v>-1</v>
      </c>
      <c r="P1286" s="276">
        <f>IF(O1286&lt;($G$6-1),Lähteandmed!$E$45*1.2*1.005*(($G$6-1)-O1286),0)</f>
        <v>31.546065599999999</v>
      </c>
    </row>
    <row r="1287" spans="2:16">
      <c r="B1287" s="113">
        <v>1283</v>
      </c>
      <c r="C1287" s="113">
        <v>-0.7</v>
      </c>
      <c r="D1287" s="276">
        <f t="shared" si="40"/>
        <v>10.688797495865579</v>
      </c>
      <c r="L1287" s="114">
        <f>IF(C1287&lt;$G$6,Lähteandmed!$E$45*1.2*1.005*($G$6-O1287),0)</f>
        <v>32.772857039999998</v>
      </c>
      <c r="M1287" s="276" t="str">
        <f>IF(($G$4-Lähteandmed!$H$45*(Kraadpäevad!$G$4-Kraadpäevad!C1287))&gt;Lähteandmed!$I$45,($G$4-Lähteandmed!$H$45*(Kraadpäevad!$G$4-Kraadpäevad!C1287)),Lähteandmed!$I$45)</f>
        <v/>
      </c>
      <c r="N1287" s="114">
        <f>IFERROR(($G$4-M1287)/($G$4-C1287),Lähteandmed!$H$45)</f>
        <v>0</v>
      </c>
      <c r="O1287" s="276">
        <f t="shared" si="41"/>
        <v>-0.7</v>
      </c>
      <c r="P1287" s="276">
        <f>IF(O1287&lt;($G$6-1),Lähteandmed!$E$45*1.2*1.005*(($G$6-1)-O1287),0)</f>
        <v>31.020297839999998</v>
      </c>
    </row>
    <row r="1288" spans="2:16">
      <c r="B1288" s="113">
        <v>1284</v>
      </c>
      <c r="C1288" s="113">
        <v>-0.3</v>
      </c>
      <c r="D1288" s="276">
        <f t="shared" si="40"/>
        <v>10.28879749586558</v>
      </c>
      <c r="L1288" s="114">
        <f>IF(C1288&lt;$G$6,Lähteandmed!$E$45*1.2*1.005*($G$6-O1288),0)</f>
        <v>32.071833359999999</v>
      </c>
      <c r="M1288" s="276" t="str">
        <f>IF(($G$4-Lähteandmed!$H$45*(Kraadpäevad!$G$4-Kraadpäevad!C1288))&gt;Lähteandmed!$I$45,($G$4-Lähteandmed!$H$45*(Kraadpäevad!$G$4-Kraadpäevad!C1288)),Lähteandmed!$I$45)</f>
        <v/>
      </c>
      <c r="N1288" s="114">
        <f>IFERROR(($G$4-M1288)/($G$4-C1288),Lähteandmed!$H$45)</f>
        <v>0</v>
      </c>
      <c r="O1288" s="276">
        <f t="shared" si="41"/>
        <v>-0.3</v>
      </c>
      <c r="P1288" s="276">
        <f>IF(O1288&lt;($G$6-1),Lähteandmed!$E$45*1.2*1.005*(($G$6-1)-O1288),0)</f>
        <v>30.319274159999999</v>
      </c>
    </row>
    <row r="1289" spans="2:16">
      <c r="B1289" s="113">
        <v>1285</v>
      </c>
      <c r="C1289" s="113">
        <v>0</v>
      </c>
      <c r="D1289" s="276">
        <f t="shared" si="40"/>
        <v>9.9887974958655796</v>
      </c>
      <c r="L1289" s="114">
        <f>IF(C1289&lt;$G$6,Lähteandmed!$E$45*1.2*1.005*($G$6-O1289),0)</f>
        <v>31.546065599999999</v>
      </c>
      <c r="M1289" s="276" t="str">
        <f>IF(($G$4-Lähteandmed!$H$45*(Kraadpäevad!$G$4-Kraadpäevad!C1289))&gt;Lähteandmed!$I$45,($G$4-Lähteandmed!$H$45*(Kraadpäevad!$G$4-Kraadpäevad!C1289)),Lähteandmed!$I$45)</f>
        <v/>
      </c>
      <c r="N1289" s="114">
        <f>IFERROR(($G$4-M1289)/($G$4-C1289),Lähteandmed!$H$45)</f>
        <v>0</v>
      </c>
      <c r="O1289" s="276">
        <f t="shared" si="41"/>
        <v>0</v>
      </c>
      <c r="P1289" s="276">
        <f>IF(O1289&lt;($G$6-1),Lähteandmed!$E$45*1.2*1.005*(($G$6-1)-O1289),0)</f>
        <v>29.793506399999998</v>
      </c>
    </row>
    <row r="1290" spans="2:16">
      <c r="B1290" s="113">
        <v>1286</v>
      </c>
      <c r="C1290" s="113">
        <v>0.2</v>
      </c>
      <c r="D1290" s="276">
        <f t="shared" si="40"/>
        <v>9.7887974958655803</v>
      </c>
      <c r="L1290" s="114">
        <f>IF(C1290&lt;$G$6,Lähteandmed!$E$45*1.2*1.005*($G$6-O1290),0)</f>
        <v>31.195553759999999</v>
      </c>
      <c r="M1290" s="276" t="str">
        <f>IF(($G$4-Lähteandmed!$H$45*(Kraadpäevad!$G$4-Kraadpäevad!C1290))&gt;Lähteandmed!$I$45,($G$4-Lähteandmed!$H$45*(Kraadpäevad!$G$4-Kraadpäevad!C1290)),Lähteandmed!$I$45)</f>
        <v/>
      </c>
      <c r="N1290" s="114">
        <f>IFERROR(($G$4-M1290)/($G$4-C1290),Lähteandmed!$H$45)</f>
        <v>0</v>
      </c>
      <c r="O1290" s="276">
        <f t="shared" si="41"/>
        <v>0.2</v>
      </c>
      <c r="P1290" s="276">
        <f>IF(O1290&lt;($G$6-1),Lähteandmed!$E$45*1.2*1.005*(($G$6-1)-O1290),0)</f>
        <v>29.442994559999999</v>
      </c>
    </row>
    <row r="1291" spans="2:16">
      <c r="B1291" s="113">
        <v>1287</v>
      </c>
      <c r="C1291" s="113">
        <v>0.5</v>
      </c>
      <c r="D1291" s="276">
        <f t="shared" si="40"/>
        <v>9.4887974958655796</v>
      </c>
      <c r="L1291" s="114">
        <f>IF(C1291&lt;$G$6,Lähteandmed!$E$45*1.2*1.005*($G$6-O1291),0)</f>
        <v>30.669785999999998</v>
      </c>
      <c r="M1291" s="276" t="str">
        <f>IF(($G$4-Lähteandmed!$H$45*(Kraadpäevad!$G$4-Kraadpäevad!C1291))&gt;Lähteandmed!$I$45,($G$4-Lähteandmed!$H$45*(Kraadpäevad!$G$4-Kraadpäevad!C1291)),Lähteandmed!$I$45)</f>
        <v/>
      </c>
      <c r="N1291" s="114">
        <f>IFERROR(($G$4-M1291)/($G$4-C1291),Lähteandmed!$H$45)</f>
        <v>0</v>
      </c>
      <c r="O1291" s="276">
        <f t="shared" si="41"/>
        <v>0.5</v>
      </c>
      <c r="P1291" s="276">
        <f>IF(O1291&lt;($G$6-1),Lähteandmed!$E$45*1.2*1.005*(($G$6-1)-O1291),0)</f>
        <v>28.917226799999998</v>
      </c>
    </row>
    <row r="1292" spans="2:16">
      <c r="B1292" s="113">
        <v>1288</v>
      </c>
      <c r="C1292" s="113">
        <v>0.6</v>
      </c>
      <c r="D1292" s="276">
        <f t="shared" si="40"/>
        <v>9.38879749586558</v>
      </c>
      <c r="L1292" s="114">
        <f>IF(C1292&lt;$G$6,Lähteandmed!$E$45*1.2*1.005*($G$6-O1292),0)</f>
        <v>30.494530079999997</v>
      </c>
      <c r="M1292" s="276" t="str">
        <f>IF(($G$4-Lähteandmed!$H$45*(Kraadpäevad!$G$4-Kraadpäevad!C1292))&gt;Lähteandmed!$I$45,($G$4-Lähteandmed!$H$45*(Kraadpäevad!$G$4-Kraadpäevad!C1292)),Lähteandmed!$I$45)</f>
        <v/>
      </c>
      <c r="N1292" s="114">
        <f>IFERROR(($G$4-M1292)/($G$4-C1292),Lähteandmed!$H$45)</f>
        <v>0</v>
      </c>
      <c r="O1292" s="276">
        <f t="shared" si="41"/>
        <v>0.6</v>
      </c>
      <c r="P1292" s="276">
        <f>IF(O1292&lt;($G$6-1),Lähteandmed!$E$45*1.2*1.005*(($G$6-1)-O1292),0)</f>
        <v>28.741970879999997</v>
      </c>
    </row>
    <row r="1293" spans="2:16">
      <c r="B1293" s="113">
        <v>1289</v>
      </c>
      <c r="C1293" s="113">
        <v>0.6</v>
      </c>
      <c r="D1293" s="276">
        <f t="shared" si="40"/>
        <v>9.38879749586558</v>
      </c>
      <c r="L1293" s="114">
        <f>IF(C1293&lt;$G$6,Lähteandmed!$E$45*1.2*1.005*($G$6-O1293),0)</f>
        <v>30.494530079999997</v>
      </c>
      <c r="M1293" s="276" t="str">
        <f>IF(($G$4-Lähteandmed!$H$45*(Kraadpäevad!$G$4-Kraadpäevad!C1293))&gt;Lähteandmed!$I$45,($G$4-Lähteandmed!$H$45*(Kraadpäevad!$G$4-Kraadpäevad!C1293)),Lähteandmed!$I$45)</f>
        <v/>
      </c>
      <c r="N1293" s="114">
        <f>IFERROR(($G$4-M1293)/($G$4-C1293),Lähteandmed!$H$45)</f>
        <v>0</v>
      </c>
      <c r="O1293" s="276">
        <f t="shared" si="41"/>
        <v>0.6</v>
      </c>
      <c r="P1293" s="276">
        <f>IF(O1293&lt;($G$6-1),Lähteandmed!$E$45*1.2*1.005*(($G$6-1)-O1293),0)</f>
        <v>28.741970879999997</v>
      </c>
    </row>
    <row r="1294" spans="2:16">
      <c r="B1294" s="113">
        <v>1290</v>
      </c>
      <c r="C1294" s="113">
        <v>0.7</v>
      </c>
      <c r="D1294" s="276">
        <f t="shared" si="40"/>
        <v>9.2887974958655803</v>
      </c>
      <c r="L1294" s="114">
        <f>IF(C1294&lt;$G$6,Lähteandmed!$E$45*1.2*1.005*($G$6-O1294),0)</f>
        <v>30.319274159999999</v>
      </c>
      <c r="M1294" s="276" t="str">
        <f>IF(($G$4-Lähteandmed!$H$45*(Kraadpäevad!$G$4-Kraadpäevad!C1294))&gt;Lähteandmed!$I$45,($G$4-Lähteandmed!$H$45*(Kraadpäevad!$G$4-Kraadpäevad!C1294)),Lähteandmed!$I$45)</f>
        <v/>
      </c>
      <c r="N1294" s="114">
        <f>IFERROR(($G$4-M1294)/($G$4-C1294),Lähteandmed!$H$45)</f>
        <v>0</v>
      </c>
      <c r="O1294" s="276">
        <f t="shared" si="41"/>
        <v>0.7</v>
      </c>
      <c r="P1294" s="276">
        <f>IF(O1294&lt;($G$6-1),Lähteandmed!$E$45*1.2*1.005*(($G$6-1)-O1294),0)</f>
        <v>28.566714959999999</v>
      </c>
    </row>
    <row r="1295" spans="2:16">
      <c r="B1295" s="113">
        <v>1291</v>
      </c>
      <c r="C1295" s="113">
        <v>0.7</v>
      </c>
      <c r="D1295" s="276">
        <f t="shared" si="40"/>
        <v>9.2887974958655803</v>
      </c>
      <c r="L1295" s="114">
        <f>IF(C1295&lt;$G$6,Lähteandmed!$E$45*1.2*1.005*($G$6-O1295),0)</f>
        <v>30.319274159999999</v>
      </c>
      <c r="M1295" s="276" t="str">
        <f>IF(($G$4-Lähteandmed!$H$45*(Kraadpäevad!$G$4-Kraadpäevad!C1295))&gt;Lähteandmed!$I$45,($G$4-Lähteandmed!$H$45*(Kraadpäevad!$G$4-Kraadpäevad!C1295)),Lähteandmed!$I$45)</f>
        <v/>
      </c>
      <c r="N1295" s="114">
        <f>IFERROR(($G$4-M1295)/($G$4-C1295),Lähteandmed!$H$45)</f>
        <v>0</v>
      </c>
      <c r="O1295" s="276">
        <f t="shared" si="41"/>
        <v>0.7</v>
      </c>
      <c r="P1295" s="276">
        <f>IF(O1295&lt;($G$6-1),Lähteandmed!$E$45*1.2*1.005*(($G$6-1)-O1295),0)</f>
        <v>28.566714959999999</v>
      </c>
    </row>
    <row r="1296" spans="2:16">
      <c r="B1296" s="113">
        <v>1292</v>
      </c>
      <c r="C1296" s="113">
        <v>0.6</v>
      </c>
      <c r="D1296" s="276">
        <f t="shared" si="40"/>
        <v>9.38879749586558</v>
      </c>
      <c r="L1296" s="114">
        <f>IF(C1296&lt;$G$6,Lähteandmed!$E$45*1.2*1.005*($G$6-O1296),0)</f>
        <v>30.494530079999997</v>
      </c>
      <c r="M1296" s="276" t="str">
        <f>IF(($G$4-Lähteandmed!$H$45*(Kraadpäevad!$G$4-Kraadpäevad!C1296))&gt;Lähteandmed!$I$45,($G$4-Lähteandmed!$H$45*(Kraadpäevad!$G$4-Kraadpäevad!C1296)),Lähteandmed!$I$45)</f>
        <v/>
      </c>
      <c r="N1296" s="114">
        <f>IFERROR(($G$4-M1296)/($G$4-C1296),Lähteandmed!$H$45)</f>
        <v>0</v>
      </c>
      <c r="O1296" s="276">
        <f t="shared" si="41"/>
        <v>0.6</v>
      </c>
      <c r="P1296" s="276">
        <f>IF(O1296&lt;($G$6-1),Lähteandmed!$E$45*1.2*1.005*(($G$6-1)-O1296),0)</f>
        <v>28.741970879999997</v>
      </c>
    </row>
    <row r="1297" spans="2:16">
      <c r="B1297" s="113">
        <v>1293</v>
      </c>
      <c r="C1297" s="113">
        <v>0.6</v>
      </c>
      <c r="D1297" s="276">
        <f t="shared" si="40"/>
        <v>9.38879749586558</v>
      </c>
      <c r="L1297" s="114">
        <f>IF(C1297&lt;$G$6,Lähteandmed!$E$45*1.2*1.005*($G$6-O1297),0)</f>
        <v>30.494530079999997</v>
      </c>
      <c r="M1297" s="276" t="str">
        <f>IF(($G$4-Lähteandmed!$H$45*(Kraadpäevad!$G$4-Kraadpäevad!C1297))&gt;Lähteandmed!$I$45,($G$4-Lähteandmed!$H$45*(Kraadpäevad!$G$4-Kraadpäevad!C1297)),Lähteandmed!$I$45)</f>
        <v/>
      </c>
      <c r="N1297" s="114">
        <f>IFERROR(($G$4-M1297)/($G$4-C1297),Lähteandmed!$H$45)</f>
        <v>0</v>
      </c>
      <c r="O1297" s="276">
        <f t="shared" si="41"/>
        <v>0.6</v>
      </c>
      <c r="P1297" s="276">
        <f>IF(O1297&lt;($G$6-1),Lähteandmed!$E$45*1.2*1.005*(($G$6-1)-O1297),0)</f>
        <v>28.741970879999997</v>
      </c>
    </row>
    <row r="1298" spans="2:16">
      <c r="B1298" s="113">
        <v>1294</v>
      </c>
      <c r="C1298" s="113">
        <v>0.9</v>
      </c>
      <c r="D1298" s="276">
        <f t="shared" si="40"/>
        <v>9.0887974958655793</v>
      </c>
      <c r="L1298" s="114">
        <f>IF(C1298&lt;$G$6,Lähteandmed!$E$45*1.2*1.005*($G$6-O1298),0)</f>
        <v>29.96876232</v>
      </c>
      <c r="M1298" s="276" t="str">
        <f>IF(($G$4-Lähteandmed!$H$45*(Kraadpäevad!$G$4-Kraadpäevad!C1298))&gt;Lähteandmed!$I$45,($G$4-Lähteandmed!$H$45*(Kraadpäevad!$G$4-Kraadpäevad!C1298)),Lähteandmed!$I$45)</f>
        <v/>
      </c>
      <c r="N1298" s="114">
        <f>IFERROR(($G$4-M1298)/($G$4-C1298),Lähteandmed!$H$45)</f>
        <v>0</v>
      </c>
      <c r="O1298" s="276">
        <f t="shared" si="41"/>
        <v>0.9</v>
      </c>
      <c r="P1298" s="276">
        <f>IF(O1298&lt;($G$6-1),Lähteandmed!$E$45*1.2*1.005*(($G$6-1)-O1298),0)</f>
        <v>28.216203119999999</v>
      </c>
    </row>
    <row r="1299" spans="2:16">
      <c r="B1299" s="113">
        <v>1295</v>
      </c>
      <c r="C1299" s="113">
        <v>1.2</v>
      </c>
      <c r="D1299" s="276">
        <f t="shared" si="40"/>
        <v>8.7887974958655803</v>
      </c>
      <c r="L1299" s="114">
        <f>IF(C1299&lt;$G$6,Lähteandmed!$E$45*1.2*1.005*($G$6-O1299),0)</f>
        <v>29.442994559999999</v>
      </c>
      <c r="M1299" s="276" t="str">
        <f>IF(($G$4-Lähteandmed!$H$45*(Kraadpäevad!$G$4-Kraadpäevad!C1299))&gt;Lähteandmed!$I$45,($G$4-Lähteandmed!$H$45*(Kraadpäevad!$G$4-Kraadpäevad!C1299)),Lähteandmed!$I$45)</f>
        <v/>
      </c>
      <c r="N1299" s="114">
        <f>IFERROR(($G$4-M1299)/($G$4-C1299),Lähteandmed!$H$45)</f>
        <v>0</v>
      </c>
      <c r="O1299" s="276">
        <f t="shared" si="41"/>
        <v>1.2</v>
      </c>
      <c r="P1299" s="276">
        <f>IF(O1299&lt;($G$6-1),Lähteandmed!$E$45*1.2*1.005*(($G$6-1)-O1299),0)</f>
        <v>27.690435359999999</v>
      </c>
    </row>
    <row r="1300" spans="2:16">
      <c r="B1300" s="113">
        <v>1296</v>
      </c>
      <c r="C1300" s="113">
        <v>1.5</v>
      </c>
      <c r="D1300" s="276">
        <f t="shared" si="40"/>
        <v>8.4887974958655796</v>
      </c>
      <c r="L1300" s="114">
        <f>IF(C1300&lt;$G$6,Lähteandmed!$E$45*1.2*1.005*($G$6-O1300),0)</f>
        <v>28.917226799999998</v>
      </c>
      <c r="M1300" s="276" t="str">
        <f>IF(($G$4-Lähteandmed!$H$45*(Kraadpäevad!$G$4-Kraadpäevad!C1300))&gt;Lähteandmed!$I$45,($G$4-Lähteandmed!$H$45*(Kraadpäevad!$G$4-Kraadpäevad!C1300)),Lähteandmed!$I$45)</f>
        <v/>
      </c>
      <c r="N1300" s="114">
        <f>IFERROR(($G$4-M1300)/($G$4-C1300),Lähteandmed!$H$45)</f>
        <v>0</v>
      </c>
      <c r="O1300" s="276">
        <f t="shared" si="41"/>
        <v>1.5</v>
      </c>
      <c r="P1300" s="276">
        <f>IF(O1300&lt;($G$6-1),Lähteandmed!$E$45*1.2*1.005*(($G$6-1)-O1300),0)</f>
        <v>27.164667599999998</v>
      </c>
    </row>
    <row r="1301" spans="2:16">
      <c r="B1301" s="113">
        <v>1297</v>
      </c>
      <c r="C1301" s="113">
        <v>1.1000000000000001</v>
      </c>
      <c r="D1301" s="276">
        <f t="shared" si="40"/>
        <v>8.88879749586558</v>
      </c>
      <c r="L1301" s="114">
        <f>IF(C1301&lt;$G$6,Lähteandmed!$E$45*1.2*1.005*($G$6-O1301),0)</f>
        <v>29.618250479999997</v>
      </c>
      <c r="M1301" s="276" t="str">
        <f>IF(($G$4-Lähteandmed!$H$45*(Kraadpäevad!$G$4-Kraadpäevad!C1301))&gt;Lähteandmed!$I$45,($G$4-Lähteandmed!$H$45*(Kraadpäevad!$G$4-Kraadpäevad!C1301)),Lähteandmed!$I$45)</f>
        <v/>
      </c>
      <c r="N1301" s="114">
        <f>IFERROR(($G$4-M1301)/($G$4-C1301),Lähteandmed!$H$45)</f>
        <v>0</v>
      </c>
      <c r="O1301" s="276">
        <f t="shared" si="41"/>
        <v>1.1000000000000001</v>
      </c>
      <c r="P1301" s="276">
        <f>IF(O1301&lt;($G$6-1),Lähteandmed!$E$45*1.2*1.005*(($G$6-1)-O1301),0)</f>
        <v>27.86569128</v>
      </c>
    </row>
    <row r="1302" spans="2:16">
      <c r="B1302" s="113">
        <v>1298</v>
      </c>
      <c r="C1302" s="113">
        <v>0.6</v>
      </c>
      <c r="D1302" s="276">
        <f t="shared" si="40"/>
        <v>9.38879749586558</v>
      </c>
      <c r="L1302" s="114">
        <f>IF(C1302&lt;$G$6,Lähteandmed!$E$45*1.2*1.005*($G$6-O1302),0)</f>
        <v>30.494530079999997</v>
      </c>
      <c r="M1302" s="276" t="str">
        <f>IF(($G$4-Lähteandmed!$H$45*(Kraadpäevad!$G$4-Kraadpäevad!C1302))&gt;Lähteandmed!$I$45,($G$4-Lähteandmed!$H$45*(Kraadpäevad!$G$4-Kraadpäevad!C1302)),Lähteandmed!$I$45)</f>
        <v/>
      </c>
      <c r="N1302" s="114">
        <f>IFERROR(($G$4-M1302)/($G$4-C1302),Lähteandmed!$H$45)</f>
        <v>0</v>
      </c>
      <c r="O1302" s="276">
        <f t="shared" si="41"/>
        <v>0.6</v>
      </c>
      <c r="P1302" s="276">
        <f>IF(O1302&lt;($G$6-1),Lähteandmed!$E$45*1.2*1.005*(($G$6-1)-O1302),0)</f>
        <v>28.741970879999997</v>
      </c>
    </row>
    <row r="1303" spans="2:16">
      <c r="B1303" s="113">
        <v>1299</v>
      </c>
      <c r="C1303" s="113">
        <v>0.2</v>
      </c>
      <c r="D1303" s="276">
        <f t="shared" si="40"/>
        <v>9.7887974958655803</v>
      </c>
      <c r="L1303" s="114">
        <f>IF(C1303&lt;$G$6,Lähteandmed!$E$45*1.2*1.005*($G$6-O1303),0)</f>
        <v>31.195553759999999</v>
      </c>
      <c r="M1303" s="276" t="str">
        <f>IF(($G$4-Lähteandmed!$H$45*(Kraadpäevad!$G$4-Kraadpäevad!C1303))&gt;Lähteandmed!$I$45,($G$4-Lähteandmed!$H$45*(Kraadpäevad!$G$4-Kraadpäevad!C1303)),Lähteandmed!$I$45)</f>
        <v/>
      </c>
      <c r="N1303" s="114">
        <f>IFERROR(($G$4-M1303)/($G$4-C1303),Lähteandmed!$H$45)</f>
        <v>0</v>
      </c>
      <c r="O1303" s="276">
        <f t="shared" si="41"/>
        <v>0.2</v>
      </c>
      <c r="P1303" s="276">
        <f>IF(O1303&lt;($G$6-1),Lähteandmed!$E$45*1.2*1.005*(($G$6-1)-O1303),0)</f>
        <v>29.442994559999999</v>
      </c>
    </row>
    <row r="1304" spans="2:16">
      <c r="B1304" s="113">
        <v>1300</v>
      </c>
      <c r="C1304" s="113">
        <v>0.8</v>
      </c>
      <c r="D1304" s="276">
        <f t="shared" si="40"/>
        <v>9.1887974958655789</v>
      </c>
      <c r="L1304" s="114">
        <f>IF(C1304&lt;$G$6,Lähteandmed!$E$45*1.2*1.005*($G$6-O1304),0)</f>
        <v>30.144018239999998</v>
      </c>
      <c r="M1304" s="276" t="str">
        <f>IF(($G$4-Lähteandmed!$H$45*(Kraadpäevad!$G$4-Kraadpäevad!C1304))&gt;Lähteandmed!$I$45,($G$4-Lähteandmed!$H$45*(Kraadpäevad!$G$4-Kraadpäevad!C1304)),Lähteandmed!$I$45)</f>
        <v/>
      </c>
      <c r="N1304" s="114">
        <f>IFERROR(($G$4-M1304)/($G$4-C1304),Lähteandmed!$H$45)</f>
        <v>0</v>
      </c>
      <c r="O1304" s="276">
        <f t="shared" si="41"/>
        <v>0.8</v>
      </c>
      <c r="P1304" s="276">
        <f>IF(O1304&lt;($G$6-1),Lähteandmed!$E$45*1.2*1.005*(($G$6-1)-O1304),0)</f>
        <v>28.391459039999997</v>
      </c>
    </row>
    <row r="1305" spans="2:16">
      <c r="B1305" s="113">
        <v>1301</v>
      </c>
      <c r="C1305" s="113">
        <v>1.3</v>
      </c>
      <c r="D1305" s="276">
        <f t="shared" si="40"/>
        <v>8.6887974958655789</v>
      </c>
      <c r="L1305" s="114">
        <f>IF(C1305&lt;$G$6,Lähteandmed!$E$45*1.2*1.005*($G$6-O1305),0)</f>
        <v>29.267738639999997</v>
      </c>
      <c r="M1305" s="276" t="str">
        <f>IF(($G$4-Lähteandmed!$H$45*(Kraadpäevad!$G$4-Kraadpäevad!C1305))&gt;Lähteandmed!$I$45,($G$4-Lähteandmed!$H$45*(Kraadpäevad!$G$4-Kraadpäevad!C1305)),Lähteandmed!$I$45)</f>
        <v/>
      </c>
      <c r="N1305" s="114">
        <f>IFERROR(($G$4-M1305)/($G$4-C1305),Lähteandmed!$H$45)</f>
        <v>0</v>
      </c>
      <c r="O1305" s="276">
        <f t="shared" si="41"/>
        <v>1.3</v>
      </c>
      <c r="P1305" s="276">
        <f>IF(O1305&lt;($G$6-1),Lähteandmed!$E$45*1.2*1.005*(($G$6-1)-O1305),0)</f>
        <v>27.515179439999997</v>
      </c>
    </row>
    <row r="1306" spans="2:16">
      <c r="B1306" s="113">
        <v>1302</v>
      </c>
      <c r="C1306" s="113">
        <v>1.9</v>
      </c>
      <c r="D1306" s="276">
        <f t="shared" si="40"/>
        <v>8.0887974958655793</v>
      </c>
      <c r="L1306" s="114">
        <f>IF(C1306&lt;$G$6,Lähteandmed!$E$45*1.2*1.005*($G$6-O1306),0)</f>
        <v>28.216203119999999</v>
      </c>
      <c r="M1306" s="276" t="str">
        <f>IF(($G$4-Lähteandmed!$H$45*(Kraadpäevad!$G$4-Kraadpäevad!C1306))&gt;Lähteandmed!$I$45,($G$4-Lähteandmed!$H$45*(Kraadpäevad!$G$4-Kraadpäevad!C1306)),Lähteandmed!$I$45)</f>
        <v/>
      </c>
      <c r="N1306" s="114">
        <f>IFERROR(($G$4-M1306)/($G$4-C1306),Lähteandmed!$H$45)</f>
        <v>0</v>
      </c>
      <c r="O1306" s="276">
        <f t="shared" si="41"/>
        <v>1.9</v>
      </c>
      <c r="P1306" s="276">
        <f>IF(O1306&lt;($G$6-1),Lähteandmed!$E$45*1.2*1.005*(($G$6-1)-O1306),0)</f>
        <v>26.463643919999999</v>
      </c>
    </row>
    <row r="1307" spans="2:16">
      <c r="B1307" s="113">
        <v>1303</v>
      </c>
      <c r="C1307" s="113">
        <v>2.2999999999999998</v>
      </c>
      <c r="D1307" s="276">
        <f t="shared" si="40"/>
        <v>7.6887974958655798</v>
      </c>
      <c r="L1307" s="114">
        <f>IF(C1307&lt;$G$6,Lähteandmed!$E$45*1.2*1.005*($G$6-O1307),0)</f>
        <v>27.515179439999997</v>
      </c>
      <c r="M1307" s="276" t="str">
        <f>IF(($G$4-Lähteandmed!$H$45*(Kraadpäevad!$G$4-Kraadpäevad!C1307))&gt;Lähteandmed!$I$45,($G$4-Lähteandmed!$H$45*(Kraadpäevad!$G$4-Kraadpäevad!C1307)),Lähteandmed!$I$45)</f>
        <v/>
      </c>
      <c r="N1307" s="114">
        <f>IFERROR(($G$4-M1307)/($G$4-C1307),Lähteandmed!$H$45)</f>
        <v>0</v>
      </c>
      <c r="O1307" s="276">
        <f t="shared" si="41"/>
        <v>2.2999999999999998</v>
      </c>
      <c r="P1307" s="276">
        <f>IF(O1307&lt;($G$6-1),Lähteandmed!$E$45*1.2*1.005*(($G$6-1)-O1307),0)</f>
        <v>25.762620239999997</v>
      </c>
    </row>
    <row r="1308" spans="2:16">
      <c r="B1308" s="113">
        <v>1304</v>
      </c>
      <c r="C1308" s="113">
        <v>2.6</v>
      </c>
      <c r="D1308" s="276">
        <f t="shared" si="40"/>
        <v>7.38879749586558</v>
      </c>
      <c r="L1308" s="114">
        <f>IF(C1308&lt;$G$6,Lähteandmed!$E$45*1.2*1.005*($G$6-O1308),0)</f>
        <v>26.98941168</v>
      </c>
      <c r="M1308" s="276" t="str">
        <f>IF(($G$4-Lähteandmed!$H$45*(Kraadpäevad!$G$4-Kraadpäevad!C1308))&gt;Lähteandmed!$I$45,($G$4-Lähteandmed!$H$45*(Kraadpäevad!$G$4-Kraadpäevad!C1308)),Lähteandmed!$I$45)</f>
        <v/>
      </c>
      <c r="N1308" s="114">
        <f>IFERROR(($G$4-M1308)/($G$4-C1308),Lähteandmed!$H$45)</f>
        <v>0</v>
      </c>
      <c r="O1308" s="276">
        <f t="shared" si="41"/>
        <v>2.6</v>
      </c>
      <c r="P1308" s="276">
        <f>IF(O1308&lt;($G$6-1),Lähteandmed!$E$45*1.2*1.005*(($G$6-1)-O1308),0)</f>
        <v>25.23685248</v>
      </c>
    </row>
    <row r="1309" spans="2:16">
      <c r="B1309" s="113">
        <v>1305</v>
      </c>
      <c r="C1309" s="113">
        <v>3</v>
      </c>
      <c r="D1309" s="276">
        <f t="shared" si="40"/>
        <v>6.9887974958655796</v>
      </c>
      <c r="L1309" s="114">
        <f>IF(C1309&lt;$G$6,Lähteandmed!$E$45*1.2*1.005*($G$6-O1309),0)</f>
        <v>26.288387999999998</v>
      </c>
      <c r="M1309" s="276" t="str">
        <f>IF(($G$4-Lähteandmed!$H$45*(Kraadpäevad!$G$4-Kraadpäevad!C1309))&gt;Lähteandmed!$I$45,($G$4-Lähteandmed!$H$45*(Kraadpäevad!$G$4-Kraadpäevad!C1309)),Lähteandmed!$I$45)</f>
        <v/>
      </c>
      <c r="N1309" s="114">
        <f>IFERROR(($G$4-M1309)/($G$4-C1309),Lähteandmed!$H$45)</f>
        <v>0</v>
      </c>
      <c r="O1309" s="276">
        <f t="shared" si="41"/>
        <v>3</v>
      </c>
      <c r="P1309" s="276">
        <f>IF(O1309&lt;($G$6-1),Lähteandmed!$E$45*1.2*1.005*(($G$6-1)-O1309),0)</f>
        <v>24.535828799999997</v>
      </c>
    </row>
    <row r="1310" spans="2:16">
      <c r="B1310" s="113">
        <v>1306</v>
      </c>
      <c r="C1310" s="113">
        <v>3.2</v>
      </c>
      <c r="D1310" s="276">
        <f t="shared" si="40"/>
        <v>6.7887974958655795</v>
      </c>
      <c r="L1310" s="114">
        <f>IF(C1310&lt;$G$6,Lähteandmed!$E$45*1.2*1.005*($G$6-O1310),0)</f>
        <v>25.937876159999998</v>
      </c>
      <c r="M1310" s="276" t="str">
        <f>IF(($G$4-Lähteandmed!$H$45*(Kraadpäevad!$G$4-Kraadpäevad!C1310))&gt;Lähteandmed!$I$45,($G$4-Lähteandmed!$H$45*(Kraadpäevad!$G$4-Kraadpäevad!C1310)),Lähteandmed!$I$45)</f>
        <v/>
      </c>
      <c r="N1310" s="114">
        <f>IFERROR(($G$4-M1310)/($G$4-C1310),Lähteandmed!$H$45)</f>
        <v>0</v>
      </c>
      <c r="O1310" s="276">
        <f t="shared" si="41"/>
        <v>3.2</v>
      </c>
      <c r="P1310" s="276">
        <f>IF(O1310&lt;($G$6-1),Lähteandmed!$E$45*1.2*1.005*(($G$6-1)-O1310),0)</f>
        <v>24.185316959999998</v>
      </c>
    </row>
    <row r="1311" spans="2:16">
      <c r="B1311" s="113">
        <v>1307</v>
      </c>
      <c r="C1311" s="113">
        <v>3.3</v>
      </c>
      <c r="D1311" s="276">
        <f t="shared" si="40"/>
        <v>6.6887974958655798</v>
      </c>
      <c r="L1311" s="114">
        <f>IF(C1311&lt;$G$6,Lähteandmed!$E$45*1.2*1.005*($G$6-O1311),0)</f>
        <v>25.762620239999997</v>
      </c>
      <c r="M1311" s="276" t="str">
        <f>IF(($G$4-Lähteandmed!$H$45*(Kraadpäevad!$G$4-Kraadpäevad!C1311))&gt;Lähteandmed!$I$45,($G$4-Lähteandmed!$H$45*(Kraadpäevad!$G$4-Kraadpäevad!C1311)),Lähteandmed!$I$45)</f>
        <v/>
      </c>
      <c r="N1311" s="114">
        <f>IFERROR(($G$4-M1311)/($G$4-C1311),Lähteandmed!$H$45)</f>
        <v>0</v>
      </c>
      <c r="O1311" s="276">
        <f t="shared" si="41"/>
        <v>3.3</v>
      </c>
      <c r="P1311" s="276">
        <f>IF(O1311&lt;($G$6-1),Lähteandmed!$E$45*1.2*1.005*(($G$6-1)-O1311),0)</f>
        <v>24.010061039999997</v>
      </c>
    </row>
    <row r="1312" spans="2:16">
      <c r="B1312" s="113">
        <v>1308</v>
      </c>
      <c r="C1312" s="113">
        <v>3.5</v>
      </c>
      <c r="D1312" s="276">
        <f t="shared" si="40"/>
        <v>6.4887974958655796</v>
      </c>
      <c r="L1312" s="114">
        <f>IF(C1312&lt;$G$6,Lähteandmed!$E$45*1.2*1.005*($G$6-O1312),0)</f>
        <v>25.412108399999997</v>
      </c>
      <c r="M1312" s="276" t="str">
        <f>IF(($G$4-Lähteandmed!$H$45*(Kraadpäevad!$G$4-Kraadpäevad!C1312))&gt;Lähteandmed!$I$45,($G$4-Lähteandmed!$H$45*(Kraadpäevad!$G$4-Kraadpäevad!C1312)),Lähteandmed!$I$45)</f>
        <v/>
      </c>
      <c r="N1312" s="114">
        <f>IFERROR(($G$4-M1312)/($G$4-C1312),Lähteandmed!$H$45)</f>
        <v>0</v>
      </c>
      <c r="O1312" s="276">
        <f t="shared" si="41"/>
        <v>3.5</v>
      </c>
      <c r="P1312" s="276">
        <f>IF(O1312&lt;($G$6-1),Lähteandmed!$E$45*1.2*1.005*(($G$6-1)-O1312),0)</f>
        <v>23.659549199999997</v>
      </c>
    </row>
    <row r="1313" spans="2:16">
      <c r="B1313" s="113">
        <v>1309</v>
      </c>
      <c r="C1313" s="113">
        <v>3.5</v>
      </c>
      <c r="D1313" s="276">
        <f t="shared" si="40"/>
        <v>6.4887974958655796</v>
      </c>
      <c r="L1313" s="114">
        <f>IF(C1313&lt;$G$6,Lähteandmed!$E$45*1.2*1.005*($G$6-O1313),0)</f>
        <v>25.412108399999997</v>
      </c>
      <c r="M1313" s="276" t="str">
        <f>IF(($G$4-Lähteandmed!$H$45*(Kraadpäevad!$G$4-Kraadpäevad!C1313))&gt;Lähteandmed!$I$45,($G$4-Lähteandmed!$H$45*(Kraadpäevad!$G$4-Kraadpäevad!C1313)),Lähteandmed!$I$45)</f>
        <v/>
      </c>
      <c r="N1313" s="114">
        <f>IFERROR(($G$4-M1313)/($G$4-C1313),Lähteandmed!$H$45)</f>
        <v>0</v>
      </c>
      <c r="O1313" s="276">
        <f t="shared" si="41"/>
        <v>3.5</v>
      </c>
      <c r="P1313" s="276">
        <f>IF(O1313&lt;($G$6-1),Lähteandmed!$E$45*1.2*1.005*(($G$6-1)-O1313),0)</f>
        <v>23.659549199999997</v>
      </c>
    </row>
    <row r="1314" spans="2:16">
      <c r="B1314" s="113">
        <v>1310</v>
      </c>
      <c r="C1314" s="113">
        <v>3.6</v>
      </c>
      <c r="D1314" s="276">
        <f t="shared" si="40"/>
        <v>6.38879749586558</v>
      </c>
      <c r="L1314" s="114">
        <f>IF(C1314&lt;$G$6,Lähteandmed!$E$45*1.2*1.005*($G$6-O1314),0)</f>
        <v>25.23685248</v>
      </c>
      <c r="M1314" s="276" t="str">
        <f>IF(($G$4-Lähteandmed!$H$45*(Kraadpäevad!$G$4-Kraadpäevad!C1314))&gt;Lähteandmed!$I$45,($G$4-Lähteandmed!$H$45*(Kraadpäevad!$G$4-Kraadpäevad!C1314)),Lähteandmed!$I$45)</f>
        <v/>
      </c>
      <c r="N1314" s="114">
        <f>IFERROR(($G$4-M1314)/($G$4-C1314),Lähteandmed!$H$45)</f>
        <v>0</v>
      </c>
      <c r="O1314" s="276">
        <f t="shared" si="41"/>
        <v>3.6</v>
      </c>
      <c r="P1314" s="276">
        <f>IF(O1314&lt;($G$6-1),Lähteandmed!$E$45*1.2*1.005*(($G$6-1)-O1314),0)</f>
        <v>23.484293279999999</v>
      </c>
    </row>
    <row r="1315" spans="2:16">
      <c r="B1315" s="113">
        <v>1311</v>
      </c>
      <c r="C1315" s="113">
        <v>3.6</v>
      </c>
      <c r="D1315" s="276">
        <f t="shared" si="40"/>
        <v>6.38879749586558</v>
      </c>
      <c r="L1315" s="114">
        <f>IF(C1315&lt;$G$6,Lähteandmed!$E$45*1.2*1.005*($G$6-O1315),0)</f>
        <v>25.23685248</v>
      </c>
      <c r="M1315" s="276" t="str">
        <f>IF(($G$4-Lähteandmed!$H$45*(Kraadpäevad!$G$4-Kraadpäevad!C1315))&gt;Lähteandmed!$I$45,($G$4-Lähteandmed!$H$45*(Kraadpäevad!$G$4-Kraadpäevad!C1315)),Lähteandmed!$I$45)</f>
        <v/>
      </c>
      <c r="N1315" s="114">
        <f>IFERROR(($G$4-M1315)/($G$4-C1315),Lähteandmed!$H$45)</f>
        <v>0</v>
      </c>
      <c r="O1315" s="276">
        <f t="shared" si="41"/>
        <v>3.6</v>
      </c>
      <c r="P1315" s="276">
        <f>IF(O1315&lt;($G$6-1),Lähteandmed!$E$45*1.2*1.005*(($G$6-1)-O1315),0)</f>
        <v>23.484293279999999</v>
      </c>
    </row>
    <row r="1316" spans="2:16">
      <c r="B1316" s="113">
        <v>1312</v>
      </c>
      <c r="C1316" s="113">
        <v>3.6</v>
      </c>
      <c r="D1316" s="276">
        <f t="shared" si="40"/>
        <v>6.38879749586558</v>
      </c>
      <c r="L1316" s="114">
        <f>IF(C1316&lt;$G$6,Lähteandmed!$E$45*1.2*1.005*($G$6-O1316),0)</f>
        <v>25.23685248</v>
      </c>
      <c r="M1316" s="276" t="str">
        <f>IF(($G$4-Lähteandmed!$H$45*(Kraadpäevad!$G$4-Kraadpäevad!C1316))&gt;Lähteandmed!$I$45,($G$4-Lähteandmed!$H$45*(Kraadpäevad!$G$4-Kraadpäevad!C1316)),Lähteandmed!$I$45)</f>
        <v/>
      </c>
      <c r="N1316" s="114">
        <f>IFERROR(($G$4-M1316)/($G$4-C1316),Lähteandmed!$H$45)</f>
        <v>0</v>
      </c>
      <c r="O1316" s="276">
        <f t="shared" si="41"/>
        <v>3.6</v>
      </c>
      <c r="P1316" s="276">
        <f>IF(O1316&lt;($G$6-1),Lähteandmed!$E$45*1.2*1.005*(($G$6-1)-O1316),0)</f>
        <v>23.484293279999999</v>
      </c>
    </row>
    <row r="1317" spans="2:16">
      <c r="B1317" s="113">
        <v>1313</v>
      </c>
      <c r="C1317" s="113">
        <v>3.5</v>
      </c>
      <c r="D1317" s="276">
        <f t="shared" si="40"/>
        <v>6.4887974958655796</v>
      </c>
      <c r="L1317" s="114">
        <f>IF(C1317&lt;$G$6,Lähteandmed!$E$45*1.2*1.005*($G$6-O1317),0)</f>
        <v>25.412108399999997</v>
      </c>
      <c r="M1317" s="276" t="str">
        <f>IF(($G$4-Lähteandmed!$H$45*(Kraadpäevad!$G$4-Kraadpäevad!C1317))&gt;Lähteandmed!$I$45,($G$4-Lähteandmed!$H$45*(Kraadpäevad!$G$4-Kraadpäevad!C1317)),Lähteandmed!$I$45)</f>
        <v/>
      </c>
      <c r="N1317" s="114">
        <f>IFERROR(($G$4-M1317)/($G$4-C1317),Lähteandmed!$H$45)</f>
        <v>0</v>
      </c>
      <c r="O1317" s="276">
        <f t="shared" si="41"/>
        <v>3.5</v>
      </c>
      <c r="P1317" s="276">
        <f>IF(O1317&lt;($G$6-1),Lähteandmed!$E$45*1.2*1.005*(($G$6-1)-O1317),0)</f>
        <v>23.659549199999997</v>
      </c>
    </row>
    <row r="1318" spans="2:16">
      <c r="B1318" s="113">
        <v>1314</v>
      </c>
      <c r="C1318" s="113">
        <v>3.5</v>
      </c>
      <c r="D1318" s="276">
        <f t="shared" si="40"/>
        <v>6.4887974958655796</v>
      </c>
      <c r="L1318" s="114">
        <f>IF(C1318&lt;$G$6,Lähteandmed!$E$45*1.2*1.005*($G$6-O1318),0)</f>
        <v>25.412108399999997</v>
      </c>
      <c r="M1318" s="276" t="str">
        <f>IF(($G$4-Lähteandmed!$H$45*(Kraadpäevad!$G$4-Kraadpäevad!C1318))&gt;Lähteandmed!$I$45,($G$4-Lähteandmed!$H$45*(Kraadpäevad!$G$4-Kraadpäevad!C1318)),Lähteandmed!$I$45)</f>
        <v/>
      </c>
      <c r="N1318" s="114">
        <f>IFERROR(($G$4-M1318)/($G$4-C1318),Lähteandmed!$H$45)</f>
        <v>0</v>
      </c>
      <c r="O1318" s="276">
        <f t="shared" si="41"/>
        <v>3.5</v>
      </c>
      <c r="P1318" s="276">
        <f>IF(O1318&lt;($G$6-1),Lähteandmed!$E$45*1.2*1.005*(($G$6-1)-O1318),0)</f>
        <v>23.659549199999997</v>
      </c>
    </row>
    <row r="1319" spans="2:16">
      <c r="B1319" s="113">
        <v>1315</v>
      </c>
      <c r="C1319" s="113">
        <v>3.6</v>
      </c>
      <c r="D1319" s="276">
        <f t="shared" si="40"/>
        <v>6.38879749586558</v>
      </c>
      <c r="L1319" s="114">
        <f>IF(C1319&lt;$G$6,Lähteandmed!$E$45*1.2*1.005*($G$6-O1319),0)</f>
        <v>25.23685248</v>
      </c>
      <c r="M1319" s="276" t="str">
        <f>IF(($G$4-Lähteandmed!$H$45*(Kraadpäevad!$G$4-Kraadpäevad!C1319))&gt;Lähteandmed!$I$45,($G$4-Lähteandmed!$H$45*(Kraadpäevad!$G$4-Kraadpäevad!C1319)),Lähteandmed!$I$45)</f>
        <v/>
      </c>
      <c r="N1319" s="114">
        <f>IFERROR(($G$4-M1319)/($G$4-C1319),Lähteandmed!$H$45)</f>
        <v>0</v>
      </c>
      <c r="O1319" s="276">
        <f t="shared" si="41"/>
        <v>3.6</v>
      </c>
      <c r="P1319" s="276">
        <f>IF(O1319&lt;($G$6-1),Lähteandmed!$E$45*1.2*1.005*(($G$6-1)-O1319),0)</f>
        <v>23.484293279999999</v>
      </c>
    </row>
    <row r="1320" spans="2:16">
      <c r="B1320" s="113">
        <v>1316</v>
      </c>
      <c r="C1320" s="113">
        <v>3.6</v>
      </c>
      <c r="D1320" s="276">
        <f t="shared" si="40"/>
        <v>6.38879749586558</v>
      </c>
      <c r="L1320" s="114">
        <f>IF(C1320&lt;$G$6,Lähteandmed!$E$45*1.2*1.005*($G$6-O1320),0)</f>
        <v>25.23685248</v>
      </c>
      <c r="M1320" s="276" t="str">
        <f>IF(($G$4-Lähteandmed!$H$45*(Kraadpäevad!$G$4-Kraadpäevad!C1320))&gt;Lähteandmed!$I$45,($G$4-Lähteandmed!$H$45*(Kraadpäevad!$G$4-Kraadpäevad!C1320)),Lähteandmed!$I$45)</f>
        <v/>
      </c>
      <c r="N1320" s="114">
        <f>IFERROR(($G$4-M1320)/($G$4-C1320),Lähteandmed!$H$45)</f>
        <v>0</v>
      </c>
      <c r="O1320" s="276">
        <f t="shared" si="41"/>
        <v>3.6</v>
      </c>
      <c r="P1320" s="276">
        <f>IF(O1320&lt;($G$6-1),Lähteandmed!$E$45*1.2*1.005*(($G$6-1)-O1320),0)</f>
        <v>23.484293279999999</v>
      </c>
    </row>
    <row r="1321" spans="2:16">
      <c r="B1321" s="113">
        <v>1317</v>
      </c>
      <c r="C1321" s="113">
        <v>3.7</v>
      </c>
      <c r="D1321" s="276">
        <f t="shared" si="40"/>
        <v>6.2887974958655795</v>
      </c>
      <c r="L1321" s="114">
        <f>IF(C1321&lt;$G$6,Lähteandmed!$E$45*1.2*1.005*($G$6-O1321),0)</f>
        <v>25.061596559999998</v>
      </c>
      <c r="M1321" s="276" t="str">
        <f>IF(($G$4-Lähteandmed!$H$45*(Kraadpäevad!$G$4-Kraadpäevad!C1321))&gt;Lähteandmed!$I$45,($G$4-Lähteandmed!$H$45*(Kraadpäevad!$G$4-Kraadpäevad!C1321)),Lähteandmed!$I$45)</f>
        <v/>
      </c>
      <c r="N1321" s="114">
        <f>IFERROR(($G$4-M1321)/($G$4-C1321),Lähteandmed!$H$45)</f>
        <v>0</v>
      </c>
      <c r="O1321" s="276">
        <f t="shared" si="41"/>
        <v>3.7</v>
      </c>
      <c r="P1321" s="276">
        <f>IF(O1321&lt;($G$6-1),Lähteandmed!$E$45*1.2*1.005*(($G$6-1)-O1321),0)</f>
        <v>23.309037359999998</v>
      </c>
    </row>
    <row r="1322" spans="2:16">
      <c r="B1322" s="113">
        <v>1318</v>
      </c>
      <c r="C1322" s="113">
        <v>3.7</v>
      </c>
      <c r="D1322" s="276">
        <f t="shared" si="40"/>
        <v>6.2887974958655795</v>
      </c>
      <c r="L1322" s="114">
        <f>IF(C1322&lt;$G$6,Lähteandmed!$E$45*1.2*1.005*($G$6-O1322),0)</f>
        <v>25.061596559999998</v>
      </c>
      <c r="M1322" s="276" t="str">
        <f>IF(($G$4-Lähteandmed!$H$45*(Kraadpäevad!$G$4-Kraadpäevad!C1322))&gt;Lähteandmed!$I$45,($G$4-Lähteandmed!$H$45*(Kraadpäevad!$G$4-Kraadpäevad!C1322)),Lähteandmed!$I$45)</f>
        <v/>
      </c>
      <c r="N1322" s="114">
        <f>IFERROR(($G$4-M1322)/($G$4-C1322),Lähteandmed!$H$45)</f>
        <v>0</v>
      </c>
      <c r="O1322" s="276">
        <f t="shared" si="41"/>
        <v>3.7</v>
      </c>
      <c r="P1322" s="276">
        <f>IF(O1322&lt;($G$6-1),Lähteandmed!$E$45*1.2*1.005*(($G$6-1)-O1322),0)</f>
        <v>23.309037359999998</v>
      </c>
    </row>
    <row r="1323" spans="2:16">
      <c r="B1323" s="113">
        <v>1319</v>
      </c>
      <c r="C1323" s="113">
        <v>3.6</v>
      </c>
      <c r="D1323" s="276">
        <f t="shared" si="40"/>
        <v>6.38879749586558</v>
      </c>
      <c r="L1323" s="114">
        <f>IF(C1323&lt;$G$6,Lähteandmed!$E$45*1.2*1.005*($G$6-O1323),0)</f>
        <v>25.23685248</v>
      </c>
      <c r="M1323" s="276" t="str">
        <f>IF(($G$4-Lähteandmed!$H$45*(Kraadpäevad!$G$4-Kraadpäevad!C1323))&gt;Lähteandmed!$I$45,($G$4-Lähteandmed!$H$45*(Kraadpäevad!$G$4-Kraadpäevad!C1323)),Lähteandmed!$I$45)</f>
        <v/>
      </c>
      <c r="N1323" s="114">
        <f>IFERROR(($G$4-M1323)/($G$4-C1323),Lähteandmed!$H$45)</f>
        <v>0</v>
      </c>
      <c r="O1323" s="276">
        <f t="shared" si="41"/>
        <v>3.6</v>
      </c>
      <c r="P1323" s="276">
        <f>IF(O1323&lt;($G$6-1),Lähteandmed!$E$45*1.2*1.005*(($G$6-1)-O1323),0)</f>
        <v>23.484293279999999</v>
      </c>
    </row>
    <row r="1324" spans="2:16">
      <c r="B1324" s="113">
        <v>1320</v>
      </c>
      <c r="C1324" s="113">
        <v>3.6</v>
      </c>
      <c r="D1324" s="276">
        <f t="shared" si="40"/>
        <v>6.38879749586558</v>
      </c>
      <c r="L1324" s="114">
        <f>IF(C1324&lt;$G$6,Lähteandmed!$E$45*1.2*1.005*($G$6-O1324),0)</f>
        <v>25.23685248</v>
      </c>
      <c r="M1324" s="276" t="str">
        <f>IF(($G$4-Lähteandmed!$H$45*(Kraadpäevad!$G$4-Kraadpäevad!C1324))&gt;Lähteandmed!$I$45,($G$4-Lähteandmed!$H$45*(Kraadpäevad!$G$4-Kraadpäevad!C1324)),Lähteandmed!$I$45)</f>
        <v/>
      </c>
      <c r="N1324" s="114">
        <f>IFERROR(($G$4-M1324)/($G$4-C1324),Lähteandmed!$H$45)</f>
        <v>0</v>
      </c>
      <c r="O1324" s="276">
        <f t="shared" si="41"/>
        <v>3.6</v>
      </c>
      <c r="P1324" s="276">
        <f>IF(O1324&lt;($G$6-1),Lähteandmed!$E$45*1.2*1.005*(($G$6-1)-O1324),0)</f>
        <v>23.484293279999999</v>
      </c>
    </row>
    <row r="1325" spans="2:16">
      <c r="B1325" s="113">
        <v>1321</v>
      </c>
      <c r="C1325" s="113">
        <v>3.4</v>
      </c>
      <c r="D1325" s="276">
        <f t="shared" si="40"/>
        <v>6.5887974958655793</v>
      </c>
      <c r="L1325" s="114">
        <f>IF(C1325&lt;$G$6,Lähteandmed!$E$45*1.2*1.005*($G$6-O1325),0)</f>
        <v>25.587364319999999</v>
      </c>
      <c r="M1325" s="276" t="str">
        <f>IF(($G$4-Lähteandmed!$H$45*(Kraadpäevad!$G$4-Kraadpäevad!C1325))&gt;Lähteandmed!$I$45,($G$4-Lähteandmed!$H$45*(Kraadpäevad!$G$4-Kraadpäevad!C1325)),Lähteandmed!$I$45)</f>
        <v/>
      </c>
      <c r="N1325" s="114">
        <f>IFERROR(($G$4-M1325)/($G$4-C1325),Lähteandmed!$H$45)</f>
        <v>0</v>
      </c>
      <c r="O1325" s="276">
        <f t="shared" si="41"/>
        <v>3.4</v>
      </c>
      <c r="P1325" s="276">
        <f>IF(O1325&lt;($G$6-1),Lähteandmed!$E$45*1.2*1.005*(($G$6-1)-O1325),0)</f>
        <v>23.834805119999999</v>
      </c>
    </row>
    <row r="1326" spans="2:16">
      <c r="B1326" s="113">
        <v>1322</v>
      </c>
      <c r="C1326" s="113">
        <v>3.2</v>
      </c>
      <c r="D1326" s="276">
        <f t="shared" si="40"/>
        <v>6.7887974958655795</v>
      </c>
      <c r="L1326" s="114">
        <f>IF(C1326&lt;$G$6,Lähteandmed!$E$45*1.2*1.005*($G$6-O1326),0)</f>
        <v>25.937876159999998</v>
      </c>
      <c r="M1326" s="276" t="str">
        <f>IF(($G$4-Lähteandmed!$H$45*(Kraadpäevad!$G$4-Kraadpäevad!C1326))&gt;Lähteandmed!$I$45,($G$4-Lähteandmed!$H$45*(Kraadpäevad!$G$4-Kraadpäevad!C1326)),Lähteandmed!$I$45)</f>
        <v/>
      </c>
      <c r="N1326" s="114">
        <f>IFERROR(($G$4-M1326)/($G$4-C1326),Lähteandmed!$H$45)</f>
        <v>0</v>
      </c>
      <c r="O1326" s="276">
        <f t="shared" si="41"/>
        <v>3.2</v>
      </c>
      <c r="P1326" s="276">
        <f>IF(O1326&lt;($G$6-1),Lähteandmed!$E$45*1.2*1.005*(($G$6-1)-O1326),0)</f>
        <v>24.185316959999998</v>
      </c>
    </row>
    <row r="1327" spans="2:16">
      <c r="B1327" s="113">
        <v>1323</v>
      </c>
      <c r="C1327" s="113">
        <v>3</v>
      </c>
      <c r="D1327" s="276">
        <f t="shared" si="40"/>
        <v>6.9887974958655796</v>
      </c>
      <c r="L1327" s="114">
        <f>IF(C1327&lt;$G$6,Lähteandmed!$E$45*1.2*1.005*($G$6-O1327),0)</f>
        <v>26.288387999999998</v>
      </c>
      <c r="M1327" s="276" t="str">
        <f>IF(($G$4-Lähteandmed!$H$45*(Kraadpäevad!$G$4-Kraadpäevad!C1327))&gt;Lähteandmed!$I$45,($G$4-Lähteandmed!$H$45*(Kraadpäevad!$G$4-Kraadpäevad!C1327)),Lähteandmed!$I$45)</f>
        <v/>
      </c>
      <c r="N1327" s="114">
        <f>IFERROR(($G$4-M1327)/($G$4-C1327),Lähteandmed!$H$45)</f>
        <v>0</v>
      </c>
      <c r="O1327" s="276">
        <f t="shared" si="41"/>
        <v>3</v>
      </c>
      <c r="P1327" s="276">
        <f>IF(O1327&lt;($G$6-1),Lähteandmed!$E$45*1.2*1.005*(($G$6-1)-O1327),0)</f>
        <v>24.535828799999997</v>
      </c>
    </row>
    <row r="1328" spans="2:16">
      <c r="B1328" s="113">
        <v>1324</v>
      </c>
      <c r="C1328" s="113">
        <v>3.3</v>
      </c>
      <c r="D1328" s="276">
        <f t="shared" si="40"/>
        <v>6.6887974958655798</v>
      </c>
      <c r="L1328" s="114">
        <f>IF(C1328&lt;$G$6,Lähteandmed!$E$45*1.2*1.005*($G$6-O1328),0)</f>
        <v>25.762620239999997</v>
      </c>
      <c r="M1328" s="276" t="str">
        <f>IF(($G$4-Lähteandmed!$H$45*(Kraadpäevad!$G$4-Kraadpäevad!C1328))&gt;Lähteandmed!$I$45,($G$4-Lähteandmed!$H$45*(Kraadpäevad!$G$4-Kraadpäevad!C1328)),Lähteandmed!$I$45)</f>
        <v/>
      </c>
      <c r="N1328" s="114">
        <f>IFERROR(($G$4-M1328)/($G$4-C1328),Lähteandmed!$H$45)</f>
        <v>0</v>
      </c>
      <c r="O1328" s="276">
        <f t="shared" si="41"/>
        <v>3.3</v>
      </c>
      <c r="P1328" s="276">
        <f>IF(O1328&lt;($G$6-1),Lähteandmed!$E$45*1.2*1.005*(($G$6-1)-O1328),0)</f>
        <v>24.010061039999997</v>
      </c>
    </row>
    <row r="1329" spans="2:16">
      <c r="B1329" s="113">
        <v>1325</v>
      </c>
      <c r="C1329" s="113">
        <v>3.5</v>
      </c>
      <c r="D1329" s="276">
        <f t="shared" si="40"/>
        <v>6.4887974958655796</v>
      </c>
      <c r="L1329" s="114">
        <f>IF(C1329&lt;$G$6,Lähteandmed!$E$45*1.2*1.005*($G$6-O1329),0)</f>
        <v>25.412108399999997</v>
      </c>
      <c r="M1329" s="276" t="str">
        <f>IF(($G$4-Lähteandmed!$H$45*(Kraadpäevad!$G$4-Kraadpäevad!C1329))&gt;Lähteandmed!$I$45,($G$4-Lähteandmed!$H$45*(Kraadpäevad!$G$4-Kraadpäevad!C1329)),Lähteandmed!$I$45)</f>
        <v/>
      </c>
      <c r="N1329" s="114">
        <f>IFERROR(($G$4-M1329)/($G$4-C1329),Lähteandmed!$H$45)</f>
        <v>0</v>
      </c>
      <c r="O1329" s="276">
        <f t="shared" si="41"/>
        <v>3.5</v>
      </c>
      <c r="P1329" s="276">
        <f>IF(O1329&lt;($G$6-1),Lähteandmed!$E$45*1.2*1.005*(($G$6-1)-O1329),0)</f>
        <v>23.659549199999997</v>
      </c>
    </row>
    <row r="1330" spans="2:16">
      <c r="B1330" s="113">
        <v>1326</v>
      </c>
      <c r="C1330" s="113">
        <v>3.8</v>
      </c>
      <c r="D1330" s="276">
        <f t="shared" si="40"/>
        <v>6.1887974958655798</v>
      </c>
      <c r="L1330" s="114">
        <f>IF(C1330&lt;$G$6,Lähteandmed!$E$45*1.2*1.005*($G$6-O1330),0)</f>
        <v>24.886340639999997</v>
      </c>
      <c r="M1330" s="276" t="str">
        <f>IF(($G$4-Lähteandmed!$H$45*(Kraadpäevad!$G$4-Kraadpäevad!C1330))&gt;Lähteandmed!$I$45,($G$4-Lähteandmed!$H$45*(Kraadpäevad!$G$4-Kraadpäevad!C1330)),Lähteandmed!$I$45)</f>
        <v/>
      </c>
      <c r="N1330" s="114">
        <f>IFERROR(($G$4-M1330)/($G$4-C1330),Lähteandmed!$H$45)</f>
        <v>0</v>
      </c>
      <c r="O1330" s="276">
        <f t="shared" si="41"/>
        <v>3.8</v>
      </c>
      <c r="P1330" s="276">
        <f>IF(O1330&lt;($G$6-1),Lähteandmed!$E$45*1.2*1.005*(($G$6-1)-O1330),0)</f>
        <v>23.133781439999996</v>
      </c>
    </row>
    <row r="1331" spans="2:16">
      <c r="B1331" s="113">
        <v>1327</v>
      </c>
      <c r="C1331" s="113">
        <v>4</v>
      </c>
      <c r="D1331" s="276">
        <f t="shared" si="40"/>
        <v>5.9887974958655796</v>
      </c>
      <c r="L1331" s="114">
        <f>IF(C1331&lt;$G$6,Lähteandmed!$E$45*1.2*1.005*($G$6-O1331),0)</f>
        <v>24.535828799999997</v>
      </c>
      <c r="M1331" s="276" t="str">
        <f>IF(($G$4-Lähteandmed!$H$45*(Kraadpäevad!$G$4-Kraadpäevad!C1331))&gt;Lähteandmed!$I$45,($G$4-Lähteandmed!$H$45*(Kraadpäevad!$G$4-Kraadpäevad!C1331)),Lähteandmed!$I$45)</f>
        <v/>
      </c>
      <c r="N1331" s="114">
        <f>IFERROR(($G$4-M1331)/($G$4-C1331),Lähteandmed!$H$45)</f>
        <v>0</v>
      </c>
      <c r="O1331" s="276">
        <f t="shared" si="41"/>
        <v>4</v>
      </c>
      <c r="P1331" s="276">
        <f>IF(O1331&lt;($G$6-1),Lähteandmed!$E$45*1.2*1.005*(($G$6-1)-O1331),0)</f>
        <v>22.783269599999997</v>
      </c>
    </row>
    <row r="1332" spans="2:16">
      <c r="B1332" s="113">
        <v>1328</v>
      </c>
      <c r="C1332" s="113">
        <v>4.2</v>
      </c>
      <c r="D1332" s="276">
        <f t="shared" si="40"/>
        <v>5.7887974958655795</v>
      </c>
      <c r="L1332" s="114">
        <f>IF(C1332&lt;$G$6,Lähteandmed!$E$45*1.2*1.005*($G$6-O1332),0)</f>
        <v>24.185316959999998</v>
      </c>
      <c r="M1332" s="276" t="str">
        <f>IF(($G$4-Lähteandmed!$H$45*(Kraadpäevad!$G$4-Kraadpäevad!C1332))&gt;Lähteandmed!$I$45,($G$4-Lähteandmed!$H$45*(Kraadpäevad!$G$4-Kraadpäevad!C1332)),Lähteandmed!$I$45)</f>
        <v/>
      </c>
      <c r="N1332" s="114">
        <f>IFERROR(($G$4-M1332)/($G$4-C1332),Lähteandmed!$H$45)</f>
        <v>0</v>
      </c>
      <c r="O1332" s="276">
        <f t="shared" si="41"/>
        <v>4.2</v>
      </c>
      <c r="P1332" s="276">
        <f>IF(O1332&lt;($G$6-1),Lähteandmed!$E$45*1.2*1.005*(($G$6-1)-O1332),0)</f>
        <v>22.432757760000001</v>
      </c>
    </row>
    <row r="1333" spans="2:16">
      <c r="B1333" s="113">
        <v>1329</v>
      </c>
      <c r="C1333" s="113">
        <v>4.4000000000000004</v>
      </c>
      <c r="D1333" s="276">
        <f t="shared" si="40"/>
        <v>5.5887974958655793</v>
      </c>
      <c r="L1333" s="114">
        <f>IF(C1333&lt;$G$6,Lähteandmed!$E$45*1.2*1.005*($G$6-O1333),0)</f>
        <v>23.834805119999999</v>
      </c>
      <c r="M1333" s="276" t="str">
        <f>IF(($G$4-Lähteandmed!$H$45*(Kraadpäevad!$G$4-Kraadpäevad!C1333))&gt;Lähteandmed!$I$45,($G$4-Lähteandmed!$H$45*(Kraadpäevad!$G$4-Kraadpäevad!C1333)),Lähteandmed!$I$45)</f>
        <v/>
      </c>
      <c r="N1333" s="114">
        <f>IFERROR(($G$4-M1333)/($G$4-C1333),Lähteandmed!$H$45)</f>
        <v>0</v>
      </c>
      <c r="O1333" s="276">
        <f t="shared" si="41"/>
        <v>4.4000000000000004</v>
      </c>
      <c r="P1333" s="276">
        <f>IF(O1333&lt;($G$6-1),Lähteandmed!$E$45*1.2*1.005*(($G$6-1)-O1333),0)</f>
        <v>22.082245919999998</v>
      </c>
    </row>
    <row r="1334" spans="2:16">
      <c r="B1334" s="113">
        <v>1330</v>
      </c>
      <c r="C1334" s="113">
        <v>4.5</v>
      </c>
      <c r="D1334" s="276">
        <f t="shared" si="40"/>
        <v>5.4887974958655796</v>
      </c>
      <c r="L1334" s="114">
        <f>IF(C1334&lt;$G$6,Lähteandmed!$E$45*1.2*1.005*($G$6-O1334),0)</f>
        <v>23.659549199999997</v>
      </c>
      <c r="M1334" s="276" t="str">
        <f>IF(($G$4-Lähteandmed!$H$45*(Kraadpäevad!$G$4-Kraadpäevad!C1334))&gt;Lähteandmed!$I$45,($G$4-Lähteandmed!$H$45*(Kraadpäevad!$G$4-Kraadpäevad!C1334)),Lähteandmed!$I$45)</f>
        <v/>
      </c>
      <c r="N1334" s="114">
        <f>IFERROR(($G$4-M1334)/($G$4-C1334),Lähteandmed!$H$45)</f>
        <v>0</v>
      </c>
      <c r="O1334" s="276">
        <f t="shared" si="41"/>
        <v>4.5</v>
      </c>
      <c r="P1334" s="276">
        <f>IF(O1334&lt;($G$6-1),Lähteandmed!$E$45*1.2*1.005*(($G$6-1)-O1334),0)</f>
        <v>21.906989999999997</v>
      </c>
    </row>
    <row r="1335" spans="2:16">
      <c r="B1335" s="113">
        <v>1331</v>
      </c>
      <c r="C1335" s="113">
        <v>4.5</v>
      </c>
      <c r="D1335" s="276">
        <f t="shared" si="40"/>
        <v>5.4887974958655796</v>
      </c>
      <c r="L1335" s="114">
        <f>IF(C1335&lt;$G$6,Lähteandmed!$E$45*1.2*1.005*($G$6-O1335),0)</f>
        <v>23.659549199999997</v>
      </c>
      <c r="M1335" s="276" t="str">
        <f>IF(($G$4-Lähteandmed!$H$45*(Kraadpäevad!$G$4-Kraadpäevad!C1335))&gt;Lähteandmed!$I$45,($G$4-Lähteandmed!$H$45*(Kraadpäevad!$G$4-Kraadpäevad!C1335)),Lähteandmed!$I$45)</f>
        <v/>
      </c>
      <c r="N1335" s="114">
        <f>IFERROR(($G$4-M1335)/($G$4-C1335),Lähteandmed!$H$45)</f>
        <v>0</v>
      </c>
      <c r="O1335" s="276">
        <f t="shared" si="41"/>
        <v>4.5</v>
      </c>
      <c r="P1335" s="276">
        <f>IF(O1335&lt;($G$6-1),Lähteandmed!$E$45*1.2*1.005*(($G$6-1)-O1335),0)</f>
        <v>21.906989999999997</v>
      </c>
    </row>
    <row r="1336" spans="2:16">
      <c r="B1336" s="113">
        <v>1332</v>
      </c>
      <c r="C1336" s="113">
        <v>4.5999999999999996</v>
      </c>
      <c r="D1336" s="276">
        <f t="shared" si="40"/>
        <v>5.38879749586558</v>
      </c>
      <c r="L1336" s="114">
        <f>IF(C1336&lt;$G$6,Lähteandmed!$E$45*1.2*1.005*($G$6-O1336),0)</f>
        <v>23.484293279999999</v>
      </c>
      <c r="M1336" s="276" t="str">
        <f>IF(($G$4-Lähteandmed!$H$45*(Kraadpäevad!$G$4-Kraadpäevad!C1336))&gt;Lähteandmed!$I$45,($G$4-Lähteandmed!$H$45*(Kraadpäevad!$G$4-Kraadpäevad!C1336)),Lähteandmed!$I$45)</f>
        <v/>
      </c>
      <c r="N1336" s="114">
        <f>IFERROR(($G$4-M1336)/($G$4-C1336),Lähteandmed!$H$45)</f>
        <v>0</v>
      </c>
      <c r="O1336" s="276">
        <f t="shared" si="41"/>
        <v>4.5999999999999996</v>
      </c>
      <c r="P1336" s="276">
        <f>IF(O1336&lt;($G$6-1),Lähteandmed!$E$45*1.2*1.005*(($G$6-1)-O1336),0)</f>
        <v>21.731734079999999</v>
      </c>
    </row>
    <row r="1337" spans="2:16">
      <c r="B1337" s="113">
        <v>1333</v>
      </c>
      <c r="C1337" s="113">
        <v>4.5999999999999996</v>
      </c>
      <c r="D1337" s="276">
        <f t="shared" si="40"/>
        <v>5.38879749586558</v>
      </c>
      <c r="L1337" s="114">
        <f>IF(C1337&lt;$G$6,Lähteandmed!$E$45*1.2*1.005*($G$6-O1337),0)</f>
        <v>23.484293279999999</v>
      </c>
      <c r="M1337" s="276" t="str">
        <f>IF(($G$4-Lähteandmed!$H$45*(Kraadpäevad!$G$4-Kraadpäevad!C1337))&gt;Lähteandmed!$I$45,($G$4-Lähteandmed!$H$45*(Kraadpäevad!$G$4-Kraadpäevad!C1337)),Lähteandmed!$I$45)</f>
        <v/>
      </c>
      <c r="N1337" s="114">
        <f>IFERROR(($G$4-M1337)/($G$4-C1337),Lähteandmed!$H$45)</f>
        <v>0</v>
      </c>
      <c r="O1337" s="276">
        <f t="shared" si="41"/>
        <v>4.5999999999999996</v>
      </c>
      <c r="P1337" s="276">
        <f>IF(O1337&lt;($G$6-1),Lähteandmed!$E$45*1.2*1.005*(($G$6-1)-O1337),0)</f>
        <v>21.731734079999999</v>
      </c>
    </row>
    <row r="1338" spans="2:16">
      <c r="B1338" s="113">
        <v>1334</v>
      </c>
      <c r="C1338" s="113">
        <v>4.5999999999999996</v>
      </c>
      <c r="D1338" s="276">
        <f t="shared" si="40"/>
        <v>5.38879749586558</v>
      </c>
      <c r="L1338" s="114">
        <f>IF(C1338&lt;$G$6,Lähteandmed!$E$45*1.2*1.005*($G$6-O1338),0)</f>
        <v>23.484293279999999</v>
      </c>
      <c r="M1338" s="276" t="str">
        <f>IF(($G$4-Lähteandmed!$H$45*(Kraadpäevad!$G$4-Kraadpäevad!C1338))&gt;Lähteandmed!$I$45,($G$4-Lähteandmed!$H$45*(Kraadpäevad!$G$4-Kraadpäevad!C1338)),Lähteandmed!$I$45)</f>
        <v/>
      </c>
      <c r="N1338" s="114">
        <f>IFERROR(($G$4-M1338)/($G$4-C1338),Lähteandmed!$H$45)</f>
        <v>0</v>
      </c>
      <c r="O1338" s="276">
        <f t="shared" si="41"/>
        <v>4.5999999999999996</v>
      </c>
      <c r="P1338" s="276">
        <f>IF(O1338&lt;($G$6-1),Lähteandmed!$E$45*1.2*1.005*(($G$6-1)-O1338),0)</f>
        <v>21.731734079999999</v>
      </c>
    </row>
    <row r="1339" spans="2:16">
      <c r="B1339" s="113">
        <v>1335</v>
      </c>
      <c r="C1339" s="113">
        <v>4.5999999999999996</v>
      </c>
      <c r="D1339" s="276">
        <f t="shared" si="40"/>
        <v>5.38879749586558</v>
      </c>
      <c r="L1339" s="114">
        <f>IF(C1339&lt;$G$6,Lähteandmed!$E$45*1.2*1.005*($G$6-O1339),0)</f>
        <v>23.484293279999999</v>
      </c>
      <c r="M1339" s="276" t="str">
        <f>IF(($G$4-Lähteandmed!$H$45*(Kraadpäevad!$G$4-Kraadpäevad!C1339))&gt;Lähteandmed!$I$45,($G$4-Lähteandmed!$H$45*(Kraadpäevad!$G$4-Kraadpäevad!C1339)),Lähteandmed!$I$45)</f>
        <v/>
      </c>
      <c r="N1339" s="114">
        <f>IFERROR(($G$4-M1339)/($G$4-C1339),Lähteandmed!$H$45)</f>
        <v>0</v>
      </c>
      <c r="O1339" s="276">
        <f t="shared" si="41"/>
        <v>4.5999999999999996</v>
      </c>
      <c r="P1339" s="276">
        <f>IF(O1339&lt;($G$6-1),Lähteandmed!$E$45*1.2*1.005*(($G$6-1)-O1339),0)</f>
        <v>21.731734079999999</v>
      </c>
    </row>
    <row r="1340" spans="2:16">
      <c r="B1340" s="113">
        <v>1336</v>
      </c>
      <c r="C1340" s="113">
        <v>4.5</v>
      </c>
      <c r="D1340" s="276">
        <f t="shared" si="40"/>
        <v>5.4887974958655796</v>
      </c>
      <c r="L1340" s="114">
        <f>IF(C1340&lt;$G$6,Lähteandmed!$E$45*1.2*1.005*($G$6-O1340),0)</f>
        <v>23.659549199999997</v>
      </c>
      <c r="M1340" s="276" t="str">
        <f>IF(($G$4-Lähteandmed!$H$45*(Kraadpäevad!$G$4-Kraadpäevad!C1340))&gt;Lähteandmed!$I$45,($G$4-Lähteandmed!$H$45*(Kraadpäevad!$G$4-Kraadpäevad!C1340)),Lähteandmed!$I$45)</f>
        <v/>
      </c>
      <c r="N1340" s="114">
        <f>IFERROR(($G$4-M1340)/($G$4-C1340),Lähteandmed!$H$45)</f>
        <v>0</v>
      </c>
      <c r="O1340" s="276">
        <f t="shared" si="41"/>
        <v>4.5</v>
      </c>
      <c r="P1340" s="276">
        <f>IF(O1340&lt;($G$6-1),Lähteandmed!$E$45*1.2*1.005*(($G$6-1)-O1340),0)</f>
        <v>21.906989999999997</v>
      </c>
    </row>
    <row r="1341" spans="2:16">
      <c r="B1341" s="113">
        <v>1337</v>
      </c>
      <c r="C1341" s="113">
        <v>4.3</v>
      </c>
      <c r="D1341" s="276">
        <f t="shared" si="40"/>
        <v>5.6887974958655798</v>
      </c>
      <c r="L1341" s="114">
        <f>IF(C1341&lt;$G$6,Lähteandmed!$E$45*1.2*1.005*($G$6-O1341),0)</f>
        <v>24.010061039999997</v>
      </c>
      <c r="M1341" s="276" t="str">
        <f>IF(($G$4-Lähteandmed!$H$45*(Kraadpäevad!$G$4-Kraadpäevad!C1341))&gt;Lähteandmed!$I$45,($G$4-Lähteandmed!$H$45*(Kraadpäevad!$G$4-Kraadpäevad!C1341)),Lähteandmed!$I$45)</f>
        <v/>
      </c>
      <c r="N1341" s="114">
        <f>IFERROR(($G$4-M1341)/($G$4-C1341),Lähteandmed!$H$45)</f>
        <v>0</v>
      </c>
      <c r="O1341" s="276">
        <f t="shared" si="41"/>
        <v>4.3</v>
      </c>
      <c r="P1341" s="276">
        <f>IF(O1341&lt;($G$6-1),Lähteandmed!$E$45*1.2*1.005*(($G$6-1)-O1341),0)</f>
        <v>22.257501839999996</v>
      </c>
    </row>
    <row r="1342" spans="2:16">
      <c r="B1342" s="113">
        <v>1338</v>
      </c>
      <c r="C1342" s="113">
        <v>4.2</v>
      </c>
      <c r="D1342" s="276">
        <f t="shared" si="40"/>
        <v>5.7887974958655795</v>
      </c>
      <c r="L1342" s="114">
        <f>IF(C1342&lt;$G$6,Lähteandmed!$E$45*1.2*1.005*($G$6-O1342),0)</f>
        <v>24.185316959999998</v>
      </c>
      <c r="M1342" s="276" t="str">
        <f>IF(($G$4-Lähteandmed!$H$45*(Kraadpäevad!$G$4-Kraadpäevad!C1342))&gt;Lähteandmed!$I$45,($G$4-Lähteandmed!$H$45*(Kraadpäevad!$G$4-Kraadpäevad!C1342)),Lähteandmed!$I$45)</f>
        <v/>
      </c>
      <c r="N1342" s="114">
        <f>IFERROR(($G$4-M1342)/($G$4-C1342),Lähteandmed!$H$45)</f>
        <v>0</v>
      </c>
      <c r="O1342" s="276">
        <f t="shared" si="41"/>
        <v>4.2</v>
      </c>
      <c r="P1342" s="276">
        <f>IF(O1342&lt;($G$6-1),Lähteandmed!$E$45*1.2*1.005*(($G$6-1)-O1342),0)</f>
        <v>22.432757760000001</v>
      </c>
    </row>
    <row r="1343" spans="2:16">
      <c r="B1343" s="113">
        <v>1339</v>
      </c>
      <c r="C1343" s="113">
        <v>3.8</v>
      </c>
      <c r="D1343" s="276">
        <f t="shared" si="40"/>
        <v>6.1887974958655798</v>
      </c>
      <c r="L1343" s="114">
        <f>IF(C1343&lt;$G$6,Lähteandmed!$E$45*1.2*1.005*($G$6-O1343),0)</f>
        <v>24.886340639999997</v>
      </c>
      <c r="M1343" s="276" t="str">
        <f>IF(($G$4-Lähteandmed!$H$45*(Kraadpäevad!$G$4-Kraadpäevad!C1343))&gt;Lähteandmed!$I$45,($G$4-Lähteandmed!$H$45*(Kraadpäevad!$G$4-Kraadpäevad!C1343)),Lähteandmed!$I$45)</f>
        <v/>
      </c>
      <c r="N1343" s="114">
        <f>IFERROR(($G$4-M1343)/($G$4-C1343),Lähteandmed!$H$45)</f>
        <v>0</v>
      </c>
      <c r="O1343" s="276">
        <f t="shared" si="41"/>
        <v>3.8</v>
      </c>
      <c r="P1343" s="276">
        <f>IF(O1343&lt;($G$6-1),Lähteandmed!$E$45*1.2*1.005*(($G$6-1)-O1343),0)</f>
        <v>23.133781439999996</v>
      </c>
    </row>
    <row r="1344" spans="2:16">
      <c r="B1344" s="113">
        <v>1340</v>
      </c>
      <c r="C1344" s="113">
        <v>3.5</v>
      </c>
      <c r="D1344" s="276">
        <f t="shared" si="40"/>
        <v>6.4887974958655796</v>
      </c>
      <c r="L1344" s="114">
        <f>IF(C1344&lt;$G$6,Lähteandmed!$E$45*1.2*1.005*($G$6-O1344),0)</f>
        <v>25.412108399999997</v>
      </c>
      <c r="M1344" s="276" t="str">
        <f>IF(($G$4-Lähteandmed!$H$45*(Kraadpäevad!$G$4-Kraadpäevad!C1344))&gt;Lähteandmed!$I$45,($G$4-Lähteandmed!$H$45*(Kraadpäevad!$G$4-Kraadpäevad!C1344)),Lähteandmed!$I$45)</f>
        <v/>
      </c>
      <c r="N1344" s="114">
        <f>IFERROR(($G$4-M1344)/($G$4-C1344),Lähteandmed!$H$45)</f>
        <v>0</v>
      </c>
      <c r="O1344" s="276">
        <f t="shared" si="41"/>
        <v>3.5</v>
      </c>
      <c r="P1344" s="276">
        <f>IF(O1344&lt;($G$6-1),Lähteandmed!$E$45*1.2*1.005*(($G$6-1)-O1344),0)</f>
        <v>23.659549199999997</v>
      </c>
    </row>
    <row r="1345" spans="2:16">
      <c r="B1345" s="113">
        <v>1341</v>
      </c>
      <c r="C1345" s="113">
        <v>3.1</v>
      </c>
      <c r="D1345" s="276">
        <f t="shared" si="40"/>
        <v>6.88879749586558</v>
      </c>
      <c r="L1345" s="114">
        <f>IF(C1345&lt;$G$6,Lähteandmed!$E$45*1.2*1.005*($G$6-O1345),0)</f>
        <v>26.11313208</v>
      </c>
      <c r="M1345" s="276" t="str">
        <f>IF(($G$4-Lähteandmed!$H$45*(Kraadpäevad!$G$4-Kraadpäevad!C1345))&gt;Lähteandmed!$I$45,($G$4-Lähteandmed!$H$45*(Kraadpäevad!$G$4-Kraadpäevad!C1345)),Lähteandmed!$I$45)</f>
        <v/>
      </c>
      <c r="N1345" s="114">
        <f>IFERROR(($G$4-M1345)/($G$4-C1345),Lähteandmed!$H$45)</f>
        <v>0</v>
      </c>
      <c r="O1345" s="276">
        <f t="shared" si="41"/>
        <v>3.1</v>
      </c>
      <c r="P1345" s="276">
        <f>IF(O1345&lt;($G$6-1),Lähteandmed!$E$45*1.2*1.005*(($G$6-1)-O1345),0)</f>
        <v>24.360572879999999</v>
      </c>
    </row>
    <row r="1346" spans="2:16">
      <c r="B1346" s="113">
        <v>1342</v>
      </c>
      <c r="C1346" s="113">
        <v>2.9</v>
      </c>
      <c r="D1346" s="276">
        <f t="shared" si="40"/>
        <v>7.0887974958655793</v>
      </c>
      <c r="L1346" s="114">
        <f>IF(C1346&lt;$G$6,Lähteandmed!$E$45*1.2*1.005*($G$6-O1346),0)</f>
        <v>26.463643919999999</v>
      </c>
      <c r="M1346" s="276" t="str">
        <f>IF(($G$4-Lähteandmed!$H$45*(Kraadpäevad!$G$4-Kraadpäevad!C1346))&gt;Lähteandmed!$I$45,($G$4-Lähteandmed!$H$45*(Kraadpäevad!$G$4-Kraadpäevad!C1346)),Lähteandmed!$I$45)</f>
        <v/>
      </c>
      <c r="N1346" s="114">
        <f>IFERROR(($G$4-M1346)/($G$4-C1346),Lähteandmed!$H$45)</f>
        <v>0</v>
      </c>
      <c r="O1346" s="276">
        <f t="shared" si="41"/>
        <v>2.9</v>
      </c>
      <c r="P1346" s="276">
        <f>IF(O1346&lt;($G$6-1),Lähteandmed!$E$45*1.2*1.005*(($G$6-1)-O1346),0)</f>
        <v>24.711084719999999</v>
      </c>
    </row>
    <row r="1347" spans="2:16">
      <c r="B1347" s="113">
        <v>1343</v>
      </c>
      <c r="C1347" s="113">
        <v>2.8</v>
      </c>
      <c r="D1347" s="276">
        <f t="shared" si="40"/>
        <v>7.1887974958655798</v>
      </c>
      <c r="L1347" s="114">
        <f>IF(C1347&lt;$G$6,Lähteandmed!$E$45*1.2*1.005*($G$6-O1347),0)</f>
        <v>26.638899839999997</v>
      </c>
      <c r="M1347" s="276" t="str">
        <f>IF(($G$4-Lähteandmed!$H$45*(Kraadpäevad!$G$4-Kraadpäevad!C1347))&gt;Lähteandmed!$I$45,($G$4-Lähteandmed!$H$45*(Kraadpäevad!$G$4-Kraadpäevad!C1347)),Lähteandmed!$I$45)</f>
        <v/>
      </c>
      <c r="N1347" s="114">
        <f>IFERROR(($G$4-M1347)/($G$4-C1347),Lähteandmed!$H$45)</f>
        <v>0</v>
      </c>
      <c r="O1347" s="276">
        <f t="shared" si="41"/>
        <v>2.8</v>
      </c>
      <c r="P1347" s="276">
        <f>IF(O1347&lt;($G$6-1),Lähteandmed!$E$45*1.2*1.005*(($G$6-1)-O1347),0)</f>
        <v>24.886340639999997</v>
      </c>
    </row>
    <row r="1348" spans="2:16">
      <c r="B1348" s="113">
        <v>1344</v>
      </c>
      <c r="C1348" s="113">
        <v>2.6</v>
      </c>
      <c r="D1348" s="276">
        <f t="shared" ref="D1348:D1411" si="42">IFERROR(IF($G$5-C1348&gt;0,$G$5-C1348,"0"),0)</f>
        <v>7.38879749586558</v>
      </c>
      <c r="L1348" s="114">
        <f>IF(C1348&lt;$G$6,Lähteandmed!$E$45*1.2*1.005*($G$6-O1348),0)</f>
        <v>26.98941168</v>
      </c>
      <c r="M1348" s="276" t="str">
        <f>IF(($G$4-Lähteandmed!$H$45*(Kraadpäevad!$G$4-Kraadpäevad!C1348))&gt;Lähteandmed!$I$45,($G$4-Lähteandmed!$H$45*(Kraadpäevad!$G$4-Kraadpäevad!C1348)),Lähteandmed!$I$45)</f>
        <v/>
      </c>
      <c r="N1348" s="114">
        <f>IFERROR(($G$4-M1348)/($G$4-C1348),Lähteandmed!$H$45)</f>
        <v>0</v>
      </c>
      <c r="O1348" s="276">
        <f t="shared" ref="O1348:O1411" si="43">N1348*($G$4-C1348)+C1348</f>
        <v>2.6</v>
      </c>
      <c r="P1348" s="276">
        <f>IF(O1348&lt;($G$6-1),Lähteandmed!$E$45*1.2*1.005*(($G$6-1)-O1348),0)</f>
        <v>25.23685248</v>
      </c>
    </row>
    <row r="1349" spans="2:16">
      <c r="B1349" s="113">
        <v>1345</v>
      </c>
      <c r="C1349" s="113">
        <v>2.4</v>
      </c>
      <c r="D1349" s="276">
        <f t="shared" si="42"/>
        <v>7.5887974958655793</v>
      </c>
      <c r="L1349" s="114">
        <f>IF(C1349&lt;$G$6,Lähteandmed!$E$45*1.2*1.005*($G$6-O1349),0)</f>
        <v>27.339923519999996</v>
      </c>
      <c r="M1349" s="276" t="str">
        <f>IF(($G$4-Lähteandmed!$H$45*(Kraadpäevad!$G$4-Kraadpäevad!C1349))&gt;Lähteandmed!$I$45,($G$4-Lähteandmed!$H$45*(Kraadpäevad!$G$4-Kraadpäevad!C1349)),Lähteandmed!$I$45)</f>
        <v/>
      </c>
      <c r="N1349" s="114">
        <f>IFERROR(($G$4-M1349)/($G$4-C1349),Lähteandmed!$H$45)</f>
        <v>0</v>
      </c>
      <c r="O1349" s="276">
        <f t="shared" si="43"/>
        <v>2.4</v>
      </c>
      <c r="P1349" s="276">
        <f>IF(O1349&lt;($G$6-1),Lähteandmed!$E$45*1.2*1.005*(($G$6-1)-O1349),0)</f>
        <v>25.587364319999999</v>
      </c>
    </row>
    <row r="1350" spans="2:16">
      <c r="B1350" s="113">
        <v>1346</v>
      </c>
      <c r="C1350" s="113">
        <v>2.2000000000000002</v>
      </c>
      <c r="D1350" s="276">
        <f t="shared" si="42"/>
        <v>7.7887974958655795</v>
      </c>
      <c r="L1350" s="114">
        <f>IF(C1350&lt;$G$6,Lähteandmed!$E$45*1.2*1.005*($G$6-O1350),0)</f>
        <v>27.690435359999999</v>
      </c>
      <c r="M1350" s="276" t="str">
        <f>IF(($G$4-Lähteandmed!$H$45*(Kraadpäevad!$G$4-Kraadpäevad!C1350))&gt;Lähteandmed!$I$45,($G$4-Lähteandmed!$H$45*(Kraadpäevad!$G$4-Kraadpäevad!C1350)),Lähteandmed!$I$45)</f>
        <v/>
      </c>
      <c r="N1350" s="114">
        <f>IFERROR(($G$4-M1350)/($G$4-C1350),Lähteandmed!$H$45)</f>
        <v>0</v>
      </c>
      <c r="O1350" s="276">
        <f t="shared" si="43"/>
        <v>2.2000000000000002</v>
      </c>
      <c r="P1350" s="276">
        <f>IF(O1350&lt;($G$6-1),Lähteandmed!$E$45*1.2*1.005*(($G$6-1)-O1350),0)</f>
        <v>25.937876159999998</v>
      </c>
    </row>
    <row r="1351" spans="2:16">
      <c r="B1351" s="113">
        <v>1347</v>
      </c>
      <c r="C1351" s="113">
        <v>2</v>
      </c>
      <c r="D1351" s="276">
        <f t="shared" si="42"/>
        <v>7.9887974958655796</v>
      </c>
      <c r="L1351" s="114">
        <f>IF(C1351&lt;$G$6,Lähteandmed!$E$45*1.2*1.005*($G$6-O1351),0)</f>
        <v>28.040947199999998</v>
      </c>
      <c r="M1351" s="276" t="str">
        <f>IF(($G$4-Lähteandmed!$H$45*(Kraadpäevad!$G$4-Kraadpäevad!C1351))&gt;Lähteandmed!$I$45,($G$4-Lähteandmed!$H$45*(Kraadpäevad!$G$4-Kraadpäevad!C1351)),Lähteandmed!$I$45)</f>
        <v/>
      </c>
      <c r="N1351" s="114">
        <f>IFERROR(($G$4-M1351)/($G$4-C1351),Lähteandmed!$H$45)</f>
        <v>0</v>
      </c>
      <c r="O1351" s="276">
        <f t="shared" si="43"/>
        <v>2</v>
      </c>
      <c r="P1351" s="276">
        <f>IF(O1351&lt;($G$6-1),Lähteandmed!$E$45*1.2*1.005*(($G$6-1)-O1351),0)</f>
        <v>26.288387999999998</v>
      </c>
    </row>
    <row r="1352" spans="2:16">
      <c r="B1352" s="113">
        <v>1348</v>
      </c>
      <c r="C1352" s="113">
        <v>1.9</v>
      </c>
      <c r="D1352" s="276">
        <f t="shared" si="42"/>
        <v>8.0887974958655793</v>
      </c>
      <c r="L1352" s="114">
        <f>IF(C1352&lt;$G$6,Lähteandmed!$E$45*1.2*1.005*($G$6-O1352),0)</f>
        <v>28.216203119999999</v>
      </c>
      <c r="M1352" s="276" t="str">
        <f>IF(($G$4-Lähteandmed!$H$45*(Kraadpäevad!$G$4-Kraadpäevad!C1352))&gt;Lähteandmed!$I$45,($G$4-Lähteandmed!$H$45*(Kraadpäevad!$G$4-Kraadpäevad!C1352)),Lähteandmed!$I$45)</f>
        <v/>
      </c>
      <c r="N1352" s="114">
        <f>IFERROR(($G$4-M1352)/($G$4-C1352),Lähteandmed!$H$45)</f>
        <v>0</v>
      </c>
      <c r="O1352" s="276">
        <f t="shared" si="43"/>
        <v>1.9</v>
      </c>
      <c r="P1352" s="276">
        <f>IF(O1352&lt;($G$6-1),Lähteandmed!$E$45*1.2*1.005*(($G$6-1)-O1352),0)</f>
        <v>26.463643919999999</v>
      </c>
    </row>
    <row r="1353" spans="2:16">
      <c r="B1353" s="113">
        <v>1349</v>
      </c>
      <c r="C1353" s="113">
        <v>1.7</v>
      </c>
      <c r="D1353" s="276">
        <f t="shared" si="42"/>
        <v>8.2887974958655803</v>
      </c>
      <c r="L1353" s="114">
        <f>IF(C1353&lt;$G$6,Lähteandmed!$E$45*1.2*1.005*($G$6-O1353),0)</f>
        <v>28.566714959999999</v>
      </c>
      <c r="M1353" s="276" t="str">
        <f>IF(($G$4-Lähteandmed!$H$45*(Kraadpäevad!$G$4-Kraadpäevad!C1353))&gt;Lähteandmed!$I$45,($G$4-Lähteandmed!$H$45*(Kraadpäevad!$G$4-Kraadpäevad!C1353)),Lähteandmed!$I$45)</f>
        <v/>
      </c>
      <c r="N1353" s="114">
        <f>IFERROR(($G$4-M1353)/($G$4-C1353),Lähteandmed!$H$45)</f>
        <v>0</v>
      </c>
      <c r="O1353" s="276">
        <f t="shared" si="43"/>
        <v>1.7</v>
      </c>
      <c r="P1353" s="276">
        <f>IF(O1353&lt;($G$6-1),Lähteandmed!$E$45*1.2*1.005*(($G$6-1)-O1353),0)</f>
        <v>26.814155759999998</v>
      </c>
    </row>
    <row r="1354" spans="2:16">
      <c r="B1354" s="113">
        <v>1350</v>
      </c>
      <c r="C1354" s="113">
        <v>1.6</v>
      </c>
      <c r="D1354" s="276">
        <f t="shared" si="42"/>
        <v>8.38879749586558</v>
      </c>
      <c r="L1354" s="114">
        <f>IF(C1354&lt;$G$6,Lähteandmed!$E$45*1.2*1.005*($G$6-O1354),0)</f>
        <v>28.741970879999997</v>
      </c>
      <c r="M1354" s="276" t="str">
        <f>IF(($G$4-Lähteandmed!$H$45*(Kraadpäevad!$G$4-Kraadpäevad!C1354))&gt;Lähteandmed!$I$45,($G$4-Lähteandmed!$H$45*(Kraadpäevad!$G$4-Kraadpäevad!C1354)),Lähteandmed!$I$45)</f>
        <v/>
      </c>
      <c r="N1354" s="114">
        <f>IFERROR(($G$4-M1354)/($G$4-C1354),Lähteandmed!$H$45)</f>
        <v>0</v>
      </c>
      <c r="O1354" s="276">
        <f t="shared" si="43"/>
        <v>1.6</v>
      </c>
      <c r="P1354" s="276">
        <f>IF(O1354&lt;($G$6-1),Lähteandmed!$E$45*1.2*1.005*(($G$6-1)-O1354),0)</f>
        <v>26.98941168</v>
      </c>
    </row>
    <row r="1355" spans="2:16">
      <c r="B1355" s="113">
        <v>1351</v>
      </c>
      <c r="C1355" s="113">
        <v>1.2</v>
      </c>
      <c r="D1355" s="276">
        <f t="shared" si="42"/>
        <v>8.7887974958655803</v>
      </c>
      <c r="L1355" s="114">
        <f>IF(C1355&lt;$G$6,Lähteandmed!$E$45*1.2*1.005*($G$6-O1355),0)</f>
        <v>29.442994559999999</v>
      </c>
      <c r="M1355" s="276" t="str">
        <f>IF(($G$4-Lähteandmed!$H$45*(Kraadpäevad!$G$4-Kraadpäevad!C1355))&gt;Lähteandmed!$I$45,($G$4-Lähteandmed!$H$45*(Kraadpäevad!$G$4-Kraadpäevad!C1355)),Lähteandmed!$I$45)</f>
        <v/>
      </c>
      <c r="N1355" s="114">
        <f>IFERROR(($G$4-M1355)/($G$4-C1355),Lähteandmed!$H$45)</f>
        <v>0</v>
      </c>
      <c r="O1355" s="276">
        <f t="shared" si="43"/>
        <v>1.2</v>
      </c>
      <c r="P1355" s="276">
        <f>IF(O1355&lt;($G$6-1),Lähteandmed!$E$45*1.2*1.005*(($G$6-1)-O1355),0)</f>
        <v>27.690435359999999</v>
      </c>
    </row>
    <row r="1356" spans="2:16">
      <c r="B1356" s="113">
        <v>1352</v>
      </c>
      <c r="C1356" s="113">
        <v>0.8</v>
      </c>
      <c r="D1356" s="276">
        <f t="shared" si="42"/>
        <v>9.1887974958655789</v>
      </c>
      <c r="L1356" s="114">
        <f>IF(C1356&lt;$G$6,Lähteandmed!$E$45*1.2*1.005*($G$6-O1356),0)</f>
        <v>30.144018239999998</v>
      </c>
      <c r="M1356" s="276" t="str">
        <f>IF(($G$4-Lähteandmed!$H$45*(Kraadpäevad!$G$4-Kraadpäevad!C1356))&gt;Lähteandmed!$I$45,($G$4-Lähteandmed!$H$45*(Kraadpäevad!$G$4-Kraadpäevad!C1356)),Lähteandmed!$I$45)</f>
        <v/>
      </c>
      <c r="N1356" s="114">
        <f>IFERROR(($G$4-M1356)/($G$4-C1356),Lähteandmed!$H$45)</f>
        <v>0</v>
      </c>
      <c r="O1356" s="276">
        <f t="shared" si="43"/>
        <v>0.8</v>
      </c>
      <c r="P1356" s="276">
        <f>IF(O1356&lt;($G$6-1),Lähteandmed!$E$45*1.2*1.005*(($G$6-1)-O1356),0)</f>
        <v>28.391459039999997</v>
      </c>
    </row>
    <row r="1357" spans="2:16">
      <c r="B1357" s="113">
        <v>1353</v>
      </c>
      <c r="C1357" s="113">
        <v>0.4</v>
      </c>
      <c r="D1357" s="276">
        <f t="shared" si="42"/>
        <v>9.5887974958655793</v>
      </c>
      <c r="L1357" s="114">
        <f>IF(C1357&lt;$G$6,Lähteandmed!$E$45*1.2*1.005*($G$6-O1357),0)</f>
        <v>30.84504192</v>
      </c>
      <c r="M1357" s="276" t="str">
        <f>IF(($G$4-Lähteandmed!$H$45*(Kraadpäevad!$G$4-Kraadpäevad!C1357))&gt;Lähteandmed!$I$45,($G$4-Lähteandmed!$H$45*(Kraadpäevad!$G$4-Kraadpäevad!C1357)),Lähteandmed!$I$45)</f>
        <v/>
      </c>
      <c r="N1357" s="114">
        <f>IFERROR(($G$4-M1357)/($G$4-C1357),Lähteandmed!$H$45)</f>
        <v>0</v>
      </c>
      <c r="O1357" s="276">
        <f t="shared" si="43"/>
        <v>0.4</v>
      </c>
      <c r="P1357" s="276">
        <f>IF(O1357&lt;($G$6-1),Lähteandmed!$E$45*1.2*1.005*(($G$6-1)-O1357),0)</f>
        <v>29.09248272</v>
      </c>
    </row>
    <row r="1358" spans="2:16">
      <c r="B1358" s="113">
        <v>1354</v>
      </c>
      <c r="C1358" s="113">
        <v>0.4</v>
      </c>
      <c r="D1358" s="276">
        <f t="shared" si="42"/>
        <v>9.5887974958655793</v>
      </c>
      <c r="L1358" s="114">
        <f>IF(C1358&lt;$G$6,Lähteandmed!$E$45*1.2*1.005*($G$6-O1358),0)</f>
        <v>30.84504192</v>
      </c>
      <c r="M1358" s="276" t="str">
        <f>IF(($G$4-Lähteandmed!$H$45*(Kraadpäevad!$G$4-Kraadpäevad!C1358))&gt;Lähteandmed!$I$45,($G$4-Lähteandmed!$H$45*(Kraadpäevad!$G$4-Kraadpäevad!C1358)),Lähteandmed!$I$45)</f>
        <v/>
      </c>
      <c r="N1358" s="114">
        <f>IFERROR(($G$4-M1358)/($G$4-C1358),Lähteandmed!$H$45)</f>
        <v>0</v>
      </c>
      <c r="O1358" s="276">
        <f t="shared" si="43"/>
        <v>0.4</v>
      </c>
      <c r="P1358" s="276">
        <f>IF(O1358&lt;($G$6-1),Lähteandmed!$E$45*1.2*1.005*(($G$6-1)-O1358),0)</f>
        <v>29.09248272</v>
      </c>
    </row>
    <row r="1359" spans="2:16">
      <c r="B1359" s="113">
        <v>1355</v>
      </c>
      <c r="C1359" s="113">
        <v>0.3</v>
      </c>
      <c r="D1359" s="276">
        <f t="shared" si="42"/>
        <v>9.6887974958655789</v>
      </c>
      <c r="L1359" s="114">
        <f>IF(C1359&lt;$G$6,Lähteandmed!$E$45*1.2*1.005*($G$6-O1359),0)</f>
        <v>31.020297839999998</v>
      </c>
      <c r="M1359" s="276" t="str">
        <f>IF(($G$4-Lähteandmed!$H$45*(Kraadpäevad!$G$4-Kraadpäevad!C1359))&gt;Lähteandmed!$I$45,($G$4-Lähteandmed!$H$45*(Kraadpäevad!$G$4-Kraadpäevad!C1359)),Lähteandmed!$I$45)</f>
        <v/>
      </c>
      <c r="N1359" s="114">
        <f>IFERROR(($G$4-M1359)/($G$4-C1359),Lähteandmed!$H$45)</f>
        <v>0</v>
      </c>
      <c r="O1359" s="276">
        <f t="shared" si="43"/>
        <v>0.3</v>
      </c>
      <c r="P1359" s="276">
        <f>IF(O1359&lt;($G$6-1),Lähteandmed!$E$45*1.2*1.005*(($G$6-1)-O1359),0)</f>
        <v>29.267738639999997</v>
      </c>
    </row>
    <row r="1360" spans="2:16">
      <c r="B1360" s="113">
        <v>1356</v>
      </c>
      <c r="C1360" s="113">
        <v>0.3</v>
      </c>
      <c r="D1360" s="276">
        <f t="shared" si="42"/>
        <v>9.6887974958655789</v>
      </c>
      <c r="L1360" s="114">
        <f>IF(C1360&lt;$G$6,Lähteandmed!$E$45*1.2*1.005*($G$6-O1360),0)</f>
        <v>31.020297839999998</v>
      </c>
      <c r="M1360" s="276" t="str">
        <f>IF(($G$4-Lähteandmed!$H$45*(Kraadpäevad!$G$4-Kraadpäevad!C1360))&gt;Lähteandmed!$I$45,($G$4-Lähteandmed!$H$45*(Kraadpäevad!$G$4-Kraadpäevad!C1360)),Lähteandmed!$I$45)</f>
        <v/>
      </c>
      <c r="N1360" s="114">
        <f>IFERROR(($G$4-M1360)/($G$4-C1360),Lähteandmed!$H$45)</f>
        <v>0</v>
      </c>
      <c r="O1360" s="276">
        <f t="shared" si="43"/>
        <v>0.3</v>
      </c>
      <c r="P1360" s="276">
        <f>IF(O1360&lt;($G$6-1),Lähteandmed!$E$45*1.2*1.005*(($G$6-1)-O1360),0)</f>
        <v>29.267738639999997</v>
      </c>
    </row>
    <row r="1361" spans="2:16">
      <c r="B1361" s="113">
        <v>1357</v>
      </c>
      <c r="C1361" s="113">
        <v>0.4</v>
      </c>
      <c r="D1361" s="276">
        <f t="shared" si="42"/>
        <v>9.5887974958655793</v>
      </c>
      <c r="L1361" s="114">
        <f>IF(C1361&lt;$G$6,Lähteandmed!$E$45*1.2*1.005*($G$6-O1361),0)</f>
        <v>30.84504192</v>
      </c>
      <c r="M1361" s="276" t="str">
        <f>IF(($G$4-Lähteandmed!$H$45*(Kraadpäevad!$G$4-Kraadpäevad!C1361))&gt;Lähteandmed!$I$45,($G$4-Lähteandmed!$H$45*(Kraadpäevad!$G$4-Kraadpäevad!C1361)),Lähteandmed!$I$45)</f>
        <v/>
      </c>
      <c r="N1361" s="114">
        <f>IFERROR(($G$4-M1361)/($G$4-C1361),Lähteandmed!$H$45)</f>
        <v>0</v>
      </c>
      <c r="O1361" s="276">
        <f t="shared" si="43"/>
        <v>0.4</v>
      </c>
      <c r="P1361" s="276">
        <f>IF(O1361&lt;($G$6-1),Lähteandmed!$E$45*1.2*1.005*(($G$6-1)-O1361),0)</f>
        <v>29.09248272</v>
      </c>
    </row>
    <row r="1362" spans="2:16">
      <c r="B1362" s="113">
        <v>1358</v>
      </c>
      <c r="C1362" s="113">
        <v>0.6</v>
      </c>
      <c r="D1362" s="276">
        <f t="shared" si="42"/>
        <v>9.38879749586558</v>
      </c>
      <c r="L1362" s="114">
        <f>IF(C1362&lt;$G$6,Lähteandmed!$E$45*1.2*1.005*($G$6-O1362),0)</f>
        <v>30.494530079999997</v>
      </c>
      <c r="M1362" s="276" t="str">
        <f>IF(($G$4-Lähteandmed!$H$45*(Kraadpäevad!$G$4-Kraadpäevad!C1362))&gt;Lähteandmed!$I$45,($G$4-Lähteandmed!$H$45*(Kraadpäevad!$G$4-Kraadpäevad!C1362)),Lähteandmed!$I$45)</f>
        <v/>
      </c>
      <c r="N1362" s="114">
        <f>IFERROR(($G$4-M1362)/($G$4-C1362),Lähteandmed!$H$45)</f>
        <v>0</v>
      </c>
      <c r="O1362" s="276">
        <f t="shared" si="43"/>
        <v>0.6</v>
      </c>
      <c r="P1362" s="276">
        <f>IF(O1362&lt;($G$6-1),Lähteandmed!$E$45*1.2*1.005*(($G$6-1)-O1362),0)</f>
        <v>28.741970879999997</v>
      </c>
    </row>
    <row r="1363" spans="2:16">
      <c r="B1363" s="113">
        <v>1359</v>
      </c>
      <c r="C1363" s="113">
        <v>0.7</v>
      </c>
      <c r="D1363" s="276">
        <f t="shared" si="42"/>
        <v>9.2887974958655803</v>
      </c>
      <c r="L1363" s="114">
        <f>IF(C1363&lt;$G$6,Lähteandmed!$E$45*1.2*1.005*($G$6-O1363),0)</f>
        <v>30.319274159999999</v>
      </c>
      <c r="M1363" s="276" t="str">
        <f>IF(($G$4-Lähteandmed!$H$45*(Kraadpäevad!$G$4-Kraadpäevad!C1363))&gt;Lähteandmed!$I$45,($G$4-Lähteandmed!$H$45*(Kraadpäevad!$G$4-Kraadpäevad!C1363)),Lähteandmed!$I$45)</f>
        <v/>
      </c>
      <c r="N1363" s="114">
        <f>IFERROR(($G$4-M1363)/($G$4-C1363),Lähteandmed!$H$45)</f>
        <v>0</v>
      </c>
      <c r="O1363" s="276">
        <f t="shared" si="43"/>
        <v>0.7</v>
      </c>
      <c r="P1363" s="276">
        <f>IF(O1363&lt;($G$6-1),Lähteandmed!$E$45*1.2*1.005*(($G$6-1)-O1363),0)</f>
        <v>28.566714959999999</v>
      </c>
    </row>
    <row r="1364" spans="2:16">
      <c r="B1364" s="113">
        <v>1360</v>
      </c>
      <c r="C1364" s="113">
        <v>0.6</v>
      </c>
      <c r="D1364" s="276">
        <f t="shared" si="42"/>
        <v>9.38879749586558</v>
      </c>
      <c r="L1364" s="114">
        <f>IF(C1364&lt;$G$6,Lähteandmed!$E$45*1.2*1.005*($G$6-O1364),0)</f>
        <v>30.494530079999997</v>
      </c>
      <c r="M1364" s="276" t="str">
        <f>IF(($G$4-Lähteandmed!$H$45*(Kraadpäevad!$G$4-Kraadpäevad!C1364))&gt;Lähteandmed!$I$45,($G$4-Lähteandmed!$H$45*(Kraadpäevad!$G$4-Kraadpäevad!C1364)),Lähteandmed!$I$45)</f>
        <v/>
      </c>
      <c r="N1364" s="114">
        <f>IFERROR(($G$4-M1364)/($G$4-C1364),Lähteandmed!$H$45)</f>
        <v>0</v>
      </c>
      <c r="O1364" s="276">
        <f t="shared" si="43"/>
        <v>0.6</v>
      </c>
      <c r="P1364" s="276">
        <f>IF(O1364&lt;($G$6-1),Lähteandmed!$E$45*1.2*1.005*(($G$6-1)-O1364),0)</f>
        <v>28.741970879999997</v>
      </c>
    </row>
    <row r="1365" spans="2:16">
      <c r="B1365" s="113">
        <v>1361</v>
      </c>
      <c r="C1365" s="113">
        <v>0.5</v>
      </c>
      <c r="D1365" s="276">
        <f t="shared" si="42"/>
        <v>9.4887974958655796</v>
      </c>
      <c r="L1365" s="114">
        <f>IF(C1365&lt;$G$6,Lähteandmed!$E$45*1.2*1.005*($G$6-O1365),0)</f>
        <v>30.669785999999998</v>
      </c>
      <c r="M1365" s="276" t="str">
        <f>IF(($G$4-Lähteandmed!$H$45*(Kraadpäevad!$G$4-Kraadpäevad!C1365))&gt;Lähteandmed!$I$45,($G$4-Lähteandmed!$H$45*(Kraadpäevad!$G$4-Kraadpäevad!C1365)),Lähteandmed!$I$45)</f>
        <v/>
      </c>
      <c r="N1365" s="114">
        <f>IFERROR(($G$4-M1365)/($G$4-C1365),Lähteandmed!$H$45)</f>
        <v>0</v>
      </c>
      <c r="O1365" s="276">
        <f t="shared" si="43"/>
        <v>0.5</v>
      </c>
      <c r="P1365" s="276">
        <f>IF(O1365&lt;($G$6-1),Lähteandmed!$E$45*1.2*1.005*(($G$6-1)-O1365),0)</f>
        <v>28.917226799999998</v>
      </c>
    </row>
    <row r="1366" spans="2:16">
      <c r="B1366" s="113">
        <v>1362</v>
      </c>
      <c r="C1366" s="113">
        <v>0.4</v>
      </c>
      <c r="D1366" s="276">
        <f t="shared" si="42"/>
        <v>9.5887974958655793</v>
      </c>
      <c r="L1366" s="114">
        <f>IF(C1366&lt;$G$6,Lähteandmed!$E$45*1.2*1.005*($G$6-O1366),0)</f>
        <v>30.84504192</v>
      </c>
      <c r="M1366" s="276" t="str">
        <f>IF(($G$4-Lähteandmed!$H$45*(Kraadpäevad!$G$4-Kraadpäevad!C1366))&gt;Lähteandmed!$I$45,($G$4-Lähteandmed!$H$45*(Kraadpäevad!$G$4-Kraadpäevad!C1366)),Lähteandmed!$I$45)</f>
        <v/>
      </c>
      <c r="N1366" s="114">
        <f>IFERROR(($G$4-M1366)/($G$4-C1366),Lähteandmed!$H$45)</f>
        <v>0</v>
      </c>
      <c r="O1366" s="276">
        <f t="shared" si="43"/>
        <v>0.4</v>
      </c>
      <c r="P1366" s="276">
        <f>IF(O1366&lt;($G$6-1),Lähteandmed!$E$45*1.2*1.005*(($G$6-1)-O1366),0)</f>
        <v>29.09248272</v>
      </c>
    </row>
    <row r="1367" spans="2:16">
      <c r="B1367" s="113">
        <v>1363</v>
      </c>
      <c r="C1367" s="113">
        <v>0.4</v>
      </c>
      <c r="D1367" s="276">
        <f t="shared" si="42"/>
        <v>9.5887974958655793</v>
      </c>
      <c r="L1367" s="114">
        <f>IF(C1367&lt;$G$6,Lähteandmed!$E$45*1.2*1.005*($G$6-O1367),0)</f>
        <v>30.84504192</v>
      </c>
      <c r="M1367" s="276" t="str">
        <f>IF(($G$4-Lähteandmed!$H$45*(Kraadpäevad!$G$4-Kraadpäevad!C1367))&gt;Lähteandmed!$I$45,($G$4-Lähteandmed!$H$45*(Kraadpäevad!$G$4-Kraadpäevad!C1367)),Lähteandmed!$I$45)</f>
        <v/>
      </c>
      <c r="N1367" s="114">
        <f>IFERROR(($G$4-M1367)/($G$4-C1367),Lähteandmed!$H$45)</f>
        <v>0</v>
      </c>
      <c r="O1367" s="276">
        <f t="shared" si="43"/>
        <v>0.4</v>
      </c>
      <c r="P1367" s="276">
        <f>IF(O1367&lt;($G$6-1),Lähteandmed!$E$45*1.2*1.005*(($G$6-1)-O1367),0)</f>
        <v>29.09248272</v>
      </c>
    </row>
    <row r="1368" spans="2:16">
      <c r="B1368" s="113">
        <v>1364</v>
      </c>
      <c r="C1368" s="113">
        <v>0.4</v>
      </c>
      <c r="D1368" s="276">
        <f t="shared" si="42"/>
        <v>9.5887974958655793</v>
      </c>
      <c r="L1368" s="114">
        <f>IF(C1368&lt;$G$6,Lähteandmed!$E$45*1.2*1.005*($G$6-O1368),0)</f>
        <v>30.84504192</v>
      </c>
      <c r="M1368" s="276" t="str">
        <f>IF(($G$4-Lähteandmed!$H$45*(Kraadpäevad!$G$4-Kraadpäevad!C1368))&gt;Lähteandmed!$I$45,($G$4-Lähteandmed!$H$45*(Kraadpäevad!$G$4-Kraadpäevad!C1368)),Lähteandmed!$I$45)</f>
        <v/>
      </c>
      <c r="N1368" s="114">
        <f>IFERROR(($G$4-M1368)/($G$4-C1368),Lähteandmed!$H$45)</f>
        <v>0</v>
      </c>
      <c r="O1368" s="276">
        <f t="shared" si="43"/>
        <v>0.4</v>
      </c>
      <c r="P1368" s="276">
        <f>IF(O1368&lt;($G$6-1),Lähteandmed!$E$45*1.2*1.005*(($G$6-1)-O1368),0)</f>
        <v>29.09248272</v>
      </c>
    </row>
    <row r="1369" spans="2:16">
      <c r="B1369" s="113">
        <v>1365</v>
      </c>
      <c r="C1369" s="113">
        <v>0.4</v>
      </c>
      <c r="D1369" s="276">
        <f t="shared" si="42"/>
        <v>9.5887974958655793</v>
      </c>
      <c r="L1369" s="114">
        <f>IF(C1369&lt;$G$6,Lähteandmed!$E$45*1.2*1.005*($G$6-O1369),0)</f>
        <v>30.84504192</v>
      </c>
      <c r="M1369" s="276" t="str">
        <f>IF(($G$4-Lähteandmed!$H$45*(Kraadpäevad!$G$4-Kraadpäevad!C1369))&gt;Lähteandmed!$I$45,($G$4-Lähteandmed!$H$45*(Kraadpäevad!$G$4-Kraadpäevad!C1369)),Lähteandmed!$I$45)</f>
        <v/>
      </c>
      <c r="N1369" s="114">
        <f>IFERROR(($G$4-M1369)/($G$4-C1369),Lähteandmed!$H$45)</f>
        <v>0</v>
      </c>
      <c r="O1369" s="276">
        <f t="shared" si="43"/>
        <v>0.4</v>
      </c>
      <c r="P1369" s="276">
        <f>IF(O1369&lt;($G$6-1),Lähteandmed!$E$45*1.2*1.005*(($G$6-1)-O1369),0)</f>
        <v>29.09248272</v>
      </c>
    </row>
    <row r="1370" spans="2:16">
      <c r="B1370" s="113">
        <v>1366</v>
      </c>
      <c r="C1370" s="113">
        <v>0.1</v>
      </c>
      <c r="D1370" s="276">
        <f t="shared" si="42"/>
        <v>9.88879749586558</v>
      </c>
      <c r="L1370" s="114">
        <f>IF(C1370&lt;$G$6,Lähteandmed!$E$45*1.2*1.005*($G$6-O1370),0)</f>
        <v>31.370809679999994</v>
      </c>
      <c r="M1370" s="276" t="str">
        <f>IF(($G$4-Lähteandmed!$H$45*(Kraadpäevad!$G$4-Kraadpäevad!C1370))&gt;Lähteandmed!$I$45,($G$4-Lähteandmed!$H$45*(Kraadpäevad!$G$4-Kraadpäevad!C1370)),Lähteandmed!$I$45)</f>
        <v/>
      </c>
      <c r="N1370" s="114">
        <f>IFERROR(($G$4-M1370)/($G$4-C1370),Lähteandmed!$H$45)</f>
        <v>0</v>
      </c>
      <c r="O1370" s="276">
        <f t="shared" si="43"/>
        <v>0.1</v>
      </c>
      <c r="P1370" s="276">
        <f>IF(O1370&lt;($G$6-1),Lähteandmed!$E$45*1.2*1.005*(($G$6-1)-O1370),0)</f>
        <v>29.618250479999997</v>
      </c>
    </row>
    <row r="1371" spans="2:16">
      <c r="B1371" s="113">
        <v>1367</v>
      </c>
      <c r="C1371" s="113">
        <v>-0.1</v>
      </c>
      <c r="D1371" s="276">
        <f t="shared" si="42"/>
        <v>10.088797495865579</v>
      </c>
      <c r="L1371" s="114">
        <f>IF(C1371&lt;$G$6,Lähteandmed!$E$45*1.2*1.005*($G$6-O1371),0)</f>
        <v>31.72132152</v>
      </c>
      <c r="M1371" s="276" t="str">
        <f>IF(($G$4-Lähteandmed!$H$45*(Kraadpäevad!$G$4-Kraadpäevad!C1371))&gt;Lähteandmed!$I$45,($G$4-Lähteandmed!$H$45*(Kraadpäevad!$G$4-Kraadpäevad!C1371)),Lähteandmed!$I$45)</f>
        <v/>
      </c>
      <c r="N1371" s="114">
        <f>IFERROR(($G$4-M1371)/($G$4-C1371),Lähteandmed!$H$45)</f>
        <v>0</v>
      </c>
      <c r="O1371" s="276">
        <f t="shared" si="43"/>
        <v>-0.1</v>
      </c>
      <c r="P1371" s="276">
        <f>IF(O1371&lt;($G$6-1),Lähteandmed!$E$45*1.2*1.005*(($G$6-1)-O1371),0)</f>
        <v>29.96876232</v>
      </c>
    </row>
    <row r="1372" spans="2:16">
      <c r="B1372" s="113">
        <v>1368</v>
      </c>
      <c r="C1372" s="113">
        <v>-0.4</v>
      </c>
      <c r="D1372" s="276">
        <f t="shared" si="42"/>
        <v>10.38879749586558</v>
      </c>
      <c r="L1372" s="114">
        <f>IF(C1372&lt;$G$6,Lähteandmed!$E$45*1.2*1.005*($G$6-O1372),0)</f>
        <v>32.247089279999997</v>
      </c>
      <c r="M1372" s="276" t="str">
        <f>IF(($G$4-Lähteandmed!$H$45*(Kraadpäevad!$G$4-Kraadpäevad!C1372))&gt;Lähteandmed!$I$45,($G$4-Lähteandmed!$H$45*(Kraadpäevad!$G$4-Kraadpäevad!C1372)),Lähteandmed!$I$45)</f>
        <v/>
      </c>
      <c r="N1372" s="114">
        <f>IFERROR(($G$4-M1372)/($G$4-C1372),Lähteandmed!$H$45)</f>
        <v>0</v>
      </c>
      <c r="O1372" s="276">
        <f t="shared" si="43"/>
        <v>-0.4</v>
      </c>
      <c r="P1372" s="276">
        <f>IF(O1372&lt;($G$6-1),Lähteandmed!$E$45*1.2*1.005*(($G$6-1)-O1372),0)</f>
        <v>30.494530079999997</v>
      </c>
    </row>
    <row r="1373" spans="2:16">
      <c r="B1373" s="113">
        <v>1369</v>
      </c>
      <c r="C1373" s="113">
        <v>-0.6</v>
      </c>
      <c r="D1373" s="276">
        <f t="shared" si="42"/>
        <v>10.588797495865579</v>
      </c>
      <c r="L1373" s="114">
        <f>IF(C1373&lt;$G$6,Lähteandmed!$E$45*1.2*1.005*($G$6-O1373),0)</f>
        <v>32.59760112</v>
      </c>
      <c r="M1373" s="276" t="str">
        <f>IF(($G$4-Lähteandmed!$H$45*(Kraadpäevad!$G$4-Kraadpäevad!C1373))&gt;Lähteandmed!$I$45,($G$4-Lähteandmed!$H$45*(Kraadpäevad!$G$4-Kraadpäevad!C1373)),Lähteandmed!$I$45)</f>
        <v/>
      </c>
      <c r="N1373" s="114">
        <f>IFERROR(($G$4-M1373)/($G$4-C1373),Lähteandmed!$H$45)</f>
        <v>0</v>
      </c>
      <c r="O1373" s="276">
        <f t="shared" si="43"/>
        <v>-0.6</v>
      </c>
      <c r="P1373" s="276">
        <f>IF(O1373&lt;($G$6-1),Lähteandmed!$E$45*1.2*1.005*(($G$6-1)-O1373),0)</f>
        <v>30.84504192</v>
      </c>
    </row>
    <row r="1374" spans="2:16">
      <c r="B1374" s="113">
        <v>1370</v>
      </c>
      <c r="C1374" s="113">
        <v>-0.8</v>
      </c>
      <c r="D1374" s="276">
        <f t="shared" si="42"/>
        <v>10.78879749586558</v>
      </c>
      <c r="L1374" s="114">
        <f>IF(C1374&lt;$G$6,Lähteandmed!$E$45*1.2*1.005*($G$6-O1374),0)</f>
        <v>32.948112959999996</v>
      </c>
      <c r="M1374" s="276" t="str">
        <f>IF(($G$4-Lähteandmed!$H$45*(Kraadpäevad!$G$4-Kraadpäevad!C1374))&gt;Lähteandmed!$I$45,($G$4-Lähteandmed!$H$45*(Kraadpäevad!$G$4-Kraadpäevad!C1374)),Lähteandmed!$I$45)</f>
        <v/>
      </c>
      <c r="N1374" s="114">
        <f>IFERROR(($G$4-M1374)/($G$4-C1374),Lähteandmed!$H$45)</f>
        <v>0</v>
      </c>
      <c r="O1374" s="276">
        <f t="shared" si="43"/>
        <v>-0.8</v>
      </c>
      <c r="P1374" s="276">
        <f>IF(O1374&lt;($G$6-1),Lähteandmed!$E$45*1.2*1.005*(($G$6-1)-O1374),0)</f>
        <v>31.195553759999999</v>
      </c>
    </row>
    <row r="1375" spans="2:16">
      <c r="B1375" s="113">
        <v>1371</v>
      </c>
      <c r="C1375" s="113">
        <v>-1</v>
      </c>
      <c r="D1375" s="276">
        <f t="shared" si="42"/>
        <v>10.98879749586558</v>
      </c>
      <c r="L1375" s="114">
        <f>IF(C1375&lt;$G$6,Lähteandmed!$E$45*1.2*1.005*($G$6-O1375),0)</f>
        <v>33.298624799999999</v>
      </c>
      <c r="M1375" s="276" t="str">
        <f>IF(($G$4-Lähteandmed!$H$45*(Kraadpäevad!$G$4-Kraadpäevad!C1375))&gt;Lähteandmed!$I$45,($G$4-Lähteandmed!$H$45*(Kraadpäevad!$G$4-Kraadpäevad!C1375)),Lähteandmed!$I$45)</f>
        <v/>
      </c>
      <c r="N1375" s="114">
        <f>IFERROR(($G$4-M1375)/($G$4-C1375),Lähteandmed!$H$45)</f>
        <v>0</v>
      </c>
      <c r="O1375" s="276">
        <f t="shared" si="43"/>
        <v>-1</v>
      </c>
      <c r="P1375" s="276">
        <f>IF(O1375&lt;($G$6-1),Lähteandmed!$E$45*1.2*1.005*(($G$6-1)-O1375),0)</f>
        <v>31.546065599999999</v>
      </c>
    </row>
    <row r="1376" spans="2:16">
      <c r="B1376" s="113">
        <v>1372</v>
      </c>
      <c r="C1376" s="113">
        <v>-1.5</v>
      </c>
      <c r="D1376" s="276">
        <f t="shared" si="42"/>
        <v>11.48879749586558</v>
      </c>
      <c r="L1376" s="114">
        <f>IF(C1376&lt;$G$6,Lähteandmed!$E$45*1.2*1.005*($G$6-O1376),0)</f>
        <v>34.174904399999996</v>
      </c>
      <c r="M1376" s="276" t="str">
        <f>IF(($G$4-Lähteandmed!$H$45*(Kraadpäevad!$G$4-Kraadpäevad!C1376))&gt;Lähteandmed!$I$45,($G$4-Lähteandmed!$H$45*(Kraadpäevad!$G$4-Kraadpäevad!C1376)),Lähteandmed!$I$45)</f>
        <v/>
      </c>
      <c r="N1376" s="114">
        <f>IFERROR(($G$4-M1376)/($G$4-C1376),Lähteandmed!$H$45)</f>
        <v>0</v>
      </c>
      <c r="O1376" s="276">
        <f t="shared" si="43"/>
        <v>-1.5</v>
      </c>
      <c r="P1376" s="276">
        <f>IF(O1376&lt;($G$6-1),Lähteandmed!$E$45*1.2*1.005*(($G$6-1)-O1376),0)</f>
        <v>32.422345199999995</v>
      </c>
    </row>
    <row r="1377" spans="2:16">
      <c r="B1377" s="113">
        <v>1373</v>
      </c>
      <c r="C1377" s="113">
        <v>-2</v>
      </c>
      <c r="D1377" s="276">
        <f t="shared" si="42"/>
        <v>11.98879749586558</v>
      </c>
      <c r="L1377" s="114">
        <f>IF(C1377&lt;$G$6,Lähteandmed!$E$45*1.2*1.005*($G$6-O1377),0)</f>
        <v>35.051183999999999</v>
      </c>
      <c r="M1377" s="276" t="str">
        <f>IF(($G$4-Lähteandmed!$H$45*(Kraadpäevad!$G$4-Kraadpäevad!C1377))&gt;Lähteandmed!$I$45,($G$4-Lähteandmed!$H$45*(Kraadpäevad!$G$4-Kraadpäevad!C1377)),Lähteandmed!$I$45)</f>
        <v/>
      </c>
      <c r="N1377" s="114">
        <f>IFERROR(($G$4-M1377)/($G$4-C1377),Lähteandmed!$H$45)</f>
        <v>0</v>
      </c>
      <c r="O1377" s="276">
        <f t="shared" si="43"/>
        <v>-2</v>
      </c>
      <c r="P1377" s="276">
        <f>IF(O1377&lt;($G$6-1),Lähteandmed!$E$45*1.2*1.005*(($G$6-1)-O1377),0)</f>
        <v>33.298624799999999</v>
      </c>
    </row>
    <row r="1378" spans="2:16">
      <c r="B1378" s="113">
        <v>1374</v>
      </c>
      <c r="C1378" s="113">
        <v>-2.5</v>
      </c>
      <c r="D1378" s="276">
        <f t="shared" si="42"/>
        <v>12.48879749586558</v>
      </c>
      <c r="L1378" s="114">
        <f>IF(C1378&lt;$G$6,Lähteandmed!$E$45*1.2*1.005*($G$6-O1378),0)</f>
        <v>35.927463599999996</v>
      </c>
      <c r="M1378" s="276" t="str">
        <f>IF(($G$4-Lähteandmed!$H$45*(Kraadpäevad!$G$4-Kraadpäevad!C1378))&gt;Lähteandmed!$I$45,($G$4-Lähteandmed!$H$45*(Kraadpäevad!$G$4-Kraadpäevad!C1378)),Lähteandmed!$I$45)</f>
        <v/>
      </c>
      <c r="N1378" s="114">
        <f>IFERROR(($G$4-M1378)/($G$4-C1378),Lähteandmed!$H$45)</f>
        <v>0</v>
      </c>
      <c r="O1378" s="276">
        <f t="shared" si="43"/>
        <v>-2.5</v>
      </c>
      <c r="P1378" s="276">
        <f>IF(O1378&lt;($G$6-1),Lähteandmed!$E$45*1.2*1.005*(($G$6-1)-O1378),0)</f>
        <v>34.174904399999996</v>
      </c>
    </row>
    <row r="1379" spans="2:16">
      <c r="B1379" s="113">
        <v>1375</v>
      </c>
      <c r="C1379" s="113">
        <v>-2.5</v>
      </c>
      <c r="D1379" s="276">
        <f t="shared" si="42"/>
        <v>12.48879749586558</v>
      </c>
      <c r="L1379" s="114">
        <f>IF(C1379&lt;$G$6,Lähteandmed!$E$45*1.2*1.005*($G$6-O1379),0)</f>
        <v>35.927463599999996</v>
      </c>
      <c r="M1379" s="276" t="str">
        <f>IF(($G$4-Lähteandmed!$H$45*(Kraadpäevad!$G$4-Kraadpäevad!C1379))&gt;Lähteandmed!$I$45,($G$4-Lähteandmed!$H$45*(Kraadpäevad!$G$4-Kraadpäevad!C1379)),Lähteandmed!$I$45)</f>
        <v/>
      </c>
      <c r="N1379" s="114">
        <f>IFERROR(($G$4-M1379)/($G$4-C1379),Lähteandmed!$H$45)</f>
        <v>0</v>
      </c>
      <c r="O1379" s="276">
        <f t="shared" si="43"/>
        <v>-2.5</v>
      </c>
      <c r="P1379" s="276">
        <f>IF(O1379&lt;($G$6-1),Lähteandmed!$E$45*1.2*1.005*(($G$6-1)-O1379),0)</f>
        <v>34.174904399999996</v>
      </c>
    </row>
    <row r="1380" spans="2:16">
      <c r="B1380" s="113">
        <v>1376</v>
      </c>
      <c r="C1380" s="113">
        <v>-2.6</v>
      </c>
      <c r="D1380" s="276">
        <f t="shared" si="42"/>
        <v>12.588797495865579</v>
      </c>
      <c r="L1380" s="114">
        <f>IF(C1380&lt;$G$6,Lähteandmed!$E$45*1.2*1.005*($G$6-O1380),0)</f>
        <v>36.102719520000001</v>
      </c>
      <c r="M1380" s="276" t="str">
        <f>IF(($G$4-Lähteandmed!$H$45*(Kraadpäevad!$G$4-Kraadpäevad!C1380))&gt;Lähteandmed!$I$45,($G$4-Lähteandmed!$H$45*(Kraadpäevad!$G$4-Kraadpäevad!C1380)),Lähteandmed!$I$45)</f>
        <v/>
      </c>
      <c r="N1380" s="114">
        <f>IFERROR(($G$4-M1380)/($G$4-C1380),Lähteandmed!$H$45)</f>
        <v>0</v>
      </c>
      <c r="O1380" s="276">
        <f t="shared" si="43"/>
        <v>-2.6</v>
      </c>
      <c r="P1380" s="276">
        <f>IF(O1380&lt;($G$6-1),Lähteandmed!$E$45*1.2*1.005*(($G$6-1)-O1380),0)</f>
        <v>34.350160320000001</v>
      </c>
    </row>
    <row r="1381" spans="2:16">
      <c r="B1381" s="113">
        <v>1377</v>
      </c>
      <c r="C1381" s="113">
        <v>-2.6</v>
      </c>
      <c r="D1381" s="276">
        <f t="shared" si="42"/>
        <v>12.588797495865579</v>
      </c>
      <c r="L1381" s="114">
        <f>IF(C1381&lt;$G$6,Lähteandmed!$E$45*1.2*1.005*($G$6-O1381),0)</f>
        <v>36.102719520000001</v>
      </c>
      <c r="M1381" s="276" t="str">
        <f>IF(($G$4-Lähteandmed!$H$45*(Kraadpäevad!$G$4-Kraadpäevad!C1381))&gt;Lähteandmed!$I$45,($G$4-Lähteandmed!$H$45*(Kraadpäevad!$G$4-Kraadpäevad!C1381)),Lähteandmed!$I$45)</f>
        <v/>
      </c>
      <c r="N1381" s="114">
        <f>IFERROR(($G$4-M1381)/($G$4-C1381),Lähteandmed!$H$45)</f>
        <v>0</v>
      </c>
      <c r="O1381" s="276">
        <f t="shared" si="43"/>
        <v>-2.6</v>
      </c>
      <c r="P1381" s="276">
        <f>IF(O1381&lt;($G$6-1),Lähteandmed!$E$45*1.2*1.005*(($G$6-1)-O1381),0)</f>
        <v>34.350160320000001</v>
      </c>
    </row>
    <row r="1382" spans="2:16">
      <c r="B1382" s="113">
        <v>1378</v>
      </c>
      <c r="C1382" s="113">
        <v>-2.8</v>
      </c>
      <c r="D1382" s="276">
        <f t="shared" si="42"/>
        <v>12.78879749586558</v>
      </c>
      <c r="L1382" s="114">
        <f>IF(C1382&lt;$G$6,Lähteandmed!$E$45*1.2*1.005*($G$6-O1382),0)</f>
        <v>36.453231359999997</v>
      </c>
      <c r="M1382" s="276" t="str">
        <f>IF(($G$4-Lähteandmed!$H$45*(Kraadpäevad!$G$4-Kraadpäevad!C1382))&gt;Lähteandmed!$I$45,($G$4-Lähteandmed!$H$45*(Kraadpäevad!$G$4-Kraadpäevad!C1382)),Lähteandmed!$I$45)</f>
        <v/>
      </c>
      <c r="N1382" s="114">
        <f>IFERROR(($G$4-M1382)/($G$4-C1382),Lähteandmed!$H$45)</f>
        <v>0</v>
      </c>
      <c r="O1382" s="276">
        <f t="shared" si="43"/>
        <v>-2.8</v>
      </c>
      <c r="P1382" s="276">
        <f>IF(O1382&lt;($G$6-1),Lähteandmed!$E$45*1.2*1.005*(($G$6-1)-O1382),0)</f>
        <v>34.700672159999996</v>
      </c>
    </row>
    <row r="1383" spans="2:16">
      <c r="B1383" s="113">
        <v>1379</v>
      </c>
      <c r="C1383" s="113">
        <v>-3</v>
      </c>
      <c r="D1383" s="276">
        <f t="shared" si="42"/>
        <v>12.98879749586558</v>
      </c>
      <c r="L1383" s="114">
        <f>IF(C1383&lt;$G$6,Lähteandmed!$E$45*1.2*1.005*($G$6-O1383),0)</f>
        <v>36.8037432</v>
      </c>
      <c r="M1383" s="276" t="str">
        <f>IF(($G$4-Lähteandmed!$H$45*(Kraadpäevad!$G$4-Kraadpäevad!C1383))&gt;Lähteandmed!$I$45,($G$4-Lähteandmed!$H$45*(Kraadpäevad!$G$4-Kraadpäevad!C1383)),Lähteandmed!$I$45)</f>
        <v/>
      </c>
      <c r="N1383" s="114">
        <f>IFERROR(($G$4-M1383)/($G$4-C1383),Lähteandmed!$H$45)</f>
        <v>0</v>
      </c>
      <c r="O1383" s="276">
        <f t="shared" si="43"/>
        <v>-3</v>
      </c>
      <c r="P1383" s="276">
        <f>IF(O1383&lt;($G$6-1),Lähteandmed!$E$45*1.2*1.005*(($G$6-1)-O1383),0)</f>
        <v>35.051183999999999</v>
      </c>
    </row>
    <row r="1384" spans="2:16">
      <c r="B1384" s="113">
        <v>1380</v>
      </c>
      <c r="C1384" s="113">
        <v>-3.2</v>
      </c>
      <c r="D1384" s="276">
        <f t="shared" si="42"/>
        <v>13.188797495865579</v>
      </c>
      <c r="L1384" s="114">
        <f>IF(C1384&lt;$G$6,Lähteandmed!$E$45*1.2*1.005*($G$6-O1384),0)</f>
        <v>37.154255039999995</v>
      </c>
      <c r="M1384" s="276" t="str">
        <f>IF(($G$4-Lähteandmed!$H$45*(Kraadpäevad!$G$4-Kraadpäevad!C1384))&gt;Lähteandmed!$I$45,($G$4-Lähteandmed!$H$45*(Kraadpäevad!$G$4-Kraadpäevad!C1384)),Lähteandmed!$I$45)</f>
        <v/>
      </c>
      <c r="N1384" s="114">
        <f>IFERROR(($G$4-M1384)/($G$4-C1384),Lähteandmed!$H$45)</f>
        <v>0</v>
      </c>
      <c r="O1384" s="276">
        <f t="shared" si="43"/>
        <v>-3.2</v>
      </c>
      <c r="P1384" s="276">
        <f>IF(O1384&lt;($G$6-1),Lähteandmed!$E$45*1.2*1.005*(($G$6-1)-O1384),0)</f>
        <v>35.401695839999995</v>
      </c>
    </row>
    <row r="1385" spans="2:16">
      <c r="B1385" s="113">
        <v>1381</v>
      </c>
      <c r="C1385" s="113">
        <v>-3.1</v>
      </c>
      <c r="D1385" s="276">
        <f t="shared" si="42"/>
        <v>13.088797495865579</v>
      </c>
      <c r="L1385" s="114">
        <f>IF(C1385&lt;$G$6,Lähteandmed!$E$45*1.2*1.005*($G$6-O1385),0)</f>
        <v>36.978999119999997</v>
      </c>
      <c r="M1385" s="276" t="str">
        <f>IF(($G$4-Lähteandmed!$H$45*(Kraadpäevad!$G$4-Kraadpäevad!C1385))&gt;Lähteandmed!$I$45,($G$4-Lähteandmed!$H$45*(Kraadpäevad!$G$4-Kraadpäevad!C1385)),Lähteandmed!$I$45)</f>
        <v/>
      </c>
      <c r="N1385" s="114">
        <f>IFERROR(($G$4-M1385)/($G$4-C1385),Lähteandmed!$H$45)</f>
        <v>0</v>
      </c>
      <c r="O1385" s="276">
        <f t="shared" si="43"/>
        <v>-3.1</v>
      </c>
      <c r="P1385" s="276">
        <f>IF(O1385&lt;($G$6-1),Lähteandmed!$E$45*1.2*1.005*(($G$6-1)-O1385),0)</f>
        <v>35.226439919999997</v>
      </c>
    </row>
    <row r="1386" spans="2:16">
      <c r="B1386" s="113">
        <v>1382</v>
      </c>
      <c r="C1386" s="113">
        <v>-3.1</v>
      </c>
      <c r="D1386" s="276">
        <f t="shared" si="42"/>
        <v>13.088797495865579</v>
      </c>
      <c r="L1386" s="114">
        <f>IF(C1386&lt;$G$6,Lähteandmed!$E$45*1.2*1.005*($G$6-O1386),0)</f>
        <v>36.978999119999997</v>
      </c>
      <c r="M1386" s="276" t="str">
        <f>IF(($G$4-Lähteandmed!$H$45*(Kraadpäevad!$G$4-Kraadpäevad!C1386))&gt;Lähteandmed!$I$45,($G$4-Lähteandmed!$H$45*(Kraadpäevad!$G$4-Kraadpäevad!C1386)),Lähteandmed!$I$45)</f>
        <v/>
      </c>
      <c r="N1386" s="114">
        <f>IFERROR(($G$4-M1386)/($G$4-C1386),Lähteandmed!$H$45)</f>
        <v>0</v>
      </c>
      <c r="O1386" s="276">
        <f t="shared" si="43"/>
        <v>-3.1</v>
      </c>
      <c r="P1386" s="276">
        <f>IF(O1386&lt;($G$6-1),Lähteandmed!$E$45*1.2*1.005*(($G$6-1)-O1386),0)</f>
        <v>35.226439919999997</v>
      </c>
    </row>
    <row r="1387" spans="2:16">
      <c r="B1387" s="113">
        <v>1383</v>
      </c>
      <c r="C1387" s="113">
        <v>-3</v>
      </c>
      <c r="D1387" s="276">
        <f t="shared" si="42"/>
        <v>12.98879749586558</v>
      </c>
      <c r="L1387" s="114">
        <f>IF(C1387&lt;$G$6,Lähteandmed!$E$45*1.2*1.005*($G$6-O1387),0)</f>
        <v>36.8037432</v>
      </c>
      <c r="M1387" s="276" t="str">
        <f>IF(($G$4-Lähteandmed!$H$45*(Kraadpäevad!$G$4-Kraadpäevad!C1387))&gt;Lähteandmed!$I$45,($G$4-Lähteandmed!$H$45*(Kraadpäevad!$G$4-Kraadpäevad!C1387)),Lähteandmed!$I$45)</f>
        <v/>
      </c>
      <c r="N1387" s="114">
        <f>IFERROR(($G$4-M1387)/($G$4-C1387),Lähteandmed!$H$45)</f>
        <v>0</v>
      </c>
      <c r="O1387" s="276">
        <f t="shared" si="43"/>
        <v>-3</v>
      </c>
      <c r="P1387" s="276">
        <f>IF(O1387&lt;($G$6-1),Lähteandmed!$E$45*1.2*1.005*(($G$6-1)-O1387),0)</f>
        <v>35.051183999999999</v>
      </c>
    </row>
    <row r="1388" spans="2:16">
      <c r="B1388" s="113">
        <v>1384</v>
      </c>
      <c r="C1388" s="113">
        <v>-3</v>
      </c>
      <c r="D1388" s="276">
        <f t="shared" si="42"/>
        <v>12.98879749586558</v>
      </c>
      <c r="L1388" s="114">
        <f>IF(C1388&lt;$G$6,Lähteandmed!$E$45*1.2*1.005*($G$6-O1388),0)</f>
        <v>36.8037432</v>
      </c>
      <c r="M1388" s="276" t="str">
        <f>IF(($G$4-Lähteandmed!$H$45*(Kraadpäevad!$G$4-Kraadpäevad!C1388))&gt;Lähteandmed!$I$45,($G$4-Lähteandmed!$H$45*(Kraadpäevad!$G$4-Kraadpäevad!C1388)),Lähteandmed!$I$45)</f>
        <v/>
      </c>
      <c r="N1388" s="114">
        <f>IFERROR(($G$4-M1388)/($G$4-C1388),Lähteandmed!$H$45)</f>
        <v>0</v>
      </c>
      <c r="O1388" s="276">
        <f t="shared" si="43"/>
        <v>-3</v>
      </c>
      <c r="P1388" s="276">
        <f>IF(O1388&lt;($G$6-1),Lähteandmed!$E$45*1.2*1.005*(($G$6-1)-O1388),0)</f>
        <v>35.051183999999999</v>
      </c>
    </row>
    <row r="1389" spans="2:16">
      <c r="B1389" s="113">
        <v>1385</v>
      </c>
      <c r="C1389" s="113">
        <v>-3</v>
      </c>
      <c r="D1389" s="276">
        <f t="shared" si="42"/>
        <v>12.98879749586558</v>
      </c>
      <c r="L1389" s="114">
        <f>IF(C1389&lt;$G$6,Lähteandmed!$E$45*1.2*1.005*($G$6-O1389),0)</f>
        <v>36.8037432</v>
      </c>
      <c r="M1389" s="276" t="str">
        <f>IF(($G$4-Lähteandmed!$H$45*(Kraadpäevad!$G$4-Kraadpäevad!C1389))&gt;Lähteandmed!$I$45,($G$4-Lähteandmed!$H$45*(Kraadpäevad!$G$4-Kraadpäevad!C1389)),Lähteandmed!$I$45)</f>
        <v/>
      </c>
      <c r="N1389" s="114">
        <f>IFERROR(($G$4-M1389)/($G$4-C1389),Lähteandmed!$H$45)</f>
        <v>0</v>
      </c>
      <c r="O1389" s="276">
        <f t="shared" si="43"/>
        <v>-3</v>
      </c>
      <c r="P1389" s="276">
        <f>IF(O1389&lt;($G$6-1),Lähteandmed!$E$45*1.2*1.005*(($G$6-1)-O1389),0)</f>
        <v>35.051183999999999</v>
      </c>
    </row>
    <row r="1390" spans="2:16">
      <c r="B1390" s="113">
        <v>1386</v>
      </c>
      <c r="C1390" s="113">
        <v>-3</v>
      </c>
      <c r="D1390" s="276">
        <f t="shared" si="42"/>
        <v>12.98879749586558</v>
      </c>
      <c r="L1390" s="114">
        <f>IF(C1390&lt;$G$6,Lähteandmed!$E$45*1.2*1.005*($G$6-O1390),0)</f>
        <v>36.8037432</v>
      </c>
      <c r="M1390" s="276" t="str">
        <f>IF(($G$4-Lähteandmed!$H$45*(Kraadpäevad!$G$4-Kraadpäevad!C1390))&gt;Lähteandmed!$I$45,($G$4-Lähteandmed!$H$45*(Kraadpäevad!$G$4-Kraadpäevad!C1390)),Lähteandmed!$I$45)</f>
        <v/>
      </c>
      <c r="N1390" s="114">
        <f>IFERROR(($G$4-M1390)/($G$4-C1390),Lähteandmed!$H$45)</f>
        <v>0</v>
      </c>
      <c r="O1390" s="276">
        <f t="shared" si="43"/>
        <v>-3</v>
      </c>
      <c r="P1390" s="276">
        <f>IF(O1390&lt;($G$6-1),Lähteandmed!$E$45*1.2*1.005*(($G$6-1)-O1390),0)</f>
        <v>35.051183999999999</v>
      </c>
    </row>
    <row r="1391" spans="2:16">
      <c r="B1391" s="113">
        <v>1387</v>
      </c>
      <c r="C1391" s="113">
        <v>-3.2</v>
      </c>
      <c r="D1391" s="276">
        <f t="shared" si="42"/>
        <v>13.188797495865579</v>
      </c>
      <c r="L1391" s="114">
        <f>IF(C1391&lt;$G$6,Lähteandmed!$E$45*1.2*1.005*($G$6-O1391),0)</f>
        <v>37.154255039999995</v>
      </c>
      <c r="M1391" s="276" t="str">
        <f>IF(($G$4-Lähteandmed!$H$45*(Kraadpäevad!$G$4-Kraadpäevad!C1391))&gt;Lähteandmed!$I$45,($G$4-Lähteandmed!$H$45*(Kraadpäevad!$G$4-Kraadpäevad!C1391)),Lähteandmed!$I$45)</f>
        <v/>
      </c>
      <c r="N1391" s="114">
        <f>IFERROR(($G$4-M1391)/($G$4-C1391),Lähteandmed!$H$45)</f>
        <v>0</v>
      </c>
      <c r="O1391" s="276">
        <f t="shared" si="43"/>
        <v>-3.2</v>
      </c>
      <c r="P1391" s="276">
        <f>IF(O1391&lt;($G$6-1),Lähteandmed!$E$45*1.2*1.005*(($G$6-1)-O1391),0)</f>
        <v>35.401695839999995</v>
      </c>
    </row>
    <row r="1392" spans="2:16">
      <c r="B1392" s="113">
        <v>1388</v>
      </c>
      <c r="C1392" s="113">
        <v>-3.4</v>
      </c>
      <c r="D1392" s="276">
        <f t="shared" si="42"/>
        <v>13.38879749586558</v>
      </c>
      <c r="L1392" s="114">
        <f>IF(C1392&lt;$G$6,Lähteandmed!$E$45*1.2*1.005*($G$6-O1392),0)</f>
        <v>37.504766879999998</v>
      </c>
      <c r="M1392" s="276" t="str">
        <f>IF(($G$4-Lähteandmed!$H$45*(Kraadpäevad!$G$4-Kraadpäevad!C1392))&gt;Lähteandmed!$I$45,($G$4-Lähteandmed!$H$45*(Kraadpäevad!$G$4-Kraadpäevad!C1392)),Lähteandmed!$I$45)</f>
        <v/>
      </c>
      <c r="N1392" s="114">
        <f>IFERROR(($G$4-M1392)/($G$4-C1392),Lähteandmed!$H$45)</f>
        <v>0</v>
      </c>
      <c r="O1392" s="276">
        <f t="shared" si="43"/>
        <v>-3.4</v>
      </c>
      <c r="P1392" s="276">
        <f>IF(O1392&lt;($G$6-1),Lähteandmed!$E$45*1.2*1.005*(($G$6-1)-O1392),0)</f>
        <v>35.752207679999998</v>
      </c>
    </row>
    <row r="1393" spans="2:16">
      <c r="B1393" s="113">
        <v>1389</v>
      </c>
      <c r="C1393" s="113">
        <v>-3.6</v>
      </c>
      <c r="D1393" s="276">
        <f t="shared" si="42"/>
        <v>13.588797495865579</v>
      </c>
      <c r="L1393" s="114">
        <f>IF(C1393&lt;$G$6,Lähteandmed!$E$45*1.2*1.005*($G$6-O1393),0)</f>
        <v>37.855278720000001</v>
      </c>
      <c r="M1393" s="276" t="str">
        <f>IF(($G$4-Lähteandmed!$H$45*(Kraadpäevad!$G$4-Kraadpäevad!C1393))&gt;Lähteandmed!$I$45,($G$4-Lähteandmed!$H$45*(Kraadpäevad!$G$4-Kraadpäevad!C1393)),Lähteandmed!$I$45)</f>
        <v/>
      </c>
      <c r="N1393" s="114">
        <f>IFERROR(($G$4-M1393)/($G$4-C1393),Lähteandmed!$H$45)</f>
        <v>0</v>
      </c>
      <c r="O1393" s="276">
        <f t="shared" si="43"/>
        <v>-3.6</v>
      </c>
      <c r="P1393" s="276">
        <f>IF(O1393&lt;($G$6-1),Lähteandmed!$E$45*1.2*1.005*(($G$6-1)-O1393),0)</f>
        <v>36.102719520000001</v>
      </c>
    </row>
    <row r="1394" spans="2:16">
      <c r="B1394" s="113">
        <v>1390</v>
      </c>
      <c r="C1394" s="113">
        <v>-3.5</v>
      </c>
      <c r="D1394" s="276">
        <f t="shared" si="42"/>
        <v>13.48879749586558</v>
      </c>
      <c r="L1394" s="114">
        <f>IF(C1394&lt;$G$6,Lähteandmed!$E$45*1.2*1.005*($G$6-O1394),0)</f>
        <v>37.680022799999996</v>
      </c>
      <c r="M1394" s="276" t="str">
        <f>IF(($G$4-Lähteandmed!$H$45*(Kraadpäevad!$G$4-Kraadpäevad!C1394))&gt;Lähteandmed!$I$45,($G$4-Lähteandmed!$H$45*(Kraadpäevad!$G$4-Kraadpäevad!C1394)),Lähteandmed!$I$45)</f>
        <v/>
      </c>
      <c r="N1394" s="114">
        <f>IFERROR(($G$4-M1394)/($G$4-C1394),Lähteandmed!$H$45)</f>
        <v>0</v>
      </c>
      <c r="O1394" s="276">
        <f t="shared" si="43"/>
        <v>-3.5</v>
      </c>
      <c r="P1394" s="276">
        <f>IF(O1394&lt;($G$6-1),Lähteandmed!$E$45*1.2*1.005*(($G$6-1)-O1394),0)</f>
        <v>35.927463599999996</v>
      </c>
    </row>
    <row r="1395" spans="2:16">
      <c r="B1395" s="113">
        <v>1391</v>
      </c>
      <c r="C1395" s="113">
        <v>-3.3</v>
      </c>
      <c r="D1395" s="276">
        <f t="shared" si="42"/>
        <v>13.28879749586558</v>
      </c>
      <c r="L1395" s="114">
        <f>IF(C1395&lt;$G$6,Lähteandmed!$E$45*1.2*1.005*($G$6-O1395),0)</f>
        <v>37.32951096</v>
      </c>
      <c r="M1395" s="276" t="str">
        <f>IF(($G$4-Lähteandmed!$H$45*(Kraadpäevad!$G$4-Kraadpäevad!C1395))&gt;Lähteandmed!$I$45,($G$4-Lähteandmed!$H$45*(Kraadpäevad!$G$4-Kraadpäevad!C1395)),Lähteandmed!$I$45)</f>
        <v/>
      </c>
      <c r="N1395" s="114">
        <f>IFERROR(($G$4-M1395)/($G$4-C1395),Lähteandmed!$H$45)</f>
        <v>0</v>
      </c>
      <c r="O1395" s="276">
        <f t="shared" si="43"/>
        <v>-3.3</v>
      </c>
      <c r="P1395" s="276">
        <f>IF(O1395&lt;($G$6-1),Lähteandmed!$E$45*1.2*1.005*(($G$6-1)-O1395),0)</f>
        <v>35.57695176</v>
      </c>
    </row>
    <row r="1396" spans="2:16">
      <c r="B1396" s="113">
        <v>1392</v>
      </c>
      <c r="C1396" s="113">
        <v>-3.2</v>
      </c>
      <c r="D1396" s="276">
        <f t="shared" si="42"/>
        <v>13.188797495865579</v>
      </c>
      <c r="L1396" s="114">
        <f>IF(C1396&lt;$G$6,Lähteandmed!$E$45*1.2*1.005*($G$6-O1396),0)</f>
        <v>37.154255039999995</v>
      </c>
      <c r="M1396" s="276" t="str">
        <f>IF(($G$4-Lähteandmed!$H$45*(Kraadpäevad!$G$4-Kraadpäevad!C1396))&gt;Lähteandmed!$I$45,($G$4-Lähteandmed!$H$45*(Kraadpäevad!$G$4-Kraadpäevad!C1396)),Lähteandmed!$I$45)</f>
        <v/>
      </c>
      <c r="N1396" s="114">
        <f>IFERROR(($G$4-M1396)/($G$4-C1396),Lähteandmed!$H$45)</f>
        <v>0</v>
      </c>
      <c r="O1396" s="276">
        <f t="shared" si="43"/>
        <v>-3.2</v>
      </c>
      <c r="P1396" s="276">
        <f>IF(O1396&lt;($G$6-1),Lähteandmed!$E$45*1.2*1.005*(($G$6-1)-O1396),0)</f>
        <v>35.401695839999995</v>
      </c>
    </row>
    <row r="1397" spans="2:16">
      <c r="B1397" s="113">
        <v>1393</v>
      </c>
      <c r="C1397" s="113">
        <v>-2.8</v>
      </c>
      <c r="D1397" s="276">
        <f t="shared" si="42"/>
        <v>12.78879749586558</v>
      </c>
      <c r="L1397" s="114">
        <f>IF(C1397&lt;$G$6,Lähteandmed!$E$45*1.2*1.005*($G$6-O1397),0)</f>
        <v>36.453231359999997</v>
      </c>
      <c r="M1397" s="276" t="str">
        <f>IF(($G$4-Lähteandmed!$H$45*(Kraadpäevad!$G$4-Kraadpäevad!C1397))&gt;Lähteandmed!$I$45,($G$4-Lähteandmed!$H$45*(Kraadpäevad!$G$4-Kraadpäevad!C1397)),Lähteandmed!$I$45)</f>
        <v/>
      </c>
      <c r="N1397" s="114">
        <f>IFERROR(($G$4-M1397)/($G$4-C1397),Lähteandmed!$H$45)</f>
        <v>0</v>
      </c>
      <c r="O1397" s="276">
        <f t="shared" si="43"/>
        <v>-2.8</v>
      </c>
      <c r="P1397" s="276">
        <f>IF(O1397&lt;($G$6-1),Lähteandmed!$E$45*1.2*1.005*(($G$6-1)-O1397),0)</f>
        <v>34.700672159999996</v>
      </c>
    </row>
    <row r="1398" spans="2:16">
      <c r="B1398" s="113">
        <v>1394</v>
      </c>
      <c r="C1398" s="113">
        <v>-2.5</v>
      </c>
      <c r="D1398" s="276">
        <f t="shared" si="42"/>
        <v>12.48879749586558</v>
      </c>
      <c r="L1398" s="114">
        <f>IF(C1398&lt;$G$6,Lähteandmed!$E$45*1.2*1.005*($G$6-O1398),0)</f>
        <v>35.927463599999996</v>
      </c>
      <c r="M1398" s="276" t="str">
        <f>IF(($G$4-Lähteandmed!$H$45*(Kraadpäevad!$G$4-Kraadpäevad!C1398))&gt;Lähteandmed!$I$45,($G$4-Lähteandmed!$H$45*(Kraadpäevad!$G$4-Kraadpäevad!C1398)),Lähteandmed!$I$45)</f>
        <v/>
      </c>
      <c r="N1398" s="114">
        <f>IFERROR(($G$4-M1398)/($G$4-C1398),Lähteandmed!$H$45)</f>
        <v>0</v>
      </c>
      <c r="O1398" s="276">
        <f t="shared" si="43"/>
        <v>-2.5</v>
      </c>
      <c r="P1398" s="276">
        <f>IF(O1398&lt;($G$6-1),Lähteandmed!$E$45*1.2*1.005*(($G$6-1)-O1398),0)</f>
        <v>34.174904399999996</v>
      </c>
    </row>
    <row r="1399" spans="2:16">
      <c r="B1399" s="113">
        <v>1395</v>
      </c>
      <c r="C1399" s="113">
        <v>-2.1</v>
      </c>
      <c r="D1399" s="276">
        <f t="shared" si="42"/>
        <v>12.088797495865579</v>
      </c>
      <c r="L1399" s="114">
        <f>IF(C1399&lt;$G$6,Lähteandmed!$E$45*1.2*1.005*($G$6-O1399),0)</f>
        <v>35.226439919999997</v>
      </c>
      <c r="M1399" s="276" t="str">
        <f>IF(($G$4-Lähteandmed!$H$45*(Kraadpäevad!$G$4-Kraadpäevad!C1399))&gt;Lähteandmed!$I$45,($G$4-Lähteandmed!$H$45*(Kraadpäevad!$G$4-Kraadpäevad!C1399)),Lähteandmed!$I$45)</f>
        <v/>
      </c>
      <c r="N1399" s="114">
        <f>IFERROR(($G$4-M1399)/($G$4-C1399),Lähteandmed!$H$45)</f>
        <v>0</v>
      </c>
      <c r="O1399" s="276">
        <f t="shared" si="43"/>
        <v>-2.1</v>
      </c>
      <c r="P1399" s="276">
        <f>IF(O1399&lt;($G$6-1),Lähteandmed!$E$45*1.2*1.005*(($G$6-1)-O1399),0)</f>
        <v>33.473880719999997</v>
      </c>
    </row>
    <row r="1400" spans="2:16">
      <c r="B1400" s="113">
        <v>1396</v>
      </c>
      <c r="C1400" s="113">
        <v>-2</v>
      </c>
      <c r="D1400" s="276">
        <f t="shared" si="42"/>
        <v>11.98879749586558</v>
      </c>
      <c r="L1400" s="114">
        <f>IF(C1400&lt;$G$6,Lähteandmed!$E$45*1.2*1.005*($G$6-O1400),0)</f>
        <v>35.051183999999999</v>
      </c>
      <c r="M1400" s="276" t="str">
        <f>IF(($G$4-Lähteandmed!$H$45*(Kraadpäevad!$G$4-Kraadpäevad!C1400))&gt;Lähteandmed!$I$45,($G$4-Lähteandmed!$H$45*(Kraadpäevad!$G$4-Kraadpäevad!C1400)),Lähteandmed!$I$45)</f>
        <v/>
      </c>
      <c r="N1400" s="114">
        <f>IFERROR(($G$4-M1400)/($G$4-C1400),Lähteandmed!$H$45)</f>
        <v>0</v>
      </c>
      <c r="O1400" s="276">
        <f t="shared" si="43"/>
        <v>-2</v>
      </c>
      <c r="P1400" s="276">
        <f>IF(O1400&lt;($G$6-1),Lähteandmed!$E$45*1.2*1.005*(($G$6-1)-O1400),0)</f>
        <v>33.298624799999999</v>
      </c>
    </row>
    <row r="1401" spans="2:16">
      <c r="B1401" s="113">
        <v>1397</v>
      </c>
      <c r="C1401" s="113">
        <v>-2</v>
      </c>
      <c r="D1401" s="276">
        <f t="shared" si="42"/>
        <v>11.98879749586558</v>
      </c>
      <c r="L1401" s="114">
        <f>IF(C1401&lt;$G$6,Lähteandmed!$E$45*1.2*1.005*($G$6-O1401),0)</f>
        <v>35.051183999999999</v>
      </c>
      <c r="M1401" s="276" t="str">
        <f>IF(($G$4-Lähteandmed!$H$45*(Kraadpäevad!$G$4-Kraadpäevad!C1401))&gt;Lähteandmed!$I$45,($G$4-Lähteandmed!$H$45*(Kraadpäevad!$G$4-Kraadpäevad!C1401)),Lähteandmed!$I$45)</f>
        <v/>
      </c>
      <c r="N1401" s="114">
        <f>IFERROR(($G$4-M1401)/($G$4-C1401),Lähteandmed!$H$45)</f>
        <v>0</v>
      </c>
      <c r="O1401" s="276">
        <f t="shared" si="43"/>
        <v>-2</v>
      </c>
      <c r="P1401" s="276">
        <f>IF(O1401&lt;($G$6-1),Lähteandmed!$E$45*1.2*1.005*(($G$6-1)-O1401),0)</f>
        <v>33.298624799999999</v>
      </c>
    </row>
    <row r="1402" spans="2:16">
      <c r="B1402" s="113">
        <v>1398</v>
      </c>
      <c r="C1402" s="113">
        <v>-1.9</v>
      </c>
      <c r="D1402" s="276">
        <f t="shared" si="42"/>
        <v>11.88879749586558</v>
      </c>
      <c r="L1402" s="114">
        <f>IF(C1402&lt;$G$6,Lähteandmed!$E$45*1.2*1.005*($G$6-O1402),0)</f>
        <v>34.875928079999994</v>
      </c>
      <c r="M1402" s="276" t="str">
        <f>IF(($G$4-Lähteandmed!$H$45*(Kraadpäevad!$G$4-Kraadpäevad!C1402))&gt;Lähteandmed!$I$45,($G$4-Lähteandmed!$H$45*(Kraadpäevad!$G$4-Kraadpäevad!C1402)),Lähteandmed!$I$45)</f>
        <v/>
      </c>
      <c r="N1402" s="114">
        <f>IFERROR(($G$4-M1402)/($G$4-C1402),Lähteandmed!$H$45)</f>
        <v>0</v>
      </c>
      <c r="O1402" s="276">
        <f t="shared" si="43"/>
        <v>-1.9</v>
      </c>
      <c r="P1402" s="276">
        <f>IF(O1402&lt;($G$6-1),Lähteandmed!$E$45*1.2*1.005*(($G$6-1)-O1402),0)</f>
        <v>33.123368879999994</v>
      </c>
    </row>
    <row r="1403" spans="2:16">
      <c r="B1403" s="113">
        <v>1399</v>
      </c>
      <c r="C1403" s="113">
        <v>-2.1</v>
      </c>
      <c r="D1403" s="276">
        <f t="shared" si="42"/>
        <v>12.088797495865579</v>
      </c>
      <c r="L1403" s="114">
        <f>IF(C1403&lt;$G$6,Lähteandmed!$E$45*1.2*1.005*($G$6-O1403),0)</f>
        <v>35.226439919999997</v>
      </c>
      <c r="M1403" s="276" t="str">
        <f>IF(($G$4-Lähteandmed!$H$45*(Kraadpäevad!$G$4-Kraadpäevad!C1403))&gt;Lähteandmed!$I$45,($G$4-Lähteandmed!$H$45*(Kraadpäevad!$G$4-Kraadpäevad!C1403)),Lähteandmed!$I$45)</f>
        <v/>
      </c>
      <c r="N1403" s="114">
        <f>IFERROR(($G$4-M1403)/($G$4-C1403),Lähteandmed!$H$45)</f>
        <v>0</v>
      </c>
      <c r="O1403" s="276">
        <f t="shared" si="43"/>
        <v>-2.1</v>
      </c>
      <c r="P1403" s="276">
        <f>IF(O1403&lt;($G$6-1),Lähteandmed!$E$45*1.2*1.005*(($G$6-1)-O1403),0)</f>
        <v>33.473880719999997</v>
      </c>
    </row>
    <row r="1404" spans="2:16">
      <c r="B1404" s="113">
        <v>1400</v>
      </c>
      <c r="C1404" s="113">
        <v>-2.2000000000000002</v>
      </c>
      <c r="D1404" s="276">
        <f t="shared" si="42"/>
        <v>12.188797495865579</v>
      </c>
      <c r="L1404" s="114">
        <f>IF(C1404&lt;$G$6,Lähteandmed!$E$45*1.2*1.005*($G$6-O1404),0)</f>
        <v>35.401695839999995</v>
      </c>
      <c r="M1404" s="276" t="str">
        <f>IF(($G$4-Lähteandmed!$H$45*(Kraadpäevad!$G$4-Kraadpäevad!C1404))&gt;Lähteandmed!$I$45,($G$4-Lähteandmed!$H$45*(Kraadpäevad!$G$4-Kraadpäevad!C1404)),Lähteandmed!$I$45)</f>
        <v/>
      </c>
      <c r="N1404" s="114">
        <f>IFERROR(($G$4-M1404)/($G$4-C1404),Lähteandmed!$H$45)</f>
        <v>0</v>
      </c>
      <c r="O1404" s="276">
        <f t="shared" si="43"/>
        <v>-2.2000000000000002</v>
      </c>
      <c r="P1404" s="276">
        <f>IF(O1404&lt;($G$6-1),Lähteandmed!$E$45*1.2*1.005*(($G$6-1)-O1404),0)</f>
        <v>33.649136639999995</v>
      </c>
    </row>
    <row r="1405" spans="2:16">
      <c r="B1405" s="113">
        <v>1401</v>
      </c>
      <c r="C1405" s="113">
        <v>-2.4</v>
      </c>
      <c r="D1405" s="276">
        <f t="shared" si="42"/>
        <v>12.38879749586558</v>
      </c>
      <c r="L1405" s="114">
        <f>IF(C1405&lt;$G$6,Lähteandmed!$E$45*1.2*1.005*($G$6-O1405),0)</f>
        <v>35.752207679999998</v>
      </c>
      <c r="M1405" s="276" t="str">
        <f>IF(($G$4-Lähteandmed!$H$45*(Kraadpäevad!$G$4-Kraadpäevad!C1405))&gt;Lähteandmed!$I$45,($G$4-Lähteandmed!$H$45*(Kraadpäevad!$G$4-Kraadpäevad!C1405)),Lähteandmed!$I$45)</f>
        <v/>
      </c>
      <c r="N1405" s="114">
        <f>IFERROR(($G$4-M1405)/($G$4-C1405),Lähteandmed!$H$45)</f>
        <v>0</v>
      </c>
      <c r="O1405" s="276">
        <f t="shared" si="43"/>
        <v>-2.4</v>
      </c>
      <c r="P1405" s="276">
        <f>IF(O1405&lt;($G$6-1),Lähteandmed!$E$45*1.2*1.005*(($G$6-1)-O1405),0)</f>
        <v>33.999648479999998</v>
      </c>
    </row>
    <row r="1406" spans="2:16">
      <c r="B1406" s="113">
        <v>1402</v>
      </c>
      <c r="C1406" s="113">
        <v>-2.2000000000000002</v>
      </c>
      <c r="D1406" s="276">
        <f t="shared" si="42"/>
        <v>12.188797495865579</v>
      </c>
      <c r="L1406" s="114">
        <f>IF(C1406&lt;$G$6,Lähteandmed!$E$45*1.2*1.005*($G$6-O1406),0)</f>
        <v>35.401695839999995</v>
      </c>
      <c r="M1406" s="276" t="str">
        <f>IF(($G$4-Lähteandmed!$H$45*(Kraadpäevad!$G$4-Kraadpäevad!C1406))&gt;Lähteandmed!$I$45,($G$4-Lähteandmed!$H$45*(Kraadpäevad!$G$4-Kraadpäevad!C1406)),Lähteandmed!$I$45)</f>
        <v/>
      </c>
      <c r="N1406" s="114">
        <f>IFERROR(($G$4-M1406)/($G$4-C1406),Lähteandmed!$H$45)</f>
        <v>0</v>
      </c>
      <c r="O1406" s="276">
        <f t="shared" si="43"/>
        <v>-2.2000000000000002</v>
      </c>
      <c r="P1406" s="276">
        <f>IF(O1406&lt;($G$6-1),Lähteandmed!$E$45*1.2*1.005*(($G$6-1)-O1406),0)</f>
        <v>33.649136639999995</v>
      </c>
    </row>
    <row r="1407" spans="2:16">
      <c r="B1407" s="113">
        <v>1403</v>
      </c>
      <c r="C1407" s="113">
        <v>-2</v>
      </c>
      <c r="D1407" s="276">
        <f t="shared" si="42"/>
        <v>11.98879749586558</v>
      </c>
      <c r="L1407" s="114">
        <f>IF(C1407&lt;$G$6,Lähteandmed!$E$45*1.2*1.005*($G$6-O1407),0)</f>
        <v>35.051183999999999</v>
      </c>
      <c r="M1407" s="276" t="str">
        <f>IF(($G$4-Lähteandmed!$H$45*(Kraadpäevad!$G$4-Kraadpäevad!C1407))&gt;Lähteandmed!$I$45,($G$4-Lähteandmed!$H$45*(Kraadpäevad!$G$4-Kraadpäevad!C1407)),Lähteandmed!$I$45)</f>
        <v/>
      </c>
      <c r="N1407" s="114">
        <f>IFERROR(($G$4-M1407)/($G$4-C1407),Lähteandmed!$H$45)</f>
        <v>0</v>
      </c>
      <c r="O1407" s="276">
        <f t="shared" si="43"/>
        <v>-2</v>
      </c>
      <c r="P1407" s="276">
        <f>IF(O1407&lt;($G$6-1),Lähteandmed!$E$45*1.2*1.005*(($G$6-1)-O1407),0)</f>
        <v>33.298624799999999</v>
      </c>
    </row>
    <row r="1408" spans="2:16">
      <c r="B1408" s="113">
        <v>1404</v>
      </c>
      <c r="C1408" s="113">
        <v>-1.8</v>
      </c>
      <c r="D1408" s="276">
        <f t="shared" si="42"/>
        <v>11.78879749586558</v>
      </c>
      <c r="L1408" s="114">
        <f>IF(C1408&lt;$G$6,Lähteandmed!$E$45*1.2*1.005*($G$6-O1408),0)</f>
        <v>34.700672159999996</v>
      </c>
      <c r="M1408" s="276" t="str">
        <f>IF(($G$4-Lähteandmed!$H$45*(Kraadpäevad!$G$4-Kraadpäevad!C1408))&gt;Lähteandmed!$I$45,($G$4-Lähteandmed!$H$45*(Kraadpäevad!$G$4-Kraadpäevad!C1408)),Lähteandmed!$I$45)</f>
        <v/>
      </c>
      <c r="N1408" s="114">
        <f>IFERROR(($G$4-M1408)/($G$4-C1408),Lähteandmed!$H$45)</f>
        <v>0</v>
      </c>
      <c r="O1408" s="276">
        <f t="shared" si="43"/>
        <v>-1.8</v>
      </c>
      <c r="P1408" s="276">
        <f>IF(O1408&lt;($G$6-1),Lähteandmed!$E$45*1.2*1.005*(($G$6-1)-O1408),0)</f>
        <v>32.948112959999996</v>
      </c>
    </row>
    <row r="1409" spans="2:16">
      <c r="B1409" s="113">
        <v>1405</v>
      </c>
      <c r="C1409" s="113">
        <v>-1.5</v>
      </c>
      <c r="D1409" s="276">
        <f t="shared" si="42"/>
        <v>11.48879749586558</v>
      </c>
      <c r="L1409" s="114">
        <f>IF(C1409&lt;$G$6,Lähteandmed!$E$45*1.2*1.005*($G$6-O1409),0)</f>
        <v>34.174904399999996</v>
      </c>
      <c r="M1409" s="276" t="str">
        <f>IF(($G$4-Lähteandmed!$H$45*(Kraadpäevad!$G$4-Kraadpäevad!C1409))&gt;Lähteandmed!$I$45,($G$4-Lähteandmed!$H$45*(Kraadpäevad!$G$4-Kraadpäevad!C1409)),Lähteandmed!$I$45)</f>
        <v/>
      </c>
      <c r="N1409" s="114">
        <f>IFERROR(($G$4-M1409)/($G$4-C1409),Lähteandmed!$H$45)</f>
        <v>0</v>
      </c>
      <c r="O1409" s="276">
        <f t="shared" si="43"/>
        <v>-1.5</v>
      </c>
      <c r="P1409" s="276">
        <f>IF(O1409&lt;($G$6-1),Lähteandmed!$E$45*1.2*1.005*(($G$6-1)-O1409),0)</f>
        <v>32.422345199999995</v>
      </c>
    </row>
    <row r="1410" spans="2:16">
      <c r="B1410" s="113">
        <v>1406</v>
      </c>
      <c r="C1410" s="113">
        <v>-1.1000000000000001</v>
      </c>
      <c r="D1410" s="276">
        <f t="shared" si="42"/>
        <v>11.088797495865579</v>
      </c>
      <c r="L1410" s="114">
        <f>IF(C1410&lt;$G$6,Lähteandmed!$E$45*1.2*1.005*($G$6-O1410),0)</f>
        <v>33.473880719999997</v>
      </c>
      <c r="M1410" s="276" t="str">
        <f>IF(($G$4-Lähteandmed!$H$45*(Kraadpäevad!$G$4-Kraadpäevad!C1410))&gt;Lähteandmed!$I$45,($G$4-Lähteandmed!$H$45*(Kraadpäevad!$G$4-Kraadpäevad!C1410)),Lähteandmed!$I$45)</f>
        <v/>
      </c>
      <c r="N1410" s="114">
        <f>IFERROR(($G$4-M1410)/($G$4-C1410),Lähteandmed!$H$45)</f>
        <v>0</v>
      </c>
      <c r="O1410" s="276">
        <f t="shared" si="43"/>
        <v>-1.1000000000000001</v>
      </c>
      <c r="P1410" s="276">
        <f>IF(O1410&lt;($G$6-1),Lähteandmed!$E$45*1.2*1.005*(($G$6-1)-O1410),0)</f>
        <v>31.72132152</v>
      </c>
    </row>
    <row r="1411" spans="2:16">
      <c r="B1411" s="113">
        <v>1407</v>
      </c>
      <c r="C1411" s="113">
        <v>-0.8</v>
      </c>
      <c r="D1411" s="276">
        <f t="shared" si="42"/>
        <v>10.78879749586558</v>
      </c>
      <c r="L1411" s="114">
        <f>IF(C1411&lt;$G$6,Lähteandmed!$E$45*1.2*1.005*($G$6-O1411),0)</f>
        <v>32.948112959999996</v>
      </c>
      <c r="M1411" s="276" t="str">
        <f>IF(($G$4-Lähteandmed!$H$45*(Kraadpäevad!$G$4-Kraadpäevad!C1411))&gt;Lähteandmed!$I$45,($G$4-Lähteandmed!$H$45*(Kraadpäevad!$G$4-Kraadpäevad!C1411)),Lähteandmed!$I$45)</f>
        <v/>
      </c>
      <c r="N1411" s="114">
        <f>IFERROR(($G$4-M1411)/($G$4-C1411),Lähteandmed!$H$45)</f>
        <v>0</v>
      </c>
      <c r="O1411" s="276">
        <f t="shared" si="43"/>
        <v>-0.8</v>
      </c>
      <c r="P1411" s="276">
        <f>IF(O1411&lt;($G$6-1),Lähteandmed!$E$45*1.2*1.005*(($G$6-1)-O1411),0)</f>
        <v>31.195553759999999</v>
      </c>
    </row>
    <row r="1412" spans="2:16">
      <c r="B1412" s="113">
        <v>1408</v>
      </c>
      <c r="C1412" s="113">
        <v>-0.9</v>
      </c>
      <c r="D1412" s="276">
        <f t="shared" ref="D1412:D1475" si="44">IFERROR(IF($G$5-C1412&gt;0,$G$5-C1412,"0"),0)</f>
        <v>10.88879749586558</v>
      </c>
      <c r="L1412" s="114">
        <f>IF(C1412&lt;$G$6,Lähteandmed!$E$45*1.2*1.005*($G$6-O1412),0)</f>
        <v>33.123368879999994</v>
      </c>
      <c r="M1412" s="276" t="str">
        <f>IF(($G$4-Lähteandmed!$H$45*(Kraadpäevad!$G$4-Kraadpäevad!C1412))&gt;Lähteandmed!$I$45,($G$4-Lähteandmed!$H$45*(Kraadpäevad!$G$4-Kraadpäevad!C1412)),Lähteandmed!$I$45)</f>
        <v/>
      </c>
      <c r="N1412" s="114">
        <f>IFERROR(($G$4-M1412)/($G$4-C1412),Lähteandmed!$H$45)</f>
        <v>0</v>
      </c>
      <c r="O1412" s="276">
        <f t="shared" ref="O1412:O1475" si="45">N1412*($G$4-C1412)+C1412</f>
        <v>-0.9</v>
      </c>
      <c r="P1412" s="276">
        <f>IF(O1412&lt;($G$6-1),Lähteandmed!$E$45*1.2*1.005*(($G$6-1)-O1412),0)</f>
        <v>31.370809679999994</v>
      </c>
    </row>
    <row r="1413" spans="2:16">
      <c r="B1413" s="113">
        <v>1409</v>
      </c>
      <c r="C1413" s="113">
        <v>-0.6</v>
      </c>
      <c r="D1413" s="276">
        <f t="shared" si="44"/>
        <v>10.588797495865579</v>
      </c>
      <c r="L1413" s="114">
        <f>IF(C1413&lt;$G$6,Lähteandmed!$E$45*1.2*1.005*($G$6-O1413),0)</f>
        <v>32.59760112</v>
      </c>
      <c r="M1413" s="276" t="str">
        <f>IF(($G$4-Lähteandmed!$H$45*(Kraadpäevad!$G$4-Kraadpäevad!C1413))&gt;Lähteandmed!$I$45,($G$4-Lähteandmed!$H$45*(Kraadpäevad!$G$4-Kraadpäevad!C1413)),Lähteandmed!$I$45)</f>
        <v/>
      </c>
      <c r="N1413" s="114">
        <f>IFERROR(($G$4-M1413)/($G$4-C1413),Lähteandmed!$H$45)</f>
        <v>0</v>
      </c>
      <c r="O1413" s="276">
        <f t="shared" si="45"/>
        <v>-0.6</v>
      </c>
      <c r="P1413" s="276">
        <f>IF(O1413&lt;($G$6-1),Lähteandmed!$E$45*1.2*1.005*(($G$6-1)-O1413),0)</f>
        <v>30.84504192</v>
      </c>
    </row>
    <row r="1414" spans="2:16">
      <c r="B1414" s="113">
        <v>1410</v>
      </c>
      <c r="C1414" s="113">
        <v>-1.4</v>
      </c>
      <c r="D1414" s="276">
        <f t="shared" si="44"/>
        <v>11.38879749586558</v>
      </c>
      <c r="L1414" s="114">
        <f>IF(C1414&lt;$G$6,Lähteandmed!$E$45*1.2*1.005*($G$6-O1414),0)</f>
        <v>33.999648479999998</v>
      </c>
      <c r="M1414" s="276" t="str">
        <f>IF(($G$4-Lähteandmed!$H$45*(Kraadpäevad!$G$4-Kraadpäevad!C1414))&gt;Lähteandmed!$I$45,($G$4-Lähteandmed!$H$45*(Kraadpäevad!$G$4-Kraadpäevad!C1414)),Lähteandmed!$I$45)</f>
        <v/>
      </c>
      <c r="N1414" s="114">
        <f>IFERROR(($G$4-M1414)/($G$4-C1414),Lähteandmed!$H$45)</f>
        <v>0</v>
      </c>
      <c r="O1414" s="276">
        <f t="shared" si="45"/>
        <v>-1.4</v>
      </c>
      <c r="P1414" s="276">
        <f>IF(O1414&lt;($G$6-1),Lähteandmed!$E$45*1.2*1.005*(($G$6-1)-O1414),0)</f>
        <v>32.247089279999997</v>
      </c>
    </row>
    <row r="1415" spans="2:16">
      <c r="B1415" s="113">
        <v>1411</v>
      </c>
      <c r="C1415" s="113">
        <v>-2.4</v>
      </c>
      <c r="D1415" s="276">
        <f t="shared" si="44"/>
        <v>12.38879749586558</v>
      </c>
      <c r="L1415" s="114">
        <f>IF(C1415&lt;$G$6,Lähteandmed!$E$45*1.2*1.005*($G$6-O1415),0)</f>
        <v>35.752207679999998</v>
      </c>
      <c r="M1415" s="276" t="str">
        <f>IF(($G$4-Lähteandmed!$H$45*(Kraadpäevad!$G$4-Kraadpäevad!C1415))&gt;Lähteandmed!$I$45,($G$4-Lähteandmed!$H$45*(Kraadpäevad!$G$4-Kraadpäevad!C1415)),Lähteandmed!$I$45)</f>
        <v/>
      </c>
      <c r="N1415" s="114">
        <f>IFERROR(($G$4-M1415)/($G$4-C1415),Lähteandmed!$H$45)</f>
        <v>0</v>
      </c>
      <c r="O1415" s="276">
        <f t="shared" si="45"/>
        <v>-2.4</v>
      </c>
      <c r="P1415" s="276">
        <f>IF(O1415&lt;($G$6-1),Lähteandmed!$E$45*1.2*1.005*(($G$6-1)-O1415),0)</f>
        <v>33.999648479999998</v>
      </c>
    </row>
    <row r="1416" spans="2:16">
      <c r="B1416" s="113">
        <v>1412</v>
      </c>
      <c r="C1416" s="113">
        <v>-3.6</v>
      </c>
      <c r="D1416" s="276">
        <f t="shared" si="44"/>
        <v>13.588797495865579</v>
      </c>
      <c r="L1416" s="114">
        <f>IF(C1416&lt;$G$6,Lähteandmed!$E$45*1.2*1.005*($G$6-O1416),0)</f>
        <v>37.855278720000001</v>
      </c>
      <c r="M1416" s="276" t="str">
        <f>IF(($G$4-Lähteandmed!$H$45*(Kraadpäevad!$G$4-Kraadpäevad!C1416))&gt;Lähteandmed!$I$45,($G$4-Lähteandmed!$H$45*(Kraadpäevad!$G$4-Kraadpäevad!C1416)),Lähteandmed!$I$45)</f>
        <v/>
      </c>
      <c r="N1416" s="114">
        <f>IFERROR(($G$4-M1416)/($G$4-C1416),Lähteandmed!$H$45)</f>
        <v>0</v>
      </c>
      <c r="O1416" s="276">
        <f t="shared" si="45"/>
        <v>-3.6</v>
      </c>
      <c r="P1416" s="276">
        <f>IF(O1416&lt;($G$6-1),Lähteandmed!$E$45*1.2*1.005*(($G$6-1)-O1416),0)</f>
        <v>36.102719520000001</v>
      </c>
    </row>
    <row r="1417" spans="2:16">
      <c r="B1417" s="113">
        <v>1413</v>
      </c>
      <c r="C1417" s="113">
        <v>-4.8</v>
      </c>
      <c r="D1417" s="276">
        <f t="shared" si="44"/>
        <v>14.78879749586558</v>
      </c>
      <c r="L1417" s="114">
        <f>IF(C1417&lt;$G$6,Lähteandmed!$E$45*1.2*1.005*($G$6-O1417),0)</f>
        <v>39.958349759999997</v>
      </c>
      <c r="M1417" s="276" t="str">
        <f>IF(($G$4-Lähteandmed!$H$45*(Kraadpäevad!$G$4-Kraadpäevad!C1417))&gt;Lähteandmed!$I$45,($G$4-Lähteandmed!$H$45*(Kraadpäevad!$G$4-Kraadpäevad!C1417)),Lähteandmed!$I$45)</f>
        <v/>
      </c>
      <c r="N1417" s="114">
        <f>IFERROR(($G$4-M1417)/($G$4-C1417),Lähteandmed!$H$45)</f>
        <v>0</v>
      </c>
      <c r="O1417" s="276">
        <f t="shared" si="45"/>
        <v>-4.8</v>
      </c>
      <c r="P1417" s="276">
        <f>IF(O1417&lt;($G$6-1),Lähteandmed!$E$45*1.2*1.005*(($G$6-1)-O1417),0)</f>
        <v>38.205790559999997</v>
      </c>
    </row>
    <row r="1418" spans="2:16">
      <c r="B1418" s="113">
        <v>1414</v>
      </c>
      <c r="C1418" s="113">
        <v>-6.1</v>
      </c>
      <c r="D1418" s="276">
        <f t="shared" si="44"/>
        <v>16.088797495865578</v>
      </c>
      <c r="L1418" s="114">
        <f>IF(C1418&lt;$G$6,Lähteandmed!$E$45*1.2*1.005*($G$6-O1418),0)</f>
        <v>42.236676719999998</v>
      </c>
      <c r="M1418" s="276" t="str">
        <f>IF(($G$4-Lähteandmed!$H$45*(Kraadpäevad!$G$4-Kraadpäevad!C1418))&gt;Lähteandmed!$I$45,($G$4-Lähteandmed!$H$45*(Kraadpäevad!$G$4-Kraadpäevad!C1418)),Lähteandmed!$I$45)</f>
        <v/>
      </c>
      <c r="N1418" s="114">
        <f>IFERROR(($G$4-M1418)/($G$4-C1418),Lähteandmed!$H$45)</f>
        <v>0</v>
      </c>
      <c r="O1418" s="276">
        <f t="shared" si="45"/>
        <v>-6.1</v>
      </c>
      <c r="P1418" s="276">
        <f>IF(O1418&lt;($G$6-1),Lähteandmed!$E$45*1.2*1.005*(($G$6-1)-O1418),0)</f>
        <v>40.484117519999998</v>
      </c>
    </row>
    <row r="1419" spans="2:16">
      <c r="B1419" s="113">
        <v>1415</v>
      </c>
      <c r="C1419" s="113">
        <v>-7.5</v>
      </c>
      <c r="D1419" s="276">
        <f t="shared" si="44"/>
        <v>17.48879749586558</v>
      </c>
      <c r="L1419" s="114">
        <f>IF(C1419&lt;$G$6,Lähteandmed!$E$45*1.2*1.005*($G$6-O1419),0)</f>
        <v>44.690259599999997</v>
      </c>
      <c r="M1419" s="276" t="str">
        <f>IF(($G$4-Lähteandmed!$H$45*(Kraadpäevad!$G$4-Kraadpäevad!C1419))&gt;Lähteandmed!$I$45,($G$4-Lähteandmed!$H$45*(Kraadpäevad!$G$4-Kraadpäevad!C1419)),Lähteandmed!$I$45)</f>
        <v/>
      </c>
      <c r="N1419" s="114">
        <f>IFERROR(($G$4-M1419)/($G$4-C1419),Lähteandmed!$H$45)</f>
        <v>0</v>
      </c>
      <c r="O1419" s="276">
        <f t="shared" si="45"/>
        <v>-7.5</v>
      </c>
      <c r="P1419" s="276">
        <f>IF(O1419&lt;($G$6-1),Lähteandmed!$E$45*1.2*1.005*(($G$6-1)-O1419),0)</f>
        <v>42.937700399999997</v>
      </c>
    </row>
    <row r="1420" spans="2:16">
      <c r="B1420" s="113">
        <v>1416</v>
      </c>
      <c r="C1420" s="113">
        <v>-8.8000000000000007</v>
      </c>
      <c r="D1420" s="276">
        <f t="shared" si="44"/>
        <v>18.78879749586558</v>
      </c>
      <c r="L1420" s="114">
        <f>IF(C1420&lt;$G$6,Lähteandmed!$E$45*1.2*1.005*($G$6-O1420),0)</f>
        <v>46.968586559999999</v>
      </c>
      <c r="M1420" s="276" t="str">
        <f>IF(($G$4-Lähteandmed!$H$45*(Kraadpäevad!$G$4-Kraadpäevad!C1420))&gt;Lähteandmed!$I$45,($G$4-Lähteandmed!$H$45*(Kraadpäevad!$G$4-Kraadpäevad!C1420)),Lähteandmed!$I$45)</f>
        <v/>
      </c>
      <c r="N1420" s="114">
        <f>IFERROR(($G$4-M1420)/($G$4-C1420),Lähteandmed!$H$45)</f>
        <v>0</v>
      </c>
      <c r="O1420" s="276">
        <f t="shared" si="45"/>
        <v>-8.8000000000000007</v>
      </c>
      <c r="P1420" s="276">
        <f>IF(O1420&lt;($G$6-1),Lähteandmed!$E$45*1.2*1.005*(($G$6-1)-O1420),0)</f>
        <v>45.216027359999998</v>
      </c>
    </row>
    <row r="1421" spans="2:16">
      <c r="B1421" s="113">
        <v>1417</v>
      </c>
      <c r="C1421" s="113">
        <v>-10.199999999999999</v>
      </c>
      <c r="D1421" s="276">
        <f t="shared" si="44"/>
        <v>20.188797495865579</v>
      </c>
      <c r="L1421" s="114">
        <f>IF(C1421&lt;$G$6,Lähteandmed!$E$45*1.2*1.005*($G$6-O1421),0)</f>
        <v>49.422169439999998</v>
      </c>
      <c r="M1421" s="276" t="str">
        <f>IF(($G$4-Lähteandmed!$H$45*(Kraadpäevad!$G$4-Kraadpäevad!C1421))&gt;Lähteandmed!$I$45,($G$4-Lähteandmed!$H$45*(Kraadpäevad!$G$4-Kraadpäevad!C1421)),Lähteandmed!$I$45)</f>
        <v/>
      </c>
      <c r="N1421" s="114">
        <f>IFERROR(($G$4-M1421)/($G$4-C1421),Lähteandmed!$H$45)</f>
        <v>0</v>
      </c>
      <c r="O1421" s="276">
        <f t="shared" si="45"/>
        <v>-10.199999999999999</v>
      </c>
      <c r="P1421" s="276">
        <f>IF(O1421&lt;($G$6-1),Lähteandmed!$E$45*1.2*1.005*(($G$6-1)-O1421),0)</f>
        <v>47.669610239999997</v>
      </c>
    </row>
    <row r="1422" spans="2:16">
      <c r="B1422" s="113">
        <v>1418</v>
      </c>
      <c r="C1422" s="113">
        <v>-11.4</v>
      </c>
      <c r="D1422" s="276">
        <f t="shared" si="44"/>
        <v>21.388797495865582</v>
      </c>
      <c r="L1422" s="114">
        <f>IF(C1422&lt;$G$6,Lähteandmed!$E$45*1.2*1.005*($G$6-O1422),0)</f>
        <v>51.525240479999994</v>
      </c>
      <c r="M1422" s="276" t="str">
        <f>IF(($G$4-Lähteandmed!$H$45*(Kraadpäevad!$G$4-Kraadpäevad!C1422))&gt;Lähteandmed!$I$45,($G$4-Lähteandmed!$H$45*(Kraadpäevad!$G$4-Kraadpäevad!C1422)),Lähteandmed!$I$45)</f>
        <v/>
      </c>
      <c r="N1422" s="114">
        <f>IFERROR(($G$4-M1422)/($G$4-C1422),Lähteandmed!$H$45)</f>
        <v>0</v>
      </c>
      <c r="O1422" s="276">
        <f t="shared" si="45"/>
        <v>-11.4</v>
      </c>
      <c r="P1422" s="276">
        <f>IF(O1422&lt;($G$6-1),Lähteandmed!$E$45*1.2*1.005*(($G$6-1)-O1422),0)</f>
        <v>49.772681279999993</v>
      </c>
    </row>
    <row r="1423" spans="2:16">
      <c r="B1423" s="113">
        <v>1419</v>
      </c>
      <c r="C1423" s="113">
        <v>-12.6</v>
      </c>
      <c r="D1423" s="276">
        <f t="shared" si="44"/>
        <v>22.588797495865578</v>
      </c>
      <c r="L1423" s="114">
        <f>IF(C1423&lt;$G$6,Lähteandmed!$E$45*1.2*1.005*($G$6-O1423),0)</f>
        <v>53.628311519999997</v>
      </c>
      <c r="M1423" s="276" t="str">
        <f>IF(($G$4-Lähteandmed!$H$45*(Kraadpäevad!$G$4-Kraadpäevad!C1423))&gt;Lähteandmed!$I$45,($G$4-Lähteandmed!$H$45*(Kraadpäevad!$G$4-Kraadpäevad!C1423)),Lähteandmed!$I$45)</f>
        <v/>
      </c>
      <c r="N1423" s="114">
        <f>IFERROR(($G$4-M1423)/($G$4-C1423),Lähteandmed!$H$45)</f>
        <v>0</v>
      </c>
      <c r="O1423" s="276">
        <f t="shared" si="45"/>
        <v>-12.6</v>
      </c>
      <c r="P1423" s="276">
        <f>IF(O1423&lt;($G$6-1),Lähteandmed!$E$45*1.2*1.005*(($G$6-1)-O1423),0)</f>
        <v>51.875752319999997</v>
      </c>
    </row>
    <row r="1424" spans="2:16">
      <c r="B1424" s="113">
        <v>1420</v>
      </c>
      <c r="C1424" s="113">
        <v>-13.6</v>
      </c>
      <c r="D1424" s="276">
        <f t="shared" si="44"/>
        <v>23.588797495865578</v>
      </c>
      <c r="L1424" s="114">
        <f>IF(C1424&lt;$G$6,Lähteandmed!$E$45*1.2*1.005*($G$6-O1424),0)</f>
        <v>55.380870719999997</v>
      </c>
      <c r="M1424" s="276" t="str">
        <f>IF(($G$4-Lähteandmed!$H$45*(Kraadpäevad!$G$4-Kraadpäevad!C1424))&gt;Lähteandmed!$I$45,($G$4-Lähteandmed!$H$45*(Kraadpäevad!$G$4-Kraadpäevad!C1424)),Lähteandmed!$I$45)</f>
        <v/>
      </c>
      <c r="N1424" s="114">
        <f>IFERROR(($G$4-M1424)/($G$4-C1424),Lähteandmed!$H$45)</f>
        <v>0</v>
      </c>
      <c r="O1424" s="276">
        <f t="shared" si="45"/>
        <v>-13.6</v>
      </c>
      <c r="P1424" s="276">
        <f>IF(O1424&lt;($G$6-1),Lähteandmed!$E$45*1.2*1.005*(($G$6-1)-O1424),0)</f>
        <v>53.628311519999997</v>
      </c>
    </row>
    <row r="1425" spans="2:16">
      <c r="B1425" s="113">
        <v>1421</v>
      </c>
      <c r="C1425" s="113">
        <v>-14.4</v>
      </c>
      <c r="D1425" s="276">
        <f t="shared" si="44"/>
        <v>24.388797495865582</v>
      </c>
      <c r="L1425" s="114">
        <f>IF(C1425&lt;$G$6,Lähteandmed!$E$45*1.2*1.005*($G$6-O1425),0)</f>
        <v>56.782918079999995</v>
      </c>
      <c r="M1425" s="276" t="str">
        <f>IF(($G$4-Lähteandmed!$H$45*(Kraadpäevad!$G$4-Kraadpäevad!C1425))&gt;Lähteandmed!$I$45,($G$4-Lähteandmed!$H$45*(Kraadpäevad!$G$4-Kraadpäevad!C1425)),Lähteandmed!$I$45)</f>
        <v/>
      </c>
      <c r="N1425" s="114">
        <f>IFERROR(($G$4-M1425)/($G$4-C1425),Lähteandmed!$H$45)</f>
        <v>0</v>
      </c>
      <c r="O1425" s="276">
        <f t="shared" si="45"/>
        <v>-14.4</v>
      </c>
      <c r="P1425" s="276">
        <f>IF(O1425&lt;($G$6-1),Lähteandmed!$E$45*1.2*1.005*(($G$6-1)-O1425),0)</f>
        <v>55.030358879999994</v>
      </c>
    </row>
    <row r="1426" spans="2:16">
      <c r="B1426" s="113">
        <v>1422</v>
      </c>
      <c r="C1426" s="113">
        <v>-15</v>
      </c>
      <c r="D1426" s="276">
        <f t="shared" si="44"/>
        <v>24.98879749586558</v>
      </c>
      <c r="L1426" s="114">
        <f>IF(C1426&lt;$G$6,Lähteandmed!$E$45*1.2*1.005*($G$6-O1426),0)</f>
        <v>57.834453599999996</v>
      </c>
      <c r="M1426" s="276" t="str">
        <f>IF(($G$4-Lähteandmed!$H$45*(Kraadpäevad!$G$4-Kraadpäevad!C1426))&gt;Lähteandmed!$I$45,($G$4-Lähteandmed!$H$45*(Kraadpäevad!$G$4-Kraadpäevad!C1426)),Lähteandmed!$I$45)</f>
        <v/>
      </c>
      <c r="N1426" s="114">
        <f>IFERROR(($G$4-M1426)/($G$4-C1426),Lähteandmed!$H$45)</f>
        <v>0</v>
      </c>
      <c r="O1426" s="276">
        <f t="shared" si="45"/>
        <v>-15</v>
      </c>
      <c r="P1426" s="276">
        <f>IF(O1426&lt;($G$6-1),Lähteandmed!$E$45*1.2*1.005*(($G$6-1)-O1426),0)</f>
        <v>56.081894399999996</v>
      </c>
    </row>
    <row r="1427" spans="2:16">
      <c r="B1427" s="113">
        <v>1423</v>
      </c>
      <c r="C1427" s="113">
        <v>-15.4</v>
      </c>
      <c r="D1427" s="276">
        <f t="shared" si="44"/>
        <v>25.388797495865582</v>
      </c>
      <c r="L1427" s="114">
        <f>IF(C1427&lt;$G$6,Lähteandmed!$E$45*1.2*1.005*($G$6-O1427),0)</f>
        <v>58.535477279999995</v>
      </c>
      <c r="M1427" s="276" t="str">
        <f>IF(($G$4-Lähteandmed!$H$45*(Kraadpäevad!$G$4-Kraadpäevad!C1427))&gt;Lähteandmed!$I$45,($G$4-Lähteandmed!$H$45*(Kraadpäevad!$G$4-Kraadpäevad!C1427)),Lähteandmed!$I$45)</f>
        <v/>
      </c>
      <c r="N1427" s="114">
        <f>IFERROR(($G$4-M1427)/($G$4-C1427),Lähteandmed!$H$45)</f>
        <v>0</v>
      </c>
      <c r="O1427" s="276">
        <f t="shared" si="45"/>
        <v>-15.4</v>
      </c>
      <c r="P1427" s="276">
        <f>IF(O1427&lt;($G$6-1),Lähteandmed!$E$45*1.2*1.005*(($G$6-1)-O1427),0)</f>
        <v>56.782918079999995</v>
      </c>
    </row>
    <row r="1428" spans="2:16">
      <c r="B1428" s="113">
        <v>1424</v>
      </c>
      <c r="C1428" s="113">
        <v>-15.5</v>
      </c>
      <c r="D1428" s="276">
        <f t="shared" si="44"/>
        <v>25.48879749586558</v>
      </c>
      <c r="L1428" s="114">
        <f>IF(C1428&lt;$G$6,Lähteandmed!$E$45*1.2*1.005*($G$6-O1428),0)</f>
        <v>58.710733199999993</v>
      </c>
      <c r="M1428" s="276" t="str">
        <f>IF(($G$4-Lähteandmed!$H$45*(Kraadpäevad!$G$4-Kraadpäevad!C1428))&gt;Lähteandmed!$I$45,($G$4-Lähteandmed!$H$45*(Kraadpäevad!$G$4-Kraadpäevad!C1428)),Lähteandmed!$I$45)</f>
        <v/>
      </c>
      <c r="N1428" s="114">
        <f>IFERROR(($G$4-M1428)/($G$4-C1428),Lähteandmed!$H$45)</f>
        <v>0</v>
      </c>
      <c r="O1428" s="276">
        <f t="shared" si="45"/>
        <v>-15.5</v>
      </c>
      <c r="P1428" s="276">
        <f>IF(O1428&lt;($G$6-1),Lähteandmed!$E$45*1.2*1.005*(($G$6-1)-O1428),0)</f>
        <v>56.958173999999993</v>
      </c>
    </row>
    <row r="1429" spans="2:16">
      <c r="B1429" s="113">
        <v>1425</v>
      </c>
      <c r="C1429" s="113">
        <v>-16.100000000000001</v>
      </c>
      <c r="D1429" s="276">
        <f t="shared" si="44"/>
        <v>26.088797495865581</v>
      </c>
      <c r="L1429" s="114">
        <f>IF(C1429&lt;$G$6,Lähteandmed!$E$45*1.2*1.005*($G$6-O1429),0)</f>
        <v>59.762268720000002</v>
      </c>
      <c r="M1429" s="276" t="str">
        <f>IF(($G$4-Lähteandmed!$H$45*(Kraadpäevad!$G$4-Kraadpäevad!C1429))&gt;Lähteandmed!$I$45,($G$4-Lähteandmed!$H$45*(Kraadpäevad!$G$4-Kraadpäevad!C1429)),Lähteandmed!$I$45)</f>
        <v/>
      </c>
      <c r="N1429" s="114">
        <f>IFERROR(($G$4-M1429)/($G$4-C1429),Lähteandmed!$H$45)</f>
        <v>0</v>
      </c>
      <c r="O1429" s="276">
        <f t="shared" si="45"/>
        <v>-16.100000000000001</v>
      </c>
      <c r="P1429" s="276">
        <f>IF(O1429&lt;($G$6-1),Lähteandmed!$E$45*1.2*1.005*(($G$6-1)-O1429),0)</f>
        <v>58.009709520000001</v>
      </c>
    </row>
    <row r="1430" spans="2:16">
      <c r="B1430" s="113">
        <v>1426</v>
      </c>
      <c r="C1430" s="113">
        <v>-13.5</v>
      </c>
      <c r="D1430" s="276">
        <f t="shared" si="44"/>
        <v>23.48879749586558</v>
      </c>
      <c r="L1430" s="114">
        <f>IF(C1430&lt;$G$6,Lähteandmed!$E$45*1.2*1.005*($G$6-O1430),0)</f>
        <v>55.205614799999999</v>
      </c>
      <c r="M1430" s="276" t="str">
        <f>IF(($G$4-Lähteandmed!$H$45*(Kraadpäevad!$G$4-Kraadpäevad!C1430))&gt;Lähteandmed!$I$45,($G$4-Lähteandmed!$H$45*(Kraadpäevad!$G$4-Kraadpäevad!C1430)),Lähteandmed!$I$45)</f>
        <v/>
      </c>
      <c r="N1430" s="114">
        <f>IFERROR(($G$4-M1430)/($G$4-C1430),Lähteandmed!$H$45)</f>
        <v>0</v>
      </c>
      <c r="O1430" s="276">
        <f t="shared" si="45"/>
        <v>-13.5</v>
      </c>
      <c r="P1430" s="276">
        <f>IF(O1430&lt;($G$6-1),Lähteandmed!$E$45*1.2*1.005*(($G$6-1)-O1430),0)</f>
        <v>53.453055599999999</v>
      </c>
    </row>
    <row r="1431" spans="2:16">
      <c r="B1431" s="113">
        <v>1427</v>
      </c>
      <c r="C1431" s="113">
        <v>-10.8</v>
      </c>
      <c r="D1431" s="276">
        <f t="shared" si="44"/>
        <v>20.78879749586558</v>
      </c>
      <c r="L1431" s="114">
        <f>IF(C1431&lt;$G$6,Lähteandmed!$E$45*1.2*1.005*($G$6-O1431),0)</f>
        <v>50.473704959999999</v>
      </c>
      <c r="M1431" s="276" t="str">
        <f>IF(($G$4-Lähteandmed!$H$45*(Kraadpäevad!$G$4-Kraadpäevad!C1431))&gt;Lähteandmed!$I$45,($G$4-Lähteandmed!$H$45*(Kraadpäevad!$G$4-Kraadpäevad!C1431)),Lähteandmed!$I$45)</f>
        <v/>
      </c>
      <c r="N1431" s="114">
        <f>IFERROR(($G$4-M1431)/($G$4-C1431),Lähteandmed!$H$45)</f>
        <v>0</v>
      </c>
      <c r="O1431" s="276">
        <f t="shared" si="45"/>
        <v>-10.8</v>
      </c>
      <c r="P1431" s="276">
        <f>IF(O1431&lt;($G$6-1),Lähteandmed!$E$45*1.2*1.005*(($G$6-1)-O1431),0)</f>
        <v>48.721145759999999</v>
      </c>
    </row>
    <row r="1432" spans="2:16">
      <c r="B1432" s="113">
        <v>1428</v>
      </c>
      <c r="C1432" s="113">
        <v>-8.1999999999999993</v>
      </c>
      <c r="D1432" s="276">
        <f t="shared" si="44"/>
        <v>18.188797495865579</v>
      </c>
      <c r="L1432" s="114">
        <f>IF(C1432&lt;$G$6,Lähteandmed!$E$45*1.2*1.005*($G$6-O1432),0)</f>
        <v>45.917051039999997</v>
      </c>
      <c r="M1432" s="276" t="str">
        <f>IF(($G$4-Lähteandmed!$H$45*(Kraadpäevad!$G$4-Kraadpäevad!C1432))&gt;Lähteandmed!$I$45,($G$4-Lähteandmed!$H$45*(Kraadpäevad!$G$4-Kraadpäevad!C1432)),Lähteandmed!$I$45)</f>
        <v/>
      </c>
      <c r="N1432" s="114">
        <f>IFERROR(($G$4-M1432)/($G$4-C1432),Lähteandmed!$H$45)</f>
        <v>0</v>
      </c>
      <c r="O1432" s="276">
        <f t="shared" si="45"/>
        <v>-8.1999999999999993</v>
      </c>
      <c r="P1432" s="276">
        <f>IF(O1432&lt;($G$6-1),Lähteandmed!$E$45*1.2*1.005*(($G$6-1)-O1432),0)</f>
        <v>44.164491839999997</v>
      </c>
    </row>
    <row r="1433" spans="2:16">
      <c r="B1433" s="113">
        <v>1429</v>
      </c>
      <c r="C1433" s="113">
        <v>-7.5</v>
      </c>
      <c r="D1433" s="276">
        <f t="shared" si="44"/>
        <v>17.48879749586558</v>
      </c>
      <c r="L1433" s="114">
        <f>IF(C1433&lt;$G$6,Lähteandmed!$E$45*1.2*1.005*($G$6-O1433),0)</f>
        <v>44.690259599999997</v>
      </c>
      <c r="M1433" s="276" t="str">
        <f>IF(($G$4-Lähteandmed!$H$45*(Kraadpäevad!$G$4-Kraadpäevad!C1433))&gt;Lähteandmed!$I$45,($G$4-Lähteandmed!$H$45*(Kraadpäevad!$G$4-Kraadpäevad!C1433)),Lähteandmed!$I$45)</f>
        <v/>
      </c>
      <c r="N1433" s="114">
        <f>IFERROR(($G$4-M1433)/($G$4-C1433),Lähteandmed!$H$45)</f>
        <v>0</v>
      </c>
      <c r="O1433" s="276">
        <f t="shared" si="45"/>
        <v>-7.5</v>
      </c>
      <c r="P1433" s="276">
        <f>IF(O1433&lt;($G$6-1),Lähteandmed!$E$45*1.2*1.005*(($G$6-1)-O1433),0)</f>
        <v>42.937700399999997</v>
      </c>
    </row>
    <row r="1434" spans="2:16">
      <c r="B1434" s="113">
        <v>1430</v>
      </c>
      <c r="C1434" s="113">
        <v>-6.8</v>
      </c>
      <c r="D1434" s="276">
        <f t="shared" si="44"/>
        <v>16.78879749586558</v>
      </c>
      <c r="L1434" s="114">
        <f>IF(C1434&lt;$G$6,Lähteandmed!$E$45*1.2*1.005*($G$6-O1434),0)</f>
        <v>43.463468159999998</v>
      </c>
      <c r="M1434" s="276" t="str">
        <f>IF(($G$4-Lähteandmed!$H$45*(Kraadpäevad!$G$4-Kraadpäevad!C1434))&gt;Lähteandmed!$I$45,($G$4-Lähteandmed!$H$45*(Kraadpäevad!$G$4-Kraadpäevad!C1434)),Lähteandmed!$I$45)</f>
        <v/>
      </c>
      <c r="N1434" s="114">
        <f>IFERROR(($G$4-M1434)/($G$4-C1434),Lähteandmed!$H$45)</f>
        <v>0</v>
      </c>
      <c r="O1434" s="276">
        <f t="shared" si="45"/>
        <v>-6.8</v>
      </c>
      <c r="P1434" s="276">
        <f>IF(O1434&lt;($G$6-1),Lähteandmed!$E$45*1.2*1.005*(($G$6-1)-O1434),0)</f>
        <v>41.710908959999998</v>
      </c>
    </row>
    <row r="1435" spans="2:16">
      <c r="B1435" s="113">
        <v>1431</v>
      </c>
      <c r="C1435" s="113">
        <v>-6.1</v>
      </c>
      <c r="D1435" s="276">
        <f t="shared" si="44"/>
        <v>16.088797495865578</v>
      </c>
      <c r="L1435" s="114">
        <f>IF(C1435&lt;$G$6,Lähteandmed!$E$45*1.2*1.005*($G$6-O1435),0)</f>
        <v>42.236676719999998</v>
      </c>
      <c r="M1435" s="276" t="str">
        <f>IF(($G$4-Lähteandmed!$H$45*(Kraadpäevad!$G$4-Kraadpäevad!C1435))&gt;Lähteandmed!$I$45,($G$4-Lähteandmed!$H$45*(Kraadpäevad!$G$4-Kraadpäevad!C1435)),Lähteandmed!$I$45)</f>
        <v/>
      </c>
      <c r="N1435" s="114">
        <f>IFERROR(($G$4-M1435)/($G$4-C1435),Lähteandmed!$H$45)</f>
        <v>0</v>
      </c>
      <c r="O1435" s="276">
        <f t="shared" si="45"/>
        <v>-6.1</v>
      </c>
      <c r="P1435" s="276">
        <f>IF(O1435&lt;($G$6-1),Lähteandmed!$E$45*1.2*1.005*(($G$6-1)-O1435),0)</f>
        <v>40.484117519999998</v>
      </c>
    </row>
    <row r="1436" spans="2:16">
      <c r="B1436" s="113">
        <v>1432</v>
      </c>
      <c r="C1436" s="113">
        <v>-6.3</v>
      </c>
      <c r="D1436" s="276">
        <f t="shared" si="44"/>
        <v>16.28879749586558</v>
      </c>
      <c r="L1436" s="114">
        <f>IF(C1436&lt;$G$6,Lähteandmed!$E$45*1.2*1.005*($G$6-O1436),0)</f>
        <v>42.587188560000001</v>
      </c>
      <c r="M1436" s="276" t="str">
        <f>IF(($G$4-Lähteandmed!$H$45*(Kraadpäevad!$G$4-Kraadpäevad!C1436))&gt;Lähteandmed!$I$45,($G$4-Lähteandmed!$H$45*(Kraadpäevad!$G$4-Kraadpäevad!C1436)),Lähteandmed!$I$45)</f>
        <v/>
      </c>
      <c r="N1436" s="114">
        <f>IFERROR(($G$4-M1436)/($G$4-C1436),Lähteandmed!$H$45)</f>
        <v>0</v>
      </c>
      <c r="O1436" s="276">
        <f t="shared" si="45"/>
        <v>-6.3</v>
      </c>
      <c r="P1436" s="276">
        <f>IF(O1436&lt;($G$6-1),Lähteandmed!$E$45*1.2*1.005*(($G$6-1)-O1436),0)</f>
        <v>40.834629360000001</v>
      </c>
    </row>
    <row r="1437" spans="2:16">
      <c r="B1437" s="113">
        <v>1433</v>
      </c>
      <c r="C1437" s="113">
        <v>-6.4</v>
      </c>
      <c r="D1437" s="276">
        <f t="shared" si="44"/>
        <v>16.388797495865582</v>
      </c>
      <c r="L1437" s="114">
        <f>IF(C1437&lt;$G$6,Lähteandmed!$E$45*1.2*1.005*($G$6-O1437),0)</f>
        <v>42.762444479999992</v>
      </c>
      <c r="M1437" s="276" t="str">
        <f>IF(($G$4-Lähteandmed!$H$45*(Kraadpäevad!$G$4-Kraadpäevad!C1437))&gt;Lähteandmed!$I$45,($G$4-Lähteandmed!$H$45*(Kraadpäevad!$G$4-Kraadpäevad!C1437)),Lähteandmed!$I$45)</f>
        <v/>
      </c>
      <c r="N1437" s="114">
        <f>IFERROR(($G$4-M1437)/($G$4-C1437),Lähteandmed!$H$45)</f>
        <v>0</v>
      </c>
      <c r="O1437" s="276">
        <f t="shared" si="45"/>
        <v>-6.4</v>
      </c>
      <c r="P1437" s="276">
        <f>IF(O1437&lt;($G$6-1),Lähteandmed!$E$45*1.2*1.005*(($G$6-1)-O1437),0)</f>
        <v>41.009885279999992</v>
      </c>
    </row>
    <row r="1438" spans="2:16">
      <c r="B1438" s="113">
        <v>1434</v>
      </c>
      <c r="C1438" s="113">
        <v>-6.6</v>
      </c>
      <c r="D1438" s="276">
        <f t="shared" si="44"/>
        <v>16.588797495865578</v>
      </c>
      <c r="L1438" s="114">
        <f>IF(C1438&lt;$G$6,Lähteandmed!$E$45*1.2*1.005*($G$6-O1438),0)</f>
        <v>43.112956320000002</v>
      </c>
      <c r="M1438" s="276" t="str">
        <f>IF(($G$4-Lähteandmed!$H$45*(Kraadpäevad!$G$4-Kraadpäevad!C1438))&gt;Lähteandmed!$I$45,($G$4-Lähteandmed!$H$45*(Kraadpäevad!$G$4-Kraadpäevad!C1438)),Lähteandmed!$I$45)</f>
        <v/>
      </c>
      <c r="N1438" s="114">
        <f>IFERROR(($G$4-M1438)/($G$4-C1438),Lähteandmed!$H$45)</f>
        <v>0</v>
      </c>
      <c r="O1438" s="276">
        <f t="shared" si="45"/>
        <v>-6.6</v>
      </c>
      <c r="P1438" s="276">
        <f>IF(O1438&lt;($G$6-1),Lähteandmed!$E$45*1.2*1.005*(($G$6-1)-O1438),0)</f>
        <v>41.360397120000002</v>
      </c>
    </row>
    <row r="1439" spans="2:16">
      <c r="B1439" s="113">
        <v>1435</v>
      </c>
      <c r="C1439" s="113">
        <v>-8.1</v>
      </c>
      <c r="D1439" s="276">
        <f t="shared" si="44"/>
        <v>18.088797495865578</v>
      </c>
      <c r="L1439" s="114">
        <f>IF(C1439&lt;$G$6,Lähteandmed!$E$45*1.2*1.005*($G$6-O1439),0)</f>
        <v>45.741795119999999</v>
      </c>
      <c r="M1439" s="276" t="str">
        <f>IF(($G$4-Lähteandmed!$H$45*(Kraadpäevad!$G$4-Kraadpäevad!C1439))&gt;Lähteandmed!$I$45,($G$4-Lähteandmed!$H$45*(Kraadpäevad!$G$4-Kraadpäevad!C1439)),Lähteandmed!$I$45)</f>
        <v/>
      </c>
      <c r="N1439" s="114">
        <f>IFERROR(($G$4-M1439)/($G$4-C1439),Lähteandmed!$H$45)</f>
        <v>0</v>
      </c>
      <c r="O1439" s="276">
        <f t="shared" si="45"/>
        <v>-8.1</v>
      </c>
      <c r="P1439" s="276">
        <f>IF(O1439&lt;($G$6-1),Lähteandmed!$E$45*1.2*1.005*(($G$6-1)-O1439),0)</f>
        <v>43.989235919999999</v>
      </c>
    </row>
    <row r="1440" spans="2:16">
      <c r="B1440" s="113">
        <v>1436</v>
      </c>
      <c r="C1440" s="113">
        <v>-9.6</v>
      </c>
      <c r="D1440" s="276">
        <f t="shared" si="44"/>
        <v>19.588797495865578</v>
      </c>
      <c r="L1440" s="114">
        <f>IF(C1440&lt;$G$6,Lähteandmed!$E$45*1.2*1.005*($G$6-O1440),0)</f>
        <v>48.370633919999996</v>
      </c>
      <c r="M1440" s="276" t="str">
        <f>IF(($G$4-Lähteandmed!$H$45*(Kraadpäevad!$G$4-Kraadpäevad!C1440))&gt;Lähteandmed!$I$45,($G$4-Lähteandmed!$H$45*(Kraadpäevad!$G$4-Kraadpäevad!C1440)),Lähteandmed!$I$45)</f>
        <v/>
      </c>
      <c r="N1440" s="114">
        <f>IFERROR(($G$4-M1440)/($G$4-C1440),Lähteandmed!$H$45)</f>
        <v>0</v>
      </c>
      <c r="O1440" s="276">
        <f t="shared" si="45"/>
        <v>-9.6</v>
      </c>
      <c r="P1440" s="276">
        <f>IF(O1440&lt;($G$6-1),Lähteandmed!$E$45*1.2*1.005*(($G$6-1)-O1440),0)</f>
        <v>46.618074719999996</v>
      </c>
    </row>
    <row r="1441" spans="2:16">
      <c r="B1441" s="113">
        <v>1437</v>
      </c>
      <c r="C1441" s="113">
        <v>-11.1</v>
      </c>
      <c r="D1441" s="276">
        <f t="shared" si="44"/>
        <v>21.088797495865578</v>
      </c>
      <c r="L1441" s="114">
        <f>IF(C1441&lt;$G$6,Lähteandmed!$E$45*1.2*1.005*($G$6-O1441),0)</f>
        <v>50.99947272</v>
      </c>
      <c r="M1441" s="276" t="str">
        <f>IF(($G$4-Lähteandmed!$H$45*(Kraadpäevad!$G$4-Kraadpäevad!C1441))&gt;Lähteandmed!$I$45,($G$4-Lähteandmed!$H$45*(Kraadpäevad!$G$4-Kraadpäevad!C1441)),Lähteandmed!$I$45)</f>
        <v/>
      </c>
      <c r="N1441" s="114">
        <f>IFERROR(($G$4-M1441)/($G$4-C1441),Lähteandmed!$H$45)</f>
        <v>0</v>
      </c>
      <c r="O1441" s="276">
        <f t="shared" si="45"/>
        <v>-11.1</v>
      </c>
      <c r="P1441" s="276">
        <f>IF(O1441&lt;($G$6-1),Lähteandmed!$E$45*1.2*1.005*(($G$6-1)-O1441),0)</f>
        <v>49.24691352</v>
      </c>
    </row>
    <row r="1442" spans="2:16">
      <c r="B1442" s="113">
        <v>1438</v>
      </c>
      <c r="C1442" s="113">
        <v>-11.7</v>
      </c>
      <c r="D1442" s="276">
        <f t="shared" si="44"/>
        <v>21.688797495865579</v>
      </c>
      <c r="L1442" s="114">
        <f>IF(C1442&lt;$G$6,Lähteandmed!$E$45*1.2*1.005*($G$6-O1442),0)</f>
        <v>52.051008239999994</v>
      </c>
      <c r="M1442" s="276" t="str">
        <f>IF(($G$4-Lähteandmed!$H$45*(Kraadpäevad!$G$4-Kraadpäevad!C1442))&gt;Lähteandmed!$I$45,($G$4-Lähteandmed!$H$45*(Kraadpäevad!$G$4-Kraadpäevad!C1442)),Lähteandmed!$I$45)</f>
        <v/>
      </c>
      <c r="N1442" s="114">
        <f>IFERROR(($G$4-M1442)/($G$4-C1442),Lähteandmed!$H$45)</f>
        <v>0</v>
      </c>
      <c r="O1442" s="276">
        <f t="shared" si="45"/>
        <v>-11.7</v>
      </c>
      <c r="P1442" s="276">
        <f>IF(O1442&lt;($G$6-1),Lähteandmed!$E$45*1.2*1.005*(($G$6-1)-O1442),0)</f>
        <v>50.298449039999994</v>
      </c>
    </row>
    <row r="1443" spans="2:16">
      <c r="B1443" s="113">
        <v>1439</v>
      </c>
      <c r="C1443" s="113">
        <v>-12.4</v>
      </c>
      <c r="D1443" s="276">
        <f t="shared" si="44"/>
        <v>22.388797495865582</v>
      </c>
      <c r="L1443" s="114">
        <f>IF(C1443&lt;$G$6,Lähteandmed!$E$45*1.2*1.005*($G$6-O1443),0)</f>
        <v>53.277799679999994</v>
      </c>
      <c r="M1443" s="276" t="str">
        <f>IF(($G$4-Lähteandmed!$H$45*(Kraadpäevad!$G$4-Kraadpäevad!C1443))&gt;Lähteandmed!$I$45,($G$4-Lähteandmed!$H$45*(Kraadpäevad!$G$4-Kraadpäevad!C1443)),Lähteandmed!$I$45)</f>
        <v/>
      </c>
      <c r="N1443" s="114">
        <f>IFERROR(($G$4-M1443)/($G$4-C1443),Lähteandmed!$H$45)</f>
        <v>0</v>
      </c>
      <c r="O1443" s="276">
        <f t="shared" si="45"/>
        <v>-12.4</v>
      </c>
      <c r="P1443" s="276">
        <f>IF(O1443&lt;($G$6-1),Lähteandmed!$E$45*1.2*1.005*(($G$6-1)-O1443),0)</f>
        <v>51.525240479999994</v>
      </c>
    </row>
    <row r="1444" spans="2:16">
      <c r="B1444" s="113">
        <v>1440</v>
      </c>
      <c r="C1444" s="113">
        <v>-13</v>
      </c>
      <c r="D1444" s="276">
        <f t="shared" si="44"/>
        <v>22.98879749586558</v>
      </c>
      <c r="L1444" s="114">
        <f>IF(C1444&lt;$G$6,Lähteandmed!$E$45*1.2*1.005*($G$6-O1444),0)</f>
        <v>54.329335199999996</v>
      </c>
      <c r="M1444" s="276" t="str">
        <f>IF(($G$4-Lähteandmed!$H$45*(Kraadpäevad!$G$4-Kraadpäevad!C1444))&gt;Lähteandmed!$I$45,($G$4-Lähteandmed!$H$45*(Kraadpäevad!$G$4-Kraadpäevad!C1444)),Lähteandmed!$I$45)</f>
        <v/>
      </c>
      <c r="N1444" s="114">
        <f>IFERROR(($G$4-M1444)/($G$4-C1444),Lähteandmed!$H$45)</f>
        <v>0</v>
      </c>
      <c r="O1444" s="276">
        <f t="shared" si="45"/>
        <v>-13</v>
      </c>
      <c r="P1444" s="276">
        <f>IF(O1444&lt;($G$6-1),Lähteandmed!$E$45*1.2*1.005*(($G$6-1)-O1444),0)</f>
        <v>52.576775999999995</v>
      </c>
    </row>
    <row r="1445" spans="2:16">
      <c r="B1445" s="113">
        <v>1441</v>
      </c>
      <c r="C1445" s="113">
        <v>-13.9</v>
      </c>
      <c r="D1445" s="276">
        <f t="shared" si="44"/>
        <v>23.888797495865582</v>
      </c>
      <c r="L1445" s="114">
        <f>IF(C1445&lt;$G$6,Lähteandmed!$E$45*1.2*1.005*($G$6-O1445),0)</f>
        <v>55.906638479999991</v>
      </c>
      <c r="M1445" s="276" t="str">
        <f>IF(($G$4-Lähteandmed!$H$45*(Kraadpäevad!$G$4-Kraadpäevad!C1445))&gt;Lähteandmed!$I$45,($G$4-Lähteandmed!$H$45*(Kraadpäevad!$G$4-Kraadpäevad!C1445)),Lähteandmed!$I$45)</f>
        <v/>
      </c>
      <c r="N1445" s="114">
        <f>IFERROR(($G$4-M1445)/($G$4-C1445),Lähteandmed!$H$45)</f>
        <v>0</v>
      </c>
      <c r="O1445" s="276">
        <f t="shared" si="45"/>
        <v>-13.9</v>
      </c>
      <c r="P1445" s="276">
        <f>IF(O1445&lt;($G$6-1),Lähteandmed!$E$45*1.2*1.005*(($G$6-1)-O1445),0)</f>
        <v>54.154079279999991</v>
      </c>
    </row>
    <row r="1446" spans="2:16">
      <c r="B1446" s="113">
        <v>1442</v>
      </c>
      <c r="C1446" s="113">
        <v>-14.7</v>
      </c>
      <c r="D1446" s="276">
        <f t="shared" si="44"/>
        <v>24.688797495865579</v>
      </c>
      <c r="L1446" s="114">
        <f>IF(C1446&lt;$G$6,Lähteandmed!$E$45*1.2*1.005*($G$6-O1446),0)</f>
        <v>57.308685840000003</v>
      </c>
      <c r="M1446" s="276" t="str">
        <f>IF(($G$4-Lähteandmed!$H$45*(Kraadpäevad!$G$4-Kraadpäevad!C1446))&gt;Lähteandmed!$I$45,($G$4-Lähteandmed!$H$45*(Kraadpäevad!$G$4-Kraadpäevad!C1446)),Lähteandmed!$I$45)</f>
        <v/>
      </c>
      <c r="N1446" s="114">
        <f>IFERROR(($G$4-M1446)/($G$4-C1446),Lähteandmed!$H$45)</f>
        <v>0</v>
      </c>
      <c r="O1446" s="276">
        <f t="shared" si="45"/>
        <v>-14.7</v>
      </c>
      <c r="P1446" s="276">
        <f>IF(O1446&lt;($G$6-1),Lähteandmed!$E$45*1.2*1.005*(($G$6-1)-O1446),0)</f>
        <v>55.556126639999995</v>
      </c>
    </row>
    <row r="1447" spans="2:16">
      <c r="B1447" s="113">
        <v>1443</v>
      </c>
      <c r="C1447" s="113">
        <v>-15.6</v>
      </c>
      <c r="D1447" s="276">
        <f t="shared" si="44"/>
        <v>25.588797495865578</v>
      </c>
      <c r="L1447" s="114">
        <f>IF(C1447&lt;$G$6,Lähteandmed!$E$45*1.2*1.005*($G$6-O1447),0)</f>
        <v>58.885989119999998</v>
      </c>
      <c r="M1447" s="276" t="str">
        <f>IF(($G$4-Lähteandmed!$H$45*(Kraadpäevad!$G$4-Kraadpäevad!C1447))&gt;Lähteandmed!$I$45,($G$4-Lähteandmed!$H$45*(Kraadpäevad!$G$4-Kraadpäevad!C1447)),Lähteandmed!$I$45)</f>
        <v/>
      </c>
      <c r="N1447" s="114">
        <f>IFERROR(($G$4-M1447)/($G$4-C1447),Lähteandmed!$H$45)</f>
        <v>0</v>
      </c>
      <c r="O1447" s="276">
        <f t="shared" si="45"/>
        <v>-15.6</v>
      </c>
      <c r="P1447" s="276">
        <f>IF(O1447&lt;($G$6-1),Lähteandmed!$E$45*1.2*1.005*(($G$6-1)-O1447),0)</f>
        <v>57.133429919999998</v>
      </c>
    </row>
    <row r="1448" spans="2:16">
      <c r="B1448" s="113">
        <v>1444</v>
      </c>
      <c r="C1448" s="113">
        <v>-14.5</v>
      </c>
      <c r="D1448" s="276">
        <f t="shared" si="44"/>
        <v>24.48879749586558</v>
      </c>
      <c r="L1448" s="114">
        <f>IF(C1448&lt;$G$6,Lähteandmed!$E$45*1.2*1.005*($G$6-O1448),0)</f>
        <v>56.958173999999993</v>
      </c>
      <c r="M1448" s="276" t="str">
        <f>IF(($G$4-Lähteandmed!$H$45*(Kraadpäevad!$G$4-Kraadpäevad!C1448))&gt;Lähteandmed!$I$45,($G$4-Lähteandmed!$H$45*(Kraadpäevad!$G$4-Kraadpäevad!C1448)),Lähteandmed!$I$45)</f>
        <v/>
      </c>
      <c r="N1448" s="114">
        <f>IFERROR(($G$4-M1448)/($G$4-C1448),Lähteandmed!$H$45)</f>
        <v>0</v>
      </c>
      <c r="O1448" s="276">
        <f t="shared" si="45"/>
        <v>-14.5</v>
      </c>
      <c r="P1448" s="276">
        <f>IF(O1448&lt;($G$6-1),Lähteandmed!$E$45*1.2*1.005*(($G$6-1)-O1448),0)</f>
        <v>55.205614799999999</v>
      </c>
    </row>
    <row r="1449" spans="2:16">
      <c r="B1449" s="113">
        <v>1445</v>
      </c>
      <c r="C1449" s="113">
        <v>-13.3</v>
      </c>
      <c r="D1449" s="276">
        <f t="shared" si="44"/>
        <v>23.28879749586558</v>
      </c>
      <c r="L1449" s="114">
        <f>IF(C1449&lt;$G$6,Lähteandmed!$E$45*1.2*1.005*($G$6-O1449),0)</f>
        <v>54.855102959999996</v>
      </c>
      <c r="M1449" s="276" t="str">
        <f>IF(($G$4-Lähteandmed!$H$45*(Kraadpäevad!$G$4-Kraadpäevad!C1449))&gt;Lähteandmed!$I$45,($G$4-Lähteandmed!$H$45*(Kraadpäevad!$G$4-Kraadpäevad!C1449)),Lähteandmed!$I$45)</f>
        <v/>
      </c>
      <c r="N1449" s="114">
        <f>IFERROR(($G$4-M1449)/($G$4-C1449),Lähteandmed!$H$45)</f>
        <v>0</v>
      </c>
      <c r="O1449" s="276">
        <f t="shared" si="45"/>
        <v>-13.3</v>
      </c>
      <c r="P1449" s="276">
        <f>IF(O1449&lt;($G$6-1),Lähteandmed!$E$45*1.2*1.005*(($G$6-1)-O1449),0)</f>
        <v>53.102543759999996</v>
      </c>
    </row>
    <row r="1450" spans="2:16">
      <c r="B1450" s="113">
        <v>1446</v>
      </c>
      <c r="C1450" s="113">
        <v>-12.2</v>
      </c>
      <c r="D1450" s="276">
        <f t="shared" si="44"/>
        <v>22.188797495865579</v>
      </c>
      <c r="L1450" s="114">
        <f>IF(C1450&lt;$G$6,Lähteandmed!$E$45*1.2*1.005*($G$6-O1450),0)</f>
        <v>52.927287839999998</v>
      </c>
      <c r="M1450" s="276" t="str">
        <f>IF(($G$4-Lähteandmed!$H$45*(Kraadpäevad!$G$4-Kraadpäevad!C1450))&gt;Lähteandmed!$I$45,($G$4-Lähteandmed!$H$45*(Kraadpäevad!$G$4-Kraadpäevad!C1450)),Lähteandmed!$I$45)</f>
        <v/>
      </c>
      <c r="N1450" s="114">
        <f>IFERROR(($G$4-M1450)/($G$4-C1450),Lähteandmed!$H$45)</f>
        <v>0</v>
      </c>
      <c r="O1450" s="276">
        <f t="shared" si="45"/>
        <v>-12.2</v>
      </c>
      <c r="P1450" s="276">
        <f>IF(O1450&lt;($G$6-1),Lähteandmed!$E$45*1.2*1.005*(($G$6-1)-O1450),0)</f>
        <v>51.174728639999998</v>
      </c>
    </row>
    <row r="1451" spans="2:16">
      <c r="B1451" s="113">
        <v>1447</v>
      </c>
      <c r="C1451" s="113">
        <v>-11.3</v>
      </c>
      <c r="D1451" s="276">
        <f t="shared" si="44"/>
        <v>21.28879749586558</v>
      </c>
      <c r="L1451" s="114">
        <f>IF(C1451&lt;$G$6,Lähteandmed!$E$45*1.2*1.005*($G$6-O1451),0)</f>
        <v>51.349984559999996</v>
      </c>
      <c r="M1451" s="276" t="str">
        <f>IF(($G$4-Lähteandmed!$H$45*(Kraadpäevad!$G$4-Kraadpäevad!C1451))&gt;Lähteandmed!$I$45,($G$4-Lähteandmed!$H$45*(Kraadpäevad!$G$4-Kraadpäevad!C1451)),Lähteandmed!$I$45)</f>
        <v/>
      </c>
      <c r="N1451" s="114">
        <f>IFERROR(($G$4-M1451)/($G$4-C1451),Lähteandmed!$H$45)</f>
        <v>0</v>
      </c>
      <c r="O1451" s="276">
        <f t="shared" si="45"/>
        <v>-11.3</v>
      </c>
      <c r="P1451" s="276">
        <f>IF(O1451&lt;($G$6-1),Lähteandmed!$E$45*1.2*1.005*(($G$6-1)-O1451),0)</f>
        <v>49.597425359999995</v>
      </c>
    </row>
    <row r="1452" spans="2:16">
      <c r="B1452" s="113">
        <v>1448</v>
      </c>
      <c r="C1452" s="113">
        <v>-10.4</v>
      </c>
      <c r="D1452" s="276">
        <f t="shared" si="44"/>
        <v>20.388797495865582</v>
      </c>
      <c r="L1452" s="114">
        <f>IF(C1452&lt;$G$6,Lähteandmed!$E$45*1.2*1.005*($G$6-O1452),0)</f>
        <v>49.772681279999993</v>
      </c>
      <c r="M1452" s="276" t="str">
        <f>IF(($G$4-Lähteandmed!$H$45*(Kraadpäevad!$G$4-Kraadpäevad!C1452))&gt;Lähteandmed!$I$45,($G$4-Lähteandmed!$H$45*(Kraadpäevad!$G$4-Kraadpäevad!C1452)),Lähteandmed!$I$45)</f>
        <v/>
      </c>
      <c r="N1452" s="114">
        <f>IFERROR(($G$4-M1452)/($G$4-C1452),Lähteandmed!$H$45)</f>
        <v>0</v>
      </c>
      <c r="O1452" s="276">
        <f t="shared" si="45"/>
        <v>-10.4</v>
      </c>
      <c r="P1452" s="276">
        <f>IF(O1452&lt;($G$6-1),Lähteandmed!$E$45*1.2*1.005*(($G$6-1)-O1452),0)</f>
        <v>48.020122079999993</v>
      </c>
    </row>
    <row r="1453" spans="2:16">
      <c r="B1453" s="113">
        <v>1449</v>
      </c>
      <c r="C1453" s="113">
        <v>-9.5</v>
      </c>
      <c r="D1453" s="276">
        <f t="shared" si="44"/>
        <v>19.48879749586558</v>
      </c>
      <c r="L1453" s="114">
        <f>IF(C1453&lt;$G$6,Lähteandmed!$E$45*1.2*1.005*($G$6-O1453),0)</f>
        <v>48.195377999999998</v>
      </c>
      <c r="M1453" s="276" t="str">
        <f>IF(($G$4-Lähteandmed!$H$45*(Kraadpäevad!$G$4-Kraadpäevad!C1453))&gt;Lähteandmed!$I$45,($G$4-Lähteandmed!$H$45*(Kraadpäevad!$G$4-Kraadpäevad!C1453)),Lähteandmed!$I$45)</f>
        <v/>
      </c>
      <c r="N1453" s="114">
        <f>IFERROR(($G$4-M1453)/($G$4-C1453),Lähteandmed!$H$45)</f>
        <v>0</v>
      </c>
      <c r="O1453" s="276">
        <f t="shared" si="45"/>
        <v>-9.5</v>
      </c>
      <c r="P1453" s="276">
        <f>IF(O1453&lt;($G$6-1),Lähteandmed!$E$45*1.2*1.005*(($G$6-1)-O1453),0)</f>
        <v>46.442818799999998</v>
      </c>
    </row>
    <row r="1454" spans="2:16">
      <c r="B1454" s="113">
        <v>1450</v>
      </c>
      <c r="C1454" s="113">
        <v>-9</v>
      </c>
      <c r="D1454" s="276">
        <f t="shared" si="44"/>
        <v>18.98879749586558</v>
      </c>
      <c r="L1454" s="114">
        <f>IF(C1454&lt;$G$6,Lähteandmed!$E$45*1.2*1.005*($G$6-O1454),0)</f>
        <v>47.319098399999994</v>
      </c>
      <c r="M1454" s="276" t="str">
        <f>IF(($G$4-Lähteandmed!$H$45*(Kraadpäevad!$G$4-Kraadpäevad!C1454))&gt;Lähteandmed!$I$45,($G$4-Lähteandmed!$H$45*(Kraadpäevad!$G$4-Kraadpäevad!C1454)),Lähteandmed!$I$45)</f>
        <v/>
      </c>
      <c r="N1454" s="114">
        <f>IFERROR(($G$4-M1454)/($G$4-C1454),Lähteandmed!$H$45)</f>
        <v>0</v>
      </c>
      <c r="O1454" s="276">
        <f t="shared" si="45"/>
        <v>-9</v>
      </c>
      <c r="P1454" s="276">
        <f>IF(O1454&lt;($G$6-1),Lähteandmed!$E$45*1.2*1.005*(($G$6-1)-O1454),0)</f>
        <v>45.566539199999994</v>
      </c>
    </row>
    <row r="1455" spans="2:16">
      <c r="B1455" s="113">
        <v>1451</v>
      </c>
      <c r="C1455" s="113">
        <v>-8.4</v>
      </c>
      <c r="D1455" s="276">
        <f t="shared" si="44"/>
        <v>18.388797495865582</v>
      </c>
      <c r="L1455" s="114">
        <f>IF(C1455&lt;$G$6,Lähteandmed!$E$45*1.2*1.005*($G$6-O1455),0)</f>
        <v>46.267562879999993</v>
      </c>
      <c r="M1455" s="276" t="str">
        <f>IF(($G$4-Lähteandmed!$H$45*(Kraadpäevad!$G$4-Kraadpäevad!C1455))&gt;Lähteandmed!$I$45,($G$4-Lähteandmed!$H$45*(Kraadpäevad!$G$4-Kraadpäevad!C1455)),Lähteandmed!$I$45)</f>
        <v/>
      </c>
      <c r="N1455" s="114">
        <f>IFERROR(($G$4-M1455)/($G$4-C1455),Lähteandmed!$H$45)</f>
        <v>0</v>
      </c>
      <c r="O1455" s="276">
        <f t="shared" si="45"/>
        <v>-8.4</v>
      </c>
      <c r="P1455" s="276">
        <f>IF(O1455&lt;($G$6-1),Lähteandmed!$E$45*1.2*1.005*(($G$6-1)-O1455),0)</f>
        <v>44.515003679999992</v>
      </c>
    </row>
    <row r="1456" spans="2:16">
      <c r="B1456" s="113">
        <v>1452</v>
      </c>
      <c r="C1456" s="113">
        <v>-7.9</v>
      </c>
      <c r="D1456" s="276">
        <f t="shared" si="44"/>
        <v>17.888797495865582</v>
      </c>
      <c r="L1456" s="114">
        <f>IF(C1456&lt;$G$6,Lähteandmed!$E$45*1.2*1.005*($G$6-O1456),0)</f>
        <v>45.391283279999996</v>
      </c>
      <c r="M1456" s="276" t="str">
        <f>IF(($G$4-Lähteandmed!$H$45*(Kraadpäevad!$G$4-Kraadpäevad!C1456))&gt;Lähteandmed!$I$45,($G$4-Lähteandmed!$H$45*(Kraadpäevad!$G$4-Kraadpäevad!C1456)),Lähteandmed!$I$45)</f>
        <v/>
      </c>
      <c r="N1456" s="114">
        <f>IFERROR(($G$4-M1456)/($G$4-C1456),Lähteandmed!$H$45)</f>
        <v>0</v>
      </c>
      <c r="O1456" s="276">
        <f t="shared" si="45"/>
        <v>-7.9</v>
      </c>
      <c r="P1456" s="276">
        <f>IF(O1456&lt;($G$6-1),Lähteandmed!$E$45*1.2*1.005*(($G$6-1)-O1456),0)</f>
        <v>43.638724079999996</v>
      </c>
    </row>
    <row r="1457" spans="2:16">
      <c r="B1457" s="113">
        <v>1453</v>
      </c>
      <c r="C1457" s="113">
        <v>-7.5</v>
      </c>
      <c r="D1457" s="276">
        <f t="shared" si="44"/>
        <v>17.48879749586558</v>
      </c>
      <c r="L1457" s="114">
        <f>IF(C1457&lt;$G$6,Lähteandmed!$E$45*1.2*1.005*($G$6-O1457),0)</f>
        <v>44.690259599999997</v>
      </c>
      <c r="M1457" s="276" t="str">
        <f>IF(($G$4-Lähteandmed!$H$45*(Kraadpäevad!$G$4-Kraadpäevad!C1457))&gt;Lähteandmed!$I$45,($G$4-Lähteandmed!$H$45*(Kraadpäevad!$G$4-Kraadpäevad!C1457)),Lähteandmed!$I$45)</f>
        <v/>
      </c>
      <c r="N1457" s="114">
        <f>IFERROR(($G$4-M1457)/($G$4-C1457),Lähteandmed!$H$45)</f>
        <v>0</v>
      </c>
      <c r="O1457" s="276">
        <f t="shared" si="45"/>
        <v>-7.5</v>
      </c>
      <c r="P1457" s="276">
        <f>IF(O1457&lt;($G$6-1),Lähteandmed!$E$45*1.2*1.005*(($G$6-1)-O1457),0)</f>
        <v>42.937700399999997</v>
      </c>
    </row>
    <row r="1458" spans="2:16">
      <c r="B1458" s="113">
        <v>1454</v>
      </c>
      <c r="C1458" s="113">
        <v>-7.2</v>
      </c>
      <c r="D1458" s="276">
        <f t="shared" si="44"/>
        <v>17.188797495865579</v>
      </c>
      <c r="L1458" s="114">
        <f>IF(C1458&lt;$G$6,Lähteandmed!$E$45*1.2*1.005*($G$6-O1458),0)</f>
        <v>44.164491839999997</v>
      </c>
      <c r="M1458" s="276" t="str">
        <f>IF(($G$4-Lähteandmed!$H$45*(Kraadpäevad!$G$4-Kraadpäevad!C1458))&gt;Lähteandmed!$I$45,($G$4-Lähteandmed!$H$45*(Kraadpäevad!$G$4-Kraadpäevad!C1458)),Lähteandmed!$I$45)</f>
        <v/>
      </c>
      <c r="N1458" s="114">
        <f>IFERROR(($G$4-M1458)/($G$4-C1458),Lähteandmed!$H$45)</f>
        <v>0</v>
      </c>
      <c r="O1458" s="276">
        <f t="shared" si="45"/>
        <v>-7.2</v>
      </c>
      <c r="P1458" s="276">
        <f>IF(O1458&lt;($G$6-1),Lähteandmed!$E$45*1.2*1.005*(($G$6-1)-O1458),0)</f>
        <v>42.411932639999996</v>
      </c>
    </row>
    <row r="1459" spans="2:16">
      <c r="B1459" s="113">
        <v>1455</v>
      </c>
      <c r="C1459" s="113">
        <v>-6.8</v>
      </c>
      <c r="D1459" s="276">
        <f t="shared" si="44"/>
        <v>16.78879749586558</v>
      </c>
      <c r="L1459" s="114">
        <f>IF(C1459&lt;$G$6,Lähteandmed!$E$45*1.2*1.005*($G$6-O1459),0)</f>
        <v>43.463468159999998</v>
      </c>
      <c r="M1459" s="276" t="str">
        <f>IF(($G$4-Lähteandmed!$H$45*(Kraadpäevad!$G$4-Kraadpäevad!C1459))&gt;Lähteandmed!$I$45,($G$4-Lähteandmed!$H$45*(Kraadpäevad!$G$4-Kraadpäevad!C1459)),Lähteandmed!$I$45)</f>
        <v/>
      </c>
      <c r="N1459" s="114">
        <f>IFERROR(($G$4-M1459)/($G$4-C1459),Lähteandmed!$H$45)</f>
        <v>0</v>
      </c>
      <c r="O1459" s="276">
        <f t="shared" si="45"/>
        <v>-6.8</v>
      </c>
      <c r="P1459" s="276">
        <f>IF(O1459&lt;($G$6-1),Lähteandmed!$E$45*1.2*1.005*(($G$6-1)-O1459),0)</f>
        <v>41.710908959999998</v>
      </c>
    </row>
    <row r="1460" spans="2:16">
      <c r="B1460" s="113">
        <v>1456</v>
      </c>
      <c r="C1460" s="113">
        <v>-6.7</v>
      </c>
      <c r="D1460" s="276">
        <f t="shared" si="44"/>
        <v>16.688797495865579</v>
      </c>
      <c r="L1460" s="114">
        <f>IF(C1460&lt;$G$6,Lähteandmed!$E$45*1.2*1.005*($G$6-O1460),0)</f>
        <v>43.288212239999993</v>
      </c>
      <c r="M1460" s="276" t="str">
        <f>IF(($G$4-Lähteandmed!$H$45*(Kraadpäevad!$G$4-Kraadpäevad!C1460))&gt;Lähteandmed!$I$45,($G$4-Lähteandmed!$H$45*(Kraadpäevad!$G$4-Kraadpäevad!C1460)),Lähteandmed!$I$45)</f>
        <v/>
      </c>
      <c r="N1460" s="114">
        <f>IFERROR(($G$4-M1460)/($G$4-C1460),Lähteandmed!$H$45)</f>
        <v>0</v>
      </c>
      <c r="O1460" s="276">
        <f t="shared" si="45"/>
        <v>-6.7</v>
      </c>
      <c r="P1460" s="276">
        <f>IF(O1460&lt;($G$6-1),Lähteandmed!$E$45*1.2*1.005*(($G$6-1)-O1460),0)</f>
        <v>41.535653039999993</v>
      </c>
    </row>
    <row r="1461" spans="2:16">
      <c r="B1461" s="113">
        <v>1457</v>
      </c>
      <c r="C1461" s="113">
        <v>-6.6</v>
      </c>
      <c r="D1461" s="276">
        <f t="shared" si="44"/>
        <v>16.588797495865578</v>
      </c>
      <c r="L1461" s="114">
        <f>IF(C1461&lt;$G$6,Lähteandmed!$E$45*1.2*1.005*($G$6-O1461),0)</f>
        <v>43.112956320000002</v>
      </c>
      <c r="M1461" s="276" t="str">
        <f>IF(($G$4-Lähteandmed!$H$45*(Kraadpäevad!$G$4-Kraadpäevad!C1461))&gt;Lähteandmed!$I$45,($G$4-Lähteandmed!$H$45*(Kraadpäevad!$G$4-Kraadpäevad!C1461)),Lähteandmed!$I$45)</f>
        <v/>
      </c>
      <c r="N1461" s="114">
        <f>IFERROR(($G$4-M1461)/($G$4-C1461),Lähteandmed!$H$45)</f>
        <v>0</v>
      </c>
      <c r="O1461" s="276">
        <f t="shared" si="45"/>
        <v>-6.6</v>
      </c>
      <c r="P1461" s="276">
        <f>IF(O1461&lt;($G$6-1),Lähteandmed!$E$45*1.2*1.005*(($G$6-1)-O1461),0)</f>
        <v>41.360397120000002</v>
      </c>
    </row>
    <row r="1462" spans="2:16">
      <c r="B1462" s="113">
        <v>1458</v>
      </c>
      <c r="C1462" s="113">
        <v>-6.5</v>
      </c>
      <c r="D1462" s="276">
        <f t="shared" si="44"/>
        <v>16.48879749586558</v>
      </c>
      <c r="L1462" s="114">
        <f>IF(C1462&lt;$G$6,Lähteandmed!$E$45*1.2*1.005*($G$6-O1462),0)</f>
        <v>42.937700399999997</v>
      </c>
      <c r="M1462" s="276" t="str">
        <f>IF(($G$4-Lähteandmed!$H$45*(Kraadpäevad!$G$4-Kraadpäevad!C1462))&gt;Lähteandmed!$I$45,($G$4-Lähteandmed!$H$45*(Kraadpäevad!$G$4-Kraadpäevad!C1462)),Lähteandmed!$I$45)</f>
        <v/>
      </c>
      <c r="N1462" s="114">
        <f>IFERROR(($G$4-M1462)/($G$4-C1462),Lähteandmed!$H$45)</f>
        <v>0</v>
      </c>
      <c r="O1462" s="276">
        <f t="shared" si="45"/>
        <v>-6.5</v>
      </c>
      <c r="P1462" s="276">
        <f>IF(O1462&lt;($G$6-1),Lähteandmed!$E$45*1.2*1.005*(($G$6-1)-O1462),0)</f>
        <v>41.185141199999997</v>
      </c>
    </row>
    <row r="1463" spans="2:16">
      <c r="B1463" s="113">
        <v>1459</v>
      </c>
      <c r="C1463" s="113">
        <v>-7.8</v>
      </c>
      <c r="D1463" s="276">
        <f t="shared" si="44"/>
        <v>17.78879749586558</v>
      </c>
      <c r="L1463" s="114">
        <f>IF(C1463&lt;$G$6,Lähteandmed!$E$45*1.2*1.005*($G$6-O1463),0)</f>
        <v>45.216027359999998</v>
      </c>
      <c r="M1463" s="276" t="str">
        <f>IF(($G$4-Lähteandmed!$H$45*(Kraadpäevad!$G$4-Kraadpäevad!C1463))&gt;Lähteandmed!$I$45,($G$4-Lähteandmed!$H$45*(Kraadpäevad!$G$4-Kraadpäevad!C1463)),Lähteandmed!$I$45)</f>
        <v/>
      </c>
      <c r="N1463" s="114">
        <f>IFERROR(($G$4-M1463)/($G$4-C1463),Lähteandmed!$H$45)</f>
        <v>0</v>
      </c>
      <c r="O1463" s="276">
        <f t="shared" si="45"/>
        <v>-7.8</v>
      </c>
      <c r="P1463" s="276">
        <f>IF(O1463&lt;($G$6-1),Lähteandmed!$E$45*1.2*1.005*(($G$6-1)-O1463),0)</f>
        <v>43.463468159999998</v>
      </c>
    </row>
    <row r="1464" spans="2:16">
      <c r="B1464" s="113">
        <v>1460</v>
      </c>
      <c r="C1464" s="113">
        <v>-9.1</v>
      </c>
      <c r="D1464" s="276">
        <f t="shared" si="44"/>
        <v>19.088797495865578</v>
      </c>
      <c r="L1464" s="114">
        <f>IF(C1464&lt;$G$6,Lähteandmed!$E$45*1.2*1.005*($G$6-O1464),0)</f>
        <v>47.494354319999999</v>
      </c>
      <c r="M1464" s="276" t="str">
        <f>IF(($G$4-Lähteandmed!$H$45*(Kraadpäevad!$G$4-Kraadpäevad!C1464))&gt;Lähteandmed!$I$45,($G$4-Lähteandmed!$H$45*(Kraadpäevad!$G$4-Kraadpäevad!C1464)),Lähteandmed!$I$45)</f>
        <v/>
      </c>
      <c r="N1464" s="114">
        <f>IFERROR(($G$4-M1464)/($G$4-C1464),Lähteandmed!$H$45)</f>
        <v>0</v>
      </c>
      <c r="O1464" s="276">
        <f t="shared" si="45"/>
        <v>-9.1</v>
      </c>
      <c r="P1464" s="276">
        <f>IF(O1464&lt;($G$6-1),Lähteandmed!$E$45*1.2*1.005*(($G$6-1)-O1464),0)</f>
        <v>45.741795119999999</v>
      </c>
    </row>
    <row r="1465" spans="2:16">
      <c r="B1465" s="113">
        <v>1461</v>
      </c>
      <c r="C1465" s="113">
        <v>-10.4</v>
      </c>
      <c r="D1465" s="276">
        <f t="shared" si="44"/>
        <v>20.388797495865582</v>
      </c>
      <c r="L1465" s="114">
        <f>IF(C1465&lt;$G$6,Lähteandmed!$E$45*1.2*1.005*($G$6-O1465),0)</f>
        <v>49.772681279999993</v>
      </c>
      <c r="M1465" s="276" t="str">
        <f>IF(($G$4-Lähteandmed!$H$45*(Kraadpäevad!$G$4-Kraadpäevad!C1465))&gt;Lähteandmed!$I$45,($G$4-Lähteandmed!$H$45*(Kraadpäevad!$G$4-Kraadpäevad!C1465)),Lähteandmed!$I$45)</f>
        <v/>
      </c>
      <c r="N1465" s="114">
        <f>IFERROR(($G$4-M1465)/($G$4-C1465),Lähteandmed!$H$45)</f>
        <v>0</v>
      </c>
      <c r="O1465" s="276">
        <f t="shared" si="45"/>
        <v>-10.4</v>
      </c>
      <c r="P1465" s="276">
        <f>IF(O1465&lt;($G$6-1),Lähteandmed!$E$45*1.2*1.005*(($G$6-1)-O1465),0)</f>
        <v>48.020122079999993</v>
      </c>
    </row>
    <row r="1466" spans="2:16">
      <c r="B1466" s="113">
        <v>1462</v>
      </c>
      <c r="C1466" s="113">
        <v>-11.1</v>
      </c>
      <c r="D1466" s="276">
        <f t="shared" si="44"/>
        <v>21.088797495865578</v>
      </c>
      <c r="L1466" s="114">
        <f>IF(C1466&lt;$G$6,Lähteandmed!$E$45*1.2*1.005*($G$6-O1466),0)</f>
        <v>50.99947272</v>
      </c>
      <c r="M1466" s="276" t="str">
        <f>IF(($G$4-Lähteandmed!$H$45*(Kraadpäevad!$G$4-Kraadpäevad!C1466))&gt;Lähteandmed!$I$45,($G$4-Lähteandmed!$H$45*(Kraadpäevad!$G$4-Kraadpäevad!C1466)),Lähteandmed!$I$45)</f>
        <v/>
      </c>
      <c r="N1466" s="114">
        <f>IFERROR(($G$4-M1466)/($G$4-C1466),Lähteandmed!$H$45)</f>
        <v>0</v>
      </c>
      <c r="O1466" s="276">
        <f t="shared" si="45"/>
        <v>-11.1</v>
      </c>
      <c r="P1466" s="276">
        <f>IF(O1466&lt;($G$6-1),Lähteandmed!$E$45*1.2*1.005*(($G$6-1)-O1466),0)</f>
        <v>49.24691352</v>
      </c>
    </row>
    <row r="1467" spans="2:16">
      <c r="B1467" s="113">
        <v>1463</v>
      </c>
      <c r="C1467" s="113">
        <v>-11.7</v>
      </c>
      <c r="D1467" s="276">
        <f t="shared" si="44"/>
        <v>21.688797495865579</v>
      </c>
      <c r="L1467" s="114">
        <f>IF(C1467&lt;$G$6,Lähteandmed!$E$45*1.2*1.005*($G$6-O1467),0)</f>
        <v>52.051008239999994</v>
      </c>
      <c r="M1467" s="276" t="str">
        <f>IF(($G$4-Lähteandmed!$H$45*(Kraadpäevad!$G$4-Kraadpäevad!C1467))&gt;Lähteandmed!$I$45,($G$4-Lähteandmed!$H$45*(Kraadpäevad!$G$4-Kraadpäevad!C1467)),Lähteandmed!$I$45)</f>
        <v/>
      </c>
      <c r="N1467" s="114">
        <f>IFERROR(($G$4-M1467)/($G$4-C1467),Lähteandmed!$H$45)</f>
        <v>0</v>
      </c>
      <c r="O1467" s="276">
        <f t="shared" si="45"/>
        <v>-11.7</v>
      </c>
      <c r="P1467" s="276">
        <f>IF(O1467&lt;($G$6-1),Lähteandmed!$E$45*1.2*1.005*(($G$6-1)-O1467),0)</f>
        <v>50.298449039999994</v>
      </c>
    </row>
    <row r="1468" spans="2:16">
      <c r="B1468" s="113">
        <v>1464</v>
      </c>
      <c r="C1468" s="113">
        <v>-12.4</v>
      </c>
      <c r="D1468" s="276">
        <f t="shared" si="44"/>
        <v>22.388797495865582</v>
      </c>
      <c r="L1468" s="114">
        <f>IF(C1468&lt;$G$6,Lähteandmed!$E$45*1.2*1.005*($G$6-O1468),0)</f>
        <v>53.277799679999994</v>
      </c>
      <c r="M1468" s="276" t="str">
        <f>IF(($G$4-Lähteandmed!$H$45*(Kraadpäevad!$G$4-Kraadpäevad!C1468))&gt;Lähteandmed!$I$45,($G$4-Lähteandmed!$H$45*(Kraadpäevad!$G$4-Kraadpäevad!C1468)),Lähteandmed!$I$45)</f>
        <v/>
      </c>
      <c r="N1468" s="114">
        <f>IFERROR(($G$4-M1468)/($G$4-C1468),Lähteandmed!$H$45)</f>
        <v>0</v>
      </c>
      <c r="O1468" s="276">
        <f t="shared" si="45"/>
        <v>-12.4</v>
      </c>
      <c r="P1468" s="276">
        <f>IF(O1468&lt;($G$6-1),Lähteandmed!$E$45*1.2*1.005*(($G$6-1)-O1468),0)</f>
        <v>51.525240479999994</v>
      </c>
    </row>
    <row r="1469" spans="2:16">
      <c r="B1469" s="113">
        <v>1465</v>
      </c>
      <c r="C1469" s="113">
        <v>-13.1</v>
      </c>
      <c r="D1469" s="276">
        <f t="shared" si="44"/>
        <v>23.088797495865578</v>
      </c>
      <c r="L1469" s="114">
        <f>IF(C1469&lt;$G$6,Lähteandmed!$E$45*1.2*1.005*($G$6-O1469),0)</f>
        <v>54.504591120000001</v>
      </c>
      <c r="M1469" s="276" t="str">
        <f>IF(($G$4-Lähteandmed!$H$45*(Kraadpäevad!$G$4-Kraadpäevad!C1469))&gt;Lähteandmed!$I$45,($G$4-Lähteandmed!$H$45*(Kraadpäevad!$G$4-Kraadpäevad!C1469)),Lähteandmed!$I$45)</f>
        <v/>
      </c>
      <c r="N1469" s="114">
        <f>IFERROR(($G$4-M1469)/($G$4-C1469),Lähteandmed!$H$45)</f>
        <v>0</v>
      </c>
      <c r="O1469" s="276">
        <f t="shared" si="45"/>
        <v>-13.1</v>
      </c>
      <c r="P1469" s="276">
        <f>IF(O1469&lt;($G$6-1),Lähteandmed!$E$45*1.2*1.005*(($G$6-1)-O1469),0)</f>
        <v>52.75203192</v>
      </c>
    </row>
    <row r="1470" spans="2:16">
      <c r="B1470" s="113">
        <v>1466</v>
      </c>
      <c r="C1470" s="113">
        <v>-13.7</v>
      </c>
      <c r="D1470" s="276">
        <f t="shared" si="44"/>
        <v>23.688797495865579</v>
      </c>
      <c r="L1470" s="114">
        <f>IF(C1470&lt;$G$6,Lähteandmed!$E$45*1.2*1.005*($G$6-O1470),0)</f>
        <v>55.556126639999995</v>
      </c>
      <c r="M1470" s="276" t="str">
        <f>IF(($G$4-Lähteandmed!$H$45*(Kraadpäevad!$G$4-Kraadpäevad!C1470))&gt;Lähteandmed!$I$45,($G$4-Lähteandmed!$H$45*(Kraadpäevad!$G$4-Kraadpäevad!C1470)),Lähteandmed!$I$45)</f>
        <v/>
      </c>
      <c r="N1470" s="114">
        <f>IFERROR(($G$4-M1470)/($G$4-C1470),Lähteandmed!$H$45)</f>
        <v>0</v>
      </c>
      <c r="O1470" s="276">
        <f t="shared" si="45"/>
        <v>-13.7</v>
      </c>
      <c r="P1470" s="276">
        <f>IF(O1470&lt;($G$6-1),Lähteandmed!$E$45*1.2*1.005*(($G$6-1)-O1470),0)</f>
        <v>53.803567439999995</v>
      </c>
    </row>
    <row r="1471" spans="2:16">
      <c r="B1471" s="113">
        <v>1467</v>
      </c>
      <c r="C1471" s="113">
        <v>-14.4</v>
      </c>
      <c r="D1471" s="276">
        <f t="shared" si="44"/>
        <v>24.388797495865582</v>
      </c>
      <c r="L1471" s="114">
        <f>IF(C1471&lt;$G$6,Lähteandmed!$E$45*1.2*1.005*($G$6-O1471),0)</f>
        <v>56.782918079999995</v>
      </c>
      <c r="M1471" s="276" t="str">
        <f>IF(($G$4-Lähteandmed!$H$45*(Kraadpäevad!$G$4-Kraadpäevad!C1471))&gt;Lähteandmed!$I$45,($G$4-Lähteandmed!$H$45*(Kraadpäevad!$G$4-Kraadpäevad!C1471)),Lähteandmed!$I$45)</f>
        <v/>
      </c>
      <c r="N1471" s="114">
        <f>IFERROR(($G$4-M1471)/($G$4-C1471),Lähteandmed!$H$45)</f>
        <v>0</v>
      </c>
      <c r="O1471" s="276">
        <f t="shared" si="45"/>
        <v>-14.4</v>
      </c>
      <c r="P1471" s="276">
        <f>IF(O1471&lt;($G$6-1),Lähteandmed!$E$45*1.2*1.005*(($G$6-1)-O1471),0)</f>
        <v>55.030358879999994</v>
      </c>
    </row>
    <row r="1472" spans="2:16">
      <c r="B1472" s="113">
        <v>1468</v>
      </c>
      <c r="C1472" s="113">
        <v>-14.8</v>
      </c>
      <c r="D1472" s="276">
        <f t="shared" si="44"/>
        <v>24.78879749586558</v>
      </c>
      <c r="L1472" s="114">
        <f>IF(C1472&lt;$G$6,Lähteandmed!$E$45*1.2*1.005*($G$6-O1472),0)</f>
        <v>57.483941759999993</v>
      </c>
      <c r="M1472" s="276" t="str">
        <f>IF(($G$4-Lähteandmed!$H$45*(Kraadpäevad!$G$4-Kraadpäevad!C1472))&gt;Lähteandmed!$I$45,($G$4-Lähteandmed!$H$45*(Kraadpäevad!$G$4-Kraadpäevad!C1472)),Lähteandmed!$I$45)</f>
        <v/>
      </c>
      <c r="N1472" s="114">
        <f>IFERROR(($G$4-M1472)/($G$4-C1472),Lähteandmed!$H$45)</f>
        <v>0</v>
      </c>
      <c r="O1472" s="276">
        <f t="shared" si="45"/>
        <v>-14.8</v>
      </c>
      <c r="P1472" s="276">
        <f>IF(O1472&lt;($G$6-1),Lähteandmed!$E$45*1.2*1.005*(($G$6-1)-O1472),0)</f>
        <v>55.73138256</v>
      </c>
    </row>
    <row r="1473" spans="2:16">
      <c r="B1473" s="113">
        <v>1469</v>
      </c>
      <c r="C1473" s="113">
        <v>-15.2</v>
      </c>
      <c r="D1473" s="276">
        <f t="shared" si="44"/>
        <v>25.188797495865579</v>
      </c>
      <c r="L1473" s="114">
        <f>IF(C1473&lt;$G$6,Lähteandmed!$E$45*1.2*1.005*($G$6-O1473),0)</f>
        <v>58.184965439999999</v>
      </c>
      <c r="M1473" s="276" t="str">
        <f>IF(($G$4-Lähteandmed!$H$45*(Kraadpäevad!$G$4-Kraadpäevad!C1473))&gt;Lähteandmed!$I$45,($G$4-Lähteandmed!$H$45*(Kraadpäevad!$G$4-Kraadpäevad!C1473)),Lähteandmed!$I$45)</f>
        <v/>
      </c>
      <c r="N1473" s="114">
        <f>IFERROR(($G$4-M1473)/($G$4-C1473),Lähteandmed!$H$45)</f>
        <v>0</v>
      </c>
      <c r="O1473" s="276">
        <f t="shared" si="45"/>
        <v>-15.2</v>
      </c>
      <c r="P1473" s="276">
        <f>IF(O1473&lt;($G$6-1),Lähteandmed!$E$45*1.2*1.005*(($G$6-1)-O1473),0)</f>
        <v>56.432406239999999</v>
      </c>
    </row>
    <row r="1474" spans="2:16">
      <c r="B1474" s="113">
        <v>1470</v>
      </c>
      <c r="C1474" s="113">
        <v>-15.6</v>
      </c>
      <c r="D1474" s="276">
        <f t="shared" si="44"/>
        <v>25.588797495865578</v>
      </c>
      <c r="L1474" s="114">
        <f>IF(C1474&lt;$G$6,Lähteandmed!$E$45*1.2*1.005*($G$6-O1474),0)</f>
        <v>58.885989119999998</v>
      </c>
      <c r="M1474" s="276" t="str">
        <f>IF(($G$4-Lähteandmed!$H$45*(Kraadpäevad!$G$4-Kraadpäevad!C1474))&gt;Lähteandmed!$I$45,($G$4-Lähteandmed!$H$45*(Kraadpäevad!$G$4-Kraadpäevad!C1474)),Lähteandmed!$I$45)</f>
        <v/>
      </c>
      <c r="N1474" s="114">
        <f>IFERROR(($G$4-M1474)/($G$4-C1474),Lähteandmed!$H$45)</f>
        <v>0</v>
      </c>
      <c r="O1474" s="276">
        <f t="shared" si="45"/>
        <v>-15.6</v>
      </c>
      <c r="P1474" s="276">
        <f>IF(O1474&lt;($G$6-1),Lähteandmed!$E$45*1.2*1.005*(($G$6-1)-O1474),0)</f>
        <v>57.133429919999998</v>
      </c>
    </row>
    <row r="1475" spans="2:16">
      <c r="B1475" s="113">
        <v>1471</v>
      </c>
      <c r="C1475" s="113">
        <v>-14.7</v>
      </c>
      <c r="D1475" s="276">
        <f t="shared" si="44"/>
        <v>24.688797495865579</v>
      </c>
      <c r="L1475" s="114">
        <f>IF(C1475&lt;$G$6,Lähteandmed!$E$45*1.2*1.005*($G$6-O1475),0)</f>
        <v>57.308685840000003</v>
      </c>
      <c r="M1475" s="276" t="str">
        <f>IF(($G$4-Lähteandmed!$H$45*(Kraadpäevad!$G$4-Kraadpäevad!C1475))&gt;Lähteandmed!$I$45,($G$4-Lähteandmed!$H$45*(Kraadpäevad!$G$4-Kraadpäevad!C1475)),Lähteandmed!$I$45)</f>
        <v/>
      </c>
      <c r="N1475" s="114">
        <f>IFERROR(($G$4-M1475)/($G$4-C1475),Lähteandmed!$H$45)</f>
        <v>0</v>
      </c>
      <c r="O1475" s="276">
        <f t="shared" si="45"/>
        <v>-14.7</v>
      </c>
      <c r="P1475" s="276">
        <f>IF(O1475&lt;($G$6-1),Lähteandmed!$E$45*1.2*1.005*(($G$6-1)-O1475),0)</f>
        <v>55.556126639999995</v>
      </c>
    </row>
    <row r="1476" spans="2:16">
      <c r="B1476" s="113">
        <v>1472</v>
      </c>
      <c r="C1476" s="113">
        <v>-13.7</v>
      </c>
      <c r="D1476" s="276">
        <f t="shared" ref="D1476:D1539" si="46">IFERROR(IF($G$5-C1476&gt;0,$G$5-C1476,"0"),0)</f>
        <v>23.688797495865579</v>
      </c>
      <c r="L1476" s="114">
        <f>IF(C1476&lt;$G$6,Lähteandmed!$E$45*1.2*1.005*($G$6-O1476),0)</f>
        <v>55.556126639999995</v>
      </c>
      <c r="M1476" s="276" t="str">
        <f>IF(($G$4-Lähteandmed!$H$45*(Kraadpäevad!$G$4-Kraadpäevad!C1476))&gt;Lähteandmed!$I$45,($G$4-Lähteandmed!$H$45*(Kraadpäevad!$G$4-Kraadpäevad!C1476)),Lähteandmed!$I$45)</f>
        <v/>
      </c>
      <c r="N1476" s="114">
        <f>IFERROR(($G$4-M1476)/($G$4-C1476),Lähteandmed!$H$45)</f>
        <v>0</v>
      </c>
      <c r="O1476" s="276">
        <f t="shared" ref="O1476:O1539" si="47">N1476*($G$4-C1476)+C1476</f>
        <v>-13.7</v>
      </c>
      <c r="P1476" s="276">
        <f>IF(O1476&lt;($G$6-1),Lähteandmed!$E$45*1.2*1.005*(($G$6-1)-O1476),0)</f>
        <v>53.803567439999995</v>
      </c>
    </row>
    <row r="1477" spans="2:16">
      <c r="B1477" s="113">
        <v>1473</v>
      </c>
      <c r="C1477" s="113">
        <v>-12.8</v>
      </c>
      <c r="D1477" s="276">
        <f t="shared" si="46"/>
        <v>22.78879749586558</v>
      </c>
      <c r="L1477" s="114">
        <f>IF(C1477&lt;$G$6,Lähteandmed!$E$45*1.2*1.005*($G$6-O1477),0)</f>
        <v>53.97882336</v>
      </c>
      <c r="M1477" s="276" t="str">
        <f>IF(($G$4-Lähteandmed!$H$45*(Kraadpäevad!$G$4-Kraadpäevad!C1477))&gt;Lähteandmed!$I$45,($G$4-Lähteandmed!$H$45*(Kraadpäevad!$G$4-Kraadpäevad!C1477)),Lähteandmed!$I$45)</f>
        <v/>
      </c>
      <c r="N1477" s="114">
        <f>IFERROR(($G$4-M1477)/($G$4-C1477),Lähteandmed!$H$45)</f>
        <v>0</v>
      </c>
      <c r="O1477" s="276">
        <f t="shared" si="47"/>
        <v>-12.8</v>
      </c>
      <c r="P1477" s="276">
        <f>IF(O1477&lt;($G$6-1),Lähteandmed!$E$45*1.2*1.005*(($G$6-1)-O1477),0)</f>
        <v>52.226264159999999</v>
      </c>
    </row>
    <row r="1478" spans="2:16">
      <c r="B1478" s="113">
        <v>1474</v>
      </c>
      <c r="C1478" s="113">
        <v>-11.8</v>
      </c>
      <c r="D1478" s="276">
        <f t="shared" si="46"/>
        <v>21.78879749586558</v>
      </c>
      <c r="L1478" s="114">
        <f>IF(C1478&lt;$G$6,Lähteandmed!$E$45*1.2*1.005*($G$6-O1478),0)</f>
        <v>52.226264159999999</v>
      </c>
      <c r="M1478" s="276" t="str">
        <f>IF(($G$4-Lähteandmed!$H$45*(Kraadpäevad!$G$4-Kraadpäevad!C1478))&gt;Lähteandmed!$I$45,($G$4-Lähteandmed!$H$45*(Kraadpäevad!$G$4-Kraadpäevad!C1478)),Lähteandmed!$I$45)</f>
        <v/>
      </c>
      <c r="N1478" s="114">
        <f>IFERROR(($G$4-M1478)/($G$4-C1478),Lähteandmed!$H$45)</f>
        <v>0</v>
      </c>
      <c r="O1478" s="276">
        <f t="shared" si="47"/>
        <v>-11.8</v>
      </c>
      <c r="P1478" s="276">
        <f>IF(O1478&lt;($G$6-1),Lähteandmed!$E$45*1.2*1.005*(($G$6-1)-O1478),0)</f>
        <v>50.473704959999999</v>
      </c>
    </row>
    <row r="1479" spans="2:16">
      <c r="B1479" s="113">
        <v>1475</v>
      </c>
      <c r="C1479" s="113">
        <v>-10.8</v>
      </c>
      <c r="D1479" s="276">
        <f t="shared" si="46"/>
        <v>20.78879749586558</v>
      </c>
      <c r="L1479" s="114">
        <f>IF(C1479&lt;$G$6,Lähteandmed!$E$45*1.2*1.005*($G$6-O1479),0)</f>
        <v>50.473704959999999</v>
      </c>
      <c r="M1479" s="276" t="str">
        <f>IF(($G$4-Lähteandmed!$H$45*(Kraadpäevad!$G$4-Kraadpäevad!C1479))&gt;Lähteandmed!$I$45,($G$4-Lähteandmed!$H$45*(Kraadpäevad!$G$4-Kraadpäevad!C1479)),Lähteandmed!$I$45)</f>
        <v/>
      </c>
      <c r="N1479" s="114">
        <f>IFERROR(($G$4-M1479)/($G$4-C1479),Lähteandmed!$H$45)</f>
        <v>0</v>
      </c>
      <c r="O1479" s="276">
        <f t="shared" si="47"/>
        <v>-10.8</v>
      </c>
      <c r="P1479" s="276">
        <f>IF(O1479&lt;($G$6-1),Lähteandmed!$E$45*1.2*1.005*(($G$6-1)-O1479),0)</f>
        <v>48.721145759999999</v>
      </c>
    </row>
    <row r="1480" spans="2:16">
      <c r="B1480" s="113">
        <v>1476</v>
      </c>
      <c r="C1480" s="113">
        <v>-9.8000000000000007</v>
      </c>
      <c r="D1480" s="276">
        <f t="shared" si="46"/>
        <v>19.78879749586558</v>
      </c>
      <c r="L1480" s="114">
        <f>IF(C1480&lt;$G$6,Lähteandmed!$E$45*1.2*1.005*($G$6-O1480),0)</f>
        <v>48.721145759999999</v>
      </c>
      <c r="M1480" s="276" t="str">
        <f>IF(($G$4-Lähteandmed!$H$45*(Kraadpäevad!$G$4-Kraadpäevad!C1480))&gt;Lähteandmed!$I$45,($G$4-Lähteandmed!$H$45*(Kraadpäevad!$G$4-Kraadpäevad!C1480)),Lähteandmed!$I$45)</f>
        <v/>
      </c>
      <c r="N1480" s="114">
        <f>IFERROR(($G$4-M1480)/($G$4-C1480),Lähteandmed!$H$45)</f>
        <v>0</v>
      </c>
      <c r="O1480" s="276">
        <f t="shared" si="47"/>
        <v>-9.8000000000000007</v>
      </c>
      <c r="P1480" s="276">
        <f>IF(O1480&lt;($G$6-1),Lähteandmed!$E$45*1.2*1.005*(($G$6-1)-O1480),0)</f>
        <v>46.968586559999999</v>
      </c>
    </row>
    <row r="1481" spans="2:16">
      <c r="B1481" s="113">
        <v>1477</v>
      </c>
      <c r="C1481" s="113">
        <v>-8.6</v>
      </c>
      <c r="D1481" s="276">
        <f t="shared" si="46"/>
        <v>18.588797495865578</v>
      </c>
      <c r="L1481" s="114">
        <f>IF(C1481&lt;$G$6,Lähteandmed!$E$45*1.2*1.005*($G$6-O1481),0)</f>
        <v>46.618074719999996</v>
      </c>
      <c r="M1481" s="276" t="str">
        <f>IF(($G$4-Lähteandmed!$H$45*(Kraadpäevad!$G$4-Kraadpäevad!C1481))&gt;Lähteandmed!$I$45,($G$4-Lähteandmed!$H$45*(Kraadpäevad!$G$4-Kraadpäevad!C1481)),Lähteandmed!$I$45)</f>
        <v/>
      </c>
      <c r="N1481" s="114">
        <f>IFERROR(($G$4-M1481)/($G$4-C1481),Lähteandmed!$H$45)</f>
        <v>0</v>
      </c>
      <c r="O1481" s="276">
        <f t="shared" si="47"/>
        <v>-8.6</v>
      </c>
      <c r="P1481" s="276">
        <f>IF(O1481&lt;($G$6-1),Lähteandmed!$E$45*1.2*1.005*(($G$6-1)-O1481),0)</f>
        <v>44.865515520000002</v>
      </c>
    </row>
    <row r="1482" spans="2:16">
      <c r="B1482" s="113">
        <v>1478</v>
      </c>
      <c r="C1482" s="113">
        <v>-7.4</v>
      </c>
      <c r="D1482" s="276">
        <f t="shared" si="46"/>
        <v>17.388797495865582</v>
      </c>
      <c r="L1482" s="114">
        <f>IF(C1482&lt;$G$6,Lähteandmed!$E$45*1.2*1.005*($G$6-O1482),0)</f>
        <v>44.515003679999992</v>
      </c>
      <c r="M1482" s="276" t="str">
        <f>IF(($G$4-Lähteandmed!$H$45*(Kraadpäevad!$G$4-Kraadpäevad!C1482))&gt;Lähteandmed!$I$45,($G$4-Lähteandmed!$H$45*(Kraadpäevad!$G$4-Kraadpäevad!C1482)),Lähteandmed!$I$45)</f>
        <v/>
      </c>
      <c r="N1482" s="114">
        <f>IFERROR(($G$4-M1482)/($G$4-C1482),Lähteandmed!$H$45)</f>
        <v>0</v>
      </c>
      <c r="O1482" s="276">
        <f t="shared" si="47"/>
        <v>-7.4</v>
      </c>
      <c r="P1482" s="276">
        <f>IF(O1482&lt;($G$6-1),Lähteandmed!$E$45*1.2*1.005*(($G$6-1)-O1482),0)</f>
        <v>42.762444479999992</v>
      </c>
    </row>
    <row r="1483" spans="2:16">
      <c r="B1483" s="113">
        <v>1479</v>
      </c>
      <c r="C1483" s="113">
        <v>-6.2</v>
      </c>
      <c r="D1483" s="276">
        <f t="shared" si="46"/>
        <v>16.188797495865579</v>
      </c>
      <c r="L1483" s="114">
        <f>IF(C1483&lt;$G$6,Lähteandmed!$E$45*1.2*1.005*($G$6-O1483),0)</f>
        <v>42.411932639999996</v>
      </c>
      <c r="M1483" s="276" t="str">
        <f>IF(($G$4-Lähteandmed!$H$45*(Kraadpäevad!$G$4-Kraadpäevad!C1483))&gt;Lähteandmed!$I$45,($G$4-Lähteandmed!$H$45*(Kraadpäevad!$G$4-Kraadpäevad!C1483)),Lähteandmed!$I$45)</f>
        <v/>
      </c>
      <c r="N1483" s="114">
        <f>IFERROR(($G$4-M1483)/($G$4-C1483),Lähteandmed!$H$45)</f>
        <v>0</v>
      </c>
      <c r="O1483" s="276">
        <f t="shared" si="47"/>
        <v>-6.2</v>
      </c>
      <c r="P1483" s="276">
        <f>IF(O1483&lt;($G$6-1),Lähteandmed!$E$45*1.2*1.005*(($G$6-1)-O1483),0)</f>
        <v>40.659373439999996</v>
      </c>
    </row>
    <row r="1484" spans="2:16">
      <c r="B1484" s="113">
        <v>1480</v>
      </c>
      <c r="C1484" s="113">
        <v>-5.8</v>
      </c>
      <c r="D1484" s="276">
        <f t="shared" si="46"/>
        <v>15.78879749586558</v>
      </c>
      <c r="L1484" s="114">
        <f>IF(C1484&lt;$G$6,Lähteandmed!$E$45*1.2*1.005*($G$6-O1484),0)</f>
        <v>41.710908959999998</v>
      </c>
      <c r="M1484" s="276" t="str">
        <f>IF(($G$4-Lähteandmed!$H$45*(Kraadpäevad!$G$4-Kraadpäevad!C1484))&gt;Lähteandmed!$I$45,($G$4-Lähteandmed!$H$45*(Kraadpäevad!$G$4-Kraadpäevad!C1484)),Lähteandmed!$I$45)</f>
        <v/>
      </c>
      <c r="N1484" s="114">
        <f>IFERROR(($G$4-M1484)/($G$4-C1484),Lähteandmed!$H$45)</f>
        <v>0</v>
      </c>
      <c r="O1484" s="276">
        <f t="shared" si="47"/>
        <v>-5.8</v>
      </c>
      <c r="P1484" s="276">
        <f>IF(O1484&lt;($G$6-1),Lähteandmed!$E$45*1.2*1.005*(($G$6-1)-O1484),0)</f>
        <v>39.958349759999997</v>
      </c>
    </row>
    <row r="1485" spans="2:16">
      <c r="B1485" s="113">
        <v>1481</v>
      </c>
      <c r="C1485" s="113">
        <v>-5.4</v>
      </c>
      <c r="D1485" s="276">
        <f t="shared" si="46"/>
        <v>15.38879749586558</v>
      </c>
      <c r="L1485" s="114">
        <f>IF(C1485&lt;$G$6,Lähteandmed!$E$45*1.2*1.005*($G$6-O1485),0)</f>
        <v>41.009885279999992</v>
      </c>
      <c r="M1485" s="276" t="str">
        <f>IF(($G$4-Lähteandmed!$H$45*(Kraadpäevad!$G$4-Kraadpäevad!C1485))&gt;Lähteandmed!$I$45,($G$4-Lähteandmed!$H$45*(Kraadpäevad!$G$4-Kraadpäevad!C1485)),Lähteandmed!$I$45)</f>
        <v/>
      </c>
      <c r="N1485" s="114">
        <f>IFERROR(($G$4-M1485)/($G$4-C1485),Lähteandmed!$H$45)</f>
        <v>0</v>
      </c>
      <c r="O1485" s="276">
        <f t="shared" si="47"/>
        <v>-5.4</v>
      </c>
      <c r="P1485" s="276">
        <f>IF(O1485&lt;($G$6-1),Lähteandmed!$E$45*1.2*1.005*(($G$6-1)-O1485),0)</f>
        <v>39.257326079999991</v>
      </c>
    </row>
    <row r="1486" spans="2:16">
      <c r="B1486" s="113">
        <v>1482</v>
      </c>
      <c r="C1486" s="113">
        <v>-5</v>
      </c>
      <c r="D1486" s="276">
        <f t="shared" si="46"/>
        <v>14.98879749586558</v>
      </c>
      <c r="L1486" s="114">
        <f>IF(C1486&lt;$G$6,Lähteandmed!$E$45*1.2*1.005*($G$6-O1486),0)</f>
        <v>40.3088616</v>
      </c>
      <c r="M1486" s="276" t="str">
        <f>IF(($G$4-Lähteandmed!$H$45*(Kraadpäevad!$G$4-Kraadpäevad!C1486))&gt;Lähteandmed!$I$45,($G$4-Lähteandmed!$H$45*(Kraadpäevad!$G$4-Kraadpäevad!C1486)),Lähteandmed!$I$45)</f>
        <v/>
      </c>
      <c r="N1486" s="114">
        <f>IFERROR(($G$4-M1486)/($G$4-C1486),Lähteandmed!$H$45)</f>
        <v>0</v>
      </c>
      <c r="O1486" s="276">
        <f t="shared" si="47"/>
        <v>-5</v>
      </c>
      <c r="P1486" s="276">
        <f>IF(O1486&lt;($G$6-1),Lähteandmed!$E$45*1.2*1.005*(($G$6-1)-O1486),0)</f>
        <v>38.5563024</v>
      </c>
    </row>
    <row r="1487" spans="2:16">
      <c r="B1487" s="113">
        <v>1483</v>
      </c>
      <c r="C1487" s="113">
        <v>-5.2</v>
      </c>
      <c r="D1487" s="276">
        <f t="shared" si="46"/>
        <v>15.188797495865579</v>
      </c>
      <c r="L1487" s="114">
        <f>IF(C1487&lt;$G$6,Lähteandmed!$E$45*1.2*1.005*($G$6-O1487),0)</f>
        <v>40.659373439999996</v>
      </c>
      <c r="M1487" s="276" t="str">
        <f>IF(($G$4-Lähteandmed!$H$45*(Kraadpäevad!$G$4-Kraadpäevad!C1487))&gt;Lähteandmed!$I$45,($G$4-Lähteandmed!$H$45*(Kraadpäevad!$G$4-Kraadpäevad!C1487)),Lähteandmed!$I$45)</f>
        <v/>
      </c>
      <c r="N1487" s="114">
        <f>IFERROR(($G$4-M1487)/($G$4-C1487),Lähteandmed!$H$45)</f>
        <v>0</v>
      </c>
      <c r="O1487" s="276">
        <f t="shared" si="47"/>
        <v>-5.2</v>
      </c>
      <c r="P1487" s="276">
        <f>IF(O1487&lt;($G$6-1),Lähteandmed!$E$45*1.2*1.005*(($G$6-1)-O1487),0)</f>
        <v>38.906814239999996</v>
      </c>
    </row>
    <row r="1488" spans="2:16">
      <c r="B1488" s="113">
        <v>1484</v>
      </c>
      <c r="C1488" s="113">
        <v>-5.3</v>
      </c>
      <c r="D1488" s="276">
        <f t="shared" si="46"/>
        <v>15.28879749586558</v>
      </c>
      <c r="L1488" s="114">
        <f>IF(C1488&lt;$G$6,Lähteandmed!$E$45*1.2*1.005*($G$6-O1488),0)</f>
        <v>40.834629360000001</v>
      </c>
      <c r="M1488" s="276" t="str">
        <f>IF(($G$4-Lähteandmed!$H$45*(Kraadpäevad!$G$4-Kraadpäevad!C1488))&gt;Lähteandmed!$I$45,($G$4-Lähteandmed!$H$45*(Kraadpäevad!$G$4-Kraadpäevad!C1488)),Lähteandmed!$I$45)</f>
        <v/>
      </c>
      <c r="N1488" s="114">
        <f>IFERROR(($G$4-M1488)/($G$4-C1488),Lähteandmed!$H$45)</f>
        <v>0</v>
      </c>
      <c r="O1488" s="276">
        <f t="shared" si="47"/>
        <v>-5.3</v>
      </c>
      <c r="P1488" s="276">
        <f>IF(O1488&lt;($G$6-1),Lähteandmed!$E$45*1.2*1.005*(($G$6-1)-O1488),0)</f>
        <v>39.082070160000001</v>
      </c>
    </row>
    <row r="1489" spans="2:16">
      <c r="B1489" s="113">
        <v>1485</v>
      </c>
      <c r="C1489" s="113">
        <v>-5.5</v>
      </c>
      <c r="D1489" s="276">
        <f t="shared" si="46"/>
        <v>15.48879749586558</v>
      </c>
      <c r="L1489" s="114">
        <f>IF(C1489&lt;$G$6,Lähteandmed!$E$45*1.2*1.005*($G$6-O1489),0)</f>
        <v>41.185141199999997</v>
      </c>
      <c r="M1489" s="276" t="str">
        <f>IF(($G$4-Lähteandmed!$H$45*(Kraadpäevad!$G$4-Kraadpäevad!C1489))&gt;Lähteandmed!$I$45,($G$4-Lähteandmed!$H$45*(Kraadpäevad!$G$4-Kraadpäevad!C1489)),Lähteandmed!$I$45)</f>
        <v/>
      </c>
      <c r="N1489" s="114">
        <f>IFERROR(($G$4-M1489)/($G$4-C1489),Lähteandmed!$H$45)</f>
        <v>0</v>
      </c>
      <c r="O1489" s="276">
        <f t="shared" si="47"/>
        <v>-5.5</v>
      </c>
      <c r="P1489" s="276">
        <f>IF(O1489&lt;($G$6-1),Lähteandmed!$E$45*1.2*1.005*(($G$6-1)-O1489),0)</f>
        <v>39.432581999999996</v>
      </c>
    </row>
    <row r="1490" spans="2:16">
      <c r="B1490" s="113">
        <v>1486</v>
      </c>
      <c r="C1490" s="113">
        <v>-6.1</v>
      </c>
      <c r="D1490" s="276">
        <f t="shared" si="46"/>
        <v>16.088797495865578</v>
      </c>
      <c r="L1490" s="114">
        <f>IF(C1490&lt;$G$6,Lähteandmed!$E$45*1.2*1.005*($G$6-O1490),0)</f>
        <v>42.236676719999998</v>
      </c>
      <c r="M1490" s="276" t="str">
        <f>IF(($G$4-Lähteandmed!$H$45*(Kraadpäevad!$G$4-Kraadpäevad!C1490))&gt;Lähteandmed!$I$45,($G$4-Lähteandmed!$H$45*(Kraadpäevad!$G$4-Kraadpäevad!C1490)),Lähteandmed!$I$45)</f>
        <v/>
      </c>
      <c r="N1490" s="114">
        <f>IFERROR(($G$4-M1490)/($G$4-C1490),Lähteandmed!$H$45)</f>
        <v>0</v>
      </c>
      <c r="O1490" s="276">
        <f t="shared" si="47"/>
        <v>-6.1</v>
      </c>
      <c r="P1490" s="276">
        <f>IF(O1490&lt;($G$6-1),Lähteandmed!$E$45*1.2*1.005*(($G$6-1)-O1490),0)</f>
        <v>40.484117519999998</v>
      </c>
    </row>
    <row r="1491" spans="2:16">
      <c r="B1491" s="113">
        <v>1487</v>
      </c>
      <c r="C1491" s="113">
        <v>-6.8</v>
      </c>
      <c r="D1491" s="276">
        <f t="shared" si="46"/>
        <v>16.78879749586558</v>
      </c>
      <c r="L1491" s="114">
        <f>IF(C1491&lt;$G$6,Lähteandmed!$E$45*1.2*1.005*($G$6-O1491),0)</f>
        <v>43.463468159999998</v>
      </c>
      <c r="M1491" s="276" t="str">
        <f>IF(($G$4-Lähteandmed!$H$45*(Kraadpäevad!$G$4-Kraadpäevad!C1491))&gt;Lähteandmed!$I$45,($G$4-Lähteandmed!$H$45*(Kraadpäevad!$G$4-Kraadpäevad!C1491)),Lähteandmed!$I$45)</f>
        <v/>
      </c>
      <c r="N1491" s="114">
        <f>IFERROR(($G$4-M1491)/($G$4-C1491),Lähteandmed!$H$45)</f>
        <v>0</v>
      </c>
      <c r="O1491" s="276">
        <f t="shared" si="47"/>
        <v>-6.8</v>
      </c>
      <c r="P1491" s="276">
        <f>IF(O1491&lt;($G$6-1),Lähteandmed!$E$45*1.2*1.005*(($G$6-1)-O1491),0)</f>
        <v>41.710908959999998</v>
      </c>
    </row>
    <row r="1492" spans="2:16">
      <c r="B1492" s="113">
        <v>1488</v>
      </c>
      <c r="C1492" s="113">
        <v>-7.4</v>
      </c>
      <c r="D1492" s="276">
        <f t="shared" si="46"/>
        <v>17.388797495865582</v>
      </c>
      <c r="L1492" s="114">
        <f>IF(C1492&lt;$G$6,Lähteandmed!$E$45*1.2*1.005*($G$6-O1492),0)</f>
        <v>44.515003679999992</v>
      </c>
      <c r="M1492" s="276" t="str">
        <f>IF(($G$4-Lähteandmed!$H$45*(Kraadpäevad!$G$4-Kraadpäevad!C1492))&gt;Lähteandmed!$I$45,($G$4-Lähteandmed!$H$45*(Kraadpäevad!$G$4-Kraadpäevad!C1492)),Lähteandmed!$I$45)</f>
        <v/>
      </c>
      <c r="N1492" s="114">
        <f>IFERROR(($G$4-M1492)/($G$4-C1492),Lähteandmed!$H$45)</f>
        <v>0</v>
      </c>
      <c r="O1492" s="276">
        <f t="shared" si="47"/>
        <v>-7.4</v>
      </c>
      <c r="P1492" s="276">
        <f>IF(O1492&lt;($G$6-1),Lähteandmed!$E$45*1.2*1.005*(($G$6-1)-O1492),0)</f>
        <v>42.762444479999992</v>
      </c>
    </row>
    <row r="1493" spans="2:16">
      <c r="B1493" s="113">
        <v>1489</v>
      </c>
      <c r="C1493" s="113">
        <v>-8.6</v>
      </c>
      <c r="D1493" s="276">
        <f t="shared" si="46"/>
        <v>18.588797495865578</v>
      </c>
      <c r="L1493" s="114">
        <f>IF(C1493&lt;$G$6,Lähteandmed!$E$45*1.2*1.005*($G$6-O1493),0)</f>
        <v>46.618074719999996</v>
      </c>
      <c r="M1493" s="276" t="str">
        <f>IF(($G$4-Lähteandmed!$H$45*(Kraadpäevad!$G$4-Kraadpäevad!C1493))&gt;Lähteandmed!$I$45,($G$4-Lähteandmed!$H$45*(Kraadpäevad!$G$4-Kraadpäevad!C1493)),Lähteandmed!$I$45)</f>
        <v/>
      </c>
      <c r="N1493" s="114">
        <f>IFERROR(($G$4-M1493)/($G$4-C1493),Lähteandmed!$H$45)</f>
        <v>0</v>
      </c>
      <c r="O1493" s="276">
        <f t="shared" si="47"/>
        <v>-8.6</v>
      </c>
      <c r="P1493" s="276">
        <f>IF(O1493&lt;($G$6-1),Lähteandmed!$E$45*1.2*1.005*(($G$6-1)-O1493),0)</f>
        <v>44.865515520000002</v>
      </c>
    </row>
    <row r="1494" spans="2:16">
      <c r="B1494" s="113">
        <v>1490</v>
      </c>
      <c r="C1494" s="113">
        <v>-9.9</v>
      </c>
      <c r="D1494" s="276">
        <f t="shared" si="46"/>
        <v>19.888797495865582</v>
      </c>
      <c r="L1494" s="114">
        <f>IF(C1494&lt;$G$6,Lähteandmed!$E$45*1.2*1.005*($G$6-O1494),0)</f>
        <v>48.896401679999997</v>
      </c>
      <c r="M1494" s="276" t="str">
        <f>IF(($G$4-Lähteandmed!$H$45*(Kraadpäevad!$G$4-Kraadpäevad!C1494))&gt;Lähteandmed!$I$45,($G$4-Lähteandmed!$H$45*(Kraadpäevad!$G$4-Kraadpäevad!C1494)),Lähteandmed!$I$45)</f>
        <v/>
      </c>
      <c r="N1494" s="114">
        <f>IFERROR(($G$4-M1494)/($G$4-C1494),Lähteandmed!$H$45)</f>
        <v>0</v>
      </c>
      <c r="O1494" s="276">
        <f t="shared" si="47"/>
        <v>-9.9</v>
      </c>
      <c r="P1494" s="276">
        <f>IF(O1494&lt;($G$6-1),Lähteandmed!$E$45*1.2*1.005*(($G$6-1)-O1494),0)</f>
        <v>47.143842479999996</v>
      </c>
    </row>
    <row r="1495" spans="2:16">
      <c r="B1495" s="113">
        <v>1491</v>
      </c>
      <c r="C1495" s="113">
        <v>-11.1</v>
      </c>
      <c r="D1495" s="276">
        <f t="shared" si="46"/>
        <v>21.088797495865578</v>
      </c>
      <c r="L1495" s="114">
        <f>IF(C1495&lt;$G$6,Lähteandmed!$E$45*1.2*1.005*($G$6-O1495),0)</f>
        <v>50.99947272</v>
      </c>
      <c r="M1495" s="276" t="str">
        <f>IF(($G$4-Lähteandmed!$H$45*(Kraadpäevad!$G$4-Kraadpäevad!C1495))&gt;Lähteandmed!$I$45,($G$4-Lähteandmed!$H$45*(Kraadpäevad!$G$4-Kraadpäevad!C1495)),Lähteandmed!$I$45)</f>
        <v/>
      </c>
      <c r="N1495" s="114">
        <f>IFERROR(($G$4-M1495)/($G$4-C1495),Lähteandmed!$H$45)</f>
        <v>0</v>
      </c>
      <c r="O1495" s="276">
        <f t="shared" si="47"/>
        <v>-11.1</v>
      </c>
      <c r="P1495" s="276">
        <f>IF(O1495&lt;($G$6-1),Lähteandmed!$E$45*1.2*1.005*(($G$6-1)-O1495),0)</f>
        <v>49.24691352</v>
      </c>
    </row>
    <row r="1496" spans="2:16">
      <c r="B1496" s="113">
        <v>1492</v>
      </c>
      <c r="C1496" s="113">
        <v>-10.199999999999999</v>
      </c>
      <c r="D1496" s="276">
        <f t="shared" si="46"/>
        <v>20.188797495865579</v>
      </c>
      <c r="L1496" s="114">
        <f>IF(C1496&lt;$G$6,Lähteandmed!$E$45*1.2*1.005*($G$6-O1496),0)</f>
        <v>49.422169439999998</v>
      </c>
      <c r="M1496" s="276" t="str">
        <f>IF(($G$4-Lähteandmed!$H$45*(Kraadpäevad!$G$4-Kraadpäevad!C1496))&gt;Lähteandmed!$I$45,($G$4-Lähteandmed!$H$45*(Kraadpäevad!$G$4-Kraadpäevad!C1496)),Lähteandmed!$I$45)</f>
        <v/>
      </c>
      <c r="N1496" s="114">
        <f>IFERROR(($G$4-M1496)/($G$4-C1496),Lähteandmed!$H$45)</f>
        <v>0</v>
      </c>
      <c r="O1496" s="276">
        <f t="shared" si="47"/>
        <v>-10.199999999999999</v>
      </c>
      <c r="P1496" s="276">
        <f>IF(O1496&lt;($G$6-1),Lähteandmed!$E$45*1.2*1.005*(($G$6-1)-O1496),0)</f>
        <v>47.669610239999997</v>
      </c>
    </row>
    <row r="1497" spans="2:16">
      <c r="B1497" s="113">
        <v>1493</v>
      </c>
      <c r="C1497" s="113">
        <v>-9.1999999999999993</v>
      </c>
      <c r="D1497" s="276">
        <f t="shared" si="46"/>
        <v>19.188797495865579</v>
      </c>
      <c r="L1497" s="114">
        <f>IF(C1497&lt;$G$6,Lähteandmed!$E$45*1.2*1.005*($G$6-O1497),0)</f>
        <v>47.669610239999997</v>
      </c>
      <c r="M1497" s="276" t="str">
        <f>IF(($G$4-Lähteandmed!$H$45*(Kraadpäevad!$G$4-Kraadpäevad!C1497))&gt;Lähteandmed!$I$45,($G$4-Lähteandmed!$H$45*(Kraadpäevad!$G$4-Kraadpäevad!C1497)),Lähteandmed!$I$45)</f>
        <v/>
      </c>
      <c r="N1497" s="114">
        <f>IFERROR(($G$4-M1497)/($G$4-C1497),Lähteandmed!$H$45)</f>
        <v>0</v>
      </c>
      <c r="O1497" s="276">
        <f t="shared" si="47"/>
        <v>-9.1999999999999993</v>
      </c>
      <c r="P1497" s="276">
        <f>IF(O1497&lt;($G$6-1),Lähteandmed!$E$45*1.2*1.005*(($G$6-1)-O1497),0)</f>
        <v>45.917051039999997</v>
      </c>
    </row>
    <row r="1498" spans="2:16">
      <c r="B1498" s="113">
        <v>1494</v>
      </c>
      <c r="C1498" s="113">
        <v>-8.3000000000000007</v>
      </c>
      <c r="D1498" s="276">
        <f t="shared" si="46"/>
        <v>18.28879749586558</v>
      </c>
      <c r="L1498" s="114">
        <f>IF(C1498&lt;$G$6,Lähteandmed!$E$45*1.2*1.005*($G$6-O1498),0)</f>
        <v>46.092306959999995</v>
      </c>
      <c r="M1498" s="276" t="str">
        <f>IF(($G$4-Lähteandmed!$H$45*(Kraadpäevad!$G$4-Kraadpäevad!C1498))&gt;Lähteandmed!$I$45,($G$4-Lähteandmed!$H$45*(Kraadpäevad!$G$4-Kraadpäevad!C1498)),Lähteandmed!$I$45)</f>
        <v/>
      </c>
      <c r="N1498" s="114">
        <f>IFERROR(($G$4-M1498)/($G$4-C1498),Lähteandmed!$H$45)</f>
        <v>0</v>
      </c>
      <c r="O1498" s="276">
        <f t="shared" si="47"/>
        <v>-8.3000000000000007</v>
      </c>
      <c r="P1498" s="276">
        <f>IF(O1498&lt;($G$6-1),Lähteandmed!$E$45*1.2*1.005*(($G$6-1)-O1498),0)</f>
        <v>44.339747759999995</v>
      </c>
    </row>
    <row r="1499" spans="2:16">
      <c r="B1499" s="113">
        <v>1495</v>
      </c>
      <c r="C1499" s="113">
        <v>-10.199999999999999</v>
      </c>
      <c r="D1499" s="276">
        <f t="shared" si="46"/>
        <v>20.188797495865579</v>
      </c>
      <c r="L1499" s="114">
        <f>IF(C1499&lt;$G$6,Lähteandmed!$E$45*1.2*1.005*($G$6-O1499),0)</f>
        <v>49.422169439999998</v>
      </c>
      <c r="M1499" s="276" t="str">
        <f>IF(($G$4-Lähteandmed!$H$45*(Kraadpäevad!$G$4-Kraadpäevad!C1499))&gt;Lähteandmed!$I$45,($G$4-Lähteandmed!$H$45*(Kraadpäevad!$G$4-Kraadpäevad!C1499)),Lähteandmed!$I$45)</f>
        <v/>
      </c>
      <c r="N1499" s="114">
        <f>IFERROR(($G$4-M1499)/($G$4-C1499),Lähteandmed!$H$45)</f>
        <v>0</v>
      </c>
      <c r="O1499" s="276">
        <f t="shared" si="47"/>
        <v>-10.199999999999999</v>
      </c>
      <c r="P1499" s="276">
        <f>IF(O1499&lt;($G$6-1),Lähteandmed!$E$45*1.2*1.005*(($G$6-1)-O1499),0)</f>
        <v>47.669610239999997</v>
      </c>
    </row>
    <row r="1500" spans="2:16">
      <c r="B1500" s="113">
        <v>1496</v>
      </c>
      <c r="C1500" s="113">
        <v>-12.1</v>
      </c>
      <c r="D1500" s="276">
        <f t="shared" si="46"/>
        <v>22.088797495865578</v>
      </c>
      <c r="L1500" s="114">
        <f>IF(C1500&lt;$G$6,Lähteandmed!$E$45*1.2*1.005*($G$6-O1500),0)</f>
        <v>52.75203192</v>
      </c>
      <c r="M1500" s="276" t="str">
        <f>IF(($G$4-Lähteandmed!$H$45*(Kraadpäevad!$G$4-Kraadpäevad!C1500))&gt;Lähteandmed!$I$45,($G$4-Lähteandmed!$H$45*(Kraadpäevad!$G$4-Kraadpäevad!C1500)),Lähteandmed!$I$45)</f>
        <v/>
      </c>
      <c r="N1500" s="114">
        <f>IFERROR(($G$4-M1500)/($G$4-C1500),Lähteandmed!$H$45)</f>
        <v>0</v>
      </c>
      <c r="O1500" s="276">
        <f t="shared" si="47"/>
        <v>-12.1</v>
      </c>
      <c r="P1500" s="276">
        <f>IF(O1500&lt;($G$6-1),Lähteandmed!$E$45*1.2*1.005*(($G$6-1)-O1500),0)</f>
        <v>50.99947272</v>
      </c>
    </row>
    <row r="1501" spans="2:16">
      <c r="B1501" s="113">
        <v>1497</v>
      </c>
      <c r="C1501" s="113">
        <v>-14</v>
      </c>
      <c r="D1501" s="276">
        <f t="shared" si="46"/>
        <v>23.98879749586558</v>
      </c>
      <c r="L1501" s="114">
        <f>IF(C1501&lt;$G$6,Lähteandmed!$E$45*1.2*1.005*($G$6-O1501),0)</f>
        <v>56.081894399999996</v>
      </c>
      <c r="M1501" s="276" t="str">
        <f>IF(($G$4-Lähteandmed!$H$45*(Kraadpäevad!$G$4-Kraadpäevad!C1501))&gt;Lähteandmed!$I$45,($G$4-Lähteandmed!$H$45*(Kraadpäevad!$G$4-Kraadpäevad!C1501)),Lähteandmed!$I$45)</f>
        <v/>
      </c>
      <c r="N1501" s="114">
        <f>IFERROR(($G$4-M1501)/($G$4-C1501),Lähteandmed!$H$45)</f>
        <v>0</v>
      </c>
      <c r="O1501" s="276">
        <f t="shared" si="47"/>
        <v>-14</v>
      </c>
      <c r="P1501" s="276">
        <f>IF(O1501&lt;($G$6-1),Lähteandmed!$E$45*1.2*1.005*(($G$6-1)-O1501),0)</f>
        <v>54.329335199999996</v>
      </c>
    </row>
    <row r="1502" spans="2:16">
      <c r="B1502" s="113">
        <v>1498</v>
      </c>
      <c r="C1502" s="113">
        <v>-11.3</v>
      </c>
      <c r="D1502" s="276">
        <f t="shared" si="46"/>
        <v>21.28879749586558</v>
      </c>
      <c r="L1502" s="114">
        <f>IF(C1502&lt;$G$6,Lähteandmed!$E$45*1.2*1.005*($G$6-O1502),0)</f>
        <v>51.349984559999996</v>
      </c>
      <c r="M1502" s="276" t="str">
        <f>IF(($G$4-Lähteandmed!$H$45*(Kraadpäevad!$G$4-Kraadpäevad!C1502))&gt;Lähteandmed!$I$45,($G$4-Lähteandmed!$H$45*(Kraadpäevad!$G$4-Kraadpäevad!C1502)),Lähteandmed!$I$45)</f>
        <v/>
      </c>
      <c r="N1502" s="114">
        <f>IFERROR(($G$4-M1502)/($G$4-C1502),Lähteandmed!$H$45)</f>
        <v>0</v>
      </c>
      <c r="O1502" s="276">
        <f t="shared" si="47"/>
        <v>-11.3</v>
      </c>
      <c r="P1502" s="276">
        <f>IF(O1502&lt;($G$6-1),Lähteandmed!$E$45*1.2*1.005*(($G$6-1)-O1502),0)</f>
        <v>49.597425359999995</v>
      </c>
    </row>
    <row r="1503" spans="2:16">
      <c r="B1503" s="113">
        <v>1499</v>
      </c>
      <c r="C1503" s="113">
        <v>-8.6</v>
      </c>
      <c r="D1503" s="276">
        <f t="shared" si="46"/>
        <v>18.588797495865578</v>
      </c>
      <c r="L1503" s="114">
        <f>IF(C1503&lt;$G$6,Lähteandmed!$E$45*1.2*1.005*($G$6-O1503),0)</f>
        <v>46.618074719999996</v>
      </c>
      <c r="M1503" s="276" t="str">
        <f>IF(($G$4-Lähteandmed!$H$45*(Kraadpäevad!$G$4-Kraadpäevad!C1503))&gt;Lähteandmed!$I$45,($G$4-Lähteandmed!$H$45*(Kraadpäevad!$G$4-Kraadpäevad!C1503)),Lähteandmed!$I$45)</f>
        <v/>
      </c>
      <c r="N1503" s="114">
        <f>IFERROR(($G$4-M1503)/($G$4-C1503),Lähteandmed!$H$45)</f>
        <v>0</v>
      </c>
      <c r="O1503" s="276">
        <f t="shared" si="47"/>
        <v>-8.6</v>
      </c>
      <c r="P1503" s="276">
        <f>IF(O1503&lt;($G$6-1),Lähteandmed!$E$45*1.2*1.005*(($G$6-1)-O1503),0)</f>
        <v>44.865515520000002</v>
      </c>
    </row>
    <row r="1504" spans="2:16">
      <c r="B1504" s="113">
        <v>1500</v>
      </c>
      <c r="C1504" s="113">
        <v>-5.9</v>
      </c>
      <c r="D1504" s="276">
        <f t="shared" si="46"/>
        <v>15.88879749586558</v>
      </c>
      <c r="L1504" s="114">
        <f>IF(C1504&lt;$G$6,Lähteandmed!$E$45*1.2*1.005*($G$6-O1504),0)</f>
        <v>41.886164879999995</v>
      </c>
      <c r="M1504" s="276" t="str">
        <f>IF(($G$4-Lähteandmed!$H$45*(Kraadpäevad!$G$4-Kraadpäevad!C1504))&gt;Lähteandmed!$I$45,($G$4-Lähteandmed!$H$45*(Kraadpäevad!$G$4-Kraadpäevad!C1504)),Lähteandmed!$I$45)</f>
        <v/>
      </c>
      <c r="N1504" s="114">
        <f>IFERROR(($G$4-M1504)/($G$4-C1504),Lähteandmed!$H$45)</f>
        <v>0</v>
      </c>
      <c r="O1504" s="276">
        <f t="shared" si="47"/>
        <v>-5.9</v>
      </c>
      <c r="P1504" s="276">
        <f>IF(O1504&lt;($G$6-1),Lähteandmed!$E$45*1.2*1.005*(($G$6-1)-O1504),0)</f>
        <v>40.133605679999995</v>
      </c>
    </row>
    <row r="1505" spans="2:16">
      <c r="B1505" s="113">
        <v>1501</v>
      </c>
      <c r="C1505" s="113">
        <v>-5.0999999999999996</v>
      </c>
      <c r="D1505" s="276">
        <f t="shared" si="46"/>
        <v>15.088797495865579</v>
      </c>
      <c r="L1505" s="114">
        <f>IF(C1505&lt;$G$6,Lähteandmed!$E$45*1.2*1.005*($G$6-O1505),0)</f>
        <v>40.484117519999998</v>
      </c>
      <c r="M1505" s="276" t="str">
        <f>IF(($G$4-Lähteandmed!$H$45*(Kraadpäevad!$G$4-Kraadpäevad!C1505))&gt;Lähteandmed!$I$45,($G$4-Lähteandmed!$H$45*(Kraadpäevad!$G$4-Kraadpäevad!C1505)),Lähteandmed!$I$45)</f>
        <v/>
      </c>
      <c r="N1505" s="114">
        <f>IFERROR(($G$4-M1505)/($G$4-C1505),Lähteandmed!$H$45)</f>
        <v>0</v>
      </c>
      <c r="O1505" s="276">
        <f t="shared" si="47"/>
        <v>-5.0999999999999996</v>
      </c>
      <c r="P1505" s="276">
        <f>IF(O1505&lt;($G$6-1),Lähteandmed!$E$45*1.2*1.005*(($G$6-1)-O1505),0)</f>
        <v>38.731558319999998</v>
      </c>
    </row>
    <row r="1506" spans="2:16">
      <c r="B1506" s="113">
        <v>1502</v>
      </c>
      <c r="C1506" s="113">
        <v>-4.2</v>
      </c>
      <c r="D1506" s="276">
        <f t="shared" si="46"/>
        <v>14.188797495865579</v>
      </c>
      <c r="L1506" s="114">
        <f>IF(C1506&lt;$G$6,Lähteandmed!$E$45*1.2*1.005*($G$6-O1506),0)</f>
        <v>38.906814239999996</v>
      </c>
      <c r="M1506" s="276" t="str">
        <f>IF(($G$4-Lähteandmed!$H$45*(Kraadpäevad!$G$4-Kraadpäevad!C1506))&gt;Lähteandmed!$I$45,($G$4-Lähteandmed!$H$45*(Kraadpäevad!$G$4-Kraadpäevad!C1506)),Lähteandmed!$I$45)</f>
        <v/>
      </c>
      <c r="N1506" s="114">
        <f>IFERROR(($G$4-M1506)/($G$4-C1506),Lähteandmed!$H$45)</f>
        <v>0</v>
      </c>
      <c r="O1506" s="276">
        <f t="shared" si="47"/>
        <v>-4.2</v>
      </c>
      <c r="P1506" s="276">
        <f>IF(O1506&lt;($G$6-1),Lähteandmed!$E$45*1.2*1.005*(($G$6-1)-O1506),0)</f>
        <v>37.154255039999995</v>
      </c>
    </row>
    <row r="1507" spans="2:16">
      <c r="B1507" s="113">
        <v>1503</v>
      </c>
      <c r="C1507" s="113">
        <v>-3.4</v>
      </c>
      <c r="D1507" s="276">
        <f t="shared" si="46"/>
        <v>13.38879749586558</v>
      </c>
      <c r="L1507" s="114">
        <f>IF(C1507&lt;$G$6,Lähteandmed!$E$45*1.2*1.005*($G$6-O1507),0)</f>
        <v>37.504766879999998</v>
      </c>
      <c r="M1507" s="276" t="str">
        <f>IF(($G$4-Lähteandmed!$H$45*(Kraadpäevad!$G$4-Kraadpäevad!C1507))&gt;Lähteandmed!$I$45,($G$4-Lähteandmed!$H$45*(Kraadpäevad!$G$4-Kraadpäevad!C1507)),Lähteandmed!$I$45)</f>
        <v/>
      </c>
      <c r="N1507" s="114">
        <f>IFERROR(($G$4-M1507)/($G$4-C1507),Lähteandmed!$H$45)</f>
        <v>0</v>
      </c>
      <c r="O1507" s="276">
        <f t="shared" si="47"/>
        <v>-3.4</v>
      </c>
      <c r="P1507" s="276">
        <f>IF(O1507&lt;($G$6-1),Lähteandmed!$E$45*1.2*1.005*(($G$6-1)-O1507),0)</f>
        <v>35.752207679999998</v>
      </c>
    </row>
    <row r="1508" spans="2:16">
      <c r="B1508" s="113">
        <v>1504</v>
      </c>
      <c r="C1508" s="113">
        <v>-3</v>
      </c>
      <c r="D1508" s="276">
        <f t="shared" si="46"/>
        <v>12.98879749586558</v>
      </c>
      <c r="L1508" s="114">
        <f>IF(C1508&lt;$G$6,Lähteandmed!$E$45*1.2*1.005*($G$6-O1508),0)</f>
        <v>36.8037432</v>
      </c>
      <c r="M1508" s="276" t="str">
        <f>IF(($G$4-Lähteandmed!$H$45*(Kraadpäevad!$G$4-Kraadpäevad!C1508))&gt;Lähteandmed!$I$45,($G$4-Lähteandmed!$H$45*(Kraadpäevad!$G$4-Kraadpäevad!C1508)),Lähteandmed!$I$45)</f>
        <v/>
      </c>
      <c r="N1508" s="114">
        <f>IFERROR(($G$4-M1508)/($G$4-C1508),Lähteandmed!$H$45)</f>
        <v>0</v>
      </c>
      <c r="O1508" s="276">
        <f t="shared" si="47"/>
        <v>-3</v>
      </c>
      <c r="P1508" s="276">
        <f>IF(O1508&lt;($G$6-1),Lähteandmed!$E$45*1.2*1.005*(($G$6-1)-O1508),0)</f>
        <v>35.051183999999999</v>
      </c>
    </row>
    <row r="1509" spans="2:16">
      <c r="B1509" s="113">
        <v>1505</v>
      </c>
      <c r="C1509" s="113">
        <v>-2.7</v>
      </c>
      <c r="D1509" s="276">
        <f t="shared" si="46"/>
        <v>12.688797495865579</v>
      </c>
      <c r="L1509" s="114">
        <f>IF(C1509&lt;$G$6,Lähteandmed!$E$45*1.2*1.005*($G$6-O1509),0)</f>
        <v>36.277975439999999</v>
      </c>
      <c r="M1509" s="276" t="str">
        <f>IF(($G$4-Lähteandmed!$H$45*(Kraadpäevad!$G$4-Kraadpäevad!C1509))&gt;Lähteandmed!$I$45,($G$4-Lähteandmed!$H$45*(Kraadpäevad!$G$4-Kraadpäevad!C1509)),Lähteandmed!$I$45)</f>
        <v/>
      </c>
      <c r="N1509" s="114">
        <f>IFERROR(($G$4-M1509)/($G$4-C1509),Lähteandmed!$H$45)</f>
        <v>0</v>
      </c>
      <c r="O1509" s="276">
        <f t="shared" si="47"/>
        <v>-2.7</v>
      </c>
      <c r="P1509" s="276">
        <f>IF(O1509&lt;($G$6-1),Lähteandmed!$E$45*1.2*1.005*(($G$6-1)-O1509),0)</f>
        <v>34.525416239999998</v>
      </c>
    </row>
    <row r="1510" spans="2:16">
      <c r="B1510" s="113">
        <v>1506</v>
      </c>
      <c r="C1510" s="113">
        <v>-2.2999999999999998</v>
      </c>
      <c r="D1510" s="276">
        <f t="shared" si="46"/>
        <v>12.28879749586558</v>
      </c>
      <c r="L1510" s="114">
        <f>IF(C1510&lt;$G$6,Lähteandmed!$E$45*1.2*1.005*($G$6-O1510),0)</f>
        <v>35.57695176</v>
      </c>
      <c r="M1510" s="276" t="str">
        <f>IF(($G$4-Lähteandmed!$H$45*(Kraadpäevad!$G$4-Kraadpäevad!C1510))&gt;Lähteandmed!$I$45,($G$4-Lähteandmed!$H$45*(Kraadpäevad!$G$4-Kraadpäevad!C1510)),Lähteandmed!$I$45)</f>
        <v/>
      </c>
      <c r="N1510" s="114">
        <f>IFERROR(($G$4-M1510)/($G$4-C1510),Lähteandmed!$H$45)</f>
        <v>0</v>
      </c>
      <c r="O1510" s="276">
        <f t="shared" si="47"/>
        <v>-2.2999999999999998</v>
      </c>
      <c r="P1510" s="276">
        <f>IF(O1510&lt;($G$6-1),Lähteandmed!$E$45*1.2*1.005*(($G$6-1)-O1510),0)</f>
        <v>33.82439256</v>
      </c>
    </row>
    <row r="1511" spans="2:16">
      <c r="B1511" s="113">
        <v>1507</v>
      </c>
      <c r="C1511" s="113">
        <v>-3.3</v>
      </c>
      <c r="D1511" s="276">
        <f t="shared" si="46"/>
        <v>13.28879749586558</v>
      </c>
      <c r="L1511" s="114">
        <f>IF(C1511&lt;$G$6,Lähteandmed!$E$45*1.2*1.005*($G$6-O1511),0)</f>
        <v>37.32951096</v>
      </c>
      <c r="M1511" s="276" t="str">
        <f>IF(($G$4-Lähteandmed!$H$45*(Kraadpäevad!$G$4-Kraadpäevad!C1511))&gt;Lähteandmed!$I$45,($G$4-Lähteandmed!$H$45*(Kraadpäevad!$G$4-Kraadpäevad!C1511)),Lähteandmed!$I$45)</f>
        <v/>
      </c>
      <c r="N1511" s="114">
        <f>IFERROR(($G$4-M1511)/($G$4-C1511),Lähteandmed!$H$45)</f>
        <v>0</v>
      </c>
      <c r="O1511" s="276">
        <f t="shared" si="47"/>
        <v>-3.3</v>
      </c>
      <c r="P1511" s="276">
        <f>IF(O1511&lt;($G$6-1),Lähteandmed!$E$45*1.2*1.005*(($G$6-1)-O1511),0)</f>
        <v>35.57695176</v>
      </c>
    </row>
    <row r="1512" spans="2:16">
      <c r="B1512" s="113">
        <v>1508</v>
      </c>
      <c r="C1512" s="113">
        <v>-4.3</v>
      </c>
      <c r="D1512" s="276">
        <f t="shared" si="46"/>
        <v>14.28879749586558</v>
      </c>
      <c r="L1512" s="114">
        <f>IF(C1512&lt;$G$6,Lähteandmed!$E$45*1.2*1.005*($G$6-O1512),0)</f>
        <v>39.082070160000001</v>
      </c>
      <c r="M1512" s="276" t="str">
        <f>IF(($G$4-Lähteandmed!$H$45*(Kraadpäevad!$G$4-Kraadpäevad!C1512))&gt;Lähteandmed!$I$45,($G$4-Lähteandmed!$H$45*(Kraadpäevad!$G$4-Kraadpäevad!C1512)),Lähteandmed!$I$45)</f>
        <v/>
      </c>
      <c r="N1512" s="114">
        <f>IFERROR(($G$4-M1512)/($G$4-C1512),Lähteandmed!$H$45)</f>
        <v>0</v>
      </c>
      <c r="O1512" s="276">
        <f t="shared" si="47"/>
        <v>-4.3</v>
      </c>
      <c r="P1512" s="276">
        <f>IF(O1512&lt;($G$6-1),Lähteandmed!$E$45*1.2*1.005*(($G$6-1)-O1512),0)</f>
        <v>37.32951096</v>
      </c>
    </row>
    <row r="1513" spans="2:16">
      <c r="B1513" s="113">
        <v>1509</v>
      </c>
      <c r="C1513" s="113">
        <v>-5.3</v>
      </c>
      <c r="D1513" s="276">
        <f t="shared" si="46"/>
        <v>15.28879749586558</v>
      </c>
      <c r="L1513" s="114">
        <f>IF(C1513&lt;$G$6,Lähteandmed!$E$45*1.2*1.005*($G$6-O1513),0)</f>
        <v>40.834629360000001</v>
      </c>
      <c r="M1513" s="276" t="str">
        <f>IF(($G$4-Lähteandmed!$H$45*(Kraadpäevad!$G$4-Kraadpäevad!C1513))&gt;Lähteandmed!$I$45,($G$4-Lähteandmed!$H$45*(Kraadpäevad!$G$4-Kraadpäevad!C1513)),Lähteandmed!$I$45)</f>
        <v/>
      </c>
      <c r="N1513" s="114">
        <f>IFERROR(($G$4-M1513)/($G$4-C1513),Lähteandmed!$H$45)</f>
        <v>0</v>
      </c>
      <c r="O1513" s="276">
        <f t="shared" si="47"/>
        <v>-5.3</v>
      </c>
      <c r="P1513" s="276">
        <f>IF(O1513&lt;($G$6-1),Lähteandmed!$E$45*1.2*1.005*(($G$6-1)-O1513),0)</f>
        <v>39.082070160000001</v>
      </c>
    </row>
    <row r="1514" spans="2:16">
      <c r="B1514" s="113">
        <v>1510</v>
      </c>
      <c r="C1514" s="113">
        <v>-6.2</v>
      </c>
      <c r="D1514" s="276">
        <f t="shared" si="46"/>
        <v>16.188797495865579</v>
      </c>
      <c r="L1514" s="114">
        <f>IF(C1514&lt;$G$6,Lähteandmed!$E$45*1.2*1.005*($G$6-O1514),0)</f>
        <v>42.411932639999996</v>
      </c>
      <c r="M1514" s="276" t="str">
        <f>IF(($G$4-Lähteandmed!$H$45*(Kraadpäevad!$G$4-Kraadpäevad!C1514))&gt;Lähteandmed!$I$45,($G$4-Lähteandmed!$H$45*(Kraadpäevad!$G$4-Kraadpäevad!C1514)),Lähteandmed!$I$45)</f>
        <v/>
      </c>
      <c r="N1514" s="114">
        <f>IFERROR(($G$4-M1514)/($G$4-C1514),Lähteandmed!$H$45)</f>
        <v>0</v>
      </c>
      <c r="O1514" s="276">
        <f t="shared" si="47"/>
        <v>-6.2</v>
      </c>
      <c r="P1514" s="276">
        <f>IF(O1514&lt;($G$6-1),Lähteandmed!$E$45*1.2*1.005*(($G$6-1)-O1514),0)</f>
        <v>40.659373439999996</v>
      </c>
    </row>
    <row r="1515" spans="2:16">
      <c r="B1515" s="113">
        <v>1511</v>
      </c>
      <c r="C1515" s="113">
        <v>-7</v>
      </c>
      <c r="D1515" s="276">
        <f t="shared" si="46"/>
        <v>16.98879749586558</v>
      </c>
      <c r="L1515" s="114">
        <f>IF(C1515&lt;$G$6,Lähteandmed!$E$45*1.2*1.005*($G$6-O1515),0)</f>
        <v>43.813979999999994</v>
      </c>
      <c r="M1515" s="276" t="str">
        <f>IF(($G$4-Lähteandmed!$H$45*(Kraadpäevad!$G$4-Kraadpäevad!C1515))&gt;Lähteandmed!$I$45,($G$4-Lähteandmed!$H$45*(Kraadpäevad!$G$4-Kraadpäevad!C1515)),Lähteandmed!$I$45)</f>
        <v/>
      </c>
      <c r="N1515" s="114">
        <f>IFERROR(($G$4-M1515)/($G$4-C1515),Lähteandmed!$H$45)</f>
        <v>0</v>
      </c>
      <c r="O1515" s="276">
        <f t="shared" si="47"/>
        <v>-7</v>
      </c>
      <c r="P1515" s="276">
        <f>IF(O1515&lt;($G$6-1),Lähteandmed!$E$45*1.2*1.005*(($G$6-1)-O1515),0)</f>
        <v>42.061420799999993</v>
      </c>
    </row>
    <row r="1516" spans="2:16">
      <c r="B1516" s="113">
        <v>1512</v>
      </c>
      <c r="C1516" s="113">
        <v>-7.9</v>
      </c>
      <c r="D1516" s="276">
        <f t="shared" si="46"/>
        <v>17.888797495865582</v>
      </c>
      <c r="L1516" s="114">
        <f>IF(C1516&lt;$G$6,Lähteandmed!$E$45*1.2*1.005*($G$6-O1516),0)</f>
        <v>45.391283279999996</v>
      </c>
      <c r="M1516" s="276" t="str">
        <f>IF(($G$4-Lähteandmed!$H$45*(Kraadpäevad!$G$4-Kraadpäevad!C1516))&gt;Lähteandmed!$I$45,($G$4-Lähteandmed!$H$45*(Kraadpäevad!$G$4-Kraadpäevad!C1516)),Lähteandmed!$I$45)</f>
        <v/>
      </c>
      <c r="N1516" s="114">
        <f>IFERROR(($G$4-M1516)/($G$4-C1516),Lähteandmed!$H$45)</f>
        <v>0</v>
      </c>
      <c r="O1516" s="276">
        <f t="shared" si="47"/>
        <v>-7.9</v>
      </c>
      <c r="P1516" s="276">
        <f>IF(O1516&lt;($G$6-1),Lähteandmed!$E$45*1.2*1.005*(($G$6-1)-O1516),0)</f>
        <v>43.638724079999996</v>
      </c>
    </row>
    <row r="1517" spans="2:16">
      <c r="B1517" s="113">
        <v>1513</v>
      </c>
      <c r="C1517" s="113">
        <v>-7.6</v>
      </c>
      <c r="D1517" s="276">
        <f t="shared" si="46"/>
        <v>17.588797495865578</v>
      </c>
      <c r="L1517" s="114">
        <f>IF(C1517&lt;$G$6,Lähteandmed!$E$45*1.2*1.005*($G$6-O1517),0)</f>
        <v>44.865515520000002</v>
      </c>
      <c r="M1517" s="276" t="str">
        <f>IF(($G$4-Lähteandmed!$H$45*(Kraadpäevad!$G$4-Kraadpäevad!C1517))&gt;Lähteandmed!$I$45,($G$4-Lähteandmed!$H$45*(Kraadpäevad!$G$4-Kraadpäevad!C1517)),Lähteandmed!$I$45)</f>
        <v/>
      </c>
      <c r="N1517" s="114">
        <f>IFERROR(($G$4-M1517)/($G$4-C1517),Lähteandmed!$H$45)</f>
        <v>0</v>
      </c>
      <c r="O1517" s="276">
        <f t="shared" si="47"/>
        <v>-7.6</v>
      </c>
      <c r="P1517" s="276">
        <f>IF(O1517&lt;($G$6-1),Lähteandmed!$E$45*1.2*1.005*(($G$6-1)-O1517),0)</f>
        <v>43.112956320000002</v>
      </c>
    </row>
    <row r="1518" spans="2:16">
      <c r="B1518" s="113">
        <v>1514</v>
      </c>
      <c r="C1518" s="113">
        <v>-7.4</v>
      </c>
      <c r="D1518" s="276">
        <f t="shared" si="46"/>
        <v>17.388797495865582</v>
      </c>
      <c r="L1518" s="114">
        <f>IF(C1518&lt;$G$6,Lähteandmed!$E$45*1.2*1.005*($G$6-O1518),0)</f>
        <v>44.515003679999992</v>
      </c>
      <c r="M1518" s="276" t="str">
        <f>IF(($G$4-Lähteandmed!$H$45*(Kraadpäevad!$G$4-Kraadpäevad!C1518))&gt;Lähteandmed!$I$45,($G$4-Lähteandmed!$H$45*(Kraadpäevad!$G$4-Kraadpäevad!C1518)),Lähteandmed!$I$45)</f>
        <v/>
      </c>
      <c r="N1518" s="114">
        <f>IFERROR(($G$4-M1518)/($G$4-C1518),Lähteandmed!$H$45)</f>
        <v>0</v>
      </c>
      <c r="O1518" s="276">
        <f t="shared" si="47"/>
        <v>-7.4</v>
      </c>
      <c r="P1518" s="276">
        <f>IF(O1518&lt;($G$6-1),Lähteandmed!$E$45*1.2*1.005*(($G$6-1)-O1518),0)</f>
        <v>42.762444479999992</v>
      </c>
    </row>
    <row r="1519" spans="2:16">
      <c r="B1519" s="113">
        <v>1515</v>
      </c>
      <c r="C1519" s="113">
        <v>-7.1</v>
      </c>
      <c r="D1519" s="276">
        <f t="shared" si="46"/>
        <v>17.088797495865578</v>
      </c>
      <c r="L1519" s="114">
        <f>IF(C1519&lt;$G$6,Lähteandmed!$E$45*1.2*1.005*($G$6-O1519),0)</f>
        <v>43.989235919999999</v>
      </c>
      <c r="M1519" s="276" t="str">
        <f>IF(($G$4-Lähteandmed!$H$45*(Kraadpäevad!$G$4-Kraadpäevad!C1519))&gt;Lähteandmed!$I$45,($G$4-Lähteandmed!$H$45*(Kraadpäevad!$G$4-Kraadpäevad!C1519)),Lähteandmed!$I$45)</f>
        <v/>
      </c>
      <c r="N1519" s="114">
        <f>IFERROR(($G$4-M1519)/($G$4-C1519),Lähteandmed!$H$45)</f>
        <v>0</v>
      </c>
      <c r="O1519" s="276">
        <f t="shared" si="47"/>
        <v>-7.1</v>
      </c>
      <c r="P1519" s="276">
        <f>IF(O1519&lt;($G$6-1),Lähteandmed!$E$45*1.2*1.005*(($G$6-1)-O1519),0)</f>
        <v>42.236676719999998</v>
      </c>
    </row>
    <row r="1520" spans="2:16">
      <c r="B1520" s="113">
        <v>1516</v>
      </c>
      <c r="C1520" s="113">
        <v>-6.4</v>
      </c>
      <c r="D1520" s="276">
        <f t="shared" si="46"/>
        <v>16.388797495865582</v>
      </c>
      <c r="L1520" s="114">
        <f>IF(C1520&lt;$G$6,Lähteandmed!$E$45*1.2*1.005*($G$6-O1520),0)</f>
        <v>42.762444479999992</v>
      </c>
      <c r="M1520" s="276" t="str">
        <f>IF(($G$4-Lähteandmed!$H$45*(Kraadpäevad!$G$4-Kraadpäevad!C1520))&gt;Lähteandmed!$I$45,($G$4-Lähteandmed!$H$45*(Kraadpäevad!$G$4-Kraadpäevad!C1520)),Lähteandmed!$I$45)</f>
        <v/>
      </c>
      <c r="N1520" s="114">
        <f>IFERROR(($G$4-M1520)/($G$4-C1520),Lähteandmed!$H$45)</f>
        <v>0</v>
      </c>
      <c r="O1520" s="276">
        <f t="shared" si="47"/>
        <v>-6.4</v>
      </c>
      <c r="P1520" s="276">
        <f>IF(O1520&lt;($G$6-1),Lähteandmed!$E$45*1.2*1.005*(($G$6-1)-O1520),0)</f>
        <v>41.009885279999992</v>
      </c>
    </row>
    <row r="1521" spans="2:16">
      <c r="B1521" s="113">
        <v>1517</v>
      </c>
      <c r="C1521" s="113">
        <v>-5.6</v>
      </c>
      <c r="D1521" s="276">
        <f t="shared" si="46"/>
        <v>15.588797495865579</v>
      </c>
      <c r="L1521" s="114">
        <f>IF(C1521&lt;$G$6,Lähteandmed!$E$45*1.2*1.005*($G$6-O1521),0)</f>
        <v>41.360397120000002</v>
      </c>
      <c r="M1521" s="276" t="str">
        <f>IF(($G$4-Lähteandmed!$H$45*(Kraadpäevad!$G$4-Kraadpäevad!C1521))&gt;Lähteandmed!$I$45,($G$4-Lähteandmed!$H$45*(Kraadpäevad!$G$4-Kraadpäevad!C1521)),Lähteandmed!$I$45)</f>
        <v/>
      </c>
      <c r="N1521" s="114">
        <f>IFERROR(($G$4-M1521)/($G$4-C1521),Lähteandmed!$H$45)</f>
        <v>0</v>
      </c>
      <c r="O1521" s="276">
        <f t="shared" si="47"/>
        <v>-5.6</v>
      </c>
      <c r="P1521" s="276">
        <f>IF(O1521&lt;($G$6-1),Lähteandmed!$E$45*1.2*1.005*(($G$6-1)-O1521),0)</f>
        <v>39.607837920000001</v>
      </c>
    </row>
    <row r="1522" spans="2:16">
      <c r="B1522" s="113">
        <v>1518</v>
      </c>
      <c r="C1522" s="113">
        <v>-4.9000000000000004</v>
      </c>
      <c r="D1522" s="276">
        <f t="shared" si="46"/>
        <v>14.88879749586558</v>
      </c>
      <c r="L1522" s="114">
        <f>IF(C1522&lt;$G$6,Lähteandmed!$E$45*1.2*1.005*($G$6-O1522),0)</f>
        <v>40.133605679999995</v>
      </c>
      <c r="M1522" s="276" t="str">
        <f>IF(($G$4-Lähteandmed!$H$45*(Kraadpäevad!$G$4-Kraadpäevad!C1522))&gt;Lähteandmed!$I$45,($G$4-Lähteandmed!$H$45*(Kraadpäevad!$G$4-Kraadpäevad!C1522)),Lähteandmed!$I$45)</f>
        <v/>
      </c>
      <c r="N1522" s="114">
        <f>IFERROR(($G$4-M1522)/($G$4-C1522),Lähteandmed!$H$45)</f>
        <v>0</v>
      </c>
      <c r="O1522" s="276">
        <f t="shared" si="47"/>
        <v>-4.9000000000000004</v>
      </c>
      <c r="P1522" s="276">
        <f>IF(O1522&lt;($G$6-1),Lähteandmed!$E$45*1.2*1.005*(($G$6-1)-O1522),0)</f>
        <v>38.381046479999995</v>
      </c>
    </row>
    <row r="1523" spans="2:16">
      <c r="B1523" s="113">
        <v>1519</v>
      </c>
      <c r="C1523" s="113">
        <v>-4.5</v>
      </c>
      <c r="D1523" s="276">
        <f t="shared" si="46"/>
        <v>14.48879749586558</v>
      </c>
      <c r="L1523" s="114">
        <f>IF(C1523&lt;$G$6,Lähteandmed!$E$45*1.2*1.005*($G$6-O1523),0)</f>
        <v>39.432581999999996</v>
      </c>
      <c r="M1523" s="276" t="str">
        <f>IF(($G$4-Lähteandmed!$H$45*(Kraadpäevad!$G$4-Kraadpäevad!C1523))&gt;Lähteandmed!$I$45,($G$4-Lähteandmed!$H$45*(Kraadpäevad!$G$4-Kraadpäevad!C1523)),Lähteandmed!$I$45)</f>
        <v/>
      </c>
      <c r="N1523" s="114">
        <f>IFERROR(($G$4-M1523)/($G$4-C1523),Lähteandmed!$H$45)</f>
        <v>0</v>
      </c>
      <c r="O1523" s="276">
        <f t="shared" si="47"/>
        <v>-4.5</v>
      </c>
      <c r="P1523" s="276">
        <f>IF(O1523&lt;($G$6-1),Lähteandmed!$E$45*1.2*1.005*(($G$6-1)-O1523),0)</f>
        <v>37.680022799999996</v>
      </c>
    </row>
    <row r="1524" spans="2:16">
      <c r="B1524" s="113">
        <v>1520</v>
      </c>
      <c r="C1524" s="113">
        <v>-4</v>
      </c>
      <c r="D1524" s="276">
        <f t="shared" si="46"/>
        <v>13.98879749586558</v>
      </c>
      <c r="L1524" s="114">
        <f>IF(C1524&lt;$G$6,Lähteandmed!$E$45*1.2*1.005*($G$6-O1524),0)</f>
        <v>38.5563024</v>
      </c>
      <c r="M1524" s="276" t="str">
        <f>IF(($G$4-Lähteandmed!$H$45*(Kraadpäevad!$G$4-Kraadpäevad!C1524))&gt;Lähteandmed!$I$45,($G$4-Lähteandmed!$H$45*(Kraadpäevad!$G$4-Kraadpäevad!C1524)),Lähteandmed!$I$45)</f>
        <v/>
      </c>
      <c r="N1524" s="114">
        <f>IFERROR(($G$4-M1524)/($G$4-C1524),Lähteandmed!$H$45)</f>
        <v>0</v>
      </c>
      <c r="O1524" s="276">
        <f t="shared" si="47"/>
        <v>-4</v>
      </c>
      <c r="P1524" s="276">
        <f>IF(O1524&lt;($G$6-1),Lähteandmed!$E$45*1.2*1.005*(($G$6-1)-O1524),0)</f>
        <v>36.8037432</v>
      </c>
    </row>
    <row r="1525" spans="2:16">
      <c r="B1525" s="113">
        <v>1521</v>
      </c>
      <c r="C1525" s="113">
        <v>-3.6</v>
      </c>
      <c r="D1525" s="276">
        <f t="shared" si="46"/>
        <v>13.588797495865579</v>
      </c>
      <c r="L1525" s="114">
        <f>IF(C1525&lt;$G$6,Lähteandmed!$E$45*1.2*1.005*($G$6-O1525),0)</f>
        <v>37.855278720000001</v>
      </c>
      <c r="M1525" s="276" t="str">
        <f>IF(($G$4-Lähteandmed!$H$45*(Kraadpäevad!$G$4-Kraadpäevad!C1525))&gt;Lähteandmed!$I$45,($G$4-Lähteandmed!$H$45*(Kraadpäevad!$G$4-Kraadpäevad!C1525)),Lähteandmed!$I$45)</f>
        <v/>
      </c>
      <c r="N1525" s="114">
        <f>IFERROR(($G$4-M1525)/($G$4-C1525),Lähteandmed!$H$45)</f>
        <v>0</v>
      </c>
      <c r="O1525" s="276">
        <f t="shared" si="47"/>
        <v>-3.6</v>
      </c>
      <c r="P1525" s="276">
        <f>IF(O1525&lt;($G$6-1),Lähteandmed!$E$45*1.2*1.005*(($G$6-1)-O1525),0)</f>
        <v>36.102719520000001</v>
      </c>
    </row>
    <row r="1526" spans="2:16">
      <c r="B1526" s="113">
        <v>1522</v>
      </c>
      <c r="C1526" s="113">
        <v>-3.4</v>
      </c>
      <c r="D1526" s="276">
        <f t="shared" si="46"/>
        <v>13.38879749586558</v>
      </c>
      <c r="L1526" s="114">
        <f>IF(C1526&lt;$G$6,Lähteandmed!$E$45*1.2*1.005*($G$6-O1526),0)</f>
        <v>37.504766879999998</v>
      </c>
      <c r="M1526" s="276" t="str">
        <f>IF(($G$4-Lähteandmed!$H$45*(Kraadpäevad!$G$4-Kraadpäevad!C1526))&gt;Lähteandmed!$I$45,($G$4-Lähteandmed!$H$45*(Kraadpäevad!$G$4-Kraadpäevad!C1526)),Lähteandmed!$I$45)</f>
        <v/>
      </c>
      <c r="N1526" s="114">
        <f>IFERROR(($G$4-M1526)/($G$4-C1526),Lähteandmed!$H$45)</f>
        <v>0</v>
      </c>
      <c r="O1526" s="276">
        <f t="shared" si="47"/>
        <v>-3.4</v>
      </c>
      <c r="P1526" s="276">
        <f>IF(O1526&lt;($G$6-1),Lähteandmed!$E$45*1.2*1.005*(($G$6-1)-O1526),0)</f>
        <v>35.752207679999998</v>
      </c>
    </row>
    <row r="1527" spans="2:16">
      <c r="B1527" s="113">
        <v>1523</v>
      </c>
      <c r="C1527" s="113">
        <v>-3.1</v>
      </c>
      <c r="D1527" s="276">
        <f t="shared" si="46"/>
        <v>13.088797495865579</v>
      </c>
      <c r="L1527" s="114">
        <f>IF(C1527&lt;$G$6,Lähteandmed!$E$45*1.2*1.005*($G$6-O1527),0)</f>
        <v>36.978999119999997</v>
      </c>
      <c r="M1527" s="276" t="str">
        <f>IF(($G$4-Lähteandmed!$H$45*(Kraadpäevad!$G$4-Kraadpäevad!C1527))&gt;Lähteandmed!$I$45,($G$4-Lähteandmed!$H$45*(Kraadpäevad!$G$4-Kraadpäevad!C1527)),Lähteandmed!$I$45)</f>
        <v/>
      </c>
      <c r="N1527" s="114">
        <f>IFERROR(($G$4-M1527)/($G$4-C1527),Lähteandmed!$H$45)</f>
        <v>0</v>
      </c>
      <c r="O1527" s="276">
        <f t="shared" si="47"/>
        <v>-3.1</v>
      </c>
      <c r="P1527" s="276">
        <f>IF(O1527&lt;($G$6-1),Lähteandmed!$E$45*1.2*1.005*(($G$6-1)-O1527),0)</f>
        <v>35.226439919999997</v>
      </c>
    </row>
    <row r="1528" spans="2:16">
      <c r="B1528" s="113">
        <v>1524</v>
      </c>
      <c r="C1528" s="113">
        <v>-2.9</v>
      </c>
      <c r="D1528" s="276">
        <f t="shared" si="46"/>
        <v>12.88879749586558</v>
      </c>
      <c r="L1528" s="114">
        <f>IF(C1528&lt;$G$6,Lähteandmed!$E$45*1.2*1.005*($G$6-O1528),0)</f>
        <v>36.628487279999995</v>
      </c>
      <c r="M1528" s="276" t="str">
        <f>IF(($G$4-Lähteandmed!$H$45*(Kraadpäevad!$G$4-Kraadpäevad!C1528))&gt;Lähteandmed!$I$45,($G$4-Lähteandmed!$H$45*(Kraadpäevad!$G$4-Kraadpäevad!C1528)),Lähteandmed!$I$45)</f>
        <v/>
      </c>
      <c r="N1528" s="114">
        <f>IFERROR(($G$4-M1528)/($G$4-C1528),Lähteandmed!$H$45)</f>
        <v>0</v>
      </c>
      <c r="O1528" s="276">
        <f t="shared" si="47"/>
        <v>-2.9</v>
      </c>
      <c r="P1528" s="276">
        <f>IF(O1528&lt;($G$6-1),Lähteandmed!$E$45*1.2*1.005*(($G$6-1)-O1528),0)</f>
        <v>34.875928079999994</v>
      </c>
    </row>
    <row r="1529" spans="2:16">
      <c r="B1529" s="113">
        <v>1525</v>
      </c>
      <c r="C1529" s="113">
        <v>-2.7</v>
      </c>
      <c r="D1529" s="276">
        <f t="shared" si="46"/>
        <v>12.688797495865579</v>
      </c>
      <c r="L1529" s="114">
        <f>IF(C1529&lt;$G$6,Lähteandmed!$E$45*1.2*1.005*($G$6-O1529),0)</f>
        <v>36.277975439999999</v>
      </c>
      <c r="M1529" s="276" t="str">
        <f>IF(($G$4-Lähteandmed!$H$45*(Kraadpäevad!$G$4-Kraadpäevad!C1529))&gt;Lähteandmed!$I$45,($G$4-Lähteandmed!$H$45*(Kraadpäevad!$G$4-Kraadpäevad!C1529)),Lähteandmed!$I$45)</f>
        <v/>
      </c>
      <c r="N1529" s="114">
        <f>IFERROR(($G$4-M1529)/($G$4-C1529),Lähteandmed!$H$45)</f>
        <v>0</v>
      </c>
      <c r="O1529" s="276">
        <f t="shared" si="47"/>
        <v>-2.7</v>
      </c>
      <c r="P1529" s="276">
        <f>IF(O1529&lt;($G$6-1),Lähteandmed!$E$45*1.2*1.005*(($G$6-1)-O1529),0)</f>
        <v>34.525416239999998</v>
      </c>
    </row>
    <row r="1530" spans="2:16">
      <c r="B1530" s="113">
        <v>1526</v>
      </c>
      <c r="C1530" s="113">
        <v>-2.6</v>
      </c>
      <c r="D1530" s="276">
        <f t="shared" si="46"/>
        <v>12.588797495865579</v>
      </c>
      <c r="L1530" s="114">
        <f>IF(C1530&lt;$G$6,Lähteandmed!$E$45*1.2*1.005*($G$6-O1530),0)</f>
        <v>36.102719520000001</v>
      </c>
      <c r="M1530" s="276" t="str">
        <f>IF(($G$4-Lähteandmed!$H$45*(Kraadpäevad!$G$4-Kraadpäevad!C1530))&gt;Lähteandmed!$I$45,($G$4-Lähteandmed!$H$45*(Kraadpäevad!$G$4-Kraadpäevad!C1530)),Lähteandmed!$I$45)</f>
        <v/>
      </c>
      <c r="N1530" s="114">
        <f>IFERROR(($G$4-M1530)/($G$4-C1530),Lähteandmed!$H$45)</f>
        <v>0</v>
      </c>
      <c r="O1530" s="276">
        <f t="shared" si="47"/>
        <v>-2.6</v>
      </c>
      <c r="P1530" s="276">
        <f>IF(O1530&lt;($G$6-1),Lähteandmed!$E$45*1.2*1.005*(($G$6-1)-O1530),0)</f>
        <v>34.350160320000001</v>
      </c>
    </row>
    <row r="1531" spans="2:16">
      <c r="B1531" s="113">
        <v>1527</v>
      </c>
      <c r="C1531" s="113">
        <v>-2.4</v>
      </c>
      <c r="D1531" s="276">
        <f t="shared" si="46"/>
        <v>12.38879749586558</v>
      </c>
      <c r="L1531" s="114">
        <f>IF(C1531&lt;$G$6,Lähteandmed!$E$45*1.2*1.005*($G$6-O1531),0)</f>
        <v>35.752207679999998</v>
      </c>
      <c r="M1531" s="276" t="str">
        <f>IF(($G$4-Lähteandmed!$H$45*(Kraadpäevad!$G$4-Kraadpäevad!C1531))&gt;Lähteandmed!$I$45,($G$4-Lähteandmed!$H$45*(Kraadpäevad!$G$4-Kraadpäevad!C1531)),Lähteandmed!$I$45)</f>
        <v/>
      </c>
      <c r="N1531" s="114">
        <f>IFERROR(($G$4-M1531)/($G$4-C1531),Lähteandmed!$H$45)</f>
        <v>0</v>
      </c>
      <c r="O1531" s="276">
        <f t="shared" si="47"/>
        <v>-2.4</v>
      </c>
      <c r="P1531" s="276">
        <f>IF(O1531&lt;($G$6-1),Lähteandmed!$E$45*1.2*1.005*(($G$6-1)-O1531),0)</f>
        <v>33.999648479999998</v>
      </c>
    </row>
    <row r="1532" spans="2:16">
      <c r="B1532" s="113">
        <v>1528</v>
      </c>
      <c r="C1532" s="113">
        <v>-2.5</v>
      </c>
      <c r="D1532" s="276">
        <f t="shared" si="46"/>
        <v>12.48879749586558</v>
      </c>
      <c r="L1532" s="114">
        <f>IF(C1532&lt;$G$6,Lähteandmed!$E$45*1.2*1.005*($G$6-O1532),0)</f>
        <v>35.927463599999996</v>
      </c>
      <c r="M1532" s="276" t="str">
        <f>IF(($G$4-Lähteandmed!$H$45*(Kraadpäevad!$G$4-Kraadpäevad!C1532))&gt;Lähteandmed!$I$45,($G$4-Lähteandmed!$H$45*(Kraadpäevad!$G$4-Kraadpäevad!C1532)),Lähteandmed!$I$45)</f>
        <v/>
      </c>
      <c r="N1532" s="114">
        <f>IFERROR(($G$4-M1532)/($G$4-C1532),Lähteandmed!$H$45)</f>
        <v>0</v>
      </c>
      <c r="O1532" s="276">
        <f t="shared" si="47"/>
        <v>-2.5</v>
      </c>
      <c r="P1532" s="276">
        <f>IF(O1532&lt;($G$6-1),Lähteandmed!$E$45*1.2*1.005*(($G$6-1)-O1532),0)</f>
        <v>34.174904399999996</v>
      </c>
    </row>
    <row r="1533" spans="2:16">
      <c r="B1533" s="113">
        <v>1529</v>
      </c>
      <c r="C1533" s="113">
        <v>-2.7</v>
      </c>
      <c r="D1533" s="276">
        <f t="shared" si="46"/>
        <v>12.688797495865579</v>
      </c>
      <c r="L1533" s="114">
        <f>IF(C1533&lt;$G$6,Lähteandmed!$E$45*1.2*1.005*($G$6-O1533),0)</f>
        <v>36.277975439999999</v>
      </c>
      <c r="M1533" s="276" t="str">
        <f>IF(($G$4-Lähteandmed!$H$45*(Kraadpäevad!$G$4-Kraadpäevad!C1533))&gt;Lähteandmed!$I$45,($G$4-Lähteandmed!$H$45*(Kraadpäevad!$G$4-Kraadpäevad!C1533)),Lähteandmed!$I$45)</f>
        <v/>
      </c>
      <c r="N1533" s="114">
        <f>IFERROR(($G$4-M1533)/($G$4-C1533),Lähteandmed!$H$45)</f>
        <v>0</v>
      </c>
      <c r="O1533" s="276">
        <f t="shared" si="47"/>
        <v>-2.7</v>
      </c>
      <c r="P1533" s="276">
        <f>IF(O1533&lt;($G$6-1),Lähteandmed!$E$45*1.2*1.005*(($G$6-1)-O1533),0)</f>
        <v>34.525416239999998</v>
      </c>
    </row>
    <row r="1534" spans="2:16">
      <c r="B1534" s="113">
        <v>1530</v>
      </c>
      <c r="C1534" s="113">
        <v>-2.8</v>
      </c>
      <c r="D1534" s="276">
        <f t="shared" si="46"/>
        <v>12.78879749586558</v>
      </c>
      <c r="L1534" s="114">
        <f>IF(C1534&lt;$G$6,Lähteandmed!$E$45*1.2*1.005*($G$6-O1534),0)</f>
        <v>36.453231359999997</v>
      </c>
      <c r="M1534" s="276" t="str">
        <f>IF(($G$4-Lähteandmed!$H$45*(Kraadpäevad!$G$4-Kraadpäevad!C1534))&gt;Lähteandmed!$I$45,($G$4-Lähteandmed!$H$45*(Kraadpäevad!$G$4-Kraadpäevad!C1534)),Lähteandmed!$I$45)</f>
        <v/>
      </c>
      <c r="N1534" s="114">
        <f>IFERROR(($G$4-M1534)/($G$4-C1534),Lähteandmed!$H$45)</f>
        <v>0</v>
      </c>
      <c r="O1534" s="276">
        <f t="shared" si="47"/>
        <v>-2.8</v>
      </c>
      <c r="P1534" s="276">
        <f>IF(O1534&lt;($G$6-1),Lähteandmed!$E$45*1.2*1.005*(($G$6-1)-O1534),0)</f>
        <v>34.700672159999996</v>
      </c>
    </row>
    <row r="1535" spans="2:16">
      <c r="B1535" s="113">
        <v>1531</v>
      </c>
      <c r="C1535" s="113">
        <v>-2.5</v>
      </c>
      <c r="D1535" s="276">
        <f t="shared" si="46"/>
        <v>12.48879749586558</v>
      </c>
      <c r="L1535" s="114">
        <f>IF(C1535&lt;$G$6,Lähteandmed!$E$45*1.2*1.005*($G$6-O1535),0)</f>
        <v>35.927463599999996</v>
      </c>
      <c r="M1535" s="276" t="str">
        <f>IF(($G$4-Lähteandmed!$H$45*(Kraadpäevad!$G$4-Kraadpäevad!C1535))&gt;Lähteandmed!$I$45,($G$4-Lähteandmed!$H$45*(Kraadpäevad!$G$4-Kraadpäevad!C1535)),Lähteandmed!$I$45)</f>
        <v/>
      </c>
      <c r="N1535" s="114">
        <f>IFERROR(($G$4-M1535)/($G$4-C1535),Lähteandmed!$H$45)</f>
        <v>0</v>
      </c>
      <c r="O1535" s="276">
        <f t="shared" si="47"/>
        <v>-2.5</v>
      </c>
      <c r="P1535" s="276">
        <f>IF(O1535&lt;($G$6-1),Lähteandmed!$E$45*1.2*1.005*(($G$6-1)-O1535),0)</f>
        <v>34.174904399999996</v>
      </c>
    </row>
    <row r="1536" spans="2:16">
      <c r="B1536" s="113">
        <v>1532</v>
      </c>
      <c r="C1536" s="113">
        <v>-2.1</v>
      </c>
      <c r="D1536" s="276">
        <f t="shared" si="46"/>
        <v>12.088797495865579</v>
      </c>
      <c r="L1536" s="114">
        <f>IF(C1536&lt;$G$6,Lähteandmed!$E$45*1.2*1.005*($G$6-O1536),0)</f>
        <v>35.226439919999997</v>
      </c>
      <c r="M1536" s="276" t="str">
        <f>IF(($G$4-Lähteandmed!$H$45*(Kraadpäevad!$G$4-Kraadpäevad!C1536))&gt;Lähteandmed!$I$45,($G$4-Lähteandmed!$H$45*(Kraadpäevad!$G$4-Kraadpäevad!C1536)),Lähteandmed!$I$45)</f>
        <v/>
      </c>
      <c r="N1536" s="114">
        <f>IFERROR(($G$4-M1536)/($G$4-C1536),Lähteandmed!$H$45)</f>
        <v>0</v>
      </c>
      <c r="O1536" s="276">
        <f t="shared" si="47"/>
        <v>-2.1</v>
      </c>
      <c r="P1536" s="276">
        <f>IF(O1536&lt;($G$6-1),Lähteandmed!$E$45*1.2*1.005*(($G$6-1)-O1536),0)</f>
        <v>33.473880719999997</v>
      </c>
    </row>
    <row r="1537" spans="2:16">
      <c r="B1537" s="113">
        <v>1533</v>
      </c>
      <c r="C1537" s="113">
        <v>-1.8</v>
      </c>
      <c r="D1537" s="276">
        <f t="shared" si="46"/>
        <v>11.78879749586558</v>
      </c>
      <c r="L1537" s="114">
        <f>IF(C1537&lt;$G$6,Lähteandmed!$E$45*1.2*1.005*($G$6-O1537),0)</f>
        <v>34.700672159999996</v>
      </c>
      <c r="M1537" s="276" t="str">
        <f>IF(($G$4-Lähteandmed!$H$45*(Kraadpäevad!$G$4-Kraadpäevad!C1537))&gt;Lähteandmed!$I$45,($G$4-Lähteandmed!$H$45*(Kraadpäevad!$G$4-Kraadpäevad!C1537)),Lähteandmed!$I$45)</f>
        <v/>
      </c>
      <c r="N1537" s="114">
        <f>IFERROR(($G$4-M1537)/($G$4-C1537),Lähteandmed!$H$45)</f>
        <v>0</v>
      </c>
      <c r="O1537" s="276">
        <f t="shared" si="47"/>
        <v>-1.8</v>
      </c>
      <c r="P1537" s="276">
        <f>IF(O1537&lt;($G$6-1),Lähteandmed!$E$45*1.2*1.005*(($G$6-1)-O1537),0)</f>
        <v>32.948112959999996</v>
      </c>
    </row>
    <row r="1538" spans="2:16">
      <c r="B1538" s="113">
        <v>1534</v>
      </c>
      <c r="C1538" s="113">
        <v>-1.5</v>
      </c>
      <c r="D1538" s="276">
        <f t="shared" si="46"/>
        <v>11.48879749586558</v>
      </c>
      <c r="L1538" s="114">
        <f>IF(C1538&lt;$G$6,Lähteandmed!$E$45*1.2*1.005*($G$6-O1538),0)</f>
        <v>34.174904399999996</v>
      </c>
      <c r="M1538" s="276" t="str">
        <f>IF(($G$4-Lähteandmed!$H$45*(Kraadpäevad!$G$4-Kraadpäevad!C1538))&gt;Lähteandmed!$I$45,($G$4-Lähteandmed!$H$45*(Kraadpäevad!$G$4-Kraadpäevad!C1538)),Lähteandmed!$I$45)</f>
        <v/>
      </c>
      <c r="N1538" s="114">
        <f>IFERROR(($G$4-M1538)/($G$4-C1538),Lähteandmed!$H$45)</f>
        <v>0</v>
      </c>
      <c r="O1538" s="276">
        <f t="shared" si="47"/>
        <v>-1.5</v>
      </c>
      <c r="P1538" s="276">
        <f>IF(O1538&lt;($G$6-1),Lähteandmed!$E$45*1.2*1.005*(($G$6-1)-O1538),0)</f>
        <v>32.422345199999995</v>
      </c>
    </row>
    <row r="1539" spans="2:16">
      <c r="B1539" s="113">
        <v>1535</v>
      </c>
      <c r="C1539" s="113">
        <v>-1.3</v>
      </c>
      <c r="D1539" s="276">
        <f t="shared" si="46"/>
        <v>11.28879749586558</v>
      </c>
      <c r="L1539" s="114">
        <f>IF(C1539&lt;$G$6,Lähteandmed!$E$45*1.2*1.005*($G$6-O1539),0)</f>
        <v>33.82439256</v>
      </c>
      <c r="M1539" s="276" t="str">
        <f>IF(($G$4-Lähteandmed!$H$45*(Kraadpäevad!$G$4-Kraadpäevad!C1539))&gt;Lähteandmed!$I$45,($G$4-Lähteandmed!$H$45*(Kraadpäevad!$G$4-Kraadpäevad!C1539)),Lähteandmed!$I$45)</f>
        <v/>
      </c>
      <c r="N1539" s="114">
        <f>IFERROR(($G$4-M1539)/($G$4-C1539),Lähteandmed!$H$45)</f>
        <v>0</v>
      </c>
      <c r="O1539" s="276">
        <f t="shared" si="47"/>
        <v>-1.3</v>
      </c>
      <c r="P1539" s="276">
        <f>IF(O1539&lt;($G$6-1),Lähteandmed!$E$45*1.2*1.005*(($G$6-1)-O1539),0)</f>
        <v>32.071833359999999</v>
      </c>
    </row>
    <row r="1540" spans="2:16">
      <c r="B1540" s="113">
        <v>1536</v>
      </c>
      <c r="C1540" s="113">
        <v>-1</v>
      </c>
      <c r="D1540" s="276">
        <f t="shared" ref="D1540:D1603" si="48">IFERROR(IF($G$5-C1540&gt;0,$G$5-C1540,"0"),0)</f>
        <v>10.98879749586558</v>
      </c>
      <c r="L1540" s="114">
        <f>IF(C1540&lt;$G$6,Lähteandmed!$E$45*1.2*1.005*($G$6-O1540),0)</f>
        <v>33.298624799999999</v>
      </c>
      <c r="M1540" s="276" t="str">
        <f>IF(($G$4-Lähteandmed!$H$45*(Kraadpäevad!$G$4-Kraadpäevad!C1540))&gt;Lähteandmed!$I$45,($G$4-Lähteandmed!$H$45*(Kraadpäevad!$G$4-Kraadpäevad!C1540)),Lähteandmed!$I$45)</f>
        <v/>
      </c>
      <c r="N1540" s="114">
        <f>IFERROR(($G$4-M1540)/($G$4-C1540),Lähteandmed!$H$45)</f>
        <v>0</v>
      </c>
      <c r="O1540" s="276">
        <f t="shared" ref="O1540:O1603" si="49">N1540*($G$4-C1540)+C1540</f>
        <v>-1</v>
      </c>
      <c r="P1540" s="276">
        <f>IF(O1540&lt;($G$6-1),Lähteandmed!$E$45*1.2*1.005*(($G$6-1)-O1540),0)</f>
        <v>31.546065599999999</v>
      </c>
    </row>
    <row r="1541" spans="2:16">
      <c r="B1541" s="113">
        <v>1537</v>
      </c>
      <c r="C1541" s="113">
        <v>-0.7</v>
      </c>
      <c r="D1541" s="276">
        <f t="shared" si="48"/>
        <v>10.688797495865579</v>
      </c>
      <c r="L1541" s="114">
        <f>IF(C1541&lt;$G$6,Lähteandmed!$E$45*1.2*1.005*($G$6-O1541),0)</f>
        <v>32.772857039999998</v>
      </c>
      <c r="M1541" s="276" t="str">
        <f>IF(($G$4-Lähteandmed!$H$45*(Kraadpäevad!$G$4-Kraadpäevad!C1541))&gt;Lähteandmed!$I$45,($G$4-Lähteandmed!$H$45*(Kraadpäevad!$G$4-Kraadpäevad!C1541)),Lähteandmed!$I$45)</f>
        <v/>
      </c>
      <c r="N1541" s="114">
        <f>IFERROR(($G$4-M1541)/($G$4-C1541),Lähteandmed!$H$45)</f>
        <v>0</v>
      </c>
      <c r="O1541" s="276">
        <f t="shared" si="49"/>
        <v>-0.7</v>
      </c>
      <c r="P1541" s="276">
        <f>IF(O1541&lt;($G$6-1),Lähteandmed!$E$45*1.2*1.005*(($G$6-1)-O1541),0)</f>
        <v>31.020297839999998</v>
      </c>
    </row>
    <row r="1542" spans="2:16">
      <c r="B1542" s="113">
        <v>1538</v>
      </c>
      <c r="C1542" s="113">
        <v>-0.3</v>
      </c>
      <c r="D1542" s="276">
        <f t="shared" si="48"/>
        <v>10.28879749586558</v>
      </c>
      <c r="L1542" s="114">
        <f>IF(C1542&lt;$G$6,Lähteandmed!$E$45*1.2*1.005*($G$6-O1542),0)</f>
        <v>32.071833359999999</v>
      </c>
      <c r="M1542" s="276" t="str">
        <f>IF(($G$4-Lähteandmed!$H$45*(Kraadpäevad!$G$4-Kraadpäevad!C1542))&gt;Lähteandmed!$I$45,($G$4-Lähteandmed!$H$45*(Kraadpäevad!$G$4-Kraadpäevad!C1542)),Lähteandmed!$I$45)</f>
        <v/>
      </c>
      <c r="N1542" s="114">
        <f>IFERROR(($G$4-M1542)/($G$4-C1542),Lähteandmed!$H$45)</f>
        <v>0</v>
      </c>
      <c r="O1542" s="276">
        <f t="shared" si="49"/>
        <v>-0.3</v>
      </c>
      <c r="P1542" s="276">
        <f>IF(O1542&lt;($G$6-1),Lähteandmed!$E$45*1.2*1.005*(($G$6-1)-O1542),0)</f>
        <v>30.319274159999999</v>
      </c>
    </row>
    <row r="1543" spans="2:16">
      <c r="B1543" s="113">
        <v>1539</v>
      </c>
      <c r="C1543" s="113">
        <v>0</v>
      </c>
      <c r="D1543" s="276">
        <f t="shared" si="48"/>
        <v>9.9887974958655796</v>
      </c>
      <c r="L1543" s="114">
        <f>IF(C1543&lt;$G$6,Lähteandmed!$E$45*1.2*1.005*($G$6-O1543),0)</f>
        <v>31.546065599999999</v>
      </c>
      <c r="M1543" s="276" t="str">
        <f>IF(($G$4-Lähteandmed!$H$45*(Kraadpäevad!$G$4-Kraadpäevad!C1543))&gt;Lähteandmed!$I$45,($G$4-Lähteandmed!$H$45*(Kraadpäevad!$G$4-Kraadpäevad!C1543)),Lähteandmed!$I$45)</f>
        <v/>
      </c>
      <c r="N1543" s="114">
        <f>IFERROR(($G$4-M1543)/($G$4-C1543),Lähteandmed!$H$45)</f>
        <v>0</v>
      </c>
      <c r="O1543" s="276">
        <f t="shared" si="49"/>
        <v>0</v>
      </c>
      <c r="P1543" s="276">
        <f>IF(O1543&lt;($G$6-1),Lähteandmed!$E$45*1.2*1.005*(($G$6-1)-O1543),0)</f>
        <v>29.793506399999998</v>
      </c>
    </row>
    <row r="1544" spans="2:16">
      <c r="B1544" s="113">
        <v>1540</v>
      </c>
      <c r="C1544" s="113">
        <v>0.3</v>
      </c>
      <c r="D1544" s="276">
        <f t="shared" si="48"/>
        <v>9.6887974958655789</v>
      </c>
      <c r="L1544" s="114">
        <f>IF(C1544&lt;$G$6,Lähteandmed!$E$45*1.2*1.005*($G$6-O1544),0)</f>
        <v>31.020297839999998</v>
      </c>
      <c r="M1544" s="276" t="str">
        <f>IF(($G$4-Lähteandmed!$H$45*(Kraadpäevad!$G$4-Kraadpäevad!C1544))&gt;Lähteandmed!$I$45,($G$4-Lähteandmed!$H$45*(Kraadpäevad!$G$4-Kraadpäevad!C1544)),Lähteandmed!$I$45)</f>
        <v/>
      </c>
      <c r="N1544" s="114">
        <f>IFERROR(($G$4-M1544)/($G$4-C1544),Lähteandmed!$H$45)</f>
        <v>0</v>
      </c>
      <c r="O1544" s="276">
        <f t="shared" si="49"/>
        <v>0.3</v>
      </c>
      <c r="P1544" s="276">
        <f>IF(O1544&lt;($G$6-1),Lähteandmed!$E$45*1.2*1.005*(($G$6-1)-O1544),0)</f>
        <v>29.267738639999997</v>
      </c>
    </row>
    <row r="1545" spans="2:16">
      <c r="B1545" s="113">
        <v>1541</v>
      </c>
      <c r="C1545" s="113">
        <v>0.5</v>
      </c>
      <c r="D1545" s="276">
        <f t="shared" si="48"/>
        <v>9.4887974958655796</v>
      </c>
      <c r="L1545" s="114">
        <f>IF(C1545&lt;$G$6,Lähteandmed!$E$45*1.2*1.005*($G$6-O1545),0)</f>
        <v>30.669785999999998</v>
      </c>
      <c r="M1545" s="276" t="str">
        <f>IF(($G$4-Lähteandmed!$H$45*(Kraadpäevad!$G$4-Kraadpäevad!C1545))&gt;Lähteandmed!$I$45,($G$4-Lähteandmed!$H$45*(Kraadpäevad!$G$4-Kraadpäevad!C1545)),Lähteandmed!$I$45)</f>
        <v/>
      </c>
      <c r="N1545" s="114">
        <f>IFERROR(($G$4-M1545)/($G$4-C1545),Lähteandmed!$H$45)</f>
        <v>0</v>
      </c>
      <c r="O1545" s="276">
        <f t="shared" si="49"/>
        <v>0.5</v>
      </c>
      <c r="P1545" s="276">
        <f>IF(O1545&lt;($G$6-1),Lähteandmed!$E$45*1.2*1.005*(($G$6-1)-O1545),0)</f>
        <v>28.917226799999998</v>
      </c>
    </row>
    <row r="1546" spans="2:16">
      <c r="B1546" s="113">
        <v>1542</v>
      </c>
      <c r="C1546" s="113">
        <v>0.8</v>
      </c>
      <c r="D1546" s="276">
        <f t="shared" si="48"/>
        <v>9.1887974958655789</v>
      </c>
      <c r="L1546" s="114">
        <f>IF(C1546&lt;$G$6,Lähteandmed!$E$45*1.2*1.005*($G$6-O1546),0)</f>
        <v>30.144018239999998</v>
      </c>
      <c r="M1546" s="276" t="str">
        <f>IF(($G$4-Lähteandmed!$H$45*(Kraadpäevad!$G$4-Kraadpäevad!C1546))&gt;Lähteandmed!$I$45,($G$4-Lähteandmed!$H$45*(Kraadpäevad!$G$4-Kraadpäevad!C1546)),Lähteandmed!$I$45)</f>
        <v/>
      </c>
      <c r="N1546" s="114">
        <f>IFERROR(($G$4-M1546)/($G$4-C1546),Lähteandmed!$H$45)</f>
        <v>0</v>
      </c>
      <c r="O1546" s="276">
        <f t="shared" si="49"/>
        <v>0.8</v>
      </c>
      <c r="P1546" s="276">
        <f>IF(O1546&lt;($G$6-1),Lähteandmed!$E$45*1.2*1.005*(($G$6-1)-O1546),0)</f>
        <v>28.391459039999997</v>
      </c>
    </row>
    <row r="1547" spans="2:16">
      <c r="B1547" s="113">
        <v>1543</v>
      </c>
      <c r="C1547" s="113">
        <v>0.8</v>
      </c>
      <c r="D1547" s="276">
        <f t="shared" si="48"/>
        <v>9.1887974958655789</v>
      </c>
      <c r="L1547" s="114">
        <f>IF(C1547&lt;$G$6,Lähteandmed!$E$45*1.2*1.005*($G$6-O1547),0)</f>
        <v>30.144018239999998</v>
      </c>
      <c r="M1547" s="276" t="str">
        <f>IF(($G$4-Lähteandmed!$H$45*(Kraadpäevad!$G$4-Kraadpäevad!C1547))&gt;Lähteandmed!$I$45,($G$4-Lähteandmed!$H$45*(Kraadpäevad!$G$4-Kraadpäevad!C1547)),Lähteandmed!$I$45)</f>
        <v/>
      </c>
      <c r="N1547" s="114">
        <f>IFERROR(($G$4-M1547)/($G$4-C1547),Lähteandmed!$H$45)</f>
        <v>0</v>
      </c>
      <c r="O1547" s="276">
        <f t="shared" si="49"/>
        <v>0.8</v>
      </c>
      <c r="P1547" s="276">
        <f>IF(O1547&lt;($G$6-1),Lähteandmed!$E$45*1.2*1.005*(($G$6-1)-O1547),0)</f>
        <v>28.391459039999997</v>
      </c>
    </row>
    <row r="1548" spans="2:16">
      <c r="B1548" s="113">
        <v>1544</v>
      </c>
      <c r="C1548" s="113">
        <v>0.9</v>
      </c>
      <c r="D1548" s="276">
        <f t="shared" si="48"/>
        <v>9.0887974958655793</v>
      </c>
      <c r="L1548" s="114">
        <f>IF(C1548&lt;$G$6,Lähteandmed!$E$45*1.2*1.005*($G$6-O1548),0)</f>
        <v>29.96876232</v>
      </c>
      <c r="M1548" s="276" t="str">
        <f>IF(($G$4-Lähteandmed!$H$45*(Kraadpäevad!$G$4-Kraadpäevad!C1548))&gt;Lähteandmed!$I$45,($G$4-Lähteandmed!$H$45*(Kraadpäevad!$G$4-Kraadpäevad!C1548)),Lähteandmed!$I$45)</f>
        <v/>
      </c>
      <c r="N1548" s="114">
        <f>IFERROR(($G$4-M1548)/($G$4-C1548),Lähteandmed!$H$45)</f>
        <v>0</v>
      </c>
      <c r="O1548" s="276">
        <f t="shared" si="49"/>
        <v>0.9</v>
      </c>
      <c r="P1548" s="276">
        <f>IF(O1548&lt;($G$6-1),Lähteandmed!$E$45*1.2*1.005*(($G$6-1)-O1548),0)</f>
        <v>28.216203119999999</v>
      </c>
    </row>
    <row r="1549" spans="2:16">
      <c r="B1549" s="113">
        <v>1545</v>
      </c>
      <c r="C1549" s="113">
        <v>0.9</v>
      </c>
      <c r="D1549" s="276">
        <f t="shared" si="48"/>
        <v>9.0887974958655793</v>
      </c>
      <c r="L1549" s="114">
        <f>IF(C1549&lt;$G$6,Lähteandmed!$E$45*1.2*1.005*($G$6-O1549),0)</f>
        <v>29.96876232</v>
      </c>
      <c r="M1549" s="276" t="str">
        <f>IF(($G$4-Lähteandmed!$H$45*(Kraadpäevad!$G$4-Kraadpäevad!C1549))&gt;Lähteandmed!$I$45,($G$4-Lähteandmed!$H$45*(Kraadpäevad!$G$4-Kraadpäevad!C1549)),Lähteandmed!$I$45)</f>
        <v/>
      </c>
      <c r="N1549" s="114">
        <f>IFERROR(($G$4-M1549)/($G$4-C1549),Lähteandmed!$H$45)</f>
        <v>0</v>
      </c>
      <c r="O1549" s="276">
        <f t="shared" si="49"/>
        <v>0.9</v>
      </c>
      <c r="P1549" s="276">
        <f>IF(O1549&lt;($G$6-1),Lähteandmed!$E$45*1.2*1.005*(($G$6-1)-O1549),0)</f>
        <v>28.216203119999999</v>
      </c>
    </row>
    <row r="1550" spans="2:16">
      <c r="B1550" s="113">
        <v>1546</v>
      </c>
      <c r="C1550" s="113">
        <v>1</v>
      </c>
      <c r="D1550" s="276">
        <f t="shared" si="48"/>
        <v>8.9887974958655796</v>
      </c>
      <c r="L1550" s="114">
        <f>IF(C1550&lt;$G$6,Lähteandmed!$E$45*1.2*1.005*($G$6-O1550),0)</f>
        <v>29.793506399999998</v>
      </c>
      <c r="M1550" s="276" t="str">
        <f>IF(($G$4-Lähteandmed!$H$45*(Kraadpäevad!$G$4-Kraadpäevad!C1550))&gt;Lähteandmed!$I$45,($G$4-Lähteandmed!$H$45*(Kraadpäevad!$G$4-Kraadpäevad!C1550)),Lähteandmed!$I$45)</f>
        <v/>
      </c>
      <c r="N1550" s="114">
        <f>IFERROR(($G$4-M1550)/($G$4-C1550),Lähteandmed!$H$45)</f>
        <v>0</v>
      </c>
      <c r="O1550" s="276">
        <f t="shared" si="49"/>
        <v>1</v>
      </c>
      <c r="P1550" s="276">
        <f>IF(O1550&lt;($G$6-1),Lähteandmed!$E$45*1.2*1.005*(($G$6-1)-O1550),0)</f>
        <v>28.040947199999998</v>
      </c>
    </row>
    <row r="1551" spans="2:16">
      <c r="B1551" s="113">
        <v>1547</v>
      </c>
      <c r="C1551" s="113">
        <v>1.2</v>
      </c>
      <c r="D1551" s="276">
        <f t="shared" si="48"/>
        <v>8.7887974958655803</v>
      </c>
      <c r="L1551" s="114">
        <f>IF(C1551&lt;$G$6,Lähteandmed!$E$45*1.2*1.005*($G$6-O1551),0)</f>
        <v>29.442994559999999</v>
      </c>
      <c r="M1551" s="276" t="str">
        <f>IF(($G$4-Lähteandmed!$H$45*(Kraadpäevad!$G$4-Kraadpäevad!C1551))&gt;Lähteandmed!$I$45,($G$4-Lähteandmed!$H$45*(Kraadpäevad!$G$4-Kraadpäevad!C1551)),Lähteandmed!$I$45)</f>
        <v/>
      </c>
      <c r="N1551" s="114">
        <f>IFERROR(($G$4-M1551)/($G$4-C1551),Lähteandmed!$H$45)</f>
        <v>0</v>
      </c>
      <c r="O1551" s="276">
        <f t="shared" si="49"/>
        <v>1.2</v>
      </c>
      <c r="P1551" s="276">
        <f>IF(O1551&lt;($G$6-1),Lähteandmed!$E$45*1.2*1.005*(($G$6-1)-O1551),0)</f>
        <v>27.690435359999999</v>
      </c>
    </row>
    <row r="1552" spans="2:16">
      <c r="B1552" s="113">
        <v>1548</v>
      </c>
      <c r="C1552" s="113">
        <v>1.3</v>
      </c>
      <c r="D1552" s="276">
        <f t="shared" si="48"/>
        <v>8.6887974958655789</v>
      </c>
      <c r="L1552" s="114">
        <f>IF(C1552&lt;$G$6,Lähteandmed!$E$45*1.2*1.005*($G$6-O1552),0)</f>
        <v>29.267738639999997</v>
      </c>
      <c r="M1552" s="276" t="str">
        <f>IF(($G$4-Lähteandmed!$H$45*(Kraadpäevad!$G$4-Kraadpäevad!C1552))&gt;Lähteandmed!$I$45,($G$4-Lähteandmed!$H$45*(Kraadpäevad!$G$4-Kraadpäevad!C1552)),Lähteandmed!$I$45)</f>
        <v/>
      </c>
      <c r="N1552" s="114">
        <f>IFERROR(($G$4-M1552)/($G$4-C1552),Lähteandmed!$H$45)</f>
        <v>0</v>
      </c>
      <c r="O1552" s="276">
        <f t="shared" si="49"/>
        <v>1.3</v>
      </c>
      <c r="P1552" s="276">
        <f>IF(O1552&lt;($G$6-1),Lähteandmed!$E$45*1.2*1.005*(($G$6-1)-O1552),0)</f>
        <v>27.515179439999997</v>
      </c>
    </row>
    <row r="1553" spans="2:16">
      <c r="B1553" s="113">
        <v>1549</v>
      </c>
      <c r="C1553" s="113">
        <v>1.4</v>
      </c>
      <c r="D1553" s="276">
        <f t="shared" si="48"/>
        <v>8.5887974958655793</v>
      </c>
      <c r="L1553" s="114">
        <f>IF(C1553&lt;$G$6,Lähteandmed!$E$45*1.2*1.005*($G$6-O1553),0)</f>
        <v>29.09248272</v>
      </c>
      <c r="M1553" s="276" t="str">
        <f>IF(($G$4-Lähteandmed!$H$45*(Kraadpäevad!$G$4-Kraadpäevad!C1553))&gt;Lähteandmed!$I$45,($G$4-Lähteandmed!$H$45*(Kraadpäevad!$G$4-Kraadpäevad!C1553)),Lähteandmed!$I$45)</f>
        <v/>
      </c>
      <c r="N1553" s="114">
        <f>IFERROR(($G$4-M1553)/($G$4-C1553),Lähteandmed!$H$45)</f>
        <v>0</v>
      </c>
      <c r="O1553" s="276">
        <f t="shared" si="49"/>
        <v>1.4</v>
      </c>
      <c r="P1553" s="276">
        <f>IF(O1553&lt;($G$6-1),Lähteandmed!$E$45*1.2*1.005*(($G$6-1)-O1553),0)</f>
        <v>27.339923519999996</v>
      </c>
    </row>
    <row r="1554" spans="2:16">
      <c r="B1554" s="113">
        <v>1550</v>
      </c>
      <c r="C1554" s="113">
        <v>1.5</v>
      </c>
      <c r="D1554" s="276">
        <f t="shared" si="48"/>
        <v>8.4887974958655796</v>
      </c>
      <c r="L1554" s="114">
        <f>IF(C1554&lt;$G$6,Lähteandmed!$E$45*1.2*1.005*($G$6-O1554),0)</f>
        <v>28.917226799999998</v>
      </c>
      <c r="M1554" s="276" t="str">
        <f>IF(($G$4-Lähteandmed!$H$45*(Kraadpäevad!$G$4-Kraadpäevad!C1554))&gt;Lähteandmed!$I$45,($G$4-Lähteandmed!$H$45*(Kraadpäevad!$G$4-Kraadpäevad!C1554)),Lähteandmed!$I$45)</f>
        <v/>
      </c>
      <c r="N1554" s="114">
        <f>IFERROR(($G$4-M1554)/($G$4-C1554),Lähteandmed!$H$45)</f>
        <v>0</v>
      </c>
      <c r="O1554" s="276">
        <f t="shared" si="49"/>
        <v>1.5</v>
      </c>
      <c r="P1554" s="276">
        <f>IF(O1554&lt;($G$6-1),Lähteandmed!$E$45*1.2*1.005*(($G$6-1)-O1554),0)</f>
        <v>27.164667599999998</v>
      </c>
    </row>
    <row r="1555" spans="2:16">
      <c r="B1555" s="113">
        <v>1551</v>
      </c>
      <c r="C1555" s="113">
        <v>1.6</v>
      </c>
      <c r="D1555" s="276">
        <f t="shared" si="48"/>
        <v>8.38879749586558</v>
      </c>
      <c r="L1555" s="114">
        <f>IF(C1555&lt;$G$6,Lähteandmed!$E$45*1.2*1.005*($G$6-O1555),0)</f>
        <v>28.741970879999997</v>
      </c>
      <c r="M1555" s="276" t="str">
        <f>IF(($G$4-Lähteandmed!$H$45*(Kraadpäevad!$G$4-Kraadpäevad!C1555))&gt;Lähteandmed!$I$45,($G$4-Lähteandmed!$H$45*(Kraadpäevad!$G$4-Kraadpäevad!C1555)),Lähteandmed!$I$45)</f>
        <v/>
      </c>
      <c r="N1555" s="114">
        <f>IFERROR(($G$4-M1555)/($G$4-C1555),Lähteandmed!$H$45)</f>
        <v>0</v>
      </c>
      <c r="O1555" s="276">
        <f t="shared" si="49"/>
        <v>1.6</v>
      </c>
      <c r="P1555" s="276">
        <f>IF(O1555&lt;($G$6-1),Lähteandmed!$E$45*1.2*1.005*(($G$6-1)-O1555),0)</f>
        <v>26.98941168</v>
      </c>
    </row>
    <row r="1556" spans="2:16">
      <c r="B1556" s="113">
        <v>1552</v>
      </c>
      <c r="C1556" s="113">
        <v>1.4</v>
      </c>
      <c r="D1556" s="276">
        <f t="shared" si="48"/>
        <v>8.5887974958655793</v>
      </c>
      <c r="L1556" s="114">
        <f>IF(C1556&lt;$G$6,Lähteandmed!$E$45*1.2*1.005*($G$6-O1556),0)</f>
        <v>29.09248272</v>
      </c>
      <c r="M1556" s="276" t="str">
        <f>IF(($G$4-Lähteandmed!$H$45*(Kraadpäevad!$G$4-Kraadpäevad!C1556))&gt;Lähteandmed!$I$45,($G$4-Lähteandmed!$H$45*(Kraadpäevad!$G$4-Kraadpäevad!C1556)),Lähteandmed!$I$45)</f>
        <v/>
      </c>
      <c r="N1556" s="114">
        <f>IFERROR(($G$4-M1556)/($G$4-C1556),Lähteandmed!$H$45)</f>
        <v>0</v>
      </c>
      <c r="O1556" s="276">
        <f t="shared" si="49"/>
        <v>1.4</v>
      </c>
      <c r="P1556" s="276">
        <f>IF(O1556&lt;($G$6-1),Lähteandmed!$E$45*1.2*1.005*(($G$6-1)-O1556),0)</f>
        <v>27.339923519999996</v>
      </c>
    </row>
    <row r="1557" spans="2:16">
      <c r="B1557" s="113">
        <v>1553</v>
      </c>
      <c r="C1557" s="113">
        <v>1.1000000000000001</v>
      </c>
      <c r="D1557" s="276">
        <f t="shared" si="48"/>
        <v>8.88879749586558</v>
      </c>
      <c r="L1557" s="114">
        <f>IF(C1557&lt;$G$6,Lähteandmed!$E$45*1.2*1.005*($G$6-O1557),0)</f>
        <v>29.618250479999997</v>
      </c>
      <c r="M1557" s="276" t="str">
        <f>IF(($G$4-Lähteandmed!$H$45*(Kraadpäevad!$G$4-Kraadpäevad!C1557))&gt;Lähteandmed!$I$45,($G$4-Lähteandmed!$H$45*(Kraadpäevad!$G$4-Kraadpäevad!C1557)),Lähteandmed!$I$45)</f>
        <v/>
      </c>
      <c r="N1557" s="114">
        <f>IFERROR(($G$4-M1557)/($G$4-C1557),Lähteandmed!$H$45)</f>
        <v>0</v>
      </c>
      <c r="O1557" s="276">
        <f t="shared" si="49"/>
        <v>1.1000000000000001</v>
      </c>
      <c r="P1557" s="276">
        <f>IF(O1557&lt;($G$6-1),Lähteandmed!$E$45*1.2*1.005*(($G$6-1)-O1557),0)</f>
        <v>27.86569128</v>
      </c>
    </row>
    <row r="1558" spans="2:16">
      <c r="B1558" s="113">
        <v>1554</v>
      </c>
      <c r="C1558" s="113">
        <v>0.9</v>
      </c>
      <c r="D1558" s="276">
        <f t="shared" si="48"/>
        <v>9.0887974958655793</v>
      </c>
      <c r="L1558" s="114">
        <f>IF(C1558&lt;$G$6,Lähteandmed!$E$45*1.2*1.005*($G$6-O1558),0)</f>
        <v>29.96876232</v>
      </c>
      <c r="M1558" s="276" t="str">
        <f>IF(($G$4-Lähteandmed!$H$45*(Kraadpäevad!$G$4-Kraadpäevad!C1558))&gt;Lähteandmed!$I$45,($G$4-Lähteandmed!$H$45*(Kraadpäevad!$G$4-Kraadpäevad!C1558)),Lähteandmed!$I$45)</f>
        <v/>
      </c>
      <c r="N1558" s="114">
        <f>IFERROR(($G$4-M1558)/($G$4-C1558),Lähteandmed!$H$45)</f>
        <v>0</v>
      </c>
      <c r="O1558" s="276">
        <f t="shared" si="49"/>
        <v>0.9</v>
      </c>
      <c r="P1558" s="276">
        <f>IF(O1558&lt;($G$6-1),Lähteandmed!$E$45*1.2*1.005*(($G$6-1)-O1558),0)</f>
        <v>28.216203119999999</v>
      </c>
    </row>
    <row r="1559" spans="2:16">
      <c r="B1559" s="113">
        <v>1555</v>
      </c>
      <c r="C1559" s="113">
        <v>1</v>
      </c>
      <c r="D1559" s="276">
        <f t="shared" si="48"/>
        <v>8.9887974958655796</v>
      </c>
      <c r="L1559" s="114">
        <f>IF(C1559&lt;$G$6,Lähteandmed!$E$45*1.2*1.005*($G$6-O1559),0)</f>
        <v>29.793506399999998</v>
      </c>
      <c r="M1559" s="276" t="str">
        <f>IF(($G$4-Lähteandmed!$H$45*(Kraadpäevad!$G$4-Kraadpäevad!C1559))&gt;Lähteandmed!$I$45,($G$4-Lähteandmed!$H$45*(Kraadpäevad!$G$4-Kraadpäevad!C1559)),Lähteandmed!$I$45)</f>
        <v/>
      </c>
      <c r="N1559" s="114">
        <f>IFERROR(($G$4-M1559)/($G$4-C1559),Lähteandmed!$H$45)</f>
        <v>0</v>
      </c>
      <c r="O1559" s="276">
        <f t="shared" si="49"/>
        <v>1</v>
      </c>
      <c r="P1559" s="276">
        <f>IF(O1559&lt;($G$6-1),Lähteandmed!$E$45*1.2*1.005*(($G$6-1)-O1559),0)</f>
        <v>28.040947199999998</v>
      </c>
    </row>
    <row r="1560" spans="2:16">
      <c r="B1560" s="113">
        <v>1556</v>
      </c>
      <c r="C1560" s="113">
        <v>1</v>
      </c>
      <c r="D1560" s="276">
        <f t="shared" si="48"/>
        <v>8.9887974958655796</v>
      </c>
      <c r="L1560" s="114">
        <f>IF(C1560&lt;$G$6,Lähteandmed!$E$45*1.2*1.005*($G$6-O1560),0)</f>
        <v>29.793506399999998</v>
      </c>
      <c r="M1560" s="276" t="str">
        <f>IF(($G$4-Lähteandmed!$H$45*(Kraadpäevad!$G$4-Kraadpäevad!C1560))&gt;Lähteandmed!$I$45,($G$4-Lähteandmed!$H$45*(Kraadpäevad!$G$4-Kraadpäevad!C1560)),Lähteandmed!$I$45)</f>
        <v/>
      </c>
      <c r="N1560" s="114">
        <f>IFERROR(($G$4-M1560)/($G$4-C1560),Lähteandmed!$H$45)</f>
        <v>0</v>
      </c>
      <c r="O1560" s="276">
        <f t="shared" si="49"/>
        <v>1</v>
      </c>
      <c r="P1560" s="276">
        <f>IF(O1560&lt;($G$6-1),Lähteandmed!$E$45*1.2*1.005*(($G$6-1)-O1560),0)</f>
        <v>28.040947199999998</v>
      </c>
    </row>
    <row r="1561" spans="2:16">
      <c r="B1561" s="113">
        <v>1557</v>
      </c>
      <c r="C1561" s="113">
        <v>1.1000000000000001</v>
      </c>
      <c r="D1561" s="276">
        <f t="shared" si="48"/>
        <v>8.88879749586558</v>
      </c>
      <c r="L1561" s="114">
        <f>IF(C1561&lt;$G$6,Lähteandmed!$E$45*1.2*1.005*($G$6-O1561),0)</f>
        <v>29.618250479999997</v>
      </c>
      <c r="M1561" s="276" t="str">
        <f>IF(($G$4-Lähteandmed!$H$45*(Kraadpäevad!$G$4-Kraadpäevad!C1561))&gt;Lähteandmed!$I$45,($G$4-Lähteandmed!$H$45*(Kraadpäevad!$G$4-Kraadpäevad!C1561)),Lähteandmed!$I$45)</f>
        <v/>
      </c>
      <c r="N1561" s="114">
        <f>IFERROR(($G$4-M1561)/($G$4-C1561),Lähteandmed!$H$45)</f>
        <v>0</v>
      </c>
      <c r="O1561" s="276">
        <f t="shared" si="49"/>
        <v>1.1000000000000001</v>
      </c>
      <c r="P1561" s="276">
        <f>IF(O1561&lt;($G$6-1),Lähteandmed!$E$45*1.2*1.005*(($G$6-1)-O1561),0)</f>
        <v>27.86569128</v>
      </c>
    </row>
    <row r="1562" spans="2:16">
      <c r="B1562" s="113">
        <v>1558</v>
      </c>
      <c r="C1562" s="113">
        <v>1</v>
      </c>
      <c r="D1562" s="276">
        <f t="shared" si="48"/>
        <v>8.9887974958655796</v>
      </c>
      <c r="L1562" s="114">
        <f>IF(C1562&lt;$G$6,Lähteandmed!$E$45*1.2*1.005*($G$6-O1562),0)</f>
        <v>29.793506399999998</v>
      </c>
      <c r="M1562" s="276" t="str">
        <f>IF(($G$4-Lähteandmed!$H$45*(Kraadpäevad!$G$4-Kraadpäevad!C1562))&gt;Lähteandmed!$I$45,($G$4-Lähteandmed!$H$45*(Kraadpäevad!$G$4-Kraadpäevad!C1562)),Lähteandmed!$I$45)</f>
        <v/>
      </c>
      <c r="N1562" s="114">
        <f>IFERROR(($G$4-M1562)/($G$4-C1562),Lähteandmed!$H$45)</f>
        <v>0</v>
      </c>
      <c r="O1562" s="276">
        <f t="shared" si="49"/>
        <v>1</v>
      </c>
      <c r="P1562" s="276">
        <f>IF(O1562&lt;($G$6-1),Lähteandmed!$E$45*1.2*1.005*(($G$6-1)-O1562),0)</f>
        <v>28.040947199999998</v>
      </c>
    </row>
    <row r="1563" spans="2:16">
      <c r="B1563" s="113">
        <v>1559</v>
      </c>
      <c r="C1563" s="113">
        <v>0.8</v>
      </c>
      <c r="D1563" s="276">
        <f t="shared" si="48"/>
        <v>9.1887974958655789</v>
      </c>
      <c r="L1563" s="114">
        <f>IF(C1563&lt;$G$6,Lähteandmed!$E$45*1.2*1.005*($G$6-O1563),0)</f>
        <v>30.144018239999998</v>
      </c>
      <c r="M1563" s="276" t="str">
        <f>IF(($G$4-Lähteandmed!$H$45*(Kraadpäevad!$G$4-Kraadpäevad!C1563))&gt;Lähteandmed!$I$45,($G$4-Lähteandmed!$H$45*(Kraadpäevad!$G$4-Kraadpäevad!C1563)),Lähteandmed!$I$45)</f>
        <v/>
      </c>
      <c r="N1563" s="114">
        <f>IFERROR(($G$4-M1563)/($G$4-C1563),Lähteandmed!$H$45)</f>
        <v>0</v>
      </c>
      <c r="O1563" s="276">
        <f t="shared" si="49"/>
        <v>0.8</v>
      </c>
      <c r="P1563" s="276">
        <f>IF(O1563&lt;($G$6-1),Lähteandmed!$E$45*1.2*1.005*(($G$6-1)-O1563),0)</f>
        <v>28.391459039999997</v>
      </c>
    </row>
    <row r="1564" spans="2:16">
      <c r="B1564" s="113">
        <v>1560</v>
      </c>
      <c r="C1564" s="113">
        <v>0.7</v>
      </c>
      <c r="D1564" s="276">
        <f t="shared" si="48"/>
        <v>9.2887974958655803</v>
      </c>
      <c r="L1564" s="114">
        <f>IF(C1564&lt;$G$6,Lähteandmed!$E$45*1.2*1.005*($G$6-O1564),0)</f>
        <v>30.319274159999999</v>
      </c>
      <c r="M1564" s="276" t="str">
        <f>IF(($G$4-Lähteandmed!$H$45*(Kraadpäevad!$G$4-Kraadpäevad!C1564))&gt;Lähteandmed!$I$45,($G$4-Lähteandmed!$H$45*(Kraadpäevad!$G$4-Kraadpäevad!C1564)),Lähteandmed!$I$45)</f>
        <v/>
      </c>
      <c r="N1564" s="114">
        <f>IFERROR(($G$4-M1564)/($G$4-C1564),Lähteandmed!$H$45)</f>
        <v>0</v>
      </c>
      <c r="O1564" s="276">
        <f t="shared" si="49"/>
        <v>0.7</v>
      </c>
      <c r="P1564" s="276">
        <f>IF(O1564&lt;($G$6-1),Lähteandmed!$E$45*1.2*1.005*(($G$6-1)-O1564),0)</f>
        <v>28.566714959999999</v>
      </c>
    </row>
    <row r="1565" spans="2:16">
      <c r="B1565" s="113">
        <v>1561</v>
      </c>
      <c r="C1565" s="113">
        <v>0.4</v>
      </c>
      <c r="D1565" s="276">
        <f t="shared" si="48"/>
        <v>9.5887974958655793</v>
      </c>
      <c r="L1565" s="114">
        <f>IF(C1565&lt;$G$6,Lähteandmed!$E$45*1.2*1.005*($G$6-O1565),0)</f>
        <v>30.84504192</v>
      </c>
      <c r="M1565" s="276" t="str">
        <f>IF(($G$4-Lähteandmed!$H$45*(Kraadpäevad!$G$4-Kraadpäevad!C1565))&gt;Lähteandmed!$I$45,($G$4-Lähteandmed!$H$45*(Kraadpäevad!$G$4-Kraadpäevad!C1565)),Lähteandmed!$I$45)</f>
        <v/>
      </c>
      <c r="N1565" s="114">
        <f>IFERROR(($G$4-M1565)/($G$4-C1565),Lähteandmed!$H$45)</f>
        <v>0</v>
      </c>
      <c r="O1565" s="276">
        <f t="shared" si="49"/>
        <v>0.4</v>
      </c>
      <c r="P1565" s="276">
        <f>IF(O1565&lt;($G$6-1),Lähteandmed!$E$45*1.2*1.005*(($G$6-1)-O1565),0)</f>
        <v>29.09248272</v>
      </c>
    </row>
    <row r="1566" spans="2:16">
      <c r="B1566" s="113">
        <v>1562</v>
      </c>
      <c r="C1566" s="113">
        <v>0.2</v>
      </c>
      <c r="D1566" s="276">
        <f t="shared" si="48"/>
        <v>9.7887974958655803</v>
      </c>
      <c r="L1566" s="114">
        <f>IF(C1566&lt;$G$6,Lähteandmed!$E$45*1.2*1.005*($G$6-O1566),0)</f>
        <v>31.195553759999999</v>
      </c>
      <c r="M1566" s="276" t="str">
        <f>IF(($G$4-Lähteandmed!$H$45*(Kraadpäevad!$G$4-Kraadpäevad!C1566))&gt;Lähteandmed!$I$45,($G$4-Lähteandmed!$H$45*(Kraadpäevad!$G$4-Kraadpäevad!C1566)),Lähteandmed!$I$45)</f>
        <v/>
      </c>
      <c r="N1566" s="114">
        <f>IFERROR(($G$4-M1566)/($G$4-C1566),Lähteandmed!$H$45)</f>
        <v>0</v>
      </c>
      <c r="O1566" s="276">
        <f t="shared" si="49"/>
        <v>0.2</v>
      </c>
      <c r="P1566" s="276">
        <f>IF(O1566&lt;($G$6-1),Lähteandmed!$E$45*1.2*1.005*(($G$6-1)-O1566),0)</f>
        <v>29.442994559999999</v>
      </c>
    </row>
    <row r="1567" spans="2:16">
      <c r="B1567" s="113">
        <v>1563</v>
      </c>
      <c r="C1567" s="113">
        <v>-0.1</v>
      </c>
      <c r="D1567" s="276">
        <f t="shared" si="48"/>
        <v>10.088797495865579</v>
      </c>
      <c r="L1567" s="114">
        <f>IF(C1567&lt;$G$6,Lähteandmed!$E$45*1.2*1.005*($G$6-O1567),0)</f>
        <v>31.72132152</v>
      </c>
      <c r="M1567" s="276" t="str">
        <f>IF(($G$4-Lähteandmed!$H$45*(Kraadpäevad!$G$4-Kraadpäevad!C1567))&gt;Lähteandmed!$I$45,($G$4-Lähteandmed!$H$45*(Kraadpäevad!$G$4-Kraadpäevad!C1567)),Lähteandmed!$I$45)</f>
        <v/>
      </c>
      <c r="N1567" s="114">
        <f>IFERROR(($G$4-M1567)/($G$4-C1567),Lähteandmed!$H$45)</f>
        <v>0</v>
      </c>
      <c r="O1567" s="276">
        <f t="shared" si="49"/>
        <v>-0.1</v>
      </c>
      <c r="P1567" s="276">
        <f>IF(O1567&lt;($G$6-1),Lähteandmed!$E$45*1.2*1.005*(($G$6-1)-O1567),0)</f>
        <v>29.96876232</v>
      </c>
    </row>
    <row r="1568" spans="2:16">
      <c r="B1568" s="113">
        <v>1564</v>
      </c>
      <c r="C1568" s="113">
        <v>-0.2</v>
      </c>
      <c r="D1568" s="276">
        <f t="shared" si="48"/>
        <v>10.188797495865579</v>
      </c>
      <c r="L1568" s="114">
        <f>IF(C1568&lt;$G$6,Lähteandmed!$E$45*1.2*1.005*($G$6-O1568),0)</f>
        <v>31.896577439999998</v>
      </c>
      <c r="M1568" s="276" t="str">
        <f>IF(($G$4-Lähteandmed!$H$45*(Kraadpäevad!$G$4-Kraadpäevad!C1568))&gt;Lähteandmed!$I$45,($G$4-Lähteandmed!$H$45*(Kraadpäevad!$G$4-Kraadpäevad!C1568)),Lähteandmed!$I$45)</f>
        <v/>
      </c>
      <c r="N1568" s="114">
        <f>IFERROR(($G$4-M1568)/($G$4-C1568),Lähteandmed!$H$45)</f>
        <v>0</v>
      </c>
      <c r="O1568" s="276">
        <f t="shared" si="49"/>
        <v>-0.2</v>
      </c>
      <c r="P1568" s="276">
        <f>IF(O1568&lt;($G$6-1),Lähteandmed!$E$45*1.2*1.005*(($G$6-1)-O1568),0)</f>
        <v>30.144018239999998</v>
      </c>
    </row>
    <row r="1569" spans="2:16">
      <c r="B1569" s="113">
        <v>1565</v>
      </c>
      <c r="C1569" s="113">
        <v>-0.4</v>
      </c>
      <c r="D1569" s="276">
        <f t="shared" si="48"/>
        <v>10.38879749586558</v>
      </c>
      <c r="L1569" s="114">
        <f>IF(C1569&lt;$G$6,Lähteandmed!$E$45*1.2*1.005*($G$6-O1569),0)</f>
        <v>32.247089279999997</v>
      </c>
      <c r="M1569" s="276" t="str">
        <f>IF(($G$4-Lähteandmed!$H$45*(Kraadpäevad!$G$4-Kraadpäevad!C1569))&gt;Lähteandmed!$I$45,($G$4-Lähteandmed!$H$45*(Kraadpäevad!$G$4-Kraadpäevad!C1569)),Lähteandmed!$I$45)</f>
        <v/>
      </c>
      <c r="N1569" s="114">
        <f>IFERROR(($G$4-M1569)/($G$4-C1569),Lähteandmed!$H$45)</f>
        <v>0</v>
      </c>
      <c r="O1569" s="276">
        <f t="shared" si="49"/>
        <v>-0.4</v>
      </c>
      <c r="P1569" s="276">
        <f>IF(O1569&lt;($G$6-1),Lähteandmed!$E$45*1.2*1.005*(($G$6-1)-O1569),0)</f>
        <v>30.494530079999997</v>
      </c>
    </row>
    <row r="1570" spans="2:16">
      <c r="B1570" s="113">
        <v>1566</v>
      </c>
      <c r="C1570" s="113">
        <v>-0.5</v>
      </c>
      <c r="D1570" s="276">
        <f t="shared" si="48"/>
        <v>10.48879749586558</v>
      </c>
      <c r="L1570" s="114">
        <f>IF(C1570&lt;$G$6,Lähteandmed!$E$45*1.2*1.005*($G$6-O1570),0)</f>
        <v>32.422345199999995</v>
      </c>
      <c r="M1570" s="276" t="str">
        <f>IF(($G$4-Lähteandmed!$H$45*(Kraadpäevad!$G$4-Kraadpäevad!C1570))&gt;Lähteandmed!$I$45,($G$4-Lähteandmed!$H$45*(Kraadpäevad!$G$4-Kraadpäevad!C1570)),Lähteandmed!$I$45)</f>
        <v/>
      </c>
      <c r="N1570" s="114">
        <f>IFERROR(($G$4-M1570)/($G$4-C1570),Lähteandmed!$H$45)</f>
        <v>0</v>
      </c>
      <c r="O1570" s="276">
        <f t="shared" si="49"/>
        <v>-0.5</v>
      </c>
      <c r="P1570" s="276">
        <f>IF(O1570&lt;($G$6-1),Lähteandmed!$E$45*1.2*1.005*(($G$6-1)-O1570),0)</f>
        <v>30.669785999999998</v>
      </c>
    </row>
    <row r="1571" spans="2:16">
      <c r="B1571" s="113">
        <v>1567</v>
      </c>
      <c r="C1571" s="113">
        <v>-0.6</v>
      </c>
      <c r="D1571" s="276">
        <f t="shared" si="48"/>
        <v>10.588797495865579</v>
      </c>
      <c r="L1571" s="114">
        <f>IF(C1571&lt;$G$6,Lähteandmed!$E$45*1.2*1.005*($G$6-O1571),0)</f>
        <v>32.59760112</v>
      </c>
      <c r="M1571" s="276" t="str">
        <f>IF(($G$4-Lähteandmed!$H$45*(Kraadpäevad!$G$4-Kraadpäevad!C1571))&gt;Lähteandmed!$I$45,($G$4-Lähteandmed!$H$45*(Kraadpäevad!$G$4-Kraadpäevad!C1571)),Lähteandmed!$I$45)</f>
        <v/>
      </c>
      <c r="N1571" s="114">
        <f>IFERROR(($G$4-M1571)/($G$4-C1571),Lähteandmed!$H$45)</f>
        <v>0</v>
      </c>
      <c r="O1571" s="276">
        <f t="shared" si="49"/>
        <v>-0.6</v>
      </c>
      <c r="P1571" s="276">
        <f>IF(O1571&lt;($G$6-1),Lähteandmed!$E$45*1.2*1.005*(($G$6-1)-O1571),0)</f>
        <v>30.84504192</v>
      </c>
    </row>
    <row r="1572" spans="2:16">
      <c r="B1572" s="113">
        <v>1568</v>
      </c>
      <c r="C1572" s="113">
        <v>-0.7</v>
      </c>
      <c r="D1572" s="276">
        <f t="shared" si="48"/>
        <v>10.688797495865579</v>
      </c>
      <c r="L1572" s="114">
        <f>IF(C1572&lt;$G$6,Lähteandmed!$E$45*1.2*1.005*($G$6-O1572),0)</f>
        <v>32.772857039999998</v>
      </c>
      <c r="M1572" s="276" t="str">
        <f>IF(($G$4-Lähteandmed!$H$45*(Kraadpäevad!$G$4-Kraadpäevad!C1572))&gt;Lähteandmed!$I$45,($G$4-Lähteandmed!$H$45*(Kraadpäevad!$G$4-Kraadpäevad!C1572)),Lähteandmed!$I$45)</f>
        <v/>
      </c>
      <c r="N1572" s="114">
        <f>IFERROR(($G$4-M1572)/($G$4-C1572),Lähteandmed!$H$45)</f>
        <v>0</v>
      </c>
      <c r="O1572" s="276">
        <f t="shared" si="49"/>
        <v>-0.7</v>
      </c>
      <c r="P1572" s="276">
        <f>IF(O1572&lt;($G$6-1),Lähteandmed!$E$45*1.2*1.005*(($G$6-1)-O1572),0)</f>
        <v>31.020297839999998</v>
      </c>
    </row>
    <row r="1573" spans="2:16">
      <c r="B1573" s="113">
        <v>1569</v>
      </c>
      <c r="C1573" s="113">
        <v>-0.8</v>
      </c>
      <c r="D1573" s="276">
        <f t="shared" si="48"/>
        <v>10.78879749586558</v>
      </c>
      <c r="L1573" s="114">
        <f>IF(C1573&lt;$G$6,Lähteandmed!$E$45*1.2*1.005*($G$6-O1573),0)</f>
        <v>32.948112959999996</v>
      </c>
      <c r="M1573" s="276" t="str">
        <f>IF(($G$4-Lähteandmed!$H$45*(Kraadpäevad!$G$4-Kraadpäevad!C1573))&gt;Lähteandmed!$I$45,($G$4-Lähteandmed!$H$45*(Kraadpäevad!$G$4-Kraadpäevad!C1573)),Lähteandmed!$I$45)</f>
        <v/>
      </c>
      <c r="N1573" s="114">
        <f>IFERROR(($G$4-M1573)/($G$4-C1573),Lähteandmed!$H$45)</f>
        <v>0</v>
      </c>
      <c r="O1573" s="276">
        <f t="shared" si="49"/>
        <v>-0.8</v>
      </c>
      <c r="P1573" s="276">
        <f>IF(O1573&lt;($G$6-1),Lähteandmed!$E$45*1.2*1.005*(($G$6-1)-O1573),0)</f>
        <v>31.195553759999999</v>
      </c>
    </row>
    <row r="1574" spans="2:16">
      <c r="B1574" s="113">
        <v>1570</v>
      </c>
      <c r="C1574" s="113">
        <v>-0.7</v>
      </c>
      <c r="D1574" s="276">
        <f t="shared" si="48"/>
        <v>10.688797495865579</v>
      </c>
      <c r="L1574" s="114">
        <f>IF(C1574&lt;$G$6,Lähteandmed!$E$45*1.2*1.005*($G$6-O1574),0)</f>
        <v>32.772857039999998</v>
      </c>
      <c r="M1574" s="276" t="str">
        <f>IF(($G$4-Lähteandmed!$H$45*(Kraadpäevad!$G$4-Kraadpäevad!C1574))&gt;Lähteandmed!$I$45,($G$4-Lähteandmed!$H$45*(Kraadpäevad!$G$4-Kraadpäevad!C1574)),Lähteandmed!$I$45)</f>
        <v/>
      </c>
      <c r="N1574" s="114">
        <f>IFERROR(($G$4-M1574)/($G$4-C1574),Lähteandmed!$H$45)</f>
        <v>0</v>
      </c>
      <c r="O1574" s="276">
        <f t="shared" si="49"/>
        <v>-0.7</v>
      </c>
      <c r="P1574" s="276">
        <f>IF(O1574&lt;($G$6-1),Lähteandmed!$E$45*1.2*1.005*(($G$6-1)-O1574),0)</f>
        <v>31.020297839999998</v>
      </c>
    </row>
    <row r="1575" spans="2:16">
      <c r="B1575" s="113">
        <v>1571</v>
      </c>
      <c r="C1575" s="113">
        <v>-0.6</v>
      </c>
      <c r="D1575" s="276">
        <f t="shared" si="48"/>
        <v>10.588797495865579</v>
      </c>
      <c r="L1575" s="114">
        <f>IF(C1575&lt;$G$6,Lähteandmed!$E$45*1.2*1.005*($G$6-O1575),0)</f>
        <v>32.59760112</v>
      </c>
      <c r="M1575" s="276" t="str">
        <f>IF(($G$4-Lähteandmed!$H$45*(Kraadpäevad!$G$4-Kraadpäevad!C1575))&gt;Lähteandmed!$I$45,($G$4-Lähteandmed!$H$45*(Kraadpäevad!$G$4-Kraadpäevad!C1575)),Lähteandmed!$I$45)</f>
        <v/>
      </c>
      <c r="N1575" s="114">
        <f>IFERROR(($G$4-M1575)/($G$4-C1575),Lähteandmed!$H$45)</f>
        <v>0</v>
      </c>
      <c r="O1575" s="276">
        <f t="shared" si="49"/>
        <v>-0.6</v>
      </c>
      <c r="P1575" s="276">
        <f>IF(O1575&lt;($G$6-1),Lähteandmed!$E$45*1.2*1.005*(($G$6-1)-O1575),0)</f>
        <v>30.84504192</v>
      </c>
    </row>
    <row r="1576" spans="2:16">
      <c r="B1576" s="113">
        <v>1572</v>
      </c>
      <c r="C1576" s="113">
        <v>-0.5</v>
      </c>
      <c r="D1576" s="276">
        <f t="shared" si="48"/>
        <v>10.48879749586558</v>
      </c>
      <c r="L1576" s="114">
        <f>IF(C1576&lt;$G$6,Lähteandmed!$E$45*1.2*1.005*($G$6-O1576),0)</f>
        <v>32.422345199999995</v>
      </c>
      <c r="M1576" s="276" t="str">
        <f>IF(($G$4-Lähteandmed!$H$45*(Kraadpäevad!$G$4-Kraadpäevad!C1576))&gt;Lähteandmed!$I$45,($G$4-Lähteandmed!$H$45*(Kraadpäevad!$G$4-Kraadpäevad!C1576)),Lähteandmed!$I$45)</f>
        <v/>
      </c>
      <c r="N1576" s="114">
        <f>IFERROR(($G$4-M1576)/($G$4-C1576),Lähteandmed!$H$45)</f>
        <v>0</v>
      </c>
      <c r="O1576" s="276">
        <f t="shared" si="49"/>
        <v>-0.5</v>
      </c>
      <c r="P1576" s="276">
        <f>IF(O1576&lt;($G$6-1),Lähteandmed!$E$45*1.2*1.005*(($G$6-1)-O1576),0)</f>
        <v>30.669785999999998</v>
      </c>
    </row>
    <row r="1577" spans="2:16">
      <c r="B1577" s="113">
        <v>1573</v>
      </c>
      <c r="C1577" s="113">
        <v>0</v>
      </c>
      <c r="D1577" s="276">
        <f t="shared" si="48"/>
        <v>9.9887974958655796</v>
      </c>
      <c r="L1577" s="114">
        <f>IF(C1577&lt;$G$6,Lähteandmed!$E$45*1.2*1.005*($G$6-O1577),0)</f>
        <v>31.546065599999999</v>
      </c>
      <c r="M1577" s="276" t="str">
        <f>IF(($G$4-Lähteandmed!$H$45*(Kraadpäevad!$G$4-Kraadpäevad!C1577))&gt;Lähteandmed!$I$45,($G$4-Lähteandmed!$H$45*(Kraadpäevad!$G$4-Kraadpäevad!C1577)),Lähteandmed!$I$45)</f>
        <v/>
      </c>
      <c r="N1577" s="114">
        <f>IFERROR(($G$4-M1577)/($G$4-C1577),Lähteandmed!$H$45)</f>
        <v>0</v>
      </c>
      <c r="O1577" s="276">
        <f t="shared" si="49"/>
        <v>0</v>
      </c>
      <c r="P1577" s="276">
        <f>IF(O1577&lt;($G$6-1),Lähteandmed!$E$45*1.2*1.005*(($G$6-1)-O1577),0)</f>
        <v>29.793506399999998</v>
      </c>
    </row>
    <row r="1578" spans="2:16">
      <c r="B1578" s="113">
        <v>1574</v>
      </c>
      <c r="C1578" s="113">
        <v>0.6</v>
      </c>
      <c r="D1578" s="276">
        <f t="shared" si="48"/>
        <v>9.38879749586558</v>
      </c>
      <c r="L1578" s="114">
        <f>IF(C1578&lt;$G$6,Lähteandmed!$E$45*1.2*1.005*($G$6-O1578),0)</f>
        <v>30.494530079999997</v>
      </c>
      <c r="M1578" s="276" t="str">
        <f>IF(($G$4-Lähteandmed!$H$45*(Kraadpäevad!$G$4-Kraadpäevad!C1578))&gt;Lähteandmed!$I$45,($G$4-Lähteandmed!$H$45*(Kraadpäevad!$G$4-Kraadpäevad!C1578)),Lähteandmed!$I$45)</f>
        <v/>
      </c>
      <c r="N1578" s="114">
        <f>IFERROR(($G$4-M1578)/($G$4-C1578),Lähteandmed!$H$45)</f>
        <v>0</v>
      </c>
      <c r="O1578" s="276">
        <f t="shared" si="49"/>
        <v>0.6</v>
      </c>
      <c r="P1578" s="276">
        <f>IF(O1578&lt;($G$6-1),Lähteandmed!$E$45*1.2*1.005*(($G$6-1)-O1578),0)</f>
        <v>28.741970879999997</v>
      </c>
    </row>
    <row r="1579" spans="2:16">
      <c r="B1579" s="113">
        <v>1575</v>
      </c>
      <c r="C1579" s="113">
        <v>1.1000000000000001</v>
      </c>
      <c r="D1579" s="276">
        <f t="shared" si="48"/>
        <v>8.88879749586558</v>
      </c>
      <c r="L1579" s="114">
        <f>IF(C1579&lt;$G$6,Lähteandmed!$E$45*1.2*1.005*($G$6-O1579),0)</f>
        <v>29.618250479999997</v>
      </c>
      <c r="M1579" s="276" t="str">
        <f>IF(($G$4-Lähteandmed!$H$45*(Kraadpäevad!$G$4-Kraadpäevad!C1579))&gt;Lähteandmed!$I$45,($G$4-Lähteandmed!$H$45*(Kraadpäevad!$G$4-Kraadpäevad!C1579)),Lähteandmed!$I$45)</f>
        <v/>
      </c>
      <c r="N1579" s="114">
        <f>IFERROR(($G$4-M1579)/($G$4-C1579),Lähteandmed!$H$45)</f>
        <v>0</v>
      </c>
      <c r="O1579" s="276">
        <f t="shared" si="49"/>
        <v>1.1000000000000001</v>
      </c>
      <c r="P1579" s="276">
        <f>IF(O1579&lt;($G$6-1),Lähteandmed!$E$45*1.2*1.005*(($G$6-1)-O1579),0)</f>
        <v>27.86569128</v>
      </c>
    </row>
    <row r="1580" spans="2:16">
      <c r="B1580" s="113">
        <v>1576</v>
      </c>
      <c r="C1580" s="113">
        <v>1.2</v>
      </c>
      <c r="D1580" s="276">
        <f t="shared" si="48"/>
        <v>8.7887974958655803</v>
      </c>
      <c r="L1580" s="114">
        <f>IF(C1580&lt;$G$6,Lähteandmed!$E$45*1.2*1.005*($G$6-O1580),0)</f>
        <v>29.442994559999999</v>
      </c>
      <c r="M1580" s="276" t="str">
        <f>IF(($G$4-Lähteandmed!$H$45*(Kraadpäevad!$G$4-Kraadpäevad!C1580))&gt;Lähteandmed!$I$45,($G$4-Lähteandmed!$H$45*(Kraadpäevad!$G$4-Kraadpäevad!C1580)),Lähteandmed!$I$45)</f>
        <v/>
      </c>
      <c r="N1580" s="114">
        <f>IFERROR(($G$4-M1580)/($G$4-C1580),Lähteandmed!$H$45)</f>
        <v>0</v>
      </c>
      <c r="O1580" s="276">
        <f t="shared" si="49"/>
        <v>1.2</v>
      </c>
      <c r="P1580" s="276">
        <f>IF(O1580&lt;($G$6-1),Lähteandmed!$E$45*1.2*1.005*(($G$6-1)-O1580),0)</f>
        <v>27.690435359999999</v>
      </c>
    </row>
    <row r="1581" spans="2:16">
      <c r="B1581" s="113">
        <v>1577</v>
      </c>
      <c r="C1581" s="113">
        <v>1.2</v>
      </c>
      <c r="D1581" s="276">
        <f t="shared" si="48"/>
        <v>8.7887974958655803</v>
      </c>
      <c r="L1581" s="114">
        <f>IF(C1581&lt;$G$6,Lähteandmed!$E$45*1.2*1.005*($G$6-O1581),0)</f>
        <v>29.442994559999999</v>
      </c>
      <c r="M1581" s="276" t="str">
        <f>IF(($G$4-Lähteandmed!$H$45*(Kraadpäevad!$G$4-Kraadpäevad!C1581))&gt;Lähteandmed!$I$45,($G$4-Lähteandmed!$H$45*(Kraadpäevad!$G$4-Kraadpäevad!C1581)),Lähteandmed!$I$45)</f>
        <v/>
      </c>
      <c r="N1581" s="114">
        <f>IFERROR(($G$4-M1581)/($G$4-C1581),Lähteandmed!$H$45)</f>
        <v>0</v>
      </c>
      <c r="O1581" s="276">
        <f t="shared" si="49"/>
        <v>1.2</v>
      </c>
      <c r="P1581" s="276">
        <f>IF(O1581&lt;($G$6-1),Lähteandmed!$E$45*1.2*1.005*(($G$6-1)-O1581),0)</f>
        <v>27.690435359999999</v>
      </c>
    </row>
    <row r="1582" spans="2:16">
      <c r="B1582" s="113">
        <v>1578</v>
      </c>
      <c r="C1582" s="113">
        <v>1.3</v>
      </c>
      <c r="D1582" s="276">
        <f t="shared" si="48"/>
        <v>8.6887974958655789</v>
      </c>
      <c r="L1582" s="114">
        <f>IF(C1582&lt;$G$6,Lähteandmed!$E$45*1.2*1.005*($G$6-O1582),0)</f>
        <v>29.267738639999997</v>
      </c>
      <c r="M1582" s="276" t="str">
        <f>IF(($G$4-Lähteandmed!$H$45*(Kraadpäevad!$G$4-Kraadpäevad!C1582))&gt;Lähteandmed!$I$45,($G$4-Lähteandmed!$H$45*(Kraadpäevad!$G$4-Kraadpäevad!C1582)),Lähteandmed!$I$45)</f>
        <v/>
      </c>
      <c r="N1582" s="114">
        <f>IFERROR(($G$4-M1582)/($G$4-C1582),Lähteandmed!$H$45)</f>
        <v>0</v>
      </c>
      <c r="O1582" s="276">
        <f t="shared" si="49"/>
        <v>1.3</v>
      </c>
      <c r="P1582" s="276">
        <f>IF(O1582&lt;($G$6-1),Lähteandmed!$E$45*1.2*1.005*(($G$6-1)-O1582),0)</f>
        <v>27.515179439999997</v>
      </c>
    </row>
    <row r="1583" spans="2:16">
      <c r="B1583" s="113">
        <v>1579</v>
      </c>
      <c r="C1583" s="113">
        <v>1.1000000000000001</v>
      </c>
      <c r="D1583" s="276">
        <f t="shared" si="48"/>
        <v>8.88879749586558</v>
      </c>
      <c r="L1583" s="114">
        <f>IF(C1583&lt;$G$6,Lähteandmed!$E$45*1.2*1.005*($G$6-O1583),0)</f>
        <v>29.618250479999997</v>
      </c>
      <c r="M1583" s="276" t="str">
        <f>IF(($G$4-Lähteandmed!$H$45*(Kraadpäevad!$G$4-Kraadpäevad!C1583))&gt;Lähteandmed!$I$45,($G$4-Lähteandmed!$H$45*(Kraadpäevad!$G$4-Kraadpäevad!C1583)),Lähteandmed!$I$45)</f>
        <v/>
      </c>
      <c r="N1583" s="114">
        <f>IFERROR(($G$4-M1583)/($G$4-C1583),Lähteandmed!$H$45)</f>
        <v>0</v>
      </c>
      <c r="O1583" s="276">
        <f t="shared" si="49"/>
        <v>1.1000000000000001</v>
      </c>
      <c r="P1583" s="276">
        <f>IF(O1583&lt;($G$6-1),Lähteandmed!$E$45*1.2*1.005*(($G$6-1)-O1583),0)</f>
        <v>27.86569128</v>
      </c>
    </row>
    <row r="1584" spans="2:16">
      <c r="B1584" s="113">
        <v>1580</v>
      </c>
      <c r="C1584" s="113">
        <v>0.8</v>
      </c>
      <c r="D1584" s="276">
        <f t="shared" si="48"/>
        <v>9.1887974958655789</v>
      </c>
      <c r="L1584" s="114">
        <f>IF(C1584&lt;$G$6,Lähteandmed!$E$45*1.2*1.005*($G$6-O1584),0)</f>
        <v>30.144018239999998</v>
      </c>
      <c r="M1584" s="276" t="str">
        <f>IF(($G$4-Lähteandmed!$H$45*(Kraadpäevad!$G$4-Kraadpäevad!C1584))&gt;Lähteandmed!$I$45,($G$4-Lähteandmed!$H$45*(Kraadpäevad!$G$4-Kraadpäevad!C1584)),Lähteandmed!$I$45)</f>
        <v/>
      </c>
      <c r="N1584" s="114">
        <f>IFERROR(($G$4-M1584)/($G$4-C1584),Lähteandmed!$H$45)</f>
        <v>0</v>
      </c>
      <c r="O1584" s="276">
        <f t="shared" si="49"/>
        <v>0.8</v>
      </c>
      <c r="P1584" s="276">
        <f>IF(O1584&lt;($G$6-1),Lähteandmed!$E$45*1.2*1.005*(($G$6-1)-O1584),0)</f>
        <v>28.391459039999997</v>
      </c>
    </row>
    <row r="1585" spans="2:16">
      <c r="B1585" s="113">
        <v>1581</v>
      </c>
      <c r="C1585" s="113">
        <v>0.6</v>
      </c>
      <c r="D1585" s="276">
        <f t="shared" si="48"/>
        <v>9.38879749586558</v>
      </c>
      <c r="L1585" s="114">
        <f>IF(C1585&lt;$G$6,Lähteandmed!$E$45*1.2*1.005*($G$6-O1585),0)</f>
        <v>30.494530079999997</v>
      </c>
      <c r="M1585" s="276" t="str">
        <f>IF(($G$4-Lähteandmed!$H$45*(Kraadpäevad!$G$4-Kraadpäevad!C1585))&gt;Lähteandmed!$I$45,($G$4-Lähteandmed!$H$45*(Kraadpäevad!$G$4-Kraadpäevad!C1585)),Lähteandmed!$I$45)</f>
        <v/>
      </c>
      <c r="N1585" s="114">
        <f>IFERROR(($G$4-M1585)/($G$4-C1585),Lähteandmed!$H$45)</f>
        <v>0</v>
      </c>
      <c r="O1585" s="276">
        <f t="shared" si="49"/>
        <v>0.6</v>
      </c>
      <c r="P1585" s="276">
        <f>IF(O1585&lt;($G$6-1),Lähteandmed!$E$45*1.2*1.005*(($G$6-1)-O1585),0)</f>
        <v>28.741970879999997</v>
      </c>
    </row>
    <row r="1586" spans="2:16">
      <c r="B1586" s="113">
        <v>1582</v>
      </c>
      <c r="C1586" s="113">
        <v>0.5</v>
      </c>
      <c r="D1586" s="276">
        <f t="shared" si="48"/>
        <v>9.4887974958655796</v>
      </c>
      <c r="L1586" s="114">
        <f>IF(C1586&lt;$G$6,Lähteandmed!$E$45*1.2*1.005*($G$6-O1586),0)</f>
        <v>30.669785999999998</v>
      </c>
      <c r="M1586" s="276" t="str">
        <f>IF(($G$4-Lähteandmed!$H$45*(Kraadpäevad!$G$4-Kraadpäevad!C1586))&gt;Lähteandmed!$I$45,($G$4-Lähteandmed!$H$45*(Kraadpäevad!$G$4-Kraadpäevad!C1586)),Lähteandmed!$I$45)</f>
        <v/>
      </c>
      <c r="N1586" s="114">
        <f>IFERROR(($G$4-M1586)/($G$4-C1586),Lähteandmed!$H$45)</f>
        <v>0</v>
      </c>
      <c r="O1586" s="276">
        <f t="shared" si="49"/>
        <v>0.5</v>
      </c>
      <c r="P1586" s="276">
        <f>IF(O1586&lt;($G$6-1),Lähteandmed!$E$45*1.2*1.005*(($G$6-1)-O1586),0)</f>
        <v>28.917226799999998</v>
      </c>
    </row>
    <row r="1587" spans="2:16">
      <c r="B1587" s="113">
        <v>1583</v>
      </c>
      <c r="C1587" s="113">
        <v>0.5</v>
      </c>
      <c r="D1587" s="276">
        <f t="shared" si="48"/>
        <v>9.4887974958655796</v>
      </c>
      <c r="L1587" s="114">
        <f>IF(C1587&lt;$G$6,Lähteandmed!$E$45*1.2*1.005*($G$6-O1587),0)</f>
        <v>30.669785999999998</v>
      </c>
      <c r="M1587" s="276" t="str">
        <f>IF(($G$4-Lähteandmed!$H$45*(Kraadpäevad!$G$4-Kraadpäevad!C1587))&gt;Lähteandmed!$I$45,($G$4-Lähteandmed!$H$45*(Kraadpäevad!$G$4-Kraadpäevad!C1587)),Lähteandmed!$I$45)</f>
        <v/>
      </c>
      <c r="N1587" s="114">
        <f>IFERROR(($G$4-M1587)/($G$4-C1587),Lähteandmed!$H$45)</f>
        <v>0</v>
      </c>
      <c r="O1587" s="276">
        <f t="shared" si="49"/>
        <v>0.5</v>
      </c>
      <c r="P1587" s="276">
        <f>IF(O1587&lt;($G$6-1),Lähteandmed!$E$45*1.2*1.005*(($G$6-1)-O1587),0)</f>
        <v>28.917226799999998</v>
      </c>
    </row>
    <row r="1588" spans="2:16">
      <c r="B1588" s="113">
        <v>1584</v>
      </c>
      <c r="C1588" s="113">
        <v>0.4</v>
      </c>
      <c r="D1588" s="276">
        <f t="shared" si="48"/>
        <v>9.5887974958655793</v>
      </c>
      <c r="L1588" s="114">
        <f>IF(C1588&lt;$G$6,Lähteandmed!$E$45*1.2*1.005*($G$6-O1588),0)</f>
        <v>30.84504192</v>
      </c>
      <c r="M1588" s="276" t="str">
        <f>IF(($G$4-Lähteandmed!$H$45*(Kraadpäevad!$G$4-Kraadpäevad!C1588))&gt;Lähteandmed!$I$45,($G$4-Lähteandmed!$H$45*(Kraadpäevad!$G$4-Kraadpäevad!C1588)),Lähteandmed!$I$45)</f>
        <v/>
      </c>
      <c r="N1588" s="114">
        <f>IFERROR(($G$4-M1588)/($G$4-C1588),Lähteandmed!$H$45)</f>
        <v>0</v>
      </c>
      <c r="O1588" s="276">
        <f t="shared" si="49"/>
        <v>0.4</v>
      </c>
      <c r="P1588" s="276">
        <f>IF(O1588&lt;($G$6-1),Lähteandmed!$E$45*1.2*1.005*(($G$6-1)-O1588),0)</f>
        <v>29.09248272</v>
      </c>
    </row>
    <row r="1589" spans="2:16">
      <c r="B1589" s="113">
        <v>1585</v>
      </c>
      <c r="C1589" s="113">
        <v>0.3</v>
      </c>
      <c r="D1589" s="276">
        <f t="shared" si="48"/>
        <v>9.6887974958655789</v>
      </c>
      <c r="L1589" s="114">
        <f>IF(C1589&lt;$G$6,Lähteandmed!$E$45*1.2*1.005*($G$6-O1589),0)</f>
        <v>31.020297839999998</v>
      </c>
      <c r="M1589" s="276" t="str">
        <f>IF(($G$4-Lähteandmed!$H$45*(Kraadpäevad!$G$4-Kraadpäevad!C1589))&gt;Lähteandmed!$I$45,($G$4-Lähteandmed!$H$45*(Kraadpäevad!$G$4-Kraadpäevad!C1589)),Lähteandmed!$I$45)</f>
        <v/>
      </c>
      <c r="N1589" s="114">
        <f>IFERROR(($G$4-M1589)/($G$4-C1589),Lähteandmed!$H$45)</f>
        <v>0</v>
      </c>
      <c r="O1589" s="276">
        <f t="shared" si="49"/>
        <v>0.3</v>
      </c>
      <c r="P1589" s="276">
        <f>IF(O1589&lt;($G$6-1),Lähteandmed!$E$45*1.2*1.005*(($G$6-1)-O1589),0)</f>
        <v>29.267738639999997</v>
      </c>
    </row>
    <row r="1590" spans="2:16">
      <c r="B1590" s="113">
        <v>1586</v>
      </c>
      <c r="C1590" s="113">
        <v>0.1</v>
      </c>
      <c r="D1590" s="276">
        <f t="shared" si="48"/>
        <v>9.88879749586558</v>
      </c>
      <c r="L1590" s="114">
        <f>IF(C1590&lt;$G$6,Lähteandmed!$E$45*1.2*1.005*($G$6-O1590),0)</f>
        <v>31.370809679999994</v>
      </c>
      <c r="M1590" s="276" t="str">
        <f>IF(($G$4-Lähteandmed!$H$45*(Kraadpäevad!$G$4-Kraadpäevad!C1590))&gt;Lähteandmed!$I$45,($G$4-Lähteandmed!$H$45*(Kraadpäevad!$G$4-Kraadpäevad!C1590)),Lähteandmed!$I$45)</f>
        <v/>
      </c>
      <c r="N1590" s="114">
        <f>IFERROR(($G$4-M1590)/($G$4-C1590),Lähteandmed!$H$45)</f>
        <v>0</v>
      </c>
      <c r="O1590" s="276">
        <f t="shared" si="49"/>
        <v>0.1</v>
      </c>
      <c r="P1590" s="276">
        <f>IF(O1590&lt;($G$6-1),Lähteandmed!$E$45*1.2*1.005*(($G$6-1)-O1590),0)</f>
        <v>29.618250479999997</v>
      </c>
    </row>
    <row r="1591" spans="2:16">
      <c r="B1591" s="113">
        <v>1587</v>
      </c>
      <c r="C1591" s="113">
        <v>0</v>
      </c>
      <c r="D1591" s="276">
        <f t="shared" si="48"/>
        <v>9.9887974958655796</v>
      </c>
      <c r="L1591" s="114">
        <f>IF(C1591&lt;$G$6,Lähteandmed!$E$45*1.2*1.005*($G$6-O1591),0)</f>
        <v>31.546065599999999</v>
      </c>
      <c r="M1591" s="276" t="str">
        <f>IF(($G$4-Lähteandmed!$H$45*(Kraadpäevad!$G$4-Kraadpäevad!C1591))&gt;Lähteandmed!$I$45,($G$4-Lähteandmed!$H$45*(Kraadpäevad!$G$4-Kraadpäevad!C1591)),Lähteandmed!$I$45)</f>
        <v/>
      </c>
      <c r="N1591" s="114">
        <f>IFERROR(($G$4-M1591)/($G$4-C1591),Lähteandmed!$H$45)</f>
        <v>0</v>
      </c>
      <c r="O1591" s="276">
        <f t="shared" si="49"/>
        <v>0</v>
      </c>
      <c r="P1591" s="276">
        <f>IF(O1591&lt;($G$6-1),Lähteandmed!$E$45*1.2*1.005*(($G$6-1)-O1591),0)</f>
        <v>29.793506399999998</v>
      </c>
    </row>
    <row r="1592" spans="2:16">
      <c r="B1592" s="113">
        <v>1588</v>
      </c>
      <c r="C1592" s="113">
        <v>-0.3</v>
      </c>
      <c r="D1592" s="276">
        <f t="shared" si="48"/>
        <v>10.28879749586558</v>
      </c>
      <c r="L1592" s="114">
        <f>IF(C1592&lt;$G$6,Lähteandmed!$E$45*1.2*1.005*($G$6-O1592),0)</f>
        <v>32.071833359999999</v>
      </c>
      <c r="M1592" s="276" t="str">
        <f>IF(($G$4-Lähteandmed!$H$45*(Kraadpäevad!$G$4-Kraadpäevad!C1592))&gt;Lähteandmed!$I$45,($G$4-Lähteandmed!$H$45*(Kraadpäevad!$G$4-Kraadpäevad!C1592)),Lähteandmed!$I$45)</f>
        <v/>
      </c>
      <c r="N1592" s="114">
        <f>IFERROR(($G$4-M1592)/($G$4-C1592),Lähteandmed!$H$45)</f>
        <v>0</v>
      </c>
      <c r="O1592" s="276">
        <f t="shared" si="49"/>
        <v>-0.3</v>
      </c>
      <c r="P1592" s="276">
        <f>IF(O1592&lt;($G$6-1),Lähteandmed!$E$45*1.2*1.005*(($G$6-1)-O1592),0)</f>
        <v>30.319274159999999</v>
      </c>
    </row>
    <row r="1593" spans="2:16">
      <c r="B1593" s="113">
        <v>1589</v>
      </c>
      <c r="C1593" s="113">
        <v>-0.6</v>
      </c>
      <c r="D1593" s="276">
        <f t="shared" si="48"/>
        <v>10.588797495865579</v>
      </c>
      <c r="L1593" s="114">
        <f>IF(C1593&lt;$G$6,Lähteandmed!$E$45*1.2*1.005*($G$6-O1593),0)</f>
        <v>32.59760112</v>
      </c>
      <c r="M1593" s="276" t="str">
        <f>IF(($G$4-Lähteandmed!$H$45*(Kraadpäevad!$G$4-Kraadpäevad!C1593))&gt;Lähteandmed!$I$45,($G$4-Lähteandmed!$H$45*(Kraadpäevad!$G$4-Kraadpäevad!C1593)),Lähteandmed!$I$45)</f>
        <v/>
      </c>
      <c r="N1593" s="114">
        <f>IFERROR(($G$4-M1593)/($G$4-C1593),Lähteandmed!$H$45)</f>
        <v>0</v>
      </c>
      <c r="O1593" s="276">
        <f t="shared" si="49"/>
        <v>-0.6</v>
      </c>
      <c r="P1593" s="276">
        <f>IF(O1593&lt;($G$6-1),Lähteandmed!$E$45*1.2*1.005*(($G$6-1)-O1593),0)</f>
        <v>30.84504192</v>
      </c>
    </row>
    <row r="1594" spans="2:16">
      <c r="B1594" s="113">
        <v>1590</v>
      </c>
      <c r="C1594" s="113">
        <v>-0.9</v>
      </c>
      <c r="D1594" s="276">
        <f t="shared" si="48"/>
        <v>10.88879749586558</v>
      </c>
      <c r="L1594" s="114">
        <f>IF(C1594&lt;$G$6,Lähteandmed!$E$45*1.2*1.005*($G$6-O1594),0)</f>
        <v>33.123368879999994</v>
      </c>
      <c r="M1594" s="276" t="str">
        <f>IF(($G$4-Lähteandmed!$H$45*(Kraadpäevad!$G$4-Kraadpäevad!C1594))&gt;Lähteandmed!$I$45,($G$4-Lähteandmed!$H$45*(Kraadpäevad!$G$4-Kraadpäevad!C1594)),Lähteandmed!$I$45)</f>
        <v/>
      </c>
      <c r="N1594" s="114">
        <f>IFERROR(($G$4-M1594)/($G$4-C1594),Lähteandmed!$H$45)</f>
        <v>0</v>
      </c>
      <c r="O1594" s="276">
        <f t="shared" si="49"/>
        <v>-0.9</v>
      </c>
      <c r="P1594" s="276">
        <f>IF(O1594&lt;($G$6-1),Lähteandmed!$E$45*1.2*1.005*(($G$6-1)-O1594),0)</f>
        <v>31.370809679999994</v>
      </c>
    </row>
    <row r="1595" spans="2:16">
      <c r="B1595" s="113">
        <v>1591</v>
      </c>
      <c r="C1595" s="113">
        <v>-1.1000000000000001</v>
      </c>
      <c r="D1595" s="276">
        <f t="shared" si="48"/>
        <v>11.088797495865579</v>
      </c>
      <c r="L1595" s="114">
        <f>IF(C1595&lt;$G$6,Lähteandmed!$E$45*1.2*1.005*($G$6-O1595),0)</f>
        <v>33.473880719999997</v>
      </c>
      <c r="M1595" s="276" t="str">
        <f>IF(($G$4-Lähteandmed!$H$45*(Kraadpäevad!$G$4-Kraadpäevad!C1595))&gt;Lähteandmed!$I$45,($G$4-Lähteandmed!$H$45*(Kraadpäevad!$G$4-Kraadpäevad!C1595)),Lähteandmed!$I$45)</f>
        <v/>
      </c>
      <c r="N1595" s="114">
        <f>IFERROR(($G$4-M1595)/($G$4-C1595),Lähteandmed!$H$45)</f>
        <v>0</v>
      </c>
      <c r="O1595" s="276">
        <f t="shared" si="49"/>
        <v>-1.1000000000000001</v>
      </c>
      <c r="P1595" s="276">
        <f>IF(O1595&lt;($G$6-1),Lähteandmed!$E$45*1.2*1.005*(($G$6-1)-O1595),0)</f>
        <v>31.72132152</v>
      </c>
    </row>
    <row r="1596" spans="2:16">
      <c r="B1596" s="113">
        <v>1592</v>
      </c>
      <c r="C1596" s="113">
        <v>-1.4</v>
      </c>
      <c r="D1596" s="276">
        <f t="shared" si="48"/>
        <v>11.38879749586558</v>
      </c>
      <c r="L1596" s="114">
        <f>IF(C1596&lt;$G$6,Lähteandmed!$E$45*1.2*1.005*($G$6-O1596),0)</f>
        <v>33.999648479999998</v>
      </c>
      <c r="M1596" s="276" t="str">
        <f>IF(($G$4-Lähteandmed!$H$45*(Kraadpäevad!$G$4-Kraadpäevad!C1596))&gt;Lähteandmed!$I$45,($G$4-Lähteandmed!$H$45*(Kraadpäevad!$G$4-Kraadpäevad!C1596)),Lähteandmed!$I$45)</f>
        <v/>
      </c>
      <c r="N1596" s="114">
        <f>IFERROR(($G$4-M1596)/($G$4-C1596),Lähteandmed!$H$45)</f>
        <v>0</v>
      </c>
      <c r="O1596" s="276">
        <f t="shared" si="49"/>
        <v>-1.4</v>
      </c>
      <c r="P1596" s="276">
        <f>IF(O1596&lt;($G$6-1),Lähteandmed!$E$45*1.2*1.005*(($G$6-1)-O1596),0)</f>
        <v>32.247089279999997</v>
      </c>
    </row>
    <row r="1597" spans="2:16">
      <c r="B1597" s="113">
        <v>1593</v>
      </c>
      <c r="C1597" s="113">
        <v>-1.6</v>
      </c>
      <c r="D1597" s="276">
        <f t="shared" si="48"/>
        <v>11.588797495865579</v>
      </c>
      <c r="L1597" s="114">
        <f>IF(C1597&lt;$G$6,Lähteandmed!$E$45*1.2*1.005*($G$6-O1597),0)</f>
        <v>34.350160320000001</v>
      </c>
      <c r="M1597" s="276" t="str">
        <f>IF(($G$4-Lähteandmed!$H$45*(Kraadpäevad!$G$4-Kraadpäevad!C1597))&gt;Lähteandmed!$I$45,($G$4-Lähteandmed!$H$45*(Kraadpäevad!$G$4-Kraadpäevad!C1597)),Lähteandmed!$I$45)</f>
        <v/>
      </c>
      <c r="N1597" s="114">
        <f>IFERROR(($G$4-M1597)/($G$4-C1597),Lähteandmed!$H$45)</f>
        <v>0</v>
      </c>
      <c r="O1597" s="276">
        <f t="shared" si="49"/>
        <v>-1.6</v>
      </c>
      <c r="P1597" s="276">
        <f>IF(O1597&lt;($G$6-1),Lähteandmed!$E$45*1.2*1.005*(($G$6-1)-O1597),0)</f>
        <v>32.59760112</v>
      </c>
    </row>
    <row r="1598" spans="2:16">
      <c r="B1598" s="113">
        <v>1594</v>
      </c>
      <c r="C1598" s="113">
        <v>-1.6</v>
      </c>
      <c r="D1598" s="276">
        <f t="shared" si="48"/>
        <v>11.588797495865579</v>
      </c>
      <c r="L1598" s="114">
        <f>IF(C1598&lt;$G$6,Lähteandmed!$E$45*1.2*1.005*($G$6-O1598),0)</f>
        <v>34.350160320000001</v>
      </c>
      <c r="M1598" s="276" t="str">
        <f>IF(($G$4-Lähteandmed!$H$45*(Kraadpäevad!$G$4-Kraadpäevad!C1598))&gt;Lähteandmed!$I$45,($G$4-Lähteandmed!$H$45*(Kraadpäevad!$G$4-Kraadpäevad!C1598)),Lähteandmed!$I$45)</f>
        <v/>
      </c>
      <c r="N1598" s="114">
        <f>IFERROR(($G$4-M1598)/($G$4-C1598),Lähteandmed!$H$45)</f>
        <v>0</v>
      </c>
      <c r="O1598" s="276">
        <f t="shared" si="49"/>
        <v>-1.6</v>
      </c>
      <c r="P1598" s="276">
        <f>IF(O1598&lt;($G$6-1),Lähteandmed!$E$45*1.2*1.005*(($G$6-1)-O1598),0)</f>
        <v>32.59760112</v>
      </c>
    </row>
    <row r="1599" spans="2:16">
      <c r="B1599" s="113">
        <v>1595</v>
      </c>
      <c r="C1599" s="113">
        <v>-1.6</v>
      </c>
      <c r="D1599" s="276">
        <f t="shared" si="48"/>
        <v>11.588797495865579</v>
      </c>
      <c r="L1599" s="114">
        <f>IF(C1599&lt;$G$6,Lähteandmed!$E$45*1.2*1.005*($G$6-O1599),0)</f>
        <v>34.350160320000001</v>
      </c>
      <c r="M1599" s="276" t="str">
        <f>IF(($G$4-Lähteandmed!$H$45*(Kraadpäevad!$G$4-Kraadpäevad!C1599))&gt;Lähteandmed!$I$45,($G$4-Lähteandmed!$H$45*(Kraadpäevad!$G$4-Kraadpäevad!C1599)),Lähteandmed!$I$45)</f>
        <v/>
      </c>
      <c r="N1599" s="114">
        <f>IFERROR(($G$4-M1599)/($G$4-C1599),Lähteandmed!$H$45)</f>
        <v>0</v>
      </c>
      <c r="O1599" s="276">
        <f t="shared" si="49"/>
        <v>-1.6</v>
      </c>
      <c r="P1599" s="276">
        <f>IF(O1599&lt;($G$6-1),Lähteandmed!$E$45*1.2*1.005*(($G$6-1)-O1599),0)</f>
        <v>32.59760112</v>
      </c>
    </row>
    <row r="1600" spans="2:16">
      <c r="B1600" s="113">
        <v>1596</v>
      </c>
      <c r="C1600" s="113">
        <v>-1.6</v>
      </c>
      <c r="D1600" s="276">
        <f t="shared" si="48"/>
        <v>11.588797495865579</v>
      </c>
      <c r="L1600" s="114">
        <f>IF(C1600&lt;$G$6,Lähteandmed!$E$45*1.2*1.005*($G$6-O1600),0)</f>
        <v>34.350160320000001</v>
      </c>
      <c r="M1600" s="276" t="str">
        <f>IF(($G$4-Lähteandmed!$H$45*(Kraadpäevad!$G$4-Kraadpäevad!C1600))&gt;Lähteandmed!$I$45,($G$4-Lähteandmed!$H$45*(Kraadpäevad!$G$4-Kraadpäevad!C1600)),Lähteandmed!$I$45)</f>
        <v/>
      </c>
      <c r="N1600" s="114">
        <f>IFERROR(($G$4-M1600)/($G$4-C1600),Lähteandmed!$H$45)</f>
        <v>0</v>
      </c>
      <c r="O1600" s="276">
        <f t="shared" si="49"/>
        <v>-1.6</v>
      </c>
      <c r="P1600" s="276">
        <f>IF(O1600&lt;($G$6-1),Lähteandmed!$E$45*1.2*1.005*(($G$6-1)-O1600),0)</f>
        <v>32.59760112</v>
      </c>
    </row>
    <row r="1601" spans="2:16">
      <c r="B1601" s="113">
        <v>1597</v>
      </c>
      <c r="C1601" s="113">
        <v>-1.1000000000000001</v>
      </c>
      <c r="D1601" s="276">
        <f t="shared" si="48"/>
        <v>11.088797495865579</v>
      </c>
      <c r="L1601" s="114">
        <f>IF(C1601&lt;$G$6,Lähteandmed!$E$45*1.2*1.005*($G$6-O1601),0)</f>
        <v>33.473880719999997</v>
      </c>
      <c r="M1601" s="276" t="str">
        <f>IF(($G$4-Lähteandmed!$H$45*(Kraadpäevad!$G$4-Kraadpäevad!C1601))&gt;Lähteandmed!$I$45,($G$4-Lähteandmed!$H$45*(Kraadpäevad!$G$4-Kraadpäevad!C1601)),Lähteandmed!$I$45)</f>
        <v/>
      </c>
      <c r="N1601" s="114">
        <f>IFERROR(($G$4-M1601)/($G$4-C1601),Lähteandmed!$H$45)</f>
        <v>0</v>
      </c>
      <c r="O1601" s="276">
        <f t="shared" si="49"/>
        <v>-1.1000000000000001</v>
      </c>
      <c r="P1601" s="276">
        <f>IF(O1601&lt;($G$6-1),Lähteandmed!$E$45*1.2*1.005*(($G$6-1)-O1601),0)</f>
        <v>31.72132152</v>
      </c>
    </row>
    <row r="1602" spans="2:16">
      <c r="B1602" s="113">
        <v>1598</v>
      </c>
      <c r="C1602" s="113">
        <v>-0.7</v>
      </c>
      <c r="D1602" s="276">
        <f t="shared" si="48"/>
        <v>10.688797495865579</v>
      </c>
      <c r="L1602" s="114">
        <f>IF(C1602&lt;$G$6,Lähteandmed!$E$45*1.2*1.005*($G$6-O1602),0)</f>
        <v>32.772857039999998</v>
      </c>
      <c r="M1602" s="276" t="str">
        <f>IF(($G$4-Lähteandmed!$H$45*(Kraadpäevad!$G$4-Kraadpäevad!C1602))&gt;Lähteandmed!$I$45,($G$4-Lähteandmed!$H$45*(Kraadpäevad!$G$4-Kraadpäevad!C1602)),Lähteandmed!$I$45)</f>
        <v/>
      </c>
      <c r="N1602" s="114">
        <f>IFERROR(($G$4-M1602)/($G$4-C1602),Lähteandmed!$H$45)</f>
        <v>0</v>
      </c>
      <c r="O1602" s="276">
        <f t="shared" si="49"/>
        <v>-0.7</v>
      </c>
      <c r="P1602" s="276">
        <f>IF(O1602&lt;($G$6-1),Lähteandmed!$E$45*1.2*1.005*(($G$6-1)-O1602),0)</f>
        <v>31.020297839999998</v>
      </c>
    </row>
    <row r="1603" spans="2:16">
      <c r="B1603" s="113">
        <v>1599</v>
      </c>
      <c r="C1603" s="113">
        <v>-0.2</v>
      </c>
      <c r="D1603" s="276">
        <f t="shared" si="48"/>
        <v>10.188797495865579</v>
      </c>
      <c r="L1603" s="114">
        <f>IF(C1603&lt;$G$6,Lähteandmed!$E$45*1.2*1.005*($G$6-O1603),0)</f>
        <v>31.896577439999998</v>
      </c>
      <c r="M1603" s="276" t="str">
        <f>IF(($G$4-Lähteandmed!$H$45*(Kraadpäevad!$G$4-Kraadpäevad!C1603))&gt;Lähteandmed!$I$45,($G$4-Lähteandmed!$H$45*(Kraadpäevad!$G$4-Kraadpäevad!C1603)),Lähteandmed!$I$45)</f>
        <v/>
      </c>
      <c r="N1603" s="114">
        <f>IFERROR(($G$4-M1603)/($G$4-C1603),Lähteandmed!$H$45)</f>
        <v>0</v>
      </c>
      <c r="O1603" s="276">
        <f t="shared" si="49"/>
        <v>-0.2</v>
      </c>
      <c r="P1603" s="276">
        <f>IF(O1603&lt;($G$6-1),Lähteandmed!$E$45*1.2*1.005*(($G$6-1)-O1603),0)</f>
        <v>30.144018239999998</v>
      </c>
    </row>
    <row r="1604" spans="2:16">
      <c r="B1604" s="113">
        <v>1600</v>
      </c>
      <c r="C1604" s="113">
        <v>-0.1</v>
      </c>
      <c r="D1604" s="276">
        <f t="shared" ref="D1604:D1667" si="50">IFERROR(IF($G$5-C1604&gt;0,$G$5-C1604,"0"),0)</f>
        <v>10.088797495865579</v>
      </c>
      <c r="L1604" s="114">
        <f>IF(C1604&lt;$G$6,Lähteandmed!$E$45*1.2*1.005*($G$6-O1604),0)</f>
        <v>31.72132152</v>
      </c>
      <c r="M1604" s="276" t="str">
        <f>IF(($G$4-Lähteandmed!$H$45*(Kraadpäevad!$G$4-Kraadpäevad!C1604))&gt;Lähteandmed!$I$45,($G$4-Lähteandmed!$H$45*(Kraadpäevad!$G$4-Kraadpäevad!C1604)),Lähteandmed!$I$45)</f>
        <v/>
      </c>
      <c r="N1604" s="114">
        <f>IFERROR(($G$4-M1604)/($G$4-C1604),Lähteandmed!$H$45)</f>
        <v>0</v>
      </c>
      <c r="O1604" s="276">
        <f t="shared" ref="O1604:O1667" si="51">N1604*($G$4-C1604)+C1604</f>
        <v>-0.1</v>
      </c>
      <c r="P1604" s="276">
        <f>IF(O1604&lt;($G$6-1),Lähteandmed!$E$45*1.2*1.005*(($G$6-1)-O1604),0)</f>
        <v>29.96876232</v>
      </c>
    </row>
    <row r="1605" spans="2:16">
      <c r="B1605" s="113">
        <v>1601</v>
      </c>
      <c r="C1605" s="113">
        <v>0</v>
      </c>
      <c r="D1605" s="276">
        <f t="shared" si="50"/>
        <v>9.9887974958655796</v>
      </c>
      <c r="L1605" s="114">
        <f>IF(C1605&lt;$G$6,Lähteandmed!$E$45*1.2*1.005*($G$6-O1605),0)</f>
        <v>31.546065599999999</v>
      </c>
      <c r="M1605" s="276" t="str">
        <f>IF(($G$4-Lähteandmed!$H$45*(Kraadpäevad!$G$4-Kraadpäevad!C1605))&gt;Lähteandmed!$I$45,($G$4-Lähteandmed!$H$45*(Kraadpäevad!$G$4-Kraadpäevad!C1605)),Lähteandmed!$I$45)</f>
        <v/>
      </c>
      <c r="N1605" s="114">
        <f>IFERROR(($G$4-M1605)/($G$4-C1605),Lähteandmed!$H$45)</f>
        <v>0</v>
      </c>
      <c r="O1605" s="276">
        <f t="shared" si="51"/>
        <v>0</v>
      </c>
      <c r="P1605" s="276">
        <f>IF(O1605&lt;($G$6-1),Lähteandmed!$E$45*1.2*1.005*(($G$6-1)-O1605),0)</f>
        <v>29.793506399999998</v>
      </c>
    </row>
    <row r="1606" spans="2:16">
      <c r="B1606" s="113">
        <v>1602</v>
      </c>
      <c r="C1606" s="113">
        <v>0.1</v>
      </c>
      <c r="D1606" s="276">
        <f t="shared" si="50"/>
        <v>9.88879749586558</v>
      </c>
      <c r="L1606" s="114">
        <f>IF(C1606&lt;$G$6,Lähteandmed!$E$45*1.2*1.005*($G$6-O1606),0)</f>
        <v>31.370809679999994</v>
      </c>
      <c r="M1606" s="276" t="str">
        <f>IF(($G$4-Lähteandmed!$H$45*(Kraadpäevad!$G$4-Kraadpäevad!C1606))&gt;Lähteandmed!$I$45,($G$4-Lähteandmed!$H$45*(Kraadpäevad!$G$4-Kraadpäevad!C1606)),Lähteandmed!$I$45)</f>
        <v/>
      </c>
      <c r="N1606" s="114">
        <f>IFERROR(($G$4-M1606)/($G$4-C1606),Lähteandmed!$H$45)</f>
        <v>0</v>
      </c>
      <c r="O1606" s="276">
        <f t="shared" si="51"/>
        <v>0.1</v>
      </c>
      <c r="P1606" s="276">
        <f>IF(O1606&lt;($G$6-1),Lähteandmed!$E$45*1.2*1.005*(($G$6-1)-O1606),0)</f>
        <v>29.618250479999997</v>
      </c>
    </row>
    <row r="1607" spans="2:16">
      <c r="B1607" s="113">
        <v>1603</v>
      </c>
      <c r="C1607" s="113">
        <v>-0.1</v>
      </c>
      <c r="D1607" s="276">
        <f t="shared" si="50"/>
        <v>10.088797495865579</v>
      </c>
      <c r="L1607" s="114">
        <f>IF(C1607&lt;$G$6,Lähteandmed!$E$45*1.2*1.005*($G$6-O1607),0)</f>
        <v>31.72132152</v>
      </c>
      <c r="M1607" s="276" t="str">
        <f>IF(($G$4-Lähteandmed!$H$45*(Kraadpäevad!$G$4-Kraadpäevad!C1607))&gt;Lähteandmed!$I$45,($G$4-Lähteandmed!$H$45*(Kraadpäevad!$G$4-Kraadpäevad!C1607)),Lähteandmed!$I$45)</f>
        <v/>
      </c>
      <c r="N1607" s="114">
        <f>IFERROR(($G$4-M1607)/($G$4-C1607),Lähteandmed!$H$45)</f>
        <v>0</v>
      </c>
      <c r="O1607" s="276">
        <f t="shared" si="51"/>
        <v>-0.1</v>
      </c>
      <c r="P1607" s="276">
        <f>IF(O1607&lt;($G$6-1),Lähteandmed!$E$45*1.2*1.005*(($G$6-1)-O1607),0)</f>
        <v>29.96876232</v>
      </c>
    </row>
    <row r="1608" spans="2:16">
      <c r="B1608" s="113">
        <v>1604</v>
      </c>
      <c r="C1608" s="113">
        <v>-0.4</v>
      </c>
      <c r="D1608" s="276">
        <f t="shared" si="50"/>
        <v>10.38879749586558</v>
      </c>
      <c r="L1608" s="114">
        <f>IF(C1608&lt;$G$6,Lähteandmed!$E$45*1.2*1.005*($G$6-O1608),0)</f>
        <v>32.247089279999997</v>
      </c>
      <c r="M1608" s="276" t="str">
        <f>IF(($G$4-Lähteandmed!$H$45*(Kraadpäevad!$G$4-Kraadpäevad!C1608))&gt;Lähteandmed!$I$45,($G$4-Lähteandmed!$H$45*(Kraadpäevad!$G$4-Kraadpäevad!C1608)),Lähteandmed!$I$45)</f>
        <v/>
      </c>
      <c r="N1608" s="114">
        <f>IFERROR(($G$4-M1608)/($G$4-C1608),Lähteandmed!$H$45)</f>
        <v>0</v>
      </c>
      <c r="O1608" s="276">
        <f t="shared" si="51"/>
        <v>-0.4</v>
      </c>
      <c r="P1608" s="276">
        <f>IF(O1608&lt;($G$6-1),Lähteandmed!$E$45*1.2*1.005*(($G$6-1)-O1608),0)</f>
        <v>30.494530079999997</v>
      </c>
    </row>
    <row r="1609" spans="2:16">
      <c r="B1609" s="113">
        <v>1605</v>
      </c>
      <c r="C1609" s="113">
        <v>-0.6</v>
      </c>
      <c r="D1609" s="276">
        <f t="shared" si="50"/>
        <v>10.588797495865579</v>
      </c>
      <c r="L1609" s="114">
        <f>IF(C1609&lt;$G$6,Lähteandmed!$E$45*1.2*1.005*($G$6-O1609),0)</f>
        <v>32.59760112</v>
      </c>
      <c r="M1609" s="276" t="str">
        <f>IF(($G$4-Lähteandmed!$H$45*(Kraadpäevad!$G$4-Kraadpäevad!C1609))&gt;Lähteandmed!$I$45,($G$4-Lähteandmed!$H$45*(Kraadpäevad!$G$4-Kraadpäevad!C1609)),Lähteandmed!$I$45)</f>
        <v/>
      </c>
      <c r="N1609" s="114">
        <f>IFERROR(($G$4-M1609)/($G$4-C1609),Lähteandmed!$H$45)</f>
        <v>0</v>
      </c>
      <c r="O1609" s="276">
        <f t="shared" si="51"/>
        <v>-0.6</v>
      </c>
      <c r="P1609" s="276">
        <f>IF(O1609&lt;($G$6-1),Lähteandmed!$E$45*1.2*1.005*(($G$6-1)-O1609),0)</f>
        <v>30.84504192</v>
      </c>
    </row>
    <row r="1610" spans="2:16">
      <c r="B1610" s="113">
        <v>1606</v>
      </c>
      <c r="C1610" s="113">
        <v>-0.8</v>
      </c>
      <c r="D1610" s="276">
        <f t="shared" si="50"/>
        <v>10.78879749586558</v>
      </c>
      <c r="L1610" s="114">
        <f>IF(C1610&lt;$G$6,Lähteandmed!$E$45*1.2*1.005*($G$6-O1610),0)</f>
        <v>32.948112959999996</v>
      </c>
      <c r="M1610" s="276" t="str">
        <f>IF(($G$4-Lähteandmed!$H$45*(Kraadpäevad!$G$4-Kraadpäevad!C1610))&gt;Lähteandmed!$I$45,($G$4-Lähteandmed!$H$45*(Kraadpäevad!$G$4-Kraadpäevad!C1610)),Lähteandmed!$I$45)</f>
        <v/>
      </c>
      <c r="N1610" s="114">
        <f>IFERROR(($G$4-M1610)/($G$4-C1610),Lähteandmed!$H$45)</f>
        <v>0</v>
      </c>
      <c r="O1610" s="276">
        <f t="shared" si="51"/>
        <v>-0.8</v>
      </c>
      <c r="P1610" s="276">
        <f>IF(O1610&lt;($G$6-1),Lähteandmed!$E$45*1.2*1.005*(($G$6-1)-O1610),0)</f>
        <v>31.195553759999999</v>
      </c>
    </row>
    <row r="1611" spans="2:16">
      <c r="B1611" s="113">
        <v>1607</v>
      </c>
      <c r="C1611" s="113">
        <v>-1.1000000000000001</v>
      </c>
      <c r="D1611" s="276">
        <f t="shared" si="50"/>
        <v>11.088797495865579</v>
      </c>
      <c r="L1611" s="114">
        <f>IF(C1611&lt;$G$6,Lähteandmed!$E$45*1.2*1.005*($G$6-O1611),0)</f>
        <v>33.473880719999997</v>
      </c>
      <c r="M1611" s="276" t="str">
        <f>IF(($G$4-Lähteandmed!$H$45*(Kraadpäevad!$G$4-Kraadpäevad!C1611))&gt;Lähteandmed!$I$45,($G$4-Lähteandmed!$H$45*(Kraadpäevad!$G$4-Kraadpäevad!C1611)),Lähteandmed!$I$45)</f>
        <v/>
      </c>
      <c r="N1611" s="114">
        <f>IFERROR(($G$4-M1611)/($G$4-C1611),Lähteandmed!$H$45)</f>
        <v>0</v>
      </c>
      <c r="O1611" s="276">
        <f t="shared" si="51"/>
        <v>-1.1000000000000001</v>
      </c>
      <c r="P1611" s="276">
        <f>IF(O1611&lt;($G$6-1),Lähteandmed!$E$45*1.2*1.005*(($G$6-1)-O1611),0)</f>
        <v>31.72132152</v>
      </c>
    </row>
    <row r="1612" spans="2:16">
      <c r="B1612" s="113">
        <v>1608</v>
      </c>
      <c r="C1612" s="113">
        <v>-1.3</v>
      </c>
      <c r="D1612" s="276">
        <f t="shared" si="50"/>
        <v>11.28879749586558</v>
      </c>
      <c r="L1612" s="114">
        <f>IF(C1612&lt;$G$6,Lähteandmed!$E$45*1.2*1.005*($G$6-O1612),0)</f>
        <v>33.82439256</v>
      </c>
      <c r="M1612" s="276" t="str">
        <f>IF(($G$4-Lähteandmed!$H$45*(Kraadpäevad!$G$4-Kraadpäevad!C1612))&gt;Lähteandmed!$I$45,($G$4-Lähteandmed!$H$45*(Kraadpäevad!$G$4-Kraadpäevad!C1612)),Lähteandmed!$I$45)</f>
        <v/>
      </c>
      <c r="N1612" s="114">
        <f>IFERROR(($G$4-M1612)/($G$4-C1612),Lähteandmed!$H$45)</f>
        <v>0</v>
      </c>
      <c r="O1612" s="276">
        <f t="shared" si="51"/>
        <v>-1.3</v>
      </c>
      <c r="P1612" s="276">
        <f>IF(O1612&lt;($G$6-1),Lähteandmed!$E$45*1.2*1.005*(($G$6-1)-O1612),0)</f>
        <v>32.071833359999999</v>
      </c>
    </row>
    <row r="1613" spans="2:16">
      <c r="B1613" s="113">
        <v>1609</v>
      </c>
      <c r="C1613" s="113">
        <v>-1.6</v>
      </c>
      <c r="D1613" s="276">
        <f t="shared" si="50"/>
        <v>11.588797495865579</v>
      </c>
      <c r="L1613" s="114">
        <f>IF(C1613&lt;$G$6,Lähteandmed!$E$45*1.2*1.005*($G$6-O1613),0)</f>
        <v>34.350160320000001</v>
      </c>
      <c r="M1613" s="276" t="str">
        <f>IF(($G$4-Lähteandmed!$H$45*(Kraadpäevad!$G$4-Kraadpäevad!C1613))&gt;Lähteandmed!$I$45,($G$4-Lähteandmed!$H$45*(Kraadpäevad!$G$4-Kraadpäevad!C1613)),Lähteandmed!$I$45)</f>
        <v/>
      </c>
      <c r="N1613" s="114">
        <f>IFERROR(($G$4-M1613)/($G$4-C1613),Lähteandmed!$H$45)</f>
        <v>0</v>
      </c>
      <c r="O1613" s="276">
        <f t="shared" si="51"/>
        <v>-1.6</v>
      </c>
      <c r="P1613" s="276">
        <f>IF(O1613&lt;($G$6-1),Lähteandmed!$E$45*1.2*1.005*(($G$6-1)-O1613),0)</f>
        <v>32.59760112</v>
      </c>
    </row>
    <row r="1614" spans="2:16">
      <c r="B1614" s="113">
        <v>1610</v>
      </c>
      <c r="C1614" s="113">
        <v>-1.9</v>
      </c>
      <c r="D1614" s="276">
        <f t="shared" si="50"/>
        <v>11.88879749586558</v>
      </c>
      <c r="L1614" s="114">
        <f>IF(C1614&lt;$G$6,Lähteandmed!$E$45*1.2*1.005*($G$6-O1614),0)</f>
        <v>34.875928079999994</v>
      </c>
      <c r="M1614" s="276" t="str">
        <f>IF(($G$4-Lähteandmed!$H$45*(Kraadpäevad!$G$4-Kraadpäevad!C1614))&gt;Lähteandmed!$I$45,($G$4-Lähteandmed!$H$45*(Kraadpäevad!$G$4-Kraadpäevad!C1614)),Lähteandmed!$I$45)</f>
        <v/>
      </c>
      <c r="N1614" s="114">
        <f>IFERROR(($G$4-M1614)/($G$4-C1614),Lähteandmed!$H$45)</f>
        <v>0</v>
      </c>
      <c r="O1614" s="276">
        <f t="shared" si="51"/>
        <v>-1.9</v>
      </c>
      <c r="P1614" s="276">
        <f>IF(O1614&lt;($G$6-1),Lähteandmed!$E$45*1.2*1.005*(($G$6-1)-O1614),0)</f>
        <v>33.123368879999994</v>
      </c>
    </row>
    <row r="1615" spans="2:16">
      <c r="B1615" s="113">
        <v>1611</v>
      </c>
      <c r="C1615" s="113">
        <v>-2.2000000000000002</v>
      </c>
      <c r="D1615" s="276">
        <f t="shared" si="50"/>
        <v>12.188797495865579</v>
      </c>
      <c r="L1615" s="114">
        <f>IF(C1615&lt;$G$6,Lähteandmed!$E$45*1.2*1.005*($G$6-O1615),0)</f>
        <v>35.401695839999995</v>
      </c>
      <c r="M1615" s="276" t="str">
        <f>IF(($G$4-Lähteandmed!$H$45*(Kraadpäevad!$G$4-Kraadpäevad!C1615))&gt;Lähteandmed!$I$45,($G$4-Lähteandmed!$H$45*(Kraadpäevad!$G$4-Kraadpäevad!C1615)),Lähteandmed!$I$45)</f>
        <v/>
      </c>
      <c r="N1615" s="114">
        <f>IFERROR(($G$4-M1615)/($G$4-C1615),Lähteandmed!$H$45)</f>
        <v>0</v>
      </c>
      <c r="O1615" s="276">
        <f t="shared" si="51"/>
        <v>-2.2000000000000002</v>
      </c>
      <c r="P1615" s="276">
        <f>IF(O1615&lt;($G$6-1),Lähteandmed!$E$45*1.2*1.005*(($G$6-1)-O1615),0)</f>
        <v>33.649136639999995</v>
      </c>
    </row>
    <row r="1616" spans="2:16">
      <c r="B1616" s="113">
        <v>1612</v>
      </c>
      <c r="C1616" s="113">
        <v>-3.2</v>
      </c>
      <c r="D1616" s="276">
        <f t="shared" si="50"/>
        <v>13.188797495865579</v>
      </c>
      <c r="L1616" s="114">
        <f>IF(C1616&lt;$G$6,Lähteandmed!$E$45*1.2*1.005*($G$6-O1616),0)</f>
        <v>37.154255039999995</v>
      </c>
      <c r="M1616" s="276" t="str">
        <f>IF(($G$4-Lähteandmed!$H$45*(Kraadpäevad!$G$4-Kraadpäevad!C1616))&gt;Lähteandmed!$I$45,($G$4-Lähteandmed!$H$45*(Kraadpäevad!$G$4-Kraadpäevad!C1616)),Lähteandmed!$I$45)</f>
        <v/>
      </c>
      <c r="N1616" s="114">
        <f>IFERROR(($G$4-M1616)/($G$4-C1616),Lähteandmed!$H$45)</f>
        <v>0</v>
      </c>
      <c r="O1616" s="276">
        <f t="shared" si="51"/>
        <v>-3.2</v>
      </c>
      <c r="P1616" s="276">
        <f>IF(O1616&lt;($G$6-1),Lähteandmed!$E$45*1.2*1.005*(($G$6-1)-O1616),0)</f>
        <v>35.401695839999995</v>
      </c>
    </row>
    <row r="1617" spans="2:16">
      <c r="B1617" s="113">
        <v>1613</v>
      </c>
      <c r="C1617" s="113">
        <v>-4.3</v>
      </c>
      <c r="D1617" s="276">
        <f t="shared" si="50"/>
        <v>14.28879749586558</v>
      </c>
      <c r="L1617" s="114">
        <f>IF(C1617&lt;$G$6,Lähteandmed!$E$45*1.2*1.005*($G$6-O1617),0)</f>
        <v>39.082070160000001</v>
      </c>
      <c r="M1617" s="276" t="str">
        <f>IF(($G$4-Lähteandmed!$H$45*(Kraadpäevad!$G$4-Kraadpäevad!C1617))&gt;Lähteandmed!$I$45,($G$4-Lähteandmed!$H$45*(Kraadpäevad!$G$4-Kraadpäevad!C1617)),Lähteandmed!$I$45)</f>
        <v/>
      </c>
      <c r="N1617" s="114">
        <f>IFERROR(($G$4-M1617)/($G$4-C1617),Lähteandmed!$H$45)</f>
        <v>0</v>
      </c>
      <c r="O1617" s="276">
        <f t="shared" si="51"/>
        <v>-4.3</v>
      </c>
      <c r="P1617" s="276">
        <f>IF(O1617&lt;($G$6-1),Lähteandmed!$E$45*1.2*1.005*(($G$6-1)-O1617),0)</f>
        <v>37.32951096</v>
      </c>
    </row>
    <row r="1618" spans="2:16">
      <c r="B1618" s="113">
        <v>1614</v>
      </c>
      <c r="C1618" s="113">
        <v>-5.3</v>
      </c>
      <c r="D1618" s="276">
        <f t="shared" si="50"/>
        <v>15.28879749586558</v>
      </c>
      <c r="L1618" s="114">
        <f>IF(C1618&lt;$G$6,Lähteandmed!$E$45*1.2*1.005*($G$6-O1618),0)</f>
        <v>40.834629360000001</v>
      </c>
      <c r="M1618" s="276" t="str">
        <f>IF(($G$4-Lähteandmed!$H$45*(Kraadpäevad!$G$4-Kraadpäevad!C1618))&gt;Lähteandmed!$I$45,($G$4-Lähteandmed!$H$45*(Kraadpäevad!$G$4-Kraadpäevad!C1618)),Lähteandmed!$I$45)</f>
        <v/>
      </c>
      <c r="N1618" s="114">
        <f>IFERROR(($G$4-M1618)/($G$4-C1618),Lähteandmed!$H$45)</f>
        <v>0</v>
      </c>
      <c r="O1618" s="276">
        <f t="shared" si="51"/>
        <v>-5.3</v>
      </c>
      <c r="P1618" s="276">
        <f>IF(O1618&lt;($G$6-1),Lähteandmed!$E$45*1.2*1.005*(($G$6-1)-O1618),0)</f>
        <v>39.082070160000001</v>
      </c>
    </row>
    <row r="1619" spans="2:16">
      <c r="B1619" s="113">
        <v>1615</v>
      </c>
      <c r="C1619" s="113">
        <v>-5.8</v>
      </c>
      <c r="D1619" s="276">
        <f t="shared" si="50"/>
        <v>15.78879749586558</v>
      </c>
      <c r="L1619" s="114">
        <f>IF(C1619&lt;$G$6,Lähteandmed!$E$45*1.2*1.005*($G$6-O1619),0)</f>
        <v>41.710908959999998</v>
      </c>
      <c r="M1619" s="276" t="str">
        <f>IF(($G$4-Lähteandmed!$H$45*(Kraadpäevad!$G$4-Kraadpäevad!C1619))&gt;Lähteandmed!$I$45,($G$4-Lähteandmed!$H$45*(Kraadpäevad!$G$4-Kraadpäevad!C1619)),Lähteandmed!$I$45)</f>
        <v/>
      </c>
      <c r="N1619" s="114">
        <f>IFERROR(($G$4-M1619)/($G$4-C1619),Lähteandmed!$H$45)</f>
        <v>0</v>
      </c>
      <c r="O1619" s="276">
        <f t="shared" si="51"/>
        <v>-5.8</v>
      </c>
      <c r="P1619" s="276">
        <f>IF(O1619&lt;($G$6-1),Lähteandmed!$E$45*1.2*1.005*(($G$6-1)-O1619),0)</f>
        <v>39.958349759999997</v>
      </c>
    </row>
    <row r="1620" spans="2:16">
      <c r="B1620" s="113">
        <v>1616</v>
      </c>
      <c r="C1620" s="113">
        <v>-6.2</v>
      </c>
      <c r="D1620" s="276">
        <f t="shared" si="50"/>
        <v>16.188797495865579</v>
      </c>
      <c r="L1620" s="114">
        <f>IF(C1620&lt;$G$6,Lähteandmed!$E$45*1.2*1.005*($G$6-O1620),0)</f>
        <v>42.411932639999996</v>
      </c>
      <c r="M1620" s="276" t="str">
        <f>IF(($G$4-Lähteandmed!$H$45*(Kraadpäevad!$G$4-Kraadpäevad!C1620))&gt;Lähteandmed!$I$45,($G$4-Lähteandmed!$H$45*(Kraadpäevad!$G$4-Kraadpäevad!C1620)),Lähteandmed!$I$45)</f>
        <v/>
      </c>
      <c r="N1620" s="114">
        <f>IFERROR(($G$4-M1620)/($G$4-C1620),Lähteandmed!$H$45)</f>
        <v>0</v>
      </c>
      <c r="O1620" s="276">
        <f t="shared" si="51"/>
        <v>-6.2</v>
      </c>
      <c r="P1620" s="276">
        <f>IF(O1620&lt;($G$6-1),Lähteandmed!$E$45*1.2*1.005*(($G$6-1)-O1620),0)</f>
        <v>40.659373439999996</v>
      </c>
    </row>
    <row r="1621" spans="2:16">
      <c r="B1621" s="113">
        <v>1617</v>
      </c>
      <c r="C1621" s="113">
        <v>-6.7</v>
      </c>
      <c r="D1621" s="276">
        <f t="shared" si="50"/>
        <v>16.688797495865579</v>
      </c>
      <c r="L1621" s="114">
        <f>IF(C1621&lt;$G$6,Lähteandmed!$E$45*1.2*1.005*($G$6-O1621),0)</f>
        <v>43.288212239999993</v>
      </c>
      <c r="M1621" s="276" t="str">
        <f>IF(($G$4-Lähteandmed!$H$45*(Kraadpäevad!$G$4-Kraadpäevad!C1621))&gt;Lähteandmed!$I$45,($G$4-Lähteandmed!$H$45*(Kraadpäevad!$G$4-Kraadpäevad!C1621)),Lähteandmed!$I$45)</f>
        <v/>
      </c>
      <c r="N1621" s="114">
        <f>IFERROR(($G$4-M1621)/($G$4-C1621),Lähteandmed!$H$45)</f>
        <v>0</v>
      </c>
      <c r="O1621" s="276">
        <f t="shared" si="51"/>
        <v>-6.7</v>
      </c>
      <c r="P1621" s="276">
        <f>IF(O1621&lt;($G$6-1),Lähteandmed!$E$45*1.2*1.005*(($G$6-1)-O1621),0)</f>
        <v>41.535653039999993</v>
      </c>
    </row>
    <row r="1622" spans="2:16">
      <c r="B1622" s="113">
        <v>1618</v>
      </c>
      <c r="C1622" s="113">
        <v>-6.5</v>
      </c>
      <c r="D1622" s="276">
        <f t="shared" si="50"/>
        <v>16.48879749586558</v>
      </c>
      <c r="L1622" s="114">
        <f>IF(C1622&lt;$G$6,Lähteandmed!$E$45*1.2*1.005*($G$6-O1622),0)</f>
        <v>42.937700399999997</v>
      </c>
      <c r="M1622" s="276" t="str">
        <f>IF(($G$4-Lähteandmed!$H$45*(Kraadpäevad!$G$4-Kraadpäevad!C1622))&gt;Lähteandmed!$I$45,($G$4-Lähteandmed!$H$45*(Kraadpäevad!$G$4-Kraadpäevad!C1622)),Lähteandmed!$I$45)</f>
        <v/>
      </c>
      <c r="N1622" s="114">
        <f>IFERROR(($G$4-M1622)/($G$4-C1622),Lähteandmed!$H$45)</f>
        <v>0</v>
      </c>
      <c r="O1622" s="276">
        <f t="shared" si="51"/>
        <v>-6.5</v>
      </c>
      <c r="P1622" s="276">
        <f>IF(O1622&lt;($G$6-1),Lähteandmed!$E$45*1.2*1.005*(($G$6-1)-O1622),0)</f>
        <v>41.185141199999997</v>
      </c>
    </row>
    <row r="1623" spans="2:16">
      <c r="B1623" s="113">
        <v>1619</v>
      </c>
      <c r="C1623" s="113">
        <v>-6.2</v>
      </c>
      <c r="D1623" s="276">
        <f t="shared" si="50"/>
        <v>16.188797495865579</v>
      </c>
      <c r="L1623" s="114">
        <f>IF(C1623&lt;$G$6,Lähteandmed!$E$45*1.2*1.005*($G$6-O1623),0)</f>
        <v>42.411932639999996</v>
      </c>
      <c r="M1623" s="276" t="str">
        <f>IF(($G$4-Lähteandmed!$H$45*(Kraadpäevad!$G$4-Kraadpäevad!C1623))&gt;Lähteandmed!$I$45,($G$4-Lähteandmed!$H$45*(Kraadpäevad!$G$4-Kraadpäevad!C1623)),Lähteandmed!$I$45)</f>
        <v/>
      </c>
      <c r="N1623" s="114">
        <f>IFERROR(($G$4-M1623)/($G$4-C1623),Lähteandmed!$H$45)</f>
        <v>0</v>
      </c>
      <c r="O1623" s="276">
        <f t="shared" si="51"/>
        <v>-6.2</v>
      </c>
      <c r="P1623" s="276">
        <f>IF(O1623&lt;($G$6-1),Lähteandmed!$E$45*1.2*1.005*(($G$6-1)-O1623),0)</f>
        <v>40.659373439999996</v>
      </c>
    </row>
    <row r="1624" spans="2:16">
      <c r="B1624" s="113">
        <v>1620</v>
      </c>
      <c r="C1624" s="113">
        <v>-6</v>
      </c>
      <c r="D1624" s="276">
        <f t="shared" si="50"/>
        <v>15.98879749586558</v>
      </c>
      <c r="L1624" s="114">
        <f>IF(C1624&lt;$G$6,Lähteandmed!$E$45*1.2*1.005*($G$6-O1624),0)</f>
        <v>42.061420799999993</v>
      </c>
      <c r="M1624" s="276" t="str">
        <f>IF(($G$4-Lähteandmed!$H$45*(Kraadpäevad!$G$4-Kraadpäevad!C1624))&gt;Lähteandmed!$I$45,($G$4-Lähteandmed!$H$45*(Kraadpäevad!$G$4-Kraadpäevad!C1624)),Lähteandmed!$I$45)</f>
        <v/>
      </c>
      <c r="N1624" s="114">
        <f>IFERROR(($G$4-M1624)/($G$4-C1624),Lähteandmed!$H$45)</f>
        <v>0</v>
      </c>
      <c r="O1624" s="276">
        <f t="shared" si="51"/>
        <v>-6</v>
      </c>
      <c r="P1624" s="276">
        <f>IF(O1624&lt;($G$6-1),Lähteandmed!$E$45*1.2*1.005*(($G$6-1)-O1624),0)</f>
        <v>40.3088616</v>
      </c>
    </row>
    <row r="1625" spans="2:16">
      <c r="B1625" s="113">
        <v>1621</v>
      </c>
      <c r="C1625" s="113">
        <v>-5.5</v>
      </c>
      <c r="D1625" s="276">
        <f t="shared" si="50"/>
        <v>15.48879749586558</v>
      </c>
      <c r="L1625" s="114">
        <f>IF(C1625&lt;$G$6,Lähteandmed!$E$45*1.2*1.005*($G$6-O1625),0)</f>
        <v>41.185141199999997</v>
      </c>
      <c r="M1625" s="276" t="str">
        <f>IF(($G$4-Lähteandmed!$H$45*(Kraadpäevad!$G$4-Kraadpäevad!C1625))&gt;Lähteandmed!$I$45,($G$4-Lähteandmed!$H$45*(Kraadpäevad!$G$4-Kraadpäevad!C1625)),Lähteandmed!$I$45)</f>
        <v/>
      </c>
      <c r="N1625" s="114">
        <f>IFERROR(($G$4-M1625)/($G$4-C1625),Lähteandmed!$H$45)</f>
        <v>0</v>
      </c>
      <c r="O1625" s="276">
        <f t="shared" si="51"/>
        <v>-5.5</v>
      </c>
      <c r="P1625" s="276">
        <f>IF(O1625&lt;($G$6-1),Lähteandmed!$E$45*1.2*1.005*(($G$6-1)-O1625),0)</f>
        <v>39.432581999999996</v>
      </c>
    </row>
    <row r="1626" spans="2:16">
      <c r="B1626" s="113">
        <v>1622</v>
      </c>
      <c r="C1626" s="113">
        <v>-5.0999999999999996</v>
      </c>
      <c r="D1626" s="276">
        <f t="shared" si="50"/>
        <v>15.088797495865579</v>
      </c>
      <c r="L1626" s="114">
        <f>IF(C1626&lt;$G$6,Lähteandmed!$E$45*1.2*1.005*($G$6-O1626),0)</f>
        <v>40.484117519999998</v>
      </c>
      <c r="M1626" s="276" t="str">
        <f>IF(($G$4-Lähteandmed!$H$45*(Kraadpäevad!$G$4-Kraadpäevad!C1626))&gt;Lähteandmed!$I$45,($G$4-Lähteandmed!$H$45*(Kraadpäevad!$G$4-Kraadpäevad!C1626)),Lähteandmed!$I$45)</f>
        <v/>
      </c>
      <c r="N1626" s="114">
        <f>IFERROR(($G$4-M1626)/($G$4-C1626),Lähteandmed!$H$45)</f>
        <v>0</v>
      </c>
      <c r="O1626" s="276">
        <f t="shared" si="51"/>
        <v>-5.0999999999999996</v>
      </c>
      <c r="P1626" s="276">
        <f>IF(O1626&lt;($G$6-1),Lähteandmed!$E$45*1.2*1.005*(($G$6-1)-O1626),0)</f>
        <v>38.731558319999998</v>
      </c>
    </row>
    <row r="1627" spans="2:16">
      <c r="B1627" s="113">
        <v>1623</v>
      </c>
      <c r="C1627" s="113">
        <v>-4.5999999999999996</v>
      </c>
      <c r="D1627" s="276">
        <f t="shared" si="50"/>
        <v>14.588797495865579</v>
      </c>
      <c r="L1627" s="114">
        <f>IF(C1627&lt;$G$6,Lähteandmed!$E$45*1.2*1.005*($G$6-O1627),0)</f>
        <v>39.607837920000001</v>
      </c>
      <c r="M1627" s="276" t="str">
        <f>IF(($G$4-Lähteandmed!$H$45*(Kraadpäevad!$G$4-Kraadpäevad!C1627))&gt;Lähteandmed!$I$45,($G$4-Lähteandmed!$H$45*(Kraadpäevad!$G$4-Kraadpäevad!C1627)),Lähteandmed!$I$45)</f>
        <v/>
      </c>
      <c r="N1627" s="114">
        <f>IFERROR(($G$4-M1627)/($G$4-C1627),Lähteandmed!$H$45)</f>
        <v>0</v>
      </c>
      <c r="O1627" s="276">
        <f t="shared" si="51"/>
        <v>-4.5999999999999996</v>
      </c>
      <c r="P1627" s="276">
        <f>IF(O1627&lt;($G$6-1),Lähteandmed!$E$45*1.2*1.005*(($G$6-1)-O1627),0)</f>
        <v>37.855278720000001</v>
      </c>
    </row>
    <row r="1628" spans="2:16">
      <c r="B1628" s="113">
        <v>1624</v>
      </c>
      <c r="C1628" s="113">
        <v>-4.3</v>
      </c>
      <c r="D1628" s="276">
        <f t="shared" si="50"/>
        <v>14.28879749586558</v>
      </c>
      <c r="L1628" s="114">
        <f>IF(C1628&lt;$G$6,Lähteandmed!$E$45*1.2*1.005*($G$6-O1628),0)</f>
        <v>39.082070160000001</v>
      </c>
      <c r="M1628" s="276" t="str">
        <f>IF(($G$4-Lähteandmed!$H$45*(Kraadpäevad!$G$4-Kraadpäevad!C1628))&gt;Lähteandmed!$I$45,($G$4-Lähteandmed!$H$45*(Kraadpäevad!$G$4-Kraadpäevad!C1628)),Lähteandmed!$I$45)</f>
        <v/>
      </c>
      <c r="N1628" s="114">
        <f>IFERROR(($G$4-M1628)/($G$4-C1628),Lähteandmed!$H$45)</f>
        <v>0</v>
      </c>
      <c r="O1628" s="276">
        <f t="shared" si="51"/>
        <v>-4.3</v>
      </c>
      <c r="P1628" s="276">
        <f>IF(O1628&lt;($G$6-1),Lähteandmed!$E$45*1.2*1.005*(($G$6-1)-O1628),0)</f>
        <v>37.32951096</v>
      </c>
    </row>
    <row r="1629" spans="2:16">
      <c r="B1629" s="113">
        <v>1625</v>
      </c>
      <c r="C1629" s="113">
        <v>-3.9</v>
      </c>
      <c r="D1629" s="276">
        <f t="shared" si="50"/>
        <v>13.88879749586558</v>
      </c>
      <c r="L1629" s="114">
        <f>IF(C1629&lt;$G$6,Lähteandmed!$E$45*1.2*1.005*($G$6-O1629),0)</f>
        <v>38.381046479999995</v>
      </c>
      <c r="M1629" s="276" t="str">
        <f>IF(($G$4-Lähteandmed!$H$45*(Kraadpäevad!$G$4-Kraadpäevad!C1629))&gt;Lähteandmed!$I$45,($G$4-Lähteandmed!$H$45*(Kraadpäevad!$G$4-Kraadpäevad!C1629)),Lähteandmed!$I$45)</f>
        <v/>
      </c>
      <c r="N1629" s="114">
        <f>IFERROR(($G$4-M1629)/($G$4-C1629),Lähteandmed!$H$45)</f>
        <v>0</v>
      </c>
      <c r="O1629" s="276">
        <f t="shared" si="51"/>
        <v>-3.9</v>
      </c>
      <c r="P1629" s="276">
        <f>IF(O1629&lt;($G$6-1),Lähteandmed!$E$45*1.2*1.005*(($G$6-1)-O1629),0)</f>
        <v>36.628487279999995</v>
      </c>
    </row>
    <row r="1630" spans="2:16">
      <c r="B1630" s="113">
        <v>1626</v>
      </c>
      <c r="C1630" s="113">
        <v>-3.6</v>
      </c>
      <c r="D1630" s="276">
        <f t="shared" si="50"/>
        <v>13.588797495865579</v>
      </c>
      <c r="L1630" s="114">
        <f>IF(C1630&lt;$G$6,Lähteandmed!$E$45*1.2*1.005*($G$6-O1630),0)</f>
        <v>37.855278720000001</v>
      </c>
      <c r="M1630" s="276" t="str">
        <f>IF(($G$4-Lähteandmed!$H$45*(Kraadpäevad!$G$4-Kraadpäevad!C1630))&gt;Lähteandmed!$I$45,($G$4-Lähteandmed!$H$45*(Kraadpäevad!$G$4-Kraadpäevad!C1630)),Lähteandmed!$I$45)</f>
        <v/>
      </c>
      <c r="N1630" s="114">
        <f>IFERROR(($G$4-M1630)/($G$4-C1630),Lähteandmed!$H$45)</f>
        <v>0</v>
      </c>
      <c r="O1630" s="276">
        <f t="shared" si="51"/>
        <v>-3.6</v>
      </c>
      <c r="P1630" s="276">
        <f>IF(O1630&lt;($G$6-1),Lähteandmed!$E$45*1.2*1.005*(($G$6-1)-O1630),0)</f>
        <v>36.102719520000001</v>
      </c>
    </row>
    <row r="1631" spans="2:16">
      <c r="B1631" s="113">
        <v>1627</v>
      </c>
      <c r="C1631" s="113">
        <v>-3.4</v>
      </c>
      <c r="D1631" s="276">
        <f t="shared" si="50"/>
        <v>13.38879749586558</v>
      </c>
      <c r="L1631" s="114">
        <f>IF(C1631&lt;$G$6,Lähteandmed!$E$45*1.2*1.005*($G$6-O1631),0)</f>
        <v>37.504766879999998</v>
      </c>
      <c r="M1631" s="276" t="str">
        <f>IF(($G$4-Lähteandmed!$H$45*(Kraadpäevad!$G$4-Kraadpäevad!C1631))&gt;Lähteandmed!$I$45,($G$4-Lähteandmed!$H$45*(Kraadpäevad!$G$4-Kraadpäevad!C1631)),Lähteandmed!$I$45)</f>
        <v/>
      </c>
      <c r="N1631" s="114">
        <f>IFERROR(($G$4-M1631)/($G$4-C1631),Lähteandmed!$H$45)</f>
        <v>0</v>
      </c>
      <c r="O1631" s="276">
        <f t="shared" si="51"/>
        <v>-3.4</v>
      </c>
      <c r="P1631" s="276">
        <f>IF(O1631&lt;($G$6-1),Lähteandmed!$E$45*1.2*1.005*(($G$6-1)-O1631),0)</f>
        <v>35.752207679999998</v>
      </c>
    </row>
    <row r="1632" spans="2:16">
      <c r="B1632" s="113">
        <v>1628</v>
      </c>
      <c r="C1632" s="113">
        <v>-3.2</v>
      </c>
      <c r="D1632" s="276">
        <f t="shared" si="50"/>
        <v>13.188797495865579</v>
      </c>
      <c r="L1632" s="114">
        <f>IF(C1632&lt;$G$6,Lähteandmed!$E$45*1.2*1.005*($G$6-O1632),0)</f>
        <v>37.154255039999995</v>
      </c>
      <c r="M1632" s="276" t="str">
        <f>IF(($G$4-Lähteandmed!$H$45*(Kraadpäevad!$G$4-Kraadpäevad!C1632))&gt;Lähteandmed!$I$45,($G$4-Lähteandmed!$H$45*(Kraadpäevad!$G$4-Kraadpäevad!C1632)),Lähteandmed!$I$45)</f>
        <v/>
      </c>
      <c r="N1632" s="114">
        <f>IFERROR(($G$4-M1632)/($G$4-C1632),Lähteandmed!$H$45)</f>
        <v>0</v>
      </c>
      <c r="O1632" s="276">
        <f t="shared" si="51"/>
        <v>-3.2</v>
      </c>
      <c r="P1632" s="276">
        <f>IF(O1632&lt;($G$6-1),Lähteandmed!$E$45*1.2*1.005*(($G$6-1)-O1632),0)</f>
        <v>35.401695839999995</v>
      </c>
    </row>
    <row r="1633" spans="2:16">
      <c r="B1633" s="113">
        <v>1629</v>
      </c>
      <c r="C1633" s="113">
        <v>-3</v>
      </c>
      <c r="D1633" s="276">
        <f t="shared" si="50"/>
        <v>12.98879749586558</v>
      </c>
      <c r="L1633" s="114">
        <f>IF(C1633&lt;$G$6,Lähteandmed!$E$45*1.2*1.005*($G$6-O1633),0)</f>
        <v>36.8037432</v>
      </c>
      <c r="M1633" s="276" t="str">
        <f>IF(($G$4-Lähteandmed!$H$45*(Kraadpäevad!$G$4-Kraadpäevad!C1633))&gt;Lähteandmed!$I$45,($G$4-Lähteandmed!$H$45*(Kraadpäevad!$G$4-Kraadpäevad!C1633)),Lähteandmed!$I$45)</f>
        <v/>
      </c>
      <c r="N1633" s="114">
        <f>IFERROR(($G$4-M1633)/($G$4-C1633),Lähteandmed!$H$45)</f>
        <v>0</v>
      </c>
      <c r="O1633" s="276">
        <f t="shared" si="51"/>
        <v>-3</v>
      </c>
      <c r="P1633" s="276">
        <f>IF(O1633&lt;($G$6-1),Lähteandmed!$E$45*1.2*1.005*(($G$6-1)-O1633),0)</f>
        <v>35.051183999999999</v>
      </c>
    </row>
    <row r="1634" spans="2:16">
      <c r="B1634" s="113">
        <v>1630</v>
      </c>
      <c r="C1634" s="113">
        <v>-3.1</v>
      </c>
      <c r="D1634" s="276">
        <f t="shared" si="50"/>
        <v>13.088797495865579</v>
      </c>
      <c r="L1634" s="114">
        <f>IF(C1634&lt;$G$6,Lähteandmed!$E$45*1.2*1.005*($G$6-O1634),0)</f>
        <v>36.978999119999997</v>
      </c>
      <c r="M1634" s="276" t="str">
        <f>IF(($G$4-Lähteandmed!$H$45*(Kraadpäevad!$G$4-Kraadpäevad!C1634))&gt;Lähteandmed!$I$45,($G$4-Lähteandmed!$H$45*(Kraadpäevad!$G$4-Kraadpäevad!C1634)),Lähteandmed!$I$45)</f>
        <v/>
      </c>
      <c r="N1634" s="114">
        <f>IFERROR(($G$4-M1634)/($G$4-C1634),Lähteandmed!$H$45)</f>
        <v>0</v>
      </c>
      <c r="O1634" s="276">
        <f t="shared" si="51"/>
        <v>-3.1</v>
      </c>
      <c r="P1634" s="276">
        <f>IF(O1634&lt;($G$6-1),Lähteandmed!$E$45*1.2*1.005*(($G$6-1)-O1634),0)</f>
        <v>35.226439919999997</v>
      </c>
    </row>
    <row r="1635" spans="2:16">
      <c r="B1635" s="113">
        <v>1631</v>
      </c>
      <c r="C1635" s="113">
        <v>-3.3</v>
      </c>
      <c r="D1635" s="276">
        <f t="shared" si="50"/>
        <v>13.28879749586558</v>
      </c>
      <c r="L1635" s="114">
        <f>IF(C1635&lt;$G$6,Lähteandmed!$E$45*1.2*1.005*($G$6-O1635),0)</f>
        <v>37.32951096</v>
      </c>
      <c r="M1635" s="276" t="str">
        <f>IF(($G$4-Lähteandmed!$H$45*(Kraadpäevad!$G$4-Kraadpäevad!C1635))&gt;Lähteandmed!$I$45,($G$4-Lähteandmed!$H$45*(Kraadpäevad!$G$4-Kraadpäevad!C1635)),Lähteandmed!$I$45)</f>
        <v/>
      </c>
      <c r="N1635" s="114">
        <f>IFERROR(($G$4-M1635)/($G$4-C1635),Lähteandmed!$H$45)</f>
        <v>0</v>
      </c>
      <c r="O1635" s="276">
        <f t="shared" si="51"/>
        <v>-3.3</v>
      </c>
      <c r="P1635" s="276">
        <f>IF(O1635&lt;($G$6-1),Lähteandmed!$E$45*1.2*1.005*(($G$6-1)-O1635),0)</f>
        <v>35.57695176</v>
      </c>
    </row>
    <row r="1636" spans="2:16">
      <c r="B1636" s="113">
        <v>1632</v>
      </c>
      <c r="C1636" s="113">
        <v>-3.4</v>
      </c>
      <c r="D1636" s="276">
        <f t="shared" si="50"/>
        <v>13.38879749586558</v>
      </c>
      <c r="L1636" s="114">
        <f>IF(C1636&lt;$G$6,Lähteandmed!$E$45*1.2*1.005*($G$6-O1636),0)</f>
        <v>37.504766879999998</v>
      </c>
      <c r="M1636" s="276" t="str">
        <f>IF(($G$4-Lähteandmed!$H$45*(Kraadpäevad!$G$4-Kraadpäevad!C1636))&gt;Lähteandmed!$I$45,($G$4-Lähteandmed!$H$45*(Kraadpäevad!$G$4-Kraadpäevad!C1636)),Lähteandmed!$I$45)</f>
        <v/>
      </c>
      <c r="N1636" s="114">
        <f>IFERROR(($G$4-M1636)/($G$4-C1636),Lähteandmed!$H$45)</f>
        <v>0</v>
      </c>
      <c r="O1636" s="276">
        <f t="shared" si="51"/>
        <v>-3.4</v>
      </c>
      <c r="P1636" s="276">
        <f>IF(O1636&lt;($G$6-1),Lähteandmed!$E$45*1.2*1.005*(($G$6-1)-O1636),0)</f>
        <v>35.752207679999998</v>
      </c>
    </row>
    <row r="1637" spans="2:16">
      <c r="B1637" s="113">
        <v>1633</v>
      </c>
      <c r="C1637" s="113">
        <v>-3.5</v>
      </c>
      <c r="D1637" s="276">
        <f t="shared" si="50"/>
        <v>13.48879749586558</v>
      </c>
      <c r="L1637" s="114">
        <f>IF(C1637&lt;$G$6,Lähteandmed!$E$45*1.2*1.005*($G$6-O1637),0)</f>
        <v>37.680022799999996</v>
      </c>
      <c r="M1637" s="276" t="str">
        <f>IF(($G$4-Lähteandmed!$H$45*(Kraadpäevad!$G$4-Kraadpäevad!C1637))&gt;Lähteandmed!$I$45,($G$4-Lähteandmed!$H$45*(Kraadpäevad!$G$4-Kraadpäevad!C1637)),Lähteandmed!$I$45)</f>
        <v/>
      </c>
      <c r="N1637" s="114">
        <f>IFERROR(($G$4-M1637)/($G$4-C1637),Lähteandmed!$H$45)</f>
        <v>0</v>
      </c>
      <c r="O1637" s="276">
        <f t="shared" si="51"/>
        <v>-3.5</v>
      </c>
      <c r="P1637" s="276">
        <f>IF(O1637&lt;($G$6-1),Lähteandmed!$E$45*1.2*1.005*(($G$6-1)-O1637),0)</f>
        <v>35.927463599999996</v>
      </c>
    </row>
    <row r="1638" spans="2:16">
      <c r="B1638" s="113">
        <v>1634</v>
      </c>
      <c r="C1638" s="113">
        <v>-3.5</v>
      </c>
      <c r="D1638" s="276">
        <f t="shared" si="50"/>
        <v>13.48879749586558</v>
      </c>
      <c r="L1638" s="114">
        <f>IF(C1638&lt;$G$6,Lähteandmed!$E$45*1.2*1.005*($G$6-O1638),0)</f>
        <v>37.680022799999996</v>
      </c>
      <c r="M1638" s="276" t="str">
        <f>IF(($G$4-Lähteandmed!$H$45*(Kraadpäevad!$G$4-Kraadpäevad!C1638))&gt;Lähteandmed!$I$45,($G$4-Lähteandmed!$H$45*(Kraadpäevad!$G$4-Kraadpäevad!C1638)),Lähteandmed!$I$45)</f>
        <v/>
      </c>
      <c r="N1638" s="114">
        <f>IFERROR(($G$4-M1638)/($G$4-C1638),Lähteandmed!$H$45)</f>
        <v>0</v>
      </c>
      <c r="O1638" s="276">
        <f t="shared" si="51"/>
        <v>-3.5</v>
      </c>
      <c r="P1638" s="276">
        <f>IF(O1638&lt;($G$6-1),Lähteandmed!$E$45*1.2*1.005*(($G$6-1)-O1638),0)</f>
        <v>35.927463599999996</v>
      </c>
    </row>
    <row r="1639" spans="2:16">
      <c r="B1639" s="113">
        <v>1635</v>
      </c>
      <c r="C1639" s="113">
        <v>-3.6</v>
      </c>
      <c r="D1639" s="276">
        <f t="shared" si="50"/>
        <v>13.588797495865579</v>
      </c>
      <c r="L1639" s="114">
        <f>IF(C1639&lt;$G$6,Lähteandmed!$E$45*1.2*1.005*($G$6-O1639),0)</f>
        <v>37.855278720000001</v>
      </c>
      <c r="M1639" s="276" t="str">
        <f>IF(($G$4-Lähteandmed!$H$45*(Kraadpäevad!$G$4-Kraadpäevad!C1639))&gt;Lähteandmed!$I$45,($G$4-Lähteandmed!$H$45*(Kraadpäevad!$G$4-Kraadpäevad!C1639)),Lähteandmed!$I$45)</f>
        <v/>
      </c>
      <c r="N1639" s="114">
        <f>IFERROR(($G$4-M1639)/($G$4-C1639),Lähteandmed!$H$45)</f>
        <v>0</v>
      </c>
      <c r="O1639" s="276">
        <f t="shared" si="51"/>
        <v>-3.6</v>
      </c>
      <c r="P1639" s="276">
        <f>IF(O1639&lt;($G$6-1),Lähteandmed!$E$45*1.2*1.005*(($G$6-1)-O1639),0)</f>
        <v>36.102719520000001</v>
      </c>
    </row>
    <row r="1640" spans="2:16">
      <c r="B1640" s="113">
        <v>1636</v>
      </c>
      <c r="C1640" s="113">
        <v>-4.0999999999999996</v>
      </c>
      <c r="D1640" s="276">
        <f t="shared" si="50"/>
        <v>14.088797495865579</v>
      </c>
      <c r="L1640" s="114">
        <f>IF(C1640&lt;$G$6,Lähteandmed!$E$45*1.2*1.005*($G$6-O1640),0)</f>
        <v>38.731558319999998</v>
      </c>
      <c r="M1640" s="276" t="str">
        <f>IF(($G$4-Lähteandmed!$H$45*(Kraadpäevad!$G$4-Kraadpäevad!C1640))&gt;Lähteandmed!$I$45,($G$4-Lähteandmed!$H$45*(Kraadpäevad!$G$4-Kraadpäevad!C1640)),Lähteandmed!$I$45)</f>
        <v/>
      </c>
      <c r="N1640" s="114">
        <f>IFERROR(($G$4-M1640)/($G$4-C1640),Lähteandmed!$H$45)</f>
        <v>0</v>
      </c>
      <c r="O1640" s="276">
        <f t="shared" si="51"/>
        <v>-4.0999999999999996</v>
      </c>
      <c r="P1640" s="276">
        <f>IF(O1640&lt;($G$6-1),Lähteandmed!$E$45*1.2*1.005*(($G$6-1)-O1640),0)</f>
        <v>36.978999119999997</v>
      </c>
    </row>
    <row r="1641" spans="2:16">
      <c r="B1641" s="113">
        <v>1637</v>
      </c>
      <c r="C1641" s="113">
        <v>-4.5</v>
      </c>
      <c r="D1641" s="276">
        <f t="shared" si="50"/>
        <v>14.48879749586558</v>
      </c>
      <c r="L1641" s="114">
        <f>IF(C1641&lt;$G$6,Lähteandmed!$E$45*1.2*1.005*($G$6-O1641),0)</f>
        <v>39.432581999999996</v>
      </c>
      <c r="M1641" s="276" t="str">
        <f>IF(($G$4-Lähteandmed!$H$45*(Kraadpäevad!$G$4-Kraadpäevad!C1641))&gt;Lähteandmed!$I$45,($G$4-Lähteandmed!$H$45*(Kraadpäevad!$G$4-Kraadpäevad!C1641)),Lähteandmed!$I$45)</f>
        <v/>
      </c>
      <c r="N1641" s="114">
        <f>IFERROR(($G$4-M1641)/($G$4-C1641),Lähteandmed!$H$45)</f>
        <v>0</v>
      </c>
      <c r="O1641" s="276">
        <f t="shared" si="51"/>
        <v>-4.5</v>
      </c>
      <c r="P1641" s="276">
        <f>IF(O1641&lt;($G$6-1),Lähteandmed!$E$45*1.2*1.005*(($G$6-1)-O1641),0)</f>
        <v>37.680022799999996</v>
      </c>
    </row>
    <row r="1642" spans="2:16">
      <c r="B1642" s="113">
        <v>1638</v>
      </c>
      <c r="C1642" s="113">
        <v>-5</v>
      </c>
      <c r="D1642" s="276">
        <f t="shared" si="50"/>
        <v>14.98879749586558</v>
      </c>
      <c r="L1642" s="114">
        <f>IF(C1642&lt;$G$6,Lähteandmed!$E$45*1.2*1.005*($G$6-O1642),0)</f>
        <v>40.3088616</v>
      </c>
      <c r="M1642" s="276" t="str">
        <f>IF(($G$4-Lähteandmed!$H$45*(Kraadpäevad!$G$4-Kraadpäevad!C1642))&gt;Lähteandmed!$I$45,($G$4-Lähteandmed!$H$45*(Kraadpäevad!$G$4-Kraadpäevad!C1642)),Lähteandmed!$I$45)</f>
        <v/>
      </c>
      <c r="N1642" s="114">
        <f>IFERROR(($G$4-M1642)/($G$4-C1642),Lähteandmed!$H$45)</f>
        <v>0</v>
      </c>
      <c r="O1642" s="276">
        <f t="shared" si="51"/>
        <v>-5</v>
      </c>
      <c r="P1642" s="276">
        <f>IF(O1642&lt;($G$6-1),Lähteandmed!$E$45*1.2*1.005*(($G$6-1)-O1642),0)</f>
        <v>38.5563024</v>
      </c>
    </row>
    <row r="1643" spans="2:16">
      <c r="B1643" s="113">
        <v>1639</v>
      </c>
      <c r="C1643" s="113">
        <v>-5.0999999999999996</v>
      </c>
      <c r="D1643" s="276">
        <f t="shared" si="50"/>
        <v>15.088797495865579</v>
      </c>
      <c r="L1643" s="114">
        <f>IF(C1643&lt;$G$6,Lähteandmed!$E$45*1.2*1.005*($G$6-O1643),0)</f>
        <v>40.484117519999998</v>
      </c>
      <c r="M1643" s="276" t="str">
        <f>IF(($G$4-Lähteandmed!$H$45*(Kraadpäevad!$G$4-Kraadpäevad!C1643))&gt;Lähteandmed!$I$45,($G$4-Lähteandmed!$H$45*(Kraadpäevad!$G$4-Kraadpäevad!C1643)),Lähteandmed!$I$45)</f>
        <v/>
      </c>
      <c r="N1643" s="114">
        <f>IFERROR(($G$4-M1643)/($G$4-C1643),Lähteandmed!$H$45)</f>
        <v>0</v>
      </c>
      <c r="O1643" s="276">
        <f t="shared" si="51"/>
        <v>-5.0999999999999996</v>
      </c>
      <c r="P1643" s="276">
        <f>IF(O1643&lt;($G$6-1),Lähteandmed!$E$45*1.2*1.005*(($G$6-1)-O1643),0)</f>
        <v>38.731558319999998</v>
      </c>
    </row>
    <row r="1644" spans="2:16">
      <c r="B1644" s="113">
        <v>1640</v>
      </c>
      <c r="C1644" s="113">
        <v>-5.3</v>
      </c>
      <c r="D1644" s="276">
        <f t="shared" si="50"/>
        <v>15.28879749586558</v>
      </c>
      <c r="L1644" s="114">
        <f>IF(C1644&lt;$G$6,Lähteandmed!$E$45*1.2*1.005*($G$6-O1644),0)</f>
        <v>40.834629360000001</v>
      </c>
      <c r="M1644" s="276" t="str">
        <f>IF(($G$4-Lähteandmed!$H$45*(Kraadpäevad!$G$4-Kraadpäevad!C1644))&gt;Lähteandmed!$I$45,($G$4-Lähteandmed!$H$45*(Kraadpäevad!$G$4-Kraadpäevad!C1644)),Lähteandmed!$I$45)</f>
        <v/>
      </c>
      <c r="N1644" s="114">
        <f>IFERROR(($G$4-M1644)/($G$4-C1644),Lähteandmed!$H$45)</f>
        <v>0</v>
      </c>
      <c r="O1644" s="276">
        <f t="shared" si="51"/>
        <v>-5.3</v>
      </c>
      <c r="P1644" s="276">
        <f>IF(O1644&lt;($G$6-1),Lähteandmed!$E$45*1.2*1.005*(($G$6-1)-O1644),0)</f>
        <v>39.082070160000001</v>
      </c>
    </row>
    <row r="1645" spans="2:16">
      <c r="B1645" s="113">
        <v>1641</v>
      </c>
      <c r="C1645" s="113">
        <v>-5.4</v>
      </c>
      <c r="D1645" s="276">
        <f t="shared" si="50"/>
        <v>15.38879749586558</v>
      </c>
      <c r="L1645" s="114">
        <f>IF(C1645&lt;$G$6,Lähteandmed!$E$45*1.2*1.005*($G$6-O1645),0)</f>
        <v>41.009885279999992</v>
      </c>
      <c r="M1645" s="276" t="str">
        <f>IF(($G$4-Lähteandmed!$H$45*(Kraadpäevad!$G$4-Kraadpäevad!C1645))&gt;Lähteandmed!$I$45,($G$4-Lähteandmed!$H$45*(Kraadpäevad!$G$4-Kraadpäevad!C1645)),Lähteandmed!$I$45)</f>
        <v/>
      </c>
      <c r="N1645" s="114">
        <f>IFERROR(($G$4-M1645)/($G$4-C1645),Lähteandmed!$H$45)</f>
        <v>0</v>
      </c>
      <c r="O1645" s="276">
        <f t="shared" si="51"/>
        <v>-5.4</v>
      </c>
      <c r="P1645" s="276">
        <f>IF(O1645&lt;($G$6-1),Lähteandmed!$E$45*1.2*1.005*(($G$6-1)-O1645),0)</f>
        <v>39.257326079999991</v>
      </c>
    </row>
    <row r="1646" spans="2:16">
      <c r="B1646" s="113">
        <v>1642</v>
      </c>
      <c r="C1646" s="113">
        <v>-4.8</v>
      </c>
      <c r="D1646" s="276">
        <f t="shared" si="50"/>
        <v>14.78879749586558</v>
      </c>
      <c r="L1646" s="114">
        <f>IF(C1646&lt;$G$6,Lähteandmed!$E$45*1.2*1.005*($G$6-O1646),0)</f>
        <v>39.958349759999997</v>
      </c>
      <c r="M1646" s="276" t="str">
        <f>IF(($G$4-Lähteandmed!$H$45*(Kraadpäevad!$G$4-Kraadpäevad!C1646))&gt;Lähteandmed!$I$45,($G$4-Lähteandmed!$H$45*(Kraadpäevad!$G$4-Kraadpäevad!C1646)),Lähteandmed!$I$45)</f>
        <v/>
      </c>
      <c r="N1646" s="114">
        <f>IFERROR(($G$4-M1646)/($G$4-C1646),Lähteandmed!$H$45)</f>
        <v>0</v>
      </c>
      <c r="O1646" s="276">
        <f t="shared" si="51"/>
        <v>-4.8</v>
      </c>
      <c r="P1646" s="276">
        <f>IF(O1646&lt;($G$6-1),Lähteandmed!$E$45*1.2*1.005*(($G$6-1)-O1646),0)</f>
        <v>38.205790559999997</v>
      </c>
    </row>
    <row r="1647" spans="2:16">
      <c r="B1647" s="113">
        <v>1643</v>
      </c>
      <c r="C1647" s="113">
        <v>-4.0999999999999996</v>
      </c>
      <c r="D1647" s="276">
        <f t="shared" si="50"/>
        <v>14.088797495865579</v>
      </c>
      <c r="L1647" s="114">
        <f>IF(C1647&lt;$G$6,Lähteandmed!$E$45*1.2*1.005*($G$6-O1647),0)</f>
        <v>38.731558319999998</v>
      </c>
      <c r="M1647" s="276" t="str">
        <f>IF(($G$4-Lähteandmed!$H$45*(Kraadpäevad!$G$4-Kraadpäevad!C1647))&gt;Lähteandmed!$I$45,($G$4-Lähteandmed!$H$45*(Kraadpäevad!$G$4-Kraadpäevad!C1647)),Lähteandmed!$I$45)</f>
        <v/>
      </c>
      <c r="N1647" s="114">
        <f>IFERROR(($G$4-M1647)/($G$4-C1647),Lähteandmed!$H$45)</f>
        <v>0</v>
      </c>
      <c r="O1647" s="276">
        <f t="shared" si="51"/>
        <v>-4.0999999999999996</v>
      </c>
      <c r="P1647" s="276">
        <f>IF(O1647&lt;($G$6-1),Lähteandmed!$E$45*1.2*1.005*(($G$6-1)-O1647),0)</f>
        <v>36.978999119999997</v>
      </c>
    </row>
    <row r="1648" spans="2:16">
      <c r="B1648" s="113">
        <v>1644</v>
      </c>
      <c r="C1648" s="113">
        <v>-3.5</v>
      </c>
      <c r="D1648" s="276">
        <f t="shared" si="50"/>
        <v>13.48879749586558</v>
      </c>
      <c r="L1648" s="114">
        <f>IF(C1648&lt;$G$6,Lähteandmed!$E$45*1.2*1.005*($G$6-O1648),0)</f>
        <v>37.680022799999996</v>
      </c>
      <c r="M1648" s="276" t="str">
        <f>IF(($G$4-Lähteandmed!$H$45*(Kraadpäevad!$G$4-Kraadpäevad!C1648))&gt;Lähteandmed!$I$45,($G$4-Lähteandmed!$H$45*(Kraadpäevad!$G$4-Kraadpäevad!C1648)),Lähteandmed!$I$45)</f>
        <v/>
      </c>
      <c r="N1648" s="114">
        <f>IFERROR(($G$4-M1648)/($G$4-C1648),Lähteandmed!$H$45)</f>
        <v>0</v>
      </c>
      <c r="O1648" s="276">
        <f t="shared" si="51"/>
        <v>-3.5</v>
      </c>
      <c r="P1648" s="276">
        <f>IF(O1648&lt;($G$6-1),Lähteandmed!$E$45*1.2*1.005*(($G$6-1)-O1648),0)</f>
        <v>35.927463599999996</v>
      </c>
    </row>
    <row r="1649" spans="2:16">
      <c r="B1649" s="113">
        <v>1645</v>
      </c>
      <c r="C1649" s="113">
        <v>-2.9</v>
      </c>
      <c r="D1649" s="276">
        <f t="shared" si="50"/>
        <v>12.88879749586558</v>
      </c>
      <c r="L1649" s="114">
        <f>IF(C1649&lt;$G$6,Lähteandmed!$E$45*1.2*1.005*($G$6-O1649),0)</f>
        <v>36.628487279999995</v>
      </c>
      <c r="M1649" s="276" t="str">
        <f>IF(($G$4-Lähteandmed!$H$45*(Kraadpäevad!$G$4-Kraadpäevad!C1649))&gt;Lähteandmed!$I$45,($G$4-Lähteandmed!$H$45*(Kraadpäevad!$G$4-Kraadpäevad!C1649)),Lähteandmed!$I$45)</f>
        <v/>
      </c>
      <c r="N1649" s="114">
        <f>IFERROR(($G$4-M1649)/($G$4-C1649),Lähteandmed!$H$45)</f>
        <v>0</v>
      </c>
      <c r="O1649" s="276">
        <f t="shared" si="51"/>
        <v>-2.9</v>
      </c>
      <c r="P1649" s="276">
        <f>IF(O1649&lt;($G$6-1),Lähteandmed!$E$45*1.2*1.005*(($G$6-1)-O1649),0)</f>
        <v>34.875928079999994</v>
      </c>
    </row>
    <row r="1650" spans="2:16">
      <c r="B1650" s="113">
        <v>1646</v>
      </c>
      <c r="C1650" s="113">
        <v>-2.4</v>
      </c>
      <c r="D1650" s="276">
        <f t="shared" si="50"/>
        <v>12.38879749586558</v>
      </c>
      <c r="L1650" s="114">
        <f>IF(C1650&lt;$G$6,Lähteandmed!$E$45*1.2*1.005*($G$6-O1650),0)</f>
        <v>35.752207679999998</v>
      </c>
      <c r="M1650" s="276" t="str">
        <f>IF(($G$4-Lähteandmed!$H$45*(Kraadpäevad!$G$4-Kraadpäevad!C1650))&gt;Lähteandmed!$I$45,($G$4-Lähteandmed!$H$45*(Kraadpäevad!$G$4-Kraadpäevad!C1650)),Lähteandmed!$I$45)</f>
        <v/>
      </c>
      <c r="N1650" s="114">
        <f>IFERROR(($G$4-M1650)/($G$4-C1650),Lähteandmed!$H$45)</f>
        <v>0</v>
      </c>
      <c r="O1650" s="276">
        <f t="shared" si="51"/>
        <v>-2.4</v>
      </c>
      <c r="P1650" s="276">
        <f>IF(O1650&lt;($G$6-1),Lähteandmed!$E$45*1.2*1.005*(($G$6-1)-O1650),0)</f>
        <v>33.999648479999998</v>
      </c>
    </row>
    <row r="1651" spans="2:16">
      <c r="B1651" s="113">
        <v>1647</v>
      </c>
      <c r="C1651" s="113">
        <v>-1.8</v>
      </c>
      <c r="D1651" s="276">
        <f t="shared" si="50"/>
        <v>11.78879749586558</v>
      </c>
      <c r="L1651" s="114">
        <f>IF(C1651&lt;$G$6,Lähteandmed!$E$45*1.2*1.005*($G$6-O1651),0)</f>
        <v>34.700672159999996</v>
      </c>
      <c r="M1651" s="276" t="str">
        <f>IF(($G$4-Lähteandmed!$H$45*(Kraadpäevad!$G$4-Kraadpäevad!C1651))&gt;Lähteandmed!$I$45,($G$4-Lähteandmed!$H$45*(Kraadpäevad!$G$4-Kraadpäevad!C1651)),Lähteandmed!$I$45)</f>
        <v/>
      </c>
      <c r="N1651" s="114">
        <f>IFERROR(($G$4-M1651)/($G$4-C1651),Lähteandmed!$H$45)</f>
        <v>0</v>
      </c>
      <c r="O1651" s="276">
        <f t="shared" si="51"/>
        <v>-1.8</v>
      </c>
      <c r="P1651" s="276">
        <f>IF(O1651&lt;($G$6-1),Lähteandmed!$E$45*1.2*1.005*(($G$6-1)-O1651),0)</f>
        <v>32.948112959999996</v>
      </c>
    </row>
    <row r="1652" spans="2:16">
      <c r="B1652" s="113">
        <v>1648</v>
      </c>
      <c r="C1652" s="113">
        <v>-1.4</v>
      </c>
      <c r="D1652" s="276">
        <f t="shared" si="50"/>
        <v>11.38879749586558</v>
      </c>
      <c r="L1652" s="114">
        <f>IF(C1652&lt;$G$6,Lähteandmed!$E$45*1.2*1.005*($G$6-O1652),0)</f>
        <v>33.999648479999998</v>
      </c>
      <c r="M1652" s="276" t="str">
        <f>IF(($G$4-Lähteandmed!$H$45*(Kraadpäevad!$G$4-Kraadpäevad!C1652))&gt;Lähteandmed!$I$45,($G$4-Lähteandmed!$H$45*(Kraadpäevad!$G$4-Kraadpäevad!C1652)),Lähteandmed!$I$45)</f>
        <v/>
      </c>
      <c r="N1652" s="114">
        <f>IFERROR(($G$4-M1652)/($G$4-C1652),Lähteandmed!$H$45)</f>
        <v>0</v>
      </c>
      <c r="O1652" s="276">
        <f t="shared" si="51"/>
        <v>-1.4</v>
      </c>
      <c r="P1652" s="276">
        <f>IF(O1652&lt;($G$6-1),Lähteandmed!$E$45*1.2*1.005*(($G$6-1)-O1652),0)</f>
        <v>32.247089279999997</v>
      </c>
    </row>
    <row r="1653" spans="2:16">
      <c r="B1653" s="113">
        <v>1649</v>
      </c>
      <c r="C1653" s="113">
        <v>-1</v>
      </c>
      <c r="D1653" s="276">
        <f t="shared" si="50"/>
        <v>10.98879749586558</v>
      </c>
      <c r="L1653" s="114">
        <f>IF(C1653&lt;$G$6,Lähteandmed!$E$45*1.2*1.005*($G$6-O1653),0)</f>
        <v>33.298624799999999</v>
      </c>
      <c r="M1653" s="276" t="str">
        <f>IF(($G$4-Lähteandmed!$H$45*(Kraadpäevad!$G$4-Kraadpäevad!C1653))&gt;Lähteandmed!$I$45,($G$4-Lähteandmed!$H$45*(Kraadpäevad!$G$4-Kraadpäevad!C1653)),Lähteandmed!$I$45)</f>
        <v/>
      </c>
      <c r="N1653" s="114">
        <f>IFERROR(($G$4-M1653)/($G$4-C1653),Lähteandmed!$H$45)</f>
        <v>0</v>
      </c>
      <c r="O1653" s="276">
        <f t="shared" si="51"/>
        <v>-1</v>
      </c>
      <c r="P1653" s="276">
        <f>IF(O1653&lt;($G$6-1),Lähteandmed!$E$45*1.2*1.005*(($G$6-1)-O1653),0)</f>
        <v>31.546065599999999</v>
      </c>
    </row>
    <row r="1654" spans="2:16">
      <c r="B1654" s="113">
        <v>1650</v>
      </c>
      <c r="C1654" s="113">
        <v>-0.6</v>
      </c>
      <c r="D1654" s="276">
        <f t="shared" si="50"/>
        <v>10.588797495865579</v>
      </c>
      <c r="L1654" s="114">
        <f>IF(C1654&lt;$G$6,Lähteandmed!$E$45*1.2*1.005*($G$6-O1654),0)</f>
        <v>32.59760112</v>
      </c>
      <c r="M1654" s="276" t="str">
        <f>IF(($G$4-Lähteandmed!$H$45*(Kraadpäevad!$G$4-Kraadpäevad!C1654))&gt;Lähteandmed!$I$45,($G$4-Lähteandmed!$H$45*(Kraadpäevad!$G$4-Kraadpäevad!C1654)),Lähteandmed!$I$45)</f>
        <v/>
      </c>
      <c r="N1654" s="114">
        <f>IFERROR(($G$4-M1654)/($G$4-C1654),Lähteandmed!$H$45)</f>
        <v>0</v>
      </c>
      <c r="O1654" s="276">
        <f t="shared" si="51"/>
        <v>-0.6</v>
      </c>
      <c r="P1654" s="276">
        <f>IF(O1654&lt;($G$6-1),Lähteandmed!$E$45*1.2*1.005*(($G$6-1)-O1654),0)</f>
        <v>30.84504192</v>
      </c>
    </row>
    <row r="1655" spans="2:16">
      <c r="B1655" s="113">
        <v>1651</v>
      </c>
      <c r="C1655" s="113">
        <v>-0.4</v>
      </c>
      <c r="D1655" s="276">
        <f t="shared" si="50"/>
        <v>10.38879749586558</v>
      </c>
      <c r="L1655" s="114">
        <f>IF(C1655&lt;$G$6,Lähteandmed!$E$45*1.2*1.005*($G$6-O1655),0)</f>
        <v>32.247089279999997</v>
      </c>
      <c r="M1655" s="276" t="str">
        <f>IF(($G$4-Lähteandmed!$H$45*(Kraadpäevad!$G$4-Kraadpäevad!C1655))&gt;Lähteandmed!$I$45,($G$4-Lähteandmed!$H$45*(Kraadpäevad!$G$4-Kraadpäevad!C1655)),Lähteandmed!$I$45)</f>
        <v/>
      </c>
      <c r="N1655" s="114">
        <f>IFERROR(($G$4-M1655)/($G$4-C1655),Lähteandmed!$H$45)</f>
        <v>0</v>
      </c>
      <c r="O1655" s="276">
        <f t="shared" si="51"/>
        <v>-0.4</v>
      </c>
      <c r="P1655" s="276">
        <f>IF(O1655&lt;($G$6-1),Lähteandmed!$E$45*1.2*1.005*(($G$6-1)-O1655),0)</f>
        <v>30.494530079999997</v>
      </c>
    </row>
    <row r="1656" spans="2:16">
      <c r="B1656" s="113">
        <v>1652</v>
      </c>
      <c r="C1656" s="113">
        <v>-0.3</v>
      </c>
      <c r="D1656" s="276">
        <f t="shared" si="50"/>
        <v>10.28879749586558</v>
      </c>
      <c r="L1656" s="114">
        <f>IF(C1656&lt;$G$6,Lähteandmed!$E$45*1.2*1.005*($G$6-O1656),0)</f>
        <v>32.071833359999999</v>
      </c>
      <c r="M1656" s="276" t="str">
        <f>IF(($G$4-Lähteandmed!$H$45*(Kraadpäevad!$G$4-Kraadpäevad!C1656))&gt;Lähteandmed!$I$45,($G$4-Lähteandmed!$H$45*(Kraadpäevad!$G$4-Kraadpäevad!C1656)),Lähteandmed!$I$45)</f>
        <v/>
      </c>
      <c r="N1656" s="114">
        <f>IFERROR(($G$4-M1656)/($G$4-C1656),Lähteandmed!$H$45)</f>
        <v>0</v>
      </c>
      <c r="O1656" s="276">
        <f t="shared" si="51"/>
        <v>-0.3</v>
      </c>
      <c r="P1656" s="276">
        <f>IF(O1656&lt;($G$6-1),Lähteandmed!$E$45*1.2*1.005*(($G$6-1)-O1656),0)</f>
        <v>30.319274159999999</v>
      </c>
    </row>
    <row r="1657" spans="2:16">
      <c r="B1657" s="113">
        <v>1653</v>
      </c>
      <c r="C1657" s="113">
        <v>-0.1</v>
      </c>
      <c r="D1657" s="276">
        <f t="shared" si="50"/>
        <v>10.088797495865579</v>
      </c>
      <c r="L1657" s="114">
        <f>IF(C1657&lt;$G$6,Lähteandmed!$E$45*1.2*1.005*($G$6-O1657),0)</f>
        <v>31.72132152</v>
      </c>
      <c r="M1657" s="276" t="str">
        <f>IF(($G$4-Lähteandmed!$H$45*(Kraadpäevad!$G$4-Kraadpäevad!C1657))&gt;Lähteandmed!$I$45,($G$4-Lähteandmed!$H$45*(Kraadpäevad!$G$4-Kraadpäevad!C1657)),Lähteandmed!$I$45)</f>
        <v/>
      </c>
      <c r="N1657" s="114">
        <f>IFERROR(($G$4-M1657)/($G$4-C1657),Lähteandmed!$H$45)</f>
        <v>0</v>
      </c>
      <c r="O1657" s="276">
        <f t="shared" si="51"/>
        <v>-0.1</v>
      </c>
      <c r="P1657" s="276">
        <f>IF(O1657&lt;($G$6-1),Lähteandmed!$E$45*1.2*1.005*(($G$6-1)-O1657),0)</f>
        <v>29.96876232</v>
      </c>
    </row>
    <row r="1658" spans="2:16">
      <c r="B1658" s="113">
        <v>1654</v>
      </c>
      <c r="C1658" s="113">
        <v>0</v>
      </c>
      <c r="D1658" s="276">
        <f t="shared" si="50"/>
        <v>9.9887974958655796</v>
      </c>
      <c r="L1658" s="114">
        <f>IF(C1658&lt;$G$6,Lähteandmed!$E$45*1.2*1.005*($G$6-O1658),0)</f>
        <v>31.546065599999999</v>
      </c>
      <c r="M1658" s="276" t="str">
        <f>IF(($G$4-Lähteandmed!$H$45*(Kraadpäevad!$G$4-Kraadpäevad!C1658))&gt;Lähteandmed!$I$45,($G$4-Lähteandmed!$H$45*(Kraadpäevad!$G$4-Kraadpäevad!C1658)),Lähteandmed!$I$45)</f>
        <v/>
      </c>
      <c r="N1658" s="114">
        <f>IFERROR(($G$4-M1658)/($G$4-C1658),Lähteandmed!$H$45)</f>
        <v>0</v>
      </c>
      <c r="O1658" s="276">
        <f t="shared" si="51"/>
        <v>0</v>
      </c>
      <c r="P1658" s="276">
        <f>IF(O1658&lt;($G$6-1),Lähteandmed!$E$45*1.2*1.005*(($G$6-1)-O1658),0)</f>
        <v>29.793506399999998</v>
      </c>
    </row>
    <row r="1659" spans="2:16">
      <c r="B1659" s="113">
        <v>1655</v>
      </c>
      <c r="C1659" s="113">
        <v>0.1</v>
      </c>
      <c r="D1659" s="276">
        <f t="shared" si="50"/>
        <v>9.88879749586558</v>
      </c>
      <c r="L1659" s="114">
        <f>IF(C1659&lt;$G$6,Lähteandmed!$E$45*1.2*1.005*($G$6-O1659),0)</f>
        <v>31.370809679999994</v>
      </c>
      <c r="M1659" s="276" t="str">
        <f>IF(($G$4-Lähteandmed!$H$45*(Kraadpäevad!$G$4-Kraadpäevad!C1659))&gt;Lähteandmed!$I$45,($G$4-Lähteandmed!$H$45*(Kraadpäevad!$G$4-Kraadpäevad!C1659)),Lähteandmed!$I$45)</f>
        <v/>
      </c>
      <c r="N1659" s="114">
        <f>IFERROR(($G$4-M1659)/($G$4-C1659),Lähteandmed!$H$45)</f>
        <v>0</v>
      </c>
      <c r="O1659" s="276">
        <f t="shared" si="51"/>
        <v>0.1</v>
      </c>
      <c r="P1659" s="276">
        <f>IF(O1659&lt;($G$6-1),Lähteandmed!$E$45*1.2*1.005*(($G$6-1)-O1659),0)</f>
        <v>29.618250479999997</v>
      </c>
    </row>
    <row r="1660" spans="2:16">
      <c r="B1660" s="113">
        <v>1656</v>
      </c>
      <c r="C1660" s="113">
        <v>0.2</v>
      </c>
      <c r="D1660" s="276">
        <f t="shared" si="50"/>
        <v>9.7887974958655803</v>
      </c>
      <c r="L1660" s="114">
        <f>IF(C1660&lt;$G$6,Lähteandmed!$E$45*1.2*1.005*($G$6-O1660),0)</f>
        <v>31.195553759999999</v>
      </c>
      <c r="M1660" s="276" t="str">
        <f>IF(($G$4-Lähteandmed!$H$45*(Kraadpäevad!$G$4-Kraadpäevad!C1660))&gt;Lähteandmed!$I$45,($G$4-Lähteandmed!$H$45*(Kraadpäevad!$G$4-Kraadpäevad!C1660)),Lähteandmed!$I$45)</f>
        <v/>
      </c>
      <c r="N1660" s="114">
        <f>IFERROR(($G$4-M1660)/($G$4-C1660),Lähteandmed!$H$45)</f>
        <v>0</v>
      </c>
      <c r="O1660" s="276">
        <f t="shared" si="51"/>
        <v>0.2</v>
      </c>
      <c r="P1660" s="276">
        <f>IF(O1660&lt;($G$6-1),Lähteandmed!$E$45*1.2*1.005*(($G$6-1)-O1660),0)</f>
        <v>29.442994559999999</v>
      </c>
    </row>
    <row r="1661" spans="2:16">
      <c r="B1661" s="113">
        <v>1657</v>
      </c>
      <c r="C1661" s="113">
        <v>0.2</v>
      </c>
      <c r="D1661" s="276">
        <f t="shared" si="50"/>
        <v>9.7887974958655803</v>
      </c>
      <c r="L1661" s="114">
        <f>IF(C1661&lt;$G$6,Lähteandmed!$E$45*1.2*1.005*($G$6-O1661),0)</f>
        <v>31.195553759999999</v>
      </c>
      <c r="M1661" s="276" t="str">
        <f>IF(($G$4-Lähteandmed!$H$45*(Kraadpäevad!$G$4-Kraadpäevad!C1661))&gt;Lähteandmed!$I$45,($G$4-Lähteandmed!$H$45*(Kraadpäevad!$G$4-Kraadpäevad!C1661)),Lähteandmed!$I$45)</f>
        <v/>
      </c>
      <c r="N1661" s="114">
        <f>IFERROR(($G$4-M1661)/($G$4-C1661),Lähteandmed!$H$45)</f>
        <v>0</v>
      </c>
      <c r="O1661" s="276">
        <f t="shared" si="51"/>
        <v>0.2</v>
      </c>
      <c r="P1661" s="276">
        <f>IF(O1661&lt;($G$6-1),Lähteandmed!$E$45*1.2*1.005*(($G$6-1)-O1661),0)</f>
        <v>29.442994559999999</v>
      </c>
    </row>
    <row r="1662" spans="2:16">
      <c r="B1662" s="113">
        <v>1658</v>
      </c>
      <c r="C1662" s="113">
        <v>0.3</v>
      </c>
      <c r="D1662" s="276">
        <f t="shared" si="50"/>
        <v>9.6887974958655789</v>
      </c>
      <c r="L1662" s="114">
        <f>IF(C1662&lt;$G$6,Lähteandmed!$E$45*1.2*1.005*($G$6-O1662),0)</f>
        <v>31.020297839999998</v>
      </c>
      <c r="M1662" s="276" t="str">
        <f>IF(($G$4-Lähteandmed!$H$45*(Kraadpäevad!$G$4-Kraadpäevad!C1662))&gt;Lähteandmed!$I$45,($G$4-Lähteandmed!$H$45*(Kraadpäevad!$G$4-Kraadpäevad!C1662)),Lähteandmed!$I$45)</f>
        <v/>
      </c>
      <c r="N1662" s="114">
        <f>IFERROR(($G$4-M1662)/($G$4-C1662),Lähteandmed!$H$45)</f>
        <v>0</v>
      </c>
      <c r="O1662" s="276">
        <f t="shared" si="51"/>
        <v>0.3</v>
      </c>
      <c r="P1662" s="276">
        <f>IF(O1662&lt;($G$6-1),Lähteandmed!$E$45*1.2*1.005*(($G$6-1)-O1662),0)</f>
        <v>29.267738639999997</v>
      </c>
    </row>
    <row r="1663" spans="2:16">
      <c r="B1663" s="113">
        <v>1659</v>
      </c>
      <c r="C1663" s="113">
        <v>0.3</v>
      </c>
      <c r="D1663" s="276">
        <f t="shared" si="50"/>
        <v>9.6887974958655789</v>
      </c>
      <c r="L1663" s="114">
        <f>IF(C1663&lt;$G$6,Lähteandmed!$E$45*1.2*1.005*($G$6-O1663),0)</f>
        <v>31.020297839999998</v>
      </c>
      <c r="M1663" s="276" t="str">
        <f>IF(($G$4-Lähteandmed!$H$45*(Kraadpäevad!$G$4-Kraadpäevad!C1663))&gt;Lähteandmed!$I$45,($G$4-Lähteandmed!$H$45*(Kraadpäevad!$G$4-Kraadpäevad!C1663)),Lähteandmed!$I$45)</f>
        <v/>
      </c>
      <c r="N1663" s="114">
        <f>IFERROR(($G$4-M1663)/($G$4-C1663),Lähteandmed!$H$45)</f>
        <v>0</v>
      </c>
      <c r="O1663" s="276">
        <f t="shared" si="51"/>
        <v>0.3</v>
      </c>
      <c r="P1663" s="276">
        <f>IF(O1663&lt;($G$6-1),Lähteandmed!$E$45*1.2*1.005*(($G$6-1)-O1663),0)</f>
        <v>29.267738639999997</v>
      </c>
    </row>
    <row r="1664" spans="2:16">
      <c r="B1664" s="113">
        <v>1660</v>
      </c>
      <c r="C1664" s="113">
        <v>0.3</v>
      </c>
      <c r="D1664" s="276">
        <f t="shared" si="50"/>
        <v>9.6887974958655789</v>
      </c>
      <c r="L1664" s="114">
        <f>IF(C1664&lt;$G$6,Lähteandmed!$E$45*1.2*1.005*($G$6-O1664),0)</f>
        <v>31.020297839999998</v>
      </c>
      <c r="M1664" s="276" t="str">
        <f>IF(($G$4-Lähteandmed!$H$45*(Kraadpäevad!$G$4-Kraadpäevad!C1664))&gt;Lähteandmed!$I$45,($G$4-Lähteandmed!$H$45*(Kraadpäevad!$G$4-Kraadpäevad!C1664)),Lähteandmed!$I$45)</f>
        <v/>
      </c>
      <c r="N1664" s="114">
        <f>IFERROR(($G$4-M1664)/($G$4-C1664),Lähteandmed!$H$45)</f>
        <v>0</v>
      </c>
      <c r="O1664" s="276">
        <f t="shared" si="51"/>
        <v>0.3</v>
      </c>
      <c r="P1664" s="276">
        <f>IF(O1664&lt;($G$6-1),Lähteandmed!$E$45*1.2*1.005*(($G$6-1)-O1664),0)</f>
        <v>29.267738639999997</v>
      </c>
    </row>
    <row r="1665" spans="2:16">
      <c r="B1665" s="113">
        <v>1661</v>
      </c>
      <c r="C1665" s="113">
        <v>0.4</v>
      </c>
      <c r="D1665" s="276">
        <f t="shared" si="50"/>
        <v>9.5887974958655793</v>
      </c>
      <c r="L1665" s="114">
        <f>IF(C1665&lt;$G$6,Lähteandmed!$E$45*1.2*1.005*($G$6-O1665),0)</f>
        <v>30.84504192</v>
      </c>
      <c r="M1665" s="276" t="str">
        <f>IF(($G$4-Lähteandmed!$H$45*(Kraadpäevad!$G$4-Kraadpäevad!C1665))&gt;Lähteandmed!$I$45,($G$4-Lähteandmed!$H$45*(Kraadpäevad!$G$4-Kraadpäevad!C1665)),Lähteandmed!$I$45)</f>
        <v/>
      </c>
      <c r="N1665" s="114">
        <f>IFERROR(($G$4-M1665)/($G$4-C1665),Lähteandmed!$H$45)</f>
        <v>0</v>
      </c>
      <c r="O1665" s="276">
        <f t="shared" si="51"/>
        <v>0.4</v>
      </c>
      <c r="P1665" s="276">
        <f>IF(O1665&lt;($G$6-1),Lähteandmed!$E$45*1.2*1.005*(($G$6-1)-O1665),0)</f>
        <v>29.09248272</v>
      </c>
    </row>
    <row r="1666" spans="2:16">
      <c r="B1666" s="113">
        <v>1662</v>
      </c>
      <c r="C1666" s="113">
        <v>0.4</v>
      </c>
      <c r="D1666" s="276">
        <f t="shared" si="50"/>
        <v>9.5887974958655793</v>
      </c>
      <c r="L1666" s="114">
        <f>IF(C1666&lt;$G$6,Lähteandmed!$E$45*1.2*1.005*($G$6-O1666),0)</f>
        <v>30.84504192</v>
      </c>
      <c r="M1666" s="276" t="str">
        <f>IF(($G$4-Lähteandmed!$H$45*(Kraadpäevad!$G$4-Kraadpäevad!C1666))&gt;Lähteandmed!$I$45,($G$4-Lähteandmed!$H$45*(Kraadpäevad!$G$4-Kraadpäevad!C1666)),Lähteandmed!$I$45)</f>
        <v/>
      </c>
      <c r="N1666" s="114">
        <f>IFERROR(($G$4-M1666)/($G$4-C1666),Lähteandmed!$H$45)</f>
        <v>0</v>
      </c>
      <c r="O1666" s="276">
        <f t="shared" si="51"/>
        <v>0.4</v>
      </c>
      <c r="P1666" s="276">
        <f>IF(O1666&lt;($G$6-1),Lähteandmed!$E$45*1.2*1.005*(($G$6-1)-O1666),0)</f>
        <v>29.09248272</v>
      </c>
    </row>
    <row r="1667" spans="2:16">
      <c r="B1667" s="113">
        <v>1663</v>
      </c>
      <c r="C1667" s="113">
        <v>0.4</v>
      </c>
      <c r="D1667" s="276">
        <f t="shared" si="50"/>
        <v>9.5887974958655793</v>
      </c>
      <c r="L1667" s="114">
        <f>IF(C1667&lt;$G$6,Lähteandmed!$E$45*1.2*1.005*($G$6-O1667),0)</f>
        <v>30.84504192</v>
      </c>
      <c r="M1667" s="276" t="str">
        <f>IF(($G$4-Lähteandmed!$H$45*(Kraadpäevad!$G$4-Kraadpäevad!C1667))&gt;Lähteandmed!$I$45,($G$4-Lähteandmed!$H$45*(Kraadpäevad!$G$4-Kraadpäevad!C1667)),Lähteandmed!$I$45)</f>
        <v/>
      </c>
      <c r="N1667" s="114">
        <f>IFERROR(($G$4-M1667)/($G$4-C1667),Lähteandmed!$H$45)</f>
        <v>0</v>
      </c>
      <c r="O1667" s="276">
        <f t="shared" si="51"/>
        <v>0.4</v>
      </c>
      <c r="P1667" s="276">
        <f>IF(O1667&lt;($G$6-1),Lähteandmed!$E$45*1.2*1.005*(($G$6-1)-O1667),0)</f>
        <v>29.09248272</v>
      </c>
    </row>
    <row r="1668" spans="2:16">
      <c r="B1668" s="113">
        <v>1664</v>
      </c>
      <c r="C1668" s="113">
        <v>0.4</v>
      </c>
      <c r="D1668" s="276">
        <f t="shared" ref="D1668:D1731" si="52">IFERROR(IF($G$5-C1668&gt;0,$G$5-C1668,"0"),0)</f>
        <v>9.5887974958655793</v>
      </c>
      <c r="L1668" s="114">
        <f>IF(C1668&lt;$G$6,Lähteandmed!$E$45*1.2*1.005*($G$6-O1668),0)</f>
        <v>30.84504192</v>
      </c>
      <c r="M1668" s="276" t="str">
        <f>IF(($G$4-Lähteandmed!$H$45*(Kraadpäevad!$G$4-Kraadpäevad!C1668))&gt;Lähteandmed!$I$45,($G$4-Lähteandmed!$H$45*(Kraadpäevad!$G$4-Kraadpäevad!C1668)),Lähteandmed!$I$45)</f>
        <v/>
      </c>
      <c r="N1668" s="114">
        <f>IFERROR(($G$4-M1668)/($G$4-C1668),Lähteandmed!$H$45)</f>
        <v>0</v>
      </c>
      <c r="O1668" s="276">
        <f t="shared" ref="O1668:O1731" si="53">N1668*($G$4-C1668)+C1668</f>
        <v>0.4</v>
      </c>
      <c r="P1668" s="276">
        <f>IF(O1668&lt;($G$6-1),Lähteandmed!$E$45*1.2*1.005*(($G$6-1)-O1668),0)</f>
        <v>29.09248272</v>
      </c>
    </row>
    <row r="1669" spans="2:16">
      <c r="B1669" s="113">
        <v>1665</v>
      </c>
      <c r="C1669" s="113">
        <v>0.4</v>
      </c>
      <c r="D1669" s="276">
        <f t="shared" si="52"/>
        <v>9.5887974958655793</v>
      </c>
      <c r="L1669" s="114">
        <f>IF(C1669&lt;$G$6,Lähteandmed!$E$45*1.2*1.005*($G$6-O1669),0)</f>
        <v>30.84504192</v>
      </c>
      <c r="M1669" s="276" t="str">
        <f>IF(($G$4-Lähteandmed!$H$45*(Kraadpäevad!$G$4-Kraadpäevad!C1669))&gt;Lähteandmed!$I$45,($G$4-Lähteandmed!$H$45*(Kraadpäevad!$G$4-Kraadpäevad!C1669)),Lähteandmed!$I$45)</f>
        <v/>
      </c>
      <c r="N1669" s="114">
        <f>IFERROR(($G$4-M1669)/($G$4-C1669),Lähteandmed!$H$45)</f>
        <v>0</v>
      </c>
      <c r="O1669" s="276">
        <f t="shared" si="53"/>
        <v>0.4</v>
      </c>
      <c r="P1669" s="276">
        <f>IF(O1669&lt;($G$6-1),Lähteandmed!$E$45*1.2*1.005*(($G$6-1)-O1669),0)</f>
        <v>29.09248272</v>
      </c>
    </row>
    <row r="1670" spans="2:16">
      <c r="B1670" s="113">
        <v>1666</v>
      </c>
      <c r="C1670" s="113">
        <v>0.6</v>
      </c>
      <c r="D1670" s="276">
        <f t="shared" si="52"/>
        <v>9.38879749586558</v>
      </c>
      <c r="L1670" s="114">
        <f>IF(C1670&lt;$G$6,Lähteandmed!$E$45*1.2*1.005*($G$6-O1670),0)</f>
        <v>30.494530079999997</v>
      </c>
      <c r="M1670" s="276" t="str">
        <f>IF(($G$4-Lähteandmed!$H$45*(Kraadpäevad!$G$4-Kraadpäevad!C1670))&gt;Lähteandmed!$I$45,($G$4-Lähteandmed!$H$45*(Kraadpäevad!$G$4-Kraadpäevad!C1670)),Lähteandmed!$I$45)</f>
        <v/>
      </c>
      <c r="N1670" s="114">
        <f>IFERROR(($G$4-M1670)/($G$4-C1670),Lähteandmed!$H$45)</f>
        <v>0</v>
      </c>
      <c r="O1670" s="276">
        <f t="shared" si="53"/>
        <v>0.6</v>
      </c>
      <c r="P1670" s="276">
        <f>IF(O1670&lt;($G$6-1),Lähteandmed!$E$45*1.2*1.005*(($G$6-1)-O1670),0)</f>
        <v>28.741970879999997</v>
      </c>
    </row>
    <row r="1671" spans="2:16">
      <c r="B1671" s="113">
        <v>1667</v>
      </c>
      <c r="C1671" s="113">
        <v>0.8</v>
      </c>
      <c r="D1671" s="276">
        <f t="shared" si="52"/>
        <v>9.1887974958655789</v>
      </c>
      <c r="L1671" s="114">
        <f>IF(C1671&lt;$G$6,Lähteandmed!$E$45*1.2*1.005*($G$6-O1671),0)</f>
        <v>30.144018239999998</v>
      </c>
      <c r="M1671" s="276" t="str">
        <f>IF(($G$4-Lähteandmed!$H$45*(Kraadpäevad!$G$4-Kraadpäevad!C1671))&gt;Lähteandmed!$I$45,($G$4-Lähteandmed!$H$45*(Kraadpäevad!$G$4-Kraadpäevad!C1671)),Lähteandmed!$I$45)</f>
        <v/>
      </c>
      <c r="N1671" s="114">
        <f>IFERROR(($G$4-M1671)/($G$4-C1671),Lähteandmed!$H$45)</f>
        <v>0</v>
      </c>
      <c r="O1671" s="276">
        <f t="shared" si="53"/>
        <v>0.8</v>
      </c>
      <c r="P1671" s="276">
        <f>IF(O1671&lt;($G$6-1),Lähteandmed!$E$45*1.2*1.005*(($G$6-1)-O1671),0)</f>
        <v>28.391459039999997</v>
      </c>
    </row>
    <row r="1672" spans="2:16">
      <c r="B1672" s="113">
        <v>1668</v>
      </c>
      <c r="C1672" s="113">
        <v>1</v>
      </c>
      <c r="D1672" s="276">
        <f t="shared" si="52"/>
        <v>8.9887974958655796</v>
      </c>
      <c r="L1672" s="114">
        <f>IF(C1672&lt;$G$6,Lähteandmed!$E$45*1.2*1.005*($G$6-O1672),0)</f>
        <v>29.793506399999998</v>
      </c>
      <c r="M1672" s="276" t="str">
        <f>IF(($G$4-Lähteandmed!$H$45*(Kraadpäevad!$G$4-Kraadpäevad!C1672))&gt;Lähteandmed!$I$45,($G$4-Lähteandmed!$H$45*(Kraadpäevad!$G$4-Kraadpäevad!C1672)),Lähteandmed!$I$45)</f>
        <v/>
      </c>
      <c r="N1672" s="114">
        <f>IFERROR(($G$4-M1672)/($G$4-C1672),Lähteandmed!$H$45)</f>
        <v>0</v>
      </c>
      <c r="O1672" s="276">
        <f t="shared" si="53"/>
        <v>1</v>
      </c>
      <c r="P1672" s="276">
        <f>IF(O1672&lt;($G$6-1),Lähteandmed!$E$45*1.2*1.005*(($G$6-1)-O1672),0)</f>
        <v>28.040947199999998</v>
      </c>
    </row>
    <row r="1673" spans="2:16">
      <c r="B1673" s="113">
        <v>1669</v>
      </c>
      <c r="C1673" s="113">
        <v>1.1000000000000001</v>
      </c>
      <c r="D1673" s="276">
        <f t="shared" si="52"/>
        <v>8.88879749586558</v>
      </c>
      <c r="L1673" s="114">
        <f>IF(C1673&lt;$G$6,Lähteandmed!$E$45*1.2*1.005*($G$6-O1673),0)</f>
        <v>29.618250479999997</v>
      </c>
      <c r="M1673" s="276" t="str">
        <f>IF(($G$4-Lähteandmed!$H$45*(Kraadpäevad!$G$4-Kraadpäevad!C1673))&gt;Lähteandmed!$I$45,($G$4-Lähteandmed!$H$45*(Kraadpäevad!$G$4-Kraadpäevad!C1673)),Lähteandmed!$I$45)</f>
        <v/>
      </c>
      <c r="N1673" s="114">
        <f>IFERROR(($G$4-M1673)/($G$4-C1673),Lähteandmed!$H$45)</f>
        <v>0</v>
      </c>
      <c r="O1673" s="276">
        <f t="shared" si="53"/>
        <v>1.1000000000000001</v>
      </c>
      <c r="P1673" s="276">
        <f>IF(O1673&lt;($G$6-1),Lähteandmed!$E$45*1.2*1.005*(($G$6-1)-O1673),0)</f>
        <v>27.86569128</v>
      </c>
    </row>
    <row r="1674" spans="2:16">
      <c r="B1674" s="113">
        <v>1670</v>
      </c>
      <c r="C1674" s="113">
        <v>1.3</v>
      </c>
      <c r="D1674" s="276">
        <f t="shared" si="52"/>
        <v>8.6887974958655789</v>
      </c>
      <c r="L1674" s="114">
        <f>IF(C1674&lt;$G$6,Lähteandmed!$E$45*1.2*1.005*($G$6-O1674),0)</f>
        <v>29.267738639999997</v>
      </c>
      <c r="M1674" s="276" t="str">
        <f>IF(($G$4-Lähteandmed!$H$45*(Kraadpäevad!$G$4-Kraadpäevad!C1674))&gt;Lähteandmed!$I$45,($G$4-Lähteandmed!$H$45*(Kraadpäevad!$G$4-Kraadpäevad!C1674)),Lähteandmed!$I$45)</f>
        <v/>
      </c>
      <c r="N1674" s="114">
        <f>IFERROR(($G$4-M1674)/($G$4-C1674),Lähteandmed!$H$45)</f>
        <v>0</v>
      </c>
      <c r="O1674" s="276">
        <f t="shared" si="53"/>
        <v>1.3</v>
      </c>
      <c r="P1674" s="276">
        <f>IF(O1674&lt;($G$6-1),Lähteandmed!$E$45*1.2*1.005*(($G$6-1)-O1674),0)</f>
        <v>27.515179439999997</v>
      </c>
    </row>
    <row r="1675" spans="2:16">
      <c r="B1675" s="113">
        <v>1671</v>
      </c>
      <c r="C1675" s="113">
        <v>1.4</v>
      </c>
      <c r="D1675" s="276">
        <f t="shared" si="52"/>
        <v>8.5887974958655793</v>
      </c>
      <c r="L1675" s="114">
        <f>IF(C1675&lt;$G$6,Lähteandmed!$E$45*1.2*1.005*($G$6-O1675),0)</f>
        <v>29.09248272</v>
      </c>
      <c r="M1675" s="276" t="str">
        <f>IF(($G$4-Lähteandmed!$H$45*(Kraadpäevad!$G$4-Kraadpäevad!C1675))&gt;Lähteandmed!$I$45,($G$4-Lähteandmed!$H$45*(Kraadpäevad!$G$4-Kraadpäevad!C1675)),Lähteandmed!$I$45)</f>
        <v/>
      </c>
      <c r="N1675" s="114">
        <f>IFERROR(($G$4-M1675)/($G$4-C1675),Lähteandmed!$H$45)</f>
        <v>0</v>
      </c>
      <c r="O1675" s="276">
        <f t="shared" si="53"/>
        <v>1.4</v>
      </c>
      <c r="P1675" s="276">
        <f>IF(O1675&lt;($G$6-1),Lähteandmed!$E$45*1.2*1.005*(($G$6-1)-O1675),0)</f>
        <v>27.339923519999996</v>
      </c>
    </row>
    <row r="1676" spans="2:16">
      <c r="B1676" s="113">
        <v>1672</v>
      </c>
      <c r="C1676" s="113">
        <v>1.4</v>
      </c>
      <c r="D1676" s="276">
        <f t="shared" si="52"/>
        <v>8.5887974958655793</v>
      </c>
      <c r="L1676" s="114">
        <f>IF(C1676&lt;$G$6,Lähteandmed!$E$45*1.2*1.005*($G$6-O1676),0)</f>
        <v>29.09248272</v>
      </c>
      <c r="M1676" s="276" t="str">
        <f>IF(($G$4-Lähteandmed!$H$45*(Kraadpäevad!$G$4-Kraadpäevad!C1676))&gt;Lähteandmed!$I$45,($G$4-Lähteandmed!$H$45*(Kraadpäevad!$G$4-Kraadpäevad!C1676)),Lähteandmed!$I$45)</f>
        <v/>
      </c>
      <c r="N1676" s="114">
        <f>IFERROR(($G$4-M1676)/($G$4-C1676),Lähteandmed!$H$45)</f>
        <v>0</v>
      </c>
      <c r="O1676" s="276">
        <f t="shared" si="53"/>
        <v>1.4</v>
      </c>
      <c r="P1676" s="276">
        <f>IF(O1676&lt;($G$6-1),Lähteandmed!$E$45*1.2*1.005*(($G$6-1)-O1676),0)</f>
        <v>27.339923519999996</v>
      </c>
    </row>
    <row r="1677" spans="2:16">
      <c r="B1677" s="113">
        <v>1673</v>
      </c>
      <c r="C1677" s="113">
        <v>1.4</v>
      </c>
      <c r="D1677" s="276">
        <f t="shared" si="52"/>
        <v>8.5887974958655793</v>
      </c>
      <c r="L1677" s="114">
        <f>IF(C1677&lt;$G$6,Lähteandmed!$E$45*1.2*1.005*($G$6-O1677),0)</f>
        <v>29.09248272</v>
      </c>
      <c r="M1677" s="276" t="str">
        <f>IF(($G$4-Lähteandmed!$H$45*(Kraadpäevad!$G$4-Kraadpäevad!C1677))&gt;Lähteandmed!$I$45,($G$4-Lähteandmed!$H$45*(Kraadpäevad!$G$4-Kraadpäevad!C1677)),Lähteandmed!$I$45)</f>
        <v/>
      </c>
      <c r="N1677" s="114">
        <f>IFERROR(($G$4-M1677)/($G$4-C1677),Lähteandmed!$H$45)</f>
        <v>0</v>
      </c>
      <c r="O1677" s="276">
        <f t="shared" si="53"/>
        <v>1.4</v>
      </c>
      <c r="P1677" s="276">
        <f>IF(O1677&lt;($G$6-1),Lähteandmed!$E$45*1.2*1.005*(($G$6-1)-O1677),0)</f>
        <v>27.339923519999996</v>
      </c>
    </row>
    <row r="1678" spans="2:16">
      <c r="B1678" s="113">
        <v>1674</v>
      </c>
      <c r="C1678" s="113">
        <v>1.4</v>
      </c>
      <c r="D1678" s="276">
        <f t="shared" si="52"/>
        <v>8.5887974958655793</v>
      </c>
      <c r="L1678" s="114">
        <f>IF(C1678&lt;$G$6,Lähteandmed!$E$45*1.2*1.005*($G$6-O1678),0)</f>
        <v>29.09248272</v>
      </c>
      <c r="M1678" s="276" t="str">
        <f>IF(($G$4-Lähteandmed!$H$45*(Kraadpäevad!$G$4-Kraadpäevad!C1678))&gt;Lähteandmed!$I$45,($G$4-Lähteandmed!$H$45*(Kraadpäevad!$G$4-Kraadpäevad!C1678)),Lähteandmed!$I$45)</f>
        <v/>
      </c>
      <c r="N1678" s="114">
        <f>IFERROR(($G$4-M1678)/($G$4-C1678),Lähteandmed!$H$45)</f>
        <v>0</v>
      </c>
      <c r="O1678" s="276">
        <f t="shared" si="53"/>
        <v>1.4</v>
      </c>
      <c r="P1678" s="276">
        <f>IF(O1678&lt;($G$6-1),Lähteandmed!$E$45*1.2*1.005*(($G$6-1)-O1678),0)</f>
        <v>27.339923519999996</v>
      </c>
    </row>
    <row r="1679" spans="2:16">
      <c r="B1679" s="113">
        <v>1675</v>
      </c>
      <c r="C1679" s="113">
        <v>1.2</v>
      </c>
      <c r="D1679" s="276">
        <f t="shared" si="52"/>
        <v>8.7887974958655803</v>
      </c>
      <c r="L1679" s="114">
        <f>IF(C1679&lt;$G$6,Lähteandmed!$E$45*1.2*1.005*($G$6-O1679),0)</f>
        <v>29.442994559999999</v>
      </c>
      <c r="M1679" s="276" t="str">
        <f>IF(($G$4-Lähteandmed!$H$45*(Kraadpäevad!$G$4-Kraadpäevad!C1679))&gt;Lähteandmed!$I$45,($G$4-Lähteandmed!$H$45*(Kraadpäevad!$G$4-Kraadpäevad!C1679)),Lähteandmed!$I$45)</f>
        <v/>
      </c>
      <c r="N1679" s="114">
        <f>IFERROR(($G$4-M1679)/($G$4-C1679),Lähteandmed!$H$45)</f>
        <v>0</v>
      </c>
      <c r="O1679" s="276">
        <f t="shared" si="53"/>
        <v>1.2</v>
      </c>
      <c r="P1679" s="276">
        <f>IF(O1679&lt;($G$6-1),Lähteandmed!$E$45*1.2*1.005*(($G$6-1)-O1679),0)</f>
        <v>27.690435359999999</v>
      </c>
    </row>
    <row r="1680" spans="2:16">
      <c r="B1680" s="113">
        <v>1676</v>
      </c>
      <c r="C1680" s="113">
        <v>1</v>
      </c>
      <c r="D1680" s="276">
        <f t="shared" si="52"/>
        <v>8.9887974958655796</v>
      </c>
      <c r="L1680" s="114">
        <f>IF(C1680&lt;$G$6,Lähteandmed!$E$45*1.2*1.005*($G$6-O1680),0)</f>
        <v>29.793506399999998</v>
      </c>
      <c r="M1680" s="276" t="str">
        <f>IF(($G$4-Lähteandmed!$H$45*(Kraadpäevad!$G$4-Kraadpäevad!C1680))&gt;Lähteandmed!$I$45,($G$4-Lähteandmed!$H$45*(Kraadpäevad!$G$4-Kraadpäevad!C1680)),Lähteandmed!$I$45)</f>
        <v/>
      </c>
      <c r="N1680" s="114">
        <f>IFERROR(($G$4-M1680)/($G$4-C1680),Lähteandmed!$H$45)</f>
        <v>0</v>
      </c>
      <c r="O1680" s="276">
        <f t="shared" si="53"/>
        <v>1</v>
      </c>
      <c r="P1680" s="276">
        <f>IF(O1680&lt;($G$6-1),Lähteandmed!$E$45*1.2*1.005*(($G$6-1)-O1680),0)</f>
        <v>28.040947199999998</v>
      </c>
    </row>
    <row r="1681" spans="2:16">
      <c r="B1681" s="113">
        <v>1677</v>
      </c>
      <c r="C1681" s="113">
        <v>0.8</v>
      </c>
      <c r="D1681" s="276">
        <f t="shared" si="52"/>
        <v>9.1887974958655789</v>
      </c>
      <c r="L1681" s="114">
        <f>IF(C1681&lt;$G$6,Lähteandmed!$E$45*1.2*1.005*($G$6-O1681),0)</f>
        <v>30.144018239999998</v>
      </c>
      <c r="M1681" s="276" t="str">
        <f>IF(($G$4-Lähteandmed!$H$45*(Kraadpäevad!$G$4-Kraadpäevad!C1681))&gt;Lähteandmed!$I$45,($G$4-Lähteandmed!$H$45*(Kraadpäevad!$G$4-Kraadpäevad!C1681)),Lähteandmed!$I$45)</f>
        <v/>
      </c>
      <c r="N1681" s="114">
        <f>IFERROR(($G$4-M1681)/($G$4-C1681),Lähteandmed!$H$45)</f>
        <v>0</v>
      </c>
      <c r="O1681" s="276">
        <f t="shared" si="53"/>
        <v>0.8</v>
      </c>
      <c r="P1681" s="276">
        <f>IF(O1681&lt;($G$6-1),Lähteandmed!$E$45*1.2*1.005*(($G$6-1)-O1681),0)</f>
        <v>28.391459039999997</v>
      </c>
    </row>
    <row r="1682" spans="2:16">
      <c r="B1682" s="113">
        <v>1678</v>
      </c>
      <c r="C1682" s="113">
        <v>0.8</v>
      </c>
      <c r="D1682" s="276">
        <f t="shared" si="52"/>
        <v>9.1887974958655789</v>
      </c>
      <c r="L1682" s="114">
        <f>IF(C1682&lt;$G$6,Lähteandmed!$E$45*1.2*1.005*($G$6-O1682),0)</f>
        <v>30.144018239999998</v>
      </c>
      <c r="M1682" s="276" t="str">
        <f>IF(($G$4-Lähteandmed!$H$45*(Kraadpäevad!$G$4-Kraadpäevad!C1682))&gt;Lähteandmed!$I$45,($G$4-Lähteandmed!$H$45*(Kraadpäevad!$G$4-Kraadpäevad!C1682)),Lähteandmed!$I$45)</f>
        <v/>
      </c>
      <c r="N1682" s="114">
        <f>IFERROR(($G$4-M1682)/($G$4-C1682),Lähteandmed!$H$45)</f>
        <v>0</v>
      </c>
      <c r="O1682" s="276">
        <f t="shared" si="53"/>
        <v>0.8</v>
      </c>
      <c r="P1682" s="276">
        <f>IF(O1682&lt;($G$6-1),Lähteandmed!$E$45*1.2*1.005*(($G$6-1)-O1682),0)</f>
        <v>28.391459039999997</v>
      </c>
    </row>
    <row r="1683" spans="2:16">
      <c r="B1683" s="113">
        <v>1679</v>
      </c>
      <c r="C1683" s="113">
        <v>0.7</v>
      </c>
      <c r="D1683" s="276">
        <f t="shared" si="52"/>
        <v>9.2887974958655803</v>
      </c>
      <c r="L1683" s="114">
        <f>IF(C1683&lt;$G$6,Lähteandmed!$E$45*1.2*1.005*($G$6-O1683),0)</f>
        <v>30.319274159999999</v>
      </c>
      <c r="M1683" s="276" t="str">
        <f>IF(($G$4-Lähteandmed!$H$45*(Kraadpäevad!$G$4-Kraadpäevad!C1683))&gt;Lähteandmed!$I$45,($G$4-Lähteandmed!$H$45*(Kraadpäevad!$G$4-Kraadpäevad!C1683)),Lähteandmed!$I$45)</f>
        <v/>
      </c>
      <c r="N1683" s="114">
        <f>IFERROR(($G$4-M1683)/($G$4-C1683),Lähteandmed!$H$45)</f>
        <v>0</v>
      </c>
      <c r="O1683" s="276">
        <f t="shared" si="53"/>
        <v>0.7</v>
      </c>
      <c r="P1683" s="276">
        <f>IF(O1683&lt;($G$6-1),Lähteandmed!$E$45*1.2*1.005*(($G$6-1)-O1683),0)</f>
        <v>28.566714959999999</v>
      </c>
    </row>
    <row r="1684" spans="2:16">
      <c r="B1684" s="113">
        <v>1680</v>
      </c>
      <c r="C1684" s="113">
        <v>0.7</v>
      </c>
      <c r="D1684" s="276">
        <f t="shared" si="52"/>
        <v>9.2887974958655803</v>
      </c>
      <c r="L1684" s="114">
        <f>IF(C1684&lt;$G$6,Lähteandmed!$E$45*1.2*1.005*($G$6-O1684),0)</f>
        <v>30.319274159999999</v>
      </c>
      <c r="M1684" s="276" t="str">
        <f>IF(($G$4-Lähteandmed!$H$45*(Kraadpäevad!$G$4-Kraadpäevad!C1684))&gt;Lähteandmed!$I$45,($G$4-Lähteandmed!$H$45*(Kraadpäevad!$G$4-Kraadpäevad!C1684)),Lähteandmed!$I$45)</f>
        <v/>
      </c>
      <c r="N1684" s="114">
        <f>IFERROR(($G$4-M1684)/($G$4-C1684),Lähteandmed!$H$45)</f>
        <v>0</v>
      </c>
      <c r="O1684" s="276">
        <f t="shared" si="53"/>
        <v>0.7</v>
      </c>
      <c r="P1684" s="276">
        <f>IF(O1684&lt;($G$6-1),Lähteandmed!$E$45*1.2*1.005*(($G$6-1)-O1684),0)</f>
        <v>28.566714959999999</v>
      </c>
    </row>
    <row r="1685" spans="2:16">
      <c r="B1685" s="113">
        <v>1681</v>
      </c>
      <c r="C1685" s="113">
        <v>0.6</v>
      </c>
      <c r="D1685" s="276">
        <f t="shared" si="52"/>
        <v>9.38879749586558</v>
      </c>
      <c r="L1685" s="114">
        <f>IF(C1685&lt;$G$6,Lähteandmed!$E$45*1.2*1.005*($G$6-O1685),0)</f>
        <v>30.494530079999997</v>
      </c>
      <c r="M1685" s="276" t="str">
        <f>IF(($G$4-Lähteandmed!$H$45*(Kraadpäevad!$G$4-Kraadpäevad!C1685))&gt;Lähteandmed!$I$45,($G$4-Lähteandmed!$H$45*(Kraadpäevad!$G$4-Kraadpäevad!C1685)),Lähteandmed!$I$45)</f>
        <v/>
      </c>
      <c r="N1685" s="114">
        <f>IFERROR(($G$4-M1685)/($G$4-C1685),Lähteandmed!$H$45)</f>
        <v>0</v>
      </c>
      <c r="O1685" s="276">
        <f t="shared" si="53"/>
        <v>0.6</v>
      </c>
      <c r="P1685" s="276">
        <f>IF(O1685&lt;($G$6-1),Lähteandmed!$E$45*1.2*1.005*(($G$6-1)-O1685),0)</f>
        <v>28.741970879999997</v>
      </c>
    </row>
    <row r="1686" spans="2:16">
      <c r="B1686" s="113">
        <v>1682</v>
      </c>
      <c r="C1686" s="113">
        <v>0.4</v>
      </c>
      <c r="D1686" s="276">
        <f t="shared" si="52"/>
        <v>9.5887974958655793</v>
      </c>
      <c r="L1686" s="114">
        <f>IF(C1686&lt;$G$6,Lähteandmed!$E$45*1.2*1.005*($G$6-O1686),0)</f>
        <v>30.84504192</v>
      </c>
      <c r="M1686" s="276" t="str">
        <f>IF(($G$4-Lähteandmed!$H$45*(Kraadpäevad!$G$4-Kraadpäevad!C1686))&gt;Lähteandmed!$I$45,($G$4-Lähteandmed!$H$45*(Kraadpäevad!$G$4-Kraadpäevad!C1686)),Lähteandmed!$I$45)</f>
        <v/>
      </c>
      <c r="N1686" s="114">
        <f>IFERROR(($G$4-M1686)/($G$4-C1686),Lähteandmed!$H$45)</f>
        <v>0</v>
      </c>
      <c r="O1686" s="276">
        <f t="shared" si="53"/>
        <v>0.4</v>
      </c>
      <c r="P1686" s="276">
        <f>IF(O1686&lt;($G$6-1),Lähteandmed!$E$45*1.2*1.005*(($G$6-1)-O1686),0)</f>
        <v>29.09248272</v>
      </c>
    </row>
    <row r="1687" spans="2:16">
      <c r="B1687" s="113">
        <v>1683</v>
      </c>
      <c r="C1687" s="113">
        <v>0.3</v>
      </c>
      <c r="D1687" s="276">
        <f t="shared" si="52"/>
        <v>9.6887974958655789</v>
      </c>
      <c r="L1687" s="114">
        <f>IF(C1687&lt;$G$6,Lähteandmed!$E$45*1.2*1.005*($G$6-O1687),0)</f>
        <v>31.020297839999998</v>
      </c>
      <c r="M1687" s="276" t="str">
        <f>IF(($G$4-Lähteandmed!$H$45*(Kraadpäevad!$G$4-Kraadpäevad!C1687))&gt;Lähteandmed!$I$45,($G$4-Lähteandmed!$H$45*(Kraadpäevad!$G$4-Kraadpäevad!C1687)),Lähteandmed!$I$45)</f>
        <v/>
      </c>
      <c r="N1687" s="114">
        <f>IFERROR(($G$4-M1687)/($G$4-C1687),Lähteandmed!$H$45)</f>
        <v>0</v>
      </c>
      <c r="O1687" s="276">
        <f t="shared" si="53"/>
        <v>0.3</v>
      </c>
      <c r="P1687" s="276">
        <f>IF(O1687&lt;($G$6-1),Lähteandmed!$E$45*1.2*1.005*(($G$6-1)-O1687),0)</f>
        <v>29.267738639999997</v>
      </c>
    </row>
    <row r="1688" spans="2:16">
      <c r="B1688" s="113">
        <v>1684</v>
      </c>
      <c r="C1688" s="113">
        <v>0.3</v>
      </c>
      <c r="D1688" s="276">
        <f t="shared" si="52"/>
        <v>9.6887974958655789</v>
      </c>
      <c r="L1688" s="114">
        <f>IF(C1688&lt;$G$6,Lähteandmed!$E$45*1.2*1.005*($G$6-O1688),0)</f>
        <v>31.020297839999998</v>
      </c>
      <c r="M1688" s="276" t="str">
        <f>IF(($G$4-Lähteandmed!$H$45*(Kraadpäevad!$G$4-Kraadpäevad!C1688))&gt;Lähteandmed!$I$45,($G$4-Lähteandmed!$H$45*(Kraadpäevad!$G$4-Kraadpäevad!C1688)),Lähteandmed!$I$45)</f>
        <v/>
      </c>
      <c r="N1688" s="114">
        <f>IFERROR(($G$4-M1688)/($G$4-C1688),Lähteandmed!$H$45)</f>
        <v>0</v>
      </c>
      <c r="O1688" s="276">
        <f t="shared" si="53"/>
        <v>0.3</v>
      </c>
      <c r="P1688" s="276">
        <f>IF(O1688&lt;($G$6-1),Lähteandmed!$E$45*1.2*1.005*(($G$6-1)-O1688),0)</f>
        <v>29.267738639999997</v>
      </c>
    </row>
    <row r="1689" spans="2:16">
      <c r="B1689" s="113">
        <v>1685</v>
      </c>
      <c r="C1689" s="113">
        <v>0.3</v>
      </c>
      <c r="D1689" s="276">
        <f t="shared" si="52"/>
        <v>9.6887974958655789</v>
      </c>
      <c r="L1689" s="114">
        <f>IF(C1689&lt;$G$6,Lähteandmed!$E$45*1.2*1.005*($G$6-O1689),0)</f>
        <v>31.020297839999998</v>
      </c>
      <c r="M1689" s="276" t="str">
        <f>IF(($G$4-Lähteandmed!$H$45*(Kraadpäevad!$G$4-Kraadpäevad!C1689))&gt;Lähteandmed!$I$45,($G$4-Lähteandmed!$H$45*(Kraadpäevad!$G$4-Kraadpäevad!C1689)),Lähteandmed!$I$45)</f>
        <v/>
      </c>
      <c r="N1689" s="114">
        <f>IFERROR(($G$4-M1689)/($G$4-C1689),Lähteandmed!$H$45)</f>
        <v>0</v>
      </c>
      <c r="O1689" s="276">
        <f t="shared" si="53"/>
        <v>0.3</v>
      </c>
      <c r="P1689" s="276">
        <f>IF(O1689&lt;($G$6-1),Lähteandmed!$E$45*1.2*1.005*(($G$6-1)-O1689),0)</f>
        <v>29.267738639999997</v>
      </c>
    </row>
    <row r="1690" spans="2:16">
      <c r="B1690" s="113">
        <v>1686</v>
      </c>
      <c r="C1690" s="113">
        <v>0.3</v>
      </c>
      <c r="D1690" s="276">
        <f t="shared" si="52"/>
        <v>9.6887974958655789</v>
      </c>
      <c r="L1690" s="114">
        <f>IF(C1690&lt;$G$6,Lähteandmed!$E$45*1.2*1.005*($G$6-O1690),0)</f>
        <v>31.020297839999998</v>
      </c>
      <c r="M1690" s="276" t="str">
        <f>IF(($G$4-Lähteandmed!$H$45*(Kraadpäevad!$G$4-Kraadpäevad!C1690))&gt;Lähteandmed!$I$45,($G$4-Lähteandmed!$H$45*(Kraadpäevad!$G$4-Kraadpäevad!C1690)),Lähteandmed!$I$45)</f>
        <v/>
      </c>
      <c r="N1690" s="114">
        <f>IFERROR(($G$4-M1690)/($G$4-C1690),Lähteandmed!$H$45)</f>
        <v>0</v>
      </c>
      <c r="O1690" s="276">
        <f t="shared" si="53"/>
        <v>0.3</v>
      </c>
      <c r="P1690" s="276">
        <f>IF(O1690&lt;($G$6-1),Lähteandmed!$E$45*1.2*1.005*(($G$6-1)-O1690),0)</f>
        <v>29.267738639999997</v>
      </c>
    </row>
    <row r="1691" spans="2:16">
      <c r="B1691" s="113">
        <v>1687</v>
      </c>
      <c r="C1691" s="113">
        <v>0.2</v>
      </c>
      <c r="D1691" s="276">
        <f t="shared" si="52"/>
        <v>9.7887974958655803</v>
      </c>
      <c r="L1691" s="114">
        <f>IF(C1691&lt;$G$6,Lähteandmed!$E$45*1.2*1.005*($G$6-O1691),0)</f>
        <v>31.195553759999999</v>
      </c>
      <c r="M1691" s="276" t="str">
        <f>IF(($G$4-Lähteandmed!$H$45*(Kraadpäevad!$G$4-Kraadpäevad!C1691))&gt;Lähteandmed!$I$45,($G$4-Lähteandmed!$H$45*(Kraadpäevad!$G$4-Kraadpäevad!C1691)),Lähteandmed!$I$45)</f>
        <v/>
      </c>
      <c r="N1691" s="114">
        <f>IFERROR(($G$4-M1691)/($G$4-C1691),Lähteandmed!$H$45)</f>
        <v>0</v>
      </c>
      <c r="O1691" s="276">
        <f t="shared" si="53"/>
        <v>0.2</v>
      </c>
      <c r="P1691" s="276">
        <f>IF(O1691&lt;($G$6-1),Lähteandmed!$E$45*1.2*1.005*(($G$6-1)-O1691),0)</f>
        <v>29.442994559999999</v>
      </c>
    </row>
    <row r="1692" spans="2:16">
      <c r="B1692" s="113">
        <v>1688</v>
      </c>
      <c r="C1692" s="113">
        <v>0.2</v>
      </c>
      <c r="D1692" s="276">
        <f t="shared" si="52"/>
        <v>9.7887974958655803</v>
      </c>
      <c r="L1692" s="114">
        <f>IF(C1692&lt;$G$6,Lähteandmed!$E$45*1.2*1.005*($G$6-O1692),0)</f>
        <v>31.195553759999999</v>
      </c>
      <c r="M1692" s="276" t="str">
        <f>IF(($G$4-Lähteandmed!$H$45*(Kraadpäevad!$G$4-Kraadpäevad!C1692))&gt;Lähteandmed!$I$45,($G$4-Lähteandmed!$H$45*(Kraadpäevad!$G$4-Kraadpäevad!C1692)),Lähteandmed!$I$45)</f>
        <v/>
      </c>
      <c r="N1692" s="114">
        <f>IFERROR(($G$4-M1692)/($G$4-C1692),Lähteandmed!$H$45)</f>
        <v>0</v>
      </c>
      <c r="O1692" s="276">
        <f t="shared" si="53"/>
        <v>0.2</v>
      </c>
      <c r="P1692" s="276">
        <f>IF(O1692&lt;($G$6-1),Lähteandmed!$E$45*1.2*1.005*(($G$6-1)-O1692),0)</f>
        <v>29.442994559999999</v>
      </c>
    </row>
    <row r="1693" spans="2:16">
      <c r="B1693" s="113">
        <v>1689</v>
      </c>
      <c r="C1693" s="113">
        <v>0.1</v>
      </c>
      <c r="D1693" s="276">
        <f t="shared" si="52"/>
        <v>9.88879749586558</v>
      </c>
      <c r="L1693" s="114">
        <f>IF(C1693&lt;$G$6,Lähteandmed!$E$45*1.2*1.005*($G$6-O1693),0)</f>
        <v>31.370809679999994</v>
      </c>
      <c r="M1693" s="276" t="str">
        <f>IF(($G$4-Lähteandmed!$H$45*(Kraadpäevad!$G$4-Kraadpäevad!C1693))&gt;Lähteandmed!$I$45,($G$4-Lähteandmed!$H$45*(Kraadpäevad!$G$4-Kraadpäevad!C1693)),Lähteandmed!$I$45)</f>
        <v/>
      </c>
      <c r="N1693" s="114">
        <f>IFERROR(($G$4-M1693)/($G$4-C1693),Lähteandmed!$H$45)</f>
        <v>0</v>
      </c>
      <c r="O1693" s="276">
        <f t="shared" si="53"/>
        <v>0.1</v>
      </c>
      <c r="P1693" s="276">
        <f>IF(O1693&lt;($G$6-1),Lähteandmed!$E$45*1.2*1.005*(($G$6-1)-O1693),0)</f>
        <v>29.618250479999997</v>
      </c>
    </row>
    <row r="1694" spans="2:16">
      <c r="B1694" s="113">
        <v>1690</v>
      </c>
      <c r="C1694" s="113">
        <v>0.3</v>
      </c>
      <c r="D1694" s="276">
        <f t="shared" si="52"/>
        <v>9.6887974958655789</v>
      </c>
      <c r="L1694" s="114">
        <f>IF(C1694&lt;$G$6,Lähteandmed!$E$45*1.2*1.005*($G$6-O1694),0)</f>
        <v>31.020297839999998</v>
      </c>
      <c r="M1694" s="276" t="str">
        <f>IF(($G$4-Lähteandmed!$H$45*(Kraadpäevad!$G$4-Kraadpäevad!C1694))&gt;Lähteandmed!$I$45,($G$4-Lähteandmed!$H$45*(Kraadpäevad!$G$4-Kraadpäevad!C1694)),Lähteandmed!$I$45)</f>
        <v/>
      </c>
      <c r="N1694" s="114">
        <f>IFERROR(($G$4-M1694)/($G$4-C1694),Lähteandmed!$H$45)</f>
        <v>0</v>
      </c>
      <c r="O1694" s="276">
        <f t="shared" si="53"/>
        <v>0.3</v>
      </c>
      <c r="P1694" s="276">
        <f>IF(O1694&lt;($G$6-1),Lähteandmed!$E$45*1.2*1.005*(($G$6-1)-O1694),0)</f>
        <v>29.267738639999997</v>
      </c>
    </row>
    <row r="1695" spans="2:16">
      <c r="B1695" s="113">
        <v>1691</v>
      </c>
      <c r="C1695" s="113">
        <v>0.5</v>
      </c>
      <c r="D1695" s="276">
        <f t="shared" si="52"/>
        <v>9.4887974958655796</v>
      </c>
      <c r="L1695" s="114">
        <f>IF(C1695&lt;$G$6,Lähteandmed!$E$45*1.2*1.005*($G$6-O1695),0)</f>
        <v>30.669785999999998</v>
      </c>
      <c r="M1695" s="276" t="str">
        <f>IF(($G$4-Lähteandmed!$H$45*(Kraadpäevad!$G$4-Kraadpäevad!C1695))&gt;Lähteandmed!$I$45,($G$4-Lähteandmed!$H$45*(Kraadpäevad!$G$4-Kraadpäevad!C1695)),Lähteandmed!$I$45)</f>
        <v/>
      </c>
      <c r="N1695" s="114">
        <f>IFERROR(($G$4-M1695)/($G$4-C1695),Lähteandmed!$H$45)</f>
        <v>0</v>
      </c>
      <c r="O1695" s="276">
        <f t="shared" si="53"/>
        <v>0.5</v>
      </c>
      <c r="P1695" s="276">
        <f>IF(O1695&lt;($G$6-1),Lähteandmed!$E$45*1.2*1.005*(($G$6-1)-O1695),0)</f>
        <v>28.917226799999998</v>
      </c>
    </row>
    <row r="1696" spans="2:16">
      <c r="B1696" s="113">
        <v>1692</v>
      </c>
      <c r="C1696" s="113">
        <v>0.7</v>
      </c>
      <c r="D1696" s="276">
        <f t="shared" si="52"/>
        <v>9.2887974958655803</v>
      </c>
      <c r="L1696" s="114">
        <f>IF(C1696&lt;$G$6,Lähteandmed!$E$45*1.2*1.005*($G$6-O1696),0)</f>
        <v>30.319274159999999</v>
      </c>
      <c r="M1696" s="276" t="str">
        <f>IF(($G$4-Lähteandmed!$H$45*(Kraadpäevad!$G$4-Kraadpäevad!C1696))&gt;Lähteandmed!$I$45,($G$4-Lähteandmed!$H$45*(Kraadpäevad!$G$4-Kraadpäevad!C1696)),Lähteandmed!$I$45)</f>
        <v/>
      </c>
      <c r="N1696" s="114">
        <f>IFERROR(($G$4-M1696)/($G$4-C1696),Lähteandmed!$H$45)</f>
        <v>0</v>
      </c>
      <c r="O1696" s="276">
        <f t="shared" si="53"/>
        <v>0.7</v>
      </c>
      <c r="P1696" s="276">
        <f>IF(O1696&lt;($G$6-1),Lähteandmed!$E$45*1.2*1.005*(($G$6-1)-O1696),0)</f>
        <v>28.566714959999999</v>
      </c>
    </row>
    <row r="1697" spans="2:16">
      <c r="B1697" s="113">
        <v>1693</v>
      </c>
      <c r="C1697" s="113">
        <v>0.8</v>
      </c>
      <c r="D1697" s="276">
        <f t="shared" si="52"/>
        <v>9.1887974958655789</v>
      </c>
      <c r="L1697" s="114">
        <f>IF(C1697&lt;$G$6,Lähteandmed!$E$45*1.2*1.005*($G$6-O1697),0)</f>
        <v>30.144018239999998</v>
      </c>
      <c r="M1697" s="276" t="str">
        <f>IF(($G$4-Lähteandmed!$H$45*(Kraadpäevad!$G$4-Kraadpäevad!C1697))&gt;Lähteandmed!$I$45,($G$4-Lähteandmed!$H$45*(Kraadpäevad!$G$4-Kraadpäevad!C1697)),Lähteandmed!$I$45)</f>
        <v/>
      </c>
      <c r="N1697" s="114">
        <f>IFERROR(($G$4-M1697)/($G$4-C1697),Lähteandmed!$H$45)</f>
        <v>0</v>
      </c>
      <c r="O1697" s="276">
        <f t="shared" si="53"/>
        <v>0.8</v>
      </c>
      <c r="P1697" s="276">
        <f>IF(O1697&lt;($G$6-1),Lähteandmed!$E$45*1.2*1.005*(($G$6-1)-O1697),0)</f>
        <v>28.391459039999997</v>
      </c>
    </row>
    <row r="1698" spans="2:16">
      <c r="B1698" s="113">
        <v>1694</v>
      </c>
      <c r="C1698" s="113">
        <v>1</v>
      </c>
      <c r="D1698" s="276">
        <f t="shared" si="52"/>
        <v>8.9887974958655796</v>
      </c>
      <c r="L1698" s="114">
        <f>IF(C1698&lt;$G$6,Lähteandmed!$E$45*1.2*1.005*($G$6-O1698),0)</f>
        <v>29.793506399999998</v>
      </c>
      <c r="M1698" s="276" t="str">
        <f>IF(($G$4-Lähteandmed!$H$45*(Kraadpäevad!$G$4-Kraadpäevad!C1698))&gt;Lähteandmed!$I$45,($G$4-Lähteandmed!$H$45*(Kraadpäevad!$G$4-Kraadpäevad!C1698)),Lähteandmed!$I$45)</f>
        <v/>
      </c>
      <c r="N1698" s="114">
        <f>IFERROR(($G$4-M1698)/($G$4-C1698),Lähteandmed!$H$45)</f>
        <v>0</v>
      </c>
      <c r="O1698" s="276">
        <f t="shared" si="53"/>
        <v>1</v>
      </c>
      <c r="P1698" s="276">
        <f>IF(O1698&lt;($G$6-1),Lähteandmed!$E$45*1.2*1.005*(($G$6-1)-O1698),0)</f>
        <v>28.040947199999998</v>
      </c>
    </row>
    <row r="1699" spans="2:16">
      <c r="B1699" s="113">
        <v>1695</v>
      </c>
      <c r="C1699" s="113">
        <v>1.1000000000000001</v>
      </c>
      <c r="D1699" s="276">
        <f t="shared" si="52"/>
        <v>8.88879749586558</v>
      </c>
      <c r="L1699" s="114">
        <f>IF(C1699&lt;$G$6,Lähteandmed!$E$45*1.2*1.005*($G$6-O1699),0)</f>
        <v>29.618250479999997</v>
      </c>
      <c r="M1699" s="276" t="str">
        <f>IF(($G$4-Lähteandmed!$H$45*(Kraadpäevad!$G$4-Kraadpäevad!C1699))&gt;Lähteandmed!$I$45,($G$4-Lähteandmed!$H$45*(Kraadpäevad!$G$4-Kraadpäevad!C1699)),Lähteandmed!$I$45)</f>
        <v/>
      </c>
      <c r="N1699" s="114">
        <f>IFERROR(($G$4-M1699)/($G$4-C1699),Lähteandmed!$H$45)</f>
        <v>0</v>
      </c>
      <c r="O1699" s="276">
        <f t="shared" si="53"/>
        <v>1.1000000000000001</v>
      </c>
      <c r="P1699" s="276">
        <f>IF(O1699&lt;($G$6-1),Lähteandmed!$E$45*1.2*1.005*(($G$6-1)-O1699),0)</f>
        <v>27.86569128</v>
      </c>
    </row>
    <row r="1700" spans="2:16">
      <c r="B1700" s="113">
        <v>1696</v>
      </c>
      <c r="C1700" s="113">
        <v>1</v>
      </c>
      <c r="D1700" s="276">
        <f t="shared" si="52"/>
        <v>8.9887974958655796</v>
      </c>
      <c r="L1700" s="114">
        <f>IF(C1700&lt;$G$6,Lähteandmed!$E$45*1.2*1.005*($G$6-O1700),0)</f>
        <v>29.793506399999998</v>
      </c>
      <c r="M1700" s="276" t="str">
        <f>IF(($G$4-Lähteandmed!$H$45*(Kraadpäevad!$G$4-Kraadpäevad!C1700))&gt;Lähteandmed!$I$45,($G$4-Lähteandmed!$H$45*(Kraadpäevad!$G$4-Kraadpäevad!C1700)),Lähteandmed!$I$45)</f>
        <v/>
      </c>
      <c r="N1700" s="114">
        <f>IFERROR(($G$4-M1700)/($G$4-C1700),Lähteandmed!$H$45)</f>
        <v>0</v>
      </c>
      <c r="O1700" s="276">
        <f t="shared" si="53"/>
        <v>1</v>
      </c>
      <c r="P1700" s="276">
        <f>IF(O1700&lt;($G$6-1),Lähteandmed!$E$45*1.2*1.005*(($G$6-1)-O1700),0)</f>
        <v>28.040947199999998</v>
      </c>
    </row>
    <row r="1701" spans="2:16">
      <c r="B1701" s="113">
        <v>1697</v>
      </c>
      <c r="C1701" s="113">
        <v>0.8</v>
      </c>
      <c r="D1701" s="276">
        <f t="shared" si="52"/>
        <v>9.1887974958655789</v>
      </c>
      <c r="L1701" s="114">
        <f>IF(C1701&lt;$G$6,Lähteandmed!$E$45*1.2*1.005*($G$6-O1701),0)</f>
        <v>30.144018239999998</v>
      </c>
      <c r="M1701" s="276" t="str">
        <f>IF(($G$4-Lähteandmed!$H$45*(Kraadpäevad!$G$4-Kraadpäevad!C1701))&gt;Lähteandmed!$I$45,($G$4-Lähteandmed!$H$45*(Kraadpäevad!$G$4-Kraadpäevad!C1701)),Lähteandmed!$I$45)</f>
        <v/>
      </c>
      <c r="N1701" s="114">
        <f>IFERROR(($G$4-M1701)/($G$4-C1701),Lähteandmed!$H$45)</f>
        <v>0</v>
      </c>
      <c r="O1701" s="276">
        <f t="shared" si="53"/>
        <v>0.8</v>
      </c>
      <c r="P1701" s="276">
        <f>IF(O1701&lt;($G$6-1),Lähteandmed!$E$45*1.2*1.005*(($G$6-1)-O1701),0)</f>
        <v>28.391459039999997</v>
      </c>
    </row>
    <row r="1702" spans="2:16">
      <c r="B1702" s="113">
        <v>1698</v>
      </c>
      <c r="C1702" s="113">
        <v>0.7</v>
      </c>
      <c r="D1702" s="276">
        <f t="shared" si="52"/>
        <v>9.2887974958655803</v>
      </c>
      <c r="L1702" s="114">
        <f>IF(C1702&lt;$G$6,Lähteandmed!$E$45*1.2*1.005*($G$6-O1702),0)</f>
        <v>30.319274159999999</v>
      </c>
      <c r="M1702" s="276" t="str">
        <f>IF(($G$4-Lähteandmed!$H$45*(Kraadpäevad!$G$4-Kraadpäevad!C1702))&gt;Lähteandmed!$I$45,($G$4-Lähteandmed!$H$45*(Kraadpäevad!$G$4-Kraadpäevad!C1702)),Lähteandmed!$I$45)</f>
        <v/>
      </c>
      <c r="N1702" s="114">
        <f>IFERROR(($G$4-M1702)/($G$4-C1702),Lähteandmed!$H$45)</f>
        <v>0</v>
      </c>
      <c r="O1702" s="276">
        <f t="shared" si="53"/>
        <v>0.7</v>
      </c>
      <c r="P1702" s="276">
        <f>IF(O1702&lt;($G$6-1),Lähteandmed!$E$45*1.2*1.005*(($G$6-1)-O1702),0)</f>
        <v>28.566714959999999</v>
      </c>
    </row>
    <row r="1703" spans="2:16">
      <c r="B1703" s="113">
        <v>1699</v>
      </c>
      <c r="C1703" s="113">
        <v>0.6</v>
      </c>
      <c r="D1703" s="276">
        <f t="shared" si="52"/>
        <v>9.38879749586558</v>
      </c>
      <c r="L1703" s="114">
        <f>IF(C1703&lt;$G$6,Lähteandmed!$E$45*1.2*1.005*($G$6-O1703),0)</f>
        <v>30.494530079999997</v>
      </c>
      <c r="M1703" s="276" t="str">
        <f>IF(($G$4-Lähteandmed!$H$45*(Kraadpäevad!$G$4-Kraadpäevad!C1703))&gt;Lähteandmed!$I$45,($G$4-Lähteandmed!$H$45*(Kraadpäevad!$G$4-Kraadpäevad!C1703)),Lähteandmed!$I$45)</f>
        <v/>
      </c>
      <c r="N1703" s="114">
        <f>IFERROR(($G$4-M1703)/($G$4-C1703),Lähteandmed!$H$45)</f>
        <v>0</v>
      </c>
      <c r="O1703" s="276">
        <f t="shared" si="53"/>
        <v>0.6</v>
      </c>
      <c r="P1703" s="276">
        <f>IF(O1703&lt;($G$6-1),Lähteandmed!$E$45*1.2*1.005*(($G$6-1)-O1703),0)</f>
        <v>28.741970879999997</v>
      </c>
    </row>
    <row r="1704" spans="2:16">
      <c r="B1704" s="113">
        <v>1700</v>
      </c>
      <c r="C1704" s="113">
        <v>0.4</v>
      </c>
      <c r="D1704" s="276">
        <f t="shared" si="52"/>
        <v>9.5887974958655793</v>
      </c>
      <c r="L1704" s="114">
        <f>IF(C1704&lt;$G$6,Lähteandmed!$E$45*1.2*1.005*($G$6-O1704),0)</f>
        <v>30.84504192</v>
      </c>
      <c r="M1704" s="276" t="str">
        <f>IF(($G$4-Lähteandmed!$H$45*(Kraadpäevad!$G$4-Kraadpäevad!C1704))&gt;Lähteandmed!$I$45,($G$4-Lähteandmed!$H$45*(Kraadpäevad!$G$4-Kraadpäevad!C1704)),Lähteandmed!$I$45)</f>
        <v/>
      </c>
      <c r="N1704" s="114">
        <f>IFERROR(($G$4-M1704)/($G$4-C1704),Lähteandmed!$H$45)</f>
        <v>0</v>
      </c>
      <c r="O1704" s="276">
        <f t="shared" si="53"/>
        <v>0.4</v>
      </c>
      <c r="P1704" s="276">
        <f>IF(O1704&lt;($G$6-1),Lähteandmed!$E$45*1.2*1.005*(($G$6-1)-O1704),0)</f>
        <v>29.09248272</v>
      </c>
    </row>
    <row r="1705" spans="2:16">
      <c r="B1705" s="113">
        <v>1701</v>
      </c>
      <c r="C1705" s="113">
        <v>0.3</v>
      </c>
      <c r="D1705" s="276">
        <f t="shared" si="52"/>
        <v>9.6887974958655789</v>
      </c>
      <c r="L1705" s="114">
        <f>IF(C1705&lt;$G$6,Lähteandmed!$E$45*1.2*1.005*($G$6-O1705),0)</f>
        <v>31.020297839999998</v>
      </c>
      <c r="M1705" s="276" t="str">
        <f>IF(($G$4-Lähteandmed!$H$45*(Kraadpäevad!$G$4-Kraadpäevad!C1705))&gt;Lähteandmed!$I$45,($G$4-Lähteandmed!$H$45*(Kraadpäevad!$G$4-Kraadpäevad!C1705)),Lähteandmed!$I$45)</f>
        <v/>
      </c>
      <c r="N1705" s="114">
        <f>IFERROR(($G$4-M1705)/($G$4-C1705),Lähteandmed!$H$45)</f>
        <v>0</v>
      </c>
      <c r="O1705" s="276">
        <f t="shared" si="53"/>
        <v>0.3</v>
      </c>
      <c r="P1705" s="276">
        <f>IF(O1705&lt;($G$6-1),Lähteandmed!$E$45*1.2*1.005*(($G$6-1)-O1705),0)</f>
        <v>29.267738639999997</v>
      </c>
    </row>
    <row r="1706" spans="2:16">
      <c r="B1706" s="113">
        <v>1702</v>
      </c>
      <c r="C1706" s="113">
        <v>-0.1</v>
      </c>
      <c r="D1706" s="276">
        <f t="shared" si="52"/>
        <v>10.088797495865579</v>
      </c>
      <c r="L1706" s="114">
        <f>IF(C1706&lt;$G$6,Lähteandmed!$E$45*1.2*1.005*($G$6-O1706),0)</f>
        <v>31.72132152</v>
      </c>
      <c r="M1706" s="276" t="str">
        <f>IF(($G$4-Lähteandmed!$H$45*(Kraadpäevad!$G$4-Kraadpäevad!C1706))&gt;Lähteandmed!$I$45,($G$4-Lähteandmed!$H$45*(Kraadpäevad!$G$4-Kraadpäevad!C1706)),Lähteandmed!$I$45)</f>
        <v/>
      </c>
      <c r="N1706" s="114">
        <f>IFERROR(($G$4-M1706)/($G$4-C1706),Lähteandmed!$H$45)</f>
        <v>0</v>
      </c>
      <c r="O1706" s="276">
        <f t="shared" si="53"/>
        <v>-0.1</v>
      </c>
      <c r="P1706" s="276">
        <f>IF(O1706&lt;($G$6-1),Lähteandmed!$E$45*1.2*1.005*(($G$6-1)-O1706),0)</f>
        <v>29.96876232</v>
      </c>
    </row>
    <row r="1707" spans="2:16">
      <c r="B1707" s="113">
        <v>1703</v>
      </c>
      <c r="C1707" s="113">
        <v>-0.6</v>
      </c>
      <c r="D1707" s="276">
        <f t="shared" si="52"/>
        <v>10.588797495865579</v>
      </c>
      <c r="L1707" s="114">
        <f>IF(C1707&lt;$G$6,Lähteandmed!$E$45*1.2*1.005*($G$6-O1707),0)</f>
        <v>32.59760112</v>
      </c>
      <c r="M1707" s="276" t="str">
        <f>IF(($G$4-Lähteandmed!$H$45*(Kraadpäevad!$G$4-Kraadpäevad!C1707))&gt;Lähteandmed!$I$45,($G$4-Lähteandmed!$H$45*(Kraadpäevad!$G$4-Kraadpäevad!C1707)),Lähteandmed!$I$45)</f>
        <v/>
      </c>
      <c r="N1707" s="114">
        <f>IFERROR(($G$4-M1707)/($G$4-C1707),Lähteandmed!$H$45)</f>
        <v>0</v>
      </c>
      <c r="O1707" s="276">
        <f t="shared" si="53"/>
        <v>-0.6</v>
      </c>
      <c r="P1707" s="276">
        <f>IF(O1707&lt;($G$6-1),Lähteandmed!$E$45*1.2*1.005*(($G$6-1)-O1707),0)</f>
        <v>30.84504192</v>
      </c>
    </row>
    <row r="1708" spans="2:16">
      <c r="B1708" s="113">
        <v>1704</v>
      </c>
      <c r="C1708" s="113">
        <v>-1</v>
      </c>
      <c r="D1708" s="276">
        <f t="shared" si="52"/>
        <v>10.98879749586558</v>
      </c>
      <c r="L1708" s="114">
        <f>IF(C1708&lt;$G$6,Lähteandmed!$E$45*1.2*1.005*($G$6-O1708),0)</f>
        <v>33.298624799999999</v>
      </c>
      <c r="M1708" s="276" t="str">
        <f>IF(($G$4-Lähteandmed!$H$45*(Kraadpäevad!$G$4-Kraadpäevad!C1708))&gt;Lähteandmed!$I$45,($G$4-Lähteandmed!$H$45*(Kraadpäevad!$G$4-Kraadpäevad!C1708)),Lähteandmed!$I$45)</f>
        <v/>
      </c>
      <c r="N1708" s="114">
        <f>IFERROR(($G$4-M1708)/($G$4-C1708),Lähteandmed!$H$45)</f>
        <v>0</v>
      </c>
      <c r="O1708" s="276">
        <f t="shared" si="53"/>
        <v>-1</v>
      </c>
      <c r="P1708" s="276">
        <f>IF(O1708&lt;($G$6-1),Lähteandmed!$E$45*1.2*1.005*(($G$6-1)-O1708),0)</f>
        <v>31.546065599999999</v>
      </c>
    </row>
    <row r="1709" spans="2:16">
      <c r="B1709" s="113">
        <v>1705</v>
      </c>
      <c r="C1709" s="113">
        <v>-1.1000000000000001</v>
      </c>
      <c r="D1709" s="276">
        <f t="shared" si="52"/>
        <v>11.088797495865579</v>
      </c>
      <c r="L1709" s="114">
        <f>IF(C1709&lt;$G$6,Lähteandmed!$E$45*1.2*1.005*($G$6-O1709),0)</f>
        <v>33.473880719999997</v>
      </c>
      <c r="M1709" s="276" t="str">
        <f>IF(($G$4-Lähteandmed!$H$45*(Kraadpäevad!$G$4-Kraadpäevad!C1709))&gt;Lähteandmed!$I$45,($G$4-Lähteandmed!$H$45*(Kraadpäevad!$G$4-Kraadpäevad!C1709)),Lähteandmed!$I$45)</f>
        <v/>
      </c>
      <c r="N1709" s="114">
        <f>IFERROR(($G$4-M1709)/($G$4-C1709),Lähteandmed!$H$45)</f>
        <v>0</v>
      </c>
      <c r="O1709" s="276">
        <f t="shared" si="53"/>
        <v>-1.1000000000000001</v>
      </c>
      <c r="P1709" s="276">
        <f>IF(O1709&lt;($G$6-1),Lähteandmed!$E$45*1.2*1.005*(($G$6-1)-O1709),0)</f>
        <v>31.72132152</v>
      </c>
    </row>
    <row r="1710" spans="2:16">
      <c r="B1710" s="113">
        <v>1706</v>
      </c>
      <c r="C1710" s="113">
        <v>-1.3</v>
      </c>
      <c r="D1710" s="276">
        <f t="shared" si="52"/>
        <v>11.28879749586558</v>
      </c>
      <c r="L1710" s="114">
        <f>IF(C1710&lt;$G$6,Lähteandmed!$E$45*1.2*1.005*($G$6-O1710),0)</f>
        <v>33.82439256</v>
      </c>
      <c r="M1710" s="276" t="str">
        <f>IF(($G$4-Lähteandmed!$H$45*(Kraadpäevad!$G$4-Kraadpäevad!C1710))&gt;Lähteandmed!$I$45,($G$4-Lähteandmed!$H$45*(Kraadpäevad!$G$4-Kraadpäevad!C1710)),Lähteandmed!$I$45)</f>
        <v/>
      </c>
      <c r="N1710" s="114">
        <f>IFERROR(($G$4-M1710)/($G$4-C1710),Lähteandmed!$H$45)</f>
        <v>0</v>
      </c>
      <c r="O1710" s="276">
        <f t="shared" si="53"/>
        <v>-1.3</v>
      </c>
      <c r="P1710" s="276">
        <f>IF(O1710&lt;($G$6-1),Lähteandmed!$E$45*1.2*1.005*(($G$6-1)-O1710),0)</f>
        <v>32.071833359999999</v>
      </c>
    </row>
    <row r="1711" spans="2:16">
      <c r="B1711" s="113">
        <v>1707</v>
      </c>
      <c r="C1711" s="113">
        <v>-1.4</v>
      </c>
      <c r="D1711" s="276">
        <f t="shared" si="52"/>
        <v>11.38879749586558</v>
      </c>
      <c r="L1711" s="114">
        <f>IF(C1711&lt;$G$6,Lähteandmed!$E$45*1.2*1.005*($G$6-O1711),0)</f>
        <v>33.999648479999998</v>
      </c>
      <c r="M1711" s="276" t="str">
        <f>IF(($G$4-Lähteandmed!$H$45*(Kraadpäevad!$G$4-Kraadpäevad!C1711))&gt;Lähteandmed!$I$45,($G$4-Lähteandmed!$H$45*(Kraadpäevad!$G$4-Kraadpäevad!C1711)),Lähteandmed!$I$45)</f>
        <v/>
      </c>
      <c r="N1711" s="114">
        <f>IFERROR(($G$4-M1711)/($G$4-C1711),Lähteandmed!$H$45)</f>
        <v>0</v>
      </c>
      <c r="O1711" s="276">
        <f t="shared" si="53"/>
        <v>-1.4</v>
      </c>
      <c r="P1711" s="276">
        <f>IF(O1711&lt;($G$6-1),Lähteandmed!$E$45*1.2*1.005*(($G$6-1)-O1711),0)</f>
        <v>32.247089279999997</v>
      </c>
    </row>
    <row r="1712" spans="2:16">
      <c r="B1712" s="113">
        <v>1708</v>
      </c>
      <c r="C1712" s="113">
        <v>-1</v>
      </c>
      <c r="D1712" s="276">
        <f t="shared" si="52"/>
        <v>10.98879749586558</v>
      </c>
      <c r="L1712" s="114">
        <f>IF(C1712&lt;$G$6,Lähteandmed!$E$45*1.2*1.005*($G$6-O1712),0)</f>
        <v>33.298624799999999</v>
      </c>
      <c r="M1712" s="276" t="str">
        <f>IF(($G$4-Lähteandmed!$H$45*(Kraadpäevad!$G$4-Kraadpäevad!C1712))&gt;Lähteandmed!$I$45,($G$4-Lähteandmed!$H$45*(Kraadpäevad!$G$4-Kraadpäevad!C1712)),Lähteandmed!$I$45)</f>
        <v/>
      </c>
      <c r="N1712" s="114">
        <f>IFERROR(($G$4-M1712)/($G$4-C1712),Lähteandmed!$H$45)</f>
        <v>0</v>
      </c>
      <c r="O1712" s="276">
        <f t="shared" si="53"/>
        <v>-1</v>
      </c>
      <c r="P1712" s="276">
        <f>IF(O1712&lt;($G$6-1),Lähteandmed!$E$45*1.2*1.005*(($G$6-1)-O1712),0)</f>
        <v>31.546065599999999</v>
      </c>
    </row>
    <row r="1713" spans="2:16">
      <c r="B1713" s="113">
        <v>1709</v>
      </c>
      <c r="C1713" s="113">
        <v>-0.6</v>
      </c>
      <c r="D1713" s="276">
        <f t="shared" si="52"/>
        <v>10.588797495865579</v>
      </c>
      <c r="L1713" s="114">
        <f>IF(C1713&lt;$G$6,Lähteandmed!$E$45*1.2*1.005*($G$6-O1713),0)</f>
        <v>32.59760112</v>
      </c>
      <c r="M1713" s="276" t="str">
        <f>IF(($G$4-Lähteandmed!$H$45*(Kraadpäevad!$G$4-Kraadpäevad!C1713))&gt;Lähteandmed!$I$45,($G$4-Lähteandmed!$H$45*(Kraadpäevad!$G$4-Kraadpäevad!C1713)),Lähteandmed!$I$45)</f>
        <v/>
      </c>
      <c r="N1713" s="114">
        <f>IFERROR(($G$4-M1713)/($G$4-C1713),Lähteandmed!$H$45)</f>
        <v>0</v>
      </c>
      <c r="O1713" s="276">
        <f t="shared" si="53"/>
        <v>-0.6</v>
      </c>
      <c r="P1713" s="276">
        <f>IF(O1713&lt;($G$6-1),Lähteandmed!$E$45*1.2*1.005*(($G$6-1)-O1713),0)</f>
        <v>30.84504192</v>
      </c>
    </row>
    <row r="1714" spans="2:16">
      <c r="B1714" s="113">
        <v>1710</v>
      </c>
      <c r="C1714" s="113">
        <v>-0.2</v>
      </c>
      <c r="D1714" s="276">
        <f t="shared" si="52"/>
        <v>10.188797495865579</v>
      </c>
      <c r="L1714" s="114">
        <f>IF(C1714&lt;$G$6,Lähteandmed!$E$45*1.2*1.005*($G$6-O1714),0)</f>
        <v>31.896577439999998</v>
      </c>
      <c r="M1714" s="276" t="str">
        <f>IF(($G$4-Lähteandmed!$H$45*(Kraadpäevad!$G$4-Kraadpäevad!C1714))&gt;Lähteandmed!$I$45,($G$4-Lähteandmed!$H$45*(Kraadpäevad!$G$4-Kraadpäevad!C1714)),Lähteandmed!$I$45)</f>
        <v/>
      </c>
      <c r="N1714" s="114">
        <f>IFERROR(($G$4-M1714)/($G$4-C1714),Lähteandmed!$H$45)</f>
        <v>0</v>
      </c>
      <c r="O1714" s="276">
        <f t="shared" si="53"/>
        <v>-0.2</v>
      </c>
      <c r="P1714" s="276">
        <f>IF(O1714&lt;($G$6-1),Lähteandmed!$E$45*1.2*1.005*(($G$6-1)-O1714),0)</f>
        <v>30.144018239999998</v>
      </c>
    </row>
    <row r="1715" spans="2:16">
      <c r="B1715" s="113">
        <v>1711</v>
      </c>
      <c r="C1715" s="113">
        <v>0</v>
      </c>
      <c r="D1715" s="276">
        <f t="shared" si="52"/>
        <v>9.9887974958655796</v>
      </c>
      <c r="L1715" s="114">
        <f>IF(C1715&lt;$G$6,Lähteandmed!$E$45*1.2*1.005*($G$6-O1715),0)</f>
        <v>31.546065599999999</v>
      </c>
      <c r="M1715" s="276" t="str">
        <f>IF(($G$4-Lähteandmed!$H$45*(Kraadpäevad!$G$4-Kraadpäevad!C1715))&gt;Lähteandmed!$I$45,($G$4-Lähteandmed!$H$45*(Kraadpäevad!$G$4-Kraadpäevad!C1715)),Lähteandmed!$I$45)</f>
        <v/>
      </c>
      <c r="N1715" s="114">
        <f>IFERROR(($G$4-M1715)/($G$4-C1715),Lähteandmed!$H$45)</f>
        <v>0</v>
      </c>
      <c r="O1715" s="276">
        <f t="shared" si="53"/>
        <v>0</v>
      </c>
      <c r="P1715" s="276">
        <f>IF(O1715&lt;($G$6-1),Lähteandmed!$E$45*1.2*1.005*(($G$6-1)-O1715),0)</f>
        <v>29.793506399999998</v>
      </c>
    </row>
    <row r="1716" spans="2:16">
      <c r="B1716" s="113">
        <v>1712</v>
      </c>
      <c r="C1716" s="113">
        <v>0.2</v>
      </c>
      <c r="D1716" s="276">
        <f t="shared" si="52"/>
        <v>9.7887974958655803</v>
      </c>
      <c r="L1716" s="114">
        <f>IF(C1716&lt;$G$6,Lähteandmed!$E$45*1.2*1.005*($G$6-O1716),0)</f>
        <v>31.195553759999999</v>
      </c>
      <c r="M1716" s="276" t="str">
        <f>IF(($G$4-Lähteandmed!$H$45*(Kraadpäevad!$G$4-Kraadpäevad!C1716))&gt;Lähteandmed!$I$45,($G$4-Lähteandmed!$H$45*(Kraadpäevad!$G$4-Kraadpäevad!C1716)),Lähteandmed!$I$45)</f>
        <v/>
      </c>
      <c r="N1716" s="114">
        <f>IFERROR(($G$4-M1716)/($G$4-C1716),Lähteandmed!$H$45)</f>
        <v>0</v>
      </c>
      <c r="O1716" s="276">
        <f t="shared" si="53"/>
        <v>0.2</v>
      </c>
      <c r="P1716" s="276">
        <f>IF(O1716&lt;($G$6-1),Lähteandmed!$E$45*1.2*1.005*(($G$6-1)-O1716),0)</f>
        <v>29.442994559999999</v>
      </c>
    </row>
    <row r="1717" spans="2:16">
      <c r="B1717" s="113">
        <v>1713</v>
      </c>
      <c r="C1717" s="113">
        <v>0.4</v>
      </c>
      <c r="D1717" s="276">
        <f t="shared" si="52"/>
        <v>9.5887974958655793</v>
      </c>
      <c r="L1717" s="114">
        <f>IF(C1717&lt;$G$6,Lähteandmed!$E$45*1.2*1.005*($G$6-O1717),0)</f>
        <v>30.84504192</v>
      </c>
      <c r="M1717" s="276" t="str">
        <f>IF(($G$4-Lähteandmed!$H$45*(Kraadpäevad!$G$4-Kraadpäevad!C1717))&gt;Lähteandmed!$I$45,($G$4-Lähteandmed!$H$45*(Kraadpäevad!$G$4-Kraadpäevad!C1717)),Lähteandmed!$I$45)</f>
        <v/>
      </c>
      <c r="N1717" s="114">
        <f>IFERROR(($G$4-M1717)/($G$4-C1717),Lähteandmed!$H$45)</f>
        <v>0</v>
      </c>
      <c r="O1717" s="276">
        <f t="shared" si="53"/>
        <v>0.4</v>
      </c>
      <c r="P1717" s="276">
        <f>IF(O1717&lt;($G$6-1),Lähteandmed!$E$45*1.2*1.005*(($G$6-1)-O1717),0)</f>
        <v>29.09248272</v>
      </c>
    </row>
    <row r="1718" spans="2:16">
      <c r="B1718" s="113">
        <v>1714</v>
      </c>
      <c r="C1718" s="113">
        <v>0.8</v>
      </c>
      <c r="D1718" s="276">
        <f t="shared" si="52"/>
        <v>9.1887974958655789</v>
      </c>
      <c r="L1718" s="114">
        <f>IF(C1718&lt;$G$6,Lähteandmed!$E$45*1.2*1.005*($G$6-O1718),0)</f>
        <v>30.144018239999998</v>
      </c>
      <c r="M1718" s="276" t="str">
        <f>IF(($G$4-Lähteandmed!$H$45*(Kraadpäevad!$G$4-Kraadpäevad!C1718))&gt;Lähteandmed!$I$45,($G$4-Lähteandmed!$H$45*(Kraadpäevad!$G$4-Kraadpäevad!C1718)),Lähteandmed!$I$45)</f>
        <v/>
      </c>
      <c r="N1718" s="114">
        <f>IFERROR(($G$4-M1718)/($G$4-C1718),Lähteandmed!$H$45)</f>
        <v>0</v>
      </c>
      <c r="O1718" s="276">
        <f t="shared" si="53"/>
        <v>0.8</v>
      </c>
      <c r="P1718" s="276">
        <f>IF(O1718&lt;($G$6-1),Lähteandmed!$E$45*1.2*1.005*(($G$6-1)-O1718),0)</f>
        <v>28.391459039999997</v>
      </c>
    </row>
    <row r="1719" spans="2:16">
      <c r="B1719" s="113">
        <v>1715</v>
      </c>
      <c r="C1719" s="113">
        <v>1.3</v>
      </c>
      <c r="D1719" s="276">
        <f t="shared" si="52"/>
        <v>8.6887974958655789</v>
      </c>
      <c r="L1719" s="114">
        <f>IF(C1719&lt;$G$6,Lähteandmed!$E$45*1.2*1.005*($G$6-O1719),0)</f>
        <v>29.267738639999997</v>
      </c>
      <c r="M1719" s="276" t="str">
        <f>IF(($G$4-Lähteandmed!$H$45*(Kraadpäevad!$G$4-Kraadpäevad!C1719))&gt;Lähteandmed!$I$45,($G$4-Lähteandmed!$H$45*(Kraadpäevad!$G$4-Kraadpäevad!C1719)),Lähteandmed!$I$45)</f>
        <v/>
      </c>
      <c r="N1719" s="114">
        <f>IFERROR(($G$4-M1719)/($G$4-C1719),Lähteandmed!$H$45)</f>
        <v>0</v>
      </c>
      <c r="O1719" s="276">
        <f t="shared" si="53"/>
        <v>1.3</v>
      </c>
      <c r="P1719" s="276">
        <f>IF(O1719&lt;($G$6-1),Lähteandmed!$E$45*1.2*1.005*(($G$6-1)-O1719),0)</f>
        <v>27.515179439999997</v>
      </c>
    </row>
    <row r="1720" spans="2:16">
      <c r="B1720" s="113">
        <v>1716</v>
      </c>
      <c r="C1720" s="113">
        <v>1.7</v>
      </c>
      <c r="D1720" s="276">
        <f t="shared" si="52"/>
        <v>8.2887974958655803</v>
      </c>
      <c r="L1720" s="114">
        <f>IF(C1720&lt;$G$6,Lähteandmed!$E$45*1.2*1.005*($G$6-O1720),0)</f>
        <v>28.566714959999999</v>
      </c>
      <c r="M1720" s="276" t="str">
        <f>IF(($G$4-Lähteandmed!$H$45*(Kraadpäevad!$G$4-Kraadpäevad!C1720))&gt;Lähteandmed!$I$45,($G$4-Lähteandmed!$H$45*(Kraadpäevad!$G$4-Kraadpäevad!C1720)),Lähteandmed!$I$45)</f>
        <v/>
      </c>
      <c r="N1720" s="114">
        <f>IFERROR(($G$4-M1720)/($G$4-C1720),Lähteandmed!$H$45)</f>
        <v>0</v>
      </c>
      <c r="O1720" s="276">
        <f t="shared" si="53"/>
        <v>1.7</v>
      </c>
      <c r="P1720" s="276">
        <f>IF(O1720&lt;($G$6-1),Lähteandmed!$E$45*1.2*1.005*(($G$6-1)-O1720),0)</f>
        <v>26.814155759999998</v>
      </c>
    </row>
    <row r="1721" spans="2:16">
      <c r="B1721" s="113">
        <v>1717</v>
      </c>
      <c r="C1721" s="113">
        <v>2.2000000000000002</v>
      </c>
      <c r="D1721" s="276">
        <f t="shared" si="52"/>
        <v>7.7887974958655795</v>
      </c>
      <c r="L1721" s="114">
        <f>IF(C1721&lt;$G$6,Lähteandmed!$E$45*1.2*1.005*($G$6-O1721),0)</f>
        <v>27.690435359999999</v>
      </c>
      <c r="M1721" s="276" t="str">
        <f>IF(($G$4-Lähteandmed!$H$45*(Kraadpäevad!$G$4-Kraadpäevad!C1721))&gt;Lähteandmed!$I$45,($G$4-Lähteandmed!$H$45*(Kraadpäevad!$G$4-Kraadpäevad!C1721)),Lähteandmed!$I$45)</f>
        <v/>
      </c>
      <c r="N1721" s="114">
        <f>IFERROR(($G$4-M1721)/($G$4-C1721),Lähteandmed!$H$45)</f>
        <v>0</v>
      </c>
      <c r="O1721" s="276">
        <f t="shared" si="53"/>
        <v>2.2000000000000002</v>
      </c>
      <c r="P1721" s="276">
        <f>IF(O1721&lt;($G$6-1),Lähteandmed!$E$45*1.2*1.005*(($G$6-1)-O1721),0)</f>
        <v>25.937876159999998</v>
      </c>
    </row>
    <row r="1722" spans="2:16">
      <c r="B1722" s="113">
        <v>1718</v>
      </c>
      <c r="C1722" s="113">
        <v>2.6</v>
      </c>
      <c r="D1722" s="276">
        <f t="shared" si="52"/>
        <v>7.38879749586558</v>
      </c>
      <c r="L1722" s="114">
        <f>IF(C1722&lt;$G$6,Lähteandmed!$E$45*1.2*1.005*($G$6-O1722),0)</f>
        <v>26.98941168</v>
      </c>
      <c r="M1722" s="276" t="str">
        <f>IF(($G$4-Lähteandmed!$H$45*(Kraadpäevad!$G$4-Kraadpäevad!C1722))&gt;Lähteandmed!$I$45,($G$4-Lähteandmed!$H$45*(Kraadpäevad!$G$4-Kraadpäevad!C1722)),Lähteandmed!$I$45)</f>
        <v/>
      </c>
      <c r="N1722" s="114">
        <f>IFERROR(($G$4-M1722)/($G$4-C1722),Lähteandmed!$H$45)</f>
        <v>0</v>
      </c>
      <c r="O1722" s="276">
        <f t="shared" si="53"/>
        <v>2.6</v>
      </c>
      <c r="P1722" s="276">
        <f>IF(O1722&lt;($G$6-1),Lähteandmed!$E$45*1.2*1.005*(($G$6-1)-O1722),0)</f>
        <v>25.23685248</v>
      </c>
    </row>
    <row r="1723" spans="2:16">
      <c r="B1723" s="113">
        <v>1719</v>
      </c>
      <c r="C1723" s="113">
        <v>3.1</v>
      </c>
      <c r="D1723" s="276">
        <f t="shared" si="52"/>
        <v>6.88879749586558</v>
      </c>
      <c r="L1723" s="114">
        <f>IF(C1723&lt;$G$6,Lähteandmed!$E$45*1.2*1.005*($G$6-O1723),0)</f>
        <v>26.11313208</v>
      </c>
      <c r="M1723" s="276" t="str">
        <f>IF(($G$4-Lähteandmed!$H$45*(Kraadpäevad!$G$4-Kraadpäevad!C1723))&gt;Lähteandmed!$I$45,($G$4-Lähteandmed!$H$45*(Kraadpäevad!$G$4-Kraadpäevad!C1723)),Lähteandmed!$I$45)</f>
        <v/>
      </c>
      <c r="N1723" s="114">
        <f>IFERROR(($G$4-M1723)/($G$4-C1723),Lähteandmed!$H$45)</f>
        <v>0</v>
      </c>
      <c r="O1723" s="276">
        <f t="shared" si="53"/>
        <v>3.1</v>
      </c>
      <c r="P1723" s="276">
        <f>IF(O1723&lt;($G$6-1),Lähteandmed!$E$45*1.2*1.005*(($G$6-1)-O1723),0)</f>
        <v>24.360572879999999</v>
      </c>
    </row>
    <row r="1724" spans="2:16">
      <c r="B1724" s="113">
        <v>1720</v>
      </c>
      <c r="C1724" s="113">
        <v>3.5</v>
      </c>
      <c r="D1724" s="276">
        <f t="shared" si="52"/>
        <v>6.4887974958655796</v>
      </c>
      <c r="L1724" s="114">
        <f>IF(C1724&lt;$G$6,Lähteandmed!$E$45*1.2*1.005*($G$6-O1724),0)</f>
        <v>25.412108399999997</v>
      </c>
      <c r="M1724" s="276" t="str">
        <f>IF(($G$4-Lähteandmed!$H$45*(Kraadpäevad!$G$4-Kraadpäevad!C1724))&gt;Lähteandmed!$I$45,($G$4-Lähteandmed!$H$45*(Kraadpäevad!$G$4-Kraadpäevad!C1724)),Lähteandmed!$I$45)</f>
        <v/>
      </c>
      <c r="N1724" s="114">
        <f>IFERROR(($G$4-M1724)/($G$4-C1724),Lähteandmed!$H$45)</f>
        <v>0</v>
      </c>
      <c r="O1724" s="276">
        <f t="shared" si="53"/>
        <v>3.5</v>
      </c>
      <c r="P1724" s="276">
        <f>IF(O1724&lt;($G$6-1),Lähteandmed!$E$45*1.2*1.005*(($G$6-1)-O1724),0)</f>
        <v>23.659549199999997</v>
      </c>
    </row>
    <row r="1725" spans="2:16">
      <c r="B1725" s="113">
        <v>1721</v>
      </c>
      <c r="C1725" s="113">
        <v>4</v>
      </c>
      <c r="D1725" s="276">
        <f t="shared" si="52"/>
        <v>5.9887974958655796</v>
      </c>
      <c r="L1725" s="114">
        <f>IF(C1725&lt;$G$6,Lähteandmed!$E$45*1.2*1.005*($G$6-O1725),0)</f>
        <v>24.535828799999997</v>
      </c>
      <c r="M1725" s="276" t="str">
        <f>IF(($G$4-Lähteandmed!$H$45*(Kraadpäevad!$G$4-Kraadpäevad!C1725))&gt;Lähteandmed!$I$45,($G$4-Lähteandmed!$H$45*(Kraadpäevad!$G$4-Kraadpäevad!C1725)),Lähteandmed!$I$45)</f>
        <v/>
      </c>
      <c r="N1725" s="114">
        <f>IFERROR(($G$4-M1725)/($G$4-C1725),Lähteandmed!$H$45)</f>
        <v>0</v>
      </c>
      <c r="O1725" s="276">
        <f t="shared" si="53"/>
        <v>4</v>
      </c>
      <c r="P1725" s="276">
        <f>IF(O1725&lt;($G$6-1),Lähteandmed!$E$45*1.2*1.005*(($G$6-1)-O1725),0)</f>
        <v>22.783269599999997</v>
      </c>
    </row>
    <row r="1726" spans="2:16">
      <c r="B1726" s="113">
        <v>1722</v>
      </c>
      <c r="C1726" s="113">
        <v>4.4000000000000004</v>
      </c>
      <c r="D1726" s="276">
        <f t="shared" si="52"/>
        <v>5.5887974958655793</v>
      </c>
      <c r="L1726" s="114">
        <f>IF(C1726&lt;$G$6,Lähteandmed!$E$45*1.2*1.005*($G$6-O1726),0)</f>
        <v>23.834805119999999</v>
      </c>
      <c r="M1726" s="276" t="str">
        <f>IF(($G$4-Lähteandmed!$H$45*(Kraadpäevad!$G$4-Kraadpäevad!C1726))&gt;Lähteandmed!$I$45,($G$4-Lähteandmed!$H$45*(Kraadpäevad!$G$4-Kraadpäevad!C1726)),Lähteandmed!$I$45)</f>
        <v/>
      </c>
      <c r="N1726" s="114">
        <f>IFERROR(($G$4-M1726)/($G$4-C1726),Lähteandmed!$H$45)</f>
        <v>0</v>
      </c>
      <c r="O1726" s="276">
        <f t="shared" si="53"/>
        <v>4.4000000000000004</v>
      </c>
      <c r="P1726" s="276">
        <f>IF(O1726&lt;($G$6-1),Lähteandmed!$E$45*1.2*1.005*(($G$6-1)-O1726),0)</f>
        <v>22.082245919999998</v>
      </c>
    </row>
    <row r="1727" spans="2:16">
      <c r="B1727" s="113">
        <v>1723</v>
      </c>
      <c r="C1727" s="113">
        <v>3.5</v>
      </c>
      <c r="D1727" s="276">
        <f t="shared" si="52"/>
        <v>6.4887974958655796</v>
      </c>
      <c r="L1727" s="114">
        <f>IF(C1727&lt;$G$6,Lähteandmed!$E$45*1.2*1.005*($G$6-O1727),0)</f>
        <v>25.412108399999997</v>
      </c>
      <c r="M1727" s="276" t="str">
        <f>IF(($G$4-Lähteandmed!$H$45*(Kraadpäevad!$G$4-Kraadpäevad!C1727))&gt;Lähteandmed!$I$45,($G$4-Lähteandmed!$H$45*(Kraadpäevad!$G$4-Kraadpäevad!C1727)),Lähteandmed!$I$45)</f>
        <v/>
      </c>
      <c r="N1727" s="114">
        <f>IFERROR(($G$4-M1727)/($G$4-C1727),Lähteandmed!$H$45)</f>
        <v>0</v>
      </c>
      <c r="O1727" s="276">
        <f t="shared" si="53"/>
        <v>3.5</v>
      </c>
      <c r="P1727" s="276">
        <f>IF(O1727&lt;($G$6-1),Lähteandmed!$E$45*1.2*1.005*(($G$6-1)-O1727),0)</f>
        <v>23.659549199999997</v>
      </c>
    </row>
    <row r="1728" spans="2:16">
      <c r="B1728" s="113">
        <v>1724</v>
      </c>
      <c r="C1728" s="113">
        <v>2.7</v>
      </c>
      <c r="D1728" s="276">
        <f t="shared" si="52"/>
        <v>7.2887974958655795</v>
      </c>
      <c r="L1728" s="114">
        <f>IF(C1728&lt;$G$6,Lähteandmed!$E$45*1.2*1.005*($G$6-O1728),0)</f>
        <v>26.814155759999998</v>
      </c>
      <c r="M1728" s="276" t="str">
        <f>IF(($G$4-Lähteandmed!$H$45*(Kraadpäevad!$G$4-Kraadpäevad!C1728))&gt;Lähteandmed!$I$45,($G$4-Lähteandmed!$H$45*(Kraadpäevad!$G$4-Kraadpäevad!C1728)),Lähteandmed!$I$45)</f>
        <v/>
      </c>
      <c r="N1728" s="114">
        <f>IFERROR(($G$4-M1728)/($G$4-C1728),Lähteandmed!$H$45)</f>
        <v>0</v>
      </c>
      <c r="O1728" s="276">
        <f t="shared" si="53"/>
        <v>2.7</v>
      </c>
      <c r="P1728" s="276">
        <f>IF(O1728&lt;($G$6-1),Lähteandmed!$E$45*1.2*1.005*(($G$6-1)-O1728),0)</f>
        <v>25.061596559999998</v>
      </c>
    </row>
    <row r="1729" spans="2:16">
      <c r="B1729" s="113">
        <v>1725</v>
      </c>
      <c r="C1729" s="113">
        <v>1.8</v>
      </c>
      <c r="D1729" s="276">
        <f t="shared" si="52"/>
        <v>8.1887974958655789</v>
      </c>
      <c r="L1729" s="114">
        <f>IF(C1729&lt;$G$6,Lähteandmed!$E$45*1.2*1.005*($G$6-O1729),0)</f>
        <v>28.391459039999997</v>
      </c>
      <c r="M1729" s="276" t="str">
        <f>IF(($G$4-Lähteandmed!$H$45*(Kraadpäevad!$G$4-Kraadpäevad!C1729))&gt;Lähteandmed!$I$45,($G$4-Lähteandmed!$H$45*(Kraadpäevad!$G$4-Kraadpäevad!C1729)),Lähteandmed!$I$45)</f>
        <v/>
      </c>
      <c r="N1729" s="114">
        <f>IFERROR(($G$4-M1729)/($G$4-C1729),Lähteandmed!$H$45)</f>
        <v>0</v>
      </c>
      <c r="O1729" s="276">
        <f t="shared" si="53"/>
        <v>1.8</v>
      </c>
      <c r="P1729" s="276">
        <f>IF(O1729&lt;($G$6-1),Lähteandmed!$E$45*1.2*1.005*(($G$6-1)-O1729),0)</f>
        <v>26.638899839999997</v>
      </c>
    </row>
    <row r="1730" spans="2:16">
      <c r="B1730" s="113">
        <v>1726</v>
      </c>
      <c r="C1730" s="113">
        <v>1.6</v>
      </c>
      <c r="D1730" s="276">
        <f t="shared" si="52"/>
        <v>8.38879749586558</v>
      </c>
      <c r="L1730" s="114">
        <f>IF(C1730&lt;$G$6,Lähteandmed!$E$45*1.2*1.005*($G$6-O1730),0)</f>
        <v>28.741970879999997</v>
      </c>
      <c r="M1730" s="276" t="str">
        <f>IF(($G$4-Lähteandmed!$H$45*(Kraadpäevad!$G$4-Kraadpäevad!C1730))&gt;Lähteandmed!$I$45,($G$4-Lähteandmed!$H$45*(Kraadpäevad!$G$4-Kraadpäevad!C1730)),Lähteandmed!$I$45)</f>
        <v/>
      </c>
      <c r="N1730" s="114">
        <f>IFERROR(($G$4-M1730)/($G$4-C1730),Lähteandmed!$H$45)</f>
        <v>0</v>
      </c>
      <c r="O1730" s="276">
        <f t="shared" si="53"/>
        <v>1.6</v>
      </c>
      <c r="P1730" s="276">
        <f>IF(O1730&lt;($G$6-1),Lähteandmed!$E$45*1.2*1.005*(($G$6-1)-O1730),0)</f>
        <v>26.98941168</v>
      </c>
    </row>
    <row r="1731" spans="2:16">
      <c r="B1731" s="113">
        <v>1727</v>
      </c>
      <c r="C1731" s="113">
        <v>1.4</v>
      </c>
      <c r="D1731" s="276">
        <f t="shared" si="52"/>
        <v>8.5887974958655793</v>
      </c>
      <c r="L1731" s="114">
        <f>IF(C1731&lt;$G$6,Lähteandmed!$E$45*1.2*1.005*($G$6-O1731),0)</f>
        <v>29.09248272</v>
      </c>
      <c r="M1731" s="276" t="str">
        <f>IF(($G$4-Lähteandmed!$H$45*(Kraadpäevad!$G$4-Kraadpäevad!C1731))&gt;Lähteandmed!$I$45,($G$4-Lähteandmed!$H$45*(Kraadpäevad!$G$4-Kraadpäevad!C1731)),Lähteandmed!$I$45)</f>
        <v/>
      </c>
      <c r="N1731" s="114">
        <f>IFERROR(($G$4-M1731)/($G$4-C1731),Lähteandmed!$H$45)</f>
        <v>0</v>
      </c>
      <c r="O1731" s="276">
        <f t="shared" si="53"/>
        <v>1.4</v>
      </c>
      <c r="P1731" s="276">
        <f>IF(O1731&lt;($G$6-1),Lähteandmed!$E$45*1.2*1.005*(($G$6-1)-O1731),0)</f>
        <v>27.339923519999996</v>
      </c>
    </row>
    <row r="1732" spans="2:16">
      <c r="B1732" s="113">
        <v>1728</v>
      </c>
      <c r="C1732" s="113">
        <v>1.2</v>
      </c>
      <c r="D1732" s="276">
        <f t="shared" ref="D1732:D1795" si="54">IFERROR(IF($G$5-C1732&gt;0,$G$5-C1732,"0"),0)</f>
        <v>8.7887974958655803</v>
      </c>
      <c r="L1732" s="114">
        <f>IF(C1732&lt;$G$6,Lähteandmed!$E$45*1.2*1.005*($G$6-O1732),0)</f>
        <v>29.442994559999999</v>
      </c>
      <c r="M1732" s="276" t="str">
        <f>IF(($G$4-Lähteandmed!$H$45*(Kraadpäevad!$G$4-Kraadpäevad!C1732))&gt;Lähteandmed!$I$45,($G$4-Lähteandmed!$H$45*(Kraadpäevad!$G$4-Kraadpäevad!C1732)),Lähteandmed!$I$45)</f>
        <v/>
      </c>
      <c r="N1732" s="114">
        <f>IFERROR(($G$4-M1732)/($G$4-C1732),Lähteandmed!$H$45)</f>
        <v>0</v>
      </c>
      <c r="O1732" s="276">
        <f t="shared" ref="O1732:O1795" si="55">N1732*($G$4-C1732)+C1732</f>
        <v>1.2</v>
      </c>
      <c r="P1732" s="276">
        <f>IF(O1732&lt;($G$6-1),Lähteandmed!$E$45*1.2*1.005*(($G$6-1)-O1732),0)</f>
        <v>27.690435359999999</v>
      </c>
    </row>
    <row r="1733" spans="2:16">
      <c r="B1733" s="113">
        <v>1729</v>
      </c>
      <c r="C1733" s="113">
        <v>1.2</v>
      </c>
      <c r="D1733" s="276">
        <f t="shared" si="54"/>
        <v>8.7887974958655803</v>
      </c>
      <c r="L1733" s="114">
        <f>IF(C1733&lt;$G$6,Lähteandmed!$E$45*1.2*1.005*($G$6-O1733),0)</f>
        <v>29.442994559999999</v>
      </c>
      <c r="M1733" s="276" t="str">
        <f>IF(($G$4-Lähteandmed!$H$45*(Kraadpäevad!$G$4-Kraadpäevad!C1733))&gt;Lähteandmed!$I$45,($G$4-Lähteandmed!$H$45*(Kraadpäevad!$G$4-Kraadpäevad!C1733)),Lähteandmed!$I$45)</f>
        <v/>
      </c>
      <c r="N1733" s="114">
        <f>IFERROR(($G$4-M1733)/($G$4-C1733),Lähteandmed!$H$45)</f>
        <v>0</v>
      </c>
      <c r="O1733" s="276">
        <f t="shared" si="55"/>
        <v>1.2</v>
      </c>
      <c r="P1733" s="276">
        <f>IF(O1733&lt;($G$6-1),Lähteandmed!$E$45*1.2*1.005*(($G$6-1)-O1733),0)</f>
        <v>27.690435359999999</v>
      </c>
    </row>
    <row r="1734" spans="2:16">
      <c r="B1734" s="113">
        <v>1730</v>
      </c>
      <c r="C1734" s="113">
        <v>1.2</v>
      </c>
      <c r="D1734" s="276">
        <f t="shared" si="54"/>
        <v>8.7887974958655803</v>
      </c>
      <c r="L1734" s="114">
        <f>IF(C1734&lt;$G$6,Lähteandmed!$E$45*1.2*1.005*($G$6-O1734),0)</f>
        <v>29.442994559999999</v>
      </c>
      <c r="M1734" s="276" t="str">
        <f>IF(($G$4-Lähteandmed!$H$45*(Kraadpäevad!$G$4-Kraadpäevad!C1734))&gt;Lähteandmed!$I$45,($G$4-Lähteandmed!$H$45*(Kraadpäevad!$G$4-Kraadpäevad!C1734)),Lähteandmed!$I$45)</f>
        <v/>
      </c>
      <c r="N1734" s="114">
        <f>IFERROR(($G$4-M1734)/($G$4-C1734),Lähteandmed!$H$45)</f>
        <v>0</v>
      </c>
      <c r="O1734" s="276">
        <f t="shared" si="55"/>
        <v>1.2</v>
      </c>
      <c r="P1734" s="276">
        <f>IF(O1734&lt;($G$6-1),Lähteandmed!$E$45*1.2*1.005*(($G$6-1)-O1734),0)</f>
        <v>27.690435359999999</v>
      </c>
    </row>
    <row r="1735" spans="2:16">
      <c r="B1735" s="113">
        <v>1731</v>
      </c>
      <c r="C1735" s="113">
        <v>1.2</v>
      </c>
      <c r="D1735" s="276">
        <f t="shared" si="54"/>
        <v>8.7887974958655803</v>
      </c>
      <c r="L1735" s="114">
        <f>IF(C1735&lt;$G$6,Lähteandmed!$E$45*1.2*1.005*($G$6-O1735),0)</f>
        <v>29.442994559999999</v>
      </c>
      <c r="M1735" s="276" t="str">
        <f>IF(($G$4-Lähteandmed!$H$45*(Kraadpäevad!$G$4-Kraadpäevad!C1735))&gt;Lähteandmed!$I$45,($G$4-Lähteandmed!$H$45*(Kraadpäevad!$G$4-Kraadpäevad!C1735)),Lähteandmed!$I$45)</f>
        <v/>
      </c>
      <c r="N1735" s="114">
        <f>IFERROR(($G$4-M1735)/($G$4-C1735),Lähteandmed!$H$45)</f>
        <v>0</v>
      </c>
      <c r="O1735" s="276">
        <f t="shared" si="55"/>
        <v>1.2</v>
      </c>
      <c r="P1735" s="276">
        <f>IF(O1735&lt;($G$6-1),Lähteandmed!$E$45*1.2*1.005*(($G$6-1)-O1735),0)</f>
        <v>27.690435359999999</v>
      </c>
    </row>
    <row r="1736" spans="2:16">
      <c r="B1736" s="113">
        <v>1732</v>
      </c>
      <c r="C1736" s="113">
        <v>0.6</v>
      </c>
      <c r="D1736" s="276">
        <f t="shared" si="54"/>
        <v>9.38879749586558</v>
      </c>
      <c r="L1736" s="114">
        <f>IF(C1736&lt;$G$6,Lähteandmed!$E$45*1.2*1.005*($G$6-O1736),0)</f>
        <v>30.494530079999997</v>
      </c>
      <c r="M1736" s="276" t="str">
        <f>IF(($G$4-Lähteandmed!$H$45*(Kraadpäevad!$G$4-Kraadpäevad!C1736))&gt;Lähteandmed!$I$45,($G$4-Lähteandmed!$H$45*(Kraadpäevad!$G$4-Kraadpäevad!C1736)),Lähteandmed!$I$45)</f>
        <v/>
      </c>
      <c r="N1736" s="114">
        <f>IFERROR(($G$4-M1736)/($G$4-C1736),Lähteandmed!$H$45)</f>
        <v>0</v>
      </c>
      <c r="O1736" s="276">
        <f t="shared" si="55"/>
        <v>0.6</v>
      </c>
      <c r="P1736" s="276">
        <f>IF(O1736&lt;($G$6-1),Lähteandmed!$E$45*1.2*1.005*(($G$6-1)-O1736),0)</f>
        <v>28.741970879999997</v>
      </c>
    </row>
    <row r="1737" spans="2:16">
      <c r="B1737" s="113">
        <v>1733</v>
      </c>
      <c r="C1737" s="113">
        <v>0</v>
      </c>
      <c r="D1737" s="276">
        <f t="shared" si="54"/>
        <v>9.9887974958655796</v>
      </c>
      <c r="L1737" s="114">
        <f>IF(C1737&lt;$G$6,Lähteandmed!$E$45*1.2*1.005*($G$6-O1737),0)</f>
        <v>31.546065599999999</v>
      </c>
      <c r="M1737" s="276" t="str">
        <f>IF(($G$4-Lähteandmed!$H$45*(Kraadpäevad!$G$4-Kraadpäevad!C1737))&gt;Lähteandmed!$I$45,($G$4-Lähteandmed!$H$45*(Kraadpäevad!$G$4-Kraadpäevad!C1737)),Lähteandmed!$I$45)</f>
        <v/>
      </c>
      <c r="N1737" s="114">
        <f>IFERROR(($G$4-M1737)/($G$4-C1737),Lähteandmed!$H$45)</f>
        <v>0</v>
      </c>
      <c r="O1737" s="276">
        <f t="shared" si="55"/>
        <v>0</v>
      </c>
      <c r="P1737" s="276">
        <f>IF(O1737&lt;($G$6-1),Lähteandmed!$E$45*1.2*1.005*(($G$6-1)-O1737),0)</f>
        <v>29.793506399999998</v>
      </c>
    </row>
    <row r="1738" spans="2:16">
      <c r="B1738" s="113">
        <v>1734</v>
      </c>
      <c r="C1738" s="113">
        <v>-0.6</v>
      </c>
      <c r="D1738" s="276">
        <f t="shared" si="54"/>
        <v>10.588797495865579</v>
      </c>
      <c r="L1738" s="114">
        <f>IF(C1738&lt;$G$6,Lähteandmed!$E$45*1.2*1.005*($G$6-O1738),0)</f>
        <v>32.59760112</v>
      </c>
      <c r="M1738" s="276" t="str">
        <f>IF(($G$4-Lähteandmed!$H$45*(Kraadpäevad!$G$4-Kraadpäevad!C1738))&gt;Lähteandmed!$I$45,($G$4-Lähteandmed!$H$45*(Kraadpäevad!$G$4-Kraadpäevad!C1738)),Lähteandmed!$I$45)</f>
        <v/>
      </c>
      <c r="N1738" s="114">
        <f>IFERROR(($G$4-M1738)/($G$4-C1738),Lähteandmed!$H$45)</f>
        <v>0</v>
      </c>
      <c r="O1738" s="276">
        <f t="shared" si="55"/>
        <v>-0.6</v>
      </c>
      <c r="P1738" s="276">
        <f>IF(O1738&lt;($G$6-1),Lähteandmed!$E$45*1.2*1.005*(($G$6-1)-O1738),0)</f>
        <v>30.84504192</v>
      </c>
    </row>
    <row r="1739" spans="2:16">
      <c r="B1739" s="113">
        <v>1735</v>
      </c>
      <c r="C1739" s="113">
        <v>-0.7</v>
      </c>
      <c r="D1739" s="276">
        <f t="shared" si="54"/>
        <v>10.688797495865579</v>
      </c>
      <c r="L1739" s="114">
        <f>IF(C1739&lt;$G$6,Lähteandmed!$E$45*1.2*1.005*($G$6-O1739),0)</f>
        <v>32.772857039999998</v>
      </c>
      <c r="M1739" s="276" t="str">
        <f>IF(($G$4-Lähteandmed!$H$45*(Kraadpäevad!$G$4-Kraadpäevad!C1739))&gt;Lähteandmed!$I$45,($G$4-Lähteandmed!$H$45*(Kraadpäevad!$G$4-Kraadpäevad!C1739)),Lähteandmed!$I$45)</f>
        <v/>
      </c>
      <c r="N1739" s="114">
        <f>IFERROR(($G$4-M1739)/($G$4-C1739),Lähteandmed!$H$45)</f>
        <v>0</v>
      </c>
      <c r="O1739" s="276">
        <f t="shared" si="55"/>
        <v>-0.7</v>
      </c>
      <c r="P1739" s="276">
        <f>IF(O1739&lt;($G$6-1),Lähteandmed!$E$45*1.2*1.005*(($G$6-1)-O1739),0)</f>
        <v>31.020297839999998</v>
      </c>
    </row>
    <row r="1740" spans="2:16">
      <c r="B1740" s="113">
        <v>1736</v>
      </c>
      <c r="C1740" s="113">
        <v>-0.9</v>
      </c>
      <c r="D1740" s="276">
        <f t="shared" si="54"/>
        <v>10.88879749586558</v>
      </c>
      <c r="L1740" s="114">
        <f>IF(C1740&lt;$G$6,Lähteandmed!$E$45*1.2*1.005*($G$6-O1740),0)</f>
        <v>33.123368879999994</v>
      </c>
      <c r="M1740" s="276" t="str">
        <f>IF(($G$4-Lähteandmed!$H$45*(Kraadpäevad!$G$4-Kraadpäevad!C1740))&gt;Lähteandmed!$I$45,($G$4-Lähteandmed!$H$45*(Kraadpäevad!$G$4-Kraadpäevad!C1740)),Lähteandmed!$I$45)</f>
        <v/>
      </c>
      <c r="N1740" s="114">
        <f>IFERROR(($G$4-M1740)/($G$4-C1740),Lähteandmed!$H$45)</f>
        <v>0</v>
      </c>
      <c r="O1740" s="276">
        <f t="shared" si="55"/>
        <v>-0.9</v>
      </c>
      <c r="P1740" s="276">
        <f>IF(O1740&lt;($G$6-1),Lähteandmed!$E$45*1.2*1.005*(($G$6-1)-O1740),0)</f>
        <v>31.370809679999994</v>
      </c>
    </row>
    <row r="1741" spans="2:16">
      <c r="B1741" s="113">
        <v>1737</v>
      </c>
      <c r="C1741" s="113">
        <v>-1</v>
      </c>
      <c r="D1741" s="276">
        <f t="shared" si="54"/>
        <v>10.98879749586558</v>
      </c>
      <c r="L1741" s="114">
        <f>IF(C1741&lt;$G$6,Lähteandmed!$E$45*1.2*1.005*($G$6-O1741),0)</f>
        <v>33.298624799999999</v>
      </c>
      <c r="M1741" s="276" t="str">
        <f>IF(($G$4-Lähteandmed!$H$45*(Kraadpäevad!$G$4-Kraadpäevad!C1741))&gt;Lähteandmed!$I$45,($G$4-Lähteandmed!$H$45*(Kraadpäevad!$G$4-Kraadpäevad!C1741)),Lähteandmed!$I$45)</f>
        <v/>
      </c>
      <c r="N1741" s="114">
        <f>IFERROR(($G$4-M1741)/($G$4-C1741),Lähteandmed!$H$45)</f>
        <v>0</v>
      </c>
      <c r="O1741" s="276">
        <f t="shared" si="55"/>
        <v>-1</v>
      </c>
      <c r="P1741" s="276">
        <f>IF(O1741&lt;($G$6-1),Lähteandmed!$E$45*1.2*1.005*(($G$6-1)-O1741),0)</f>
        <v>31.546065599999999</v>
      </c>
    </row>
    <row r="1742" spans="2:16">
      <c r="B1742" s="113">
        <v>1738</v>
      </c>
      <c r="C1742" s="113">
        <v>-0.3</v>
      </c>
      <c r="D1742" s="276">
        <f t="shared" si="54"/>
        <v>10.28879749586558</v>
      </c>
      <c r="L1742" s="114">
        <f>IF(C1742&lt;$G$6,Lähteandmed!$E$45*1.2*1.005*($G$6-O1742),0)</f>
        <v>32.071833359999999</v>
      </c>
      <c r="M1742" s="276" t="str">
        <f>IF(($G$4-Lähteandmed!$H$45*(Kraadpäevad!$G$4-Kraadpäevad!C1742))&gt;Lähteandmed!$I$45,($G$4-Lähteandmed!$H$45*(Kraadpäevad!$G$4-Kraadpäevad!C1742)),Lähteandmed!$I$45)</f>
        <v/>
      </c>
      <c r="N1742" s="114">
        <f>IFERROR(($G$4-M1742)/($G$4-C1742),Lähteandmed!$H$45)</f>
        <v>0</v>
      </c>
      <c r="O1742" s="276">
        <f t="shared" si="55"/>
        <v>-0.3</v>
      </c>
      <c r="P1742" s="276">
        <f>IF(O1742&lt;($G$6-1),Lähteandmed!$E$45*1.2*1.005*(($G$6-1)-O1742),0)</f>
        <v>30.319274159999999</v>
      </c>
    </row>
    <row r="1743" spans="2:16">
      <c r="B1743" s="113">
        <v>1739</v>
      </c>
      <c r="C1743" s="113">
        <v>0.3</v>
      </c>
      <c r="D1743" s="276">
        <f t="shared" si="54"/>
        <v>9.6887974958655789</v>
      </c>
      <c r="L1743" s="114">
        <f>IF(C1743&lt;$G$6,Lähteandmed!$E$45*1.2*1.005*($G$6-O1743),0)</f>
        <v>31.020297839999998</v>
      </c>
      <c r="M1743" s="276" t="str">
        <f>IF(($G$4-Lähteandmed!$H$45*(Kraadpäevad!$G$4-Kraadpäevad!C1743))&gt;Lähteandmed!$I$45,($G$4-Lähteandmed!$H$45*(Kraadpäevad!$G$4-Kraadpäevad!C1743)),Lähteandmed!$I$45)</f>
        <v/>
      </c>
      <c r="N1743" s="114">
        <f>IFERROR(($G$4-M1743)/($G$4-C1743),Lähteandmed!$H$45)</f>
        <v>0</v>
      </c>
      <c r="O1743" s="276">
        <f t="shared" si="55"/>
        <v>0.3</v>
      </c>
      <c r="P1743" s="276">
        <f>IF(O1743&lt;($G$6-1),Lähteandmed!$E$45*1.2*1.005*(($G$6-1)-O1743),0)</f>
        <v>29.267738639999997</v>
      </c>
    </row>
    <row r="1744" spans="2:16">
      <c r="B1744" s="113">
        <v>1740</v>
      </c>
      <c r="C1744" s="113">
        <v>1</v>
      </c>
      <c r="D1744" s="276">
        <f t="shared" si="54"/>
        <v>8.9887974958655796</v>
      </c>
      <c r="L1744" s="114">
        <f>IF(C1744&lt;$G$6,Lähteandmed!$E$45*1.2*1.005*($G$6-O1744),0)</f>
        <v>29.793506399999998</v>
      </c>
      <c r="M1744" s="276" t="str">
        <f>IF(($G$4-Lähteandmed!$H$45*(Kraadpäevad!$G$4-Kraadpäevad!C1744))&gt;Lähteandmed!$I$45,($G$4-Lähteandmed!$H$45*(Kraadpäevad!$G$4-Kraadpäevad!C1744)),Lähteandmed!$I$45)</f>
        <v/>
      </c>
      <c r="N1744" s="114">
        <f>IFERROR(($G$4-M1744)/($G$4-C1744),Lähteandmed!$H$45)</f>
        <v>0</v>
      </c>
      <c r="O1744" s="276">
        <f t="shared" si="55"/>
        <v>1</v>
      </c>
      <c r="P1744" s="276">
        <f>IF(O1744&lt;($G$6-1),Lähteandmed!$E$45*1.2*1.005*(($G$6-1)-O1744),0)</f>
        <v>28.040947199999998</v>
      </c>
    </row>
    <row r="1745" spans="2:16">
      <c r="B1745" s="113">
        <v>1741</v>
      </c>
      <c r="C1745" s="113">
        <v>1.3</v>
      </c>
      <c r="D1745" s="276">
        <f t="shared" si="54"/>
        <v>8.6887974958655789</v>
      </c>
      <c r="L1745" s="114">
        <f>IF(C1745&lt;$G$6,Lähteandmed!$E$45*1.2*1.005*($G$6-O1745),0)</f>
        <v>29.267738639999997</v>
      </c>
      <c r="M1745" s="276" t="str">
        <f>IF(($G$4-Lähteandmed!$H$45*(Kraadpäevad!$G$4-Kraadpäevad!C1745))&gt;Lähteandmed!$I$45,($G$4-Lähteandmed!$H$45*(Kraadpäevad!$G$4-Kraadpäevad!C1745)),Lähteandmed!$I$45)</f>
        <v/>
      </c>
      <c r="N1745" s="114">
        <f>IFERROR(($G$4-M1745)/($G$4-C1745),Lähteandmed!$H$45)</f>
        <v>0</v>
      </c>
      <c r="O1745" s="276">
        <f t="shared" si="55"/>
        <v>1.3</v>
      </c>
      <c r="P1745" s="276">
        <f>IF(O1745&lt;($G$6-1),Lähteandmed!$E$45*1.2*1.005*(($G$6-1)-O1745),0)</f>
        <v>27.515179439999997</v>
      </c>
    </row>
    <row r="1746" spans="2:16">
      <c r="B1746" s="113">
        <v>1742</v>
      </c>
      <c r="C1746" s="113">
        <v>1.6</v>
      </c>
      <c r="D1746" s="276">
        <f t="shared" si="54"/>
        <v>8.38879749586558</v>
      </c>
      <c r="L1746" s="114">
        <f>IF(C1746&lt;$G$6,Lähteandmed!$E$45*1.2*1.005*($G$6-O1746),0)</f>
        <v>28.741970879999997</v>
      </c>
      <c r="M1746" s="276" t="str">
        <f>IF(($G$4-Lähteandmed!$H$45*(Kraadpäevad!$G$4-Kraadpäevad!C1746))&gt;Lähteandmed!$I$45,($G$4-Lähteandmed!$H$45*(Kraadpäevad!$G$4-Kraadpäevad!C1746)),Lähteandmed!$I$45)</f>
        <v/>
      </c>
      <c r="N1746" s="114">
        <f>IFERROR(($G$4-M1746)/($G$4-C1746),Lähteandmed!$H$45)</f>
        <v>0</v>
      </c>
      <c r="O1746" s="276">
        <f t="shared" si="55"/>
        <v>1.6</v>
      </c>
      <c r="P1746" s="276">
        <f>IF(O1746&lt;($G$6-1),Lähteandmed!$E$45*1.2*1.005*(($G$6-1)-O1746),0)</f>
        <v>26.98941168</v>
      </c>
    </row>
    <row r="1747" spans="2:16">
      <c r="B1747" s="113">
        <v>1743</v>
      </c>
      <c r="C1747" s="113">
        <v>1.9</v>
      </c>
      <c r="D1747" s="276">
        <f t="shared" si="54"/>
        <v>8.0887974958655793</v>
      </c>
      <c r="L1747" s="114">
        <f>IF(C1747&lt;$G$6,Lähteandmed!$E$45*1.2*1.005*($G$6-O1747),0)</f>
        <v>28.216203119999999</v>
      </c>
      <c r="M1747" s="276" t="str">
        <f>IF(($G$4-Lähteandmed!$H$45*(Kraadpäevad!$G$4-Kraadpäevad!C1747))&gt;Lähteandmed!$I$45,($G$4-Lähteandmed!$H$45*(Kraadpäevad!$G$4-Kraadpäevad!C1747)),Lähteandmed!$I$45)</f>
        <v/>
      </c>
      <c r="N1747" s="114">
        <f>IFERROR(($G$4-M1747)/($G$4-C1747),Lähteandmed!$H$45)</f>
        <v>0</v>
      </c>
      <c r="O1747" s="276">
        <f t="shared" si="55"/>
        <v>1.9</v>
      </c>
      <c r="P1747" s="276">
        <f>IF(O1747&lt;($G$6-1),Lähteandmed!$E$45*1.2*1.005*(($G$6-1)-O1747),0)</f>
        <v>26.463643919999999</v>
      </c>
    </row>
    <row r="1748" spans="2:16">
      <c r="B1748" s="113">
        <v>1744</v>
      </c>
      <c r="C1748" s="113">
        <v>1.8</v>
      </c>
      <c r="D1748" s="276">
        <f t="shared" si="54"/>
        <v>8.1887974958655789</v>
      </c>
      <c r="L1748" s="114">
        <f>IF(C1748&lt;$G$6,Lähteandmed!$E$45*1.2*1.005*($G$6-O1748),0)</f>
        <v>28.391459039999997</v>
      </c>
      <c r="M1748" s="276" t="str">
        <f>IF(($G$4-Lähteandmed!$H$45*(Kraadpäevad!$G$4-Kraadpäevad!C1748))&gt;Lähteandmed!$I$45,($G$4-Lähteandmed!$H$45*(Kraadpäevad!$G$4-Kraadpäevad!C1748)),Lähteandmed!$I$45)</f>
        <v/>
      </c>
      <c r="N1748" s="114">
        <f>IFERROR(($G$4-M1748)/($G$4-C1748),Lähteandmed!$H$45)</f>
        <v>0</v>
      </c>
      <c r="O1748" s="276">
        <f t="shared" si="55"/>
        <v>1.8</v>
      </c>
      <c r="P1748" s="276">
        <f>IF(O1748&lt;($G$6-1),Lähteandmed!$E$45*1.2*1.005*(($G$6-1)-O1748),0)</f>
        <v>26.638899839999997</v>
      </c>
    </row>
    <row r="1749" spans="2:16">
      <c r="B1749" s="113">
        <v>1745</v>
      </c>
      <c r="C1749" s="113">
        <v>1.7</v>
      </c>
      <c r="D1749" s="276">
        <f t="shared" si="54"/>
        <v>8.2887974958655803</v>
      </c>
      <c r="L1749" s="114">
        <f>IF(C1749&lt;$G$6,Lähteandmed!$E$45*1.2*1.005*($G$6-O1749),0)</f>
        <v>28.566714959999999</v>
      </c>
      <c r="M1749" s="276" t="str">
        <f>IF(($G$4-Lähteandmed!$H$45*(Kraadpäevad!$G$4-Kraadpäevad!C1749))&gt;Lähteandmed!$I$45,($G$4-Lähteandmed!$H$45*(Kraadpäevad!$G$4-Kraadpäevad!C1749)),Lähteandmed!$I$45)</f>
        <v/>
      </c>
      <c r="N1749" s="114">
        <f>IFERROR(($G$4-M1749)/($G$4-C1749),Lähteandmed!$H$45)</f>
        <v>0</v>
      </c>
      <c r="O1749" s="276">
        <f t="shared" si="55"/>
        <v>1.7</v>
      </c>
      <c r="P1749" s="276">
        <f>IF(O1749&lt;($G$6-1),Lähteandmed!$E$45*1.2*1.005*(($G$6-1)-O1749),0)</f>
        <v>26.814155759999998</v>
      </c>
    </row>
    <row r="1750" spans="2:16">
      <c r="B1750" s="113">
        <v>1746</v>
      </c>
      <c r="C1750" s="113">
        <v>1.6</v>
      </c>
      <c r="D1750" s="276">
        <f t="shared" si="54"/>
        <v>8.38879749586558</v>
      </c>
      <c r="L1750" s="114">
        <f>IF(C1750&lt;$G$6,Lähteandmed!$E$45*1.2*1.005*($G$6-O1750),0)</f>
        <v>28.741970879999997</v>
      </c>
      <c r="M1750" s="276" t="str">
        <f>IF(($G$4-Lähteandmed!$H$45*(Kraadpäevad!$G$4-Kraadpäevad!C1750))&gt;Lähteandmed!$I$45,($G$4-Lähteandmed!$H$45*(Kraadpäevad!$G$4-Kraadpäevad!C1750)),Lähteandmed!$I$45)</f>
        <v/>
      </c>
      <c r="N1750" s="114">
        <f>IFERROR(($G$4-M1750)/($G$4-C1750),Lähteandmed!$H$45)</f>
        <v>0</v>
      </c>
      <c r="O1750" s="276">
        <f t="shared" si="55"/>
        <v>1.6</v>
      </c>
      <c r="P1750" s="276">
        <f>IF(O1750&lt;($G$6-1),Lähteandmed!$E$45*1.2*1.005*(($G$6-1)-O1750),0)</f>
        <v>26.98941168</v>
      </c>
    </row>
    <row r="1751" spans="2:16">
      <c r="B1751" s="113">
        <v>1747</v>
      </c>
      <c r="C1751" s="113">
        <v>0</v>
      </c>
      <c r="D1751" s="276">
        <f t="shared" si="54"/>
        <v>9.9887974958655796</v>
      </c>
      <c r="L1751" s="114">
        <f>IF(C1751&lt;$G$6,Lähteandmed!$E$45*1.2*1.005*($G$6-O1751),0)</f>
        <v>31.546065599999999</v>
      </c>
      <c r="M1751" s="276" t="str">
        <f>IF(($G$4-Lähteandmed!$H$45*(Kraadpäevad!$G$4-Kraadpäevad!C1751))&gt;Lähteandmed!$I$45,($G$4-Lähteandmed!$H$45*(Kraadpäevad!$G$4-Kraadpäevad!C1751)),Lähteandmed!$I$45)</f>
        <v/>
      </c>
      <c r="N1751" s="114">
        <f>IFERROR(($G$4-M1751)/($G$4-C1751),Lähteandmed!$H$45)</f>
        <v>0</v>
      </c>
      <c r="O1751" s="276">
        <f t="shared" si="55"/>
        <v>0</v>
      </c>
      <c r="P1751" s="276">
        <f>IF(O1751&lt;($G$6-1),Lähteandmed!$E$45*1.2*1.005*(($G$6-1)-O1751),0)</f>
        <v>29.793506399999998</v>
      </c>
    </row>
    <row r="1752" spans="2:16">
      <c r="B1752" s="113">
        <v>1748</v>
      </c>
      <c r="C1752" s="113">
        <v>-1.5</v>
      </c>
      <c r="D1752" s="276">
        <f t="shared" si="54"/>
        <v>11.48879749586558</v>
      </c>
      <c r="L1752" s="114">
        <f>IF(C1752&lt;$G$6,Lähteandmed!$E$45*1.2*1.005*($G$6-O1752),0)</f>
        <v>34.174904399999996</v>
      </c>
      <c r="M1752" s="276" t="str">
        <f>IF(($G$4-Lähteandmed!$H$45*(Kraadpäevad!$G$4-Kraadpäevad!C1752))&gt;Lähteandmed!$I$45,($G$4-Lähteandmed!$H$45*(Kraadpäevad!$G$4-Kraadpäevad!C1752)),Lähteandmed!$I$45)</f>
        <v/>
      </c>
      <c r="N1752" s="114">
        <f>IFERROR(($G$4-M1752)/($G$4-C1752),Lähteandmed!$H$45)</f>
        <v>0</v>
      </c>
      <c r="O1752" s="276">
        <f t="shared" si="55"/>
        <v>-1.5</v>
      </c>
      <c r="P1752" s="276">
        <f>IF(O1752&lt;($G$6-1),Lähteandmed!$E$45*1.2*1.005*(($G$6-1)-O1752),0)</f>
        <v>32.422345199999995</v>
      </c>
    </row>
    <row r="1753" spans="2:16">
      <c r="B1753" s="113">
        <v>1749</v>
      </c>
      <c r="C1753" s="113">
        <v>-3.1</v>
      </c>
      <c r="D1753" s="276">
        <f t="shared" si="54"/>
        <v>13.088797495865579</v>
      </c>
      <c r="L1753" s="114">
        <f>IF(C1753&lt;$G$6,Lähteandmed!$E$45*1.2*1.005*($G$6-O1753),0)</f>
        <v>36.978999119999997</v>
      </c>
      <c r="M1753" s="276" t="str">
        <f>IF(($G$4-Lähteandmed!$H$45*(Kraadpäevad!$G$4-Kraadpäevad!C1753))&gt;Lähteandmed!$I$45,($G$4-Lähteandmed!$H$45*(Kraadpäevad!$G$4-Kraadpäevad!C1753)),Lähteandmed!$I$45)</f>
        <v/>
      </c>
      <c r="N1753" s="114">
        <f>IFERROR(($G$4-M1753)/($G$4-C1753),Lähteandmed!$H$45)</f>
        <v>0</v>
      </c>
      <c r="O1753" s="276">
        <f t="shared" si="55"/>
        <v>-3.1</v>
      </c>
      <c r="P1753" s="276">
        <f>IF(O1753&lt;($G$6-1),Lähteandmed!$E$45*1.2*1.005*(($G$6-1)-O1753),0)</f>
        <v>35.226439919999997</v>
      </c>
    </row>
    <row r="1754" spans="2:16">
      <c r="B1754" s="113">
        <v>1750</v>
      </c>
      <c r="C1754" s="113">
        <v>-3.8</v>
      </c>
      <c r="D1754" s="276">
        <f t="shared" si="54"/>
        <v>13.78879749586558</v>
      </c>
      <c r="L1754" s="114">
        <f>IF(C1754&lt;$G$6,Lähteandmed!$E$45*1.2*1.005*($G$6-O1754),0)</f>
        <v>38.205790559999997</v>
      </c>
      <c r="M1754" s="276" t="str">
        <f>IF(($G$4-Lähteandmed!$H$45*(Kraadpäevad!$G$4-Kraadpäevad!C1754))&gt;Lähteandmed!$I$45,($G$4-Lähteandmed!$H$45*(Kraadpäevad!$G$4-Kraadpäevad!C1754)),Lähteandmed!$I$45)</f>
        <v/>
      </c>
      <c r="N1754" s="114">
        <f>IFERROR(($G$4-M1754)/($G$4-C1754),Lähteandmed!$H$45)</f>
        <v>0</v>
      </c>
      <c r="O1754" s="276">
        <f t="shared" si="55"/>
        <v>-3.8</v>
      </c>
      <c r="P1754" s="276">
        <f>IF(O1754&lt;($G$6-1),Lähteandmed!$E$45*1.2*1.005*(($G$6-1)-O1754),0)</f>
        <v>36.453231359999997</v>
      </c>
    </row>
    <row r="1755" spans="2:16">
      <c r="B1755" s="113">
        <v>1751</v>
      </c>
      <c r="C1755" s="113">
        <v>-4.5</v>
      </c>
      <c r="D1755" s="276">
        <f t="shared" si="54"/>
        <v>14.48879749586558</v>
      </c>
      <c r="L1755" s="114">
        <f>IF(C1755&lt;$G$6,Lähteandmed!$E$45*1.2*1.005*($G$6-O1755),0)</f>
        <v>39.432581999999996</v>
      </c>
      <c r="M1755" s="276" t="str">
        <f>IF(($G$4-Lähteandmed!$H$45*(Kraadpäevad!$G$4-Kraadpäevad!C1755))&gt;Lähteandmed!$I$45,($G$4-Lähteandmed!$H$45*(Kraadpäevad!$G$4-Kraadpäevad!C1755)),Lähteandmed!$I$45)</f>
        <v/>
      </c>
      <c r="N1755" s="114">
        <f>IFERROR(($G$4-M1755)/($G$4-C1755),Lähteandmed!$H$45)</f>
        <v>0</v>
      </c>
      <c r="O1755" s="276">
        <f t="shared" si="55"/>
        <v>-4.5</v>
      </c>
      <c r="P1755" s="276">
        <f>IF(O1755&lt;($G$6-1),Lähteandmed!$E$45*1.2*1.005*(($G$6-1)-O1755),0)</f>
        <v>37.680022799999996</v>
      </c>
    </row>
    <row r="1756" spans="2:16">
      <c r="B1756" s="113">
        <v>1752</v>
      </c>
      <c r="C1756" s="113">
        <v>-5.2</v>
      </c>
      <c r="D1756" s="276">
        <f t="shared" si="54"/>
        <v>15.188797495865579</v>
      </c>
      <c r="L1756" s="114">
        <f>IF(C1756&lt;$G$6,Lähteandmed!$E$45*1.2*1.005*($G$6-O1756),0)</f>
        <v>40.659373439999996</v>
      </c>
      <c r="M1756" s="276" t="str">
        <f>IF(($G$4-Lähteandmed!$H$45*(Kraadpäevad!$G$4-Kraadpäevad!C1756))&gt;Lähteandmed!$I$45,($G$4-Lähteandmed!$H$45*(Kraadpäevad!$G$4-Kraadpäevad!C1756)),Lähteandmed!$I$45)</f>
        <v/>
      </c>
      <c r="N1756" s="114">
        <f>IFERROR(($G$4-M1756)/($G$4-C1756),Lähteandmed!$H$45)</f>
        <v>0</v>
      </c>
      <c r="O1756" s="276">
        <f t="shared" si="55"/>
        <v>-5.2</v>
      </c>
      <c r="P1756" s="276">
        <f>IF(O1756&lt;($G$6-1),Lähteandmed!$E$45*1.2*1.005*(($G$6-1)-O1756),0)</f>
        <v>38.906814239999996</v>
      </c>
    </row>
    <row r="1757" spans="2:16">
      <c r="B1757" s="113">
        <v>1753</v>
      </c>
      <c r="C1757" s="113">
        <v>-5.3</v>
      </c>
      <c r="D1757" s="276">
        <f t="shared" si="54"/>
        <v>15.28879749586558</v>
      </c>
      <c r="L1757" s="114">
        <f>IF(C1757&lt;$G$6,Lähteandmed!$E$45*1.2*1.005*($G$6-O1757),0)</f>
        <v>40.834629360000001</v>
      </c>
      <c r="M1757" s="276" t="str">
        <f>IF(($G$4-Lähteandmed!$H$45*(Kraadpäevad!$G$4-Kraadpäevad!C1757))&gt;Lähteandmed!$I$45,($G$4-Lähteandmed!$H$45*(Kraadpäevad!$G$4-Kraadpäevad!C1757)),Lähteandmed!$I$45)</f>
        <v/>
      </c>
      <c r="N1757" s="114">
        <f>IFERROR(($G$4-M1757)/($G$4-C1757),Lähteandmed!$H$45)</f>
        <v>0</v>
      </c>
      <c r="O1757" s="276">
        <f t="shared" si="55"/>
        <v>-5.3</v>
      </c>
      <c r="P1757" s="276">
        <f>IF(O1757&lt;($G$6-1),Lähteandmed!$E$45*1.2*1.005*(($G$6-1)-O1757),0)</f>
        <v>39.082070160000001</v>
      </c>
    </row>
    <row r="1758" spans="2:16">
      <c r="B1758" s="113">
        <v>1754</v>
      </c>
      <c r="C1758" s="113">
        <v>-5.3</v>
      </c>
      <c r="D1758" s="276">
        <f t="shared" si="54"/>
        <v>15.28879749586558</v>
      </c>
      <c r="L1758" s="114">
        <f>IF(C1758&lt;$G$6,Lähteandmed!$E$45*1.2*1.005*($G$6-O1758),0)</f>
        <v>40.834629360000001</v>
      </c>
      <c r="M1758" s="276" t="str">
        <f>IF(($G$4-Lähteandmed!$H$45*(Kraadpäevad!$G$4-Kraadpäevad!C1758))&gt;Lähteandmed!$I$45,($G$4-Lähteandmed!$H$45*(Kraadpäevad!$G$4-Kraadpäevad!C1758)),Lähteandmed!$I$45)</f>
        <v/>
      </c>
      <c r="N1758" s="114">
        <f>IFERROR(($G$4-M1758)/($G$4-C1758),Lähteandmed!$H$45)</f>
        <v>0</v>
      </c>
      <c r="O1758" s="276">
        <f t="shared" si="55"/>
        <v>-5.3</v>
      </c>
      <c r="P1758" s="276">
        <f>IF(O1758&lt;($G$6-1),Lähteandmed!$E$45*1.2*1.005*(($G$6-1)-O1758),0)</f>
        <v>39.082070160000001</v>
      </c>
    </row>
    <row r="1759" spans="2:16">
      <c r="B1759" s="113">
        <v>1755</v>
      </c>
      <c r="C1759" s="113">
        <v>-5.4</v>
      </c>
      <c r="D1759" s="276">
        <f t="shared" si="54"/>
        <v>15.38879749586558</v>
      </c>
      <c r="L1759" s="114">
        <f>IF(C1759&lt;$G$6,Lähteandmed!$E$45*1.2*1.005*($G$6-O1759),0)</f>
        <v>41.009885279999992</v>
      </c>
      <c r="M1759" s="276" t="str">
        <f>IF(($G$4-Lähteandmed!$H$45*(Kraadpäevad!$G$4-Kraadpäevad!C1759))&gt;Lähteandmed!$I$45,($G$4-Lähteandmed!$H$45*(Kraadpäevad!$G$4-Kraadpäevad!C1759)),Lähteandmed!$I$45)</f>
        <v/>
      </c>
      <c r="N1759" s="114">
        <f>IFERROR(($G$4-M1759)/($G$4-C1759),Lähteandmed!$H$45)</f>
        <v>0</v>
      </c>
      <c r="O1759" s="276">
        <f t="shared" si="55"/>
        <v>-5.4</v>
      </c>
      <c r="P1759" s="276">
        <f>IF(O1759&lt;($G$6-1),Lähteandmed!$E$45*1.2*1.005*(($G$6-1)-O1759),0)</f>
        <v>39.257326079999991</v>
      </c>
    </row>
    <row r="1760" spans="2:16">
      <c r="B1760" s="113">
        <v>1756</v>
      </c>
      <c r="C1760" s="113">
        <v>-5.5</v>
      </c>
      <c r="D1760" s="276">
        <f t="shared" si="54"/>
        <v>15.48879749586558</v>
      </c>
      <c r="L1760" s="114">
        <f>IF(C1760&lt;$G$6,Lähteandmed!$E$45*1.2*1.005*($G$6-O1760),0)</f>
        <v>41.185141199999997</v>
      </c>
      <c r="M1760" s="276" t="str">
        <f>IF(($G$4-Lähteandmed!$H$45*(Kraadpäevad!$G$4-Kraadpäevad!C1760))&gt;Lähteandmed!$I$45,($G$4-Lähteandmed!$H$45*(Kraadpäevad!$G$4-Kraadpäevad!C1760)),Lähteandmed!$I$45)</f>
        <v/>
      </c>
      <c r="N1760" s="114">
        <f>IFERROR(($G$4-M1760)/($G$4-C1760),Lähteandmed!$H$45)</f>
        <v>0</v>
      </c>
      <c r="O1760" s="276">
        <f t="shared" si="55"/>
        <v>-5.5</v>
      </c>
      <c r="P1760" s="276">
        <f>IF(O1760&lt;($G$6-1),Lähteandmed!$E$45*1.2*1.005*(($G$6-1)-O1760),0)</f>
        <v>39.432581999999996</v>
      </c>
    </row>
    <row r="1761" spans="2:16">
      <c r="B1761" s="113">
        <v>1757</v>
      </c>
      <c r="C1761" s="113">
        <v>-5.5</v>
      </c>
      <c r="D1761" s="276">
        <f t="shared" si="54"/>
        <v>15.48879749586558</v>
      </c>
      <c r="L1761" s="114">
        <f>IF(C1761&lt;$G$6,Lähteandmed!$E$45*1.2*1.005*($G$6-O1761),0)</f>
        <v>41.185141199999997</v>
      </c>
      <c r="M1761" s="276" t="str">
        <f>IF(($G$4-Lähteandmed!$H$45*(Kraadpäevad!$G$4-Kraadpäevad!C1761))&gt;Lähteandmed!$I$45,($G$4-Lähteandmed!$H$45*(Kraadpäevad!$G$4-Kraadpäevad!C1761)),Lähteandmed!$I$45)</f>
        <v/>
      </c>
      <c r="N1761" s="114">
        <f>IFERROR(($G$4-M1761)/($G$4-C1761),Lähteandmed!$H$45)</f>
        <v>0</v>
      </c>
      <c r="O1761" s="276">
        <f t="shared" si="55"/>
        <v>-5.5</v>
      </c>
      <c r="P1761" s="276">
        <f>IF(O1761&lt;($G$6-1),Lähteandmed!$E$45*1.2*1.005*(($G$6-1)-O1761),0)</f>
        <v>39.432581999999996</v>
      </c>
    </row>
    <row r="1762" spans="2:16">
      <c r="B1762" s="113">
        <v>1758</v>
      </c>
      <c r="C1762" s="113">
        <v>-5.6</v>
      </c>
      <c r="D1762" s="276">
        <f t="shared" si="54"/>
        <v>15.588797495865579</v>
      </c>
      <c r="L1762" s="114">
        <f>IF(C1762&lt;$G$6,Lähteandmed!$E$45*1.2*1.005*($G$6-O1762),0)</f>
        <v>41.360397120000002</v>
      </c>
      <c r="M1762" s="276" t="str">
        <f>IF(($G$4-Lähteandmed!$H$45*(Kraadpäevad!$G$4-Kraadpäevad!C1762))&gt;Lähteandmed!$I$45,($G$4-Lähteandmed!$H$45*(Kraadpäevad!$G$4-Kraadpäevad!C1762)),Lähteandmed!$I$45)</f>
        <v/>
      </c>
      <c r="N1762" s="114">
        <f>IFERROR(($G$4-M1762)/($G$4-C1762),Lähteandmed!$H$45)</f>
        <v>0</v>
      </c>
      <c r="O1762" s="276">
        <f t="shared" si="55"/>
        <v>-5.6</v>
      </c>
      <c r="P1762" s="276">
        <f>IF(O1762&lt;($G$6-1),Lähteandmed!$E$45*1.2*1.005*(($G$6-1)-O1762),0)</f>
        <v>39.607837920000001</v>
      </c>
    </row>
    <row r="1763" spans="2:16">
      <c r="B1763" s="113">
        <v>1759</v>
      </c>
      <c r="C1763" s="113">
        <v>-5.4</v>
      </c>
      <c r="D1763" s="276">
        <f t="shared" si="54"/>
        <v>15.38879749586558</v>
      </c>
      <c r="L1763" s="114">
        <f>IF(C1763&lt;$G$6,Lähteandmed!$E$45*1.2*1.005*($G$6-O1763),0)</f>
        <v>41.009885279999992</v>
      </c>
      <c r="M1763" s="276" t="str">
        <f>IF(($G$4-Lähteandmed!$H$45*(Kraadpäevad!$G$4-Kraadpäevad!C1763))&gt;Lähteandmed!$I$45,($G$4-Lähteandmed!$H$45*(Kraadpäevad!$G$4-Kraadpäevad!C1763)),Lähteandmed!$I$45)</f>
        <v/>
      </c>
      <c r="N1763" s="114">
        <f>IFERROR(($G$4-M1763)/($G$4-C1763),Lähteandmed!$H$45)</f>
        <v>0</v>
      </c>
      <c r="O1763" s="276">
        <f t="shared" si="55"/>
        <v>-5.4</v>
      </c>
      <c r="P1763" s="276">
        <f>IF(O1763&lt;($G$6-1),Lähteandmed!$E$45*1.2*1.005*(($G$6-1)-O1763),0)</f>
        <v>39.257326079999991</v>
      </c>
    </row>
    <row r="1764" spans="2:16">
      <c r="B1764" s="113">
        <v>1760</v>
      </c>
      <c r="C1764" s="113">
        <v>-5.3</v>
      </c>
      <c r="D1764" s="276">
        <f t="shared" si="54"/>
        <v>15.28879749586558</v>
      </c>
      <c r="L1764" s="114">
        <f>IF(C1764&lt;$G$6,Lähteandmed!$E$45*1.2*1.005*($G$6-O1764),0)</f>
        <v>40.834629360000001</v>
      </c>
      <c r="M1764" s="276" t="str">
        <f>IF(($G$4-Lähteandmed!$H$45*(Kraadpäevad!$G$4-Kraadpäevad!C1764))&gt;Lähteandmed!$I$45,($G$4-Lähteandmed!$H$45*(Kraadpäevad!$G$4-Kraadpäevad!C1764)),Lähteandmed!$I$45)</f>
        <v/>
      </c>
      <c r="N1764" s="114">
        <f>IFERROR(($G$4-M1764)/($G$4-C1764),Lähteandmed!$H$45)</f>
        <v>0</v>
      </c>
      <c r="O1764" s="276">
        <f t="shared" si="55"/>
        <v>-5.3</v>
      </c>
      <c r="P1764" s="276">
        <f>IF(O1764&lt;($G$6-1),Lähteandmed!$E$45*1.2*1.005*(($G$6-1)-O1764),0)</f>
        <v>39.082070160000001</v>
      </c>
    </row>
    <row r="1765" spans="2:16">
      <c r="B1765" s="113">
        <v>1761</v>
      </c>
      <c r="C1765" s="113">
        <v>-5.0999999999999996</v>
      </c>
      <c r="D1765" s="276">
        <f t="shared" si="54"/>
        <v>15.088797495865579</v>
      </c>
      <c r="L1765" s="114">
        <f>IF(C1765&lt;$G$6,Lähteandmed!$E$45*1.2*1.005*($G$6-O1765),0)</f>
        <v>40.484117519999998</v>
      </c>
      <c r="M1765" s="276" t="str">
        <f>IF(($G$4-Lähteandmed!$H$45*(Kraadpäevad!$G$4-Kraadpäevad!C1765))&gt;Lähteandmed!$I$45,($G$4-Lähteandmed!$H$45*(Kraadpäevad!$G$4-Kraadpäevad!C1765)),Lähteandmed!$I$45)</f>
        <v/>
      </c>
      <c r="N1765" s="114">
        <f>IFERROR(($G$4-M1765)/($G$4-C1765),Lähteandmed!$H$45)</f>
        <v>0</v>
      </c>
      <c r="O1765" s="276">
        <f t="shared" si="55"/>
        <v>-5.0999999999999996</v>
      </c>
      <c r="P1765" s="276">
        <f>IF(O1765&lt;($G$6-1),Lähteandmed!$E$45*1.2*1.005*(($G$6-1)-O1765),0)</f>
        <v>38.731558319999998</v>
      </c>
    </row>
    <row r="1766" spans="2:16">
      <c r="B1766" s="113">
        <v>1762</v>
      </c>
      <c r="C1766" s="113">
        <v>-3.3</v>
      </c>
      <c r="D1766" s="276">
        <f t="shared" si="54"/>
        <v>13.28879749586558</v>
      </c>
      <c r="L1766" s="114">
        <f>IF(C1766&lt;$G$6,Lähteandmed!$E$45*1.2*1.005*($G$6-O1766),0)</f>
        <v>37.32951096</v>
      </c>
      <c r="M1766" s="276" t="str">
        <f>IF(($G$4-Lähteandmed!$H$45*(Kraadpäevad!$G$4-Kraadpäevad!C1766))&gt;Lähteandmed!$I$45,($G$4-Lähteandmed!$H$45*(Kraadpäevad!$G$4-Kraadpäevad!C1766)),Lähteandmed!$I$45)</f>
        <v/>
      </c>
      <c r="N1766" s="114">
        <f>IFERROR(($G$4-M1766)/($G$4-C1766),Lähteandmed!$H$45)</f>
        <v>0</v>
      </c>
      <c r="O1766" s="276">
        <f t="shared" si="55"/>
        <v>-3.3</v>
      </c>
      <c r="P1766" s="276">
        <f>IF(O1766&lt;($G$6-1),Lähteandmed!$E$45*1.2*1.005*(($G$6-1)-O1766),0)</f>
        <v>35.57695176</v>
      </c>
    </row>
    <row r="1767" spans="2:16">
      <c r="B1767" s="113">
        <v>1763</v>
      </c>
      <c r="C1767" s="113">
        <v>-1.6</v>
      </c>
      <c r="D1767" s="276">
        <f t="shared" si="54"/>
        <v>11.588797495865579</v>
      </c>
      <c r="L1767" s="114">
        <f>IF(C1767&lt;$G$6,Lähteandmed!$E$45*1.2*1.005*($G$6-O1767),0)</f>
        <v>34.350160320000001</v>
      </c>
      <c r="M1767" s="276" t="str">
        <f>IF(($G$4-Lähteandmed!$H$45*(Kraadpäevad!$G$4-Kraadpäevad!C1767))&gt;Lähteandmed!$I$45,($G$4-Lähteandmed!$H$45*(Kraadpäevad!$G$4-Kraadpäevad!C1767)),Lähteandmed!$I$45)</f>
        <v/>
      </c>
      <c r="N1767" s="114">
        <f>IFERROR(($G$4-M1767)/($G$4-C1767),Lähteandmed!$H$45)</f>
        <v>0</v>
      </c>
      <c r="O1767" s="276">
        <f t="shared" si="55"/>
        <v>-1.6</v>
      </c>
      <c r="P1767" s="276">
        <f>IF(O1767&lt;($G$6-1),Lähteandmed!$E$45*1.2*1.005*(($G$6-1)-O1767),0)</f>
        <v>32.59760112</v>
      </c>
    </row>
    <row r="1768" spans="2:16">
      <c r="B1768" s="113">
        <v>1764</v>
      </c>
      <c r="C1768" s="113">
        <v>0.2</v>
      </c>
      <c r="D1768" s="276">
        <f t="shared" si="54"/>
        <v>9.7887974958655803</v>
      </c>
      <c r="L1768" s="114">
        <f>IF(C1768&lt;$G$6,Lähteandmed!$E$45*1.2*1.005*($G$6-O1768),0)</f>
        <v>31.195553759999999</v>
      </c>
      <c r="M1768" s="276" t="str">
        <f>IF(($G$4-Lähteandmed!$H$45*(Kraadpäevad!$G$4-Kraadpäevad!C1768))&gt;Lähteandmed!$I$45,($G$4-Lähteandmed!$H$45*(Kraadpäevad!$G$4-Kraadpäevad!C1768)),Lähteandmed!$I$45)</f>
        <v/>
      </c>
      <c r="N1768" s="114">
        <f>IFERROR(($G$4-M1768)/($G$4-C1768),Lähteandmed!$H$45)</f>
        <v>0</v>
      </c>
      <c r="O1768" s="276">
        <f t="shared" si="55"/>
        <v>0.2</v>
      </c>
      <c r="P1768" s="276">
        <f>IF(O1768&lt;($G$6-1),Lähteandmed!$E$45*1.2*1.005*(($G$6-1)-O1768),0)</f>
        <v>29.442994559999999</v>
      </c>
    </row>
    <row r="1769" spans="2:16">
      <c r="B1769" s="113">
        <v>1765</v>
      </c>
      <c r="C1769" s="113">
        <v>1.1000000000000001</v>
      </c>
      <c r="D1769" s="276">
        <f t="shared" si="54"/>
        <v>8.88879749586558</v>
      </c>
      <c r="L1769" s="114">
        <f>IF(C1769&lt;$G$6,Lähteandmed!$E$45*1.2*1.005*($G$6-O1769),0)</f>
        <v>29.618250479999997</v>
      </c>
      <c r="M1769" s="276" t="str">
        <f>IF(($G$4-Lähteandmed!$H$45*(Kraadpäevad!$G$4-Kraadpäevad!C1769))&gt;Lähteandmed!$I$45,($G$4-Lähteandmed!$H$45*(Kraadpäevad!$G$4-Kraadpäevad!C1769)),Lähteandmed!$I$45)</f>
        <v/>
      </c>
      <c r="N1769" s="114">
        <f>IFERROR(($G$4-M1769)/($G$4-C1769),Lähteandmed!$H$45)</f>
        <v>0</v>
      </c>
      <c r="O1769" s="276">
        <f t="shared" si="55"/>
        <v>1.1000000000000001</v>
      </c>
      <c r="P1769" s="276">
        <f>IF(O1769&lt;($G$6-1),Lähteandmed!$E$45*1.2*1.005*(($G$6-1)-O1769),0)</f>
        <v>27.86569128</v>
      </c>
    </row>
    <row r="1770" spans="2:16">
      <c r="B1770" s="113">
        <v>1766</v>
      </c>
      <c r="C1770" s="113">
        <v>1.9</v>
      </c>
      <c r="D1770" s="276">
        <f t="shared" si="54"/>
        <v>8.0887974958655793</v>
      </c>
      <c r="L1770" s="114">
        <f>IF(C1770&lt;$G$6,Lähteandmed!$E$45*1.2*1.005*($G$6-O1770),0)</f>
        <v>28.216203119999999</v>
      </c>
      <c r="M1770" s="276" t="str">
        <f>IF(($G$4-Lähteandmed!$H$45*(Kraadpäevad!$G$4-Kraadpäevad!C1770))&gt;Lähteandmed!$I$45,($G$4-Lähteandmed!$H$45*(Kraadpäevad!$G$4-Kraadpäevad!C1770)),Lähteandmed!$I$45)</f>
        <v/>
      </c>
      <c r="N1770" s="114">
        <f>IFERROR(($G$4-M1770)/($G$4-C1770),Lähteandmed!$H$45)</f>
        <v>0</v>
      </c>
      <c r="O1770" s="276">
        <f t="shared" si="55"/>
        <v>1.9</v>
      </c>
      <c r="P1770" s="276">
        <f>IF(O1770&lt;($G$6-1),Lähteandmed!$E$45*1.2*1.005*(($G$6-1)-O1770),0)</f>
        <v>26.463643919999999</v>
      </c>
    </row>
    <row r="1771" spans="2:16">
      <c r="B1771" s="113">
        <v>1767</v>
      </c>
      <c r="C1771" s="113">
        <v>2.8</v>
      </c>
      <c r="D1771" s="276">
        <f t="shared" si="54"/>
        <v>7.1887974958655798</v>
      </c>
      <c r="L1771" s="114">
        <f>IF(C1771&lt;$G$6,Lähteandmed!$E$45*1.2*1.005*($G$6-O1771),0)</f>
        <v>26.638899839999997</v>
      </c>
      <c r="M1771" s="276" t="str">
        <f>IF(($G$4-Lähteandmed!$H$45*(Kraadpäevad!$G$4-Kraadpäevad!C1771))&gt;Lähteandmed!$I$45,($G$4-Lähteandmed!$H$45*(Kraadpäevad!$G$4-Kraadpäevad!C1771)),Lähteandmed!$I$45)</f>
        <v/>
      </c>
      <c r="N1771" s="114">
        <f>IFERROR(($G$4-M1771)/($G$4-C1771),Lähteandmed!$H$45)</f>
        <v>0</v>
      </c>
      <c r="O1771" s="276">
        <f t="shared" si="55"/>
        <v>2.8</v>
      </c>
      <c r="P1771" s="276">
        <f>IF(O1771&lt;($G$6-1),Lähteandmed!$E$45*1.2*1.005*(($G$6-1)-O1771),0)</f>
        <v>24.886340639999997</v>
      </c>
    </row>
    <row r="1772" spans="2:16">
      <c r="B1772" s="113">
        <v>1768</v>
      </c>
      <c r="C1772" s="113">
        <v>3</v>
      </c>
      <c r="D1772" s="276">
        <f t="shared" si="54"/>
        <v>6.9887974958655796</v>
      </c>
      <c r="L1772" s="114">
        <f>IF(C1772&lt;$G$6,Lähteandmed!$E$45*1.2*1.005*($G$6-O1772),0)</f>
        <v>26.288387999999998</v>
      </c>
      <c r="M1772" s="276" t="str">
        <f>IF(($G$4-Lähteandmed!$H$45*(Kraadpäevad!$G$4-Kraadpäevad!C1772))&gt;Lähteandmed!$I$45,($G$4-Lähteandmed!$H$45*(Kraadpäevad!$G$4-Kraadpäevad!C1772)),Lähteandmed!$I$45)</f>
        <v/>
      </c>
      <c r="N1772" s="114">
        <f>IFERROR(($G$4-M1772)/($G$4-C1772),Lähteandmed!$H$45)</f>
        <v>0</v>
      </c>
      <c r="O1772" s="276">
        <f t="shared" si="55"/>
        <v>3</v>
      </c>
      <c r="P1772" s="276">
        <f>IF(O1772&lt;($G$6-1),Lähteandmed!$E$45*1.2*1.005*(($G$6-1)-O1772),0)</f>
        <v>24.535828799999997</v>
      </c>
    </row>
    <row r="1773" spans="2:16">
      <c r="B1773" s="113">
        <v>1769</v>
      </c>
      <c r="C1773" s="113">
        <v>3.2</v>
      </c>
      <c r="D1773" s="276">
        <f t="shared" si="54"/>
        <v>6.7887974958655795</v>
      </c>
      <c r="L1773" s="114">
        <f>IF(C1773&lt;$G$6,Lähteandmed!$E$45*1.2*1.005*($G$6-O1773),0)</f>
        <v>25.937876159999998</v>
      </c>
      <c r="M1773" s="276" t="str">
        <f>IF(($G$4-Lähteandmed!$H$45*(Kraadpäevad!$G$4-Kraadpäevad!C1773))&gt;Lähteandmed!$I$45,($G$4-Lähteandmed!$H$45*(Kraadpäevad!$G$4-Kraadpäevad!C1773)),Lähteandmed!$I$45)</f>
        <v/>
      </c>
      <c r="N1773" s="114">
        <f>IFERROR(($G$4-M1773)/($G$4-C1773),Lähteandmed!$H$45)</f>
        <v>0</v>
      </c>
      <c r="O1773" s="276">
        <f t="shared" si="55"/>
        <v>3.2</v>
      </c>
      <c r="P1773" s="276">
        <f>IF(O1773&lt;($G$6-1),Lähteandmed!$E$45*1.2*1.005*(($G$6-1)-O1773),0)</f>
        <v>24.185316959999998</v>
      </c>
    </row>
    <row r="1774" spans="2:16">
      <c r="B1774" s="113">
        <v>1770</v>
      </c>
      <c r="C1774" s="113">
        <v>3.4</v>
      </c>
      <c r="D1774" s="276">
        <f t="shared" si="54"/>
        <v>6.5887974958655793</v>
      </c>
      <c r="L1774" s="114">
        <f>IF(C1774&lt;$G$6,Lähteandmed!$E$45*1.2*1.005*($G$6-O1774),0)</f>
        <v>25.587364319999999</v>
      </c>
      <c r="M1774" s="276" t="str">
        <f>IF(($G$4-Lähteandmed!$H$45*(Kraadpäevad!$G$4-Kraadpäevad!C1774))&gt;Lähteandmed!$I$45,($G$4-Lähteandmed!$H$45*(Kraadpäevad!$G$4-Kraadpäevad!C1774)),Lähteandmed!$I$45)</f>
        <v/>
      </c>
      <c r="N1774" s="114">
        <f>IFERROR(($G$4-M1774)/($G$4-C1774),Lähteandmed!$H$45)</f>
        <v>0</v>
      </c>
      <c r="O1774" s="276">
        <f t="shared" si="55"/>
        <v>3.4</v>
      </c>
      <c r="P1774" s="276">
        <f>IF(O1774&lt;($G$6-1),Lähteandmed!$E$45*1.2*1.005*(($G$6-1)-O1774),0)</f>
        <v>23.834805119999999</v>
      </c>
    </row>
    <row r="1775" spans="2:16">
      <c r="B1775" s="113">
        <v>1771</v>
      </c>
      <c r="C1775" s="113">
        <v>2.7</v>
      </c>
      <c r="D1775" s="276">
        <f t="shared" si="54"/>
        <v>7.2887974958655795</v>
      </c>
      <c r="L1775" s="114">
        <f>IF(C1775&lt;$G$6,Lähteandmed!$E$45*1.2*1.005*($G$6-O1775),0)</f>
        <v>26.814155759999998</v>
      </c>
      <c r="M1775" s="276" t="str">
        <f>IF(($G$4-Lähteandmed!$H$45*(Kraadpäevad!$G$4-Kraadpäevad!C1775))&gt;Lähteandmed!$I$45,($G$4-Lähteandmed!$H$45*(Kraadpäevad!$G$4-Kraadpäevad!C1775)),Lähteandmed!$I$45)</f>
        <v/>
      </c>
      <c r="N1775" s="114">
        <f>IFERROR(($G$4-M1775)/($G$4-C1775),Lähteandmed!$H$45)</f>
        <v>0</v>
      </c>
      <c r="O1775" s="276">
        <f t="shared" si="55"/>
        <v>2.7</v>
      </c>
      <c r="P1775" s="276">
        <f>IF(O1775&lt;($G$6-1),Lähteandmed!$E$45*1.2*1.005*(($G$6-1)-O1775),0)</f>
        <v>25.061596559999998</v>
      </c>
    </row>
    <row r="1776" spans="2:16">
      <c r="B1776" s="113">
        <v>1772</v>
      </c>
      <c r="C1776" s="113">
        <v>2</v>
      </c>
      <c r="D1776" s="276">
        <f t="shared" si="54"/>
        <v>7.9887974958655796</v>
      </c>
      <c r="L1776" s="114">
        <f>IF(C1776&lt;$G$6,Lähteandmed!$E$45*1.2*1.005*($G$6-O1776),0)</f>
        <v>28.040947199999998</v>
      </c>
      <c r="M1776" s="276" t="str">
        <f>IF(($G$4-Lähteandmed!$H$45*(Kraadpäevad!$G$4-Kraadpäevad!C1776))&gt;Lähteandmed!$I$45,($G$4-Lähteandmed!$H$45*(Kraadpäevad!$G$4-Kraadpäevad!C1776)),Lähteandmed!$I$45)</f>
        <v/>
      </c>
      <c r="N1776" s="114">
        <f>IFERROR(($G$4-M1776)/($G$4-C1776),Lähteandmed!$H$45)</f>
        <v>0</v>
      </c>
      <c r="O1776" s="276">
        <f t="shared" si="55"/>
        <v>2</v>
      </c>
      <c r="P1776" s="276">
        <f>IF(O1776&lt;($G$6-1),Lähteandmed!$E$45*1.2*1.005*(($G$6-1)-O1776),0)</f>
        <v>26.288387999999998</v>
      </c>
    </row>
    <row r="1777" spans="2:16">
      <c r="B1777" s="113">
        <v>1773</v>
      </c>
      <c r="C1777" s="113">
        <v>1.3</v>
      </c>
      <c r="D1777" s="276">
        <f t="shared" si="54"/>
        <v>8.6887974958655789</v>
      </c>
      <c r="L1777" s="114">
        <f>IF(C1777&lt;$G$6,Lähteandmed!$E$45*1.2*1.005*($G$6-O1777),0)</f>
        <v>29.267738639999997</v>
      </c>
      <c r="M1777" s="276" t="str">
        <f>IF(($G$4-Lähteandmed!$H$45*(Kraadpäevad!$G$4-Kraadpäevad!C1777))&gt;Lähteandmed!$I$45,($G$4-Lähteandmed!$H$45*(Kraadpäevad!$G$4-Kraadpäevad!C1777)),Lähteandmed!$I$45)</f>
        <v/>
      </c>
      <c r="N1777" s="114">
        <f>IFERROR(($G$4-M1777)/($G$4-C1777),Lähteandmed!$H$45)</f>
        <v>0</v>
      </c>
      <c r="O1777" s="276">
        <f t="shared" si="55"/>
        <v>1.3</v>
      </c>
      <c r="P1777" s="276">
        <f>IF(O1777&lt;($G$6-1),Lähteandmed!$E$45*1.2*1.005*(($G$6-1)-O1777),0)</f>
        <v>27.515179439999997</v>
      </c>
    </row>
    <row r="1778" spans="2:16">
      <c r="B1778" s="113">
        <v>1774</v>
      </c>
      <c r="C1778" s="113">
        <v>0.8</v>
      </c>
      <c r="D1778" s="276">
        <f t="shared" si="54"/>
        <v>9.1887974958655789</v>
      </c>
      <c r="L1778" s="114">
        <f>IF(C1778&lt;$G$6,Lähteandmed!$E$45*1.2*1.005*($G$6-O1778),0)</f>
        <v>30.144018239999998</v>
      </c>
      <c r="M1778" s="276" t="str">
        <f>IF(($G$4-Lähteandmed!$H$45*(Kraadpäevad!$G$4-Kraadpäevad!C1778))&gt;Lähteandmed!$I$45,($G$4-Lähteandmed!$H$45*(Kraadpäevad!$G$4-Kraadpäevad!C1778)),Lähteandmed!$I$45)</f>
        <v/>
      </c>
      <c r="N1778" s="114">
        <f>IFERROR(($G$4-M1778)/($G$4-C1778),Lähteandmed!$H$45)</f>
        <v>0</v>
      </c>
      <c r="O1778" s="276">
        <f t="shared" si="55"/>
        <v>0.8</v>
      </c>
      <c r="P1778" s="276">
        <f>IF(O1778&lt;($G$6-1),Lähteandmed!$E$45*1.2*1.005*(($G$6-1)-O1778),0)</f>
        <v>28.391459039999997</v>
      </c>
    </row>
    <row r="1779" spans="2:16">
      <c r="B1779" s="113">
        <v>1775</v>
      </c>
      <c r="C1779" s="113">
        <v>0.3</v>
      </c>
      <c r="D1779" s="276">
        <f t="shared" si="54"/>
        <v>9.6887974958655789</v>
      </c>
      <c r="L1779" s="114">
        <f>IF(C1779&lt;$G$6,Lähteandmed!$E$45*1.2*1.005*($G$6-O1779),0)</f>
        <v>31.020297839999998</v>
      </c>
      <c r="M1779" s="276" t="str">
        <f>IF(($G$4-Lähteandmed!$H$45*(Kraadpäevad!$G$4-Kraadpäevad!C1779))&gt;Lähteandmed!$I$45,($G$4-Lähteandmed!$H$45*(Kraadpäevad!$G$4-Kraadpäevad!C1779)),Lähteandmed!$I$45)</f>
        <v/>
      </c>
      <c r="N1779" s="114">
        <f>IFERROR(($G$4-M1779)/($G$4-C1779),Lähteandmed!$H$45)</f>
        <v>0</v>
      </c>
      <c r="O1779" s="276">
        <f t="shared" si="55"/>
        <v>0.3</v>
      </c>
      <c r="P1779" s="276">
        <f>IF(O1779&lt;($G$6-1),Lähteandmed!$E$45*1.2*1.005*(($G$6-1)-O1779),0)</f>
        <v>29.267738639999997</v>
      </c>
    </row>
    <row r="1780" spans="2:16">
      <c r="B1780" s="113">
        <v>1776</v>
      </c>
      <c r="C1780" s="113">
        <v>-0.2</v>
      </c>
      <c r="D1780" s="276">
        <f t="shared" si="54"/>
        <v>10.188797495865579</v>
      </c>
      <c r="L1780" s="114">
        <f>IF(C1780&lt;$G$6,Lähteandmed!$E$45*1.2*1.005*($G$6-O1780),0)</f>
        <v>31.896577439999998</v>
      </c>
      <c r="M1780" s="276" t="str">
        <f>IF(($G$4-Lähteandmed!$H$45*(Kraadpäevad!$G$4-Kraadpäevad!C1780))&gt;Lähteandmed!$I$45,($G$4-Lähteandmed!$H$45*(Kraadpäevad!$G$4-Kraadpäevad!C1780)),Lähteandmed!$I$45)</f>
        <v/>
      </c>
      <c r="N1780" s="114">
        <f>IFERROR(($G$4-M1780)/($G$4-C1780),Lähteandmed!$H$45)</f>
        <v>0</v>
      </c>
      <c r="O1780" s="276">
        <f t="shared" si="55"/>
        <v>-0.2</v>
      </c>
      <c r="P1780" s="276">
        <f>IF(O1780&lt;($G$6-1),Lähteandmed!$E$45*1.2*1.005*(($G$6-1)-O1780),0)</f>
        <v>30.144018239999998</v>
      </c>
    </row>
    <row r="1781" spans="2:16">
      <c r="B1781" s="113">
        <v>1777</v>
      </c>
      <c r="C1781" s="113">
        <v>-0.4</v>
      </c>
      <c r="D1781" s="276">
        <f t="shared" si="54"/>
        <v>10.38879749586558</v>
      </c>
      <c r="L1781" s="114">
        <f>IF(C1781&lt;$G$6,Lähteandmed!$E$45*1.2*1.005*($G$6-O1781),0)</f>
        <v>32.247089279999997</v>
      </c>
      <c r="M1781" s="276" t="str">
        <f>IF(($G$4-Lähteandmed!$H$45*(Kraadpäevad!$G$4-Kraadpäevad!C1781))&gt;Lähteandmed!$I$45,($G$4-Lähteandmed!$H$45*(Kraadpäevad!$G$4-Kraadpäevad!C1781)),Lähteandmed!$I$45)</f>
        <v/>
      </c>
      <c r="N1781" s="114">
        <f>IFERROR(($G$4-M1781)/($G$4-C1781),Lähteandmed!$H$45)</f>
        <v>0</v>
      </c>
      <c r="O1781" s="276">
        <f t="shared" si="55"/>
        <v>-0.4</v>
      </c>
      <c r="P1781" s="276">
        <f>IF(O1781&lt;($G$6-1),Lähteandmed!$E$45*1.2*1.005*(($G$6-1)-O1781),0)</f>
        <v>30.494530079999997</v>
      </c>
    </row>
    <row r="1782" spans="2:16">
      <c r="B1782" s="113">
        <v>1778</v>
      </c>
      <c r="C1782" s="113">
        <v>-0.7</v>
      </c>
      <c r="D1782" s="276">
        <f t="shared" si="54"/>
        <v>10.688797495865579</v>
      </c>
      <c r="L1782" s="114">
        <f>IF(C1782&lt;$G$6,Lähteandmed!$E$45*1.2*1.005*($G$6-O1782),0)</f>
        <v>32.772857039999998</v>
      </c>
      <c r="M1782" s="276" t="str">
        <f>IF(($G$4-Lähteandmed!$H$45*(Kraadpäevad!$G$4-Kraadpäevad!C1782))&gt;Lähteandmed!$I$45,($G$4-Lähteandmed!$H$45*(Kraadpäevad!$G$4-Kraadpäevad!C1782)),Lähteandmed!$I$45)</f>
        <v/>
      </c>
      <c r="N1782" s="114">
        <f>IFERROR(($G$4-M1782)/($G$4-C1782),Lähteandmed!$H$45)</f>
        <v>0</v>
      </c>
      <c r="O1782" s="276">
        <f t="shared" si="55"/>
        <v>-0.7</v>
      </c>
      <c r="P1782" s="276">
        <f>IF(O1782&lt;($G$6-1),Lähteandmed!$E$45*1.2*1.005*(($G$6-1)-O1782),0)</f>
        <v>31.020297839999998</v>
      </c>
    </row>
    <row r="1783" spans="2:16">
      <c r="B1783" s="113">
        <v>1779</v>
      </c>
      <c r="C1783" s="113">
        <v>-0.9</v>
      </c>
      <c r="D1783" s="276">
        <f t="shared" si="54"/>
        <v>10.88879749586558</v>
      </c>
      <c r="L1783" s="114">
        <f>IF(C1783&lt;$G$6,Lähteandmed!$E$45*1.2*1.005*($G$6-O1783),0)</f>
        <v>33.123368879999994</v>
      </c>
      <c r="M1783" s="276" t="str">
        <f>IF(($G$4-Lähteandmed!$H$45*(Kraadpäevad!$G$4-Kraadpäevad!C1783))&gt;Lähteandmed!$I$45,($G$4-Lähteandmed!$H$45*(Kraadpäevad!$G$4-Kraadpäevad!C1783)),Lähteandmed!$I$45)</f>
        <v/>
      </c>
      <c r="N1783" s="114">
        <f>IFERROR(($G$4-M1783)/($G$4-C1783),Lähteandmed!$H$45)</f>
        <v>0</v>
      </c>
      <c r="O1783" s="276">
        <f t="shared" si="55"/>
        <v>-0.9</v>
      </c>
      <c r="P1783" s="276">
        <f>IF(O1783&lt;($G$6-1),Lähteandmed!$E$45*1.2*1.005*(($G$6-1)-O1783),0)</f>
        <v>31.370809679999994</v>
      </c>
    </row>
    <row r="1784" spans="2:16">
      <c r="B1784" s="113">
        <v>1780</v>
      </c>
      <c r="C1784" s="113">
        <v>-0.9</v>
      </c>
      <c r="D1784" s="276">
        <f t="shared" si="54"/>
        <v>10.88879749586558</v>
      </c>
      <c r="L1784" s="114">
        <f>IF(C1784&lt;$G$6,Lähteandmed!$E$45*1.2*1.005*($G$6-O1784),0)</f>
        <v>33.123368879999994</v>
      </c>
      <c r="M1784" s="276" t="str">
        <f>IF(($G$4-Lähteandmed!$H$45*(Kraadpäevad!$G$4-Kraadpäevad!C1784))&gt;Lähteandmed!$I$45,($G$4-Lähteandmed!$H$45*(Kraadpäevad!$G$4-Kraadpäevad!C1784)),Lähteandmed!$I$45)</f>
        <v/>
      </c>
      <c r="N1784" s="114">
        <f>IFERROR(($G$4-M1784)/($G$4-C1784),Lähteandmed!$H$45)</f>
        <v>0</v>
      </c>
      <c r="O1784" s="276">
        <f t="shared" si="55"/>
        <v>-0.9</v>
      </c>
      <c r="P1784" s="276">
        <f>IF(O1784&lt;($G$6-1),Lähteandmed!$E$45*1.2*1.005*(($G$6-1)-O1784),0)</f>
        <v>31.370809679999994</v>
      </c>
    </row>
    <row r="1785" spans="2:16">
      <c r="B1785" s="113">
        <v>1781</v>
      </c>
      <c r="C1785" s="113">
        <v>-0.8</v>
      </c>
      <c r="D1785" s="276">
        <f t="shared" si="54"/>
        <v>10.78879749586558</v>
      </c>
      <c r="L1785" s="114">
        <f>IF(C1785&lt;$G$6,Lähteandmed!$E$45*1.2*1.005*($G$6-O1785),0)</f>
        <v>32.948112959999996</v>
      </c>
      <c r="M1785" s="276" t="str">
        <f>IF(($G$4-Lähteandmed!$H$45*(Kraadpäevad!$G$4-Kraadpäevad!C1785))&gt;Lähteandmed!$I$45,($G$4-Lähteandmed!$H$45*(Kraadpäevad!$G$4-Kraadpäevad!C1785)),Lähteandmed!$I$45)</f>
        <v/>
      </c>
      <c r="N1785" s="114">
        <f>IFERROR(($G$4-M1785)/($G$4-C1785),Lähteandmed!$H$45)</f>
        <v>0</v>
      </c>
      <c r="O1785" s="276">
        <f t="shared" si="55"/>
        <v>-0.8</v>
      </c>
      <c r="P1785" s="276">
        <f>IF(O1785&lt;($G$6-1),Lähteandmed!$E$45*1.2*1.005*(($G$6-1)-O1785),0)</f>
        <v>31.195553759999999</v>
      </c>
    </row>
    <row r="1786" spans="2:16">
      <c r="B1786" s="113">
        <v>1782</v>
      </c>
      <c r="C1786" s="113">
        <v>-0.8</v>
      </c>
      <c r="D1786" s="276">
        <f t="shared" si="54"/>
        <v>10.78879749586558</v>
      </c>
      <c r="L1786" s="114">
        <f>IF(C1786&lt;$G$6,Lähteandmed!$E$45*1.2*1.005*($G$6-O1786),0)</f>
        <v>32.948112959999996</v>
      </c>
      <c r="M1786" s="276" t="str">
        <f>IF(($G$4-Lähteandmed!$H$45*(Kraadpäevad!$G$4-Kraadpäevad!C1786))&gt;Lähteandmed!$I$45,($G$4-Lähteandmed!$H$45*(Kraadpäevad!$G$4-Kraadpäevad!C1786)),Lähteandmed!$I$45)</f>
        <v/>
      </c>
      <c r="N1786" s="114">
        <f>IFERROR(($G$4-M1786)/($G$4-C1786),Lähteandmed!$H$45)</f>
        <v>0</v>
      </c>
      <c r="O1786" s="276">
        <f t="shared" si="55"/>
        <v>-0.8</v>
      </c>
      <c r="P1786" s="276">
        <f>IF(O1786&lt;($G$6-1),Lähteandmed!$E$45*1.2*1.005*(($G$6-1)-O1786),0)</f>
        <v>31.195553759999999</v>
      </c>
    </row>
    <row r="1787" spans="2:16">
      <c r="B1787" s="113">
        <v>1783</v>
      </c>
      <c r="C1787" s="113">
        <v>-0.6</v>
      </c>
      <c r="D1787" s="276">
        <f t="shared" si="54"/>
        <v>10.588797495865579</v>
      </c>
      <c r="L1787" s="114">
        <f>IF(C1787&lt;$G$6,Lähteandmed!$E$45*1.2*1.005*($G$6-O1787),0)</f>
        <v>32.59760112</v>
      </c>
      <c r="M1787" s="276" t="str">
        <f>IF(($G$4-Lähteandmed!$H$45*(Kraadpäevad!$G$4-Kraadpäevad!C1787))&gt;Lähteandmed!$I$45,($G$4-Lähteandmed!$H$45*(Kraadpäevad!$G$4-Kraadpäevad!C1787)),Lähteandmed!$I$45)</f>
        <v/>
      </c>
      <c r="N1787" s="114">
        <f>IFERROR(($G$4-M1787)/($G$4-C1787),Lähteandmed!$H$45)</f>
        <v>0</v>
      </c>
      <c r="O1787" s="276">
        <f t="shared" si="55"/>
        <v>-0.6</v>
      </c>
      <c r="P1787" s="276">
        <f>IF(O1787&lt;($G$6-1),Lähteandmed!$E$45*1.2*1.005*(($G$6-1)-O1787),0)</f>
        <v>30.84504192</v>
      </c>
    </row>
    <row r="1788" spans="2:16">
      <c r="B1788" s="113">
        <v>1784</v>
      </c>
      <c r="C1788" s="113">
        <v>-0.5</v>
      </c>
      <c r="D1788" s="276">
        <f t="shared" si="54"/>
        <v>10.48879749586558</v>
      </c>
      <c r="L1788" s="114">
        <f>IF(C1788&lt;$G$6,Lähteandmed!$E$45*1.2*1.005*($G$6-O1788),0)</f>
        <v>32.422345199999995</v>
      </c>
      <c r="M1788" s="276" t="str">
        <f>IF(($G$4-Lähteandmed!$H$45*(Kraadpäevad!$G$4-Kraadpäevad!C1788))&gt;Lähteandmed!$I$45,($G$4-Lähteandmed!$H$45*(Kraadpäevad!$G$4-Kraadpäevad!C1788)),Lähteandmed!$I$45)</f>
        <v/>
      </c>
      <c r="N1788" s="114">
        <f>IFERROR(($G$4-M1788)/($G$4-C1788),Lähteandmed!$H$45)</f>
        <v>0</v>
      </c>
      <c r="O1788" s="276">
        <f t="shared" si="55"/>
        <v>-0.5</v>
      </c>
      <c r="P1788" s="276">
        <f>IF(O1788&lt;($G$6-1),Lähteandmed!$E$45*1.2*1.005*(($G$6-1)-O1788),0)</f>
        <v>30.669785999999998</v>
      </c>
    </row>
    <row r="1789" spans="2:16">
      <c r="B1789" s="113">
        <v>1785</v>
      </c>
      <c r="C1789" s="113">
        <v>-0.3</v>
      </c>
      <c r="D1789" s="276">
        <f t="shared" si="54"/>
        <v>10.28879749586558</v>
      </c>
      <c r="L1789" s="114">
        <f>IF(C1789&lt;$G$6,Lähteandmed!$E$45*1.2*1.005*($G$6-O1789),0)</f>
        <v>32.071833359999999</v>
      </c>
      <c r="M1789" s="276" t="str">
        <f>IF(($G$4-Lähteandmed!$H$45*(Kraadpäevad!$G$4-Kraadpäevad!C1789))&gt;Lähteandmed!$I$45,($G$4-Lähteandmed!$H$45*(Kraadpäevad!$G$4-Kraadpäevad!C1789)),Lähteandmed!$I$45)</f>
        <v/>
      </c>
      <c r="N1789" s="114">
        <f>IFERROR(($G$4-M1789)/($G$4-C1789),Lähteandmed!$H$45)</f>
        <v>0</v>
      </c>
      <c r="O1789" s="276">
        <f t="shared" si="55"/>
        <v>-0.3</v>
      </c>
      <c r="P1789" s="276">
        <f>IF(O1789&lt;($G$6-1),Lähteandmed!$E$45*1.2*1.005*(($G$6-1)-O1789),0)</f>
        <v>30.319274159999999</v>
      </c>
    </row>
    <row r="1790" spans="2:16">
      <c r="B1790" s="113">
        <v>1786</v>
      </c>
      <c r="C1790" s="113">
        <v>0.9</v>
      </c>
      <c r="D1790" s="276">
        <f t="shared" si="54"/>
        <v>9.0887974958655793</v>
      </c>
      <c r="L1790" s="114">
        <f>IF(C1790&lt;$G$6,Lähteandmed!$E$45*1.2*1.005*($G$6-O1790),0)</f>
        <v>29.96876232</v>
      </c>
      <c r="M1790" s="276" t="str">
        <f>IF(($G$4-Lähteandmed!$H$45*(Kraadpäevad!$G$4-Kraadpäevad!C1790))&gt;Lähteandmed!$I$45,($G$4-Lähteandmed!$H$45*(Kraadpäevad!$G$4-Kraadpäevad!C1790)),Lähteandmed!$I$45)</f>
        <v/>
      </c>
      <c r="N1790" s="114">
        <f>IFERROR(($G$4-M1790)/($G$4-C1790),Lähteandmed!$H$45)</f>
        <v>0</v>
      </c>
      <c r="O1790" s="276">
        <f t="shared" si="55"/>
        <v>0.9</v>
      </c>
      <c r="P1790" s="276">
        <f>IF(O1790&lt;($G$6-1),Lähteandmed!$E$45*1.2*1.005*(($G$6-1)-O1790),0)</f>
        <v>28.216203119999999</v>
      </c>
    </row>
    <row r="1791" spans="2:16">
      <c r="B1791" s="113">
        <v>1787</v>
      </c>
      <c r="C1791" s="113">
        <v>2</v>
      </c>
      <c r="D1791" s="276">
        <f t="shared" si="54"/>
        <v>7.9887974958655796</v>
      </c>
      <c r="L1791" s="114">
        <f>IF(C1791&lt;$G$6,Lähteandmed!$E$45*1.2*1.005*($G$6-O1791),0)</f>
        <v>28.040947199999998</v>
      </c>
      <c r="M1791" s="276" t="str">
        <f>IF(($G$4-Lähteandmed!$H$45*(Kraadpäevad!$G$4-Kraadpäevad!C1791))&gt;Lähteandmed!$I$45,($G$4-Lähteandmed!$H$45*(Kraadpäevad!$G$4-Kraadpäevad!C1791)),Lähteandmed!$I$45)</f>
        <v/>
      </c>
      <c r="N1791" s="114">
        <f>IFERROR(($G$4-M1791)/($G$4-C1791),Lähteandmed!$H$45)</f>
        <v>0</v>
      </c>
      <c r="O1791" s="276">
        <f t="shared" si="55"/>
        <v>2</v>
      </c>
      <c r="P1791" s="276">
        <f>IF(O1791&lt;($G$6-1),Lähteandmed!$E$45*1.2*1.005*(($G$6-1)-O1791),0)</f>
        <v>26.288387999999998</v>
      </c>
    </row>
    <row r="1792" spans="2:16">
      <c r="B1792" s="113">
        <v>1788</v>
      </c>
      <c r="C1792" s="113">
        <v>3.2</v>
      </c>
      <c r="D1792" s="276">
        <f t="shared" si="54"/>
        <v>6.7887974958655795</v>
      </c>
      <c r="L1792" s="114">
        <f>IF(C1792&lt;$G$6,Lähteandmed!$E$45*1.2*1.005*($G$6-O1792),0)</f>
        <v>25.937876159999998</v>
      </c>
      <c r="M1792" s="276" t="str">
        <f>IF(($G$4-Lähteandmed!$H$45*(Kraadpäevad!$G$4-Kraadpäevad!C1792))&gt;Lähteandmed!$I$45,($G$4-Lähteandmed!$H$45*(Kraadpäevad!$G$4-Kraadpäevad!C1792)),Lähteandmed!$I$45)</f>
        <v/>
      </c>
      <c r="N1792" s="114">
        <f>IFERROR(($G$4-M1792)/($G$4-C1792),Lähteandmed!$H$45)</f>
        <v>0</v>
      </c>
      <c r="O1792" s="276">
        <f t="shared" si="55"/>
        <v>3.2</v>
      </c>
      <c r="P1792" s="276">
        <f>IF(O1792&lt;($G$6-1),Lähteandmed!$E$45*1.2*1.005*(($G$6-1)-O1792),0)</f>
        <v>24.185316959999998</v>
      </c>
    </row>
    <row r="1793" spans="2:16">
      <c r="B1793" s="113">
        <v>1789</v>
      </c>
      <c r="C1793" s="113">
        <v>3.1</v>
      </c>
      <c r="D1793" s="276">
        <f t="shared" si="54"/>
        <v>6.88879749586558</v>
      </c>
      <c r="L1793" s="114">
        <f>IF(C1793&lt;$G$6,Lähteandmed!$E$45*1.2*1.005*($G$6-O1793),0)</f>
        <v>26.11313208</v>
      </c>
      <c r="M1793" s="276" t="str">
        <f>IF(($G$4-Lähteandmed!$H$45*(Kraadpäevad!$G$4-Kraadpäevad!C1793))&gt;Lähteandmed!$I$45,($G$4-Lähteandmed!$H$45*(Kraadpäevad!$G$4-Kraadpäevad!C1793)),Lähteandmed!$I$45)</f>
        <v/>
      </c>
      <c r="N1793" s="114">
        <f>IFERROR(($G$4-M1793)/($G$4-C1793),Lähteandmed!$H$45)</f>
        <v>0</v>
      </c>
      <c r="O1793" s="276">
        <f t="shared" si="55"/>
        <v>3.1</v>
      </c>
      <c r="P1793" s="276">
        <f>IF(O1793&lt;($G$6-1),Lähteandmed!$E$45*1.2*1.005*(($G$6-1)-O1793),0)</f>
        <v>24.360572879999999</v>
      </c>
    </row>
    <row r="1794" spans="2:16">
      <c r="B1794" s="113">
        <v>1790</v>
      </c>
      <c r="C1794" s="113">
        <v>3.1</v>
      </c>
      <c r="D1794" s="276">
        <f t="shared" si="54"/>
        <v>6.88879749586558</v>
      </c>
      <c r="L1794" s="114">
        <f>IF(C1794&lt;$G$6,Lähteandmed!$E$45*1.2*1.005*($G$6-O1794),0)</f>
        <v>26.11313208</v>
      </c>
      <c r="M1794" s="276" t="str">
        <f>IF(($G$4-Lähteandmed!$H$45*(Kraadpäevad!$G$4-Kraadpäevad!C1794))&gt;Lähteandmed!$I$45,($G$4-Lähteandmed!$H$45*(Kraadpäevad!$G$4-Kraadpäevad!C1794)),Lähteandmed!$I$45)</f>
        <v/>
      </c>
      <c r="N1794" s="114">
        <f>IFERROR(($G$4-M1794)/($G$4-C1794),Lähteandmed!$H$45)</f>
        <v>0</v>
      </c>
      <c r="O1794" s="276">
        <f t="shared" si="55"/>
        <v>3.1</v>
      </c>
      <c r="P1794" s="276">
        <f>IF(O1794&lt;($G$6-1),Lähteandmed!$E$45*1.2*1.005*(($G$6-1)-O1794),0)</f>
        <v>24.360572879999999</v>
      </c>
    </row>
    <row r="1795" spans="2:16">
      <c r="B1795" s="113">
        <v>1791</v>
      </c>
      <c r="C1795" s="113">
        <v>3</v>
      </c>
      <c r="D1795" s="276">
        <f t="shared" si="54"/>
        <v>6.9887974958655796</v>
      </c>
      <c r="L1795" s="114">
        <f>IF(C1795&lt;$G$6,Lähteandmed!$E$45*1.2*1.005*($G$6-O1795),0)</f>
        <v>26.288387999999998</v>
      </c>
      <c r="M1795" s="276" t="str">
        <f>IF(($G$4-Lähteandmed!$H$45*(Kraadpäevad!$G$4-Kraadpäevad!C1795))&gt;Lähteandmed!$I$45,($G$4-Lähteandmed!$H$45*(Kraadpäevad!$G$4-Kraadpäevad!C1795)),Lähteandmed!$I$45)</f>
        <v/>
      </c>
      <c r="N1795" s="114">
        <f>IFERROR(($G$4-M1795)/($G$4-C1795),Lähteandmed!$H$45)</f>
        <v>0</v>
      </c>
      <c r="O1795" s="276">
        <f t="shared" si="55"/>
        <v>3</v>
      </c>
      <c r="P1795" s="276">
        <f>IF(O1795&lt;($G$6-1),Lähteandmed!$E$45*1.2*1.005*(($G$6-1)-O1795),0)</f>
        <v>24.535828799999997</v>
      </c>
    </row>
    <row r="1796" spans="2:16">
      <c r="B1796" s="113">
        <v>1792</v>
      </c>
      <c r="C1796" s="113">
        <v>2.7</v>
      </c>
      <c r="D1796" s="276">
        <f t="shared" ref="D1796:D1859" si="56">IFERROR(IF($G$5-C1796&gt;0,$G$5-C1796,"0"),0)</f>
        <v>7.2887974958655795</v>
      </c>
      <c r="L1796" s="114">
        <f>IF(C1796&lt;$G$6,Lähteandmed!$E$45*1.2*1.005*($G$6-O1796),0)</f>
        <v>26.814155759999998</v>
      </c>
      <c r="M1796" s="276" t="str">
        <f>IF(($G$4-Lähteandmed!$H$45*(Kraadpäevad!$G$4-Kraadpäevad!C1796))&gt;Lähteandmed!$I$45,($G$4-Lähteandmed!$H$45*(Kraadpäevad!$G$4-Kraadpäevad!C1796)),Lähteandmed!$I$45)</f>
        <v/>
      </c>
      <c r="N1796" s="114">
        <f>IFERROR(($G$4-M1796)/($G$4-C1796),Lähteandmed!$H$45)</f>
        <v>0</v>
      </c>
      <c r="O1796" s="276">
        <f t="shared" ref="O1796:O1859" si="57">N1796*($G$4-C1796)+C1796</f>
        <v>2.7</v>
      </c>
      <c r="P1796" s="276">
        <f>IF(O1796&lt;($G$6-1),Lähteandmed!$E$45*1.2*1.005*(($G$6-1)-O1796),0)</f>
        <v>25.061596559999998</v>
      </c>
    </row>
    <row r="1797" spans="2:16">
      <c r="B1797" s="113">
        <v>1793</v>
      </c>
      <c r="C1797" s="113">
        <v>2.5</v>
      </c>
      <c r="D1797" s="276">
        <f t="shared" si="56"/>
        <v>7.4887974958655796</v>
      </c>
      <c r="L1797" s="114">
        <f>IF(C1797&lt;$G$6,Lähteandmed!$E$45*1.2*1.005*($G$6-O1797),0)</f>
        <v>27.164667599999998</v>
      </c>
      <c r="M1797" s="276" t="str">
        <f>IF(($G$4-Lähteandmed!$H$45*(Kraadpäevad!$G$4-Kraadpäevad!C1797))&gt;Lähteandmed!$I$45,($G$4-Lähteandmed!$H$45*(Kraadpäevad!$G$4-Kraadpäevad!C1797)),Lähteandmed!$I$45)</f>
        <v/>
      </c>
      <c r="N1797" s="114">
        <f>IFERROR(($G$4-M1797)/($G$4-C1797),Lähteandmed!$H$45)</f>
        <v>0</v>
      </c>
      <c r="O1797" s="276">
        <f t="shared" si="57"/>
        <v>2.5</v>
      </c>
      <c r="P1797" s="276">
        <f>IF(O1797&lt;($G$6-1),Lähteandmed!$E$45*1.2*1.005*(($G$6-1)-O1797),0)</f>
        <v>25.412108399999997</v>
      </c>
    </row>
    <row r="1798" spans="2:16">
      <c r="B1798" s="113">
        <v>1794</v>
      </c>
      <c r="C1798" s="113">
        <v>2.2000000000000002</v>
      </c>
      <c r="D1798" s="276">
        <f t="shared" si="56"/>
        <v>7.7887974958655795</v>
      </c>
      <c r="L1798" s="114">
        <f>IF(C1798&lt;$G$6,Lähteandmed!$E$45*1.2*1.005*($G$6-O1798),0)</f>
        <v>27.690435359999999</v>
      </c>
      <c r="M1798" s="276" t="str">
        <f>IF(($G$4-Lähteandmed!$H$45*(Kraadpäevad!$G$4-Kraadpäevad!C1798))&gt;Lähteandmed!$I$45,($G$4-Lähteandmed!$H$45*(Kraadpäevad!$G$4-Kraadpäevad!C1798)),Lähteandmed!$I$45)</f>
        <v/>
      </c>
      <c r="N1798" s="114">
        <f>IFERROR(($G$4-M1798)/($G$4-C1798),Lähteandmed!$H$45)</f>
        <v>0</v>
      </c>
      <c r="O1798" s="276">
        <f t="shared" si="57"/>
        <v>2.2000000000000002</v>
      </c>
      <c r="P1798" s="276">
        <f>IF(O1798&lt;($G$6-1),Lähteandmed!$E$45*1.2*1.005*(($G$6-1)-O1798),0)</f>
        <v>25.937876159999998</v>
      </c>
    </row>
    <row r="1799" spans="2:16">
      <c r="B1799" s="113">
        <v>1795</v>
      </c>
      <c r="C1799" s="113">
        <v>2.1</v>
      </c>
      <c r="D1799" s="276">
        <f t="shared" si="56"/>
        <v>7.88879749586558</v>
      </c>
      <c r="L1799" s="114">
        <f>IF(C1799&lt;$G$6,Lähteandmed!$E$45*1.2*1.005*($G$6-O1799),0)</f>
        <v>27.86569128</v>
      </c>
      <c r="M1799" s="276" t="str">
        <f>IF(($G$4-Lähteandmed!$H$45*(Kraadpäevad!$G$4-Kraadpäevad!C1799))&gt;Lähteandmed!$I$45,($G$4-Lähteandmed!$H$45*(Kraadpäevad!$G$4-Kraadpäevad!C1799)),Lähteandmed!$I$45)</f>
        <v/>
      </c>
      <c r="N1799" s="114">
        <f>IFERROR(($G$4-M1799)/($G$4-C1799),Lähteandmed!$H$45)</f>
        <v>0</v>
      </c>
      <c r="O1799" s="276">
        <f t="shared" si="57"/>
        <v>2.1</v>
      </c>
      <c r="P1799" s="276">
        <f>IF(O1799&lt;($G$6-1),Lähteandmed!$E$45*1.2*1.005*(($G$6-1)-O1799),0)</f>
        <v>26.11313208</v>
      </c>
    </row>
    <row r="1800" spans="2:16">
      <c r="B1800" s="113">
        <v>1796</v>
      </c>
      <c r="C1800" s="113">
        <v>2.1</v>
      </c>
      <c r="D1800" s="276">
        <f t="shared" si="56"/>
        <v>7.88879749586558</v>
      </c>
      <c r="L1800" s="114">
        <f>IF(C1800&lt;$G$6,Lähteandmed!$E$45*1.2*1.005*($G$6-O1800),0)</f>
        <v>27.86569128</v>
      </c>
      <c r="M1800" s="276" t="str">
        <f>IF(($G$4-Lähteandmed!$H$45*(Kraadpäevad!$G$4-Kraadpäevad!C1800))&gt;Lähteandmed!$I$45,($G$4-Lähteandmed!$H$45*(Kraadpäevad!$G$4-Kraadpäevad!C1800)),Lähteandmed!$I$45)</f>
        <v/>
      </c>
      <c r="N1800" s="114">
        <f>IFERROR(($G$4-M1800)/($G$4-C1800),Lähteandmed!$H$45)</f>
        <v>0</v>
      </c>
      <c r="O1800" s="276">
        <f t="shared" si="57"/>
        <v>2.1</v>
      </c>
      <c r="P1800" s="276">
        <f>IF(O1800&lt;($G$6-1),Lähteandmed!$E$45*1.2*1.005*(($G$6-1)-O1800),0)</f>
        <v>26.11313208</v>
      </c>
    </row>
    <row r="1801" spans="2:16">
      <c r="B1801" s="113">
        <v>1797</v>
      </c>
      <c r="C1801" s="113">
        <v>2</v>
      </c>
      <c r="D1801" s="276">
        <f t="shared" si="56"/>
        <v>7.9887974958655796</v>
      </c>
      <c r="L1801" s="114">
        <f>IF(C1801&lt;$G$6,Lähteandmed!$E$45*1.2*1.005*($G$6-O1801),0)</f>
        <v>28.040947199999998</v>
      </c>
      <c r="M1801" s="276" t="str">
        <f>IF(($G$4-Lähteandmed!$H$45*(Kraadpäevad!$G$4-Kraadpäevad!C1801))&gt;Lähteandmed!$I$45,($G$4-Lähteandmed!$H$45*(Kraadpäevad!$G$4-Kraadpäevad!C1801)),Lähteandmed!$I$45)</f>
        <v/>
      </c>
      <c r="N1801" s="114">
        <f>IFERROR(($G$4-M1801)/($G$4-C1801),Lähteandmed!$H$45)</f>
        <v>0</v>
      </c>
      <c r="O1801" s="276">
        <f t="shared" si="57"/>
        <v>2</v>
      </c>
      <c r="P1801" s="276">
        <f>IF(O1801&lt;($G$6-1),Lähteandmed!$E$45*1.2*1.005*(($G$6-1)-O1801),0)</f>
        <v>26.288387999999998</v>
      </c>
    </row>
    <row r="1802" spans="2:16">
      <c r="B1802" s="113">
        <v>1798</v>
      </c>
      <c r="C1802" s="113">
        <v>2</v>
      </c>
      <c r="D1802" s="276">
        <f t="shared" si="56"/>
        <v>7.9887974958655796</v>
      </c>
      <c r="L1802" s="114">
        <f>IF(C1802&lt;$G$6,Lähteandmed!$E$45*1.2*1.005*($G$6-O1802),0)</f>
        <v>28.040947199999998</v>
      </c>
      <c r="M1802" s="276" t="str">
        <f>IF(($G$4-Lähteandmed!$H$45*(Kraadpäevad!$G$4-Kraadpäevad!C1802))&gt;Lähteandmed!$I$45,($G$4-Lähteandmed!$H$45*(Kraadpäevad!$G$4-Kraadpäevad!C1802)),Lähteandmed!$I$45)</f>
        <v/>
      </c>
      <c r="N1802" s="114">
        <f>IFERROR(($G$4-M1802)/($G$4-C1802),Lähteandmed!$H$45)</f>
        <v>0</v>
      </c>
      <c r="O1802" s="276">
        <f t="shared" si="57"/>
        <v>2</v>
      </c>
      <c r="P1802" s="276">
        <f>IF(O1802&lt;($G$6-1),Lähteandmed!$E$45*1.2*1.005*(($G$6-1)-O1802),0)</f>
        <v>26.288387999999998</v>
      </c>
    </row>
    <row r="1803" spans="2:16">
      <c r="B1803" s="113">
        <v>1799</v>
      </c>
      <c r="C1803" s="113">
        <v>1.9</v>
      </c>
      <c r="D1803" s="276">
        <f t="shared" si="56"/>
        <v>8.0887974958655793</v>
      </c>
      <c r="L1803" s="114">
        <f>IF(C1803&lt;$G$6,Lähteandmed!$E$45*1.2*1.005*($G$6-O1803),0)</f>
        <v>28.216203119999999</v>
      </c>
      <c r="M1803" s="276" t="str">
        <f>IF(($G$4-Lähteandmed!$H$45*(Kraadpäevad!$G$4-Kraadpäevad!C1803))&gt;Lähteandmed!$I$45,($G$4-Lähteandmed!$H$45*(Kraadpäevad!$G$4-Kraadpäevad!C1803)),Lähteandmed!$I$45)</f>
        <v/>
      </c>
      <c r="N1803" s="114">
        <f>IFERROR(($G$4-M1803)/($G$4-C1803),Lähteandmed!$H$45)</f>
        <v>0</v>
      </c>
      <c r="O1803" s="276">
        <f t="shared" si="57"/>
        <v>1.9</v>
      </c>
      <c r="P1803" s="276">
        <f>IF(O1803&lt;($G$6-1),Lähteandmed!$E$45*1.2*1.005*(($G$6-1)-O1803),0)</f>
        <v>26.463643919999999</v>
      </c>
    </row>
    <row r="1804" spans="2:16">
      <c r="B1804" s="113">
        <v>1800</v>
      </c>
      <c r="C1804" s="113">
        <v>1.9</v>
      </c>
      <c r="D1804" s="276">
        <f t="shared" si="56"/>
        <v>8.0887974958655793</v>
      </c>
      <c r="L1804" s="114">
        <f>IF(C1804&lt;$G$6,Lähteandmed!$E$45*1.2*1.005*($G$6-O1804),0)</f>
        <v>28.216203119999999</v>
      </c>
      <c r="M1804" s="276" t="str">
        <f>IF(($G$4-Lähteandmed!$H$45*(Kraadpäevad!$G$4-Kraadpäevad!C1804))&gt;Lähteandmed!$I$45,($G$4-Lähteandmed!$H$45*(Kraadpäevad!$G$4-Kraadpäevad!C1804)),Lähteandmed!$I$45)</f>
        <v/>
      </c>
      <c r="N1804" s="114">
        <f>IFERROR(($G$4-M1804)/($G$4-C1804),Lähteandmed!$H$45)</f>
        <v>0</v>
      </c>
      <c r="O1804" s="276">
        <f t="shared" si="57"/>
        <v>1.9</v>
      </c>
      <c r="P1804" s="276">
        <f>IF(O1804&lt;($G$6-1),Lähteandmed!$E$45*1.2*1.005*(($G$6-1)-O1804),0)</f>
        <v>26.463643919999999</v>
      </c>
    </row>
    <row r="1805" spans="2:16">
      <c r="B1805" s="113">
        <v>1801</v>
      </c>
      <c r="C1805" s="113">
        <v>1.7</v>
      </c>
      <c r="D1805" s="276">
        <f t="shared" si="56"/>
        <v>8.2887974958655803</v>
      </c>
      <c r="L1805" s="114">
        <f>IF(C1805&lt;$G$6,Lähteandmed!$E$45*1.2*1.005*($G$6-O1805),0)</f>
        <v>28.566714959999999</v>
      </c>
      <c r="M1805" s="276" t="str">
        <f>IF(($G$4-Lähteandmed!$H$45*(Kraadpäevad!$G$4-Kraadpäevad!C1805))&gt;Lähteandmed!$I$45,($G$4-Lähteandmed!$H$45*(Kraadpäevad!$G$4-Kraadpäevad!C1805)),Lähteandmed!$I$45)</f>
        <v/>
      </c>
      <c r="N1805" s="114">
        <f>IFERROR(($G$4-M1805)/($G$4-C1805),Lähteandmed!$H$45)</f>
        <v>0</v>
      </c>
      <c r="O1805" s="276">
        <f t="shared" si="57"/>
        <v>1.7</v>
      </c>
      <c r="P1805" s="276">
        <f>IF(O1805&lt;($G$6-1),Lähteandmed!$E$45*1.2*1.005*(($G$6-1)-O1805),0)</f>
        <v>26.814155759999998</v>
      </c>
    </row>
    <row r="1806" spans="2:16">
      <c r="B1806" s="113">
        <v>1802</v>
      </c>
      <c r="C1806" s="113">
        <v>1.6</v>
      </c>
      <c r="D1806" s="276">
        <f t="shared" si="56"/>
        <v>8.38879749586558</v>
      </c>
      <c r="L1806" s="114">
        <f>IF(C1806&lt;$G$6,Lähteandmed!$E$45*1.2*1.005*($G$6-O1806),0)</f>
        <v>28.741970879999997</v>
      </c>
      <c r="M1806" s="276" t="str">
        <f>IF(($G$4-Lähteandmed!$H$45*(Kraadpäevad!$G$4-Kraadpäevad!C1806))&gt;Lähteandmed!$I$45,($G$4-Lähteandmed!$H$45*(Kraadpäevad!$G$4-Kraadpäevad!C1806)),Lähteandmed!$I$45)</f>
        <v/>
      </c>
      <c r="N1806" s="114">
        <f>IFERROR(($G$4-M1806)/($G$4-C1806),Lähteandmed!$H$45)</f>
        <v>0</v>
      </c>
      <c r="O1806" s="276">
        <f t="shared" si="57"/>
        <v>1.6</v>
      </c>
      <c r="P1806" s="276">
        <f>IF(O1806&lt;($G$6-1),Lähteandmed!$E$45*1.2*1.005*(($G$6-1)-O1806),0)</f>
        <v>26.98941168</v>
      </c>
    </row>
    <row r="1807" spans="2:16">
      <c r="B1807" s="113">
        <v>1803</v>
      </c>
      <c r="C1807" s="113">
        <v>1.4</v>
      </c>
      <c r="D1807" s="276">
        <f t="shared" si="56"/>
        <v>8.5887974958655793</v>
      </c>
      <c r="L1807" s="114">
        <f>IF(C1807&lt;$G$6,Lähteandmed!$E$45*1.2*1.005*($G$6-O1807),0)</f>
        <v>29.09248272</v>
      </c>
      <c r="M1807" s="276" t="str">
        <f>IF(($G$4-Lähteandmed!$H$45*(Kraadpäevad!$G$4-Kraadpäevad!C1807))&gt;Lähteandmed!$I$45,($G$4-Lähteandmed!$H$45*(Kraadpäevad!$G$4-Kraadpäevad!C1807)),Lähteandmed!$I$45)</f>
        <v/>
      </c>
      <c r="N1807" s="114">
        <f>IFERROR(($G$4-M1807)/($G$4-C1807),Lähteandmed!$H$45)</f>
        <v>0</v>
      </c>
      <c r="O1807" s="276">
        <f t="shared" si="57"/>
        <v>1.4</v>
      </c>
      <c r="P1807" s="276">
        <f>IF(O1807&lt;($G$6-1),Lähteandmed!$E$45*1.2*1.005*(($G$6-1)-O1807),0)</f>
        <v>27.339923519999996</v>
      </c>
    </row>
    <row r="1808" spans="2:16">
      <c r="B1808" s="113">
        <v>1804</v>
      </c>
      <c r="C1808" s="113">
        <v>0.5</v>
      </c>
      <c r="D1808" s="276">
        <f t="shared" si="56"/>
        <v>9.4887974958655796</v>
      </c>
      <c r="L1808" s="114">
        <f>IF(C1808&lt;$G$6,Lähteandmed!$E$45*1.2*1.005*($G$6-O1808),0)</f>
        <v>30.669785999999998</v>
      </c>
      <c r="M1808" s="276" t="str">
        <f>IF(($G$4-Lähteandmed!$H$45*(Kraadpäevad!$G$4-Kraadpäevad!C1808))&gt;Lähteandmed!$I$45,($G$4-Lähteandmed!$H$45*(Kraadpäevad!$G$4-Kraadpäevad!C1808)),Lähteandmed!$I$45)</f>
        <v/>
      </c>
      <c r="N1808" s="114">
        <f>IFERROR(($G$4-M1808)/($G$4-C1808),Lähteandmed!$H$45)</f>
        <v>0</v>
      </c>
      <c r="O1808" s="276">
        <f t="shared" si="57"/>
        <v>0.5</v>
      </c>
      <c r="P1808" s="276">
        <f>IF(O1808&lt;($G$6-1),Lähteandmed!$E$45*1.2*1.005*(($G$6-1)-O1808),0)</f>
        <v>28.917226799999998</v>
      </c>
    </row>
    <row r="1809" spans="2:16">
      <c r="B1809" s="113">
        <v>1805</v>
      </c>
      <c r="C1809" s="113">
        <v>-0.3</v>
      </c>
      <c r="D1809" s="276">
        <f t="shared" si="56"/>
        <v>10.28879749586558</v>
      </c>
      <c r="L1809" s="114">
        <f>IF(C1809&lt;$G$6,Lähteandmed!$E$45*1.2*1.005*($G$6-O1809),0)</f>
        <v>32.071833359999999</v>
      </c>
      <c r="M1809" s="276" t="str">
        <f>IF(($G$4-Lähteandmed!$H$45*(Kraadpäevad!$G$4-Kraadpäevad!C1809))&gt;Lähteandmed!$I$45,($G$4-Lähteandmed!$H$45*(Kraadpäevad!$G$4-Kraadpäevad!C1809)),Lähteandmed!$I$45)</f>
        <v/>
      </c>
      <c r="N1809" s="114">
        <f>IFERROR(($G$4-M1809)/($G$4-C1809),Lähteandmed!$H$45)</f>
        <v>0</v>
      </c>
      <c r="O1809" s="276">
        <f t="shared" si="57"/>
        <v>-0.3</v>
      </c>
      <c r="P1809" s="276">
        <f>IF(O1809&lt;($G$6-1),Lähteandmed!$E$45*1.2*1.005*(($G$6-1)-O1809),0)</f>
        <v>30.319274159999999</v>
      </c>
    </row>
    <row r="1810" spans="2:16">
      <c r="B1810" s="113">
        <v>1806</v>
      </c>
      <c r="C1810" s="113">
        <v>-1.2</v>
      </c>
      <c r="D1810" s="276">
        <f t="shared" si="56"/>
        <v>11.188797495865579</v>
      </c>
      <c r="L1810" s="114">
        <f>IF(C1810&lt;$G$6,Lähteandmed!$E$45*1.2*1.005*($G$6-O1810),0)</f>
        <v>33.649136639999995</v>
      </c>
      <c r="M1810" s="276" t="str">
        <f>IF(($G$4-Lähteandmed!$H$45*(Kraadpäevad!$G$4-Kraadpäevad!C1810))&gt;Lähteandmed!$I$45,($G$4-Lähteandmed!$H$45*(Kraadpäevad!$G$4-Kraadpäevad!C1810)),Lähteandmed!$I$45)</f>
        <v/>
      </c>
      <c r="N1810" s="114">
        <f>IFERROR(($G$4-M1810)/($G$4-C1810),Lähteandmed!$H$45)</f>
        <v>0</v>
      </c>
      <c r="O1810" s="276">
        <f t="shared" si="57"/>
        <v>-1.2</v>
      </c>
      <c r="P1810" s="276">
        <f>IF(O1810&lt;($G$6-1),Lähteandmed!$E$45*1.2*1.005*(($G$6-1)-O1810),0)</f>
        <v>31.896577439999998</v>
      </c>
    </row>
    <row r="1811" spans="2:16">
      <c r="B1811" s="113">
        <v>1807</v>
      </c>
      <c r="C1811" s="113">
        <v>-1.5</v>
      </c>
      <c r="D1811" s="276">
        <f t="shared" si="56"/>
        <v>11.48879749586558</v>
      </c>
      <c r="L1811" s="114">
        <f>IF(C1811&lt;$G$6,Lähteandmed!$E$45*1.2*1.005*($G$6-O1811),0)</f>
        <v>34.174904399999996</v>
      </c>
      <c r="M1811" s="276" t="str">
        <f>IF(($G$4-Lähteandmed!$H$45*(Kraadpäevad!$G$4-Kraadpäevad!C1811))&gt;Lähteandmed!$I$45,($G$4-Lähteandmed!$H$45*(Kraadpäevad!$G$4-Kraadpäevad!C1811)),Lähteandmed!$I$45)</f>
        <v/>
      </c>
      <c r="N1811" s="114">
        <f>IFERROR(($G$4-M1811)/($G$4-C1811),Lähteandmed!$H$45)</f>
        <v>0</v>
      </c>
      <c r="O1811" s="276">
        <f t="shared" si="57"/>
        <v>-1.5</v>
      </c>
      <c r="P1811" s="276">
        <f>IF(O1811&lt;($G$6-1),Lähteandmed!$E$45*1.2*1.005*(($G$6-1)-O1811),0)</f>
        <v>32.422345199999995</v>
      </c>
    </row>
    <row r="1812" spans="2:16">
      <c r="B1812" s="113">
        <v>1808</v>
      </c>
      <c r="C1812" s="113">
        <v>-1.9</v>
      </c>
      <c r="D1812" s="276">
        <f t="shared" si="56"/>
        <v>11.88879749586558</v>
      </c>
      <c r="L1812" s="114">
        <f>IF(C1812&lt;$G$6,Lähteandmed!$E$45*1.2*1.005*($G$6-O1812),0)</f>
        <v>34.875928079999994</v>
      </c>
      <c r="M1812" s="276" t="str">
        <f>IF(($G$4-Lähteandmed!$H$45*(Kraadpäevad!$G$4-Kraadpäevad!C1812))&gt;Lähteandmed!$I$45,($G$4-Lähteandmed!$H$45*(Kraadpäevad!$G$4-Kraadpäevad!C1812)),Lähteandmed!$I$45)</f>
        <v/>
      </c>
      <c r="N1812" s="114">
        <f>IFERROR(($G$4-M1812)/($G$4-C1812),Lähteandmed!$H$45)</f>
        <v>0</v>
      </c>
      <c r="O1812" s="276">
        <f t="shared" si="57"/>
        <v>-1.9</v>
      </c>
      <c r="P1812" s="276">
        <f>IF(O1812&lt;($G$6-1),Lähteandmed!$E$45*1.2*1.005*(($G$6-1)-O1812),0)</f>
        <v>33.123368879999994</v>
      </c>
    </row>
    <row r="1813" spans="2:16">
      <c r="B1813" s="113">
        <v>1809</v>
      </c>
      <c r="C1813" s="113">
        <v>-2.2000000000000002</v>
      </c>
      <c r="D1813" s="276">
        <f t="shared" si="56"/>
        <v>12.188797495865579</v>
      </c>
      <c r="L1813" s="114">
        <f>IF(C1813&lt;$G$6,Lähteandmed!$E$45*1.2*1.005*($G$6-O1813),0)</f>
        <v>35.401695839999995</v>
      </c>
      <c r="M1813" s="276" t="str">
        <f>IF(($G$4-Lähteandmed!$H$45*(Kraadpäevad!$G$4-Kraadpäevad!C1813))&gt;Lähteandmed!$I$45,($G$4-Lähteandmed!$H$45*(Kraadpäevad!$G$4-Kraadpäevad!C1813)),Lähteandmed!$I$45)</f>
        <v/>
      </c>
      <c r="N1813" s="114">
        <f>IFERROR(($G$4-M1813)/($G$4-C1813),Lähteandmed!$H$45)</f>
        <v>0</v>
      </c>
      <c r="O1813" s="276">
        <f t="shared" si="57"/>
        <v>-2.2000000000000002</v>
      </c>
      <c r="P1813" s="276">
        <f>IF(O1813&lt;($G$6-1),Lähteandmed!$E$45*1.2*1.005*(($G$6-1)-O1813),0)</f>
        <v>33.649136639999995</v>
      </c>
    </row>
    <row r="1814" spans="2:16">
      <c r="B1814" s="113">
        <v>1810</v>
      </c>
      <c r="C1814" s="113">
        <v>-1.8</v>
      </c>
      <c r="D1814" s="276">
        <f t="shared" si="56"/>
        <v>11.78879749586558</v>
      </c>
      <c r="L1814" s="114">
        <f>IF(C1814&lt;$G$6,Lähteandmed!$E$45*1.2*1.005*($G$6-O1814),0)</f>
        <v>34.700672159999996</v>
      </c>
      <c r="M1814" s="276" t="str">
        <f>IF(($G$4-Lähteandmed!$H$45*(Kraadpäevad!$G$4-Kraadpäevad!C1814))&gt;Lähteandmed!$I$45,($G$4-Lähteandmed!$H$45*(Kraadpäevad!$G$4-Kraadpäevad!C1814)),Lähteandmed!$I$45)</f>
        <v/>
      </c>
      <c r="N1814" s="114">
        <f>IFERROR(($G$4-M1814)/($G$4-C1814),Lähteandmed!$H$45)</f>
        <v>0</v>
      </c>
      <c r="O1814" s="276">
        <f t="shared" si="57"/>
        <v>-1.8</v>
      </c>
      <c r="P1814" s="276">
        <f>IF(O1814&lt;($G$6-1),Lähteandmed!$E$45*1.2*1.005*(($G$6-1)-O1814),0)</f>
        <v>32.948112959999996</v>
      </c>
    </row>
    <row r="1815" spans="2:16">
      <c r="B1815" s="113">
        <v>1811</v>
      </c>
      <c r="C1815" s="113">
        <v>-1.3</v>
      </c>
      <c r="D1815" s="276">
        <f t="shared" si="56"/>
        <v>11.28879749586558</v>
      </c>
      <c r="L1815" s="114">
        <f>IF(C1815&lt;$G$6,Lähteandmed!$E$45*1.2*1.005*($G$6-O1815),0)</f>
        <v>33.82439256</v>
      </c>
      <c r="M1815" s="276" t="str">
        <f>IF(($G$4-Lähteandmed!$H$45*(Kraadpäevad!$G$4-Kraadpäevad!C1815))&gt;Lähteandmed!$I$45,($G$4-Lähteandmed!$H$45*(Kraadpäevad!$G$4-Kraadpäevad!C1815)),Lähteandmed!$I$45)</f>
        <v/>
      </c>
      <c r="N1815" s="114">
        <f>IFERROR(($G$4-M1815)/($G$4-C1815),Lähteandmed!$H$45)</f>
        <v>0</v>
      </c>
      <c r="O1815" s="276">
        <f t="shared" si="57"/>
        <v>-1.3</v>
      </c>
      <c r="P1815" s="276">
        <f>IF(O1815&lt;($G$6-1),Lähteandmed!$E$45*1.2*1.005*(($G$6-1)-O1815),0)</f>
        <v>32.071833359999999</v>
      </c>
    </row>
    <row r="1816" spans="2:16">
      <c r="B1816" s="113">
        <v>1812</v>
      </c>
      <c r="C1816" s="113">
        <v>-0.9</v>
      </c>
      <c r="D1816" s="276">
        <f t="shared" si="56"/>
        <v>10.88879749586558</v>
      </c>
      <c r="L1816" s="114">
        <f>IF(C1816&lt;$G$6,Lähteandmed!$E$45*1.2*1.005*($G$6-O1816),0)</f>
        <v>33.123368879999994</v>
      </c>
      <c r="M1816" s="276" t="str">
        <f>IF(($G$4-Lähteandmed!$H$45*(Kraadpäevad!$G$4-Kraadpäevad!C1816))&gt;Lähteandmed!$I$45,($G$4-Lähteandmed!$H$45*(Kraadpäevad!$G$4-Kraadpäevad!C1816)),Lähteandmed!$I$45)</f>
        <v/>
      </c>
      <c r="N1816" s="114">
        <f>IFERROR(($G$4-M1816)/($G$4-C1816),Lähteandmed!$H$45)</f>
        <v>0</v>
      </c>
      <c r="O1816" s="276">
        <f t="shared" si="57"/>
        <v>-0.9</v>
      </c>
      <c r="P1816" s="276">
        <f>IF(O1816&lt;($G$6-1),Lähteandmed!$E$45*1.2*1.005*(($G$6-1)-O1816),0)</f>
        <v>31.370809679999994</v>
      </c>
    </row>
    <row r="1817" spans="2:16">
      <c r="B1817" s="113">
        <v>1813</v>
      </c>
      <c r="C1817" s="113">
        <v>-0.6</v>
      </c>
      <c r="D1817" s="276">
        <f t="shared" si="56"/>
        <v>10.588797495865579</v>
      </c>
      <c r="L1817" s="114">
        <f>IF(C1817&lt;$G$6,Lähteandmed!$E$45*1.2*1.005*($G$6-O1817),0)</f>
        <v>32.59760112</v>
      </c>
      <c r="M1817" s="276" t="str">
        <f>IF(($G$4-Lähteandmed!$H$45*(Kraadpäevad!$G$4-Kraadpäevad!C1817))&gt;Lähteandmed!$I$45,($G$4-Lähteandmed!$H$45*(Kraadpäevad!$G$4-Kraadpäevad!C1817)),Lähteandmed!$I$45)</f>
        <v/>
      </c>
      <c r="N1817" s="114">
        <f>IFERROR(($G$4-M1817)/($G$4-C1817),Lähteandmed!$H$45)</f>
        <v>0</v>
      </c>
      <c r="O1817" s="276">
        <f t="shared" si="57"/>
        <v>-0.6</v>
      </c>
      <c r="P1817" s="276">
        <f>IF(O1817&lt;($G$6-1),Lähteandmed!$E$45*1.2*1.005*(($G$6-1)-O1817),0)</f>
        <v>30.84504192</v>
      </c>
    </row>
    <row r="1818" spans="2:16">
      <c r="B1818" s="113">
        <v>1814</v>
      </c>
      <c r="C1818" s="113">
        <v>-0.3</v>
      </c>
      <c r="D1818" s="276">
        <f t="shared" si="56"/>
        <v>10.28879749586558</v>
      </c>
      <c r="L1818" s="114">
        <f>IF(C1818&lt;$G$6,Lähteandmed!$E$45*1.2*1.005*($G$6-O1818),0)</f>
        <v>32.071833359999999</v>
      </c>
      <c r="M1818" s="276" t="str">
        <f>IF(($G$4-Lähteandmed!$H$45*(Kraadpäevad!$G$4-Kraadpäevad!C1818))&gt;Lähteandmed!$I$45,($G$4-Lähteandmed!$H$45*(Kraadpäevad!$G$4-Kraadpäevad!C1818)),Lähteandmed!$I$45)</f>
        <v/>
      </c>
      <c r="N1818" s="114">
        <f>IFERROR(($G$4-M1818)/($G$4-C1818),Lähteandmed!$H$45)</f>
        <v>0</v>
      </c>
      <c r="O1818" s="276">
        <f t="shared" si="57"/>
        <v>-0.3</v>
      </c>
      <c r="P1818" s="276">
        <f>IF(O1818&lt;($G$6-1),Lähteandmed!$E$45*1.2*1.005*(($G$6-1)-O1818),0)</f>
        <v>30.319274159999999</v>
      </c>
    </row>
    <row r="1819" spans="2:16">
      <c r="B1819" s="113">
        <v>1815</v>
      </c>
      <c r="C1819" s="113">
        <v>0</v>
      </c>
      <c r="D1819" s="276">
        <f t="shared" si="56"/>
        <v>9.9887974958655796</v>
      </c>
      <c r="L1819" s="114">
        <f>IF(C1819&lt;$G$6,Lähteandmed!$E$45*1.2*1.005*($G$6-O1819),0)</f>
        <v>31.546065599999999</v>
      </c>
      <c r="M1819" s="276" t="str">
        <f>IF(($G$4-Lähteandmed!$H$45*(Kraadpäevad!$G$4-Kraadpäevad!C1819))&gt;Lähteandmed!$I$45,($G$4-Lähteandmed!$H$45*(Kraadpäevad!$G$4-Kraadpäevad!C1819)),Lähteandmed!$I$45)</f>
        <v/>
      </c>
      <c r="N1819" s="114">
        <f>IFERROR(($G$4-M1819)/($G$4-C1819),Lähteandmed!$H$45)</f>
        <v>0</v>
      </c>
      <c r="O1819" s="276">
        <f t="shared" si="57"/>
        <v>0</v>
      </c>
      <c r="P1819" s="276">
        <f>IF(O1819&lt;($G$6-1),Lähteandmed!$E$45*1.2*1.005*(($G$6-1)-O1819),0)</f>
        <v>29.793506399999998</v>
      </c>
    </row>
    <row r="1820" spans="2:16">
      <c r="B1820" s="113">
        <v>1816</v>
      </c>
      <c r="C1820" s="113">
        <v>-0.2</v>
      </c>
      <c r="D1820" s="276">
        <f t="shared" si="56"/>
        <v>10.188797495865579</v>
      </c>
      <c r="L1820" s="114">
        <f>IF(C1820&lt;$G$6,Lähteandmed!$E$45*1.2*1.005*($G$6-O1820),0)</f>
        <v>31.896577439999998</v>
      </c>
      <c r="M1820" s="276" t="str">
        <f>IF(($G$4-Lähteandmed!$H$45*(Kraadpäevad!$G$4-Kraadpäevad!C1820))&gt;Lähteandmed!$I$45,($G$4-Lähteandmed!$H$45*(Kraadpäevad!$G$4-Kraadpäevad!C1820)),Lähteandmed!$I$45)</f>
        <v/>
      </c>
      <c r="N1820" s="114">
        <f>IFERROR(($G$4-M1820)/($G$4-C1820),Lähteandmed!$H$45)</f>
        <v>0</v>
      </c>
      <c r="O1820" s="276">
        <f t="shared" si="57"/>
        <v>-0.2</v>
      </c>
      <c r="P1820" s="276">
        <f>IF(O1820&lt;($G$6-1),Lähteandmed!$E$45*1.2*1.005*(($G$6-1)-O1820),0)</f>
        <v>30.144018239999998</v>
      </c>
    </row>
    <row r="1821" spans="2:16">
      <c r="B1821" s="113">
        <v>1817</v>
      </c>
      <c r="C1821" s="113">
        <v>-0.4</v>
      </c>
      <c r="D1821" s="276">
        <f t="shared" si="56"/>
        <v>10.38879749586558</v>
      </c>
      <c r="L1821" s="114">
        <f>IF(C1821&lt;$G$6,Lähteandmed!$E$45*1.2*1.005*($G$6-O1821),0)</f>
        <v>32.247089279999997</v>
      </c>
      <c r="M1821" s="276" t="str">
        <f>IF(($G$4-Lähteandmed!$H$45*(Kraadpäevad!$G$4-Kraadpäevad!C1821))&gt;Lähteandmed!$I$45,($G$4-Lähteandmed!$H$45*(Kraadpäevad!$G$4-Kraadpäevad!C1821)),Lähteandmed!$I$45)</f>
        <v/>
      </c>
      <c r="N1821" s="114">
        <f>IFERROR(($G$4-M1821)/($G$4-C1821),Lähteandmed!$H$45)</f>
        <v>0</v>
      </c>
      <c r="O1821" s="276">
        <f t="shared" si="57"/>
        <v>-0.4</v>
      </c>
      <c r="P1821" s="276">
        <f>IF(O1821&lt;($G$6-1),Lähteandmed!$E$45*1.2*1.005*(($G$6-1)-O1821),0)</f>
        <v>30.494530079999997</v>
      </c>
    </row>
    <row r="1822" spans="2:16">
      <c r="B1822" s="113">
        <v>1818</v>
      </c>
      <c r="C1822" s="113">
        <v>-0.6</v>
      </c>
      <c r="D1822" s="276">
        <f t="shared" si="56"/>
        <v>10.588797495865579</v>
      </c>
      <c r="L1822" s="114">
        <f>IF(C1822&lt;$G$6,Lähteandmed!$E$45*1.2*1.005*($G$6-O1822),0)</f>
        <v>32.59760112</v>
      </c>
      <c r="M1822" s="276" t="str">
        <f>IF(($G$4-Lähteandmed!$H$45*(Kraadpäevad!$G$4-Kraadpäevad!C1822))&gt;Lähteandmed!$I$45,($G$4-Lähteandmed!$H$45*(Kraadpäevad!$G$4-Kraadpäevad!C1822)),Lähteandmed!$I$45)</f>
        <v/>
      </c>
      <c r="N1822" s="114">
        <f>IFERROR(($G$4-M1822)/($G$4-C1822),Lähteandmed!$H$45)</f>
        <v>0</v>
      </c>
      <c r="O1822" s="276">
        <f t="shared" si="57"/>
        <v>-0.6</v>
      </c>
      <c r="P1822" s="276">
        <f>IF(O1822&lt;($G$6-1),Lähteandmed!$E$45*1.2*1.005*(($G$6-1)-O1822),0)</f>
        <v>30.84504192</v>
      </c>
    </row>
    <row r="1823" spans="2:16">
      <c r="B1823" s="113">
        <v>1819</v>
      </c>
      <c r="C1823" s="113">
        <v>-1.2</v>
      </c>
      <c r="D1823" s="276">
        <f t="shared" si="56"/>
        <v>11.188797495865579</v>
      </c>
      <c r="L1823" s="114">
        <f>IF(C1823&lt;$G$6,Lähteandmed!$E$45*1.2*1.005*($G$6-O1823),0)</f>
        <v>33.649136639999995</v>
      </c>
      <c r="M1823" s="276" t="str">
        <f>IF(($G$4-Lähteandmed!$H$45*(Kraadpäevad!$G$4-Kraadpäevad!C1823))&gt;Lähteandmed!$I$45,($G$4-Lähteandmed!$H$45*(Kraadpäevad!$G$4-Kraadpäevad!C1823)),Lähteandmed!$I$45)</f>
        <v/>
      </c>
      <c r="N1823" s="114">
        <f>IFERROR(($G$4-M1823)/($G$4-C1823),Lähteandmed!$H$45)</f>
        <v>0</v>
      </c>
      <c r="O1823" s="276">
        <f t="shared" si="57"/>
        <v>-1.2</v>
      </c>
      <c r="P1823" s="276">
        <f>IF(O1823&lt;($G$6-1),Lähteandmed!$E$45*1.2*1.005*(($G$6-1)-O1823),0)</f>
        <v>31.896577439999998</v>
      </c>
    </row>
    <row r="1824" spans="2:16">
      <c r="B1824" s="113">
        <v>1820</v>
      </c>
      <c r="C1824" s="113">
        <v>-1.7</v>
      </c>
      <c r="D1824" s="276">
        <f t="shared" si="56"/>
        <v>11.688797495865579</v>
      </c>
      <c r="L1824" s="114">
        <f>IF(C1824&lt;$G$6,Lähteandmed!$E$45*1.2*1.005*($G$6-O1824),0)</f>
        <v>34.525416239999998</v>
      </c>
      <c r="M1824" s="276" t="str">
        <f>IF(($G$4-Lähteandmed!$H$45*(Kraadpäevad!$G$4-Kraadpäevad!C1824))&gt;Lähteandmed!$I$45,($G$4-Lähteandmed!$H$45*(Kraadpäevad!$G$4-Kraadpäevad!C1824)),Lähteandmed!$I$45)</f>
        <v/>
      </c>
      <c r="N1824" s="114">
        <f>IFERROR(($G$4-M1824)/($G$4-C1824),Lähteandmed!$H$45)</f>
        <v>0</v>
      </c>
      <c r="O1824" s="276">
        <f t="shared" si="57"/>
        <v>-1.7</v>
      </c>
      <c r="P1824" s="276">
        <f>IF(O1824&lt;($G$6-1),Lähteandmed!$E$45*1.2*1.005*(($G$6-1)-O1824),0)</f>
        <v>32.772857039999998</v>
      </c>
    </row>
    <row r="1825" spans="2:16">
      <c r="B1825" s="113">
        <v>1821</v>
      </c>
      <c r="C1825" s="113">
        <v>-2.2999999999999998</v>
      </c>
      <c r="D1825" s="276">
        <f t="shared" si="56"/>
        <v>12.28879749586558</v>
      </c>
      <c r="L1825" s="114">
        <f>IF(C1825&lt;$G$6,Lähteandmed!$E$45*1.2*1.005*($G$6-O1825),0)</f>
        <v>35.57695176</v>
      </c>
      <c r="M1825" s="276" t="str">
        <f>IF(($G$4-Lähteandmed!$H$45*(Kraadpäevad!$G$4-Kraadpäevad!C1825))&gt;Lähteandmed!$I$45,($G$4-Lähteandmed!$H$45*(Kraadpäevad!$G$4-Kraadpäevad!C1825)),Lähteandmed!$I$45)</f>
        <v/>
      </c>
      <c r="N1825" s="114">
        <f>IFERROR(($G$4-M1825)/($G$4-C1825),Lähteandmed!$H$45)</f>
        <v>0</v>
      </c>
      <c r="O1825" s="276">
        <f t="shared" si="57"/>
        <v>-2.2999999999999998</v>
      </c>
      <c r="P1825" s="276">
        <f>IF(O1825&lt;($G$6-1),Lähteandmed!$E$45*1.2*1.005*(($G$6-1)-O1825),0)</f>
        <v>33.82439256</v>
      </c>
    </row>
    <row r="1826" spans="2:16">
      <c r="B1826" s="113">
        <v>1822</v>
      </c>
      <c r="C1826" s="113">
        <v>-2.6</v>
      </c>
      <c r="D1826" s="276">
        <f t="shared" si="56"/>
        <v>12.588797495865579</v>
      </c>
      <c r="L1826" s="114">
        <f>IF(C1826&lt;$G$6,Lähteandmed!$E$45*1.2*1.005*($G$6-O1826),0)</f>
        <v>36.102719520000001</v>
      </c>
      <c r="M1826" s="276" t="str">
        <f>IF(($G$4-Lähteandmed!$H$45*(Kraadpäevad!$G$4-Kraadpäevad!C1826))&gt;Lähteandmed!$I$45,($G$4-Lähteandmed!$H$45*(Kraadpäevad!$G$4-Kraadpäevad!C1826)),Lähteandmed!$I$45)</f>
        <v/>
      </c>
      <c r="N1826" s="114">
        <f>IFERROR(($G$4-M1826)/($G$4-C1826),Lähteandmed!$H$45)</f>
        <v>0</v>
      </c>
      <c r="O1826" s="276">
        <f t="shared" si="57"/>
        <v>-2.6</v>
      </c>
      <c r="P1826" s="276">
        <f>IF(O1826&lt;($G$6-1),Lähteandmed!$E$45*1.2*1.005*(($G$6-1)-O1826),0)</f>
        <v>34.350160320000001</v>
      </c>
    </row>
    <row r="1827" spans="2:16">
      <c r="B1827" s="113">
        <v>1823</v>
      </c>
      <c r="C1827" s="113">
        <v>-2.9</v>
      </c>
      <c r="D1827" s="276">
        <f t="shared" si="56"/>
        <v>12.88879749586558</v>
      </c>
      <c r="L1827" s="114">
        <f>IF(C1827&lt;$G$6,Lähteandmed!$E$45*1.2*1.005*($G$6-O1827),0)</f>
        <v>36.628487279999995</v>
      </c>
      <c r="M1827" s="276" t="str">
        <f>IF(($G$4-Lähteandmed!$H$45*(Kraadpäevad!$G$4-Kraadpäevad!C1827))&gt;Lähteandmed!$I$45,($G$4-Lähteandmed!$H$45*(Kraadpäevad!$G$4-Kraadpäevad!C1827)),Lähteandmed!$I$45)</f>
        <v/>
      </c>
      <c r="N1827" s="114">
        <f>IFERROR(($G$4-M1827)/($G$4-C1827),Lähteandmed!$H$45)</f>
        <v>0</v>
      </c>
      <c r="O1827" s="276">
        <f t="shared" si="57"/>
        <v>-2.9</v>
      </c>
      <c r="P1827" s="276">
        <f>IF(O1827&lt;($G$6-1),Lähteandmed!$E$45*1.2*1.005*(($G$6-1)-O1827),0)</f>
        <v>34.875928079999994</v>
      </c>
    </row>
    <row r="1828" spans="2:16">
      <c r="B1828" s="113">
        <v>1824</v>
      </c>
      <c r="C1828" s="113">
        <v>-3.2</v>
      </c>
      <c r="D1828" s="276">
        <f t="shared" si="56"/>
        <v>13.188797495865579</v>
      </c>
      <c r="L1828" s="114">
        <f>IF(C1828&lt;$G$6,Lähteandmed!$E$45*1.2*1.005*($G$6-O1828),0)</f>
        <v>37.154255039999995</v>
      </c>
      <c r="M1828" s="276" t="str">
        <f>IF(($G$4-Lähteandmed!$H$45*(Kraadpäevad!$G$4-Kraadpäevad!C1828))&gt;Lähteandmed!$I$45,($G$4-Lähteandmed!$H$45*(Kraadpäevad!$G$4-Kraadpäevad!C1828)),Lähteandmed!$I$45)</f>
        <v/>
      </c>
      <c r="N1828" s="114">
        <f>IFERROR(($G$4-M1828)/($G$4-C1828),Lähteandmed!$H$45)</f>
        <v>0</v>
      </c>
      <c r="O1828" s="276">
        <f t="shared" si="57"/>
        <v>-3.2</v>
      </c>
      <c r="P1828" s="276">
        <f>IF(O1828&lt;($G$6-1),Lähteandmed!$E$45*1.2*1.005*(($G$6-1)-O1828),0)</f>
        <v>35.401695839999995</v>
      </c>
    </row>
    <row r="1829" spans="2:16">
      <c r="B1829" s="113">
        <v>1825</v>
      </c>
      <c r="C1829" s="113">
        <v>-3.2</v>
      </c>
      <c r="D1829" s="276">
        <f t="shared" si="56"/>
        <v>13.188797495865579</v>
      </c>
      <c r="L1829" s="114">
        <f>IF(C1829&lt;$G$6,Lähteandmed!$E$45*1.2*1.005*($G$6-O1829),0)</f>
        <v>37.154255039999995</v>
      </c>
      <c r="M1829" s="276" t="str">
        <f>IF(($G$4-Lähteandmed!$H$45*(Kraadpäevad!$G$4-Kraadpäevad!C1829))&gt;Lähteandmed!$I$45,($G$4-Lähteandmed!$H$45*(Kraadpäevad!$G$4-Kraadpäevad!C1829)),Lähteandmed!$I$45)</f>
        <v/>
      </c>
      <c r="N1829" s="114">
        <f>IFERROR(($G$4-M1829)/($G$4-C1829),Lähteandmed!$H$45)</f>
        <v>0</v>
      </c>
      <c r="O1829" s="276">
        <f t="shared" si="57"/>
        <v>-3.2</v>
      </c>
      <c r="P1829" s="276">
        <f>IF(O1829&lt;($G$6-1),Lähteandmed!$E$45*1.2*1.005*(($G$6-1)-O1829),0)</f>
        <v>35.401695839999995</v>
      </c>
    </row>
    <row r="1830" spans="2:16">
      <c r="B1830" s="113">
        <v>1826</v>
      </c>
      <c r="C1830" s="113">
        <v>-3.1</v>
      </c>
      <c r="D1830" s="276">
        <f t="shared" si="56"/>
        <v>13.088797495865579</v>
      </c>
      <c r="L1830" s="114">
        <f>IF(C1830&lt;$G$6,Lähteandmed!$E$45*1.2*1.005*($G$6-O1830),0)</f>
        <v>36.978999119999997</v>
      </c>
      <c r="M1830" s="276" t="str">
        <f>IF(($G$4-Lähteandmed!$H$45*(Kraadpäevad!$G$4-Kraadpäevad!C1830))&gt;Lähteandmed!$I$45,($G$4-Lähteandmed!$H$45*(Kraadpäevad!$G$4-Kraadpäevad!C1830)),Lähteandmed!$I$45)</f>
        <v/>
      </c>
      <c r="N1830" s="114">
        <f>IFERROR(($G$4-M1830)/($G$4-C1830),Lähteandmed!$H$45)</f>
        <v>0</v>
      </c>
      <c r="O1830" s="276">
        <f t="shared" si="57"/>
        <v>-3.1</v>
      </c>
      <c r="P1830" s="276">
        <f>IF(O1830&lt;($G$6-1),Lähteandmed!$E$45*1.2*1.005*(($G$6-1)-O1830),0)</f>
        <v>35.226439919999997</v>
      </c>
    </row>
    <row r="1831" spans="2:16">
      <c r="B1831" s="113">
        <v>1827</v>
      </c>
      <c r="C1831" s="113">
        <v>-3.1</v>
      </c>
      <c r="D1831" s="276">
        <f t="shared" si="56"/>
        <v>13.088797495865579</v>
      </c>
      <c r="L1831" s="114">
        <f>IF(C1831&lt;$G$6,Lähteandmed!$E$45*1.2*1.005*($G$6-O1831),0)</f>
        <v>36.978999119999997</v>
      </c>
      <c r="M1831" s="276" t="str">
        <f>IF(($G$4-Lähteandmed!$H$45*(Kraadpäevad!$G$4-Kraadpäevad!C1831))&gt;Lähteandmed!$I$45,($G$4-Lähteandmed!$H$45*(Kraadpäevad!$G$4-Kraadpäevad!C1831)),Lähteandmed!$I$45)</f>
        <v/>
      </c>
      <c r="N1831" s="114">
        <f>IFERROR(($G$4-M1831)/($G$4-C1831),Lähteandmed!$H$45)</f>
        <v>0</v>
      </c>
      <c r="O1831" s="276">
        <f t="shared" si="57"/>
        <v>-3.1</v>
      </c>
      <c r="P1831" s="276">
        <f>IF(O1831&lt;($G$6-1),Lähteandmed!$E$45*1.2*1.005*(($G$6-1)-O1831),0)</f>
        <v>35.226439919999997</v>
      </c>
    </row>
    <row r="1832" spans="2:16">
      <c r="B1832" s="113">
        <v>1828</v>
      </c>
      <c r="C1832" s="113">
        <v>-3.5</v>
      </c>
      <c r="D1832" s="276">
        <f t="shared" si="56"/>
        <v>13.48879749586558</v>
      </c>
      <c r="L1832" s="114">
        <f>IF(C1832&lt;$G$6,Lähteandmed!$E$45*1.2*1.005*($G$6-O1832),0)</f>
        <v>37.680022799999996</v>
      </c>
      <c r="M1832" s="276" t="str">
        <f>IF(($G$4-Lähteandmed!$H$45*(Kraadpäevad!$G$4-Kraadpäevad!C1832))&gt;Lähteandmed!$I$45,($G$4-Lähteandmed!$H$45*(Kraadpäevad!$G$4-Kraadpäevad!C1832)),Lähteandmed!$I$45)</f>
        <v/>
      </c>
      <c r="N1832" s="114">
        <f>IFERROR(($G$4-M1832)/($G$4-C1832),Lähteandmed!$H$45)</f>
        <v>0</v>
      </c>
      <c r="O1832" s="276">
        <f t="shared" si="57"/>
        <v>-3.5</v>
      </c>
      <c r="P1832" s="276">
        <f>IF(O1832&lt;($G$6-1),Lähteandmed!$E$45*1.2*1.005*(($G$6-1)-O1832),0)</f>
        <v>35.927463599999996</v>
      </c>
    </row>
    <row r="1833" spans="2:16">
      <c r="B1833" s="113">
        <v>1829</v>
      </c>
      <c r="C1833" s="113">
        <v>-4</v>
      </c>
      <c r="D1833" s="276">
        <f t="shared" si="56"/>
        <v>13.98879749586558</v>
      </c>
      <c r="L1833" s="114">
        <f>IF(C1833&lt;$G$6,Lähteandmed!$E$45*1.2*1.005*($G$6-O1833),0)</f>
        <v>38.5563024</v>
      </c>
      <c r="M1833" s="276" t="str">
        <f>IF(($G$4-Lähteandmed!$H$45*(Kraadpäevad!$G$4-Kraadpäevad!C1833))&gt;Lähteandmed!$I$45,($G$4-Lähteandmed!$H$45*(Kraadpäevad!$G$4-Kraadpäevad!C1833)),Lähteandmed!$I$45)</f>
        <v/>
      </c>
      <c r="N1833" s="114">
        <f>IFERROR(($G$4-M1833)/($G$4-C1833),Lähteandmed!$H$45)</f>
        <v>0</v>
      </c>
      <c r="O1833" s="276">
        <f t="shared" si="57"/>
        <v>-4</v>
      </c>
      <c r="P1833" s="276">
        <f>IF(O1833&lt;($G$6-1),Lähteandmed!$E$45*1.2*1.005*(($G$6-1)-O1833),0)</f>
        <v>36.8037432</v>
      </c>
    </row>
    <row r="1834" spans="2:16">
      <c r="B1834" s="113">
        <v>1830</v>
      </c>
      <c r="C1834" s="113">
        <v>-4.4000000000000004</v>
      </c>
      <c r="D1834" s="276">
        <f t="shared" si="56"/>
        <v>14.38879749586558</v>
      </c>
      <c r="L1834" s="114">
        <f>IF(C1834&lt;$G$6,Lähteandmed!$E$45*1.2*1.005*($G$6-O1834),0)</f>
        <v>39.257326079999991</v>
      </c>
      <c r="M1834" s="276" t="str">
        <f>IF(($G$4-Lähteandmed!$H$45*(Kraadpäevad!$G$4-Kraadpäevad!C1834))&gt;Lähteandmed!$I$45,($G$4-Lähteandmed!$H$45*(Kraadpäevad!$G$4-Kraadpäevad!C1834)),Lähteandmed!$I$45)</f>
        <v/>
      </c>
      <c r="N1834" s="114">
        <f>IFERROR(($G$4-M1834)/($G$4-C1834),Lähteandmed!$H$45)</f>
        <v>0</v>
      </c>
      <c r="O1834" s="276">
        <f t="shared" si="57"/>
        <v>-4.4000000000000004</v>
      </c>
      <c r="P1834" s="276">
        <f>IF(O1834&lt;($G$6-1),Lähteandmed!$E$45*1.2*1.005*(($G$6-1)-O1834),0)</f>
        <v>37.504766879999998</v>
      </c>
    </row>
    <row r="1835" spans="2:16">
      <c r="B1835" s="113">
        <v>1831</v>
      </c>
      <c r="C1835" s="113">
        <v>-4.4000000000000004</v>
      </c>
      <c r="D1835" s="276">
        <f t="shared" si="56"/>
        <v>14.38879749586558</v>
      </c>
      <c r="L1835" s="114">
        <f>IF(C1835&lt;$G$6,Lähteandmed!$E$45*1.2*1.005*($G$6-O1835),0)</f>
        <v>39.257326079999991</v>
      </c>
      <c r="M1835" s="276" t="str">
        <f>IF(($G$4-Lähteandmed!$H$45*(Kraadpäevad!$G$4-Kraadpäevad!C1835))&gt;Lähteandmed!$I$45,($G$4-Lähteandmed!$H$45*(Kraadpäevad!$G$4-Kraadpäevad!C1835)),Lähteandmed!$I$45)</f>
        <v/>
      </c>
      <c r="N1835" s="114">
        <f>IFERROR(($G$4-M1835)/($G$4-C1835),Lähteandmed!$H$45)</f>
        <v>0</v>
      </c>
      <c r="O1835" s="276">
        <f t="shared" si="57"/>
        <v>-4.4000000000000004</v>
      </c>
      <c r="P1835" s="276">
        <f>IF(O1835&lt;($G$6-1),Lähteandmed!$E$45*1.2*1.005*(($G$6-1)-O1835),0)</f>
        <v>37.504766879999998</v>
      </c>
    </row>
    <row r="1836" spans="2:16">
      <c r="B1836" s="113">
        <v>1832</v>
      </c>
      <c r="C1836" s="113">
        <v>-4.4000000000000004</v>
      </c>
      <c r="D1836" s="276">
        <f t="shared" si="56"/>
        <v>14.38879749586558</v>
      </c>
      <c r="L1836" s="114">
        <f>IF(C1836&lt;$G$6,Lähteandmed!$E$45*1.2*1.005*($G$6-O1836),0)</f>
        <v>39.257326079999991</v>
      </c>
      <c r="M1836" s="276" t="str">
        <f>IF(($G$4-Lähteandmed!$H$45*(Kraadpäevad!$G$4-Kraadpäevad!C1836))&gt;Lähteandmed!$I$45,($G$4-Lähteandmed!$H$45*(Kraadpäevad!$G$4-Kraadpäevad!C1836)),Lähteandmed!$I$45)</f>
        <v/>
      </c>
      <c r="N1836" s="114">
        <f>IFERROR(($G$4-M1836)/($G$4-C1836),Lähteandmed!$H$45)</f>
        <v>0</v>
      </c>
      <c r="O1836" s="276">
        <f t="shared" si="57"/>
        <v>-4.4000000000000004</v>
      </c>
      <c r="P1836" s="276">
        <f>IF(O1836&lt;($G$6-1),Lähteandmed!$E$45*1.2*1.005*(($G$6-1)-O1836),0)</f>
        <v>37.504766879999998</v>
      </c>
    </row>
    <row r="1837" spans="2:16">
      <c r="B1837" s="113">
        <v>1833</v>
      </c>
      <c r="C1837" s="113">
        <v>-4.4000000000000004</v>
      </c>
      <c r="D1837" s="276">
        <f t="shared" si="56"/>
        <v>14.38879749586558</v>
      </c>
      <c r="L1837" s="114">
        <f>IF(C1837&lt;$G$6,Lähteandmed!$E$45*1.2*1.005*($G$6-O1837),0)</f>
        <v>39.257326079999991</v>
      </c>
      <c r="M1837" s="276" t="str">
        <f>IF(($G$4-Lähteandmed!$H$45*(Kraadpäevad!$G$4-Kraadpäevad!C1837))&gt;Lähteandmed!$I$45,($G$4-Lähteandmed!$H$45*(Kraadpäevad!$G$4-Kraadpäevad!C1837)),Lähteandmed!$I$45)</f>
        <v/>
      </c>
      <c r="N1837" s="114">
        <f>IFERROR(($G$4-M1837)/($G$4-C1837),Lähteandmed!$H$45)</f>
        <v>0</v>
      </c>
      <c r="O1837" s="276">
        <f t="shared" si="57"/>
        <v>-4.4000000000000004</v>
      </c>
      <c r="P1837" s="276">
        <f>IF(O1837&lt;($G$6-1),Lähteandmed!$E$45*1.2*1.005*(($G$6-1)-O1837),0)</f>
        <v>37.504766879999998</v>
      </c>
    </row>
    <row r="1838" spans="2:16">
      <c r="B1838" s="113">
        <v>1834</v>
      </c>
      <c r="C1838" s="113">
        <v>-3.7</v>
      </c>
      <c r="D1838" s="276">
        <f t="shared" si="56"/>
        <v>13.688797495865579</v>
      </c>
      <c r="L1838" s="114">
        <f>IF(C1838&lt;$G$6,Lähteandmed!$E$45*1.2*1.005*($G$6-O1838),0)</f>
        <v>38.030534639999999</v>
      </c>
      <c r="M1838" s="276" t="str">
        <f>IF(($G$4-Lähteandmed!$H$45*(Kraadpäevad!$G$4-Kraadpäevad!C1838))&gt;Lähteandmed!$I$45,($G$4-Lähteandmed!$H$45*(Kraadpäevad!$G$4-Kraadpäevad!C1838)),Lähteandmed!$I$45)</f>
        <v/>
      </c>
      <c r="N1838" s="114">
        <f>IFERROR(($G$4-M1838)/($G$4-C1838),Lähteandmed!$H$45)</f>
        <v>0</v>
      </c>
      <c r="O1838" s="276">
        <f t="shared" si="57"/>
        <v>-3.7</v>
      </c>
      <c r="P1838" s="276">
        <f>IF(O1838&lt;($G$6-1),Lähteandmed!$E$45*1.2*1.005*(($G$6-1)-O1838),0)</f>
        <v>36.277975439999999</v>
      </c>
    </row>
    <row r="1839" spans="2:16">
      <c r="B1839" s="113">
        <v>1835</v>
      </c>
      <c r="C1839" s="113">
        <v>-2.9</v>
      </c>
      <c r="D1839" s="276">
        <f t="shared" si="56"/>
        <v>12.88879749586558</v>
      </c>
      <c r="L1839" s="114">
        <f>IF(C1839&lt;$G$6,Lähteandmed!$E$45*1.2*1.005*($G$6-O1839),0)</f>
        <v>36.628487279999995</v>
      </c>
      <c r="M1839" s="276" t="str">
        <f>IF(($G$4-Lähteandmed!$H$45*(Kraadpäevad!$G$4-Kraadpäevad!C1839))&gt;Lähteandmed!$I$45,($G$4-Lähteandmed!$H$45*(Kraadpäevad!$G$4-Kraadpäevad!C1839)),Lähteandmed!$I$45)</f>
        <v/>
      </c>
      <c r="N1839" s="114">
        <f>IFERROR(($G$4-M1839)/($G$4-C1839),Lähteandmed!$H$45)</f>
        <v>0</v>
      </c>
      <c r="O1839" s="276">
        <f t="shared" si="57"/>
        <v>-2.9</v>
      </c>
      <c r="P1839" s="276">
        <f>IF(O1839&lt;($G$6-1),Lähteandmed!$E$45*1.2*1.005*(($G$6-1)-O1839),0)</f>
        <v>34.875928079999994</v>
      </c>
    </row>
    <row r="1840" spans="2:16">
      <c r="B1840" s="113">
        <v>1836</v>
      </c>
      <c r="C1840" s="113">
        <v>-2.2000000000000002</v>
      </c>
      <c r="D1840" s="276">
        <f t="shared" si="56"/>
        <v>12.188797495865579</v>
      </c>
      <c r="L1840" s="114">
        <f>IF(C1840&lt;$G$6,Lähteandmed!$E$45*1.2*1.005*($G$6-O1840),0)</f>
        <v>35.401695839999995</v>
      </c>
      <c r="M1840" s="276" t="str">
        <f>IF(($G$4-Lähteandmed!$H$45*(Kraadpäevad!$G$4-Kraadpäevad!C1840))&gt;Lähteandmed!$I$45,($G$4-Lähteandmed!$H$45*(Kraadpäevad!$G$4-Kraadpäevad!C1840)),Lähteandmed!$I$45)</f>
        <v/>
      </c>
      <c r="N1840" s="114">
        <f>IFERROR(($G$4-M1840)/($G$4-C1840),Lähteandmed!$H$45)</f>
        <v>0</v>
      </c>
      <c r="O1840" s="276">
        <f t="shared" si="57"/>
        <v>-2.2000000000000002</v>
      </c>
      <c r="P1840" s="276">
        <f>IF(O1840&lt;($G$6-1),Lähteandmed!$E$45*1.2*1.005*(($G$6-1)-O1840),0)</f>
        <v>33.649136639999995</v>
      </c>
    </row>
    <row r="1841" spans="2:16">
      <c r="B1841" s="113">
        <v>1837</v>
      </c>
      <c r="C1841" s="113">
        <v>-1.5</v>
      </c>
      <c r="D1841" s="276">
        <f t="shared" si="56"/>
        <v>11.48879749586558</v>
      </c>
      <c r="L1841" s="114">
        <f>IF(C1841&lt;$G$6,Lähteandmed!$E$45*1.2*1.005*($G$6-O1841),0)</f>
        <v>34.174904399999996</v>
      </c>
      <c r="M1841" s="276" t="str">
        <f>IF(($G$4-Lähteandmed!$H$45*(Kraadpäevad!$G$4-Kraadpäevad!C1841))&gt;Lähteandmed!$I$45,($G$4-Lähteandmed!$H$45*(Kraadpäevad!$G$4-Kraadpäevad!C1841)),Lähteandmed!$I$45)</f>
        <v/>
      </c>
      <c r="N1841" s="114">
        <f>IFERROR(($G$4-M1841)/($G$4-C1841),Lähteandmed!$H$45)</f>
        <v>0</v>
      </c>
      <c r="O1841" s="276">
        <f t="shared" si="57"/>
        <v>-1.5</v>
      </c>
      <c r="P1841" s="276">
        <f>IF(O1841&lt;($G$6-1),Lähteandmed!$E$45*1.2*1.005*(($G$6-1)-O1841),0)</f>
        <v>32.422345199999995</v>
      </c>
    </row>
    <row r="1842" spans="2:16">
      <c r="B1842" s="113">
        <v>1838</v>
      </c>
      <c r="C1842" s="113">
        <v>-0.7</v>
      </c>
      <c r="D1842" s="276">
        <f t="shared" si="56"/>
        <v>10.688797495865579</v>
      </c>
      <c r="L1842" s="114">
        <f>IF(C1842&lt;$G$6,Lähteandmed!$E$45*1.2*1.005*($G$6-O1842),0)</f>
        <v>32.772857039999998</v>
      </c>
      <c r="M1842" s="276" t="str">
        <f>IF(($G$4-Lähteandmed!$H$45*(Kraadpäevad!$G$4-Kraadpäevad!C1842))&gt;Lähteandmed!$I$45,($G$4-Lähteandmed!$H$45*(Kraadpäevad!$G$4-Kraadpäevad!C1842)),Lähteandmed!$I$45)</f>
        <v/>
      </c>
      <c r="N1842" s="114">
        <f>IFERROR(($G$4-M1842)/($G$4-C1842),Lähteandmed!$H$45)</f>
        <v>0</v>
      </c>
      <c r="O1842" s="276">
        <f t="shared" si="57"/>
        <v>-0.7</v>
      </c>
      <c r="P1842" s="276">
        <f>IF(O1842&lt;($G$6-1),Lähteandmed!$E$45*1.2*1.005*(($G$6-1)-O1842),0)</f>
        <v>31.020297839999998</v>
      </c>
    </row>
    <row r="1843" spans="2:16">
      <c r="B1843" s="113">
        <v>1839</v>
      </c>
      <c r="C1843" s="113">
        <v>0</v>
      </c>
      <c r="D1843" s="276">
        <f t="shared" si="56"/>
        <v>9.9887974958655796</v>
      </c>
      <c r="L1843" s="114">
        <f>IF(C1843&lt;$G$6,Lähteandmed!$E$45*1.2*1.005*($G$6-O1843),0)</f>
        <v>31.546065599999999</v>
      </c>
      <c r="M1843" s="276" t="str">
        <f>IF(($G$4-Lähteandmed!$H$45*(Kraadpäevad!$G$4-Kraadpäevad!C1843))&gt;Lähteandmed!$I$45,($G$4-Lähteandmed!$H$45*(Kraadpäevad!$G$4-Kraadpäevad!C1843)),Lähteandmed!$I$45)</f>
        <v/>
      </c>
      <c r="N1843" s="114">
        <f>IFERROR(($G$4-M1843)/($G$4-C1843),Lähteandmed!$H$45)</f>
        <v>0</v>
      </c>
      <c r="O1843" s="276">
        <f t="shared" si="57"/>
        <v>0</v>
      </c>
      <c r="P1843" s="276">
        <f>IF(O1843&lt;($G$6-1),Lähteandmed!$E$45*1.2*1.005*(($G$6-1)-O1843),0)</f>
        <v>29.793506399999998</v>
      </c>
    </row>
    <row r="1844" spans="2:16">
      <c r="B1844" s="113">
        <v>1840</v>
      </c>
      <c r="C1844" s="113">
        <v>0.1</v>
      </c>
      <c r="D1844" s="276">
        <f t="shared" si="56"/>
        <v>9.88879749586558</v>
      </c>
      <c r="L1844" s="114">
        <f>IF(C1844&lt;$G$6,Lähteandmed!$E$45*1.2*1.005*($G$6-O1844),0)</f>
        <v>31.370809679999994</v>
      </c>
      <c r="M1844" s="276" t="str">
        <f>IF(($G$4-Lähteandmed!$H$45*(Kraadpäevad!$G$4-Kraadpäevad!C1844))&gt;Lähteandmed!$I$45,($G$4-Lähteandmed!$H$45*(Kraadpäevad!$G$4-Kraadpäevad!C1844)),Lähteandmed!$I$45)</f>
        <v/>
      </c>
      <c r="N1844" s="114">
        <f>IFERROR(($G$4-M1844)/($G$4-C1844),Lähteandmed!$H$45)</f>
        <v>0</v>
      </c>
      <c r="O1844" s="276">
        <f t="shared" si="57"/>
        <v>0.1</v>
      </c>
      <c r="P1844" s="276">
        <f>IF(O1844&lt;($G$6-1),Lähteandmed!$E$45*1.2*1.005*(($G$6-1)-O1844),0)</f>
        <v>29.618250479999997</v>
      </c>
    </row>
    <row r="1845" spans="2:16">
      <c r="B1845" s="113">
        <v>1841</v>
      </c>
      <c r="C1845" s="113">
        <v>0.1</v>
      </c>
      <c r="D1845" s="276">
        <f t="shared" si="56"/>
        <v>9.88879749586558</v>
      </c>
      <c r="L1845" s="114">
        <f>IF(C1845&lt;$G$6,Lähteandmed!$E$45*1.2*1.005*($G$6-O1845),0)</f>
        <v>31.370809679999994</v>
      </c>
      <c r="M1845" s="276" t="str">
        <f>IF(($G$4-Lähteandmed!$H$45*(Kraadpäevad!$G$4-Kraadpäevad!C1845))&gt;Lähteandmed!$I$45,($G$4-Lähteandmed!$H$45*(Kraadpäevad!$G$4-Kraadpäevad!C1845)),Lähteandmed!$I$45)</f>
        <v/>
      </c>
      <c r="N1845" s="114">
        <f>IFERROR(($G$4-M1845)/($G$4-C1845),Lähteandmed!$H$45)</f>
        <v>0</v>
      </c>
      <c r="O1845" s="276">
        <f t="shared" si="57"/>
        <v>0.1</v>
      </c>
      <c r="P1845" s="276">
        <f>IF(O1845&lt;($G$6-1),Lähteandmed!$E$45*1.2*1.005*(($G$6-1)-O1845),0)</f>
        <v>29.618250479999997</v>
      </c>
    </row>
    <row r="1846" spans="2:16">
      <c r="B1846" s="113">
        <v>1842</v>
      </c>
      <c r="C1846" s="113">
        <v>0.2</v>
      </c>
      <c r="D1846" s="276">
        <f t="shared" si="56"/>
        <v>9.7887974958655803</v>
      </c>
      <c r="L1846" s="114">
        <f>IF(C1846&lt;$G$6,Lähteandmed!$E$45*1.2*1.005*($G$6-O1846),0)</f>
        <v>31.195553759999999</v>
      </c>
      <c r="M1846" s="276" t="str">
        <f>IF(($G$4-Lähteandmed!$H$45*(Kraadpäevad!$G$4-Kraadpäevad!C1846))&gt;Lähteandmed!$I$45,($G$4-Lähteandmed!$H$45*(Kraadpäevad!$G$4-Kraadpäevad!C1846)),Lähteandmed!$I$45)</f>
        <v/>
      </c>
      <c r="N1846" s="114">
        <f>IFERROR(($G$4-M1846)/($G$4-C1846),Lähteandmed!$H$45)</f>
        <v>0</v>
      </c>
      <c r="O1846" s="276">
        <f t="shared" si="57"/>
        <v>0.2</v>
      </c>
      <c r="P1846" s="276">
        <f>IF(O1846&lt;($G$6-1),Lähteandmed!$E$45*1.2*1.005*(($G$6-1)-O1846),0)</f>
        <v>29.442994559999999</v>
      </c>
    </row>
    <row r="1847" spans="2:16">
      <c r="B1847" s="113">
        <v>1843</v>
      </c>
      <c r="C1847" s="113">
        <v>0.1</v>
      </c>
      <c r="D1847" s="276">
        <f t="shared" si="56"/>
        <v>9.88879749586558</v>
      </c>
      <c r="L1847" s="114">
        <f>IF(C1847&lt;$G$6,Lähteandmed!$E$45*1.2*1.005*($G$6-O1847),0)</f>
        <v>31.370809679999994</v>
      </c>
      <c r="M1847" s="276" t="str">
        <f>IF(($G$4-Lähteandmed!$H$45*(Kraadpäevad!$G$4-Kraadpäevad!C1847))&gt;Lähteandmed!$I$45,($G$4-Lähteandmed!$H$45*(Kraadpäevad!$G$4-Kraadpäevad!C1847)),Lähteandmed!$I$45)</f>
        <v/>
      </c>
      <c r="N1847" s="114">
        <f>IFERROR(($G$4-M1847)/($G$4-C1847),Lähteandmed!$H$45)</f>
        <v>0</v>
      </c>
      <c r="O1847" s="276">
        <f t="shared" si="57"/>
        <v>0.1</v>
      </c>
      <c r="P1847" s="276">
        <f>IF(O1847&lt;($G$6-1),Lähteandmed!$E$45*1.2*1.005*(($G$6-1)-O1847),0)</f>
        <v>29.618250479999997</v>
      </c>
    </row>
    <row r="1848" spans="2:16">
      <c r="B1848" s="113">
        <v>1844</v>
      </c>
      <c r="C1848" s="113">
        <v>0.1</v>
      </c>
      <c r="D1848" s="276">
        <f t="shared" si="56"/>
        <v>9.88879749586558</v>
      </c>
      <c r="L1848" s="114">
        <f>IF(C1848&lt;$G$6,Lähteandmed!$E$45*1.2*1.005*($G$6-O1848),0)</f>
        <v>31.370809679999994</v>
      </c>
      <c r="M1848" s="276" t="str">
        <f>IF(($G$4-Lähteandmed!$H$45*(Kraadpäevad!$G$4-Kraadpäevad!C1848))&gt;Lähteandmed!$I$45,($G$4-Lähteandmed!$H$45*(Kraadpäevad!$G$4-Kraadpäevad!C1848)),Lähteandmed!$I$45)</f>
        <v/>
      </c>
      <c r="N1848" s="114">
        <f>IFERROR(($G$4-M1848)/($G$4-C1848),Lähteandmed!$H$45)</f>
        <v>0</v>
      </c>
      <c r="O1848" s="276">
        <f t="shared" si="57"/>
        <v>0.1</v>
      </c>
      <c r="P1848" s="276">
        <f>IF(O1848&lt;($G$6-1),Lähteandmed!$E$45*1.2*1.005*(($G$6-1)-O1848),0)</f>
        <v>29.618250479999997</v>
      </c>
    </row>
    <row r="1849" spans="2:16">
      <c r="B1849" s="113">
        <v>1845</v>
      </c>
      <c r="C1849" s="113">
        <v>0</v>
      </c>
      <c r="D1849" s="276">
        <f t="shared" si="56"/>
        <v>9.9887974958655796</v>
      </c>
      <c r="L1849" s="114">
        <f>IF(C1849&lt;$G$6,Lähteandmed!$E$45*1.2*1.005*($G$6-O1849),0)</f>
        <v>31.546065599999999</v>
      </c>
      <c r="M1849" s="276" t="str">
        <f>IF(($G$4-Lähteandmed!$H$45*(Kraadpäevad!$G$4-Kraadpäevad!C1849))&gt;Lähteandmed!$I$45,($G$4-Lähteandmed!$H$45*(Kraadpäevad!$G$4-Kraadpäevad!C1849)),Lähteandmed!$I$45)</f>
        <v/>
      </c>
      <c r="N1849" s="114">
        <f>IFERROR(($G$4-M1849)/($G$4-C1849),Lähteandmed!$H$45)</f>
        <v>0</v>
      </c>
      <c r="O1849" s="276">
        <f t="shared" si="57"/>
        <v>0</v>
      </c>
      <c r="P1849" s="276">
        <f>IF(O1849&lt;($G$6-1),Lähteandmed!$E$45*1.2*1.005*(($G$6-1)-O1849),0)</f>
        <v>29.793506399999998</v>
      </c>
    </row>
    <row r="1850" spans="2:16">
      <c r="B1850" s="113">
        <v>1846</v>
      </c>
      <c r="C1850" s="113">
        <v>-0.3</v>
      </c>
      <c r="D1850" s="276">
        <f t="shared" si="56"/>
        <v>10.28879749586558</v>
      </c>
      <c r="L1850" s="114">
        <f>IF(C1850&lt;$G$6,Lähteandmed!$E$45*1.2*1.005*($G$6-O1850),0)</f>
        <v>32.071833359999999</v>
      </c>
      <c r="M1850" s="276" t="str">
        <f>IF(($G$4-Lähteandmed!$H$45*(Kraadpäevad!$G$4-Kraadpäevad!C1850))&gt;Lähteandmed!$I$45,($G$4-Lähteandmed!$H$45*(Kraadpäevad!$G$4-Kraadpäevad!C1850)),Lähteandmed!$I$45)</f>
        <v/>
      </c>
      <c r="N1850" s="114">
        <f>IFERROR(($G$4-M1850)/($G$4-C1850),Lähteandmed!$H$45)</f>
        <v>0</v>
      </c>
      <c r="O1850" s="276">
        <f t="shared" si="57"/>
        <v>-0.3</v>
      </c>
      <c r="P1850" s="276">
        <f>IF(O1850&lt;($G$6-1),Lähteandmed!$E$45*1.2*1.005*(($G$6-1)-O1850),0)</f>
        <v>30.319274159999999</v>
      </c>
    </row>
    <row r="1851" spans="2:16">
      <c r="B1851" s="113">
        <v>1847</v>
      </c>
      <c r="C1851" s="113">
        <v>-0.7</v>
      </c>
      <c r="D1851" s="276">
        <f t="shared" si="56"/>
        <v>10.688797495865579</v>
      </c>
      <c r="L1851" s="114">
        <f>IF(C1851&lt;$G$6,Lähteandmed!$E$45*1.2*1.005*($G$6-O1851),0)</f>
        <v>32.772857039999998</v>
      </c>
      <c r="M1851" s="276" t="str">
        <f>IF(($G$4-Lähteandmed!$H$45*(Kraadpäevad!$G$4-Kraadpäevad!C1851))&gt;Lähteandmed!$I$45,($G$4-Lähteandmed!$H$45*(Kraadpäevad!$G$4-Kraadpäevad!C1851)),Lähteandmed!$I$45)</f>
        <v/>
      </c>
      <c r="N1851" s="114">
        <f>IFERROR(($G$4-M1851)/($G$4-C1851),Lähteandmed!$H$45)</f>
        <v>0</v>
      </c>
      <c r="O1851" s="276">
        <f t="shared" si="57"/>
        <v>-0.7</v>
      </c>
      <c r="P1851" s="276">
        <f>IF(O1851&lt;($G$6-1),Lähteandmed!$E$45*1.2*1.005*(($G$6-1)-O1851),0)</f>
        <v>31.020297839999998</v>
      </c>
    </row>
    <row r="1852" spans="2:16">
      <c r="B1852" s="113">
        <v>1848</v>
      </c>
      <c r="C1852" s="113">
        <v>-1</v>
      </c>
      <c r="D1852" s="276">
        <f t="shared" si="56"/>
        <v>10.98879749586558</v>
      </c>
      <c r="L1852" s="114">
        <f>IF(C1852&lt;$G$6,Lähteandmed!$E$45*1.2*1.005*($G$6-O1852),0)</f>
        <v>33.298624799999999</v>
      </c>
      <c r="M1852" s="276" t="str">
        <f>IF(($G$4-Lähteandmed!$H$45*(Kraadpäevad!$G$4-Kraadpäevad!C1852))&gt;Lähteandmed!$I$45,($G$4-Lähteandmed!$H$45*(Kraadpäevad!$G$4-Kraadpäevad!C1852)),Lähteandmed!$I$45)</f>
        <v/>
      </c>
      <c r="N1852" s="114">
        <f>IFERROR(($G$4-M1852)/($G$4-C1852),Lähteandmed!$H$45)</f>
        <v>0</v>
      </c>
      <c r="O1852" s="276">
        <f t="shared" si="57"/>
        <v>-1</v>
      </c>
      <c r="P1852" s="276">
        <f>IF(O1852&lt;($G$6-1),Lähteandmed!$E$45*1.2*1.005*(($G$6-1)-O1852),0)</f>
        <v>31.546065599999999</v>
      </c>
    </row>
    <row r="1853" spans="2:16">
      <c r="B1853" s="113">
        <v>1849</v>
      </c>
      <c r="C1853" s="113">
        <v>-1.9</v>
      </c>
      <c r="D1853" s="276">
        <f t="shared" si="56"/>
        <v>11.88879749586558</v>
      </c>
      <c r="L1853" s="114">
        <f>IF(C1853&lt;$G$6,Lähteandmed!$E$45*1.2*1.005*($G$6-O1853),0)</f>
        <v>34.875928079999994</v>
      </c>
      <c r="M1853" s="276" t="str">
        <f>IF(($G$4-Lähteandmed!$H$45*(Kraadpäevad!$G$4-Kraadpäevad!C1853))&gt;Lähteandmed!$I$45,($G$4-Lähteandmed!$H$45*(Kraadpäevad!$G$4-Kraadpäevad!C1853)),Lähteandmed!$I$45)</f>
        <v/>
      </c>
      <c r="N1853" s="114">
        <f>IFERROR(($G$4-M1853)/($G$4-C1853),Lähteandmed!$H$45)</f>
        <v>0</v>
      </c>
      <c r="O1853" s="276">
        <f t="shared" si="57"/>
        <v>-1.9</v>
      </c>
      <c r="P1853" s="276">
        <f>IF(O1853&lt;($G$6-1),Lähteandmed!$E$45*1.2*1.005*(($G$6-1)-O1853),0)</f>
        <v>33.123368879999994</v>
      </c>
    </row>
    <row r="1854" spans="2:16">
      <c r="B1854" s="113">
        <v>1850</v>
      </c>
      <c r="C1854" s="113">
        <v>-2.7</v>
      </c>
      <c r="D1854" s="276">
        <f t="shared" si="56"/>
        <v>12.688797495865579</v>
      </c>
      <c r="L1854" s="114">
        <f>IF(C1854&lt;$G$6,Lähteandmed!$E$45*1.2*1.005*($G$6-O1854),0)</f>
        <v>36.277975439999999</v>
      </c>
      <c r="M1854" s="276" t="str">
        <f>IF(($G$4-Lähteandmed!$H$45*(Kraadpäevad!$G$4-Kraadpäevad!C1854))&gt;Lähteandmed!$I$45,($G$4-Lähteandmed!$H$45*(Kraadpäevad!$G$4-Kraadpäevad!C1854)),Lähteandmed!$I$45)</f>
        <v/>
      </c>
      <c r="N1854" s="114">
        <f>IFERROR(($G$4-M1854)/($G$4-C1854),Lähteandmed!$H$45)</f>
        <v>0</v>
      </c>
      <c r="O1854" s="276">
        <f t="shared" si="57"/>
        <v>-2.7</v>
      </c>
      <c r="P1854" s="276">
        <f>IF(O1854&lt;($G$6-1),Lähteandmed!$E$45*1.2*1.005*(($G$6-1)-O1854),0)</f>
        <v>34.525416239999998</v>
      </c>
    </row>
    <row r="1855" spans="2:16">
      <c r="B1855" s="113">
        <v>1851</v>
      </c>
      <c r="C1855" s="113">
        <v>-3.6</v>
      </c>
      <c r="D1855" s="276">
        <f t="shared" si="56"/>
        <v>13.588797495865579</v>
      </c>
      <c r="L1855" s="114">
        <f>IF(C1855&lt;$G$6,Lähteandmed!$E$45*1.2*1.005*($G$6-O1855),0)</f>
        <v>37.855278720000001</v>
      </c>
      <c r="M1855" s="276" t="str">
        <f>IF(($G$4-Lähteandmed!$H$45*(Kraadpäevad!$G$4-Kraadpäevad!C1855))&gt;Lähteandmed!$I$45,($G$4-Lähteandmed!$H$45*(Kraadpäevad!$G$4-Kraadpäevad!C1855)),Lähteandmed!$I$45)</f>
        <v/>
      </c>
      <c r="N1855" s="114">
        <f>IFERROR(($G$4-M1855)/($G$4-C1855),Lähteandmed!$H$45)</f>
        <v>0</v>
      </c>
      <c r="O1855" s="276">
        <f t="shared" si="57"/>
        <v>-3.6</v>
      </c>
      <c r="P1855" s="276">
        <f>IF(O1855&lt;($G$6-1),Lähteandmed!$E$45*1.2*1.005*(($G$6-1)-O1855),0)</f>
        <v>36.102719520000001</v>
      </c>
    </row>
    <row r="1856" spans="2:16">
      <c r="B1856" s="113">
        <v>1852</v>
      </c>
      <c r="C1856" s="113">
        <v>-3.9</v>
      </c>
      <c r="D1856" s="276">
        <f t="shared" si="56"/>
        <v>13.88879749586558</v>
      </c>
      <c r="L1856" s="114">
        <f>IF(C1856&lt;$G$6,Lähteandmed!$E$45*1.2*1.005*($G$6-O1856),0)</f>
        <v>38.381046479999995</v>
      </c>
      <c r="M1856" s="276" t="str">
        <f>IF(($G$4-Lähteandmed!$H$45*(Kraadpäevad!$G$4-Kraadpäevad!C1856))&gt;Lähteandmed!$I$45,($G$4-Lähteandmed!$H$45*(Kraadpäevad!$G$4-Kraadpäevad!C1856)),Lähteandmed!$I$45)</f>
        <v/>
      </c>
      <c r="N1856" s="114">
        <f>IFERROR(($G$4-M1856)/($G$4-C1856),Lähteandmed!$H$45)</f>
        <v>0</v>
      </c>
      <c r="O1856" s="276">
        <f t="shared" si="57"/>
        <v>-3.9</v>
      </c>
      <c r="P1856" s="276">
        <f>IF(O1856&lt;($G$6-1),Lähteandmed!$E$45*1.2*1.005*(($G$6-1)-O1856),0)</f>
        <v>36.628487279999995</v>
      </c>
    </row>
    <row r="1857" spans="2:16">
      <c r="B1857" s="113">
        <v>1853</v>
      </c>
      <c r="C1857" s="113">
        <v>-4.0999999999999996</v>
      </c>
      <c r="D1857" s="276">
        <f t="shared" si="56"/>
        <v>14.088797495865579</v>
      </c>
      <c r="L1857" s="114">
        <f>IF(C1857&lt;$G$6,Lähteandmed!$E$45*1.2*1.005*($G$6-O1857),0)</f>
        <v>38.731558319999998</v>
      </c>
      <c r="M1857" s="276" t="str">
        <f>IF(($G$4-Lähteandmed!$H$45*(Kraadpäevad!$G$4-Kraadpäevad!C1857))&gt;Lähteandmed!$I$45,($G$4-Lähteandmed!$H$45*(Kraadpäevad!$G$4-Kraadpäevad!C1857)),Lähteandmed!$I$45)</f>
        <v/>
      </c>
      <c r="N1857" s="114">
        <f>IFERROR(($G$4-M1857)/($G$4-C1857),Lähteandmed!$H$45)</f>
        <v>0</v>
      </c>
      <c r="O1857" s="276">
        <f t="shared" si="57"/>
        <v>-4.0999999999999996</v>
      </c>
      <c r="P1857" s="276">
        <f>IF(O1857&lt;($G$6-1),Lähteandmed!$E$45*1.2*1.005*(($G$6-1)-O1857),0)</f>
        <v>36.978999119999997</v>
      </c>
    </row>
    <row r="1858" spans="2:16">
      <c r="B1858" s="113">
        <v>1854</v>
      </c>
      <c r="C1858" s="113">
        <v>-4.4000000000000004</v>
      </c>
      <c r="D1858" s="276">
        <f t="shared" si="56"/>
        <v>14.38879749586558</v>
      </c>
      <c r="L1858" s="114">
        <f>IF(C1858&lt;$G$6,Lähteandmed!$E$45*1.2*1.005*($G$6-O1858),0)</f>
        <v>39.257326079999991</v>
      </c>
      <c r="M1858" s="276" t="str">
        <f>IF(($G$4-Lähteandmed!$H$45*(Kraadpäevad!$G$4-Kraadpäevad!C1858))&gt;Lähteandmed!$I$45,($G$4-Lähteandmed!$H$45*(Kraadpäevad!$G$4-Kraadpäevad!C1858)),Lähteandmed!$I$45)</f>
        <v/>
      </c>
      <c r="N1858" s="114">
        <f>IFERROR(($G$4-M1858)/($G$4-C1858),Lähteandmed!$H$45)</f>
        <v>0</v>
      </c>
      <c r="O1858" s="276">
        <f t="shared" si="57"/>
        <v>-4.4000000000000004</v>
      </c>
      <c r="P1858" s="276">
        <f>IF(O1858&lt;($G$6-1),Lähteandmed!$E$45*1.2*1.005*(($G$6-1)-O1858),0)</f>
        <v>37.504766879999998</v>
      </c>
    </row>
    <row r="1859" spans="2:16">
      <c r="B1859" s="113">
        <v>1855</v>
      </c>
      <c r="C1859" s="113">
        <v>-4.7</v>
      </c>
      <c r="D1859" s="276">
        <f t="shared" si="56"/>
        <v>14.688797495865579</v>
      </c>
      <c r="L1859" s="114">
        <f>IF(C1859&lt;$G$6,Lähteandmed!$E$45*1.2*1.005*($G$6-O1859),0)</f>
        <v>39.783093839999999</v>
      </c>
      <c r="M1859" s="276" t="str">
        <f>IF(($G$4-Lähteandmed!$H$45*(Kraadpäevad!$G$4-Kraadpäevad!C1859))&gt;Lähteandmed!$I$45,($G$4-Lähteandmed!$H$45*(Kraadpäevad!$G$4-Kraadpäevad!C1859)),Lähteandmed!$I$45)</f>
        <v/>
      </c>
      <c r="N1859" s="114">
        <f>IFERROR(($G$4-M1859)/($G$4-C1859),Lähteandmed!$H$45)</f>
        <v>0</v>
      </c>
      <c r="O1859" s="276">
        <f t="shared" si="57"/>
        <v>-4.7</v>
      </c>
      <c r="P1859" s="276">
        <f>IF(O1859&lt;($G$6-1),Lähteandmed!$E$45*1.2*1.005*(($G$6-1)-O1859),0)</f>
        <v>38.030534639999999</v>
      </c>
    </row>
    <row r="1860" spans="2:16">
      <c r="B1860" s="113">
        <v>1856</v>
      </c>
      <c r="C1860" s="113">
        <v>-5.0999999999999996</v>
      </c>
      <c r="D1860" s="276">
        <f t="shared" ref="D1860:D1923" si="58">IFERROR(IF($G$5-C1860&gt;0,$G$5-C1860,"0"),0)</f>
        <v>15.088797495865579</v>
      </c>
      <c r="L1860" s="114">
        <f>IF(C1860&lt;$G$6,Lähteandmed!$E$45*1.2*1.005*($G$6-O1860),0)</f>
        <v>40.484117519999998</v>
      </c>
      <c r="M1860" s="276" t="str">
        <f>IF(($G$4-Lähteandmed!$H$45*(Kraadpäevad!$G$4-Kraadpäevad!C1860))&gt;Lähteandmed!$I$45,($G$4-Lähteandmed!$H$45*(Kraadpäevad!$G$4-Kraadpäevad!C1860)),Lähteandmed!$I$45)</f>
        <v/>
      </c>
      <c r="N1860" s="114">
        <f>IFERROR(($G$4-M1860)/($G$4-C1860),Lähteandmed!$H$45)</f>
        <v>0</v>
      </c>
      <c r="O1860" s="276">
        <f t="shared" ref="O1860:O1923" si="59">N1860*($G$4-C1860)+C1860</f>
        <v>-5.0999999999999996</v>
      </c>
      <c r="P1860" s="276">
        <f>IF(O1860&lt;($G$6-1),Lähteandmed!$E$45*1.2*1.005*(($G$6-1)-O1860),0)</f>
        <v>38.731558319999998</v>
      </c>
    </row>
    <row r="1861" spans="2:16">
      <c r="B1861" s="113">
        <v>1857</v>
      </c>
      <c r="C1861" s="113">
        <v>-5.4</v>
      </c>
      <c r="D1861" s="276">
        <f t="shared" si="58"/>
        <v>15.38879749586558</v>
      </c>
      <c r="L1861" s="114">
        <f>IF(C1861&lt;$G$6,Lähteandmed!$E$45*1.2*1.005*($G$6-O1861),0)</f>
        <v>41.009885279999992</v>
      </c>
      <c r="M1861" s="276" t="str">
        <f>IF(($G$4-Lähteandmed!$H$45*(Kraadpäevad!$G$4-Kraadpäevad!C1861))&gt;Lähteandmed!$I$45,($G$4-Lähteandmed!$H$45*(Kraadpäevad!$G$4-Kraadpäevad!C1861)),Lähteandmed!$I$45)</f>
        <v/>
      </c>
      <c r="N1861" s="114">
        <f>IFERROR(($G$4-M1861)/($G$4-C1861),Lähteandmed!$H$45)</f>
        <v>0</v>
      </c>
      <c r="O1861" s="276">
        <f t="shared" si="59"/>
        <v>-5.4</v>
      </c>
      <c r="P1861" s="276">
        <f>IF(O1861&lt;($G$6-1),Lähteandmed!$E$45*1.2*1.005*(($G$6-1)-O1861),0)</f>
        <v>39.257326079999991</v>
      </c>
    </row>
    <row r="1862" spans="2:16">
      <c r="B1862" s="113">
        <v>1858</v>
      </c>
      <c r="C1862" s="113">
        <v>-5.0999999999999996</v>
      </c>
      <c r="D1862" s="276">
        <f t="shared" si="58"/>
        <v>15.088797495865579</v>
      </c>
      <c r="L1862" s="114">
        <f>IF(C1862&lt;$G$6,Lähteandmed!$E$45*1.2*1.005*($G$6-O1862),0)</f>
        <v>40.484117519999998</v>
      </c>
      <c r="M1862" s="276" t="str">
        <f>IF(($G$4-Lähteandmed!$H$45*(Kraadpäevad!$G$4-Kraadpäevad!C1862))&gt;Lähteandmed!$I$45,($G$4-Lähteandmed!$H$45*(Kraadpäevad!$G$4-Kraadpäevad!C1862)),Lähteandmed!$I$45)</f>
        <v/>
      </c>
      <c r="N1862" s="114">
        <f>IFERROR(($G$4-M1862)/($G$4-C1862),Lähteandmed!$H$45)</f>
        <v>0</v>
      </c>
      <c r="O1862" s="276">
        <f t="shared" si="59"/>
        <v>-5.0999999999999996</v>
      </c>
      <c r="P1862" s="276">
        <f>IF(O1862&lt;($G$6-1),Lähteandmed!$E$45*1.2*1.005*(($G$6-1)-O1862),0)</f>
        <v>38.731558319999998</v>
      </c>
    </row>
    <row r="1863" spans="2:16">
      <c r="B1863" s="113">
        <v>1859</v>
      </c>
      <c r="C1863" s="113">
        <v>-4.7</v>
      </c>
      <c r="D1863" s="276">
        <f t="shared" si="58"/>
        <v>14.688797495865579</v>
      </c>
      <c r="L1863" s="114">
        <f>IF(C1863&lt;$G$6,Lähteandmed!$E$45*1.2*1.005*($G$6-O1863),0)</f>
        <v>39.783093839999999</v>
      </c>
      <c r="M1863" s="276" t="str">
        <f>IF(($G$4-Lähteandmed!$H$45*(Kraadpäevad!$G$4-Kraadpäevad!C1863))&gt;Lähteandmed!$I$45,($G$4-Lähteandmed!$H$45*(Kraadpäevad!$G$4-Kraadpäevad!C1863)),Lähteandmed!$I$45)</f>
        <v/>
      </c>
      <c r="N1863" s="114">
        <f>IFERROR(($G$4-M1863)/($G$4-C1863),Lähteandmed!$H$45)</f>
        <v>0</v>
      </c>
      <c r="O1863" s="276">
        <f t="shared" si="59"/>
        <v>-4.7</v>
      </c>
      <c r="P1863" s="276">
        <f>IF(O1863&lt;($G$6-1),Lähteandmed!$E$45*1.2*1.005*(($G$6-1)-O1863),0)</f>
        <v>38.030534639999999</v>
      </c>
    </row>
    <row r="1864" spans="2:16">
      <c r="B1864" s="113">
        <v>1860</v>
      </c>
      <c r="C1864" s="113">
        <v>-4.4000000000000004</v>
      </c>
      <c r="D1864" s="276">
        <f t="shared" si="58"/>
        <v>14.38879749586558</v>
      </c>
      <c r="L1864" s="114">
        <f>IF(C1864&lt;$G$6,Lähteandmed!$E$45*1.2*1.005*($G$6-O1864),0)</f>
        <v>39.257326079999991</v>
      </c>
      <c r="M1864" s="276" t="str">
        <f>IF(($G$4-Lähteandmed!$H$45*(Kraadpäevad!$G$4-Kraadpäevad!C1864))&gt;Lähteandmed!$I$45,($G$4-Lähteandmed!$H$45*(Kraadpäevad!$G$4-Kraadpäevad!C1864)),Lähteandmed!$I$45)</f>
        <v/>
      </c>
      <c r="N1864" s="114">
        <f>IFERROR(($G$4-M1864)/($G$4-C1864),Lähteandmed!$H$45)</f>
        <v>0</v>
      </c>
      <c r="O1864" s="276">
        <f t="shared" si="59"/>
        <v>-4.4000000000000004</v>
      </c>
      <c r="P1864" s="276">
        <f>IF(O1864&lt;($G$6-1),Lähteandmed!$E$45*1.2*1.005*(($G$6-1)-O1864),0)</f>
        <v>37.504766879999998</v>
      </c>
    </row>
    <row r="1865" spans="2:16">
      <c r="B1865" s="113">
        <v>1861</v>
      </c>
      <c r="C1865" s="113">
        <v>-3.9</v>
      </c>
      <c r="D1865" s="276">
        <f t="shared" si="58"/>
        <v>13.88879749586558</v>
      </c>
      <c r="L1865" s="114">
        <f>IF(C1865&lt;$G$6,Lähteandmed!$E$45*1.2*1.005*($G$6-O1865),0)</f>
        <v>38.381046479999995</v>
      </c>
      <c r="M1865" s="276" t="str">
        <f>IF(($G$4-Lähteandmed!$H$45*(Kraadpäevad!$G$4-Kraadpäevad!C1865))&gt;Lähteandmed!$I$45,($G$4-Lähteandmed!$H$45*(Kraadpäevad!$G$4-Kraadpäevad!C1865)),Lähteandmed!$I$45)</f>
        <v/>
      </c>
      <c r="N1865" s="114">
        <f>IFERROR(($G$4-M1865)/($G$4-C1865),Lähteandmed!$H$45)</f>
        <v>0</v>
      </c>
      <c r="O1865" s="276">
        <f t="shared" si="59"/>
        <v>-3.9</v>
      </c>
      <c r="P1865" s="276">
        <f>IF(O1865&lt;($G$6-1),Lähteandmed!$E$45*1.2*1.005*(($G$6-1)-O1865),0)</f>
        <v>36.628487279999995</v>
      </c>
    </row>
    <row r="1866" spans="2:16">
      <c r="B1866" s="113">
        <v>1862</v>
      </c>
      <c r="C1866" s="113">
        <v>-3.5</v>
      </c>
      <c r="D1866" s="276">
        <f t="shared" si="58"/>
        <v>13.48879749586558</v>
      </c>
      <c r="L1866" s="114">
        <f>IF(C1866&lt;$G$6,Lähteandmed!$E$45*1.2*1.005*($G$6-O1866),0)</f>
        <v>37.680022799999996</v>
      </c>
      <c r="M1866" s="276" t="str">
        <f>IF(($G$4-Lähteandmed!$H$45*(Kraadpäevad!$G$4-Kraadpäevad!C1866))&gt;Lähteandmed!$I$45,($G$4-Lähteandmed!$H$45*(Kraadpäevad!$G$4-Kraadpäevad!C1866)),Lähteandmed!$I$45)</f>
        <v/>
      </c>
      <c r="N1866" s="114">
        <f>IFERROR(($G$4-M1866)/($G$4-C1866),Lähteandmed!$H$45)</f>
        <v>0</v>
      </c>
      <c r="O1866" s="276">
        <f t="shared" si="59"/>
        <v>-3.5</v>
      </c>
      <c r="P1866" s="276">
        <f>IF(O1866&lt;($G$6-1),Lähteandmed!$E$45*1.2*1.005*(($G$6-1)-O1866),0)</f>
        <v>35.927463599999996</v>
      </c>
    </row>
    <row r="1867" spans="2:16">
      <c r="B1867" s="113">
        <v>1863</v>
      </c>
      <c r="C1867" s="113">
        <v>-3</v>
      </c>
      <c r="D1867" s="276">
        <f t="shared" si="58"/>
        <v>12.98879749586558</v>
      </c>
      <c r="L1867" s="114">
        <f>IF(C1867&lt;$G$6,Lähteandmed!$E$45*1.2*1.005*($G$6-O1867),0)</f>
        <v>36.8037432</v>
      </c>
      <c r="M1867" s="276" t="str">
        <f>IF(($G$4-Lähteandmed!$H$45*(Kraadpäevad!$G$4-Kraadpäevad!C1867))&gt;Lähteandmed!$I$45,($G$4-Lähteandmed!$H$45*(Kraadpäevad!$G$4-Kraadpäevad!C1867)),Lähteandmed!$I$45)</f>
        <v/>
      </c>
      <c r="N1867" s="114">
        <f>IFERROR(($G$4-M1867)/($G$4-C1867),Lähteandmed!$H$45)</f>
        <v>0</v>
      </c>
      <c r="O1867" s="276">
        <f t="shared" si="59"/>
        <v>-3</v>
      </c>
      <c r="P1867" s="276">
        <f>IF(O1867&lt;($G$6-1),Lähteandmed!$E$45*1.2*1.005*(($G$6-1)-O1867),0)</f>
        <v>35.051183999999999</v>
      </c>
    </row>
    <row r="1868" spans="2:16">
      <c r="B1868" s="113">
        <v>1864</v>
      </c>
      <c r="C1868" s="113">
        <v>-2.9</v>
      </c>
      <c r="D1868" s="276">
        <f t="shared" si="58"/>
        <v>12.88879749586558</v>
      </c>
      <c r="L1868" s="114">
        <f>IF(C1868&lt;$G$6,Lähteandmed!$E$45*1.2*1.005*($G$6-O1868),0)</f>
        <v>36.628487279999995</v>
      </c>
      <c r="M1868" s="276" t="str">
        <f>IF(($G$4-Lähteandmed!$H$45*(Kraadpäevad!$G$4-Kraadpäevad!C1868))&gt;Lähteandmed!$I$45,($G$4-Lähteandmed!$H$45*(Kraadpäevad!$G$4-Kraadpäevad!C1868)),Lähteandmed!$I$45)</f>
        <v/>
      </c>
      <c r="N1868" s="114">
        <f>IFERROR(($G$4-M1868)/($G$4-C1868),Lähteandmed!$H$45)</f>
        <v>0</v>
      </c>
      <c r="O1868" s="276">
        <f t="shared" si="59"/>
        <v>-2.9</v>
      </c>
      <c r="P1868" s="276">
        <f>IF(O1868&lt;($G$6-1),Lähteandmed!$E$45*1.2*1.005*(($G$6-1)-O1868),0)</f>
        <v>34.875928079999994</v>
      </c>
    </row>
    <row r="1869" spans="2:16">
      <c r="B1869" s="113">
        <v>1865</v>
      </c>
      <c r="C1869" s="113">
        <v>-2.7</v>
      </c>
      <c r="D1869" s="276">
        <f t="shared" si="58"/>
        <v>12.688797495865579</v>
      </c>
      <c r="L1869" s="114">
        <f>IF(C1869&lt;$G$6,Lähteandmed!$E$45*1.2*1.005*($G$6-O1869),0)</f>
        <v>36.277975439999999</v>
      </c>
      <c r="M1869" s="276" t="str">
        <f>IF(($G$4-Lähteandmed!$H$45*(Kraadpäevad!$G$4-Kraadpäevad!C1869))&gt;Lähteandmed!$I$45,($G$4-Lähteandmed!$H$45*(Kraadpäevad!$G$4-Kraadpäevad!C1869)),Lähteandmed!$I$45)</f>
        <v/>
      </c>
      <c r="N1869" s="114">
        <f>IFERROR(($G$4-M1869)/($G$4-C1869),Lähteandmed!$H$45)</f>
        <v>0</v>
      </c>
      <c r="O1869" s="276">
        <f t="shared" si="59"/>
        <v>-2.7</v>
      </c>
      <c r="P1869" s="276">
        <f>IF(O1869&lt;($G$6-1),Lähteandmed!$E$45*1.2*1.005*(($G$6-1)-O1869),0)</f>
        <v>34.525416239999998</v>
      </c>
    </row>
    <row r="1870" spans="2:16">
      <c r="B1870" s="113">
        <v>1866</v>
      </c>
      <c r="C1870" s="113">
        <v>-2.6</v>
      </c>
      <c r="D1870" s="276">
        <f t="shared" si="58"/>
        <v>12.588797495865579</v>
      </c>
      <c r="L1870" s="114">
        <f>IF(C1870&lt;$G$6,Lähteandmed!$E$45*1.2*1.005*($G$6-O1870),0)</f>
        <v>36.102719520000001</v>
      </c>
      <c r="M1870" s="276" t="str">
        <f>IF(($G$4-Lähteandmed!$H$45*(Kraadpäevad!$G$4-Kraadpäevad!C1870))&gt;Lähteandmed!$I$45,($G$4-Lähteandmed!$H$45*(Kraadpäevad!$G$4-Kraadpäevad!C1870)),Lähteandmed!$I$45)</f>
        <v/>
      </c>
      <c r="N1870" s="114">
        <f>IFERROR(($G$4-M1870)/($G$4-C1870),Lähteandmed!$H$45)</f>
        <v>0</v>
      </c>
      <c r="O1870" s="276">
        <f t="shared" si="59"/>
        <v>-2.6</v>
      </c>
      <c r="P1870" s="276">
        <f>IF(O1870&lt;($G$6-1),Lähteandmed!$E$45*1.2*1.005*(($G$6-1)-O1870),0)</f>
        <v>34.350160320000001</v>
      </c>
    </row>
    <row r="1871" spans="2:16">
      <c r="B1871" s="113">
        <v>1867</v>
      </c>
      <c r="C1871" s="113">
        <v>-3.7</v>
      </c>
      <c r="D1871" s="276">
        <f t="shared" si="58"/>
        <v>13.688797495865579</v>
      </c>
      <c r="L1871" s="114">
        <f>IF(C1871&lt;$G$6,Lähteandmed!$E$45*1.2*1.005*($G$6-O1871),0)</f>
        <v>38.030534639999999</v>
      </c>
      <c r="M1871" s="276" t="str">
        <f>IF(($G$4-Lähteandmed!$H$45*(Kraadpäevad!$G$4-Kraadpäevad!C1871))&gt;Lähteandmed!$I$45,($G$4-Lähteandmed!$H$45*(Kraadpäevad!$G$4-Kraadpäevad!C1871)),Lähteandmed!$I$45)</f>
        <v/>
      </c>
      <c r="N1871" s="114">
        <f>IFERROR(($G$4-M1871)/($G$4-C1871),Lähteandmed!$H$45)</f>
        <v>0</v>
      </c>
      <c r="O1871" s="276">
        <f t="shared" si="59"/>
        <v>-3.7</v>
      </c>
      <c r="P1871" s="276">
        <f>IF(O1871&lt;($G$6-1),Lähteandmed!$E$45*1.2*1.005*(($G$6-1)-O1871),0)</f>
        <v>36.277975439999999</v>
      </c>
    </row>
    <row r="1872" spans="2:16">
      <c r="B1872" s="113">
        <v>1868</v>
      </c>
      <c r="C1872" s="113">
        <v>-4.7</v>
      </c>
      <c r="D1872" s="276">
        <f t="shared" si="58"/>
        <v>14.688797495865579</v>
      </c>
      <c r="L1872" s="114">
        <f>IF(C1872&lt;$G$6,Lähteandmed!$E$45*1.2*1.005*($G$6-O1872),0)</f>
        <v>39.783093839999999</v>
      </c>
      <c r="M1872" s="276" t="str">
        <f>IF(($G$4-Lähteandmed!$H$45*(Kraadpäevad!$G$4-Kraadpäevad!C1872))&gt;Lähteandmed!$I$45,($G$4-Lähteandmed!$H$45*(Kraadpäevad!$G$4-Kraadpäevad!C1872)),Lähteandmed!$I$45)</f>
        <v/>
      </c>
      <c r="N1872" s="114">
        <f>IFERROR(($G$4-M1872)/($G$4-C1872),Lähteandmed!$H$45)</f>
        <v>0</v>
      </c>
      <c r="O1872" s="276">
        <f t="shared" si="59"/>
        <v>-4.7</v>
      </c>
      <c r="P1872" s="276">
        <f>IF(O1872&lt;($G$6-1),Lähteandmed!$E$45*1.2*1.005*(($G$6-1)-O1872),0)</f>
        <v>38.030534639999999</v>
      </c>
    </row>
    <row r="1873" spans="2:16">
      <c r="B1873" s="113">
        <v>1869</v>
      </c>
      <c r="C1873" s="113">
        <v>-5.8</v>
      </c>
      <c r="D1873" s="276">
        <f t="shared" si="58"/>
        <v>15.78879749586558</v>
      </c>
      <c r="L1873" s="114">
        <f>IF(C1873&lt;$G$6,Lähteandmed!$E$45*1.2*1.005*($G$6-O1873),0)</f>
        <v>41.710908959999998</v>
      </c>
      <c r="M1873" s="276" t="str">
        <f>IF(($G$4-Lähteandmed!$H$45*(Kraadpäevad!$G$4-Kraadpäevad!C1873))&gt;Lähteandmed!$I$45,($G$4-Lähteandmed!$H$45*(Kraadpäevad!$G$4-Kraadpäevad!C1873)),Lähteandmed!$I$45)</f>
        <v/>
      </c>
      <c r="N1873" s="114">
        <f>IFERROR(($G$4-M1873)/($G$4-C1873),Lähteandmed!$H$45)</f>
        <v>0</v>
      </c>
      <c r="O1873" s="276">
        <f t="shared" si="59"/>
        <v>-5.8</v>
      </c>
      <c r="P1873" s="276">
        <f>IF(O1873&lt;($G$6-1),Lähteandmed!$E$45*1.2*1.005*(($G$6-1)-O1873),0)</f>
        <v>39.958349759999997</v>
      </c>
    </row>
    <row r="1874" spans="2:16">
      <c r="B1874" s="113">
        <v>1870</v>
      </c>
      <c r="C1874" s="113">
        <v>-5.3</v>
      </c>
      <c r="D1874" s="276">
        <f t="shared" si="58"/>
        <v>15.28879749586558</v>
      </c>
      <c r="L1874" s="114">
        <f>IF(C1874&lt;$G$6,Lähteandmed!$E$45*1.2*1.005*($G$6-O1874),0)</f>
        <v>40.834629360000001</v>
      </c>
      <c r="M1874" s="276" t="str">
        <f>IF(($G$4-Lähteandmed!$H$45*(Kraadpäevad!$G$4-Kraadpäevad!C1874))&gt;Lähteandmed!$I$45,($G$4-Lähteandmed!$H$45*(Kraadpäevad!$G$4-Kraadpäevad!C1874)),Lähteandmed!$I$45)</f>
        <v/>
      </c>
      <c r="N1874" s="114">
        <f>IFERROR(($G$4-M1874)/($G$4-C1874),Lähteandmed!$H$45)</f>
        <v>0</v>
      </c>
      <c r="O1874" s="276">
        <f t="shared" si="59"/>
        <v>-5.3</v>
      </c>
      <c r="P1874" s="276">
        <f>IF(O1874&lt;($G$6-1),Lähteandmed!$E$45*1.2*1.005*(($G$6-1)-O1874),0)</f>
        <v>39.082070160000001</v>
      </c>
    </row>
    <row r="1875" spans="2:16">
      <c r="B1875" s="113">
        <v>1871</v>
      </c>
      <c r="C1875" s="113">
        <v>-4.7</v>
      </c>
      <c r="D1875" s="276">
        <f t="shared" si="58"/>
        <v>14.688797495865579</v>
      </c>
      <c r="L1875" s="114">
        <f>IF(C1875&lt;$G$6,Lähteandmed!$E$45*1.2*1.005*($G$6-O1875),0)</f>
        <v>39.783093839999999</v>
      </c>
      <c r="M1875" s="276" t="str">
        <f>IF(($G$4-Lähteandmed!$H$45*(Kraadpäevad!$G$4-Kraadpäevad!C1875))&gt;Lähteandmed!$I$45,($G$4-Lähteandmed!$H$45*(Kraadpäevad!$G$4-Kraadpäevad!C1875)),Lähteandmed!$I$45)</f>
        <v/>
      </c>
      <c r="N1875" s="114">
        <f>IFERROR(($G$4-M1875)/($G$4-C1875),Lähteandmed!$H$45)</f>
        <v>0</v>
      </c>
      <c r="O1875" s="276">
        <f t="shared" si="59"/>
        <v>-4.7</v>
      </c>
      <c r="P1875" s="276">
        <f>IF(O1875&lt;($G$6-1),Lähteandmed!$E$45*1.2*1.005*(($G$6-1)-O1875),0)</f>
        <v>38.030534639999999</v>
      </c>
    </row>
    <row r="1876" spans="2:16">
      <c r="B1876" s="113">
        <v>1872</v>
      </c>
      <c r="C1876" s="113">
        <v>-4.2</v>
      </c>
      <c r="D1876" s="276">
        <f t="shared" si="58"/>
        <v>14.188797495865579</v>
      </c>
      <c r="L1876" s="114">
        <f>IF(C1876&lt;$G$6,Lähteandmed!$E$45*1.2*1.005*($G$6-O1876),0)</f>
        <v>38.906814239999996</v>
      </c>
      <c r="M1876" s="276" t="str">
        <f>IF(($G$4-Lähteandmed!$H$45*(Kraadpäevad!$G$4-Kraadpäevad!C1876))&gt;Lähteandmed!$I$45,($G$4-Lähteandmed!$H$45*(Kraadpäevad!$G$4-Kraadpäevad!C1876)),Lähteandmed!$I$45)</f>
        <v/>
      </c>
      <c r="N1876" s="114">
        <f>IFERROR(($G$4-M1876)/($G$4-C1876),Lähteandmed!$H$45)</f>
        <v>0</v>
      </c>
      <c r="O1876" s="276">
        <f t="shared" si="59"/>
        <v>-4.2</v>
      </c>
      <c r="P1876" s="276">
        <f>IF(O1876&lt;($G$6-1),Lähteandmed!$E$45*1.2*1.005*(($G$6-1)-O1876),0)</f>
        <v>37.154255039999995</v>
      </c>
    </row>
    <row r="1877" spans="2:16">
      <c r="B1877" s="113">
        <v>1873</v>
      </c>
      <c r="C1877" s="113">
        <v>-3.9</v>
      </c>
      <c r="D1877" s="276">
        <f t="shared" si="58"/>
        <v>13.88879749586558</v>
      </c>
      <c r="L1877" s="114">
        <f>IF(C1877&lt;$G$6,Lähteandmed!$E$45*1.2*1.005*($G$6-O1877),0)</f>
        <v>38.381046479999995</v>
      </c>
      <c r="M1877" s="276" t="str">
        <f>IF(($G$4-Lähteandmed!$H$45*(Kraadpäevad!$G$4-Kraadpäevad!C1877))&gt;Lähteandmed!$I$45,($G$4-Lähteandmed!$H$45*(Kraadpäevad!$G$4-Kraadpäevad!C1877)),Lähteandmed!$I$45)</f>
        <v/>
      </c>
      <c r="N1877" s="114">
        <f>IFERROR(($G$4-M1877)/($G$4-C1877),Lähteandmed!$H$45)</f>
        <v>0</v>
      </c>
      <c r="O1877" s="276">
        <f t="shared" si="59"/>
        <v>-3.9</v>
      </c>
      <c r="P1877" s="276">
        <f>IF(O1877&lt;($G$6-1),Lähteandmed!$E$45*1.2*1.005*(($G$6-1)-O1877),0)</f>
        <v>36.628487279999995</v>
      </c>
    </row>
    <row r="1878" spans="2:16">
      <c r="B1878" s="113">
        <v>1874</v>
      </c>
      <c r="C1878" s="113">
        <v>-3.5</v>
      </c>
      <c r="D1878" s="276">
        <f t="shared" si="58"/>
        <v>13.48879749586558</v>
      </c>
      <c r="L1878" s="114">
        <f>IF(C1878&lt;$G$6,Lähteandmed!$E$45*1.2*1.005*($G$6-O1878),0)</f>
        <v>37.680022799999996</v>
      </c>
      <c r="M1878" s="276" t="str">
        <f>IF(($G$4-Lähteandmed!$H$45*(Kraadpäevad!$G$4-Kraadpäevad!C1878))&gt;Lähteandmed!$I$45,($G$4-Lähteandmed!$H$45*(Kraadpäevad!$G$4-Kraadpäevad!C1878)),Lähteandmed!$I$45)</f>
        <v/>
      </c>
      <c r="N1878" s="114">
        <f>IFERROR(($G$4-M1878)/($G$4-C1878),Lähteandmed!$H$45)</f>
        <v>0</v>
      </c>
      <c r="O1878" s="276">
        <f t="shared" si="59"/>
        <v>-3.5</v>
      </c>
      <c r="P1878" s="276">
        <f>IF(O1878&lt;($G$6-1),Lähteandmed!$E$45*1.2*1.005*(($G$6-1)-O1878),0)</f>
        <v>35.927463599999996</v>
      </c>
    </row>
    <row r="1879" spans="2:16">
      <c r="B1879" s="113">
        <v>1875</v>
      </c>
      <c r="C1879" s="113">
        <v>-3.2</v>
      </c>
      <c r="D1879" s="276">
        <f t="shared" si="58"/>
        <v>13.188797495865579</v>
      </c>
      <c r="L1879" s="114">
        <f>IF(C1879&lt;$G$6,Lähteandmed!$E$45*1.2*1.005*($G$6-O1879),0)</f>
        <v>37.154255039999995</v>
      </c>
      <c r="M1879" s="276" t="str">
        <f>IF(($G$4-Lähteandmed!$H$45*(Kraadpäevad!$G$4-Kraadpäevad!C1879))&gt;Lähteandmed!$I$45,($G$4-Lähteandmed!$H$45*(Kraadpäevad!$G$4-Kraadpäevad!C1879)),Lähteandmed!$I$45)</f>
        <v/>
      </c>
      <c r="N1879" s="114">
        <f>IFERROR(($G$4-M1879)/($G$4-C1879),Lähteandmed!$H$45)</f>
        <v>0</v>
      </c>
      <c r="O1879" s="276">
        <f t="shared" si="59"/>
        <v>-3.2</v>
      </c>
      <c r="P1879" s="276">
        <f>IF(O1879&lt;($G$6-1),Lähteandmed!$E$45*1.2*1.005*(($G$6-1)-O1879),0)</f>
        <v>35.401695839999995</v>
      </c>
    </row>
    <row r="1880" spans="2:16">
      <c r="B1880" s="113">
        <v>1876</v>
      </c>
      <c r="C1880" s="113">
        <v>-2.5</v>
      </c>
      <c r="D1880" s="276">
        <f t="shared" si="58"/>
        <v>12.48879749586558</v>
      </c>
      <c r="L1880" s="114">
        <f>IF(C1880&lt;$G$6,Lähteandmed!$E$45*1.2*1.005*($G$6-O1880),0)</f>
        <v>35.927463599999996</v>
      </c>
      <c r="M1880" s="276" t="str">
        <f>IF(($G$4-Lähteandmed!$H$45*(Kraadpäevad!$G$4-Kraadpäevad!C1880))&gt;Lähteandmed!$I$45,($G$4-Lähteandmed!$H$45*(Kraadpäevad!$G$4-Kraadpäevad!C1880)),Lähteandmed!$I$45)</f>
        <v/>
      </c>
      <c r="N1880" s="114">
        <f>IFERROR(($G$4-M1880)/($G$4-C1880),Lähteandmed!$H$45)</f>
        <v>0</v>
      </c>
      <c r="O1880" s="276">
        <f t="shared" si="59"/>
        <v>-2.5</v>
      </c>
      <c r="P1880" s="276">
        <f>IF(O1880&lt;($G$6-1),Lähteandmed!$E$45*1.2*1.005*(($G$6-1)-O1880),0)</f>
        <v>34.174904399999996</v>
      </c>
    </row>
    <row r="1881" spans="2:16">
      <c r="B1881" s="113">
        <v>1877</v>
      </c>
      <c r="C1881" s="113">
        <v>-1.7</v>
      </c>
      <c r="D1881" s="276">
        <f t="shared" si="58"/>
        <v>11.688797495865579</v>
      </c>
      <c r="L1881" s="114">
        <f>IF(C1881&lt;$G$6,Lähteandmed!$E$45*1.2*1.005*($G$6-O1881),0)</f>
        <v>34.525416239999998</v>
      </c>
      <c r="M1881" s="276" t="str">
        <f>IF(($G$4-Lähteandmed!$H$45*(Kraadpäevad!$G$4-Kraadpäevad!C1881))&gt;Lähteandmed!$I$45,($G$4-Lähteandmed!$H$45*(Kraadpäevad!$G$4-Kraadpäevad!C1881)),Lähteandmed!$I$45)</f>
        <v/>
      </c>
      <c r="N1881" s="114">
        <f>IFERROR(($G$4-M1881)/($G$4-C1881),Lähteandmed!$H$45)</f>
        <v>0</v>
      </c>
      <c r="O1881" s="276">
        <f t="shared" si="59"/>
        <v>-1.7</v>
      </c>
      <c r="P1881" s="276">
        <f>IF(O1881&lt;($G$6-1),Lähteandmed!$E$45*1.2*1.005*(($G$6-1)-O1881),0)</f>
        <v>32.772857039999998</v>
      </c>
    </row>
    <row r="1882" spans="2:16">
      <c r="B1882" s="113">
        <v>1878</v>
      </c>
      <c r="C1882" s="113">
        <v>-1</v>
      </c>
      <c r="D1882" s="276">
        <f t="shared" si="58"/>
        <v>10.98879749586558</v>
      </c>
      <c r="L1882" s="114">
        <f>IF(C1882&lt;$G$6,Lähteandmed!$E$45*1.2*1.005*($G$6-O1882),0)</f>
        <v>33.298624799999999</v>
      </c>
      <c r="M1882" s="276" t="str">
        <f>IF(($G$4-Lähteandmed!$H$45*(Kraadpäevad!$G$4-Kraadpäevad!C1882))&gt;Lähteandmed!$I$45,($G$4-Lähteandmed!$H$45*(Kraadpäevad!$G$4-Kraadpäevad!C1882)),Lähteandmed!$I$45)</f>
        <v/>
      </c>
      <c r="N1882" s="114">
        <f>IFERROR(($G$4-M1882)/($G$4-C1882),Lähteandmed!$H$45)</f>
        <v>0</v>
      </c>
      <c r="O1882" s="276">
        <f t="shared" si="59"/>
        <v>-1</v>
      </c>
      <c r="P1882" s="276">
        <f>IF(O1882&lt;($G$6-1),Lähteandmed!$E$45*1.2*1.005*(($G$6-1)-O1882),0)</f>
        <v>31.546065599999999</v>
      </c>
    </row>
    <row r="1883" spans="2:16">
      <c r="B1883" s="113">
        <v>1879</v>
      </c>
      <c r="C1883" s="113">
        <v>-1.1000000000000001</v>
      </c>
      <c r="D1883" s="276">
        <f t="shared" si="58"/>
        <v>11.088797495865579</v>
      </c>
      <c r="L1883" s="114">
        <f>IF(C1883&lt;$G$6,Lähteandmed!$E$45*1.2*1.005*($G$6-O1883),0)</f>
        <v>33.473880719999997</v>
      </c>
      <c r="M1883" s="276" t="str">
        <f>IF(($G$4-Lähteandmed!$H$45*(Kraadpäevad!$G$4-Kraadpäevad!C1883))&gt;Lähteandmed!$I$45,($G$4-Lähteandmed!$H$45*(Kraadpäevad!$G$4-Kraadpäevad!C1883)),Lähteandmed!$I$45)</f>
        <v/>
      </c>
      <c r="N1883" s="114">
        <f>IFERROR(($G$4-M1883)/($G$4-C1883),Lähteandmed!$H$45)</f>
        <v>0</v>
      </c>
      <c r="O1883" s="276">
        <f t="shared" si="59"/>
        <v>-1.1000000000000001</v>
      </c>
      <c r="P1883" s="276">
        <f>IF(O1883&lt;($G$6-1),Lähteandmed!$E$45*1.2*1.005*(($G$6-1)-O1883),0)</f>
        <v>31.72132152</v>
      </c>
    </row>
    <row r="1884" spans="2:16">
      <c r="B1884" s="113">
        <v>1880</v>
      </c>
      <c r="C1884" s="113">
        <v>-1.3</v>
      </c>
      <c r="D1884" s="276">
        <f t="shared" si="58"/>
        <v>11.28879749586558</v>
      </c>
      <c r="L1884" s="114">
        <f>IF(C1884&lt;$G$6,Lähteandmed!$E$45*1.2*1.005*($G$6-O1884),0)</f>
        <v>33.82439256</v>
      </c>
      <c r="M1884" s="276" t="str">
        <f>IF(($G$4-Lähteandmed!$H$45*(Kraadpäevad!$G$4-Kraadpäevad!C1884))&gt;Lähteandmed!$I$45,($G$4-Lähteandmed!$H$45*(Kraadpäevad!$G$4-Kraadpäevad!C1884)),Lähteandmed!$I$45)</f>
        <v/>
      </c>
      <c r="N1884" s="114">
        <f>IFERROR(($G$4-M1884)/($G$4-C1884),Lähteandmed!$H$45)</f>
        <v>0</v>
      </c>
      <c r="O1884" s="276">
        <f t="shared" si="59"/>
        <v>-1.3</v>
      </c>
      <c r="P1884" s="276">
        <f>IF(O1884&lt;($G$6-1),Lähteandmed!$E$45*1.2*1.005*(($G$6-1)-O1884),0)</f>
        <v>32.071833359999999</v>
      </c>
    </row>
    <row r="1885" spans="2:16">
      <c r="B1885" s="113">
        <v>1881</v>
      </c>
      <c r="C1885" s="113">
        <v>-1.4</v>
      </c>
      <c r="D1885" s="276">
        <f t="shared" si="58"/>
        <v>11.38879749586558</v>
      </c>
      <c r="L1885" s="114">
        <f>IF(C1885&lt;$G$6,Lähteandmed!$E$45*1.2*1.005*($G$6-O1885),0)</f>
        <v>33.999648479999998</v>
      </c>
      <c r="M1885" s="276" t="str">
        <f>IF(($G$4-Lähteandmed!$H$45*(Kraadpäevad!$G$4-Kraadpäevad!C1885))&gt;Lähteandmed!$I$45,($G$4-Lähteandmed!$H$45*(Kraadpäevad!$G$4-Kraadpäevad!C1885)),Lähteandmed!$I$45)</f>
        <v/>
      </c>
      <c r="N1885" s="114">
        <f>IFERROR(($G$4-M1885)/($G$4-C1885),Lähteandmed!$H$45)</f>
        <v>0</v>
      </c>
      <c r="O1885" s="276">
        <f t="shared" si="59"/>
        <v>-1.4</v>
      </c>
      <c r="P1885" s="276">
        <f>IF(O1885&lt;($G$6-1),Lähteandmed!$E$45*1.2*1.005*(($G$6-1)-O1885),0)</f>
        <v>32.247089279999997</v>
      </c>
    </row>
    <row r="1886" spans="2:16">
      <c r="B1886" s="113">
        <v>1882</v>
      </c>
      <c r="C1886" s="113">
        <v>-1.1000000000000001</v>
      </c>
      <c r="D1886" s="276">
        <f t="shared" si="58"/>
        <v>11.088797495865579</v>
      </c>
      <c r="L1886" s="114">
        <f>IF(C1886&lt;$G$6,Lähteandmed!$E$45*1.2*1.005*($G$6-O1886),0)</f>
        <v>33.473880719999997</v>
      </c>
      <c r="M1886" s="276" t="str">
        <f>IF(($G$4-Lähteandmed!$H$45*(Kraadpäevad!$G$4-Kraadpäevad!C1886))&gt;Lähteandmed!$I$45,($G$4-Lähteandmed!$H$45*(Kraadpäevad!$G$4-Kraadpäevad!C1886)),Lähteandmed!$I$45)</f>
        <v/>
      </c>
      <c r="N1886" s="114">
        <f>IFERROR(($G$4-M1886)/($G$4-C1886),Lähteandmed!$H$45)</f>
        <v>0</v>
      </c>
      <c r="O1886" s="276">
        <f t="shared" si="59"/>
        <v>-1.1000000000000001</v>
      </c>
      <c r="P1886" s="276">
        <f>IF(O1886&lt;($G$6-1),Lähteandmed!$E$45*1.2*1.005*(($G$6-1)-O1886),0)</f>
        <v>31.72132152</v>
      </c>
    </row>
    <row r="1887" spans="2:16">
      <c r="B1887" s="113">
        <v>1883</v>
      </c>
      <c r="C1887" s="113">
        <v>-0.7</v>
      </c>
      <c r="D1887" s="276">
        <f t="shared" si="58"/>
        <v>10.688797495865579</v>
      </c>
      <c r="L1887" s="114">
        <f>IF(C1887&lt;$G$6,Lähteandmed!$E$45*1.2*1.005*($G$6-O1887),0)</f>
        <v>32.772857039999998</v>
      </c>
      <c r="M1887" s="276" t="str">
        <f>IF(($G$4-Lähteandmed!$H$45*(Kraadpäevad!$G$4-Kraadpäevad!C1887))&gt;Lähteandmed!$I$45,($G$4-Lähteandmed!$H$45*(Kraadpäevad!$G$4-Kraadpäevad!C1887)),Lähteandmed!$I$45)</f>
        <v/>
      </c>
      <c r="N1887" s="114">
        <f>IFERROR(($G$4-M1887)/($G$4-C1887),Lähteandmed!$H$45)</f>
        <v>0</v>
      </c>
      <c r="O1887" s="276">
        <f t="shared" si="59"/>
        <v>-0.7</v>
      </c>
      <c r="P1887" s="276">
        <f>IF(O1887&lt;($G$6-1),Lähteandmed!$E$45*1.2*1.005*(($G$6-1)-O1887),0)</f>
        <v>31.020297839999998</v>
      </c>
    </row>
    <row r="1888" spans="2:16">
      <c r="B1888" s="113">
        <v>1884</v>
      </c>
      <c r="C1888" s="113">
        <v>-0.4</v>
      </c>
      <c r="D1888" s="276">
        <f t="shared" si="58"/>
        <v>10.38879749586558</v>
      </c>
      <c r="L1888" s="114">
        <f>IF(C1888&lt;$G$6,Lähteandmed!$E$45*1.2*1.005*($G$6-O1888),0)</f>
        <v>32.247089279999997</v>
      </c>
      <c r="M1888" s="276" t="str">
        <f>IF(($G$4-Lähteandmed!$H$45*(Kraadpäevad!$G$4-Kraadpäevad!C1888))&gt;Lähteandmed!$I$45,($G$4-Lähteandmed!$H$45*(Kraadpäevad!$G$4-Kraadpäevad!C1888)),Lähteandmed!$I$45)</f>
        <v/>
      </c>
      <c r="N1888" s="114">
        <f>IFERROR(($G$4-M1888)/($G$4-C1888),Lähteandmed!$H$45)</f>
        <v>0</v>
      </c>
      <c r="O1888" s="276">
        <f t="shared" si="59"/>
        <v>-0.4</v>
      </c>
      <c r="P1888" s="276">
        <f>IF(O1888&lt;($G$6-1),Lähteandmed!$E$45*1.2*1.005*(($G$6-1)-O1888),0)</f>
        <v>30.494530079999997</v>
      </c>
    </row>
    <row r="1889" spans="2:16">
      <c r="B1889" s="113">
        <v>1885</v>
      </c>
      <c r="C1889" s="113">
        <v>-0.3</v>
      </c>
      <c r="D1889" s="276">
        <f t="shared" si="58"/>
        <v>10.28879749586558</v>
      </c>
      <c r="L1889" s="114">
        <f>IF(C1889&lt;$G$6,Lähteandmed!$E$45*1.2*1.005*($G$6-O1889),0)</f>
        <v>32.071833359999999</v>
      </c>
      <c r="M1889" s="276" t="str">
        <f>IF(($G$4-Lähteandmed!$H$45*(Kraadpäevad!$G$4-Kraadpäevad!C1889))&gt;Lähteandmed!$I$45,($G$4-Lähteandmed!$H$45*(Kraadpäevad!$G$4-Kraadpäevad!C1889)),Lähteandmed!$I$45)</f>
        <v/>
      </c>
      <c r="N1889" s="114">
        <f>IFERROR(($G$4-M1889)/($G$4-C1889),Lähteandmed!$H$45)</f>
        <v>0</v>
      </c>
      <c r="O1889" s="276">
        <f t="shared" si="59"/>
        <v>-0.3</v>
      </c>
      <c r="P1889" s="276">
        <f>IF(O1889&lt;($G$6-1),Lähteandmed!$E$45*1.2*1.005*(($G$6-1)-O1889),0)</f>
        <v>30.319274159999999</v>
      </c>
    </row>
    <row r="1890" spans="2:16">
      <c r="B1890" s="113">
        <v>1886</v>
      </c>
      <c r="C1890" s="113">
        <v>-0.2</v>
      </c>
      <c r="D1890" s="276">
        <f t="shared" si="58"/>
        <v>10.188797495865579</v>
      </c>
      <c r="L1890" s="114">
        <f>IF(C1890&lt;$G$6,Lähteandmed!$E$45*1.2*1.005*($G$6-O1890),0)</f>
        <v>31.896577439999998</v>
      </c>
      <c r="M1890" s="276" t="str">
        <f>IF(($G$4-Lähteandmed!$H$45*(Kraadpäevad!$G$4-Kraadpäevad!C1890))&gt;Lähteandmed!$I$45,($G$4-Lähteandmed!$H$45*(Kraadpäevad!$G$4-Kraadpäevad!C1890)),Lähteandmed!$I$45)</f>
        <v/>
      </c>
      <c r="N1890" s="114">
        <f>IFERROR(($G$4-M1890)/($G$4-C1890),Lähteandmed!$H$45)</f>
        <v>0</v>
      </c>
      <c r="O1890" s="276">
        <f t="shared" si="59"/>
        <v>-0.2</v>
      </c>
      <c r="P1890" s="276">
        <f>IF(O1890&lt;($G$6-1),Lähteandmed!$E$45*1.2*1.005*(($G$6-1)-O1890),0)</f>
        <v>30.144018239999998</v>
      </c>
    </row>
    <row r="1891" spans="2:16">
      <c r="B1891" s="113">
        <v>1887</v>
      </c>
      <c r="C1891" s="113">
        <v>-0.1</v>
      </c>
      <c r="D1891" s="276">
        <f t="shared" si="58"/>
        <v>10.088797495865579</v>
      </c>
      <c r="L1891" s="114">
        <f>IF(C1891&lt;$G$6,Lähteandmed!$E$45*1.2*1.005*($G$6-O1891),0)</f>
        <v>31.72132152</v>
      </c>
      <c r="M1891" s="276" t="str">
        <f>IF(($G$4-Lähteandmed!$H$45*(Kraadpäevad!$G$4-Kraadpäevad!C1891))&gt;Lähteandmed!$I$45,($G$4-Lähteandmed!$H$45*(Kraadpäevad!$G$4-Kraadpäevad!C1891)),Lähteandmed!$I$45)</f>
        <v/>
      </c>
      <c r="N1891" s="114">
        <f>IFERROR(($G$4-M1891)/($G$4-C1891),Lähteandmed!$H$45)</f>
        <v>0</v>
      </c>
      <c r="O1891" s="276">
        <f t="shared" si="59"/>
        <v>-0.1</v>
      </c>
      <c r="P1891" s="276">
        <f>IF(O1891&lt;($G$6-1),Lähteandmed!$E$45*1.2*1.005*(($G$6-1)-O1891),0)</f>
        <v>29.96876232</v>
      </c>
    </row>
    <row r="1892" spans="2:16">
      <c r="B1892" s="113">
        <v>1888</v>
      </c>
      <c r="C1892" s="113">
        <v>0</v>
      </c>
      <c r="D1892" s="276">
        <f t="shared" si="58"/>
        <v>9.9887974958655796</v>
      </c>
      <c r="L1892" s="114">
        <f>IF(C1892&lt;$G$6,Lähteandmed!$E$45*1.2*1.005*($G$6-O1892),0)</f>
        <v>31.546065599999999</v>
      </c>
      <c r="M1892" s="276" t="str">
        <f>IF(($G$4-Lähteandmed!$H$45*(Kraadpäevad!$G$4-Kraadpäevad!C1892))&gt;Lähteandmed!$I$45,($G$4-Lähteandmed!$H$45*(Kraadpäevad!$G$4-Kraadpäevad!C1892)),Lähteandmed!$I$45)</f>
        <v/>
      </c>
      <c r="N1892" s="114">
        <f>IFERROR(($G$4-M1892)/($G$4-C1892),Lähteandmed!$H$45)</f>
        <v>0</v>
      </c>
      <c r="O1892" s="276">
        <f t="shared" si="59"/>
        <v>0</v>
      </c>
      <c r="P1892" s="276">
        <f>IF(O1892&lt;($G$6-1),Lähteandmed!$E$45*1.2*1.005*(($G$6-1)-O1892),0)</f>
        <v>29.793506399999998</v>
      </c>
    </row>
    <row r="1893" spans="2:16">
      <c r="B1893" s="113">
        <v>1889</v>
      </c>
      <c r="C1893" s="113">
        <v>0.1</v>
      </c>
      <c r="D1893" s="276">
        <f t="shared" si="58"/>
        <v>9.88879749586558</v>
      </c>
      <c r="L1893" s="114">
        <f>IF(C1893&lt;$G$6,Lähteandmed!$E$45*1.2*1.005*($G$6-O1893),0)</f>
        <v>31.370809679999994</v>
      </c>
      <c r="M1893" s="276" t="str">
        <f>IF(($G$4-Lähteandmed!$H$45*(Kraadpäevad!$G$4-Kraadpäevad!C1893))&gt;Lähteandmed!$I$45,($G$4-Lähteandmed!$H$45*(Kraadpäevad!$G$4-Kraadpäevad!C1893)),Lähteandmed!$I$45)</f>
        <v/>
      </c>
      <c r="N1893" s="114">
        <f>IFERROR(($G$4-M1893)/($G$4-C1893),Lähteandmed!$H$45)</f>
        <v>0</v>
      </c>
      <c r="O1893" s="276">
        <f t="shared" si="59"/>
        <v>0.1</v>
      </c>
      <c r="P1893" s="276">
        <f>IF(O1893&lt;($G$6-1),Lähteandmed!$E$45*1.2*1.005*(($G$6-1)-O1893),0)</f>
        <v>29.618250479999997</v>
      </c>
    </row>
    <row r="1894" spans="2:16">
      <c r="B1894" s="113">
        <v>1890</v>
      </c>
      <c r="C1894" s="113">
        <v>0.2</v>
      </c>
      <c r="D1894" s="276">
        <f t="shared" si="58"/>
        <v>9.7887974958655803</v>
      </c>
      <c r="L1894" s="114">
        <f>IF(C1894&lt;$G$6,Lähteandmed!$E$45*1.2*1.005*($G$6-O1894),0)</f>
        <v>31.195553759999999</v>
      </c>
      <c r="M1894" s="276" t="str">
        <f>IF(($G$4-Lähteandmed!$H$45*(Kraadpäevad!$G$4-Kraadpäevad!C1894))&gt;Lähteandmed!$I$45,($G$4-Lähteandmed!$H$45*(Kraadpäevad!$G$4-Kraadpäevad!C1894)),Lähteandmed!$I$45)</f>
        <v/>
      </c>
      <c r="N1894" s="114">
        <f>IFERROR(($G$4-M1894)/($G$4-C1894),Lähteandmed!$H$45)</f>
        <v>0</v>
      </c>
      <c r="O1894" s="276">
        <f t="shared" si="59"/>
        <v>0.2</v>
      </c>
      <c r="P1894" s="276">
        <f>IF(O1894&lt;($G$6-1),Lähteandmed!$E$45*1.2*1.005*(($G$6-1)-O1894),0)</f>
        <v>29.442994559999999</v>
      </c>
    </row>
    <row r="1895" spans="2:16">
      <c r="B1895" s="113">
        <v>1891</v>
      </c>
      <c r="C1895" s="113">
        <v>-1.4</v>
      </c>
      <c r="D1895" s="276">
        <f t="shared" si="58"/>
        <v>11.38879749586558</v>
      </c>
      <c r="L1895" s="114">
        <f>IF(C1895&lt;$G$6,Lähteandmed!$E$45*1.2*1.005*($G$6-O1895),0)</f>
        <v>33.999648479999998</v>
      </c>
      <c r="M1895" s="276" t="str">
        <f>IF(($G$4-Lähteandmed!$H$45*(Kraadpäevad!$G$4-Kraadpäevad!C1895))&gt;Lähteandmed!$I$45,($G$4-Lähteandmed!$H$45*(Kraadpäevad!$G$4-Kraadpäevad!C1895)),Lähteandmed!$I$45)</f>
        <v/>
      </c>
      <c r="N1895" s="114">
        <f>IFERROR(($G$4-M1895)/($G$4-C1895),Lähteandmed!$H$45)</f>
        <v>0</v>
      </c>
      <c r="O1895" s="276">
        <f t="shared" si="59"/>
        <v>-1.4</v>
      </c>
      <c r="P1895" s="276">
        <f>IF(O1895&lt;($G$6-1),Lähteandmed!$E$45*1.2*1.005*(($G$6-1)-O1895),0)</f>
        <v>32.247089279999997</v>
      </c>
    </row>
    <row r="1896" spans="2:16">
      <c r="B1896" s="113">
        <v>1892</v>
      </c>
      <c r="C1896" s="113">
        <v>-2.9</v>
      </c>
      <c r="D1896" s="276">
        <f t="shared" si="58"/>
        <v>12.88879749586558</v>
      </c>
      <c r="L1896" s="114">
        <f>IF(C1896&lt;$G$6,Lähteandmed!$E$45*1.2*1.005*($G$6-O1896),0)</f>
        <v>36.628487279999995</v>
      </c>
      <c r="M1896" s="276" t="str">
        <f>IF(($G$4-Lähteandmed!$H$45*(Kraadpäevad!$G$4-Kraadpäevad!C1896))&gt;Lähteandmed!$I$45,($G$4-Lähteandmed!$H$45*(Kraadpäevad!$G$4-Kraadpäevad!C1896)),Lähteandmed!$I$45)</f>
        <v/>
      </c>
      <c r="N1896" s="114">
        <f>IFERROR(($G$4-M1896)/($G$4-C1896),Lähteandmed!$H$45)</f>
        <v>0</v>
      </c>
      <c r="O1896" s="276">
        <f t="shared" si="59"/>
        <v>-2.9</v>
      </c>
      <c r="P1896" s="276">
        <f>IF(O1896&lt;($G$6-1),Lähteandmed!$E$45*1.2*1.005*(($G$6-1)-O1896),0)</f>
        <v>34.875928079999994</v>
      </c>
    </row>
    <row r="1897" spans="2:16">
      <c r="B1897" s="113">
        <v>1893</v>
      </c>
      <c r="C1897" s="113">
        <v>-4.5</v>
      </c>
      <c r="D1897" s="276">
        <f t="shared" si="58"/>
        <v>14.48879749586558</v>
      </c>
      <c r="L1897" s="114">
        <f>IF(C1897&lt;$G$6,Lähteandmed!$E$45*1.2*1.005*($G$6-O1897),0)</f>
        <v>39.432581999999996</v>
      </c>
      <c r="M1897" s="276" t="str">
        <f>IF(($G$4-Lähteandmed!$H$45*(Kraadpäevad!$G$4-Kraadpäevad!C1897))&gt;Lähteandmed!$I$45,($G$4-Lähteandmed!$H$45*(Kraadpäevad!$G$4-Kraadpäevad!C1897)),Lähteandmed!$I$45)</f>
        <v/>
      </c>
      <c r="N1897" s="114">
        <f>IFERROR(($G$4-M1897)/($G$4-C1897),Lähteandmed!$H$45)</f>
        <v>0</v>
      </c>
      <c r="O1897" s="276">
        <f t="shared" si="59"/>
        <v>-4.5</v>
      </c>
      <c r="P1897" s="276">
        <f>IF(O1897&lt;($G$6-1),Lähteandmed!$E$45*1.2*1.005*(($G$6-1)-O1897),0)</f>
        <v>37.680022799999996</v>
      </c>
    </row>
    <row r="1898" spans="2:16">
      <c r="B1898" s="113">
        <v>1894</v>
      </c>
      <c r="C1898" s="113">
        <v>-4.0999999999999996</v>
      </c>
      <c r="D1898" s="276">
        <f t="shared" si="58"/>
        <v>14.088797495865579</v>
      </c>
      <c r="L1898" s="114">
        <f>IF(C1898&lt;$G$6,Lähteandmed!$E$45*1.2*1.005*($G$6-O1898),0)</f>
        <v>38.731558319999998</v>
      </c>
      <c r="M1898" s="276" t="str">
        <f>IF(($G$4-Lähteandmed!$H$45*(Kraadpäevad!$G$4-Kraadpäevad!C1898))&gt;Lähteandmed!$I$45,($G$4-Lähteandmed!$H$45*(Kraadpäevad!$G$4-Kraadpäevad!C1898)),Lähteandmed!$I$45)</f>
        <v/>
      </c>
      <c r="N1898" s="114">
        <f>IFERROR(($G$4-M1898)/($G$4-C1898),Lähteandmed!$H$45)</f>
        <v>0</v>
      </c>
      <c r="O1898" s="276">
        <f t="shared" si="59"/>
        <v>-4.0999999999999996</v>
      </c>
      <c r="P1898" s="276">
        <f>IF(O1898&lt;($G$6-1),Lähteandmed!$E$45*1.2*1.005*(($G$6-1)-O1898),0)</f>
        <v>36.978999119999997</v>
      </c>
    </row>
    <row r="1899" spans="2:16">
      <c r="B1899" s="113">
        <v>1895</v>
      </c>
      <c r="C1899" s="113">
        <v>-3.8</v>
      </c>
      <c r="D1899" s="276">
        <f t="shared" si="58"/>
        <v>13.78879749586558</v>
      </c>
      <c r="L1899" s="114">
        <f>IF(C1899&lt;$G$6,Lähteandmed!$E$45*1.2*1.005*($G$6-O1899),0)</f>
        <v>38.205790559999997</v>
      </c>
      <c r="M1899" s="276" t="str">
        <f>IF(($G$4-Lähteandmed!$H$45*(Kraadpäevad!$G$4-Kraadpäevad!C1899))&gt;Lähteandmed!$I$45,($G$4-Lähteandmed!$H$45*(Kraadpäevad!$G$4-Kraadpäevad!C1899)),Lähteandmed!$I$45)</f>
        <v/>
      </c>
      <c r="N1899" s="114">
        <f>IFERROR(($G$4-M1899)/($G$4-C1899),Lähteandmed!$H$45)</f>
        <v>0</v>
      </c>
      <c r="O1899" s="276">
        <f t="shared" si="59"/>
        <v>-3.8</v>
      </c>
      <c r="P1899" s="276">
        <f>IF(O1899&lt;($G$6-1),Lähteandmed!$E$45*1.2*1.005*(($G$6-1)-O1899),0)</f>
        <v>36.453231359999997</v>
      </c>
    </row>
    <row r="1900" spans="2:16">
      <c r="B1900" s="113">
        <v>1896</v>
      </c>
      <c r="C1900" s="113">
        <v>-3.4</v>
      </c>
      <c r="D1900" s="276">
        <f t="shared" si="58"/>
        <v>13.38879749586558</v>
      </c>
      <c r="L1900" s="114">
        <f>IF(C1900&lt;$G$6,Lähteandmed!$E$45*1.2*1.005*($G$6-O1900),0)</f>
        <v>37.504766879999998</v>
      </c>
      <c r="M1900" s="276" t="str">
        <f>IF(($G$4-Lähteandmed!$H$45*(Kraadpäevad!$G$4-Kraadpäevad!C1900))&gt;Lähteandmed!$I$45,($G$4-Lähteandmed!$H$45*(Kraadpäevad!$G$4-Kraadpäevad!C1900)),Lähteandmed!$I$45)</f>
        <v/>
      </c>
      <c r="N1900" s="114">
        <f>IFERROR(($G$4-M1900)/($G$4-C1900),Lähteandmed!$H$45)</f>
        <v>0</v>
      </c>
      <c r="O1900" s="276">
        <f t="shared" si="59"/>
        <v>-3.4</v>
      </c>
      <c r="P1900" s="276">
        <f>IF(O1900&lt;($G$6-1),Lähteandmed!$E$45*1.2*1.005*(($G$6-1)-O1900),0)</f>
        <v>35.752207679999998</v>
      </c>
    </row>
    <row r="1901" spans="2:16">
      <c r="B1901" s="113">
        <v>1897</v>
      </c>
      <c r="C1901" s="113">
        <v>-3.3</v>
      </c>
      <c r="D1901" s="276">
        <f t="shared" si="58"/>
        <v>13.28879749586558</v>
      </c>
      <c r="L1901" s="114">
        <f>IF(C1901&lt;$G$6,Lähteandmed!$E$45*1.2*1.005*($G$6-O1901),0)</f>
        <v>37.32951096</v>
      </c>
      <c r="M1901" s="276" t="str">
        <f>IF(($G$4-Lähteandmed!$H$45*(Kraadpäevad!$G$4-Kraadpäevad!C1901))&gt;Lähteandmed!$I$45,($G$4-Lähteandmed!$H$45*(Kraadpäevad!$G$4-Kraadpäevad!C1901)),Lähteandmed!$I$45)</f>
        <v/>
      </c>
      <c r="N1901" s="114">
        <f>IFERROR(($G$4-M1901)/($G$4-C1901),Lähteandmed!$H$45)</f>
        <v>0</v>
      </c>
      <c r="O1901" s="276">
        <f t="shared" si="59"/>
        <v>-3.3</v>
      </c>
      <c r="P1901" s="276">
        <f>IF(O1901&lt;($G$6-1),Lähteandmed!$E$45*1.2*1.005*(($G$6-1)-O1901),0)</f>
        <v>35.57695176</v>
      </c>
    </row>
    <row r="1902" spans="2:16">
      <c r="B1902" s="113">
        <v>1898</v>
      </c>
      <c r="C1902" s="113">
        <v>-3.2</v>
      </c>
      <c r="D1902" s="276">
        <f t="shared" si="58"/>
        <v>13.188797495865579</v>
      </c>
      <c r="L1902" s="114">
        <f>IF(C1902&lt;$G$6,Lähteandmed!$E$45*1.2*1.005*($G$6-O1902),0)</f>
        <v>37.154255039999995</v>
      </c>
      <c r="M1902" s="276" t="str">
        <f>IF(($G$4-Lähteandmed!$H$45*(Kraadpäevad!$G$4-Kraadpäevad!C1902))&gt;Lähteandmed!$I$45,($G$4-Lähteandmed!$H$45*(Kraadpäevad!$G$4-Kraadpäevad!C1902)),Lähteandmed!$I$45)</f>
        <v/>
      </c>
      <c r="N1902" s="114">
        <f>IFERROR(($G$4-M1902)/($G$4-C1902),Lähteandmed!$H$45)</f>
        <v>0</v>
      </c>
      <c r="O1902" s="276">
        <f t="shared" si="59"/>
        <v>-3.2</v>
      </c>
      <c r="P1902" s="276">
        <f>IF(O1902&lt;($G$6-1),Lähteandmed!$E$45*1.2*1.005*(($G$6-1)-O1902),0)</f>
        <v>35.401695839999995</v>
      </c>
    </row>
    <row r="1903" spans="2:16">
      <c r="B1903" s="113">
        <v>1899</v>
      </c>
      <c r="C1903" s="113">
        <v>-3.1</v>
      </c>
      <c r="D1903" s="276">
        <f t="shared" si="58"/>
        <v>13.088797495865579</v>
      </c>
      <c r="L1903" s="114">
        <f>IF(C1903&lt;$G$6,Lähteandmed!$E$45*1.2*1.005*($G$6-O1903),0)</f>
        <v>36.978999119999997</v>
      </c>
      <c r="M1903" s="276" t="str">
        <f>IF(($G$4-Lähteandmed!$H$45*(Kraadpäevad!$G$4-Kraadpäevad!C1903))&gt;Lähteandmed!$I$45,($G$4-Lähteandmed!$H$45*(Kraadpäevad!$G$4-Kraadpäevad!C1903)),Lähteandmed!$I$45)</f>
        <v/>
      </c>
      <c r="N1903" s="114">
        <f>IFERROR(($G$4-M1903)/($G$4-C1903),Lähteandmed!$H$45)</f>
        <v>0</v>
      </c>
      <c r="O1903" s="276">
        <f t="shared" si="59"/>
        <v>-3.1</v>
      </c>
      <c r="P1903" s="276">
        <f>IF(O1903&lt;($G$6-1),Lähteandmed!$E$45*1.2*1.005*(($G$6-1)-O1903),0)</f>
        <v>35.226439919999997</v>
      </c>
    </row>
    <row r="1904" spans="2:16">
      <c r="B1904" s="113">
        <v>1900</v>
      </c>
      <c r="C1904" s="113">
        <v>-2.9</v>
      </c>
      <c r="D1904" s="276">
        <f t="shared" si="58"/>
        <v>12.88879749586558</v>
      </c>
      <c r="L1904" s="114">
        <f>IF(C1904&lt;$G$6,Lähteandmed!$E$45*1.2*1.005*($G$6-O1904),0)</f>
        <v>36.628487279999995</v>
      </c>
      <c r="M1904" s="276" t="str">
        <f>IF(($G$4-Lähteandmed!$H$45*(Kraadpäevad!$G$4-Kraadpäevad!C1904))&gt;Lähteandmed!$I$45,($G$4-Lähteandmed!$H$45*(Kraadpäevad!$G$4-Kraadpäevad!C1904)),Lähteandmed!$I$45)</f>
        <v/>
      </c>
      <c r="N1904" s="114">
        <f>IFERROR(($G$4-M1904)/($G$4-C1904),Lähteandmed!$H$45)</f>
        <v>0</v>
      </c>
      <c r="O1904" s="276">
        <f t="shared" si="59"/>
        <v>-2.9</v>
      </c>
      <c r="P1904" s="276">
        <f>IF(O1904&lt;($G$6-1),Lähteandmed!$E$45*1.2*1.005*(($G$6-1)-O1904),0)</f>
        <v>34.875928079999994</v>
      </c>
    </row>
    <row r="1905" spans="2:16">
      <c r="B1905" s="113">
        <v>1901</v>
      </c>
      <c r="C1905" s="113">
        <v>-2.8</v>
      </c>
      <c r="D1905" s="276">
        <f t="shared" si="58"/>
        <v>12.78879749586558</v>
      </c>
      <c r="L1905" s="114">
        <f>IF(C1905&lt;$G$6,Lähteandmed!$E$45*1.2*1.005*($G$6-O1905),0)</f>
        <v>36.453231359999997</v>
      </c>
      <c r="M1905" s="276" t="str">
        <f>IF(($G$4-Lähteandmed!$H$45*(Kraadpäevad!$G$4-Kraadpäevad!C1905))&gt;Lähteandmed!$I$45,($G$4-Lähteandmed!$H$45*(Kraadpäevad!$G$4-Kraadpäevad!C1905)),Lähteandmed!$I$45)</f>
        <v/>
      </c>
      <c r="N1905" s="114">
        <f>IFERROR(($G$4-M1905)/($G$4-C1905),Lähteandmed!$H$45)</f>
        <v>0</v>
      </c>
      <c r="O1905" s="276">
        <f t="shared" si="59"/>
        <v>-2.8</v>
      </c>
      <c r="P1905" s="276">
        <f>IF(O1905&lt;($G$6-1),Lähteandmed!$E$45*1.2*1.005*(($G$6-1)-O1905),0)</f>
        <v>34.700672159999996</v>
      </c>
    </row>
    <row r="1906" spans="2:16">
      <c r="B1906" s="113">
        <v>1902</v>
      </c>
      <c r="C1906" s="113">
        <v>-2.6</v>
      </c>
      <c r="D1906" s="276">
        <f t="shared" si="58"/>
        <v>12.588797495865579</v>
      </c>
      <c r="L1906" s="114">
        <f>IF(C1906&lt;$G$6,Lähteandmed!$E$45*1.2*1.005*($G$6-O1906),0)</f>
        <v>36.102719520000001</v>
      </c>
      <c r="M1906" s="276" t="str">
        <f>IF(($G$4-Lähteandmed!$H$45*(Kraadpäevad!$G$4-Kraadpäevad!C1906))&gt;Lähteandmed!$I$45,($G$4-Lähteandmed!$H$45*(Kraadpäevad!$G$4-Kraadpäevad!C1906)),Lähteandmed!$I$45)</f>
        <v/>
      </c>
      <c r="N1906" s="114">
        <f>IFERROR(($G$4-M1906)/($G$4-C1906),Lähteandmed!$H$45)</f>
        <v>0</v>
      </c>
      <c r="O1906" s="276">
        <f t="shared" si="59"/>
        <v>-2.6</v>
      </c>
      <c r="P1906" s="276">
        <f>IF(O1906&lt;($G$6-1),Lähteandmed!$E$45*1.2*1.005*(($G$6-1)-O1906),0)</f>
        <v>34.350160320000001</v>
      </c>
    </row>
    <row r="1907" spans="2:16">
      <c r="B1907" s="113">
        <v>1903</v>
      </c>
      <c r="C1907" s="113">
        <v>-2.2999999999999998</v>
      </c>
      <c r="D1907" s="276">
        <f t="shared" si="58"/>
        <v>12.28879749586558</v>
      </c>
      <c r="L1907" s="114">
        <f>IF(C1907&lt;$G$6,Lähteandmed!$E$45*1.2*1.005*($G$6-O1907),0)</f>
        <v>35.57695176</v>
      </c>
      <c r="M1907" s="276" t="str">
        <f>IF(($G$4-Lähteandmed!$H$45*(Kraadpäevad!$G$4-Kraadpäevad!C1907))&gt;Lähteandmed!$I$45,($G$4-Lähteandmed!$H$45*(Kraadpäevad!$G$4-Kraadpäevad!C1907)),Lähteandmed!$I$45)</f>
        <v/>
      </c>
      <c r="N1907" s="114">
        <f>IFERROR(($G$4-M1907)/($G$4-C1907),Lähteandmed!$H$45)</f>
        <v>0</v>
      </c>
      <c r="O1907" s="276">
        <f t="shared" si="59"/>
        <v>-2.2999999999999998</v>
      </c>
      <c r="P1907" s="276">
        <f>IF(O1907&lt;($G$6-1),Lähteandmed!$E$45*1.2*1.005*(($G$6-1)-O1907),0)</f>
        <v>33.82439256</v>
      </c>
    </row>
    <row r="1908" spans="2:16">
      <c r="B1908" s="113">
        <v>1904</v>
      </c>
      <c r="C1908" s="113">
        <v>-2.1</v>
      </c>
      <c r="D1908" s="276">
        <f t="shared" si="58"/>
        <v>12.088797495865579</v>
      </c>
      <c r="L1908" s="114">
        <f>IF(C1908&lt;$G$6,Lähteandmed!$E$45*1.2*1.005*($G$6-O1908),0)</f>
        <v>35.226439919999997</v>
      </c>
      <c r="M1908" s="276" t="str">
        <f>IF(($G$4-Lähteandmed!$H$45*(Kraadpäevad!$G$4-Kraadpäevad!C1908))&gt;Lähteandmed!$I$45,($G$4-Lähteandmed!$H$45*(Kraadpäevad!$G$4-Kraadpäevad!C1908)),Lähteandmed!$I$45)</f>
        <v/>
      </c>
      <c r="N1908" s="114">
        <f>IFERROR(($G$4-M1908)/($G$4-C1908),Lähteandmed!$H$45)</f>
        <v>0</v>
      </c>
      <c r="O1908" s="276">
        <f t="shared" si="59"/>
        <v>-2.1</v>
      </c>
      <c r="P1908" s="276">
        <f>IF(O1908&lt;($G$6-1),Lähteandmed!$E$45*1.2*1.005*(($G$6-1)-O1908),0)</f>
        <v>33.473880719999997</v>
      </c>
    </row>
    <row r="1909" spans="2:16">
      <c r="B1909" s="113">
        <v>1905</v>
      </c>
      <c r="C1909" s="113">
        <v>-1.8</v>
      </c>
      <c r="D1909" s="276">
        <f t="shared" si="58"/>
        <v>11.78879749586558</v>
      </c>
      <c r="L1909" s="114">
        <f>IF(C1909&lt;$G$6,Lähteandmed!$E$45*1.2*1.005*($G$6-O1909),0)</f>
        <v>34.700672159999996</v>
      </c>
      <c r="M1909" s="276" t="str">
        <f>IF(($G$4-Lähteandmed!$H$45*(Kraadpäevad!$G$4-Kraadpäevad!C1909))&gt;Lähteandmed!$I$45,($G$4-Lähteandmed!$H$45*(Kraadpäevad!$G$4-Kraadpäevad!C1909)),Lähteandmed!$I$45)</f>
        <v/>
      </c>
      <c r="N1909" s="114">
        <f>IFERROR(($G$4-M1909)/($G$4-C1909),Lähteandmed!$H$45)</f>
        <v>0</v>
      </c>
      <c r="O1909" s="276">
        <f t="shared" si="59"/>
        <v>-1.8</v>
      </c>
      <c r="P1909" s="276">
        <f>IF(O1909&lt;($G$6-1),Lähteandmed!$E$45*1.2*1.005*(($G$6-1)-O1909),0)</f>
        <v>32.948112959999996</v>
      </c>
    </row>
    <row r="1910" spans="2:16">
      <c r="B1910" s="113">
        <v>1906</v>
      </c>
      <c r="C1910" s="113">
        <v>-1.3</v>
      </c>
      <c r="D1910" s="276">
        <f t="shared" si="58"/>
        <v>11.28879749586558</v>
      </c>
      <c r="L1910" s="114">
        <f>IF(C1910&lt;$G$6,Lähteandmed!$E$45*1.2*1.005*($G$6-O1910),0)</f>
        <v>33.82439256</v>
      </c>
      <c r="M1910" s="276" t="str">
        <f>IF(($G$4-Lähteandmed!$H$45*(Kraadpäevad!$G$4-Kraadpäevad!C1910))&gt;Lähteandmed!$I$45,($G$4-Lähteandmed!$H$45*(Kraadpäevad!$G$4-Kraadpäevad!C1910)),Lähteandmed!$I$45)</f>
        <v/>
      </c>
      <c r="N1910" s="114">
        <f>IFERROR(($G$4-M1910)/($G$4-C1910),Lähteandmed!$H$45)</f>
        <v>0</v>
      </c>
      <c r="O1910" s="276">
        <f t="shared" si="59"/>
        <v>-1.3</v>
      </c>
      <c r="P1910" s="276">
        <f>IF(O1910&lt;($G$6-1),Lähteandmed!$E$45*1.2*1.005*(($G$6-1)-O1910),0)</f>
        <v>32.071833359999999</v>
      </c>
    </row>
    <row r="1911" spans="2:16">
      <c r="B1911" s="113">
        <v>1907</v>
      </c>
      <c r="C1911" s="113">
        <v>-0.9</v>
      </c>
      <c r="D1911" s="276">
        <f t="shared" si="58"/>
        <v>10.88879749586558</v>
      </c>
      <c r="L1911" s="114">
        <f>IF(C1911&lt;$G$6,Lähteandmed!$E$45*1.2*1.005*($G$6-O1911),0)</f>
        <v>33.123368879999994</v>
      </c>
      <c r="M1911" s="276" t="str">
        <f>IF(($G$4-Lähteandmed!$H$45*(Kraadpäevad!$G$4-Kraadpäevad!C1911))&gt;Lähteandmed!$I$45,($G$4-Lähteandmed!$H$45*(Kraadpäevad!$G$4-Kraadpäevad!C1911)),Lähteandmed!$I$45)</f>
        <v/>
      </c>
      <c r="N1911" s="114">
        <f>IFERROR(($G$4-M1911)/($G$4-C1911),Lähteandmed!$H$45)</f>
        <v>0</v>
      </c>
      <c r="O1911" s="276">
        <f t="shared" si="59"/>
        <v>-0.9</v>
      </c>
      <c r="P1911" s="276">
        <f>IF(O1911&lt;($G$6-1),Lähteandmed!$E$45*1.2*1.005*(($G$6-1)-O1911),0)</f>
        <v>31.370809679999994</v>
      </c>
    </row>
    <row r="1912" spans="2:16">
      <c r="B1912" s="113">
        <v>1908</v>
      </c>
      <c r="C1912" s="113">
        <v>-0.4</v>
      </c>
      <c r="D1912" s="276">
        <f t="shared" si="58"/>
        <v>10.38879749586558</v>
      </c>
      <c r="L1912" s="114">
        <f>IF(C1912&lt;$G$6,Lähteandmed!$E$45*1.2*1.005*($G$6-O1912),0)</f>
        <v>32.247089279999997</v>
      </c>
      <c r="M1912" s="276" t="str">
        <f>IF(($G$4-Lähteandmed!$H$45*(Kraadpäevad!$G$4-Kraadpäevad!C1912))&gt;Lähteandmed!$I$45,($G$4-Lähteandmed!$H$45*(Kraadpäevad!$G$4-Kraadpäevad!C1912)),Lähteandmed!$I$45)</f>
        <v/>
      </c>
      <c r="N1912" s="114">
        <f>IFERROR(($G$4-M1912)/($G$4-C1912),Lähteandmed!$H$45)</f>
        <v>0</v>
      </c>
      <c r="O1912" s="276">
        <f t="shared" si="59"/>
        <v>-0.4</v>
      </c>
      <c r="P1912" s="276">
        <f>IF(O1912&lt;($G$6-1),Lähteandmed!$E$45*1.2*1.005*(($G$6-1)-O1912),0)</f>
        <v>30.494530079999997</v>
      </c>
    </row>
    <row r="1913" spans="2:16">
      <c r="B1913" s="113">
        <v>1909</v>
      </c>
      <c r="C1913" s="113">
        <v>-0.6</v>
      </c>
      <c r="D1913" s="276">
        <f t="shared" si="58"/>
        <v>10.588797495865579</v>
      </c>
      <c r="L1913" s="114">
        <f>IF(C1913&lt;$G$6,Lähteandmed!$E$45*1.2*1.005*($G$6-O1913),0)</f>
        <v>32.59760112</v>
      </c>
      <c r="M1913" s="276" t="str">
        <f>IF(($G$4-Lähteandmed!$H$45*(Kraadpäevad!$G$4-Kraadpäevad!C1913))&gt;Lähteandmed!$I$45,($G$4-Lähteandmed!$H$45*(Kraadpäevad!$G$4-Kraadpäevad!C1913)),Lähteandmed!$I$45)</f>
        <v/>
      </c>
      <c r="N1913" s="114">
        <f>IFERROR(($G$4-M1913)/($G$4-C1913),Lähteandmed!$H$45)</f>
        <v>0</v>
      </c>
      <c r="O1913" s="276">
        <f t="shared" si="59"/>
        <v>-0.6</v>
      </c>
      <c r="P1913" s="276">
        <f>IF(O1913&lt;($G$6-1),Lähteandmed!$E$45*1.2*1.005*(($G$6-1)-O1913),0)</f>
        <v>30.84504192</v>
      </c>
    </row>
    <row r="1914" spans="2:16">
      <c r="B1914" s="113">
        <v>1910</v>
      </c>
      <c r="C1914" s="113">
        <v>-0.8</v>
      </c>
      <c r="D1914" s="276">
        <f t="shared" si="58"/>
        <v>10.78879749586558</v>
      </c>
      <c r="L1914" s="114">
        <f>IF(C1914&lt;$G$6,Lähteandmed!$E$45*1.2*1.005*($G$6-O1914),0)</f>
        <v>32.948112959999996</v>
      </c>
      <c r="M1914" s="276" t="str">
        <f>IF(($G$4-Lähteandmed!$H$45*(Kraadpäevad!$G$4-Kraadpäevad!C1914))&gt;Lähteandmed!$I$45,($G$4-Lähteandmed!$H$45*(Kraadpäevad!$G$4-Kraadpäevad!C1914)),Lähteandmed!$I$45)</f>
        <v/>
      </c>
      <c r="N1914" s="114">
        <f>IFERROR(($G$4-M1914)/($G$4-C1914),Lähteandmed!$H$45)</f>
        <v>0</v>
      </c>
      <c r="O1914" s="276">
        <f t="shared" si="59"/>
        <v>-0.8</v>
      </c>
      <c r="P1914" s="276">
        <f>IF(O1914&lt;($G$6-1),Lähteandmed!$E$45*1.2*1.005*(($G$6-1)-O1914),0)</f>
        <v>31.195553759999999</v>
      </c>
    </row>
    <row r="1915" spans="2:16">
      <c r="B1915" s="113">
        <v>1911</v>
      </c>
      <c r="C1915" s="113">
        <v>-1</v>
      </c>
      <c r="D1915" s="276">
        <f t="shared" si="58"/>
        <v>10.98879749586558</v>
      </c>
      <c r="L1915" s="114">
        <f>IF(C1915&lt;$G$6,Lähteandmed!$E$45*1.2*1.005*($G$6-O1915),0)</f>
        <v>33.298624799999999</v>
      </c>
      <c r="M1915" s="276" t="str">
        <f>IF(($G$4-Lähteandmed!$H$45*(Kraadpäevad!$G$4-Kraadpäevad!C1915))&gt;Lähteandmed!$I$45,($G$4-Lähteandmed!$H$45*(Kraadpäevad!$G$4-Kraadpäevad!C1915)),Lähteandmed!$I$45)</f>
        <v/>
      </c>
      <c r="N1915" s="114">
        <f>IFERROR(($G$4-M1915)/($G$4-C1915),Lähteandmed!$H$45)</f>
        <v>0</v>
      </c>
      <c r="O1915" s="276">
        <f t="shared" si="59"/>
        <v>-1</v>
      </c>
      <c r="P1915" s="276">
        <f>IF(O1915&lt;($G$6-1),Lähteandmed!$E$45*1.2*1.005*(($G$6-1)-O1915),0)</f>
        <v>31.546065599999999</v>
      </c>
    </row>
    <row r="1916" spans="2:16">
      <c r="B1916" s="113">
        <v>1912</v>
      </c>
      <c r="C1916" s="113">
        <v>-1</v>
      </c>
      <c r="D1916" s="276">
        <f t="shared" si="58"/>
        <v>10.98879749586558</v>
      </c>
      <c r="L1916" s="114">
        <f>IF(C1916&lt;$G$6,Lähteandmed!$E$45*1.2*1.005*($G$6-O1916),0)</f>
        <v>33.298624799999999</v>
      </c>
      <c r="M1916" s="276" t="str">
        <f>IF(($G$4-Lähteandmed!$H$45*(Kraadpäevad!$G$4-Kraadpäevad!C1916))&gt;Lähteandmed!$I$45,($G$4-Lähteandmed!$H$45*(Kraadpäevad!$G$4-Kraadpäevad!C1916)),Lähteandmed!$I$45)</f>
        <v/>
      </c>
      <c r="N1916" s="114">
        <f>IFERROR(($G$4-M1916)/($G$4-C1916),Lähteandmed!$H$45)</f>
        <v>0</v>
      </c>
      <c r="O1916" s="276">
        <f t="shared" si="59"/>
        <v>-1</v>
      </c>
      <c r="P1916" s="276">
        <f>IF(O1916&lt;($G$6-1),Lähteandmed!$E$45*1.2*1.005*(($G$6-1)-O1916),0)</f>
        <v>31.546065599999999</v>
      </c>
    </row>
    <row r="1917" spans="2:16">
      <c r="B1917" s="113">
        <v>1913</v>
      </c>
      <c r="C1917" s="113">
        <v>-0.9</v>
      </c>
      <c r="D1917" s="276">
        <f t="shared" si="58"/>
        <v>10.88879749586558</v>
      </c>
      <c r="L1917" s="114">
        <f>IF(C1917&lt;$G$6,Lähteandmed!$E$45*1.2*1.005*($G$6-O1917),0)</f>
        <v>33.123368879999994</v>
      </c>
      <c r="M1917" s="276" t="str">
        <f>IF(($G$4-Lähteandmed!$H$45*(Kraadpäevad!$G$4-Kraadpäevad!C1917))&gt;Lähteandmed!$I$45,($G$4-Lähteandmed!$H$45*(Kraadpäevad!$G$4-Kraadpäevad!C1917)),Lähteandmed!$I$45)</f>
        <v/>
      </c>
      <c r="N1917" s="114">
        <f>IFERROR(($G$4-M1917)/($G$4-C1917),Lähteandmed!$H$45)</f>
        <v>0</v>
      </c>
      <c r="O1917" s="276">
        <f t="shared" si="59"/>
        <v>-0.9</v>
      </c>
      <c r="P1917" s="276">
        <f>IF(O1917&lt;($G$6-1),Lähteandmed!$E$45*1.2*1.005*(($G$6-1)-O1917),0)</f>
        <v>31.370809679999994</v>
      </c>
    </row>
    <row r="1918" spans="2:16">
      <c r="B1918" s="113">
        <v>1914</v>
      </c>
      <c r="C1918" s="113">
        <v>-0.9</v>
      </c>
      <c r="D1918" s="276">
        <f t="shared" si="58"/>
        <v>10.88879749586558</v>
      </c>
      <c r="L1918" s="114">
        <f>IF(C1918&lt;$G$6,Lähteandmed!$E$45*1.2*1.005*($G$6-O1918),0)</f>
        <v>33.123368879999994</v>
      </c>
      <c r="M1918" s="276" t="str">
        <f>IF(($G$4-Lähteandmed!$H$45*(Kraadpäevad!$G$4-Kraadpäevad!C1918))&gt;Lähteandmed!$I$45,($G$4-Lähteandmed!$H$45*(Kraadpäevad!$G$4-Kraadpäevad!C1918)),Lähteandmed!$I$45)</f>
        <v/>
      </c>
      <c r="N1918" s="114">
        <f>IFERROR(($G$4-M1918)/($G$4-C1918),Lähteandmed!$H$45)</f>
        <v>0</v>
      </c>
      <c r="O1918" s="276">
        <f t="shared" si="59"/>
        <v>-0.9</v>
      </c>
      <c r="P1918" s="276">
        <f>IF(O1918&lt;($G$6-1),Lähteandmed!$E$45*1.2*1.005*(($G$6-1)-O1918),0)</f>
        <v>31.370809679999994</v>
      </c>
    </row>
    <row r="1919" spans="2:16">
      <c r="B1919" s="113">
        <v>1915</v>
      </c>
      <c r="C1919" s="113">
        <v>-2.2000000000000002</v>
      </c>
      <c r="D1919" s="276">
        <f t="shared" si="58"/>
        <v>12.188797495865579</v>
      </c>
      <c r="L1919" s="114">
        <f>IF(C1919&lt;$G$6,Lähteandmed!$E$45*1.2*1.005*($G$6-O1919),0)</f>
        <v>35.401695839999995</v>
      </c>
      <c r="M1919" s="276" t="str">
        <f>IF(($G$4-Lähteandmed!$H$45*(Kraadpäevad!$G$4-Kraadpäevad!C1919))&gt;Lähteandmed!$I$45,($G$4-Lähteandmed!$H$45*(Kraadpäevad!$G$4-Kraadpäevad!C1919)),Lähteandmed!$I$45)</f>
        <v/>
      </c>
      <c r="N1919" s="114">
        <f>IFERROR(($G$4-M1919)/($G$4-C1919),Lähteandmed!$H$45)</f>
        <v>0</v>
      </c>
      <c r="O1919" s="276">
        <f t="shared" si="59"/>
        <v>-2.2000000000000002</v>
      </c>
      <c r="P1919" s="276">
        <f>IF(O1919&lt;($G$6-1),Lähteandmed!$E$45*1.2*1.005*(($G$6-1)-O1919),0)</f>
        <v>33.649136639999995</v>
      </c>
    </row>
    <row r="1920" spans="2:16">
      <c r="B1920" s="113">
        <v>1916</v>
      </c>
      <c r="C1920" s="113">
        <v>-3.5</v>
      </c>
      <c r="D1920" s="276">
        <f t="shared" si="58"/>
        <v>13.48879749586558</v>
      </c>
      <c r="L1920" s="114">
        <f>IF(C1920&lt;$G$6,Lähteandmed!$E$45*1.2*1.005*($G$6-O1920),0)</f>
        <v>37.680022799999996</v>
      </c>
      <c r="M1920" s="276" t="str">
        <f>IF(($G$4-Lähteandmed!$H$45*(Kraadpäevad!$G$4-Kraadpäevad!C1920))&gt;Lähteandmed!$I$45,($G$4-Lähteandmed!$H$45*(Kraadpäevad!$G$4-Kraadpäevad!C1920)),Lähteandmed!$I$45)</f>
        <v/>
      </c>
      <c r="N1920" s="114">
        <f>IFERROR(($G$4-M1920)/($G$4-C1920),Lähteandmed!$H$45)</f>
        <v>0</v>
      </c>
      <c r="O1920" s="276">
        <f t="shared" si="59"/>
        <v>-3.5</v>
      </c>
      <c r="P1920" s="276">
        <f>IF(O1920&lt;($G$6-1),Lähteandmed!$E$45*1.2*1.005*(($G$6-1)-O1920),0)</f>
        <v>35.927463599999996</v>
      </c>
    </row>
    <row r="1921" spans="2:16">
      <c r="B1921" s="113">
        <v>1917</v>
      </c>
      <c r="C1921" s="113">
        <v>-4.8</v>
      </c>
      <c r="D1921" s="276">
        <f t="shared" si="58"/>
        <v>14.78879749586558</v>
      </c>
      <c r="L1921" s="114">
        <f>IF(C1921&lt;$G$6,Lähteandmed!$E$45*1.2*1.005*($G$6-O1921),0)</f>
        <v>39.958349759999997</v>
      </c>
      <c r="M1921" s="276" t="str">
        <f>IF(($G$4-Lähteandmed!$H$45*(Kraadpäevad!$G$4-Kraadpäevad!C1921))&gt;Lähteandmed!$I$45,($G$4-Lähteandmed!$H$45*(Kraadpäevad!$G$4-Kraadpäevad!C1921)),Lähteandmed!$I$45)</f>
        <v/>
      </c>
      <c r="N1921" s="114">
        <f>IFERROR(($G$4-M1921)/($G$4-C1921),Lähteandmed!$H$45)</f>
        <v>0</v>
      </c>
      <c r="O1921" s="276">
        <f t="shared" si="59"/>
        <v>-4.8</v>
      </c>
      <c r="P1921" s="276">
        <f>IF(O1921&lt;($G$6-1),Lähteandmed!$E$45*1.2*1.005*(($G$6-1)-O1921),0)</f>
        <v>38.205790559999997</v>
      </c>
    </row>
    <row r="1922" spans="2:16">
      <c r="B1922" s="113">
        <v>1918</v>
      </c>
      <c r="C1922" s="113">
        <v>-5.0999999999999996</v>
      </c>
      <c r="D1922" s="276">
        <f t="shared" si="58"/>
        <v>15.088797495865579</v>
      </c>
      <c r="L1922" s="114">
        <f>IF(C1922&lt;$G$6,Lähteandmed!$E$45*1.2*1.005*($G$6-O1922),0)</f>
        <v>40.484117519999998</v>
      </c>
      <c r="M1922" s="276" t="str">
        <f>IF(($G$4-Lähteandmed!$H$45*(Kraadpäevad!$G$4-Kraadpäevad!C1922))&gt;Lähteandmed!$I$45,($G$4-Lähteandmed!$H$45*(Kraadpäevad!$G$4-Kraadpäevad!C1922)),Lähteandmed!$I$45)</f>
        <v/>
      </c>
      <c r="N1922" s="114">
        <f>IFERROR(($G$4-M1922)/($G$4-C1922),Lähteandmed!$H$45)</f>
        <v>0</v>
      </c>
      <c r="O1922" s="276">
        <f t="shared" si="59"/>
        <v>-5.0999999999999996</v>
      </c>
      <c r="P1922" s="276">
        <f>IF(O1922&lt;($G$6-1),Lähteandmed!$E$45*1.2*1.005*(($G$6-1)-O1922),0)</f>
        <v>38.731558319999998</v>
      </c>
    </row>
    <row r="1923" spans="2:16">
      <c r="B1923" s="113">
        <v>1919</v>
      </c>
      <c r="C1923" s="113">
        <v>-5.5</v>
      </c>
      <c r="D1923" s="276">
        <f t="shared" si="58"/>
        <v>15.48879749586558</v>
      </c>
      <c r="L1923" s="114">
        <f>IF(C1923&lt;$G$6,Lähteandmed!$E$45*1.2*1.005*($G$6-O1923),0)</f>
        <v>41.185141199999997</v>
      </c>
      <c r="M1923" s="276" t="str">
        <f>IF(($G$4-Lähteandmed!$H$45*(Kraadpäevad!$G$4-Kraadpäevad!C1923))&gt;Lähteandmed!$I$45,($G$4-Lähteandmed!$H$45*(Kraadpäevad!$G$4-Kraadpäevad!C1923)),Lähteandmed!$I$45)</f>
        <v/>
      </c>
      <c r="N1923" s="114">
        <f>IFERROR(($G$4-M1923)/($G$4-C1923),Lähteandmed!$H$45)</f>
        <v>0</v>
      </c>
      <c r="O1923" s="276">
        <f t="shared" si="59"/>
        <v>-5.5</v>
      </c>
      <c r="P1923" s="276">
        <f>IF(O1923&lt;($G$6-1),Lähteandmed!$E$45*1.2*1.005*(($G$6-1)-O1923),0)</f>
        <v>39.432581999999996</v>
      </c>
    </row>
    <row r="1924" spans="2:16">
      <c r="B1924" s="113">
        <v>1920</v>
      </c>
      <c r="C1924" s="113">
        <v>-5.8</v>
      </c>
      <c r="D1924" s="276">
        <f t="shared" ref="D1924:D1987" si="60">IFERROR(IF($G$5-C1924&gt;0,$G$5-C1924,"0"),0)</f>
        <v>15.78879749586558</v>
      </c>
      <c r="L1924" s="114">
        <f>IF(C1924&lt;$G$6,Lähteandmed!$E$45*1.2*1.005*($G$6-O1924),0)</f>
        <v>41.710908959999998</v>
      </c>
      <c r="M1924" s="276" t="str">
        <f>IF(($G$4-Lähteandmed!$H$45*(Kraadpäevad!$G$4-Kraadpäevad!C1924))&gt;Lähteandmed!$I$45,($G$4-Lähteandmed!$H$45*(Kraadpäevad!$G$4-Kraadpäevad!C1924)),Lähteandmed!$I$45)</f>
        <v/>
      </c>
      <c r="N1924" s="114">
        <f>IFERROR(($G$4-M1924)/($G$4-C1924),Lähteandmed!$H$45)</f>
        <v>0</v>
      </c>
      <c r="O1924" s="276">
        <f t="shared" ref="O1924:O1987" si="61">N1924*($G$4-C1924)+C1924</f>
        <v>-5.8</v>
      </c>
      <c r="P1924" s="276">
        <f>IF(O1924&lt;($G$6-1),Lähteandmed!$E$45*1.2*1.005*(($G$6-1)-O1924),0)</f>
        <v>39.958349759999997</v>
      </c>
    </row>
    <row r="1925" spans="2:16">
      <c r="B1925" s="113">
        <v>1921</v>
      </c>
      <c r="C1925" s="113">
        <v>-5.4</v>
      </c>
      <c r="D1925" s="276">
        <f t="shared" si="60"/>
        <v>15.38879749586558</v>
      </c>
      <c r="L1925" s="114">
        <f>IF(C1925&lt;$G$6,Lähteandmed!$E$45*1.2*1.005*($G$6-O1925),0)</f>
        <v>41.009885279999992</v>
      </c>
      <c r="M1925" s="276" t="str">
        <f>IF(($G$4-Lähteandmed!$H$45*(Kraadpäevad!$G$4-Kraadpäevad!C1925))&gt;Lähteandmed!$I$45,($G$4-Lähteandmed!$H$45*(Kraadpäevad!$G$4-Kraadpäevad!C1925)),Lähteandmed!$I$45)</f>
        <v/>
      </c>
      <c r="N1925" s="114">
        <f>IFERROR(($G$4-M1925)/($G$4-C1925),Lähteandmed!$H$45)</f>
        <v>0</v>
      </c>
      <c r="O1925" s="276">
        <f t="shared" si="61"/>
        <v>-5.4</v>
      </c>
      <c r="P1925" s="276">
        <f>IF(O1925&lt;($G$6-1),Lähteandmed!$E$45*1.2*1.005*(($G$6-1)-O1925),0)</f>
        <v>39.257326079999991</v>
      </c>
    </row>
    <row r="1926" spans="2:16">
      <c r="B1926" s="113">
        <v>1922</v>
      </c>
      <c r="C1926" s="113">
        <v>-5</v>
      </c>
      <c r="D1926" s="276">
        <f t="shared" si="60"/>
        <v>14.98879749586558</v>
      </c>
      <c r="L1926" s="114">
        <f>IF(C1926&lt;$G$6,Lähteandmed!$E$45*1.2*1.005*($G$6-O1926),0)</f>
        <v>40.3088616</v>
      </c>
      <c r="M1926" s="276" t="str">
        <f>IF(($G$4-Lähteandmed!$H$45*(Kraadpäevad!$G$4-Kraadpäevad!C1926))&gt;Lähteandmed!$I$45,($G$4-Lähteandmed!$H$45*(Kraadpäevad!$G$4-Kraadpäevad!C1926)),Lähteandmed!$I$45)</f>
        <v/>
      </c>
      <c r="N1926" s="114">
        <f>IFERROR(($G$4-M1926)/($G$4-C1926),Lähteandmed!$H$45)</f>
        <v>0</v>
      </c>
      <c r="O1926" s="276">
        <f t="shared" si="61"/>
        <v>-5</v>
      </c>
      <c r="P1926" s="276">
        <f>IF(O1926&lt;($G$6-1),Lähteandmed!$E$45*1.2*1.005*(($G$6-1)-O1926),0)</f>
        <v>38.5563024</v>
      </c>
    </row>
    <row r="1927" spans="2:16">
      <c r="B1927" s="113">
        <v>1923</v>
      </c>
      <c r="C1927" s="113">
        <v>-4.5999999999999996</v>
      </c>
      <c r="D1927" s="276">
        <f t="shared" si="60"/>
        <v>14.588797495865579</v>
      </c>
      <c r="L1927" s="114">
        <f>IF(C1927&lt;$G$6,Lähteandmed!$E$45*1.2*1.005*($G$6-O1927),0)</f>
        <v>39.607837920000001</v>
      </c>
      <c r="M1927" s="276" t="str">
        <f>IF(($G$4-Lähteandmed!$H$45*(Kraadpäevad!$G$4-Kraadpäevad!C1927))&gt;Lähteandmed!$I$45,($G$4-Lähteandmed!$H$45*(Kraadpäevad!$G$4-Kraadpäevad!C1927)),Lähteandmed!$I$45)</f>
        <v/>
      </c>
      <c r="N1927" s="114">
        <f>IFERROR(($G$4-M1927)/($G$4-C1927),Lähteandmed!$H$45)</f>
        <v>0</v>
      </c>
      <c r="O1927" s="276">
        <f t="shared" si="61"/>
        <v>-4.5999999999999996</v>
      </c>
      <c r="P1927" s="276">
        <f>IF(O1927&lt;($G$6-1),Lähteandmed!$E$45*1.2*1.005*(($G$6-1)-O1927),0)</f>
        <v>37.855278720000001</v>
      </c>
    </row>
    <row r="1928" spans="2:16">
      <c r="B1928" s="113">
        <v>1924</v>
      </c>
      <c r="C1928" s="113">
        <v>-3.9</v>
      </c>
      <c r="D1928" s="276">
        <f t="shared" si="60"/>
        <v>13.88879749586558</v>
      </c>
      <c r="L1928" s="114">
        <f>IF(C1928&lt;$G$6,Lähteandmed!$E$45*1.2*1.005*($G$6-O1928),0)</f>
        <v>38.381046479999995</v>
      </c>
      <c r="M1928" s="276" t="str">
        <f>IF(($G$4-Lähteandmed!$H$45*(Kraadpäevad!$G$4-Kraadpäevad!C1928))&gt;Lähteandmed!$I$45,($G$4-Lähteandmed!$H$45*(Kraadpäevad!$G$4-Kraadpäevad!C1928)),Lähteandmed!$I$45)</f>
        <v/>
      </c>
      <c r="N1928" s="114">
        <f>IFERROR(($G$4-M1928)/($G$4-C1928),Lähteandmed!$H$45)</f>
        <v>0</v>
      </c>
      <c r="O1928" s="276">
        <f t="shared" si="61"/>
        <v>-3.9</v>
      </c>
      <c r="P1928" s="276">
        <f>IF(O1928&lt;($G$6-1),Lähteandmed!$E$45*1.2*1.005*(($G$6-1)-O1928),0)</f>
        <v>36.628487279999995</v>
      </c>
    </row>
    <row r="1929" spans="2:16">
      <c r="B1929" s="113">
        <v>1925</v>
      </c>
      <c r="C1929" s="113">
        <v>-3.1</v>
      </c>
      <c r="D1929" s="276">
        <f t="shared" si="60"/>
        <v>13.088797495865579</v>
      </c>
      <c r="L1929" s="114">
        <f>IF(C1929&lt;$G$6,Lähteandmed!$E$45*1.2*1.005*($G$6-O1929),0)</f>
        <v>36.978999119999997</v>
      </c>
      <c r="M1929" s="276" t="str">
        <f>IF(($G$4-Lähteandmed!$H$45*(Kraadpäevad!$G$4-Kraadpäevad!C1929))&gt;Lähteandmed!$I$45,($G$4-Lähteandmed!$H$45*(Kraadpäevad!$G$4-Kraadpäevad!C1929)),Lähteandmed!$I$45)</f>
        <v/>
      </c>
      <c r="N1929" s="114">
        <f>IFERROR(($G$4-M1929)/($G$4-C1929),Lähteandmed!$H$45)</f>
        <v>0</v>
      </c>
      <c r="O1929" s="276">
        <f t="shared" si="61"/>
        <v>-3.1</v>
      </c>
      <c r="P1929" s="276">
        <f>IF(O1929&lt;($G$6-1),Lähteandmed!$E$45*1.2*1.005*(($G$6-1)-O1929),0)</f>
        <v>35.226439919999997</v>
      </c>
    </row>
    <row r="1930" spans="2:16">
      <c r="B1930" s="113">
        <v>1926</v>
      </c>
      <c r="C1930" s="113">
        <v>-2.4</v>
      </c>
      <c r="D1930" s="276">
        <f t="shared" si="60"/>
        <v>12.38879749586558</v>
      </c>
      <c r="L1930" s="114">
        <f>IF(C1930&lt;$G$6,Lähteandmed!$E$45*1.2*1.005*($G$6-O1930),0)</f>
        <v>35.752207679999998</v>
      </c>
      <c r="M1930" s="276" t="str">
        <f>IF(($G$4-Lähteandmed!$H$45*(Kraadpäevad!$G$4-Kraadpäevad!C1930))&gt;Lähteandmed!$I$45,($G$4-Lähteandmed!$H$45*(Kraadpäevad!$G$4-Kraadpäevad!C1930)),Lähteandmed!$I$45)</f>
        <v/>
      </c>
      <c r="N1930" s="114">
        <f>IFERROR(($G$4-M1930)/($G$4-C1930),Lähteandmed!$H$45)</f>
        <v>0</v>
      </c>
      <c r="O1930" s="276">
        <f t="shared" si="61"/>
        <v>-2.4</v>
      </c>
      <c r="P1930" s="276">
        <f>IF(O1930&lt;($G$6-1),Lähteandmed!$E$45*1.2*1.005*(($G$6-1)-O1930),0)</f>
        <v>33.999648479999998</v>
      </c>
    </row>
    <row r="1931" spans="2:16">
      <c r="B1931" s="113">
        <v>1927</v>
      </c>
      <c r="C1931" s="113">
        <v>-1.7</v>
      </c>
      <c r="D1931" s="276">
        <f t="shared" si="60"/>
        <v>11.688797495865579</v>
      </c>
      <c r="L1931" s="114">
        <f>IF(C1931&lt;$G$6,Lähteandmed!$E$45*1.2*1.005*($G$6-O1931),0)</f>
        <v>34.525416239999998</v>
      </c>
      <c r="M1931" s="276" t="str">
        <f>IF(($G$4-Lähteandmed!$H$45*(Kraadpäevad!$G$4-Kraadpäevad!C1931))&gt;Lähteandmed!$I$45,($G$4-Lähteandmed!$H$45*(Kraadpäevad!$G$4-Kraadpäevad!C1931)),Lähteandmed!$I$45)</f>
        <v/>
      </c>
      <c r="N1931" s="114">
        <f>IFERROR(($G$4-M1931)/($G$4-C1931),Lähteandmed!$H$45)</f>
        <v>0</v>
      </c>
      <c r="O1931" s="276">
        <f t="shared" si="61"/>
        <v>-1.7</v>
      </c>
      <c r="P1931" s="276">
        <f>IF(O1931&lt;($G$6-1),Lähteandmed!$E$45*1.2*1.005*(($G$6-1)-O1931),0)</f>
        <v>32.772857039999998</v>
      </c>
    </row>
    <row r="1932" spans="2:16">
      <c r="B1932" s="113">
        <v>1928</v>
      </c>
      <c r="C1932" s="113">
        <v>-0.9</v>
      </c>
      <c r="D1932" s="276">
        <f t="shared" si="60"/>
        <v>10.88879749586558</v>
      </c>
      <c r="L1932" s="114">
        <f>IF(C1932&lt;$G$6,Lähteandmed!$E$45*1.2*1.005*($G$6-O1932),0)</f>
        <v>33.123368879999994</v>
      </c>
      <c r="M1932" s="276" t="str">
        <f>IF(($G$4-Lähteandmed!$H$45*(Kraadpäevad!$G$4-Kraadpäevad!C1932))&gt;Lähteandmed!$I$45,($G$4-Lähteandmed!$H$45*(Kraadpäevad!$G$4-Kraadpäevad!C1932)),Lähteandmed!$I$45)</f>
        <v/>
      </c>
      <c r="N1932" s="114">
        <f>IFERROR(($G$4-M1932)/($G$4-C1932),Lähteandmed!$H$45)</f>
        <v>0</v>
      </c>
      <c r="O1932" s="276">
        <f t="shared" si="61"/>
        <v>-0.9</v>
      </c>
      <c r="P1932" s="276">
        <f>IF(O1932&lt;($G$6-1),Lähteandmed!$E$45*1.2*1.005*(($G$6-1)-O1932),0)</f>
        <v>31.370809679999994</v>
      </c>
    </row>
    <row r="1933" spans="2:16">
      <c r="B1933" s="113">
        <v>1929</v>
      </c>
      <c r="C1933" s="113">
        <v>-0.2</v>
      </c>
      <c r="D1933" s="276">
        <f t="shared" si="60"/>
        <v>10.188797495865579</v>
      </c>
      <c r="L1933" s="114">
        <f>IF(C1933&lt;$G$6,Lähteandmed!$E$45*1.2*1.005*($G$6-O1933),0)</f>
        <v>31.896577439999998</v>
      </c>
      <c r="M1933" s="276" t="str">
        <f>IF(($G$4-Lähteandmed!$H$45*(Kraadpäevad!$G$4-Kraadpäevad!C1933))&gt;Lähteandmed!$I$45,($G$4-Lähteandmed!$H$45*(Kraadpäevad!$G$4-Kraadpäevad!C1933)),Lähteandmed!$I$45)</f>
        <v/>
      </c>
      <c r="N1933" s="114">
        <f>IFERROR(($G$4-M1933)/($G$4-C1933),Lähteandmed!$H$45)</f>
        <v>0</v>
      </c>
      <c r="O1933" s="276">
        <f t="shared" si="61"/>
        <v>-0.2</v>
      </c>
      <c r="P1933" s="276">
        <f>IF(O1933&lt;($G$6-1),Lähteandmed!$E$45*1.2*1.005*(($G$6-1)-O1933),0)</f>
        <v>30.144018239999998</v>
      </c>
    </row>
    <row r="1934" spans="2:16">
      <c r="B1934" s="113">
        <v>1930</v>
      </c>
      <c r="C1934" s="113">
        <v>0.8</v>
      </c>
      <c r="D1934" s="276">
        <f t="shared" si="60"/>
        <v>9.1887974958655789</v>
      </c>
      <c r="L1934" s="114">
        <f>IF(C1934&lt;$G$6,Lähteandmed!$E$45*1.2*1.005*($G$6-O1934),0)</f>
        <v>30.144018239999998</v>
      </c>
      <c r="M1934" s="276" t="str">
        <f>IF(($G$4-Lähteandmed!$H$45*(Kraadpäevad!$G$4-Kraadpäevad!C1934))&gt;Lähteandmed!$I$45,($G$4-Lähteandmed!$H$45*(Kraadpäevad!$G$4-Kraadpäevad!C1934)),Lähteandmed!$I$45)</f>
        <v/>
      </c>
      <c r="N1934" s="114">
        <f>IFERROR(($G$4-M1934)/($G$4-C1934),Lähteandmed!$H$45)</f>
        <v>0</v>
      </c>
      <c r="O1934" s="276">
        <f t="shared" si="61"/>
        <v>0.8</v>
      </c>
      <c r="P1934" s="276">
        <f>IF(O1934&lt;($G$6-1),Lähteandmed!$E$45*1.2*1.005*(($G$6-1)-O1934),0)</f>
        <v>28.391459039999997</v>
      </c>
    </row>
    <row r="1935" spans="2:16">
      <c r="B1935" s="113">
        <v>1931</v>
      </c>
      <c r="C1935" s="113">
        <v>1.9</v>
      </c>
      <c r="D1935" s="276">
        <f t="shared" si="60"/>
        <v>8.0887974958655793</v>
      </c>
      <c r="L1935" s="114">
        <f>IF(C1935&lt;$G$6,Lähteandmed!$E$45*1.2*1.005*($G$6-O1935),0)</f>
        <v>28.216203119999999</v>
      </c>
      <c r="M1935" s="276" t="str">
        <f>IF(($G$4-Lähteandmed!$H$45*(Kraadpäevad!$G$4-Kraadpäevad!C1935))&gt;Lähteandmed!$I$45,($G$4-Lähteandmed!$H$45*(Kraadpäevad!$G$4-Kraadpäevad!C1935)),Lähteandmed!$I$45)</f>
        <v/>
      </c>
      <c r="N1935" s="114">
        <f>IFERROR(($G$4-M1935)/($G$4-C1935),Lähteandmed!$H$45)</f>
        <v>0</v>
      </c>
      <c r="O1935" s="276">
        <f t="shared" si="61"/>
        <v>1.9</v>
      </c>
      <c r="P1935" s="276">
        <f>IF(O1935&lt;($G$6-1),Lähteandmed!$E$45*1.2*1.005*(($G$6-1)-O1935),0)</f>
        <v>26.463643919999999</v>
      </c>
    </row>
    <row r="1936" spans="2:16">
      <c r="B1936" s="113">
        <v>1932</v>
      </c>
      <c r="C1936" s="113">
        <v>2.9</v>
      </c>
      <c r="D1936" s="276">
        <f t="shared" si="60"/>
        <v>7.0887974958655793</v>
      </c>
      <c r="L1936" s="114">
        <f>IF(C1936&lt;$G$6,Lähteandmed!$E$45*1.2*1.005*($G$6-O1936),0)</f>
        <v>26.463643919999999</v>
      </c>
      <c r="M1936" s="276" t="str">
        <f>IF(($G$4-Lähteandmed!$H$45*(Kraadpäevad!$G$4-Kraadpäevad!C1936))&gt;Lähteandmed!$I$45,($G$4-Lähteandmed!$H$45*(Kraadpäevad!$G$4-Kraadpäevad!C1936)),Lähteandmed!$I$45)</f>
        <v/>
      </c>
      <c r="N1936" s="114">
        <f>IFERROR(($G$4-M1936)/($G$4-C1936),Lähteandmed!$H$45)</f>
        <v>0</v>
      </c>
      <c r="O1936" s="276">
        <f t="shared" si="61"/>
        <v>2.9</v>
      </c>
      <c r="P1936" s="276">
        <f>IF(O1936&lt;($G$6-1),Lähteandmed!$E$45*1.2*1.005*(($G$6-1)-O1936),0)</f>
        <v>24.711084719999999</v>
      </c>
    </row>
    <row r="1937" spans="2:16">
      <c r="B1937" s="113">
        <v>1933</v>
      </c>
      <c r="C1937" s="113">
        <v>3.6</v>
      </c>
      <c r="D1937" s="276">
        <f t="shared" si="60"/>
        <v>6.38879749586558</v>
      </c>
      <c r="L1937" s="114">
        <f>IF(C1937&lt;$G$6,Lähteandmed!$E$45*1.2*1.005*($G$6-O1937),0)</f>
        <v>25.23685248</v>
      </c>
      <c r="M1937" s="276" t="str">
        <f>IF(($G$4-Lähteandmed!$H$45*(Kraadpäevad!$G$4-Kraadpäevad!C1937))&gt;Lähteandmed!$I$45,($G$4-Lähteandmed!$H$45*(Kraadpäevad!$G$4-Kraadpäevad!C1937)),Lähteandmed!$I$45)</f>
        <v/>
      </c>
      <c r="N1937" s="114">
        <f>IFERROR(($G$4-M1937)/($G$4-C1937),Lähteandmed!$H$45)</f>
        <v>0</v>
      </c>
      <c r="O1937" s="276">
        <f t="shared" si="61"/>
        <v>3.6</v>
      </c>
      <c r="P1937" s="276">
        <f>IF(O1937&lt;($G$6-1),Lähteandmed!$E$45*1.2*1.005*(($G$6-1)-O1937),0)</f>
        <v>23.484293279999999</v>
      </c>
    </row>
    <row r="1938" spans="2:16">
      <c r="B1938" s="113">
        <v>1934</v>
      </c>
      <c r="C1938" s="113">
        <v>4.3</v>
      </c>
      <c r="D1938" s="276">
        <f t="shared" si="60"/>
        <v>5.6887974958655798</v>
      </c>
      <c r="L1938" s="114">
        <f>IF(C1938&lt;$G$6,Lähteandmed!$E$45*1.2*1.005*($G$6-O1938),0)</f>
        <v>24.010061039999997</v>
      </c>
      <c r="M1938" s="276" t="str">
        <f>IF(($G$4-Lähteandmed!$H$45*(Kraadpäevad!$G$4-Kraadpäevad!C1938))&gt;Lähteandmed!$I$45,($G$4-Lähteandmed!$H$45*(Kraadpäevad!$G$4-Kraadpäevad!C1938)),Lähteandmed!$I$45)</f>
        <v/>
      </c>
      <c r="N1938" s="114">
        <f>IFERROR(($G$4-M1938)/($G$4-C1938),Lähteandmed!$H$45)</f>
        <v>0</v>
      </c>
      <c r="O1938" s="276">
        <f t="shared" si="61"/>
        <v>4.3</v>
      </c>
      <c r="P1938" s="276">
        <f>IF(O1938&lt;($G$6-1),Lähteandmed!$E$45*1.2*1.005*(($G$6-1)-O1938),0)</f>
        <v>22.257501839999996</v>
      </c>
    </row>
    <row r="1939" spans="2:16">
      <c r="B1939" s="113">
        <v>1935</v>
      </c>
      <c r="C1939" s="113">
        <v>5</v>
      </c>
      <c r="D1939" s="276">
        <f t="shared" si="60"/>
        <v>4.9887974958655796</v>
      </c>
      <c r="L1939" s="114">
        <f>IF(C1939&lt;$G$6,Lähteandmed!$E$45*1.2*1.005*($G$6-O1939),0)</f>
        <v>22.783269599999997</v>
      </c>
      <c r="M1939" s="276" t="str">
        <f>IF(($G$4-Lähteandmed!$H$45*(Kraadpäevad!$G$4-Kraadpäevad!C1939))&gt;Lähteandmed!$I$45,($G$4-Lähteandmed!$H$45*(Kraadpäevad!$G$4-Kraadpäevad!C1939)),Lähteandmed!$I$45)</f>
        <v/>
      </c>
      <c r="N1939" s="114">
        <f>IFERROR(($G$4-M1939)/($G$4-C1939),Lähteandmed!$H$45)</f>
        <v>0</v>
      </c>
      <c r="O1939" s="276">
        <f t="shared" si="61"/>
        <v>5</v>
      </c>
      <c r="P1939" s="276">
        <f>IF(O1939&lt;($G$6-1),Lähteandmed!$E$45*1.2*1.005*(($G$6-1)-O1939),0)</f>
        <v>21.030710399999997</v>
      </c>
    </row>
    <row r="1940" spans="2:16">
      <c r="B1940" s="113">
        <v>1936</v>
      </c>
      <c r="C1940" s="113">
        <v>5</v>
      </c>
      <c r="D1940" s="276">
        <f t="shared" si="60"/>
        <v>4.9887974958655796</v>
      </c>
      <c r="L1940" s="114">
        <f>IF(C1940&lt;$G$6,Lähteandmed!$E$45*1.2*1.005*($G$6-O1940),0)</f>
        <v>22.783269599999997</v>
      </c>
      <c r="M1940" s="276" t="str">
        <f>IF(($G$4-Lähteandmed!$H$45*(Kraadpäevad!$G$4-Kraadpäevad!C1940))&gt;Lähteandmed!$I$45,($G$4-Lähteandmed!$H$45*(Kraadpäevad!$G$4-Kraadpäevad!C1940)),Lähteandmed!$I$45)</f>
        <v/>
      </c>
      <c r="N1940" s="114">
        <f>IFERROR(($G$4-M1940)/($G$4-C1940),Lähteandmed!$H$45)</f>
        <v>0</v>
      </c>
      <c r="O1940" s="276">
        <f t="shared" si="61"/>
        <v>5</v>
      </c>
      <c r="P1940" s="276">
        <f>IF(O1940&lt;($G$6-1),Lähteandmed!$E$45*1.2*1.005*(($G$6-1)-O1940),0)</f>
        <v>21.030710399999997</v>
      </c>
    </row>
    <row r="1941" spans="2:16">
      <c r="B1941" s="113">
        <v>1937</v>
      </c>
      <c r="C1941" s="113">
        <v>5</v>
      </c>
      <c r="D1941" s="276">
        <f t="shared" si="60"/>
        <v>4.9887974958655796</v>
      </c>
      <c r="L1941" s="114">
        <f>IF(C1941&lt;$G$6,Lähteandmed!$E$45*1.2*1.005*($G$6-O1941),0)</f>
        <v>22.783269599999997</v>
      </c>
      <c r="M1941" s="276" t="str">
        <f>IF(($G$4-Lähteandmed!$H$45*(Kraadpäevad!$G$4-Kraadpäevad!C1941))&gt;Lähteandmed!$I$45,($G$4-Lähteandmed!$H$45*(Kraadpäevad!$G$4-Kraadpäevad!C1941)),Lähteandmed!$I$45)</f>
        <v/>
      </c>
      <c r="N1941" s="114">
        <f>IFERROR(($G$4-M1941)/($G$4-C1941),Lähteandmed!$H$45)</f>
        <v>0</v>
      </c>
      <c r="O1941" s="276">
        <f t="shared" si="61"/>
        <v>5</v>
      </c>
      <c r="P1941" s="276">
        <f>IF(O1941&lt;($G$6-1),Lähteandmed!$E$45*1.2*1.005*(($G$6-1)-O1941),0)</f>
        <v>21.030710399999997</v>
      </c>
    </row>
    <row r="1942" spans="2:16">
      <c r="B1942" s="113">
        <v>1938</v>
      </c>
      <c r="C1942" s="113">
        <v>5</v>
      </c>
      <c r="D1942" s="276">
        <f t="shared" si="60"/>
        <v>4.9887974958655796</v>
      </c>
      <c r="L1942" s="114">
        <f>IF(C1942&lt;$G$6,Lähteandmed!$E$45*1.2*1.005*($G$6-O1942),0)</f>
        <v>22.783269599999997</v>
      </c>
      <c r="M1942" s="276" t="str">
        <f>IF(($G$4-Lähteandmed!$H$45*(Kraadpäevad!$G$4-Kraadpäevad!C1942))&gt;Lähteandmed!$I$45,($G$4-Lähteandmed!$H$45*(Kraadpäevad!$G$4-Kraadpäevad!C1942)),Lähteandmed!$I$45)</f>
        <v/>
      </c>
      <c r="N1942" s="114">
        <f>IFERROR(($G$4-M1942)/($G$4-C1942),Lähteandmed!$H$45)</f>
        <v>0</v>
      </c>
      <c r="O1942" s="276">
        <f t="shared" si="61"/>
        <v>5</v>
      </c>
      <c r="P1942" s="276">
        <f>IF(O1942&lt;($G$6-1),Lähteandmed!$E$45*1.2*1.005*(($G$6-1)-O1942),0)</f>
        <v>21.030710399999997</v>
      </c>
    </row>
    <row r="1943" spans="2:16">
      <c r="B1943" s="113">
        <v>1939</v>
      </c>
      <c r="C1943" s="113">
        <v>4.0999999999999996</v>
      </c>
      <c r="D1943" s="276">
        <f t="shared" si="60"/>
        <v>5.88879749586558</v>
      </c>
      <c r="L1943" s="114">
        <f>IF(C1943&lt;$G$6,Lähteandmed!$E$45*1.2*1.005*($G$6-O1943),0)</f>
        <v>24.360572879999999</v>
      </c>
      <c r="M1943" s="276" t="str">
        <f>IF(($G$4-Lähteandmed!$H$45*(Kraadpäevad!$G$4-Kraadpäevad!C1943))&gt;Lähteandmed!$I$45,($G$4-Lähteandmed!$H$45*(Kraadpäevad!$G$4-Kraadpäevad!C1943)),Lähteandmed!$I$45)</f>
        <v/>
      </c>
      <c r="N1943" s="114">
        <f>IFERROR(($G$4-M1943)/($G$4-C1943),Lähteandmed!$H$45)</f>
        <v>0</v>
      </c>
      <c r="O1943" s="276">
        <f t="shared" si="61"/>
        <v>4.0999999999999996</v>
      </c>
      <c r="P1943" s="276">
        <f>IF(O1943&lt;($G$6-1),Lähteandmed!$E$45*1.2*1.005*(($G$6-1)-O1943),0)</f>
        <v>22.608013679999999</v>
      </c>
    </row>
    <row r="1944" spans="2:16">
      <c r="B1944" s="113">
        <v>1940</v>
      </c>
      <c r="C1944" s="113">
        <v>3.3</v>
      </c>
      <c r="D1944" s="276">
        <f t="shared" si="60"/>
        <v>6.6887974958655798</v>
      </c>
      <c r="L1944" s="114">
        <f>IF(C1944&lt;$G$6,Lähteandmed!$E$45*1.2*1.005*($G$6-O1944),0)</f>
        <v>25.762620239999997</v>
      </c>
      <c r="M1944" s="276" t="str">
        <f>IF(($G$4-Lähteandmed!$H$45*(Kraadpäevad!$G$4-Kraadpäevad!C1944))&gt;Lähteandmed!$I$45,($G$4-Lähteandmed!$H$45*(Kraadpäevad!$G$4-Kraadpäevad!C1944)),Lähteandmed!$I$45)</f>
        <v/>
      </c>
      <c r="N1944" s="114">
        <f>IFERROR(($G$4-M1944)/($G$4-C1944),Lähteandmed!$H$45)</f>
        <v>0</v>
      </c>
      <c r="O1944" s="276">
        <f t="shared" si="61"/>
        <v>3.3</v>
      </c>
      <c r="P1944" s="276">
        <f>IF(O1944&lt;($G$6-1),Lähteandmed!$E$45*1.2*1.005*(($G$6-1)-O1944),0)</f>
        <v>24.010061039999997</v>
      </c>
    </row>
    <row r="1945" spans="2:16">
      <c r="B1945" s="113">
        <v>1941</v>
      </c>
      <c r="C1945" s="113">
        <v>2.4</v>
      </c>
      <c r="D1945" s="276">
        <f t="shared" si="60"/>
        <v>7.5887974958655793</v>
      </c>
      <c r="L1945" s="114">
        <f>IF(C1945&lt;$G$6,Lähteandmed!$E$45*1.2*1.005*($G$6-O1945),0)</f>
        <v>27.339923519999996</v>
      </c>
      <c r="M1945" s="276" t="str">
        <f>IF(($G$4-Lähteandmed!$H$45*(Kraadpäevad!$G$4-Kraadpäevad!C1945))&gt;Lähteandmed!$I$45,($G$4-Lähteandmed!$H$45*(Kraadpäevad!$G$4-Kraadpäevad!C1945)),Lähteandmed!$I$45)</f>
        <v/>
      </c>
      <c r="N1945" s="114">
        <f>IFERROR(($G$4-M1945)/($G$4-C1945),Lähteandmed!$H$45)</f>
        <v>0</v>
      </c>
      <c r="O1945" s="276">
        <f t="shared" si="61"/>
        <v>2.4</v>
      </c>
      <c r="P1945" s="276">
        <f>IF(O1945&lt;($G$6-1),Lähteandmed!$E$45*1.2*1.005*(($G$6-1)-O1945),0)</f>
        <v>25.587364319999999</v>
      </c>
    </row>
    <row r="1946" spans="2:16">
      <c r="B1946" s="113">
        <v>1942</v>
      </c>
      <c r="C1946" s="113">
        <v>2.1</v>
      </c>
      <c r="D1946" s="276">
        <f t="shared" si="60"/>
        <v>7.88879749586558</v>
      </c>
      <c r="L1946" s="114">
        <f>IF(C1946&lt;$G$6,Lähteandmed!$E$45*1.2*1.005*($G$6-O1946),0)</f>
        <v>27.86569128</v>
      </c>
      <c r="M1946" s="276" t="str">
        <f>IF(($G$4-Lähteandmed!$H$45*(Kraadpäevad!$G$4-Kraadpäevad!C1946))&gt;Lähteandmed!$I$45,($G$4-Lähteandmed!$H$45*(Kraadpäevad!$G$4-Kraadpäevad!C1946)),Lähteandmed!$I$45)</f>
        <v/>
      </c>
      <c r="N1946" s="114">
        <f>IFERROR(($G$4-M1946)/($G$4-C1946),Lähteandmed!$H$45)</f>
        <v>0</v>
      </c>
      <c r="O1946" s="276">
        <f t="shared" si="61"/>
        <v>2.1</v>
      </c>
      <c r="P1946" s="276">
        <f>IF(O1946&lt;($G$6-1),Lähteandmed!$E$45*1.2*1.005*(($G$6-1)-O1946),0)</f>
        <v>26.11313208</v>
      </c>
    </row>
    <row r="1947" spans="2:16">
      <c r="B1947" s="113">
        <v>1943</v>
      </c>
      <c r="C1947" s="113">
        <v>1.7</v>
      </c>
      <c r="D1947" s="276">
        <f t="shared" si="60"/>
        <v>8.2887974958655803</v>
      </c>
      <c r="L1947" s="114">
        <f>IF(C1947&lt;$G$6,Lähteandmed!$E$45*1.2*1.005*($G$6-O1947),0)</f>
        <v>28.566714959999999</v>
      </c>
      <c r="M1947" s="276" t="str">
        <f>IF(($G$4-Lähteandmed!$H$45*(Kraadpäevad!$G$4-Kraadpäevad!C1947))&gt;Lähteandmed!$I$45,($G$4-Lähteandmed!$H$45*(Kraadpäevad!$G$4-Kraadpäevad!C1947)),Lähteandmed!$I$45)</f>
        <v/>
      </c>
      <c r="N1947" s="114">
        <f>IFERROR(($G$4-M1947)/($G$4-C1947),Lähteandmed!$H$45)</f>
        <v>0</v>
      </c>
      <c r="O1947" s="276">
        <f t="shared" si="61"/>
        <v>1.7</v>
      </c>
      <c r="P1947" s="276">
        <f>IF(O1947&lt;($G$6-1),Lähteandmed!$E$45*1.2*1.005*(($G$6-1)-O1947),0)</f>
        <v>26.814155759999998</v>
      </c>
    </row>
    <row r="1948" spans="2:16">
      <c r="B1948" s="113">
        <v>1944</v>
      </c>
      <c r="C1948" s="113">
        <v>1.4</v>
      </c>
      <c r="D1948" s="276">
        <f t="shared" si="60"/>
        <v>8.5887974958655793</v>
      </c>
      <c r="L1948" s="114">
        <f>IF(C1948&lt;$G$6,Lähteandmed!$E$45*1.2*1.005*($G$6-O1948),0)</f>
        <v>29.09248272</v>
      </c>
      <c r="M1948" s="276" t="str">
        <f>IF(($G$4-Lähteandmed!$H$45*(Kraadpäevad!$G$4-Kraadpäevad!C1948))&gt;Lähteandmed!$I$45,($G$4-Lähteandmed!$H$45*(Kraadpäevad!$G$4-Kraadpäevad!C1948)),Lähteandmed!$I$45)</f>
        <v/>
      </c>
      <c r="N1948" s="114">
        <f>IFERROR(($G$4-M1948)/($G$4-C1948),Lähteandmed!$H$45)</f>
        <v>0</v>
      </c>
      <c r="O1948" s="276">
        <f t="shared" si="61"/>
        <v>1.4</v>
      </c>
      <c r="P1948" s="276">
        <f>IF(O1948&lt;($G$6-1),Lähteandmed!$E$45*1.2*1.005*(($G$6-1)-O1948),0)</f>
        <v>27.339923519999996</v>
      </c>
    </row>
    <row r="1949" spans="2:16">
      <c r="B1949" s="113">
        <v>1945</v>
      </c>
      <c r="C1949" s="113">
        <v>1.3</v>
      </c>
      <c r="D1949" s="276">
        <f t="shared" si="60"/>
        <v>8.6887974958655789</v>
      </c>
      <c r="L1949" s="114">
        <f>IF(C1949&lt;$G$6,Lähteandmed!$E$45*1.2*1.005*($G$6-O1949),0)</f>
        <v>29.267738639999997</v>
      </c>
      <c r="M1949" s="276" t="str">
        <f>IF(($G$4-Lähteandmed!$H$45*(Kraadpäevad!$G$4-Kraadpäevad!C1949))&gt;Lähteandmed!$I$45,($G$4-Lähteandmed!$H$45*(Kraadpäevad!$G$4-Kraadpäevad!C1949)),Lähteandmed!$I$45)</f>
        <v/>
      </c>
      <c r="N1949" s="114">
        <f>IFERROR(($G$4-M1949)/($G$4-C1949),Lähteandmed!$H$45)</f>
        <v>0</v>
      </c>
      <c r="O1949" s="276">
        <f t="shared" si="61"/>
        <v>1.3</v>
      </c>
      <c r="P1949" s="276">
        <f>IF(O1949&lt;($G$6-1),Lähteandmed!$E$45*1.2*1.005*(($G$6-1)-O1949),0)</f>
        <v>27.515179439999997</v>
      </c>
    </row>
    <row r="1950" spans="2:16">
      <c r="B1950" s="113">
        <v>1946</v>
      </c>
      <c r="C1950" s="113">
        <v>1.1000000000000001</v>
      </c>
      <c r="D1950" s="276">
        <f t="shared" si="60"/>
        <v>8.88879749586558</v>
      </c>
      <c r="L1950" s="114">
        <f>IF(C1950&lt;$G$6,Lähteandmed!$E$45*1.2*1.005*($G$6-O1950),0)</f>
        <v>29.618250479999997</v>
      </c>
      <c r="M1950" s="276" t="str">
        <f>IF(($G$4-Lähteandmed!$H$45*(Kraadpäevad!$G$4-Kraadpäevad!C1950))&gt;Lähteandmed!$I$45,($G$4-Lähteandmed!$H$45*(Kraadpäevad!$G$4-Kraadpäevad!C1950)),Lähteandmed!$I$45)</f>
        <v/>
      </c>
      <c r="N1950" s="114">
        <f>IFERROR(($G$4-M1950)/($G$4-C1950),Lähteandmed!$H$45)</f>
        <v>0</v>
      </c>
      <c r="O1950" s="276">
        <f t="shared" si="61"/>
        <v>1.1000000000000001</v>
      </c>
      <c r="P1950" s="276">
        <f>IF(O1950&lt;($G$6-1),Lähteandmed!$E$45*1.2*1.005*(($G$6-1)-O1950),0)</f>
        <v>27.86569128</v>
      </c>
    </row>
    <row r="1951" spans="2:16">
      <c r="B1951" s="113">
        <v>1947</v>
      </c>
      <c r="C1951" s="113">
        <v>1</v>
      </c>
      <c r="D1951" s="276">
        <f t="shared" si="60"/>
        <v>8.9887974958655796</v>
      </c>
      <c r="L1951" s="114">
        <f>IF(C1951&lt;$G$6,Lähteandmed!$E$45*1.2*1.005*($G$6-O1951),0)</f>
        <v>29.793506399999998</v>
      </c>
      <c r="M1951" s="276" t="str">
        <f>IF(($G$4-Lähteandmed!$H$45*(Kraadpäevad!$G$4-Kraadpäevad!C1951))&gt;Lähteandmed!$I$45,($G$4-Lähteandmed!$H$45*(Kraadpäevad!$G$4-Kraadpäevad!C1951)),Lähteandmed!$I$45)</f>
        <v/>
      </c>
      <c r="N1951" s="114">
        <f>IFERROR(($G$4-M1951)/($G$4-C1951),Lähteandmed!$H$45)</f>
        <v>0</v>
      </c>
      <c r="O1951" s="276">
        <f t="shared" si="61"/>
        <v>1</v>
      </c>
      <c r="P1951" s="276">
        <f>IF(O1951&lt;($G$6-1),Lähteandmed!$E$45*1.2*1.005*(($G$6-1)-O1951),0)</f>
        <v>28.040947199999998</v>
      </c>
    </row>
    <row r="1952" spans="2:16">
      <c r="B1952" s="113">
        <v>1948</v>
      </c>
      <c r="C1952" s="113">
        <v>1.1000000000000001</v>
      </c>
      <c r="D1952" s="276">
        <f t="shared" si="60"/>
        <v>8.88879749586558</v>
      </c>
      <c r="L1952" s="114">
        <f>IF(C1952&lt;$G$6,Lähteandmed!$E$45*1.2*1.005*($G$6-O1952),0)</f>
        <v>29.618250479999997</v>
      </c>
      <c r="M1952" s="276" t="str">
        <f>IF(($G$4-Lähteandmed!$H$45*(Kraadpäevad!$G$4-Kraadpäevad!C1952))&gt;Lähteandmed!$I$45,($G$4-Lähteandmed!$H$45*(Kraadpäevad!$G$4-Kraadpäevad!C1952)),Lähteandmed!$I$45)</f>
        <v/>
      </c>
      <c r="N1952" s="114">
        <f>IFERROR(($G$4-M1952)/($G$4-C1952),Lähteandmed!$H$45)</f>
        <v>0</v>
      </c>
      <c r="O1952" s="276">
        <f t="shared" si="61"/>
        <v>1.1000000000000001</v>
      </c>
      <c r="P1952" s="276">
        <f>IF(O1952&lt;($G$6-1),Lähteandmed!$E$45*1.2*1.005*(($G$6-1)-O1952),0)</f>
        <v>27.86569128</v>
      </c>
    </row>
    <row r="1953" spans="2:16">
      <c r="B1953" s="113">
        <v>1949</v>
      </c>
      <c r="C1953" s="113">
        <v>1.1000000000000001</v>
      </c>
      <c r="D1953" s="276">
        <f t="shared" si="60"/>
        <v>8.88879749586558</v>
      </c>
      <c r="L1953" s="114">
        <f>IF(C1953&lt;$G$6,Lähteandmed!$E$45*1.2*1.005*($G$6-O1953),0)</f>
        <v>29.618250479999997</v>
      </c>
      <c r="M1953" s="276" t="str">
        <f>IF(($G$4-Lähteandmed!$H$45*(Kraadpäevad!$G$4-Kraadpäevad!C1953))&gt;Lähteandmed!$I$45,($G$4-Lähteandmed!$H$45*(Kraadpäevad!$G$4-Kraadpäevad!C1953)),Lähteandmed!$I$45)</f>
        <v/>
      </c>
      <c r="N1953" s="114">
        <f>IFERROR(($G$4-M1953)/($G$4-C1953),Lähteandmed!$H$45)</f>
        <v>0</v>
      </c>
      <c r="O1953" s="276">
        <f t="shared" si="61"/>
        <v>1.1000000000000001</v>
      </c>
      <c r="P1953" s="276">
        <f>IF(O1953&lt;($G$6-1),Lähteandmed!$E$45*1.2*1.005*(($G$6-1)-O1953),0)</f>
        <v>27.86569128</v>
      </c>
    </row>
    <row r="1954" spans="2:16">
      <c r="B1954" s="113">
        <v>1950</v>
      </c>
      <c r="C1954" s="113">
        <v>1.2</v>
      </c>
      <c r="D1954" s="276">
        <f t="shared" si="60"/>
        <v>8.7887974958655803</v>
      </c>
      <c r="L1954" s="114">
        <f>IF(C1954&lt;$G$6,Lähteandmed!$E$45*1.2*1.005*($G$6-O1954),0)</f>
        <v>29.442994559999999</v>
      </c>
      <c r="M1954" s="276" t="str">
        <f>IF(($G$4-Lähteandmed!$H$45*(Kraadpäevad!$G$4-Kraadpäevad!C1954))&gt;Lähteandmed!$I$45,($G$4-Lähteandmed!$H$45*(Kraadpäevad!$G$4-Kraadpäevad!C1954)),Lähteandmed!$I$45)</f>
        <v/>
      </c>
      <c r="N1954" s="114">
        <f>IFERROR(($G$4-M1954)/($G$4-C1954),Lähteandmed!$H$45)</f>
        <v>0</v>
      </c>
      <c r="O1954" s="276">
        <f t="shared" si="61"/>
        <v>1.2</v>
      </c>
      <c r="P1954" s="276">
        <f>IF(O1954&lt;($G$6-1),Lähteandmed!$E$45*1.2*1.005*(($G$6-1)-O1954),0)</f>
        <v>27.690435359999999</v>
      </c>
    </row>
    <row r="1955" spans="2:16">
      <c r="B1955" s="113">
        <v>1951</v>
      </c>
      <c r="C1955" s="113">
        <v>1.3</v>
      </c>
      <c r="D1955" s="276">
        <f t="shared" si="60"/>
        <v>8.6887974958655789</v>
      </c>
      <c r="L1955" s="114">
        <f>IF(C1955&lt;$G$6,Lähteandmed!$E$45*1.2*1.005*($G$6-O1955),0)</f>
        <v>29.267738639999997</v>
      </c>
      <c r="M1955" s="276" t="str">
        <f>IF(($G$4-Lähteandmed!$H$45*(Kraadpäevad!$G$4-Kraadpäevad!C1955))&gt;Lähteandmed!$I$45,($G$4-Lähteandmed!$H$45*(Kraadpäevad!$G$4-Kraadpäevad!C1955)),Lähteandmed!$I$45)</f>
        <v/>
      </c>
      <c r="N1955" s="114">
        <f>IFERROR(($G$4-M1955)/($G$4-C1955),Lähteandmed!$H$45)</f>
        <v>0</v>
      </c>
      <c r="O1955" s="276">
        <f t="shared" si="61"/>
        <v>1.3</v>
      </c>
      <c r="P1955" s="276">
        <f>IF(O1955&lt;($G$6-1),Lähteandmed!$E$45*1.2*1.005*(($G$6-1)-O1955),0)</f>
        <v>27.515179439999997</v>
      </c>
    </row>
    <row r="1956" spans="2:16">
      <c r="B1956" s="113">
        <v>1952</v>
      </c>
      <c r="C1956" s="113">
        <v>1.5</v>
      </c>
      <c r="D1956" s="276">
        <f t="shared" si="60"/>
        <v>8.4887974958655796</v>
      </c>
      <c r="L1956" s="114">
        <f>IF(C1956&lt;$G$6,Lähteandmed!$E$45*1.2*1.005*($G$6-O1956),0)</f>
        <v>28.917226799999998</v>
      </c>
      <c r="M1956" s="276" t="str">
        <f>IF(($G$4-Lähteandmed!$H$45*(Kraadpäevad!$G$4-Kraadpäevad!C1956))&gt;Lähteandmed!$I$45,($G$4-Lähteandmed!$H$45*(Kraadpäevad!$G$4-Kraadpäevad!C1956)),Lähteandmed!$I$45)</f>
        <v/>
      </c>
      <c r="N1956" s="114">
        <f>IFERROR(($G$4-M1956)/($G$4-C1956),Lähteandmed!$H$45)</f>
        <v>0</v>
      </c>
      <c r="O1956" s="276">
        <f t="shared" si="61"/>
        <v>1.5</v>
      </c>
      <c r="P1956" s="276">
        <f>IF(O1956&lt;($G$6-1),Lähteandmed!$E$45*1.2*1.005*(($G$6-1)-O1956),0)</f>
        <v>27.164667599999998</v>
      </c>
    </row>
    <row r="1957" spans="2:16">
      <c r="B1957" s="113">
        <v>1953</v>
      </c>
      <c r="C1957" s="113">
        <v>1.6</v>
      </c>
      <c r="D1957" s="276">
        <f t="shared" si="60"/>
        <v>8.38879749586558</v>
      </c>
      <c r="L1957" s="114">
        <f>IF(C1957&lt;$G$6,Lähteandmed!$E$45*1.2*1.005*($G$6-O1957),0)</f>
        <v>28.741970879999997</v>
      </c>
      <c r="M1957" s="276" t="str">
        <f>IF(($G$4-Lähteandmed!$H$45*(Kraadpäevad!$G$4-Kraadpäevad!C1957))&gt;Lähteandmed!$I$45,($G$4-Lähteandmed!$H$45*(Kraadpäevad!$G$4-Kraadpäevad!C1957)),Lähteandmed!$I$45)</f>
        <v/>
      </c>
      <c r="N1957" s="114">
        <f>IFERROR(($G$4-M1957)/($G$4-C1957),Lähteandmed!$H$45)</f>
        <v>0</v>
      </c>
      <c r="O1957" s="276">
        <f t="shared" si="61"/>
        <v>1.6</v>
      </c>
      <c r="P1957" s="276">
        <f>IF(O1957&lt;($G$6-1),Lähteandmed!$E$45*1.2*1.005*(($G$6-1)-O1957),0)</f>
        <v>26.98941168</v>
      </c>
    </row>
    <row r="1958" spans="2:16">
      <c r="B1958" s="113">
        <v>1954</v>
      </c>
      <c r="C1958" s="113">
        <v>1.8</v>
      </c>
      <c r="D1958" s="276">
        <f t="shared" si="60"/>
        <v>8.1887974958655789</v>
      </c>
      <c r="L1958" s="114">
        <f>IF(C1958&lt;$G$6,Lähteandmed!$E$45*1.2*1.005*($G$6-O1958),0)</f>
        <v>28.391459039999997</v>
      </c>
      <c r="M1958" s="276" t="str">
        <f>IF(($G$4-Lähteandmed!$H$45*(Kraadpäevad!$G$4-Kraadpäevad!C1958))&gt;Lähteandmed!$I$45,($G$4-Lähteandmed!$H$45*(Kraadpäevad!$G$4-Kraadpäevad!C1958)),Lähteandmed!$I$45)</f>
        <v/>
      </c>
      <c r="N1958" s="114">
        <f>IFERROR(($G$4-M1958)/($G$4-C1958),Lähteandmed!$H$45)</f>
        <v>0</v>
      </c>
      <c r="O1958" s="276">
        <f t="shared" si="61"/>
        <v>1.8</v>
      </c>
      <c r="P1958" s="276">
        <f>IF(O1958&lt;($G$6-1),Lähteandmed!$E$45*1.2*1.005*(($G$6-1)-O1958),0)</f>
        <v>26.638899839999997</v>
      </c>
    </row>
    <row r="1959" spans="2:16">
      <c r="B1959" s="113">
        <v>1955</v>
      </c>
      <c r="C1959" s="113">
        <v>2.1</v>
      </c>
      <c r="D1959" s="276">
        <f t="shared" si="60"/>
        <v>7.88879749586558</v>
      </c>
      <c r="L1959" s="114">
        <f>IF(C1959&lt;$G$6,Lähteandmed!$E$45*1.2*1.005*($G$6-O1959),0)</f>
        <v>27.86569128</v>
      </c>
      <c r="M1959" s="276" t="str">
        <f>IF(($G$4-Lähteandmed!$H$45*(Kraadpäevad!$G$4-Kraadpäevad!C1959))&gt;Lähteandmed!$I$45,($G$4-Lähteandmed!$H$45*(Kraadpäevad!$G$4-Kraadpäevad!C1959)),Lähteandmed!$I$45)</f>
        <v/>
      </c>
      <c r="N1959" s="114">
        <f>IFERROR(($G$4-M1959)/($G$4-C1959),Lähteandmed!$H$45)</f>
        <v>0</v>
      </c>
      <c r="O1959" s="276">
        <f t="shared" si="61"/>
        <v>2.1</v>
      </c>
      <c r="P1959" s="276">
        <f>IF(O1959&lt;($G$6-1),Lähteandmed!$E$45*1.2*1.005*(($G$6-1)-O1959),0)</f>
        <v>26.11313208</v>
      </c>
    </row>
    <row r="1960" spans="2:16">
      <c r="B1960" s="113">
        <v>1956</v>
      </c>
      <c r="C1960" s="113">
        <v>2.2999999999999998</v>
      </c>
      <c r="D1960" s="276">
        <f t="shared" si="60"/>
        <v>7.6887974958655798</v>
      </c>
      <c r="L1960" s="114">
        <f>IF(C1960&lt;$G$6,Lähteandmed!$E$45*1.2*1.005*($G$6-O1960),0)</f>
        <v>27.515179439999997</v>
      </c>
      <c r="M1960" s="276" t="str">
        <f>IF(($G$4-Lähteandmed!$H$45*(Kraadpäevad!$G$4-Kraadpäevad!C1960))&gt;Lähteandmed!$I$45,($G$4-Lähteandmed!$H$45*(Kraadpäevad!$G$4-Kraadpäevad!C1960)),Lähteandmed!$I$45)</f>
        <v/>
      </c>
      <c r="N1960" s="114">
        <f>IFERROR(($G$4-M1960)/($G$4-C1960),Lähteandmed!$H$45)</f>
        <v>0</v>
      </c>
      <c r="O1960" s="276">
        <f t="shared" si="61"/>
        <v>2.2999999999999998</v>
      </c>
      <c r="P1960" s="276">
        <f>IF(O1960&lt;($G$6-1),Lähteandmed!$E$45*1.2*1.005*(($G$6-1)-O1960),0)</f>
        <v>25.762620239999997</v>
      </c>
    </row>
    <row r="1961" spans="2:16">
      <c r="B1961" s="113">
        <v>1957</v>
      </c>
      <c r="C1961" s="113">
        <v>4</v>
      </c>
      <c r="D1961" s="276">
        <f t="shared" si="60"/>
        <v>5.9887974958655796</v>
      </c>
      <c r="L1961" s="114">
        <f>IF(C1961&lt;$G$6,Lähteandmed!$E$45*1.2*1.005*($G$6-O1961),0)</f>
        <v>24.535828799999997</v>
      </c>
      <c r="M1961" s="276" t="str">
        <f>IF(($G$4-Lähteandmed!$H$45*(Kraadpäevad!$G$4-Kraadpäevad!C1961))&gt;Lähteandmed!$I$45,($G$4-Lähteandmed!$H$45*(Kraadpäevad!$G$4-Kraadpäevad!C1961)),Lähteandmed!$I$45)</f>
        <v/>
      </c>
      <c r="N1961" s="114">
        <f>IFERROR(($G$4-M1961)/($G$4-C1961),Lähteandmed!$H$45)</f>
        <v>0</v>
      </c>
      <c r="O1961" s="276">
        <f t="shared" si="61"/>
        <v>4</v>
      </c>
      <c r="P1961" s="276">
        <f>IF(O1961&lt;($G$6-1),Lähteandmed!$E$45*1.2*1.005*(($G$6-1)-O1961),0)</f>
        <v>22.783269599999997</v>
      </c>
    </row>
    <row r="1962" spans="2:16">
      <c r="B1962" s="113">
        <v>1958</v>
      </c>
      <c r="C1962" s="113">
        <v>5.7</v>
      </c>
      <c r="D1962" s="276">
        <f t="shared" si="60"/>
        <v>4.2887974958655795</v>
      </c>
      <c r="L1962" s="114">
        <f>IF(C1962&lt;$G$6,Lähteandmed!$E$45*1.2*1.005*($G$6-O1962),0)</f>
        <v>21.556478160000001</v>
      </c>
      <c r="M1962" s="276" t="str">
        <f>IF(($G$4-Lähteandmed!$H$45*(Kraadpäevad!$G$4-Kraadpäevad!C1962))&gt;Lähteandmed!$I$45,($G$4-Lähteandmed!$H$45*(Kraadpäevad!$G$4-Kraadpäevad!C1962)),Lähteandmed!$I$45)</f>
        <v/>
      </c>
      <c r="N1962" s="114">
        <f>IFERROR(($G$4-M1962)/($G$4-C1962),Lähteandmed!$H$45)</f>
        <v>0</v>
      </c>
      <c r="O1962" s="276">
        <f t="shared" si="61"/>
        <v>5.7</v>
      </c>
      <c r="P1962" s="276">
        <f>IF(O1962&lt;($G$6-1),Lähteandmed!$E$45*1.2*1.005*(($G$6-1)-O1962),0)</f>
        <v>19.803918960000001</v>
      </c>
    </row>
    <row r="1963" spans="2:16">
      <c r="B1963" s="113">
        <v>1959</v>
      </c>
      <c r="C1963" s="113">
        <v>7.4</v>
      </c>
      <c r="D1963" s="276">
        <f t="shared" si="60"/>
        <v>2.5887974958655793</v>
      </c>
      <c r="L1963" s="114">
        <f>IF(C1963&lt;$G$6,Lähteandmed!$E$45*1.2*1.005*($G$6-O1963),0)</f>
        <v>18.577127519999998</v>
      </c>
      <c r="M1963" s="276" t="str">
        <f>IF(($G$4-Lähteandmed!$H$45*(Kraadpäevad!$G$4-Kraadpäevad!C1963))&gt;Lähteandmed!$I$45,($G$4-Lähteandmed!$H$45*(Kraadpäevad!$G$4-Kraadpäevad!C1963)),Lähteandmed!$I$45)</f>
        <v/>
      </c>
      <c r="N1963" s="114">
        <f>IFERROR(($G$4-M1963)/($G$4-C1963),Lähteandmed!$H$45)</f>
        <v>0</v>
      </c>
      <c r="O1963" s="276">
        <f t="shared" si="61"/>
        <v>7.4</v>
      </c>
      <c r="P1963" s="276">
        <f>IF(O1963&lt;($G$6-1),Lähteandmed!$E$45*1.2*1.005*(($G$6-1)-O1963),0)</f>
        <v>16.824568319999997</v>
      </c>
    </row>
    <row r="1964" spans="2:16">
      <c r="B1964" s="113">
        <v>1960</v>
      </c>
      <c r="C1964" s="113">
        <v>6.8</v>
      </c>
      <c r="D1964" s="276">
        <f t="shared" si="60"/>
        <v>3.1887974958655798</v>
      </c>
      <c r="L1964" s="114">
        <f>IF(C1964&lt;$G$6,Lähteandmed!$E$45*1.2*1.005*($G$6-O1964),0)</f>
        <v>19.628663039999996</v>
      </c>
      <c r="M1964" s="276" t="str">
        <f>IF(($G$4-Lähteandmed!$H$45*(Kraadpäevad!$G$4-Kraadpäevad!C1964))&gt;Lähteandmed!$I$45,($G$4-Lähteandmed!$H$45*(Kraadpäevad!$G$4-Kraadpäevad!C1964)),Lähteandmed!$I$45)</f>
        <v/>
      </c>
      <c r="N1964" s="114">
        <f>IFERROR(($G$4-M1964)/($G$4-C1964),Lähteandmed!$H$45)</f>
        <v>0</v>
      </c>
      <c r="O1964" s="276">
        <f t="shared" si="61"/>
        <v>6.8</v>
      </c>
      <c r="P1964" s="276">
        <f>IF(O1964&lt;($G$6-1),Lähteandmed!$E$45*1.2*1.005*(($G$6-1)-O1964),0)</f>
        <v>17.876103839999999</v>
      </c>
    </row>
    <row r="1965" spans="2:16">
      <c r="B1965" s="113">
        <v>1961</v>
      </c>
      <c r="C1965" s="113">
        <v>6.1</v>
      </c>
      <c r="D1965" s="276">
        <f t="shared" si="60"/>
        <v>3.88879749586558</v>
      </c>
      <c r="L1965" s="114">
        <f>IF(C1965&lt;$G$6,Lähteandmed!$E$45*1.2*1.005*($G$6-O1965),0)</f>
        <v>20.855454479999999</v>
      </c>
      <c r="M1965" s="276" t="str">
        <f>IF(($G$4-Lähteandmed!$H$45*(Kraadpäevad!$G$4-Kraadpäevad!C1965))&gt;Lähteandmed!$I$45,($G$4-Lähteandmed!$H$45*(Kraadpäevad!$G$4-Kraadpäevad!C1965)),Lähteandmed!$I$45)</f>
        <v/>
      </c>
      <c r="N1965" s="114">
        <f>IFERROR(($G$4-M1965)/($G$4-C1965),Lähteandmed!$H$45)</f>
        <v>0</v>
      </c>
      <c r="O1965" s="276">
        <f t="shared" si="61"/>
        <v>6.1</v>
      </c>
      <c r="P1965" s="276">
        <f>IF(O1965&lt;($G$6-1),Lähteandmed!$E$45*1.2*1.005*(($G$6-1)-O1965),0)</f>
        <v>19.102895279999998</v>
      </c>
    </row>
    <row r="1966" spans="2:16">
      <c r="B1966" s="113">
        <v>1962</v>
      </c>
      <c r="C1966" s="113">
        <v>5.5</v>
      </c>
      <c r="D1966" s="276">
        <f t="shared" si="60"/>
        <v>4.4887974958655796</v>
      </c>
      <c r="L1966" s="114">
        <f>IF(C1966&lt;$G$6,Lähteandmed!$E$45*1.2*1.005*($G$6-O1966),0)</f>
        <v>21.906989999999997</v>
      </c>
      <c r="M1966" s="276" t="str">
        <f>IF(($G$4-Lähteandmed!$H$45*(Kraadpäevad!$G$4-Kraadpäevad!C1966))&gt;Lähteandmed!$I$45,($G$4-Lähteandmed!$H$45*(Kraadpäevad!$G$4-Kraadpäevad!C1966)),Lähteandmed!$I$45)</f>
        <v/>
      </c>
      <c r="N1966" s="114">
        <f>IFERROR(($G$4-M1966)/($G$4-C1966),Lähteandmed!$H$45)</f>
        <v>0</v>
      </c>
      <c r="O1966" s="276">
        <f t="shared" si="61"/>
        <v>5.5</v>
      </c>
      <c r="P1966" s="276">
        <f>IF(O1966&lt;($G$6-1),Lähteandmed!$E$45*1.2*1.005*(($G$6-1)-O1966),0)</f>
        <v>20.1544308</v>
      </c>
    </row>
    <row r="1967" spans="2:16">
      <c r="B1967" s="113">
        <v>1963</v>
      </c>
      <c r="C1967" s="113">
        <v>5.5</v>
      </c>
      <c r="D1967" s="276">
        <f t="shared" si="60"/>
        <v>4.4887974958655796</v>
      </c>
      <c r="L1967" s="114">
        <f>IF(C1967&lt;$G$6,Lähteandmed!$E$45*1.2*1.005*($G$6-O1967),0)</f>
        <v>21.906989999999997</v>
      </c>
      <c r="M1967" s="276" t="str">
        <f>IF(($G$4-Lähteandmed!$H$45*(Kraadpäevad!$G$4-Kraadpäevad!C1967))&gt;Lähteandmed!$I$45,($G$4-Lähteandmed!$H$45*(Kraadpäevad!$G$4-Kraadpäevad!C1967)),Lähteandmed!$I$45)</f>
        <v/>
      </c>
      <c r="N1967" s="114">
        <f>IFERROR(($G$4-M1967)/($G$4-C1967),Lähteandmed!$H$45)</f>
        <v>0</v>
      </c>
      <c r="O1967" s="276">
        <f t="shared" si="61"/>
        <v>5.5</v>
      </c>
      <c r="P1967" s="276">
        <f>IF(O1967&lt;($G$6-1),Lähteandmed!$E$45*1.2*1.005*(($G$6-1)-O1967),0)</f>
        <v>20.1544308</v>
      </c>
    </row>
    <row r="1968" spans="2:16">
      <c r="B1968" s="113">
        <v>1964</v>
      </c>
      <c r="C1968" s="113">
        <v>5.5</v>
      </c>
      <c r="D1968" s="276">
        <f t="shared" si="60"/>
        <v>4.4887974958655796</v>
      </c>
      <c r="L1968" s="114">
        <f>IF(C1968&lt;$G$6,Lähteandmed!$E$45*1.2*1.005*($G$6-O1968),0)</f>
        <v>21.906989999999997</v>
      </c>
      <c r="M1968" s="276" t="str">
        <f>IF(($G$4-Lähteandmed!$H$45*(Kraadpäevad!$G$4-Kraadpäevad!C1968))&gt;Lähteandmed!$I$45,($G$4-Lähteandmed!$H$45*(Kraadpäevad!$G$4-Kraadpäevad!C1968)),Lähteandmed!$I$45)</f>
        <v/>
      </c>
      <c r="N1968" s="114">
        <f>IFERROR(($G$4-M1968)/($G$4-C1968),Lähteandmed!$H$45)</f>
        <v>0</v>
      </c>
      <c r="O1968" s="276">
        <f t="shared" si="61"/>
        <v>5.5</v>
      </c>
      <c r="P1968" s="276">
        <f>IF(O1968&lt;($G$6-1),Lähteandmed!$E$45*1.2*1.005*(($G$6-1)-O1968),0)</f>
        <v>20.1544308</v>
      </c>
    </row>
    <row r="1969" spans="2:16">
      <c r="B1969" s="113">
        <v>1965</v>
      </c>
      <c r="C1969" s="113">
        <v>5.5</v>
      </c>
      <c r="D1969" s="276">
        <f t="shared" si="60"/>
        <v>4.4887974958655796</v>
      </c>
      <c r="L1969" s="114">
        <f>IF(C1969&lt;$G$6,Lähteandmed!$E$45*1.2*1.005*($G$6-O1969),0)</f>
        <v>21.906989999999997</v>
      </c>
      <c r="M1969" s="276" t="str">
        <f>IF(($G$4-Lähteandmed!$H$45*(Kraadpäevad!$G$4-Kraadpäevad!C1969))&gt;Lähteandmed!$I$45,($G$4-Lähteandmed!$H$45*(Kraadpäevad!$G$4-Kraadpäevad!C1969)),Lähteandmed!$I$45)</f>
        <v/>
      </c>
      <c r="N1969" s="114">
        <f>IFERROR(($G$4-M1969)/($G$4-C1969),Lähteandmed!$H$45)</f>
        <v>0</v>
      </c>
      <c r="O1969" s="276">
        <f t="shared" si="61"/>
        <v>5.5</v>
      </c>
      <c r="P1969" s="276">
        <f>IF(O1969&lt;($G$6-1),Lähteandmed!$E$45*1.2*1.005*(($G$6-1)-O1969),0)</f>
        <v>20.1544308</v>
      </c>
    </row>
    <row r="1970" spans="2:16">
      <c r="B1970" s="113">
        <v>1966</v>
      </c>
      <c r="C1970" s="113">
        <v>4.9000000000000004</v>
      </c>
      <c r="D1970" s="276">
        <f t="shared" si="60"/>
        <v>5.0887974958655793</v>
      </c>
      <c r="L1970" s="114">
        <f>IF(C1970&lt;$G$6,Lähteandmed!$E$45*1.2*1.005*($G$6-O1970),0)</f>
        <v>22.958525519999998</v>
      </c>
      <c r="M1970" s="276" t="str">
        <f>IF(($G$4-Lähteandmed!$H$45*(Kraadpäevad!$G$4-Kraadpäevad!C1970))&gt;Lähteandmed!$I$45,($G$4-Lähteandmed!$H$45*(Kraadpäevad!$G$4-Kraadpäevad!C1970)),Lähteandmed!$I$45)</f>
        <v/>
      </c>
      <c r="N1970" s="114">
        <f>IFERROR(($G$4-M1970)/($G$4-C1970),Lähteandmed!$H$45)</f>
        <v>0</v>
      </c>
      <c r="O1970" s="276">
        <f t="shared" si="61"/>
        <v>4.9000000000000004</v>
      </c>
      <c r="P1970" s="276">
        <f>IF(O1970&lt;($G$6-1),Lähteandmed!$E$45*1.2*1.005*(($G$6-1)-O1970),0)</f>
        <v>21.205966319999998</v>
      </c>
    </row>
    <row r="1971" spans="2:16">
      <c r="B1971" s="113">
        <v>1967</v>
      </c>
      <c r="C1971" s="113">
        <v>4.2</v>
      </c>
      <c r="D1971" s="276">
        <f t="shared" si="60"/>
        <v>5.7887974958655795</v>
      </c>
      <c r="L1971" s="114">
        <f>IF(C1971&lt;$G$6,Lähteandmed!$E$45*1.2*1.005*($G$6-O1971),0)</f>
        <v>24.185316959999998</v>
      </c>
      <c r="M1971" s="276" t="str">
        <f>IF(($G$4-Lähteandmed!$H$45*(Kraadpäevad!$G$4-Kraadpäevad!C1971))&gt;Lähteandmed!$I$45,($G$4-Lähteandmed!$H$45*(Kraadpäevad!$G$4-Kraadpäevad!C1971)),Lähteandmed!$I$45)</f>
        <v/>
      </c>
      <c r="N1971" s="114">
        <f>IFERROR(($G$4-M1971)/($G$4-C1971),Lähteandmed!$H$45)</f>
        <v>0</v>
      </c>
      <c r="O1971" s="276">
        <f t="shared" si="61"/>
        <v>4.2</v>
      </c>
      <c r="P1971" s="276">
        <f>IF(O1971&lt;($G$6-1),Lähteandmed!$E$45*1.2*1.005*(($G$6-1)-O1971),0)</f>
        <v>22.432757760000001</v>
      </c>
    </row>
    <row r="1972" spans="2:16">
      <c r="B1972" s="113">
        <v>1968</v>
      </c>
      <c r="C1972" s="113">
        <v>3.6</v>
      </c>
      <c r="D1972" s="276">
        <f t="shared" si="60"/>
        <v>6.38879749586558</v>
      </c>
      <c r="L1972" s="114">
        <f>IF(C1972&lt;$G$6,Lähteandmed!$E$45*1.2*1.005*($G$6-O1972),0)</f>
        <v>25.23685248</v>
      </c>
      <c r="M1972" s="276" t="str">
        <f>IF(($G$4-Lähteandmed!$H$45*(Kraadpäevad!$G$4-Kraadpäevad!C1972))&gt;Lähteandmed!$I$45,($G$4-Lähteandmed!$H$45*(Kraadpäevad!$G$4-Kraadpäevad!C1972)),Lähteandmed!$I$45)</f>
        <v/>
      </c>
      <c r="N1972" s="114">
        <f>IFERROR(($G$4-M1972)/($G$4-C1972),Lähteandmed!$H$45)</f>
        <v>0</v>
      </c>
      <c r="O1972" s="276">
        <f t="shared" si="61"/>
        <v>3.6</v>
      </c>
      <c r="P1972" s="276">
        <f>IF(O1972&lt;($G$6-1),Lähteandmed!$E$45*1.2*1.005*(($G$6-1)-O1972),0)</f>
        <v>23.484293279999999</v>
      </c>
    </row>
    <row r="1973" spans="2:16">
      <c r="B1973" s="113">
        <v>1969</v>
      </c>
      <c r="C1973" s="113">
        <v>3.2</v>
      </c>
      <c r="D1973" s="276">
        <f t="shared" si="60"/>
        <v>6.7887974958655795</v>
      </c>
      <c r="L1973" s="114">
        <f>IF(C1973&lt;$G$6,Lähteandmed!$E$45*1.2*1.005*($G$6-O1973),0)</f>
        <v>25.937876159999998</v>
      </c>
      <c r="M1973" s="276" t="str">
        <f>IF(($G$4-Lähteandmed!$H$45*(Kraadpäevad!$G$4-Kraadpäevad!C1973))&gt;Lähteandmed!$I$45,($G$4-Lähteandmed!$H$45*(Kraadpäevad!$G$4-Kraadpäevad!C1973)),Lähteandmed!$I$45)</f>
        <v/>
      </c>
      <c r="N1973" s="114">
        <f>IFERROR(($G$4-M1973)/($G$4-C1973),Lähteandmed!$H$45)</f>
        <v>0</v>
      </c>
      <c r="O1973" s="276">
        <f t="shared" si="61"/>
        <v>3.2</v>
      </c>
      <c r="P1973" s="276">
        <f>IF(O1973&lt;($G$6-1),Lähteandmed!$E$45*1.2*1.005*(($G$6-1)-O1973),0)</f>
        <v>24.185316959999998</v>
      </c>
    </row>
    <row r="1974" spans="2:16">
      <c r="B1974" s="113">
        <v>1970</v>
      </c>
      <c r="C1974" s="113">
        <v>2.7</v>
      </c>
      <c r="D1974" s="276">
        <f t="shared" si="60"/>
        <v>7.2887974958655795</v>
      </c>
      <c r="L1974" s="114">
        <f>IF(C1974&lt;$G$6,Lähteandmed!$E$45*1.2*1.005*($G$6-O1974),0)</f>
        <v>26.814155759999998</v>
      </c>
      <c r="M1974" s="276" t="str">
        <f>IF(($G$4-Lähteandmed!$H$45*(Kraadpäevad!$G$4-Kraadpäevad!C1974))&gt;Lähteandmed!$I$45,($G$4-Lähteandmed!$H$45*(Kraadpäevad!$G$4-Kraadpäevad!C1974)),Lähteandmed!$I$45)</f>
        <v/>
      </c>
      <c r="N1974" s="114">
        <f>IFERROR(($G$4-M1974)/($G$4-C1974),Lähteandmed!$H$45)</f>
        <v>0</v>
      </c>
      <c r="O1974" s="276">
        <f t="shared" si="61"/>
        <v>2.7</v>
      </c>
      <c r="P1974" s="276">
        <f>IF(O1974&lt;($G$6-1),Lähteandmed!$E$45*1.2*1.005*(($G$6-1)-O1974),0)</f>
        <v>25.061596559999998</v>
      </c>
    </row>
    <row r="1975" spans="2:16">
      <c r="B1975" s="113">
        <v>1971</v>
      </c>
      <c r="C1975" s="113">
        <v>2.2999999999999998</v>
      </c>
      <c r="D1975" s="276">
        <f t="shared" si="60"/>
        <v>7.6887974958655798</v>
      </c>
      <c r="L1975" s="114">
        <f>IF(C1975&lt;$G$6,Lähteandmed!$E$45*1.2*1.005*($G$6-O1975),0)</f>
        <v>27.515179439999997</v>
      </c>
      <c r="M1975" s="276" t="str">
        <f>IF(($G$4-Lähteandmed!$H$45*(Kraadpäevad!$G$4-Kraadpäevad!C1975))&gt;Lähteandmed!$I$45,($G$4-Lähteandmed!$H$45*(Kraadpäevad!$G$4-Kraadpäevad!C1975)),Lähteandmed!$I$45)</f>
        <v/>
      </c>
      <c r="N1975" s="114">
        <f>IFERROR(($G$4-M1975)/($G$4-C1975),Lähteandmed!$H$45)</f>
        <v>0</v>
      </c>
      <c r="O1975" s="276">
        <f t="shared" si="61"/>
        <v>2.2999999999999998</v>
      </c>
      <c r="P1975" s="276">
        <f>IF(O1975&lt;($G$6-1),Lähteandmed!$E$45*1.2*1.005*(($G$6-1)-O1975),0)</f>
        <v>25.762620239999997</v>
      </c>
    </row>
    <row r="1976" spans="2:16">
      <c r="B1976" s="113">
        <v>1972</v>
      </c>
      <c r="C1976" s="113">
        <v>2.2000000000000002</v>
      </c>
      <c r="D1976" s="276">
        <f t="shared" si="60"/>
        <v>7.7887974958655795</v>
      </c>
      <c r="L1976" s="114">
        <f>IF(C1976&lt;$G$6,Lähteandmed!$E$45*1.2*1.005*($G$6-O1976),0)</f>
        <v>27.690435359999999</v>
      </c>
      <c r="M1976" s="276" t="str">
        <f>IF(($G$4-Lähteandmed!$H$45*(Kraadpäevad!$G$4-Kraadpäevad!C1976))&gt;Lähteandmed!$I$45,($G$4-Lähteandmed!$H$45*(Kraadpäevad!$G$4-Kraadpäevad!C1976)),Lähteandmed!$I$45)</f>
        <v/>
      </c>
      <c r="N1976" s="114">
        <f>IFERROR(($G$4-M1976)/($G$4-C1976),Lähteandmed!$H$45)</f>
        <v>0</v>
      </c>
      <c r="O1976" s="276">
        <f t="shared" si="61"/>
        <v>2.2000000000000002</v>
      </c>
      <c r="P1976" s="276">
        <f>IF(O1976&lt;($G$6-1),Lähteandmed!$E$45*1.2*1.005*(($G$6-1)-O1976),0)</f>
        <v>25.937876159999998</v>
      </c>
    </row>
    <row r="1977" spans="2:16">
      <c r="B1977" s="113">
        <v>1973</v>
      </c>
      <c r="C1977" s="113">
        <v>2</v>
      </c>
      <c r="D1977" s="276">
        <f t="shared" si="60"/>
        <v>7.9887974958655796</v>
      </c>
      <c r="L1977" s="114">
        <f>IF(C1977&lt;$G$6,Lähteandmed!$E$45*1.2*1.005*($G$6-O1977),0)</f>
        <v>28.040947199999998</v>
      </c>
      <c r="M1977" s="276" t="str">
        <f>IF(($G$4-Lähteandmed!$H$45*(Kraadpäevad!$G$4-Kraadpäevad!C1977))&gt;Lähteandmed!$I$45,($G$4-Lähteandmed!$H$45*(Kraadpäevad!$G$4-Kraadpäevad!C1977)),Lähteandmed!$I$45)</f>
        <v/>
      </c>
      <c r="N1977" s="114">
        <f>IFERROR(($G$4-M1977)/($G$4-C1977),Lähteandmed!$H$45)</f>
        <v>0</v>
      </c>
      <c r="O1977" s="276">
        <f t="shared" si="61"/>
        <v>2</v>
      </c>
      <c r="P1977" s="276">
        <f>IF(O1977&lt;($G$6-1),Lähteandmed!$E$45*1.2*1.005*(($G$6-1)-O1977),0)</f>
        <v>26.288387999999998</v>
      </c>
    </row>
    <row r="1978" spans="2:16">
      <c r="B1978" s="113">
        <v>1974</v>
      </c>
      <c r="C1978" s="113">
        <v>1.9</v>
      </c>
      <c r="D1978" s="276">
        <f t="shared" si="60"/>
        <v>8.0887974958655793</v>
      </c>
      <c r="L1978" s="114">
        <f>IF(C1978&lt;$G$6,Lähteandmed!$E$45*1.2*1.005*($G$6-O1978),0)</f>
        <v>28.216203119999999</v>
      </c>
      <c r="M1978" s="276" t="str">
        <f>IF(($G$4-Lähteandmed!$H$45*(Kraadpäevad!$G$4-Kraadpäevad!C1978))&gt;Lähteandmed!$I$45,($G$4-Lähteandmed!$H$45*(Kraadpäevad!$G$4-Kraadpäevad!C1978)),Lähteandmed!$I$45)</f>
        <v/>
      </c>
      <c r="N1978" s="114">
        <f>IFERROR(($G$4-M1978)/($G$4-C1978),Lähteandmed!$H$45)</f>
        <v>0</v>
      </c>
      <c r="O1978" s="276">
        <f t="shared" si="61"/>
        <v>1.9</v>
      </c>
      <c r="P1978" s="276">
        <f>IF(O1978&lt;($G$6-1),Lähteandmed!$E$45*1.2*1.005*(($G$6-1)-O1978),0)</f>
        <v>26.463643919999999</v>
      </c>
    </row>
    <row r="1979" spans="2:16">
      <c r="B1979" s="113">
        <v>1975</v>
      </c>
      <c r="C1979" s="113">
        <v>2.2000000000000002</v>
      </c>
      <c r="D1979" s="276">
        <f t="shared" si="60"/>
        <v>7.7887974958655795</v>
      </c>
      <c r="L1979" s="114">
        <f>IF(C1979&lt;$G$6,Lähteandmed!$E$45*1.2*1.005*($G$6-O1979),0)</f>
        <v>27.690435359999999</v>
      </c>
      <c r="M1979" s="276" t="str">
        <f>IF(($G$4-Lähteandmed!$H$45*(Kraadpäevad!$G$4-Kraadpäevad!C1979))&gt;Lähteandmed!$I$45,($G$4-Lähteandmed!$H$45*(Kraadpäevad!$G$4-Kraadpäevad!C1979)),Lähteandmed!$I$45)</f>
        <v/>
      </c>
      <c r="N1979" s="114">
        <f>IFERROR(($G$4-M1979)/($G$4-C1979),Lähteandmed!$H$45)</f>
        <v>0</v>
      </c>
      <c r="O1979" s="276">
        <f t="shared" si="61"/>
        <v>2.2000000000000002</v>
      </c>
      <c r="P1979" s="276">
        <f>IF(O1979&lt;($G$6-1),Lähteandmed!$E$45*1.2*1.005*(($G$6-1)-O1979),0)</f>
        <v>25.937876159999998</v>
      </c>
    </row>
    <row r="1980" spans="2:16">
      <c r="B1980" s="113">
        <v>1976</v>
      </c>
      <c r="C1980" s="113">
        <v>2.5</v>
      </c>
      <c r="D1980" s="276">
        <f t="shared" si="60"/>
        <v>7.4887974958655796</v>
      </c>
      <c r="L1980" s="114">
        <f>IF(C1980&lt;$G$6,Lähteandmed!$E$45*1.2*1.005*($G$6-O1980),0)</f>
        <v>27.164667599999998</v>
      </c>
      <c r="M1980" s="276" t="str">
        <f>IF(($G$4-Lähteandmed!$H$45*(Kraadpäevad!$G$4-Kraadpäevad!C1980))&gt;Lähteandmed!$I$45,($G$4-Lähteandmed!$H$45*(Kraadpäevad!$G$4-Kraadpäevad!C1980)),Lähteandmed!$I$45)</f>
        <v/>
      </c>
      <c r="N1980" s="114">
        <f>IFERROR(($G$4-M1980)/($G$4-C1980),Lähteandmed!$H$45)</f>
        <v>0</v>
      </c>
      <c r="O1980" s="276">
        <f t="shared" si="61"/>
        <v>2.5</v>
      </c>
      <c r="P1980" s="276">
        <f>IF(O1980&lt;($G$6-1),Lähteandmed!$E$45*1.2*1.005*(($G$6-1)-O1980),0)</f>
        <v>25.412108399999997</v>
      </c>
    </row>
    <row r="1981" spans="2:16">
      <c r="B1981" s="113">
        <v>1977</v>
      </c>
      <c r="C1981" s="113">
        <v>2.8</v>
      </c>
      <c r="D1981" s="276">
        <f t="shared" si="60"/>
        <v>7.1887974958655798</v>
      </c>
      <c r="L1981" s="114">
        <f>IF(C1981&lt;$G$6,Lähteandmed!$E$45*1.2*1.005*($G$6-O1981),0)</f>
        <v>26.638899839999997</v>
      </c>
      <c r="M1981" s="276" t="str">
        <f>IF(($G$4-Lähteandmed!$H$45*(Kraadpäevad!$G$4-Kraadpäevad!C1981))&gt;Lähteandmed!$I$45,($G$4-Lähteandmed!$H$45*(Kraadpäevad!$G$4-Kraadpäevad!C1981)),Lähteandmed!$I$45)</f>
        <v/>
      </c>
      <c r="N1981" s="114">
        <f>IFERROR(($G$4-M1981)/($G$4-C1981),Lähteandmed!$H$45)</f>
        <v>0</v>
      </c>
      <c r="O1981" s="276">
        <f t="shared" si="61"/>
        <v>2.8</v>
      </c>
      <c r="P1981" s="276">
        <f>IF(O1981&lt;($G$6-1),Lähteandmed!$E$45*1.2*1.005*(($G$6-1)-O1981),0)</f>
        <v>24.886340639999997</v>
      </c>
    </row>
    <row r="1982" spans="2:16">
      <c r="B1982" s="113">
        <v>1978</v>
      </c>
      <c r="C1982" s="113">
        <v>4.3</v>
      </c>
      <c r="D1982" s="276">
        <f t="shared" si="60"/>
        <v>5.6887974958655798</v>
      </c>
      <c r="L1982" s="114">
        <f>IF(C1982&lt;$G$6,Lähteandmed!$E$45*1.2*1.005*($G$6-O1982),0)</f>
        <v>24.010061039999997</v>
      </c>
      <c r="M1982" s="276" t="str">
        <f>IF(($G$4-Lähteandmed!$H$45*(Kraadpäevad!$G$4-Kraadpäevad!C1982))&gt;Lähteandmed!$I$45,($G$4-Lähteandmed!$H$45*(Kraadpäevad!$G$4-Kraadpäevad!C1982)),Lähteandmed!$I$45)</f>
        <v/>
      </c>
      <c r="N1982" s="114">
        <f>IFERROR(($G$4-M1982)/($G$4-C1982),Lähteandmed!$H$45)</f>
        <v>0</v>
      </c>
      <c r="O1982" s="276">
        <f t="shared" si="61"/>
        <v>4.3</v>
      </c>
      <c r="P1982" s="276">
        <f>IF(O1982&lt;($G$6-1),Lähteandmed!$E$45*1.2*1.005*(($G$6-1)-O1982),0)</f>
        <v>22.257501839999996</v>
      </c>
    </row>
    <row r="1983" spans="2:16">
      <c r="B1983" s="113">
        <v>1979</v>
      </c>
      <c r="C1983" s="113">
        <v>5.7</v>
      </c>
      <c r="D1983" s="276">
        <f t="shared" si="60"/>
        <v>4.2887974958655795</v>
      </c>
      <c r="L1983" s="114">
        <f>IF(C1983&lt;$G$6,Lähteandmed!$E$45*1.2*1.005*($G$6-O1983),0)</f>
        <v>21.556478160000001</v>
      </c>
      <c r="M1983" s="276" t="str">
        <f>IF(($G$4-Lähteandmed!$H$45*(Kraadpäevad!$G$4-Kraadpäevad!C1983))&gt;Lähteandmed!$I$45,($G$4-Lähteandmed!$H$45*(Kraadpäevad!$G$4-Kraadpäevad!C1983)),Lähteandmed!$I$45)</f>
        <v/>
      </c>
      <c r="N1983" s="114">
        <f>IFERROR(($G$4-M1983)/($G$4-C1983),Lähteandmed!$H$45)</f>
        <v>0</v>
      </c>
      <c r="O1983" s="276">
        <f t="shared" si="61"/>
        <v>5.7</v>
      </c>
      <c r="P1983" s="276">
        <f>IF(O1983&lt;($G$6-1),Lähteandmed!$E$45*1.2*1.005*(($G$6-1)-O1983),0)</f>
        <v>19.803918960000001</v>
      </c>
    </row>
    <row r="1984" spans="2:16">
      <c r="B1984" s="113">
        <v>1980</v>
      </c>
      <c r="C1984" s="113">
        <v>7.2</v>
      </c>
      <c r="D1984" s="276">
        <f t="shared" si="60"/>
        <v>2.7887974958655795</v>
      </c>
      <c r="L1984" s="114">
        <f>IF(C1984&lt;$G$6,Lähteandmed!$E$45*1.2*1.005*($G$6-O1984),0)</f>
        <v>18.927639360000001</v>
      </c>
      <c r="M1984" s="276" t="str">
        <f>IF(($G$4-Lähteandmed!$H$45*(Kraadpäevad!$G$4-Kraadpäevad!C1984))&gt;Lähteandmed!$I$45,($G$4-Lähteandmed!$H$45*(Kraadpäevad!$G$4-Kraadpäevad!C1984)),Lähteandmed!$I$45)</f>
        <v/>
      </c>
      <c r="N1984" s="114">
        <f>IFERROR(($G$4-M1984)/($G$4-C1984),Lähteandmed!$H$45)</f>
        <v>0</v>
      </c>
      <c r="O1984" s="276">
        <f t="shared" si="61"/>
        <v>7.2</v>
      </c>
      <c r="P1984" s="276">
        <f>IF(O1984&lt;($G$6-1),Lähteandmed!$E$45*1.2*1.005*(($G$6-1)-O1984),0)</f>
        <v>17.17508016</v>
      </c>
    </row>
    <row r="1985" spans="2:16">
      <c r="B1985" s="113">
        <v>1981</v>
      </c>
      <c r="C1985" s="113">
        <v>8.4</v>
      </c>
      <c r="D1985" s="276">
        <f t="shared" si="60"/>
        <v>1.5887974958655793</v>
      </c>
      <c r="L1985" s="114">
        <f>IF(C1985&lt;$G$6,Lähteandmed!$E$45*1.2*1.005*($G$6-O1985),0)</f>
        <v>16.824568319999997</v>
      </c>
      <c r="M1985" s="276" t="str">
        <f>IF(($G$4-Lähteandmed!$H$45*(Kraadpäevad!$G$4-Kraadpäevad!C1985))&gt;Lähteandmed!$I$45,($G$4-Lähteandmed!$H$45*(Kraadpäevad!$G$4-Kraadpäevad!C1985)),Lähteandmed!$I$45)</f>
        <v/>
      </c>
      <c r="N1985" s="114">
        <f>IFERROR(($G$4-M1985)/($G$4-C1985),Lähteandmed!$H$45)</f>
        <v>0</v>
      </c>
      <c r="O1985" s="276">
        <f t="shared" si="61"/>
        <v>8.4</v>
      </c>
      <c r="P1985" s="276">
        <f>IF(O1985&lt;($G$6-1),Lähteandmed!$E$45*1.2*1.005*(($G$6-1)-O1985),0)</f>
        <v>15.072009119999999</v>
      </c>
    </row>
    <row r="1986" spans="2:16">
      <c r="B1986" s="113">
        <v>1982</v>
      </c>
      <c r="C1986" s="113">
        <v>9.5</v>
      </c>
      <c r="D1986" s="276">
        <f t="shared" si="60"/>
        <v>0.48879749586557963</v>
      </c>
      <c r="L1986" s="114">
        <f>IF(C1986&lt;$G$6,Lähteandmed!$E$45*1.2*1.005*($G$6-O1986),0)</f>
        <v>14.896753199999999</v>
      </c>
      <c r="M1986" s="276" t="str">
        <f>IF(($G$4-Lähteandmed!$H$45*(Kraadpäevad!$G$4-Kraadpäevad!C1986))&gt;Lähteandmed!$I$45,($G$4-Lähteandmed!$H$45*(Kraadpäevad!$G$4-Kraadpäevad!C1986)),Lähteandmed!$I$45)</f>
        <v/>
      </c>
      <c r="N1986" s="114">
        <f>IFERROR(($G$4-M1986)/($G$4-C1986),Lähteandmed!$H$45)</f>
        <v>0</v>
      </c>
      <c r="O1986" s="276">
        <f t="shared" si="61"/>
        <v>9.5</v>
      </c>
      <c r="P1986" s="276">
        <f>IF(O1986&lt;($G$6-1),Lähteandmed!$E$45*1.2*1.005*(($G$6-1)-O1986),0)</f>
        <v>13.144193999999999</v>
      </c>
    </row>
    <row r="1987" spans="2:16">
      <c r="B1987" s="113">
        <v>1983</v>
      </c>
      <c r="C1987" s="113">
        <v>10.7</v>
      </c>
      <c r="D1987" s="276" t="str">
        <f t="shared" si="60"/>
        <v>0</v>
      </c>
      <c r="L1987" s="114">
        <f>IF(C1987&lt;$G$6,Lähteandmed!$E$45*1.2*1.005*($G$6-O1987),0)</f>
        <v>12.793682159999999</v>
      </c>
      <c r="M1987" s="276" t="str">
        <f>IF(($G$4-Lähteandmed!$H$45*(Kraadpäevad!$G$4-Kraadpäevad!C1987))&gt;Lähteandmed!$I$45,($G$4-Lähteandmed!$H$45*(Kraadpäevad!$G$4-Kraadpäevad!C1987)),Lähteandmed!$I$45)</f>
        <v/>
      </c>
      <c r="N1987" s="114">
        <f>IFERROR(($G$4-M1987)/($G$4-C1987),Lähteandmed!$H$45)</f>
        <v>0</v>
      </c>
      <c r="O1987" s="276">
        <f t="shared" si="61"/>
        <v>10.7</v>
      </c>
      <c r="P1987" s="276">
        <f>IF(O1987&lt;($G$6-1),Lähteandmed!$E$45*1.2*1.005*(($G$6-1)-O1987),0)</f>
        <v>11.041122960000001</v>
      </c>
    </row>
    <row r="1988" spans="2:16">
      <c r="B1988" s="113">
        <v>1984</v>
      </c>
      <c r="C1988" s="113">
        <v>10.9</v>
      </c>
      <c r="D1988" s="276" t="str">
        <f t="shared" ref="D1988:D2051" si="62">IFERROR(IF($G$5-C1988&gt;0,$G$5-C1988,"0"),0)</f>
        <v>0</v>
      </c>
      <c r="L1988" s="114">
        <f>IF(C1988&lt;$G$6,Lähteandmed!$E$45*1.2*1.005*($G$6-O1988),0)</f>
        <v>12.443170319999998</v>
      </c>
      <c r="M1988" s="276" t="str">
        <f>IF(($G$4-Lähteandmed!$H$45*(Kraadpäevad!$G$4-Kraadpäevad!C1988))&gt;Lähteandmed!$I$45,($G$4-Lähteandmed!$H$45*(Kraadpäevad!$G$4-Kraadpäevad!C1988)),Lähteandmed!$I$45)</f>
        <v/>
      </c>
      <c r="N1988" s="114">
        <f>IFERROR(($G$4-M1988)/($G$4-C1988),Lähteandmed!$H$45)</f>
        <v>0</v>
      </c>
      <c r="O1988" s="276">
        <f t="shared" ref="O1988:O2051" si="63">N1988*($G$4-C1988)+C1988</f>
        <v>10.9</v>
      </c>
      <c r="P1988" s="276">
        <f>IF(O1988&lt;($G$6-1),Lähteandmed!$E$45*1.2*1.005*(($G$6-1)-O1988),0)</f>
        <v>10.690611119999998</v>
      </c>
    </row>
    <row r="1989" spans="2:16">
      <c r="B1989" s="113">
        <v>1985</v>
      </c>
      <c r="C1989" s="113">
        <v>11.2</v>
      </c>
      <c r="D1989" s="276" t="str">
        <f t="shared" si="62"/>
        <v>0</v>
      </c>
      <c r="L1989" s="114">
        <f>IF(C1989&lt;$G$6,Lähteandmed!$E$45*1.2*1.005*($G$6-O1989),0)</f>
        <v>11.917402560000001</v>
      </c>
      <c r="M1989" s="276" t="str">
        <f>IF(($G$4-Lähteandmed!$H$45*(Kraadpäevad!$G$4-Kraadpäevad!C1989))&gt;Lähteandmed!$I$45,($G$4-Lähteandmed!$H$45*(Kraadpäevad!$G$4-Kraadpäevad!C1989)),Lähteandmed!$I$45)</f>
        <v/>
      </c>
      <c r="N1989" s="114">
        <f>IFERROR(($G$4-M1989)/($G$4-C1989),Lähteandmed!$H$45)</f>
        <v>0</v>
      </c>
      <c r="O1989" s="276">
        <f t="shared" si="63"/>
        <v>11.2</v>
      </c>
      <c r="P1989" s="276">
        <f>IF(O1989&lt;($G$6-1),Lähteandmed!$E$45*1.2*1.005*(($G$6-1)-O1989),0)</f>
        <v>10.164843360000001</v>
      </c>
    </row>
    <row r="1990" spans="2:16">
      <c r="B1990" s="113">
        <v>1986</v>
      </c>
      <c r="C1990" s="113">
        <v>11.4</v>
      </c>
      <c r="D1990" s="276" t="str">
        <f t="shared" si="62"/>
        <v>0</v>
      </c>
      <c r="L1990" s="114">
        <f>IF(C1990&lt;$G$6,Lähteandmed!$E$45*1.2*1.005*($G$6-O1990),0)</f>
        <v>11.566890719999998</v>
      </c>
      <c r="M1990" s="276" t="str">
        <f>IF(($G$4-Lähteandmed!$H$45*(Kraadpäevad!$G$4-Kraadpäevad!C1990))&gt;Lähteandmed!$I$45,($G$4-Lähteandmed!$H$45*(Kraadpäevad!$G$4-Kraadpäevad!C1990)),Lähteandmed!$I$45)</f>
        <v/>
      </c>
      <c r="N1990" s="114">
        <f>IFERROR(($G$4-M1990)/($G$4-C1990),Lähteandmed!$H$45)</f>
        <v>0</v>
      </c>
      <c r="O1990" s="276">
        <f t="shared" si="63"/>
        <v>11.4</v>
      </c>
      <c r="P1990" s="276">
        <f>IF(O1990&lt;($G$6-1),Lähteandmed!$E$45*1.2*1.005*(($G$6-1)-O1990),0)</f>
        <v>9.8143315199999979</v>
      </c>
    </row>
    <row r="1991" spans="2:16">
      <c r="B1991" s="113">
        <v>1987</v>
      </c>
      <c r="C1991" s="113">
        <v>9.1</v>
      </c>
      <c r="D1991" s="276">
        <f t="shared" si="62"/>
        <v>0.88879749586557999</v>
      </c>
      <c r="L1991" s="114">
        <f>IF(C1991&lt;$G$6,Lähteandmed!$E$45*1.2*1.005*($G$6-O1991),0)</f>
        <v>15.59777688</v>
      </c>
      <c r="M1991" s="276" t="str">
        <f>IF(($G$4-Lähteandmed!$H$45*(Kraadpäevad!$G$4-Kraadpäevad!C1991))&gt;Lähteandmed!$I$45,($G$4-Lähteandmed!$H$45*(Kraadpäevad!$G$4-Kraadpäevad!C1991)),Lähteandmed!$I$45)</f>
        <v/>
      </c>
      <c r="N1991" s="114">
        <f>IFERROR(($G$4-M1991)/($G$4-C1991),Lähteandmed!$H$45)</f>
        <v>0</v>
      </c>
      <c r="O1991" s="276">
        <f t="shared" si="63"/>
        <v>9.1</v>
      </c>
      <c r="P1991" s="276">
        <f>IF(O1991&lt;($G$6-1),Lähteandmed!$E$45*1.2*1.005*(($G$6-1)-O1991),0)</f>
        <v>13.845217679999999</v>
      </c>
    </row>
    <row r="1992" spans="2:16">
      <c r="B1992" s="113">
        <v>1988</v>
      </c>
      <c r="C1992" s="113">
        <v>6.9</v>
      </c>
      <c r="D1992" s="276">
        <f t="shared" si="62"/>
        <v>3.0887974958655793</v>
      </c>
      <c r="L1992" s="114">
        <f>IF(C1992&lt;$G$6,Lähteandmed!$E$45*1.2*1.005*($G$6-O1992),0)</f>
        <v>19.453407119999998</v>
      </c>
      <c r="M1992" s="276" t="str">
        <f>IF(($G$4-Lähteandmed!$H$45*(Kraadpäevad!$G$4-Kraadpäevad!C1992))&gt;Lähteandmed!$I$45,($G$4-Lähteandmed!$H$45*(Kraadpäevad!$G$4-Kraadpäevad!C1992)),Lähteandmed!$I$45)</f>
        <v/>
      </c>
      <c r="N1992" s="114">
        <f>IFERROR(($G$4-M1992)/($G$4-C1992),Lähteandmed!$H$45)</f>
        <v>0</v>
      </c>
      <c r="O1992" s="276">
        <f t="shared" si="63"/>
        <v>6.9</v>
      </c>
      <c r="P1992" s="276">
        <f>IF(O1992&lt;($G$6-1),Lähteandmed!$E$45*1.2*1.005*(($G$6-1)-O1992),0)</f>
        <v>17.700847919999998</v>
      </c>
    </row>
    <row r="1993" spans="2:16">
      <c r="B1993" s="113">
        <v>1989</v>
      </c>
      <c r="C1993" s="113">
        <v>4.5999999999999996</v>
      </c>
      <c r="D1993" s="276">
        <f t="shared" si="62"/>
        <v>5.38879749586558</v>
      </c>
      <c r="L1993" s="114">
        <f>IF(C1993&lt;$G$6,Lähteandmed!$E$45*1.2*1.005*($G$6-O1993),0)</f>
        <v>23.484293279999999</v>
      </c>
      <c r="M1993" s="276" t="str">
        <f>IF(($G$4-Lähteandmed!$H$45*(Kraadpäevad!$G$4-Kraadpäevad!C1993))&gt;Lähteandmed!$I$45,($G$4-Lähteandmed!$H$45*(Kraadpäevad!$G$4-Kraadpäevad!C1993)),Lähteandmed!$I$45)</f>
        <v/>
      </c>
      <c r="N1993" s="114">
        <f>IFERROR(($G$4-M1993)/($G$4-C1993),Lähteandmed!$H$45)</f>
        <v>0</v>
      </c>
      <c r="O1993" s="276">
        <f t="shared" si="63"/>
        <v>4.5999999999999996</v>
      </c>
      <c r="P1993" s="276">
        <f>IF(O1993&lt;($G$6-1),Lähteandmed!$E$45*1.2*1.005*(($G$6-1)-O1993),0)</f>
        <v>21.731734079999999</v>
      </c>
    </row>
    <row r="1994" spans="2:16">
      <c r="B1994" s="113">
        <v>1990</v>
      </c>
      <c r="C1994" s="113">
        <v>4</v>
      </c>
      <c r="D1994" s="276">
        <f t="shared" si="62"/>
        <v>5.9887974958655796</v>
      </c>
      <c r="L1994" s="114">
        <f>IF(C1994&lt;$G$6,Lähteandmed!$E$45*1.2*1.005*($G$6-O1994),0)</f>
        <v>24.535828799999997</v>
      </c>
      <c r="M1994" s="276" t="str">
        <f>IF(($G$4-Lähteandmed!$H$45*(Kraadpäevad!$G$4-Kraadpäevad!C1994))&gt;Lähteandmed!$I$45,($G$4-Lähteandmed!$H$45*(Kraadpäevad!$G$4-Kraadpäevad!C1994)),Lähteandmed!$I$45)</f>
        <v/>
      </c>
      <c r="N1994" s="114">
        <f>IFERROR(($G$4-M1994)/($G$4-C1994),Lähteandmed!$H$45)</f>
        <v>0</v>
      </c>
      <c r="O1994" s="276">
        <f t="shared" si="63"/>
        <v>4</v>
      </c>
      <c r="P1994" s="276">
        <f>IF(O1994&lt;($G$6-1),Lähteandmed!$E$45*1.2*1.005*(($G$6-1)-O1994),0)</f>
        <v>22.783269599999997</v>
      </c>
    </row>
    <row r="1995" spans="2:16">
      <c r="B1995" s="113">
        <v>1991</v>
      </c>
      <c r="C1995" s="113">
        <v>3.5</v>
      </c>
      <c r="D1995" s="276">
        <f t="shared" si="62"/>
        <v>6.4887974958655796</v>
      </c>
      <c r="L1995" s="114">
        <f>IF(C1995&lt;$G$6,Lähteandmed!$E$45*1.2*1.005*($G$6-O1995),0)</f>
        <v>25.412108399999997</v>
      </c>
      <c r="M1995" s="276" t="str">
        <f>IF(($G$4-Lähteandmed!$H$45*(Kraadpäevad!$G$4-Kraadpäevad!C1995))&gt;Lähteandmed!$I$45,($G$4-Lähteandmed!$H$45*(Kraadpäevad!$G$4-Kraadpäevad!C1995)),Lähteandmed!$I$45)</f>
        <v/>
      </c>
      <c r="N1995" s="114">
        <f>IFERROR(($G$4-M1995)/($G$4-C1995),Lähteandmed!$H$45)</f>
        <v>0</v>
      </c>
      <c r="O1995" s="276">
        <f t="shared" si="63"/>
        <v>3.5</v>
      </c>
      <c r="P1995" s="276">
        <f>IF(O1995&lt;($G$6-1),Lähteandmed!$E$45*1.2*1.005*(($G$6-1)-O1995),0)</f>
        <v>23.659549199999997</v>
      </c>
    </row>
    <row r="1996" spans="2:16">
      <c r="B1996" s="113">
        <v>1992</v>
      </c>
      <c r="C1996" s="113">
        <v>2.9</v>
      </c>
      <c r="D1996" s="276">
        <f t="shared" si="62"/>
        <v>7.0887974958655793</v>
      </c>
      <c r="L1996" s="114">
        <f>IF(C1996&lt;$G$6,Lähteandmed!$E$45*1.2*1.005*($G$6-O1996),0)</f>
        <v>26.463643919999999</v>
      </c>
      <c r="M1996" s="276" t="str">
        <f>IF(($G$4-Lähteandmed!$H$45*(Kraadpäevad!$G$4-Kraadpäevad!C1996))&gt;Lähteandmed!$I$45,($G$4-Lähteandmed!$H$45*(Kraadpäevad!$G$4-Kraadpäevad!C1996)),Lähteandmed!$I$45)</f>
        <v/>
      </c>
      <c r="N1996" s="114">
        <f>IFERROR(($G$4-M1996)/($G$4-C1996),Lähteandmed!$H$45)</f>
        <v>0</v>
      </c>
      <c r="O1996" s="276">
        <f t="shared" si="63"/>
        <v>2.9</v>
      </c>
      <c r="P1996" s="276">
        <f>IF(O1996&lt;($G$6-1),Lähteandmed!$E$45*1.2*1.005*(($G$6-1)-O1996),0)</f>
        <v>24.711084719999999</v>
      </c>
    </row>
    <row r="1997" spans="2:16">
      <c r="B1997" s="113">
        <v>1993</v>
      </c>
      <c r="C1997" s="113">
        <v>3.1</v>
      </c>
      <c r="D1997" s="276">
        <f t="shared" si="62"/>
        <v>6.88879749586558</v>
      </c>
      <c r="L1997" s="114">
        <f>IF(C1997&lt;$G$6,Lähteandmed!$E$45*1.2*1.005*($G$6-O1997),0)</f>
        <v>26.11313208</v>
      </c>
      <c r="M1997" s="276" t="str">
        <f>IF(($G$4-Lähteandmed!$H$45*(Kraadpäevad!$G$4-Kraadpäevad!C1997))&gt;Lähteandmed!$I$45,($G$4-Lähteandmed!$H$45*(Kraadpäevad!$G$4-Kraadpäevad!C1997)),Lähteandmed!$I$45)</f>
        <v/>
      </c>
      <c r="N1997" s="114">
        <f>IFERROR(($G$4-M1997)/($G$4-C1997),Lähteandmed!$H$45)</f>
        <v>0</v>
      </c>
      <c r="O1997" s="276">
        <f t="shared" si="63"/>
        <v>3.1</v>
      </c>
      <c r="P1997" s="276">
        <f>IF(O1997&lt;($G$6-1),Lähteandmed!$E$45*1.2*1.005*(($G$6-1)-O1997),0)</f>
        <v>24.360572879999999</v>
      </c>
    </row>
    <row r="1998" spans="2:16">
      <c r="B1998" s="113">
        <v>1994</v>
      </c>
      <c r="C1998" s="113">
        <v>3.2</v>
      </c>
      <c r="D1998" s="276">
        <f t="shared" si="62"/>
        <v>6.7887974958655795</v>
      </c>
      <c r="L1998" s="114">
        <f>IF(C1998&lt;$G$6,Lähteandmed!$E$45*1.2*1.005*($G$6-O1998),0)</f>
        <v>25.937876159999998</v>
      </c>
      <c r="M1998" s="276" t="str">
        <f>IF(($G$4-Lähteandmed!$H$45*(Kraadpäevad!$G$4-Kraadpäevad!C1998))&gt;Lähteandmed!$I$45,($G$4-Lähteandmed!$H$45*(Kraadpäevad!$G$4-Kraadpäevad!C1998)),Lähteandmed!$I$45)</f>
        <v/>
      </c>
      <c r="N1998" s="114">
        <f>IFERROR(($G$4-M1998)/($G$4-C1998),Lähteandmed!$H$45)</f>
        <v>0</v>
      </c>
      <c r="O1998" s="276">
        <f t="shared" si="63"/>
        <v>3.2</v>
      </c>
      <c r="P1998" s="276">
        <f>IF(O1998&lt;($G$6-1),Lähteandmed!$E$45*1.2*1.005*(($G$6-1)-O1998),0)</f>
        <v>24.185316959999998</v>
      </c>
    </row>
    <row r="1999" spans="2:16">
      <c r="B1999" s="113">
        <v>1995</v>
      </c>
      <c r="C1999" s="113">
        <v>3.4</v>
      </c>
      <c r="D1999" s="276">
        <f t="shared" si="62"/>
        <v>6.5887974958655793</v>
      </c>
      <c r="L1999" s="114">
        <f>IF(C1999&lt;$G$6,Lähteandmed!$E$45*1.2*1.005*($G$6-O1999),0)</f>
        <v>25.587364319999999</v>
      </c>
      <c r="M1999" s="276" t="str">
        <f>IF(($G$4-Lähteandmed!$H$45*(Kraadpäevad!$G$4-Kraadpäevad!C1999))&gt;Lähteandmed!$I$45,($G$4-Lähteandmed!$H$45*(Kraadpäevad!$G$4-Kraadpäevad!C1999)),Lähteandmed!$I$45)</f>
        <v/>
      </c>
      <c r="N1999" s="114">
        <f>IFERROR(($G$4-M1999)/($G$4-C1999),Lähteandmed!$H$45)</f>
        <v>0</v>
      </c>
      <c r="O1999" s="276">
        <f t="shared" si="63"/>
        <v>3.4</v>
      </c>
      <c r="P1999" s="276">
        <f>IF(O1999&lt;($G$6-1),Lähteandmed!$E$45*1.2*1.005*(($G$6-1)-O1999),0)</f>
        <v>23.834805119999999</v>
      </c>
    </row>
    <row r="2000" spans="2:16">
      <c r="B2000" s="113">
        <v>1996</v>
      </c>
      <c r="C2000" s="113">
        <v>3.4</v>
      </c>
      <c r="D2000" s="276">
        <f t="shared" si="62"/>
        <v>6.5887974958655793</v>
      </c>
      <c r="L2000" s="114">
        <f>IF(C2000&lt;$G$6,Lähteandmed!$E$45*1.2*1.005*($G$6-O2000),0)</f>
        <v>25.587364319999999</v>
      </c>
      <c r="M2000" s="276" t="str">
        <f>IF(($G$4-Lähteandmed!$H$45*(Kraadpäevad!$G$4-Kraadpäevad!C2000))&gt;Lähteandmed!$I$45,($G$4-Lähteandmed!$H$45*(Kraadpäevad!$G$4-Kraadpäevad!C2000)),Lähteandmed!$I$45)</f>
        <v/>
      </c>
      <c r="N2000" s="114">
        <f>IFERROR(($G$4-M2000)/($G$4-C2000),Lähteandmed!$H$45)</f>
        <v>0</v>
      </c>
      <c r="O2000" s="276">
        <f t="shared" si="63"/>
        <v>3.4</v>
      </c>
      <c r="P2000" s="276">
        <f>IF(O2000&lt;($G$6-1),Lähteandmed!$E$45*1.2*1.005*(($G$6-1)-O2000),0)</f>
        <v>23.834805119999999</v>
      </c>
    </row>
    <row r="2001" spans="2:16">
      <c r="B2001" s="113">
        <v>1997</v>
      </c>
      <c r="C2001" s="113">
        <v>3.4</v>
      </c>
      <c r="D2001" s="276">
        <f t="shared" si="62"/>
        <v>6.5887974958655793</v>
      </c>
      <c r="L2001" s="114">
        <f>IF(C2001&lt;$G$6,Lähteandmed!$E$45*1.2*1.005*($G$6-O2001),0)</f>
        <v>25.587364319999999</v>
      </c>
      <c r="M2001" s="276" t="str">
        <f>IF(($G$4-Lähteandmed!$H$45*(Kraadpäevad!$G$4-Kraadpäevad!C2001))&gt;Lähteandmed!$I$45,($G$4-Lähteandmed!$H$45*(Kraadpäevad!$G$4-Kraadpäevad!C2001)),Lähteandmed!$I$45)</f>
        <v/>
      </c>
      <c r="N2001" s="114">
        <f>IFERROR(($G$4-M2001)/($G$4-C2001),Lähteandmed!$H$45)</f>
        <v>0</v>
      </c>
      <c r="O2001" s="276">
        <f t="shared" si="63"/>
        <v>3.4</v>
      </c>
      <c r="P2001" s="276">
        <f>IF(O2001&lt;($G$6-1),Lähteandmed!$E$45*1.2*1.005*(($G$6-1)-O2001),0)</f>
        <v>23.834805119999999</v>
      </c>
    </row>
    <row r="2002" spans="2:16">
      <c r="B2002" s="113">
        <v>1998</v>
      </c>
      <c r="C2002" s="113">
        <v>3.4</v>
      </c>
      <c r="D2002" s="276">
        <f t="shared" si="62"/>
        <v>6.5887974958655793</v>
      </c>
      <c r="L2002" s="114">
        <f>IF(C2002&lt;$G$6,Lähteandmed!$E$45*1.2*1.005*($G$6-O2002),0)</f>
        <v>25.587364319999999</v>
      </c>
      <c r="M2002" s="276" t="str">
        <f>IF(($G$4-Lähteandmed!$H$45*(Kraadpäevad!$G$4-Kraadpäevad!C2002))&gt;Lähteandmed!$I$45,($G$4-Lähteandmed!$H$45*(Kraadpäevad!$G$4-Kraadpäevad!C2002)),Lähteandmed!$I$45)</f>
        <v/>
      </c>
      <c r="N2002" s="114">
        <f>IFERROR(($G$4-M2002)/($G$4-C2002),Lähteandmed!$H$45)</f>
        <v>0</v>
      </c>
      <c r="O2002" s="276">
        <f t="shared" si="63"/>
        <v>3.4</v>
      </c>
      <c r="P2002" s="276">
        <f>IF(O2002&lt;($G$6-1),Lähteandmed!$E$45*1.2*1.005*(($G$6-1)-O2002),0)</f>
        <v>23.834805119999999</v>
      </c>
    </row>
    <row r="2003" spans="2:16">
      <c r="B2003" s="113">
        <v>1999</v>
      </c>
      <c r="C2003" s="113">
        <v>3.6</v>
      </c>
      <c r="D2003" s="276">
        <f t="shared" si="62"/>
        <v>6.38879749586558</v>
      </c>
      <c r="L2003" s="114">
        <f>IF(C2003&lt;$G$6,Lähteandmed!$E$45*1.2*1.005*($G$6-O2003),0)</f>
        <v>25.23685248</v>
      </c>
      <c r="M2003" s="276" t="str">
        <f>IF(($G$4-Lähteandmed!$H$45*(Kraadpäevad!$G$4-Kraadpäevad!C2003))&gt;Lähteandmed!$I$45,($G$4-Lähteandmed!$H$45*(Kraadpäevad!$G$4-Kraadpäevad!C2003)),Lähteandmed!$I$45)</f>
        <v/>
      </c>
      <c r="N2003" s="114">
        <f>IFERROR(($G$4-M2003)/($G$4-C2003),Lähteandmed!$H$45)</f>
        <v>0</v>
      </c>
      <c r="O2003" s="276">
        <f t="shared" si="63"/>
        <v>3.6</v>
      </c>
      <c r="P2003" s="276">
        <f>IF(O2003&lt;($G$6-1),Lähteandmed!$E$45*1.2*1.005*(($G$6-1)-O2003),0)</f>
        <v>23.484293279999999</v>
      </c>
    </row>
    <row r="2004" spans="2:16">
      <c r="B2004" s="113">
        <v>2000</v>
      </c>
      <c r="C2004" s="113">
        <v>3.9</v>
      </c>
      <c r="D2004" s="276">
        <f t="shared" si="62"/>
        <v>6.0887974958655793</v>
      </c>
      <c r="L2004" s="114">
        <f>IF(C2004&lt;$G$6,Lähteandmed!$E$45*1.2*1.005*($G$6-O2004),0)</f>
        <v>24.711084719999999</v>
      </c>
      <c r="M2004" s="276" t="str">
        <f>IF(($G$4-Lähteandmed!$H$45*(Kraadpäevad!$G$4-Kraadpäevad!C2004))&gt;Lähteandmed!$I$45,($G$4-Lähteandmed!$H$45*(Kraadpäevad!$G$4-Kraadpäevad!C2004)),Lähteandmed!$I$45)</f>
        <v/>
      </c>
      <c r="N2004" s="114">
        <f>IFERROR(($G$4-M2004)/($G$4-C2004),Lähteandmed!$H$45)</f>
        <v>0</v>
      </c>
      <c r="O2004" s="276">
        <f t="shared" si="63"/>
        <v>3.9</v>
      </c>
      <c r="P2004" s="276">
        <f>IF(O2004&lt;($G$6-1),Lähteandmed!$E$45*1.2*1.005*(($G$6-1)-O2004),0)</f>
        <v>22.958525519999998</v>
      </c>
    </row>
    <row r="2005" spans="2:16">
      <c r="B2005" s="113">
        <v>2001</v>
      </c>
      <c r="C2005" s="113">
        <v>4.0999999999999996</v>
      </c>
      <c r="D2005" s="276">
        <f t="shared" si="62"/>
        <v>5.88879749586558</v>
      </c>
      <c r="L2005" s="114">
        <f>IF(C2005&lt;$G$6,Lähteandmed!$E$45*1.2*1.005*($G$6-O2005),0)</f>
        <v>24.360572879999999</v>
      </c>
      <c r="M2005" s="276" t="str">
        <f>IF(($G$4-Lähteandmed!$H$45*(Kraadpäevad!$G$4-Kraadpäevad!C2005))&gt;Lähteandmed!$I$45,($G$4-Lähteandmed!$H$45*(Kraadpäevad!$G$4-Kraadpäevad!C2005)),Lähteandmed!$I$45)</f>
        <v/>
      </c>
      <c r="N2005" s="114">
        <f>IFERROR(($G$4-M2005)/($G$4-C2005),Lähteandmed!$H$45)</f>
        <v>0</v>
      </c>
      <c r="O2005" s="276">
        <f t="shared" si="63"/>
        <v>4.0999999999999996</v>
      </c>
      <c r="P2005" s="276">
        <f>IF(O2005&lt;($G$6-1),Lähteandmed!$E$45*1.2*1.005*(($G$6-1)-O2005),0)</f>
        <v>22.608013679999999</v>
      </c>
    </row>
    <row r="2006" spans="2:16">
      <c r="B2006" s="113">
        <v>2002</v>
      </c>
      <c r="C2006" s="113">
        <v>6.2</v>
      </c>
      <c r="D2006" s="276">
        <f t="shared" si="62"/>
        <v>3.7887974958655795</v>
      </c>
      <c r="L2006" s="114">
        <f>IF(C2006&lt;$G$6,Lähteandmed!$E$45*1.2*1.005*($G$6-O2006),0)</f>
        <v>20.680198560000001</v>
      </c>
      <c r="M2006" s="276" t="str">
        <f>IF(($G$4-Lähteandmed!$H$45*(Kraadpäevad!$G$4-Kraadpäevad!C2006))&gt;Lähteandmed!$I$45,($G$4-Lähteandmed!$H$45*(Kraadpäevad!$G$4-Kraadpäevad!C2006)),Lähteandmed!$I$45)</f>
        <v/>
      </c>
      <c r="N2006" s="114">
        <f>IFERROR(($G$4-M2006)/($G$4-C2006),Lähteandmed!$H$45)</f>
        <v>0</v>
      </c>
      <c r="O2006" s="276">
        <f t="shared" si="63"/>
        <v>6.2</v>
      </c>
      <c r="P2006" s="276">
        <f>IF(O2006&lt;($G$6-1),Lähteandmed!$E$45*1.2*1.005*(($G$6-1)-O2006),0)</f>
        <v>18.927639360000001</v>
      </c>
    </row>
    <row r="2007" spans="2:16">
      <c r="B2007" s="113">
        <v>2003</v>
      </c>
      <c r="C2007" s="113">
        <v>8.3000000000000007</v>
      </c>
      <c r="D2007" s="276">
        <f t="shared" si="62"/>
        <v>1.6887974958655789</v>
      </c>
      <c r="L2007" s="114">
        <f>IF(C2007&lt;$G$6,Lähteandmed!$E$45*1.2*1.005*($G$6-O2007),0)</f>
        <v>16.999824239999999</v>
      </c>
      <c r="M2007" s="276" t="str">
        <f>IF(($G$4-Lähteandmed!$H$45*(Kraadpäevad!$G$4-Kraadpäevad!C2007))&gt;Lähteandmed!$I$45,($G$4-Lähteandmed!$H$45*(Kraadpäevad!$G$4-Kraadpäevad!C2007)),Lähteandmed!$I$45)</f>
        <v/>
      </c>
      <c r="N2007" s="114">
        <f>IFERROR(($G$4-M2007)/($G$4-C2007),Lähteandmed!$H$45)</f>
        <v>0</v>
      </c>
      <c r="O2007" s="276">
        <f t="shared" si="63"/>
        <v>8.3000000000000007</v>
      </c>
      <c r="P2007" s="276">
        <f>IF(O2007&lt;($G$6-1),Lähteandmed!$E$45*1.2*1.005*(($G$6-1)-O2007),0)</f>
        <v>15.247265039999998</v>
      </c>
    </row>
    <row r="2008" spans="2:16">
      <c r="B2008" s="113">
        <v>2004</v>
      </c>
      <c r="C2008" s="113">
        <v>10.4</v>
      </c>
      <c r="D2008" s="276" t="str">
        <f t="shared" si="62"/>
        <v>0</v>
      </c>
      <c r="L2008" s="114">
        <f>IF(C2008&lt;$G$6,Lähteandmed!$E$45*1.2*1.005*($G$6-O2008),0)</f>
        <v>13.319449919999998</v>
      </c>
      <c r="M2008" s="276" t="str">
        <f>IF(($G$4-Lähteandmed!$H$45*(Kraadpäevad!$G$4-Kraadpäevad!C2008))&gt;Lähteandmed!$I$45,($G$4-Lähteandmed!$H$45*(Kraadpäevad!$G$4-Kraadpäevad!C2008)),Lähteandmed!$I$45)</f>
        <v/>
      </c>
      <c r="N2008" s="114">
        <f>IFERROR(($G$4-M2008)/($G$4-C2008),Lähteandmed!$H$45)</f>
        <v>0</v>
      </c>
      <c r="O2008" s="276">
        <f t="shared" si="63"/>
        <v>10.4</v>
      </c>
      <c r="P2008" s="276">
        <f>IF(O2008&lt;($G$6-1),Lähteandmed!$E$45*1.2*1.005*(($G$6-1)-O2008),0)</f>
        <v>11.566890719999998</v>
      </c>
    </row>
    <row r="2009" spans="2:16">
      <c r="B2009" s="113">
        <v>2005</v>
      </c>
      <c r="C2009" s="113">
        <v>11.5</v>
      </c>
      <c r="D2009" s="276" t="str">
        <f t="shared" si="62"/>
        <v>0</v>
      </c>
      <c r="L2009" s="114">
        <f>IF(C2009&lt;$G$6,Lähteandmed!$E$45*1.2*1.005*($G$6-O2009),0)</f>
        <v>11.391634799999999</v>
      </c>
      <c r="M2009" s="276" t="str">
        <f>IF(($G$4-Lähteandmed!$H$45*(Kraadpäevad!$G$4-Kraadpäevad!C2009))&gt;Lähteandmed!$I$45,($G$4-Lähteandmed!$H$45*(Kraadpäevad!$G$4-Kraadpäevad!C2009)),Lähteandmed!$I$45)</f>
        <v/>
      </c>
      <c r="N2009" s="114">
        <f>IFERROR(($G$4-M2009)/($G$4-C2009),Lähteandmed!$H$45)</f>
        <v>0</v>
      </c>
      <c r="O2009" s="276">
        <f t="shared" si="63"/>
        <v>11.5</v>
      </c>
      <c r="P2009" s="276">
        <f>IF(O2009&lt;($G$6-1),Lähteandmed!$E$45*1.2*1.005*(($G$6-1)-O2009),0)</f>
        <v>9.6390756</v>
      </c>
    </row>
    <row r="2010" spans="2:16">
      <c r="B2010" s="113">
        <v>2006</v>
      </c>
      <c r="C2010" s="113">
        <v>12.5</v>
      </c>
      <c r="D2010" s="276" t="str">
        <f t="shared" si="62"/>
        <v>0</v>
      </c>
      <c r="L2010" s="114">
        <f>IF(C2010&lt;$G$6,Lähteandmed!$E$45*1.2*1.005*($G$6-O2010),0)</f>
        <v>9.6390756</v>
      </c>
      <c r="M2010" s="276" t="str">
        <f>IF(($G$4-Lähteandmed!$H$45*(Kraadpäevad!$G$4-Kraadpäevad!C2010))&gt;Lähteandmed!$I$45,($G$4-Lähteandmed!$H$45*(Kraadpäevad!$G$4-Kraadpäevad!C2010)),Lähteandmed!$I$45)</f>
        <v/>
      </c>
      <c r="N2010" s="114">
        <f>IFERROR(($G$4-M2010)/($G$4-C2010),Lähteandmed!$H$45)</f>
        <v>0</v>
      </c>
      <c r="O2010" s="276">
        <f t="shared" si="63"/>
        <v>12.5</v>
      </c>
      <c r="P2010" s="276">
        <f>IF(O2010&lt;($G$6-1),Lähteandmed!$E$45*1.2*1.005*(($G$6-1)-O2010),0)</f>
        <v>7.8865163999999996</v>
      </c>
    </row>
    <row r="2011" spans="2:16">
      <c r="B2011" s="113">
        <v>2007</v>
      </c>
      <c r="C2011" s="113">
        <v>13.6</v>
      </c>
      <c r="D2011" s="276" t="str">
        <f t="shared" si="62"/>
        <v>0</v>
      </c>
      <c r="L2011" s="114">
        <f>IF(C2011&lt;$G$6,Lähteandmed!$E$45*1.2*1.005*($G$6-O2011),0)</f>
        <v>7.71126048</v>
      </c>
      <c r="M2011" s="276" t="str">
        <f>IF(($G$4-Lähteandmed!$H$45*(Kraadpäevad!$G$4-Kraadpäevad!C2011))&gt;Lähteandmed!$I$45,($G$4-Lähteandmed!$H$45*(Kraadpäevad!$G$4-Kraadpäevad!C2011)),Lähteandmed!$I$45)</f>
        <v/>
      </c>
      <c r="N2011" s="114">
        <f>IFERROR(($G$4-M2011)/($G$4-C2011),Lähteandmed!$H$45)</f>
        <v>0</v>
      </c>
      <c r="O2011" s="276">
        <f t="shared" si="63"/>
        <v>13.6</v>
      </c>
      <c r="P2011" s="276">
        <f>IF(O2011&lt;($G$6-1),Lähteandmed!$E$45*1.2*1.005*(($G$6-1)-O2011),0)</f>
        <v>5.9587012800000005</v>
      </c>
    </row>
    <row r="2012" spans="2:16">
      <c r="B2012" s="113">
        <v>2008</v>
      </c>
      <c r="C2012" s="113">
        <v>13.5</v>
      </c>
      <c r="D2012" s="276" t="str">
        <f t="shared" si="62"/>
        <v>0</v>
      </c>
      <c r="L2012" s="114">
        <f>IF(C2012&lt;$G$6,Lähteandmed!$E$45*1.2*1.005*($G$6-O2012),0)</f>
        <v>7.8865163999999996</v>
      </c>
      <c r="M2012" s="276" t="str">
        <f>IF(($G$4-Lähteandmed!$H$45*(Kraadpäevad!$G$4-Kraadpäevad!C2012))&gt;Lähteandmed!$I$45,($G$4-Lähteandmed!$H$45*(Kraadpäevad!$G$4-Kraadpäevad!C2012)),Lähteandmed!$I$45)</f>
        <v/>
      </c>
      <c r="N2012" s="114">
        <f>IFERROR(($G$4-M2012)/($G$4-C2012),Lähteandmed!$H$45)</f>
        <v>0</v>
      </c>
      <c r="O2012" s="276">
        <f t="shared" si="63"/>
        <v>13.5</v>
      </c>
      <c r="P2012" s="276">
        <f>IF(O2012&lt;($G$6-1),Lähteandmed!$E$45*1.2*1.005*(($G$6-1)-O2012),0)</f>
        <v>6.1339571999999993</v>
      </c>
    </row>
    <row r="2013" spans="2:16">
      <c r="B2013" s="113">
        <v>2009</v>
      </c>
      <c r="C2013" s="113">
        <v>13.3</v>
      </c>
      <c r="D2013" s="276" t="str">
        <f t="shared" si="62"/>
        <v>0</v>
      </c>
      <c r="L2013" s="114">
        <f>IF(C2013&lt;$G$6,Lähteandmed!$E$45*1.2*1.005*($G$6-O2013),0)</f>
        <v>8.237028239999999</v>
      </c>
      <c r="M2013" s="276" t="str">
        <f>IF(($G$4-Lähteandmed!$H$45*(Kraadpäevad!$G$4-Kraadpäevad!C2013))&gt;Lähteandmed!$I$45,($G$4-Lähteandmed!$H$45*(Kraadpäevad!$G$4-Kraadpäevad!C2013)),Lähteandmed!$I$45)</f>
        <v/>
      </c>
      <c r="N2013" s="114">
        <f>IFERROR(($G$4-M2013)/($G$4-C2013),Lähteandmed!$H$45)</f>
        <v>0</v>
      </c>
      <c r="O2013" s="276">
        <f t="shared" si="63"/>
        <v>13.3</v>
      </c>
      <c r="P2013" s="276">
        <f>IF(O2013&lt;($G$6-1),Lähteandmed!$E$45*1.2*1.005*(($G$6-1)-O2013),0)</f>
        <v>6.4844690399999987</v>
      </c>
    </row>
    <row r="2014" spans="2:16">
      <c r="B2014" s="113">
        <v>2010</v>
      </c>
      <c r="C2014" s="113">
        <v>13.2</v>
      </c>
      <c r="D2014" s="276" t="str">
        <f t="shared" si="62"/>
        <v>0</v>
      </c>
      <c r="L2014" s="114">
        <f>IF(C2014&lt;$G$6,Lähteandmed!$E$45*1.2*1.005*($G$6-O2014),0)</f>
        <v>8.4122841600000005</v>
      </c>
      <c r="M2014" s="276" t="str">
        <f>IF(($G$4-Lähteandmed!$H$45*(Kraadpäevad!$G$4-Kraadpäevad!C2014))&gt;Lähteandmed!$I$45,($G$4-Lähteandmed!$H$45*(Kraadpäevad!$G$4-Kraadpäevad!C2014)),Lähteandmed!$I$45)</f>
        <v/>
      </c>
      <c r="N2014" s="114">
        <f>IFERROR(($G$4-M2014)/($G$4-C2014),Lähteandmed!$H$45)</f>
        <v>0</v>
      </c>
      <c r="O2014" s="276">
        <f t="shared" si="63"/>
        <v>13.2</v>
      </c>
      <c r="P2014" s="276">
        <f>IF(O2014&lt;($G$6-1),Lähteandmed!$E$45*1.2*1.005*(($G$6-1)-O2014),0)</f>
        <v>6.659724960000001</v>
      </c>
    </row>
    <row r="2015" spans="2:16">
      <c r="B2015" s="113">
        <v>2011</v>
      </c>
      <c r="C2015" s="113">
        <v>10.9</v>
      </c>
      <c r="D2015" s="276" t="str">
        <f t="shared" si="62"/>
        <v>0</v>
      </c>
      <c r="L2015" s="114">
        <f>IF(C2015&lt;$G$6,Lähteandmed!$E$45*1.2*1.005*($G$6-O2015),0)</f>
        <v>12.443170319999998</v>
      </c>
      <c r="M2015" s="276" t="str">
        <f>IF(($G$4-Lähteandmed!$H$45*(Kraadpäevad!$G$4-Kraadpäevad!C2015))&gt;Lähteandmed!$I$45,($G$4-Lähteandmed!$H$45*(Kraadpäevad!$G$4-Kraadpäevad!C2015)),Lähteandmed!$I$45)</f>
        <v/>
      </c>
      <c r="N2015" s="114">
        <f>IFERROR(($G$4-M2015)/($G$4-C2015),Lähteandmed!$H$45)</f>
        <v>0</v>
      </c>
      <c r="O2015" s="276">
        <f t="shared" si="63"/>
        <v>10.9</v>
      </c>
      <c r="P2015" s="276">
        <f>IF(O2015&lt;($G$6-1),Lähteandmed!$E$45*1.2*1.005*(($G$6-1)-O2015),0)</f>
        <v>10.690611119999998</v>
      </c>
    </row>
    <row r="2016" spans="2:16">
      <c r="B2016" s="113">
        <v>2012</v>
      </c>
      <c r="C2016" s="113">
        <v>8.6</v>
      </c>
      <c r="D2016" s="276">
        <f t="shared" si="62"/>
        <v>1.38879749586558</v>
      </c>
      <c r="L2016" s="114">
        <f>IF(C2016&lt;$G$6,Lähteandmed!$E$45*1.2*1.005*($G$6-O2016),0)</f>
        <v>16.474056479999998</v>
      </c>
      <c r="M2016" s="276" t="str">
        <f>IF(($G$4-Lähteandmed!$H$45*(Kraadpäevad!$G$4-Kraadpäevad!C2016))&gt;Lähteandmed!$I$45,($G$4-Lähteandmed!$H$45*(Kraadpäevad!$G$4-Kraadpäevad!C2016)),Lähteandmed!$I$45)</f>
        <v/>
      </c>
      <c r="N2016" s="114">
        <f>IFERROR(($G$4-M2016)/($G$4-C2016),Lähteandmed!$H$45)</f>
        <v>0</v>
      </c>
      <c r="O2016" s="276">
        <f t="shared" si="63"/>
        <v>8.6</v>
      </c>
      <c r="P2016" s="276">
        <f>IF(O2016&lt;($G$6-1),Lähteandmed!$E$45*1.2*1.005*(($G$6-1)-O2016),0)</f>
        <v>14.721497279999999</v>
      </c>
    </row>
    <row r="2017" spans="2:16">
      <c r="B2017" s="113">
        <v>2013</v>
      </c>
      <c r="C2017" s="113">
        <v>6.3</v>
      </c>
      <c r="D2017" s="276">
        <f t="shared" si="62"/>
        <v>3.6887974958655798</v>
      </c>
      <c r="L2017" s="114">
        <f>IF(C2017&lt;$G$6,Lähteandmed!$E$45*1.2*1.005*($G$6-O2017),0)</f>
        <v>20.504942639999996</v>
      </c>
      <c r="M2017" s="276" t="str">
        <f>IF(($G$4-Lähteandmed!$H$45*(Kraadpäevad!$G$4-Kraadpäevad!C2017))&gt;Lähteandmed!$I$45,($G$4-Lähteandmed!$H$45*(Kraadpäevad!$G$4-Kraadpäevad!C2017)),Lähteandmed!$I$45)</f>
        <v/>
      </c>
      <c r="N2017" s="114">
        <f>IFERROR(($G$4-M2017)/($G$4-C2017),Lähteandmed!$H$45)</f>
        <v>0</v>
      </c>
      <c r="O2017" s="276">
        <f t="shared" si="63"/>
        <v>6.3</v>
      </c>
      <c r="P2017" s="276">
        <f>IF(O2017&lt;($G$6-1),Lähteandmed!$E$45*1.2*1.005*(($G$6-1)-O2017),0)</f>
        <v>18.752383439999999</v>
      </c>
    </row>
    <row r="2018" spans="2:16">
      <c r="B2018" s="113">
        <v>2014</v>
      </c>
      <c r="C2018" s="113">
        <v>6.2</v>
      </c>
      <c r="D2018" s="276">
        <f t="shared" si="62"/>
        <v>3.7887974958655795</v>
      </c>
      <c r="L2018" s="114">
        <f>IF(C2018&lt;$G$6,Lähteandmed!$E$45*1.2*1.005*($G$6-O2018),0)</f>
        <v>20.680198560000001</v>
      </c>
      <c r="M2018" s="276" t="str">
        <f>IF(($G$4-Lähteandmed!$H$45*(Kraadpäevad!$G$4-Kraadpäevad!C2018))&gt;Lähteandmed!$I$45,($G$4-Lähteandmed!$H$45*(Kraadpäevad!$G$4-Kraadpäevad!C2018)),Lähteandmed!$I$45)</f>
        <v/>
      </c>
      <c r="N2018" s="114">
        <f>IFERROR(($G$4-M2018)/($G$4-C2018),Lähteandmed!$H$45)</f>
        <v>0</v>
      </c>
      <c r="O2018" s="276">
        <f t="shared" si="63"/>
        <v>6.2</v>
      </c>
      <c r="P2018" s="276">
        <f>IF(O2018&lt;($G$6-1),Lähteandmed!$E$45*1.2*1.005*(($G$6-1)-O2018),0)</f>
        <v>18.927639360000001</v>
      </c>
    </row>
    <row r="2019" spans="2:16">
      <c r="B2019" s="113">
        <v>2015</v>
      </c>
      <c r="C2019" s="113">
        <v>6.1</v>
      </c>
      <c r="D2019" s="276">
        <f t="shared" si="62"/>
        <v>3.88879749586558</v>
      </c>
      <c r="L2019" s="114">
        <f>IF(C2019&lt;$G$6,Lähteandmed!$E$45*1.2*1.005*($G$6-O2019),0)</f>
        <v>20.855454479999999</v>
      </c>
      <c r="M2019" s="276" t="str">
        <f>IF(($G$4-Lähteandmed!$H$45*(Kraadpäevad!$G$4-Kraadpäevad!C2019))&gt;Lähteandmed!$I$45,($G$4-Lähteandmed!$H$45*(Kraadpäevad!$G$4-Kraadpäevad!C2019)),Lähteandmed!$I$45)</f>
        <v/>
      </c>
      <c r="N2019" s="114">
        <f>IFERROR(($G$4-M2019)/($G$4-C2019),Lähteandmed!$H$45)</f>
        <v>0</v>
      </c>
      <c r="O2019" s="276">
        <f t="shared" si="63"/>
        <v>6.1</v>
      </c>
      <c r="P2019" s="276">
        <f>IF(O2019&lt;($G$6-1),Lähteandmed!$E$45*1.2*1.005*(($G$6-1)-O2019),0)</f>
        <v>19.102895279999998</v>
      </c>
    </row>
    <row r="2020" spans="2:16">
      <c r="B2020" s="113">
        <v>2016</v>
      </c>
      <c r="C2020" s="113">
        <v>6</v>
      </c>
      <c r="D2020" s="276">
        <f t="shared" si="62"/>
        <v>3.9887974958655796</v>
      </c>
      <c r="L2020" s="114">
        <f>IF(C2020&lt;$G$6,Lähteandmed!$E$45*1.2*1.005*($G$6-O2020),0)</f>
        <v>21.030710399999997</v>
      </c>
      <c r="M2020" s="276" t="str">
        <f>IF(($G$4-Lähteandmed!$H$45*(Kraadpäevad!$G$4-Kraadpäevad!C2020))&gt;Lähteandmed!$I$45,($G$4-Lähteandmed!$H$45*(Kraadpäevad!$G$4-Kraadpäevad!C2020)),Lähteandmed!$I$45)</f>
        <v/>
      </c>
      <c r="N2020" s="114">
        <f>IFERROR(($G$4-M2020)/($G$4-C2020),Lähteandmed!$H$45)</f>
        <v>0</v>
      </c>
      <c r="O2020" s="276">
        <f t="shared" si="63"/>
        <v>6</v>
      </c>
      <c r="P2020" s="276">
        <f>IF(O2020&lt;($G$6-1),Lähteandmed!$E$45*1.2*1.005*(($G$6-1)-O2020),0)</f>
        <v>19.2781512</v>
      </c>
    </row>
    <row r="2021" spans="2:16">
      <c r="B2021" s="113">
        <v>2017</v>
      </c>
      <c r="C2021" s="113">
        <v>5.6</v>
      </c>
      <c r="D2021" s="276">
        <f t="shared" si="62"/>
        <v>4.38879749586558</v>
      </c>
      <c r="L2021" s="114">
        <f>IF(C2021&lt;$G$6,Lähteandmed!$E$45*1.2*1.005*($G$6-O2021),0)</f>
        <v>21.731734079999999</v>
      </c>
      <c r="M2021" s="276" t="str">
        <f>IF(($G$4-Lähteandmed!$H$45*(Kraadpäevad!$G$4-Kraadpäevad!C2021))&gt;Lähteandmed!$I$45,($G$4-Lähteandmed!$H$45*(Kraadpäevad!$G$4-Kraadpäevad!C2021)),Lähteandmed!$I$45)</f>
        <v/>
      </c>
      <c r="N2021" s="114">
        <f>IFERROR(($G$4-M2021)/($G$4-C2021),Lähteandmed!$H$45)</f>
        <v>0</v>
      </c>
      <c r="O2021" s="276">
        <f t="shared" si="63"/>
        <v>5.6</v>
      </c>
      <c r="P2021" s="276">
        <f>IF(O2021&lt;($G$6-1),Lähteandmed!$E$45*1.2*1.005*(($G$6-1)-O2021),0)</f>
        <v>19.979174879999999</v>
      </c>
    </row>
    <row r="2022" spans="2:16">
      <c r="B2022" s="113">
        <v>2018</v>
      </c>
      <c r="C2022" s="113">
        <v>5.2</v>
      </c>
      <c r="D2022" s="276">
        <f t="shared" si="62"/>
        <v>4.7887974958655795</v>
      </c>
      <c r="L2022" s="114">
        <f>IF(C2022&lt;$G$6,Lähteandmed!$E$45*1.2*1.005*($G$6-O2022),0)</f>
        <v>22.432757760000001</v>
      </c>
      <c r="M2022" s="276" t="str">
        <f>IF(($G$4-Lähteandmed!$H$45*(Kraadpäevad!$G$4-Kraadpäevad!C2022))&gt;Lähteandmed!$I$45,($G$4-Lähteandmed!$H$45*(Kraadpäevad!$G$4-Kraadpäevad!C2022)),Lähteandmed!$I$45)</f>
        <v/>
      </c>
      <c r="N2022" s="114">
        <f>IFERROR(($G$4-M2022)/($G$4-C2022),Lähteandmed!$H$45)</f>
        <v>0</v>
      </c>
      <c r="O2022" s="276">
        <f t="shared" si="63"/>
        <v>5.2</v>
      </c>
      <c r="P2022" s="276">
        <f>IF(O2022&lt;($G$6-1),Lähteandmed!$E$45*1.2*1.005*(($G$6-1)-O2022),0)</f>
        <v>20.680198560000001</v>
      </c>
    </row>
    <row r="2023" spans="2:16">
      <c r="B2023" s="113">
        <v>2019</v>
      </c>
      <c r="C2023" s="113">
        <v>4.8</v>
      </c>
      <c r="D2023" s="276">
        <f t="shared" si="62"/>
        <v>5.1887974958655798</v>
      </c>
      <c r="L2023" s="114">
        <f>IF(C2023&lt;$G$6,Lähteandmed!$E$45*1.2*1.005*($G$6-O2023),0)</f>
        <v>23.133781439999996</v>
      </c>
      <c r="M2023" s="276" t="str">
        <f>IF(($G$4-Lähteandmed!$H$45*(Kraadpäevad!$G$4-Kraadpäevad!C2023))&gt;Lähteandmed!$I$45,($G$4-Lähteandmed!$H$45*(Kraadpäevad!$G$4-Kraadpäevad!C2023)),Lähteandmed!$I$45)</f>
        <v/>
      </c>
      <c r="N2023" s="114">
        <f>IFERROR(($G$4-M2023)/($G$4-C2023),Lähteandmed!$H$45)</f>
        <v>0</v>
      </c>
      <c r="O2023" s="276">
        <f t="shared" si="63"/>
        <v>4.8</v>
      </c>
      <c r="P2023" s="276">
        <f>IF(O2023&lt;($G$6-1),Lähteandmed!$E$45*1.2*1.005*(($G$6-1)-O2023),0)</f>
        <v>21.381222239999996</v>
      </c>
    </row>
    <row r="2024" spans="2:16">
      <c r="B2024" s="113">
        <v>2020</v>
      </c>
      <c r="C2024" s="113">
        <v>4.5999999999999996</v>
      </c>
      <c r="D2024" s="276">
        <f t="shared" si="62"/>
        <v>5.38879749586558</v>
      </c>
      <c r="L2024" s="114">
        <f>IF(C2024&lt;$G$6,Lähteandmed!$E$45*1.2*1.005*($G$6-O2024),0)</f>
        <v>23.484293279999999</v>
      </c>
      <c r="M2024" s="276" t="str">
        <f>IF(($G$4-Lähteandmed!$H$45*(Kraadpäevad!$G$4-Kraadpäevad!C2024))&gt;Lähteandmed!$I$45,($G$4-Lähteandmed!$H$45*(Kraadpäevad!$G$4-Kraadpäevad!C2024)),Lähteandmed!$I$45)</f>
        <v/>
      </c>
      <c r="N2024" s="114">
        <f>IFERROR(($G$4-M2024)/($G$4-C2024),Lähteandmed!$H$45)</f>
        <v>0</v>
      </c>
      <c r="O2024" s="276">
        <f t="shared" si="63"/>
        <v>4.5999999999999996</v>
      </c>
      <c r="P2024" s="276">
        <f>IF(O2024&lt;($G$6-1),Lähteandmed!$E$45*1.2*1.005*(($G$6-1)-O2024),0)</f>
        <v>21.731734079999999</v>
      </c>
    </row>
    <row r="2025" spans="2:16">
      <c r="B2025" s="113">
        <v>2021</v>
      </c>
      <c r="C2025" s="113">
        <v>4.5</v>
      </c>
      <c r="D2025" s="276">
        <f t="shared" si="62"/>
        <v>5.4887974958655796</v>
      </c>
      <c r="L2025" s="114">
        <f>IF(C2025&lt;$G$6,Lähteandmed!$E$45*1.2*1.005*($G$6-O2025),0)</f>
        <v>23.659549199999997</v>
      </c>
      <c r="M2025" s="276" t="str">
        <f>IF(($G$4-Lähteandmed!$H$45*(Kraadpäevad!$G$4-Kraadpäevad!C2025))&gt;Lähteandmed!$I$45,($G$4-Lähteandmed!$H$45*(Kraadpäevad!$G$4-Kraadpäevad!C2025)),Lähteandmed!$I$45)</f>
        <v/>
      </c>
      <c r="N2025" s="114">
        <f>IFERROR(($G$4-M2025)/($G$4-C2025),Lähteandmed!$H$45)</f>
        <v>0</v>
      </c>
      <c r="O2025" s="276">
        <f t="shared" si="63"/>
        <v>4.5</v>
      </c>
      <c r="P2025" s="276">
        <f>IF(O2025&lt;($G$6-1),Lähteandmed!$E$45*1.2*1.005*(($G$6-1)-O2025),0)</f>
        <v>21.906989999999997</v>
      </c>
    </row>
    <row r="2026" spans="2:16">
      <c r="B2026" s="113">
        <v>2022</v>
      </c>
      <c r="C2026" s="113">
        <v>4.3</v>
      </c>
      <c r="D2026" s="276">
        <f t="shared" si="62"/>
        <v>5.6887974958655798</v>
      </c>
      <c r="L2026" s="114">
        <f>IF(C2026&lt;$G$6,Lähteandmed!$E$45*1.2*1.005*($G$6-O2026),0)</f>
        <v>24.010061039999997</v>
      </c>
      <c r="M2026" s="276" t="str">
        <f>IF(($G$4-Lähteandmed!$H$45*(Kraadpäevad!$G$4-Kraadpäevad!C2026))&gt;Lähteandmed!$I$45,($G$4-Lähteandmed!$H$45*(Kraadpäevad!$G$4-Kraadpäevad!C2026)),Lähteandmed!$I$45)</f>
        <v/>
      </c>
      <c r="N2026" s="114">
        <f>IFERROR(($G$4-M2026)/($G$4-C2026),Lähteandmed!$H$45)</f>
        <v>0</v>
      </c>
      <c r="O2026" s="276">
        <f t="shared" si="63"/>
        <v>4.3</v>
      </c>
      <c r="P2026" s="276">
        <f>IF(O2026&lt;($G$6-1),Lähteandmed!$E$45*1.2*1.005*(($G$6-1)-O2026),0)</f>
        <v>22.257501839999996</v>
      </c>
    </row>
    <row r="2027" spans="2:16">
      <c r="B2027" s="113">
        <v>2023</v>
      </c>
      <c r="C2027" s="113">
        <v>4.7</v>
      </c>
      <c r="D2027" s="276">
        <f t="shared" si="62"/>
        <v>5.2887974958655795</v>
      </c>
      <c r="L2027" s="114">
        <f>IF(C2027&lt;$G$6,Lähteandmed!$E$45*1.2*1.005*($G$6-O2027),0)</f>
        <v>23.309037359999998</v>
      </c>
      <c r="M2027" s="276" t="str">
        <f>IF(($G$4-Lähteandmed!$H$45*(Kraadpäevad!$G$4-Kraadpäevad!C2027))&gt;Lähteandmed!$I$45,($G$4-Lähteandmed!$H$45*(Kraadpäevad!$G$4-Kraadpäevad!C2027)),Lähteandmed!$I$45)</f>
        <v/>
      </c>
      <c r="N2027" s="114">
        <f>IFERROR(($G$4-M2027)/($G$4-C2027),Lähteandmed!$H$45)</f>
        <v>0</v>
      </c>
      <c r="O2027" s="276">
        <f t="shared" si="63"/>
        <v>4.7</v>
      </c>
      <c r="P2027" s="276">
        <f>IF(O2027&lt;($G$6-1),Lähteandmed!$E$45*1.2*1.005*(($G$6-1)-O2027),0)</f>
        <v>21.556478160000001</v>
      </c>
    </row>
    <row r="2028" spans="2:16">
      <c r="B2028" s="113">
        <v>2024</v>
      </c>
      <c r="C2028" s="113">
        <v>5</v>
      </c>
      <c r="D2028" s="276">
        <f t="shared" si="62"/>
        <v>4.9887974958655796</v>
      </c>
      <c r="L2028" s="114">
        <f>IF(C2028&lt;$G$6,Lähteandmed!$E$45*1.2*1.005*($G$6-O2028),0)</f>
        <v>22.783269599999997</v>
      </c>
      <c r="M2028" s="276" t="str">
        <f>IF(($G$4-Lähteandmed!$H$45*(Kraadpäevad!$G$4-Kraadpäevad!C2028))&gt;Lähteandmed!$I$45,($G$4-Lähteandmed!$H$45*(Kraadpäevad!$G$4-Kraadpäevad!C2028)),Lähteandmed!$I$45)</f>
        <v/>
      </c>
      <c r="N2028" s="114">
        <f>IFERROR(($G$4-M2028)/($G$4-C2028),Lähteandmed!$H$45)</f>
        <v>0</v>
      </c>
      <c r="O2028" s="276">
        <f t="shared" si="63"/>
        <v>5</v>
      </c>
      <c r="P2028" s="276">
        <f>IF(O2028&lt;($G$6-1),Lähteandmed!$E$45*1.2*1.005*(($G$6-1)-O2028),0)</f>
        <v>21.030710399999997</v>
      </c>
    </row>
    <row r="2029" spans="2:16">
      <c r="B2029" s="113">
        <v>2025</v>
      </c>
      <c r="C2029" s="113">
        <v>5.4</v>
      </c>
      <c r="D2029" s="276">
        <f t="shared" si="62"/>
        <v>4.5887974958655793</v>
      </c>
      <c r="L2029" s="114">
        <f>IF(C2029&lt;$G$6,Lähteandmed!$E$45*1.2*1.005*($G$6-O2029),0)</f>
        <v>22.082245919999998</v>
      </c>
      <c r="M2029" s="276" t="str">
        <f>IF(($G$4-Lähteandmed!$H$45*(Kraadpäevad!$G$4-Kraadpäevad!C2029))&gt;Lähteandmed!$I$45,($G$4-Lähteandmed!$H$45*(Kraadpäevad!$G$4-Kraadpäevad!C2029)),Lähteandmed!$I$45)</f>
        <v/>
      </c>
      <c r="N2029" s="114">
        <f>IFERROR(($G$4-M2029)/($G$4-C2029),Lähteandmed!$H$45)</f>
        <v>0</v>
      </c>
      <c r="O2029" s="276">
        <f t="shared" si="63"/>
        <v>5.4</v>
      </c>
      <c r="P2029" s="276">
        <f>IF(O2029&lt;($G$6-1),Lähteandmed!$E$45*1.2*1.005*(($G$6-1)-O2029),0)</f>
        <v>20.329686719999998</v>
      </c>
    </row>
    <row r="2030" spans="2:16">
      <c r="B2030" s="113">
        <v>2026</v>
      </c>
      <c r="C2030" s="113">
        <v>7.2</v>
      </c>
      <c r="D2030" s="276">
        <f t="shared" si="62"/>
        <v>2.7887974958655795</v>
      </c>
      <c r="L2030" s="114">
        <f>IF(C2030&lt;$G$6,Lähteandmed!$E$45*1.2*1.005*($G$6-O2030),0)</f>
        <v>18.927639360000001</v>
      </c>
      <c r="M2030" s="276" t="str">
        <f>IF(($G$4-Lähteandmed!$H$45*(Kraadpäevad!$G$4-Kraadpäevad!C2030))&gt;Lähteandmed!$I$45,($G$4-Lähteandmed!$H$45*(Kraadpäevad!$G$4-Kraadpäevad!C2030)),Lähteandmed!$I$45)</f>
        <v/>
      </c>
      <c r="N2030" s="114">
        <f>IFERROR(($G$4-M2030)/($G$4-C2030),Lähteandmed!$H$45)</f>
        <v>0</v>
      </c>
      <c r="O2030" s="276">
        <f t="shared" si="63"/>
        <v>7.2</v>
      </c>
      <c r="P2030" s="276">
        <f>IF(O2030&lt;($G$6-1),Lähteandmed!$E$45*1.2*1.005*(($G$6-1)-O2030),0)</f>
        <v>17.17508016</v>
      </c>
    </row>
    <row r="2031" spans="2:16">
      <c r="B2031" s="113">
        <v>2027</v>
      </c>
      <c r="C2031" s="113">
        <v>9</v>
      </c>
      <c r="D2031" s="276">
        <f t="shared" si="62"/>
        <v>0.98879749586557963</v>
      </c>
      <c r="L2031" s="114">
        <f>IF(C2031&lt;$G$6,Lähteandmed!$E$45*1.2*1.005*($G$6-O2031),0)</f>
        <v>15.773032799999999</v>
      </c>
      <c r="M2031" s="276" t="str">
        <f>IF(($G$4-Lähteandmed!$H$45*(Kraadpäevad!$G$4-Kraadpäevad!C2031))&gt;Lähteandmed!$I$45,($G$4-Lähteandmed!$H$45*(Kraadpäevad!$G$4-Kraadpäevad!C2031)),Lähteandmed!$I$45)</f>
        <v/>
      </c>
      <c r="N2031" s="114">
        <f>IFERROR(($G$4-M2031)/($G$4-C2031),Lähteandmed!$H$45)</f>
        <v>0</v>
      </c>
      <c r="O2031" s="276">
        <f t="shared" si="63"/>
        <v>9</v>
      </c>
      <c r="P2031" s="276">
        <f>IF(O2031&lt;($G$6-1),Lähteandmed!$E$45*1.2*1.005*(($G$6-1)-O2031),0)</f>
        <v>14.020473599999999</v>
      </c>
    </row>
    <row r="2032" spans="2:16">
      <c r="B2032" s="113">
        <v>2028</v>
      </c>
      <c r="C2032" s="113">
        <v>10.8</v>
      </c>
      <c r="D2032" s="276" t="str">
        <f t="shared" si="62"/>
        <v>0</v>
      </c>
      <c r="L2032" s="114">
        <f>IF(C2032&lt;$G$6,Lähteandmed!$E$45*1.2*1.005*($G$6-O2032),0)</f>
        <v>12.618426239999998</v>
      </c>
      <c r="M2032" s="276" t="str">
        <f>IF(($G$4-Lähteandmed!$H$45*(Kraadpäevad!$G$4-Kraadpäevad!C2032))&gt;Lähteandmed!$I$45,($G$4-Lähteandmed!$H$45*(Kraadpäevad!$G$4-Kraadpäevad!C2032)),Lähteandmed!$I$45)</f>
        <v/>
      </c>
      <c r="N2032" s="114">
        <f>IFERROR(($G$4-M2032)/($G$4-C2032),Lähteandmed!$H$45)</f>
        <v>0</v>
      </c>
      <c r="O2032" s="276">
        <f t="shared" si="63"/>
        <v>10.8</v>
      </c>
      <c r="P2032" s="276">
        <f>IF(O2032&lt;($G$6-1),Lähteandmed!$E$45*1.2*1.005*(($G$6-1)-O2032),0)</f>
        <v>10.865867039999998</v>
      </c>
    </row>
    <row r="2033" spans="2:16">
      <c r="B2033" s="113">
        <v>2029</v>
      </c>
      <c r="C2033" s="113">
        <v>12.1</v>
      </c>
      <c r="D2033" s="276" t="str">
        <f t="shared" si="62"/>
        <v>0</v>
      </c>
      <c r="L2033" s="114">
        <f>IF(C2033&lt;$G$6,Lähteandmed!$E$45*1.2*1.005*($G$6-O2033),0)</f>
        <v>10.34009928</v>
      </c>
      <c r="M2033" s="276" t="str">
        <f>IF(($G$4-Lähteandmed!$H$45*(Kraadpäevad!$G$4-Kraadpäevad!C2033))&gt;Lähteandmed!$I$45,($G$4-Lähteandmed!$H$45*(Kraadpäevad!$G$4-Kraadpäevad!C2033)),Lähteandmed!$I$45)</f>
        <v/>
      </c>
      <c r="N2033" s="114">
        <f>IFERROR(($G$4-M2033)/($G$4-C2033),Lähteandmed!$H$45)</f>
        <v>0</v>
      </c>
      <c r="O2033" s="276">
        <f t="shared" si="63"/>
        <v>12.1</v>
      </c>
      <c r="P2033" s="276">
        <f>IF(O2033&lt;($G$6-1),Lähteandmed!$E$45*1.2*1.005*(($G$6-1)-O2033),0)</f>
        <v>8.5875400800000001</v>
      </c>
    </row>
    <row r="2034" spans="2:16">
      <c r="B2034" s="113">
        <v>2030</v>
      </c>
      <c r="C2034" s="113">
        <v>13.3</v>
      </c>
      <c r="D2034" s="276" t="str">
        <f t="shared" si="62"/>
        <v>0</v>
      </c>
      <c r="L2034" s="114">
        <f>IF(C2034&lt;$G$6,Lähteandmed!$E$45*1.2*1.005*($G$6-O2034),0)</f>
        <v>8.237028239999999</v>
      </c>
      <c r="M2034" s="276" t="str">
        <f>IF(($G$4-Lähteandmed!$H$45*(Kraadpäevad!$G$4-Kraadpäevad!C2034))&gt;Lähteandmed!$I$45,($G$4-Lähteandmed!$H$45*(Kraadpäevad!$G$4-Kraadpäevad!C2034)),Lähteandmed!$I$45)</f>
        <v/>
      </c>
      <c r="N2034" s="114">
        <f>IFERROR(($G$4-M2034)/($G$4-C2034),Lähteandmed!$H$45)</f>
        <v>0</v>
      </c>
      <c r="O2034" s="276">
        <f t="shared" si="63"/>
        <v>13.3</v>
      </c>
      <c r="P2034" s="276">
        <f>IF(O2034&lt;($G$6-1),Lähteandmed!$E$45*1.2*1.005*(($G$6-1)-O2034),0)</f>
        <v>6.4844690399999987</v>
      </c>
    </row>
    <row r="2035" spans="2:16">
      <c r="B2035" s="113">
        <v>2031</v>
      </c>
      <c r="C2035" s="113">
        <v>14.6</v>
      </c>
      <c r="D2035" s="276" t="str">
        <f t="shared" si="62"/>
        <v>0</v>
      </c>
      <c r="L2035" s="114">
        <f>IF(C2035&lt;$G$6,Lähteandmed!$E$45*1.2*1.005*($G$6-O2035),0)</f>
        <v>5.9587012800000005</v>
      </c>
      <c r="M2035" s="276" t="str">
        <f>IF(($G$4-Lähteandmed!$H$45*(Kraadpäevad!$G$4-Kraadpäevad!C2035))&gt;Lähteandmed!$I$45,($G$4-Lähteandmed!$H$45*(Kraadpäevad!$G$4-Kraadpäevad!C2035)),Lähteandmed!$I$45)</f>
        <v/>
      </c>
      <c r="N2035" s="114">
        <f>IFERROR(($G$4-M2035)/($G$4-C2035),Lähteandmed!$H$45)</f>
        <v>0</v>
      </c>
      <c r="O2035" s="276">
        <f t="shared" si="63"/>
        <v>14.6</v>
      </c>
      <c r="P2035" s="276">
        <f>IF(O2035&lt;($G$6-1),Lähteandmed!$E$45*1.2*1.005*(($G$6-1)-O2035),0)</f>
        <v>4.2061420800000002</v>
      </c>
    </row>
    <row r="2036" spans="2:16">
      <c r="B2036" s="113">
        <v>2032</v>
      </c>
      <c r="C2036" s="113">
        <v>14.6</v>
      </c>
      <c r="D2036" s="276" t="str">
        <f t="shared" si="62"/>
        <v>0</v>
      </c>
      <c r="L2036" s="114">
        <f>IF(C2036&lt;$G$6,Lähteandmed!$E$45*1.2*1.005*($G$6-O2036),0)</f>
        <v>5.9587012800000005</v>
      </c>
      <c r="M2036" s="276" t="str">
        <f>IF(($G$4-Lähteandmed!$H$45*(Kraadpäevad!$G$4-Kraadpäevad!C2036))&gt;Lähteandmed!$I$45,($G$4-Lähteandmed!$H$45*(Kraadpäevad!$G$4-Kraadpäevad!C2036)),Lähteandmed!$I$45)</f>
        <v/>
      </c>
      <c r="N2036" s="114">
        <f>IFERROR(($G$4-M2036)/($G$4-C2036),Lähteandmed!$H$45)</f>
        <v>0</v>
      </c>
      <c r="O2036" s="276">
        <f t="shared" si="63"/>
        <v>14.6</v>
      </c>
      <c r="P2036" s="276">
        <f>IF(O2036&lt;($G$6-1),Lähteandmed!$E$45*1.2*1.005*(($G$6-1)-O2036),0)</f>
        <v>4.2061420800000002</v>
      </c>
    </row>
    <row r="2037" spans="2:16">
      <c r="B2037" s="113">
        <v>2033</v>
      </c>
      <c r="C2037" s="113">
        <v>14.5</v>
      </c>
      <c r="D2037" s="276" t="str">
        <f t="shared" si="62"/>
        <v>0</v>
      </c>
      <c r="L2037" s="114">
        <f>IF(C2037&lt;$G$6,Lähteandmed!$E$45*1.2*1.005*($G$6-O2037),0)</f>
        <v>6.1339571999999993</v>
      </c>
      <c r="M2037" s="276" t="str">
        <f>IF(($G$4-Lähteandmed!$H$45*(Kraadpäevad!$G$4-Kraadpäevad!C2037))&gt;Lähteandmed!$I$45,($G$4-Lähteandmed!$H$45*(Kraadpäevad!$G$4-Kraadpäevad!C2037)),Lähteandmed!$I$45)</f>
        <v/>
      </c>
      <c r="N2037" s="114">
        <f>IFERROR(($G$4-M2037)/($G$4-C2037),Lähteandmed!$H$45)</f>
        <v>0</v>
      </c>
      <c r="O2037" s="276">
        <f t="shared" si="63"/>
        <v>14.5</v>
      </c>
      <c r="P2037" s="276">
        <f>IF(O2037&lt;($G$6-1),Lähteandmed!$E$45*1.2*1.005*(($G$6-1)-O2037),0)</f>
        <v>4.3813979999999999</v>
      </c>
    </row>
    <row r="2038" spans="2:16">
      <c r="B2038" s="113">
        <v>2034</v>
      </c>
      <c r="C2038" s="113">
        <v>14.5</v>
      </c>
      <c r="D2038" s="276" t="str">
        <f t="shared" si="62"/>
        <v>0</v>
      </c>
      <c r="L2038" s="114">
        <f>IF(C2038&lt;$G$6,Lähteandmed!$E$45*1.2*1.005*($G$6-O2038),0)</f>
        <v>6.1339571999999993</v>
      </c>
      <c r="M2038" s="276" t="str">
        <f>IF(($G$4-Lähteandmed!$H$45*(Kraadpäevad!$G$4-Kraadpäevad!C2038))&gt;Lähteandmed!$I$45,($G$4-Lähteandmed!$H$45*(Kraadpäevad!$G$4-Kraadpäevad!C2038)),Lähteandmed!$I$45)</f>
        <v/>
      </c>
      <c r="N2038" s="114">
        <f>IFERROR(($G$4-M2038)/($G$4-C2038),Lähteandmed!$H$45)</f>
        <v>0</v>
      </c>
      <c r="O2038" s="276">
        <f t="shared" si="63"/>
        <v>14.5</v>
      </c>
      <c r="P2038" s="276">
        <f>IF(O2038&lt;($G$6-1),Lähteandmed!$E$45*1.2*1.005*(($G$6-1)-O2038),0)</f>
        <v>4.3813979999999999</v>
      </c>
    </row>
    <row r="2039" spans="2:16">
      <c r="B2039" s="113">
        <v>2035</v>
      </c>
      <c r="C2039" s="113">
        <v>11.2</v>
      </c>
      <c r="D2039" s="276" t="str">
        <f t="shared" si="62"/>
        <v>0</v>
      </c>
      <c r="L2039" s="114">
        <f>IF(C2039&lt;$G$6,Lähteandmed!$E$45*1.2*1.005*($G$6-O2039),0)</f>
        <v>11.917402560000001</v>
      </c>
      <c r="M2039" s="276" t="str">
        <f>IF(($G$4-Lähteandmed!$H$45*(Kraadpäevad!$G$4-Kraadpäevad!C2039))&gt;Lähteandmed!$I$45,($G$4-Lähteandmed!$H$45*(Kraadpäevad!$G$4-Kraadpäevad!C2039)),Lähteandmed!$I$45)</f>
        <v/>
      </c>
      <c r="N2039" s="114">
        <f>IFERROR(($G$4-M2039)/($G$4-C2039),Lähteandmed!$H$45)</f>
        <v>0</v>
      </c>
      <c r="O2039" s="276">
        <f t="shared" si="63"/>
        <v>11.2</v>
      </c>
      <c r="P2039" s="276">
        <f>IF(O2039&lt;($G$6-1),Lähteandmed!$E$45*1.2*1.005*(($G$6-1)-O2039),0)</f>
        <v>10.164843360000001</v>
      </c>
    </row>
    <row r="2040" spans="2:16">
      <c r="B2040" s="113">
        <v>2036</v>
      </c>
      <c r="C2040" s="113">
        <v>7.8</v>
      </c>
      <c r="D2040" s="276">
        <f t="shared" si="62"/>
        <v>2.1887974958655798</v>
      </c>
      <c r="L2040" s="114">
        <f>IF(C2040&lt;$G$6,Lähteandmed!$E$45*1.2*1.005*($G$6-O2040),0)</f>
        <v>17.876103839999999</v>
      </c>
      <c r="M2040" s="276" t="str">
        <f>IF(($G$4-Lähteandmed!$H$45*(Kraadpäevad!$G$4-Kraadpäevad!C2040))&gt;Lähteandmed!$I$45,($G$4-Lähteandmed!$H$45*(Kraadpäevad!$G$4-Kraadpäevad!C2040)),Lähteandmed!$I$45)</f>
        <v/>
      </c>
      <c r="N2040" s="114">
        <f>IFERROR(($G$4-M2040)/($G$4-C2040),Lähteandmed!$H$45)</f>
        <v>0</v>
      </c>
      <c r="O2040" s="276">
        <f t="shared" si="63"/>
        <v>7.8</v>
      </c>
      <c r="P2040" s="276">
        <f>IF(O2040&lt;($G$6-1),Lähteandmed!$E$45*1.2*1.005*(($G$6-1)-O2040),0)</f>
        <v>16.123544639999999</v>
      </c>
    </row>
    <row r="2041" spans="2:16">
      <c r="B2041" s="113">
        <v>2037</v>
      </c>
      <c r="C2041" s="113">
        <v>4.5</v>
      </c>
      <c r="D2041" s="276">
        <f t="shared" si="62"/>
        <v>5.4887974958655796</v>
      </c>
      <c r="L2041" s="114">
        <f>IF(C2041&lt;$G$6,Lähteandmed!$E$45*1.2*1.005*($G$6-O2041),0)</f>
        <v>23.659549199999997</v>
      </c>
      <c r="M2041" s="276" t="str">
        <f>IF(($G$4-Lähteandmed!$H$45*(Kraadpäevad!$G$4-Kraadpäevad!C2041))&gt;Lähteandmed!$I$45,($G$4-Lähteandmed!$H$45*(Kraadpäevad!$G$4-Kraadpäevad!C2041)),Lähteandmed!$I$45)</f>
        <v/>
      </c>
      <c r="N2041" s="114">
        <f>IFERROR(($G$4-M2041)/($G$4-C2041),Lähteandmed!$H$45)</f>
        <v>0</v>
      </c>
      <c r="O2041" s="276">
        <f t="shared" si="63"/>
        <v>4.5</v>
      </c>
      <c r="P2041" s="276">
        <f>IF(O2041&lt;($G$6-1),Lähteandmed!$E$45*1.2*1.005*(($G$6-1)-O2041),0)</f>
        <v>21.906989999999997</v>
      </c>
    </row>
    <row r="2042" spans="2:16">
      <c r="B2042" s="113">
        <v>2038</v>
      </c>
      <c r="C2042" s="113">
        <v>4</v>
      </c>
      <c r="D2042" s="276">
        <f t="shared" si="62"/>
        <v>5.9887974958655796</v>
      </c>
      <c r="L2042" s="114">
        <f>IF(C2042&lt;$G$6,Lähteandmed!$E$45*1.2*1.005*($G$6-O2042),0)</f>
        <v>24.535828799999997</v>
      </c>
      <c r="M2042" s="276" t="str">
        <f>IF(($G$4-Lähteandmed!$H$45*(Kraadpäevad!$G$4-Kraadpäevad!C2042))&gt;Lähteandmed!$I$45,($G$4-Lähteandmed!$H$45*(Kraadpäevad!$G$4-Kraadpäevad!C2042)),Lähteandmed!$I$45)</f>
        <v/>
      </c>
      <c r="N2042" s="114">
        <f>IFERROR(($G$4-M2042)/($G$4-C2042),Lähteandmed!$H$45)</f>
        <v>0</v>
      </c>
      <c r="O2042" s="276">
        <f t="shared" si="63"/>
        <v>4</v>
      </c>
      <c r="P2042" s="276">
        <f>IF(O2042&lt;($G$6-1),Lähteandmed!$E$45*1.2*1.005*(($G$6-1)-O2042),0)</f>
        <v>22.783269599999997</v>
      </c>
    </row>
    <row r="2043" spans="2:16">
      <c r="B2043" s="113">
        <v>2039</v>
      </c>
      <c r="C2043" s="113">
        <v>3.5</v>
      </c>
      <c r="D2043" s="276">
        <f t="shared" si="62"/>
        <v>6.4887974958655796</v>
      </c>
      <c r="L2043" s="114">
        <f>IF(C2043&lt;$G$6,Lähteandmed!$E$45*1.2*1.005*($G$6-O2043),0)</f>
        <v>25.412108399999997</v>
      </c>
      <c r="M2043" s="276" t="str">
        <f>IF(($G$4-Lähteandmed!$H$45*(Kraadpäevad!$G$4-Kraadpäevad!C2043))&gt;Lähteandmed!$I$45,($G$4-Lähteandmed!$H$45*(Kraadpäevad!$G$4-Kraadpäevad!C2043)),Lähteandmed!$I$45)</f>
        <v/>
      </c>
      <c r="N2043" s="114">
        <f>IFERROR(($G$4-M2043)/($G$4-C2043),Lähteandmed!$H$45)</f>
        <v>0</v>
      </c>
      <c r="O2043" s="276">
        <f t="shared" si="63"/>
        <v>3.5</v>
      </c>
      <c r="P2043" s="276">
        <f>IF(O2043&lt;($G$6-1),Lähteandmed!$E$45*1.2*1.005*(($G$6-1)-O2043),0)</f>
        <v>23.659549199999997</v>
      </c>
    </row>
    <row r="2044" spans="2:16">
      <c r="B2044" s="113">
        <v>2040</v>
      </c>
      <c r="C2044" s="113">
        <v>3</v>
      </c>
      <c r="D2044" s="276">
        <f t="shared" si="62"/>
        <v>6.9887974958655796</v>
      </c>
      <c r="L2044" s="114">
        <f>IF(C2044&lt;$G$6,Lähteandmed!$E$45*1.2*1.005*($G$6-O2044),0)</f>
        <v>26.288387999999998</v>
      </c>
      <c r="M2044" s="276" t="str">
        <f>IF(($G$4-Lähteandmed!$H$45*(Kraadpäevad!$G$4-Kraadpäevad!C2044))&gt;Lähteandmed!$I$45,($G$4-Lähteandmed!$H$45*(Kraadpäevad!$G$4-Kraadpäevad!C2044)),Lähteandmed!$I$45)</f>
        <v/>
      </c>
      <c r="N2044" s="114">
        <f>IFERROR(($G$4-M2044)/($G$4-C2044),Lähteandmed!$H$45)</f>
        <v>0</v>
      </c>
      <c r="O2044" s="276">
        <f t="shared" si="63"/>
        <v>3</v>
      </c>
      <c r="P2044" s="276">
        <f>IF(O2044&lt;($G$6-1),Lähteandmed!$E$45*1.2*1.005*(($G$6-1)-O2044),0)</f>
        <v>24.535828799999997</v>
      </c>
    </row>
    <row r="2045" spans="2:16">
      <c r="B2045" s="113">
        <v>2041</v>
      </c>
      <c r="C2045" s="113">
        <v>2.7</v>
      </c>
      <c r="D2045" s="276">
        <f t="shared" si="62"/>
        <v>7.2887974958655795</v>
      </c>
      <c r="L2045" s="114">
        <f>IF(C2045&lt;$G$6,Lähteandmed!$E$45*1.2*1.005*($G$6-O2045),0)</f>
        <v>26.814155759999998</v>
      </c>
      <c r="M2045" s="276" t="str">
        <f>IF(($G$4-Lähteandmed!$H$45*(Kraadpäevad!$G$4-Kraadpäevad!C2045))&gt;Lähteandmed!$I$45,($G$4-Lähteandmed!$H$45*(Kraadpäevad!$G$4-Kraadpäevad!C2045)),Lähteandmed!$I$45)</f>
        <v/>
      </c>
      <c r="N2045" s="114">
        <f>IFERROR(($G$4-M2045)/($G$4-C2045),Lähteandmed!$H$45)</f>
        <v>0</v>
      </c>
      <c r="O2045" s="276">
        <f t="shared" si="63"/>
        <v>2.7</v>
      </c>
      <c r="P2045" s="276">
        <f>IF(O2045&lt;($G$6-1),Lähteandmed!$E$45*1.2*1.005*(($G$6-1)-O2045),0)</f>
        <v>25.061596559999998</v>
      </c>
    </row>
    <row r="2046" spans="2:16">
      <c r="B2046" s="113">
        <v>2042</v>
      </c>
      <c r="C2046" s="113">
        <v>2.5</v>
      </c>
      <c r="D2046" s="276">
        <f t="shared" si="62"/>
        <v>7.4887974958655796</v>
      </c>
      <c r="L2046" s="114">
        <f>IF(C2046&lt;$G$6,Lähteandmed!$E$45*1.2*1.005*($G$6-O2046),0)</f>
        <v>27.164667599999998</v>
      </c>
      <c r="M2046" s="276" t="str">
        <f>IF(($G$4-Lähteandmed!$H$45*(Kraadpäevad!$G$4-Kraadpäevad!C2046))&gt;Lähteandmed!$I$45,($G$4-Lähteandmed!$H$45*(Kraadpäevad!$G$4-Kraadpäevad!C2046)),Lähteandmed!$I$45)</f>
        <v/>
      </c>
      <c r="N2046" s="114">
        <f>IFERROR(($G$4-M2046)/($G$4-C2046),Lähteandmed!$H$45)</f>
        <v>0</v>
      </c>
      <c r="O2046" s="276">
        <f t="shared" si="63"/>
        <v>2.5</v>
      </c>
      <c r="P2046" s="276">
        <f>IF(O2046&lt;($G$6-1),Lähteandmed!$E$45*1.2*1.005*(($G$6-1)-O2046),0)</f>
        <v>25.412108399999997</v>
      </c>
    </row>
    <row r="2047" spans="2:16">
      <c r="B2047" s="113">
        <v>2043</v>
      </c>
      <c r="C2047" s="113">
        <v>2.2000000000000002</v>
      </c>
      <c r="D2047" s="276">
        <f t="shared" si="62"/>
        <v>7.7887974958655795</v>
      </c>
      <c r="L2047" s="114">
        <f>IF(C2047&lt;$G$6,Lähteandmed!$E$45*1.2*1.005*($G$6-O2047),0)</f>
        <v>27.690435359999999</v>
      </c>
      <c r="M2047" s="276" t="str">
        <f>IF(($G$4-Lähteandmed!$H$45*(Kraadpäevad!$G$4-Kraadpäevad!C2047))&gt;Lähteandmed!$I$45,($G$4-Lähteandmed!$H$45*(Kraadpäevad!$G$4-Kraadpäevad!C2047)),Lähteandmed!$I$45)</f>
        <v/>
      </c>
      <c r="N2047" s="114">
        <f>IFERROR(($G$4-M2047)/($G$4-C2047),Lähteandmed!$H$45)</f>
        <v>0</v>
      </c>
      <c r="O2047" s="276">
        <f t="shared" si="63"/>
        <v>2.2000000000000002</v>
      </c>
      <c r="P2047" s="276">
        <f>IF(O2047&lt;($G$6-1),Lähteandmed!$E$45*1.2*1.005*(($G$6-1)-O2047),0)</f>
        <v>25.937876159999998</v>
      </c>
    </row>
    <row r="2048" spans="2:16">
      <c r="B2048" s="113">
        <v>2044</v>
      </c>
      <c r="C2048" s="113">
        <v>2.2999999999999998</v>
      </c>
      <c r="D2048" s="276">
        <f t="shared" si="62"/>
        <v>7.6887974958655798</v>
      </c>
      <c r="L2048" s="114">
        <f>IF(C2048&lt;$G$6,Lähteandmed!$E$45*1.2*1.005*($G$6-O2048),0)</f>
        <v>27.515179439999997</v>
      </c>
      <c r="M2048" s="276" t="str">
        <f>IF(($G$4-Lähteandmed!$H$45*(Kraadpäevad!$G$4-Kraadpäevad!C2048))&gt;Lähteandmed!$I$45,($G$4-Lähteandmed!$H$45*(Kraadpäevad!$G$4-Kraadpäevad!C2048)),Lähteandmed!$I$45)</f>
        <v/>
      </c>
      <c r="N2048" s="114">
        <f>IFERROR(($G$4-M2048)/($G$4-C2048),Lähteandmed!$H$45)</f>
        <v>0</v>
      </c>
      <c r="O2048" s="276">
        <f t="shared" si="63"/>
        <v>2.2999999999999998</v>
      </c>
      <c r="P2048" s="276">
        <f>IF(O2048&lt;($G$6-1),Lähteandmed!$E$45*1.2*1.005*(($G$6-1)-O2048),0)</f>
        <v>25.762620239999997</v>
      </c>
    </row>
    <row r="2049" spans="2:16">
      <c r="B2049" s="113">
        <v>2045</v>
      </c>
      <c r="C2049" s="113">
        <v>2.5</v>
      </c>
      <c r="D2049" s="276">
        <f t="shared" si="62"/>
        <v>7.4887974958655796</v>
      </c>
      <c r="L2049" s="114">
        <f>IF(C2049&lt;$G$6,Lähteandmed!$E$45*1.2*1.005*($G$6-O2049),0)</f>
        <v>27.164667599999998</v>
      </c>
      <c r="M2049" s="276" t="str">
        <f>IF(($G$4-Lähteandmed!$H$45*(Kraadpäevad!$G$4-Kraadpäevad!C2049))&gt;Lähteandmed!$I$45,($G$4-Lähteandmed!$H$45*(Kraadpäevad!$G$4-Kraadpäevad!C2049)),Lähteandmed!$I$45)</f>
        <v/>
      </c>
      <c r="N2049" s="114">
        <f>IFERROR(($G$4-M2049)/($G$4-C2049),Lähteandmed!$H$45)</f>
        <v>0</v>
      </c>
      <c r="O2049" s="276">
        <f t="shared" si="63"/>
        <v>2.5</v>
      </c>
      <c r="P2049" s="276">
        <f>IF(O2049&lt;($G$6-1),Lähteandmed!$E$45*1.2*1.005*(($G$6-1)-O2049),0)</f>
        <v>25.412108399999997</v>
      </c>
    </row>
    <row r="2050" spans="2:16">
      <c r="B2050" s="113">
        <v>2046</v>
      </c>
      <c r="C2050" s="113">
        <v>2.6</v>
      </c>
      <c r="D2050" s="276">
        <f t="shared" si="62"/>
        <v>7.38879749586558</v>
      </c>
      <c r="L2050" s="114">
        <f>IF(C2050&lt;$G$6,Lähteandmed!$E$45*1.2*1.005*($G$6-O2050),0)</f>
        <v>26.98941168</v>
      </c>
      <c r="M2050" s="276" t="str">
        <f>IF(($G$4-Lähteandmed!$H$45*(Kraadpäevad!$G$4-Kraadpäevad!C2050))&gt;Lähteandmed!$I$45,($G$4-Lähteandmed!$H$45*(Kraadpäevad!$G$4-Kraadpäevad!C2050)),Lähteandmed!$I$45)</f>
        <v/>
      </c>
      <c r="N2050" s="114">
        <f>IFERROR(($G$4-M2050)/($G$4-C2050),Lähteandmed!$H$45)</f>
        <v>0</v>
      </c>
      <c r="O2050" s="276">
        <f t="shared" si="63"/>
        <v>2.6</v>
      </c>
      <c r="P2050" s="276">
        <f>IF(O2050&lt;($G$6-1),Lähteandmed!$E$45*1.2*1.005*(($G$6-1)-O2050),0)</f>
        <v>25.23685248</v>
      </c>
    </row>
    <row r="2051" spans="2:16">
      <c r="B2051" s="113">
        <v>2047</v>
      </c>
      <c r="C2051" s="113">
        <v>2.4</v>
      </c>
      <c r="D2051" s="276">
        <f t="shared" si="62"/>
        <v>7.5887974958655793</v>
      </c>
      <c r="L2051" s="114">
        <f>IF(C2051&lt;$G$6,Lähteandmed!$E$45*1.2*1.005*($G$6-O2051),0)</f>
        <v>27.339923519999996</v>
      </c>
      <c r="M2051" s="276" t="str">
        <f>IF(($G$4-Lähteandmed!$H$45*(Kraadpäevad!$G$4-Kraadpäevad!C2051))&gt;Lähteandmed!$I$45,($G$4-Lähteandmed!$H$45*(Kraadpäevad!$G$4-Kraadpäevad!C2051)),Lähteandmed!$I$45)</f>
        <v/>
      </c>
      <c r="N2051" s="114">
        <f>IFERROR(($G$4-M2051)/($G$4-C2051),Lähteandmed!$H$45)</f>
        <v>0</v>
      </c>
      <c r="O2051" s="276">
        <f t="shared" si="63"/>
        <v>2.4</v>
      </c>
      <c r="P2051" s="276">
        <f>IF(O2051&lt;($G$6-1),Lähteandmed!$E$45*1.2*1.005*(($G$6-1)-O2051),0)</f>
        <v>25.587364319999999</v>
      </c>
    </row>
    <row r="2052" spans="2:16">
      <c r="B2052" s="113">
        <v>2048</v>
      </c>
      <c r="C2052" s="113">
        <v>2.2000000000000002</v>
      </c>
      <c r="D2052" s="276">
        <f t="shared" ref="D2052:D2115" si="64">IFERROR(IF($G$5-C2052&gt;0,$G$5-C2052,"0"),0)</f>
        <v>7.7887974958655795</v>
      </c>
      <c r="L2052" s="114">
        <f>IF(C2052&lt;$G$6,Lähteandmed!$E$45*1.2*1.005*($G$6-O2052),0)</f>
        <v>27.690435359999999</v>
      </c>
      <c r="M2052" s="276" t="str">
        <f>IF(($G$4-Lähteandmed!$H$45*(Kraadpäevad!$G$4-Kraadpäevad!C2052))&gt;Lähteandmed!$I$45,($G$4-Lähteandmed!$H$45*(Kraadpäevad!$G$4-Kraadpäevad!C2052)),Lähteandmed!$I$45)</f>
        <v/>
      </c>
      <c r="N2052" s="114">
        <f>IFERROR(($G$4-M2052)/($G$4-C2052),Lähteandmed!$H$45)</f>
        <v>0</v>
      </c>
      <c r="O2052" s="276">
        <f t="shared" ref="O2052:O2115" si="65">N2052*($G$4-C2052)+C2052</f>
        <v>2.2000000000000002</v>
      </c>
      <c r="P2052" s="276">
        <f>IF(O2052&lt;($G$6-1),Lähteandmed!$E$45*1.2*1.005*(($G$6-1)-O2052),0)</f>
        <v>25.937876159999998</v>
      </c>
    </row>
    <row r="2053" spans="2:16">
      <c r="B2053" s="113">
        <v>2049</v>
      </c>
      <c r="C2053" s="113">
        <v>2</v>
      </c>
      <c r="D2053" s="276">
        <f t="shared" si="64"/>
        <v>7.9887974958655796</v>
      </c>
      <c r="L2053" s="114">
        <f>IF(C2053&lt;$G$6,Lähteandmed!$E$45*1.2*1.005*($G$6-O2053),0)</f>
        <v>28.040947199999998</v>
      </c>
      <c r="M2053" s="276" t="str">
        <f>IF(($G$4-Lähteandmed!$H$45*(Kraadpäevad!$G$4-Kraadpäevad!C2053))&gt;Lähteandmed!$I$45,($G$4-Lähteandmed!$H$45*(Kraadpäevad!$G$4-Kraadpäevad!C2053)),Lähteandmed!$I$45)</f>
        <v/>
      </c>
      <c r="N2053" s="114">
        <f>IFERROR(($G$4-M2053)/($G$4-C2053),Lähteandmed!$H$45)</f>
        <v>0</v>
      </c>
      <c r="O2053" s="276">
        <f t="shared" si="65"/>
        <v>2</v>
      </c>
      <c r="P2053" s="276">
        <f>IF(O2053&lt;($G$6-1),Lähteandmed!$E$45*1.2*1.005*(($G$6-1)-O2053),0)</f>
        <v>26.288387999999998</v>
      </c>
    </row>
    <row r="2054" spans="2:16">
      <c r="B2054" s="113">
        <v>2050</v>
      </c>
      <c r="C2054" s="113">
        <v>3.5</v>
      </c>
      <c r="D2054" s="276">
        <f t="shared" si="64"/>
        <v>6.4887974958655796</v>
      </c>
      <c r="L2054" s="114">
        <f>IF(C2054&lt;$G$6,Lähteandmed!$E$45*1.2*1.005*($G$6-O2054),0)</f>
        <v>25.412108399999997</v>
      </c>
      <c r="M2054" s="276" t="str">
        <f>IF(($G$4-Lähteandmed!$H$45*(Kraadpäevad!$G$4-Kraadpäevad!C2054))&gt;Lähteandmed!$I$45,($G$4-Lähteandmed!$H$45*(Kraadpäevad!$G$4-Kraadpäevad!C2054)),Lähteandmed!$I$45)</f>
        <v/>
      </c>
      <c r="N2054" s="114">
        <f>IFERROR(($G$4-M2054)/($G$4-C2054),Lähteandmed!$H$45)</f>
        <v>0</v>
      </c>
      <c r="O2054" s="276">
        <f t="shared" si="65"/>
        <v>3.5</v>
      </c>
      <c r="P2054" s="276">
        <f>IF(O2054&lt;($G$6-1),Lähteandmed!$E$45*1.2*1.005*(($G$6-1)-O2054),0)</f>
        <v>23.659549199999997</v>
      </c>
    </row>
    <row r="2055" spans="2:16">
      <c r="B2055" s="113">
        <v>2051</v>
      </c>
      <c r="C2055" s="113">
        <v>4.9000000000000004</v>
      </c>
      <c r="D2055" s="276">
        <f t="shared" si="64"/>
        <v>5.0887974958655793</v>
      </c>
      <c r="L2055" s="114">
        <f>IF(C2055&lt;$G$6,Lähteandmed!$E$45*1.2*1.005*($G$6-O2055),0)</f>
        <v>22.958525519999998</v>
      </c>
      <c r="M2055" s="276" t="str">
        <f>IF(($G$4-Lähteandmed!$H$45*(Kraadpäevad!$G$4-Kraadpäevad!C2055))&gt;Lähteandmed!$I$45,($G$4-Lähteandmed!$H$45*(Kraadpäevad!$G$4-Kraadpäevad!C2055)),Lähteandmed!$I$45)</f>
        <v/>
      </c>
      <c r="N2055" s="114">
        <f>IFERROR(($G$4-M2055)/($G$4-C2055),Lähteandmed!$H$45)</f>
        <v>0</v>
      </c>
      <c r="O2055" s="276">
        <f t="shared" si="65"/>
        <v>4.9000000000000004</v>
      </c>
      <c r="P2055" s="276">
        <f>IF(O2055&lt;($G$6-1),Lähteandmed!$E$45*1.2*1.005*(($G$6-1)-O2055),0)</f>
        <v>21.205966319999998</v>
      </c>
    </row>
    <row r="2056" spans="2:16">
      <c r="B2056" s="113">
        <v>2052</v>
      </c>
      <c r="C2056" s="113">
        <v>6.4</v>
      </c>
      <c r="D2056" s="276">
        <f t="shared" si="64"/>
        <v>3.5887974958655793</v>
      </c>
      <c r="L2056" s="114">
        <f>IF(C2056&lt;$G$6,Lähteandmed!$E$45*1.2*1.005*($G$6-O2056),0)</f>
        <v>20.329686719999998</v>
      </c>
      <c r="M2056" s="276" t="str">
        <f>IF(($G$4-Lähteandmed!$H$45*(Kraadpäevad!$G$4-Kraadpäevad!C2056))&gt;Lähteandmed!$I$45,($G$4-Lähteandmed!$H$45*(Kraadpäevad!$G$4-Kraadpäevad!C2056)),Lähteandmed!$I$45)</f>
        <v/>
      </c>
      <c r="N2056" s="114">
        <f>IFERROR(($G$4-M2056)/($G$4-C2056),Lähteandmed!$H$45)</f>
        <v>0</v>
      </c>
      <c r="O2056" s="276">
        <f t="shared" si="65"/>
        <v>6.4</v>
      </c>
      <c r="P2056" s="276">
        <f>IF(O2056&lt;($G$6-1),Lähteandmed!$E$45*1.2*1.005*(($G$6-1)-O2056),0)</f>
        <v>18.577127519999998</v>
      </c>
    </row>
    <row r="2057" spans="2:16">
      <c r="B2057" s="113">
        <v>2053</v>
      </c>
      <c r="C2057" s="113">
        <v>7.9</v>
      </c>
      <c r="D2057" s="276">
        <f t="shared" si="64"/>
        <v>2.0887974958655793</v>
      </c>
      <c r="L2057" s="114">
        <f>IF(C2057&lt;$G$6,Lähteandmed!$E$45*1.2*1.005*($G$6-O2057),0)</f>
        <v>17.700847919999998</v>
      </c>
      <c r="M2057" s="276" t="str">
        <f>IF(($G$4-Lähteandmed!$H$45*(Kraadpäevad!$G$4-Kraadpäevad!C2057))&gt;Lähteandmed!$I$45,($G$4-Lähteandmed!$H$45*(Kraadpäevad!$G$4-Kraadpäevad!C2057)),Lähteandmed!$I$45)</f>
        <v/>
      </c>
      <c r="N2057" s="114">
        <f>IFERROR(($G$4-M2057)/($G$4-C2057),Lähteandmed!$H$45)</f>
        <v>0</v>
      </c>
      <c r="O2057" s="276">
        <f t="shared" si="65"/>
        <v>7.9</v>
      </c>
      <c r="P2057" s="276">
        <f>IF(O2057&lt;($G$6-1),Lähteandmed!$E$45*1.2*1.005*(($G$6-1)-O2057),0)</f>
        <v>15.948288719999999</v>
      </c>
    </row>
    <row r="2058" spans="2:16">
      <c r="B2058" s="113">
        <v>2054</v>
      </c>
      <c r="C2058" s="113">
        <v>9.5</v>
      </c>
      <c r="D2058" s="276">
        <f t="shared" si="64"/>
        <v>0.48879749586557963</v>
      </c>
      <c r="L2058" s="114">
        <f>IF(C2058&lt;$G$6,Lähteandmed!$E$45*1.2*1.005*($G$6-O2058),0)</f>
        <v>14.896753199999999</v>
      </c>
      <c r="M2058" s="276" t="str">
        <f>IF(($G$4-Lähteandmed!$H$45*(Kraadpäevad!$G$4-Kraadpäevad!C2058))&gt;Lähteandmed!$I$45,($G$4-Lähteandmed!$H$45*(Kraadpäevad!$G$4-Kraadpäevad!C2058)),Lähteandmed!$I$45)</f>
        <v/>
      </c>
      <c r="N2058" s="114">
        <f>IFERROR(($G$4-M2058)/($G$4-C2058),Lähteandmed!$H$45)</f>
        <v>0</v>
      </c>
      <c r="O2058" s="276">
        <f t="shared" si="65"/>
        <v>9.5</v>
      </c>
      <c r="P2058" s="276">
        <f>IF(O2058&lt;($G$6-1),Lähteandmed!$E$45*1.2*1.005*(($G$6-1)-O2058),0)</f>
        <v>13.144193999999999</v>
      </c>
    </row>
    <row r="2059" spans="2:16">
      <c r="B2059" s="113">
        <v>2055</v>
      </c>
      <c r="C2059" s="113">
        <v>11</v>
      </c>
      <c r="D2059" s="276" t="str">
        <f t="shared" si="64"/>
        <v>0</v>
      </c>
      <c r="L2059" s="114">
        <f>IF(C2059&lt;$G$6,Lähteandmed!$E$45*1.2*1.005*($G$6-O2059),0)</f>
        <v>12.267914399999999</v>
      </c>
      <c r="M2059" s="276" t="str">
        <f>IF(($G$4-Lähteandmed!$H$45*(Kraadpäevad!$G$4-Kraadpäevad!C2059))&gt;Lähteandmed!$I$45,($G$4-Lähteandmed!$H$45*(Kraadpäevad!$G$4-Kraadpäevad!C2059)),Lähteandmed!$I$45)</f>
        <v/>
      </c>
      <c r="N2059" s="114">
        <f>IFERROR(($G$4-M2059)/($G$4-C2059),Lähteandmed!$H$45)</f>
        <v>0</v>
      </c>
      <c r="O2059" s="276">
        <f t="shared" si="65"/>
        <v>11</v>
      </c>
      <c r="P2059" s="276">
        <f>IF(O2059&lt;($G$6-1),Lähteandmed!$E$45*1.2*1.005*(($G$6-1)-O2059),0)</f>
        <v>10.515355199999998</v>
      </c>
    </row>
    <row r="2060" spans="2:16">
      <c r="B2060" s="113">
        <v>2056</v>
      </c>
      <c r="C2060" s="113">
        <v>10.199999999999999</v>
      </c>
      <c r="D2060" s="276" t="str">
        <f t="shared" si="64"/>
        <v>0</v>
      </c>
      <c r="L2060" s="114">
        <f>IF(C2060&lt;$G$6,Lähteandmed!$E$45*1.2*1.005*($G$6-O2060),0)</f>
        <v>13.66996176</v>
      </c>
      <c r="M2060" s="276" t="str">
        <f>IF(($G$4-Lähteandmed!$H$45*(Kraadpäevad!$G$4-Kraadpäevad!C2060))&gt;Lähteandmed!$I$45,($G$4-Lähteandmed!$H$45*(Kraadpäevad!$G$4-Kraadpäevad!C2060)),Lähteandmed!$I$45)</f>
        <v/>
      </c>
      <c r="N2060" s="114">
        <f>IFERROR(($G$4-M2060)/($G$4-C2060),Lähteandmed!$H$45)</f>
        <v>0</v>
      </c>
      <c r="O2060" s="276">
        <f t="shared" si="65"/>
        <v>10.199999999999999</v>
      </c>
      <c r="P2060" s="276">
        <f>IF(O2060&lt;($G$6-1),Lähteandmed!$E$45*1.2*1.005*(($G$6-1)-O2060),0)</f>
        <v>11.917402560000001</v>
      </c>
    </row>
    <row r="2061" spans="2:16">
      <c r="B2061" s="113">
        <v>2057</v>
      </c>
      <c r="C2061" s="113">
        <v>9.4</v>
      </c>
      <c r="D2061" s="276">
        <f t="shared" si="64"/>
        <v>0.58879749586557928</v>
      </c>
      <c r="L2061" s="114">
        <f>IF(C2061&lt;$G$6,Lähteandmed!$E$45*1.2*1.005*($G$6-O2061),0)</f>
        <v>15.072009119999999</v>
      </c>
      <c r="M2061" s="276" t="str">
        <f>IF(($G$4-Lähteandmed!$H$45*(Kraadpäevad!$G$4-Kraadpäevad!C2061))&gt;Lähteandmed!$I$45,($G$4-Lähteandmed!$H$45*(Kraadpäevad!$G$4-Kraadpäevad!C2061)),Lähteandmed!$I$45)</f>
        <v/>
      </c>
      <c r="N2061" s="114">
        <f>IFERROR(($G$4-M2061)/($G$4-C2061),Lähteandmed!$H$45)</f>
        <v>0</v>
      </c>
      <c r="O2061" s="276">
        <f t="shared" si="65"/>
        <v>9.4</v>
      </c>
      <c r="P2061" s="276">
        <f>IF(O2061&lt;($G$6-1),Lähteandmed!$E$45*1.2*1.005*(($G$6-1)-O2061),0)</f>
        <v>13.319449919999998</v>
      </c>
    </row>
    <row r="2062" spans="2:16">
      <c r="B2062" s="113">
        <v>2058</v>
      </c>
      <c r="C2062" s="113">
        <v>8.6</v>
      </c>
      <c r="D2062" s="276">
        <f t="shared" si="64"/>
        <v>1.38879749586558</v>
      </c>
      <c r="L2062" s="114">
        <f>IF(C2062&lt;$G$6,Lähteandmed!$E$45*1.2*1.005*($G$6-O2062),0)</f>
        <v>16.474056479999998</v>
      </c>
      <c r="M2062" s="276" t="str">
        <f>IF(($G$4-Lähteandmed!$H$45*(Kraadpäevad!$G$4-Kraadpäevad!C2062))&gt;Lähteandmed!$I$45,($G$4-Lähteandmed!$H$45*(Kraadpäevad!$G$4-Kraadpäevad!C2062)),Lähteandmed!$I$45)</f>
        <v/>
      </c>
      <c r="N2062" s="114">
        <f>IFERROR(($G$4-M2062)/($G$4-C2062),Lähteandmed!$H$45)</f>
        <v>0</v>
      </c>
      <c r="O2062" s="276">
        <f t="shared" si="65"/>
        <v>8.6</v>
      </c>
      <c r="P2062" s="276">
        <f>IF(O2062&lt;($G$6-1),Lähteandmed!$E$45*1.2*1.005*(($G$6-1)-O2062),0)</f>
        <v>14.721497279999999</v>
      </c>
    </row>
    <row r="2063" spans="2:16">
      <c r="B2063" s="113">
        <v>2059</v>
      </c>
      <c r="C2063" s="113">
        <v>7</v>
      </c>
      <c r="D2063" s="276">
        <f t="shared" si="64"/>
        <v>2.9887974958655796</v>
      </c>
      <c r="L2063" s="114">
        <f>IF(C2063&lt;$G$6,Lähteandmed!$E$45*1.2*1.005*($G$6-O2063),0)</f>
        <v>19.2781512</v>
      </c>
      <c r="M2063" s="276" t="str">
        <f>IF(($G$4-Lähteandmed!$H$45*(Kraadpäevad!$G$4-Kraadpäevad!C2063))&gt;Lähteandmed!$I$45,($G$4-Lähteandmed!$H$45*(Kraadpäevad!$G$4-Kraadpäevad!C2063)),Lähteandmed!$I$45)</f>
        <v/>
      </c>
      <c r="N2063" s="114">
        <f>IFERROR(($G$4-M2063)/($G$4-C2063),Lähteandmed!$H$45)</f>
        <v>0</v>
      </c>
      <c r="O2063" s="276">
        <f t="shared" si="65"/>
        <v>7</v>
      </c>
      <c r="P2063" s="276">
        <f>IF(O2063&lt;($G$6-1),Lähteandmed!$E$45*1.2*1.005*(($G$6-1)-O2063),0)</f>
        <v>17.525592</v>
      </c>
    </row>
    <row r="2064" spans="2:16">
      <c r="B2064" s="113">
        <v>2060</v>
      </c>
      <c r="C2064" s="113">
        <v>5.5</v>
      </c>
      <c r="D2064" s="276">
        <f t="shared" si="64"/>
        <v>4.4887974958655796</v>
      </c>
      <c r="L2064" s="114">
        <f>IF(C2064&lt;$G$6,Lähteandmed!$E$45*1.2*1.005*($G$6-O2064),0)</f>
        <v>21.906989999999997</v>
      </c>
      <c r="M2064" s="276" t="str">
        <f>IF(($G$4-Lähteandmed!$H$45*(Kraadpäevad!$G$4-Kraadpäevad!C2064))&gt;Lähteandmed!$I$45,($G$4-Lähteandmed!$H$45*(Kraadpäevad!$G$4-Kraadpäevad!C2064)),Lähteandmed!$I$45)</f>
        <v/>
      </c>
      <c r="N2064" s="114">
        <f>IFERROR(($G$4-M2064)/($G$4-C2064),Lähteandmed!$H$45)</f>
        <v>0</v>
      </c>
      <c r="O2064" s="276">
        <f t="shared" si="65"/>
        <v>5.5</v>
      </c>
      <c r="P2064" s="276">
        <f>IF(O2064&lt;($G$6-1),Lähteandmed!$E$45*1.2*1.005*(($G$6-1)-O2064),0)</f>
        <v>20.1544308</v>
      </c>
    </row>
    <row r="2065" spans="2:16">
      <c r="B2065" s="113">
        <v>2061</v>
      </c>
      <c r="C2065" s="113">
        <v>3.9</v>
      </c>
      <c r="D2065" s="276">
        <f t="shared" si="64"/>
        <v>6.0887974958655793</v>
      </c>
      <c r="L2065" s="114">
        <f>IF(C2065&lt;$G$6,Lähteandmed!$E$45*1.2*1.005*($G$6-O2065),0)</f>
        <v>24.711084719999999</v>
      </c>
      <c r="M2065" s="276" t="str">
        <f>IF(($G$4-Lähteandmed!$H$45*(Kraadpäevad!$G$4-Kraadpäevad!C2065))&gt;Lähteandmed!$I$45,($G$4-Lähteandmed!$H$45*(Kraadpäevad!$G$4-Kraadpäevad!C2065)),Lähteandmed!$I$45)</f>
        <v/>
      </c>
      <c r="N2065" s="114">
        <f>IFERROR(($G$4-M2065)/($G$4-C2065),Lähteandmed!$H$45)</f>
        <v>0</v>
      </c>
      <c r="O2065" s="276">
        <f t="shared" si="65"/>
        <v>3.9</v>
      </c>
      <c r="P2065" s="276">
        <f>IF(O2065&lt;($G$6-1),Lähteandmed!$E$45*1.2*1.005*(($G$6-1)-O2065),0)</f>
        <v>22.958525519999998</v>
      </c>
    </row>
    <row r="2066" spans="2:16">
      <c r="B2066" s="113">
        <v>2062</v>
      </c>
      <c r="C2066" s="113">
        <v>3.3</v>
      </c>
      <c r="D2066" s="276">
        <f t="shared" si="64"/>
        <v>6.6887974958655798</v>
      </c>
      <c r="L2066" s="114">
        <f>IF(C2066&lt;$G$6,Lähteandmed!$E$45*1.2*1.005*($G$6-O2066),0)</f>
        <v>25.762620239999997</v>
      </c>
      <c r="M2066" s="276" t="str">
        <f>IF(($G$4-Lähteandmed!$H$45*(Kraadpäevad!$G$4-Kraadpäevad!C2066))&gt;Lähteandmed!$I$45,($G$4-Lähteandmed!$H$45*(Kraadpäevad!$G$4-Kraadpäevad!C2066)),Lähteandmed!$I$45)</f>
        <v/>
      </c>
      <c r="N2066" s="114">
        <f>IFERROR(($G$4-M2066)/($G$4-C2066),Lähteandmed!$H$45)</f>
        <v>0</v>
      </c>
      <c r="O2066" s="276">
        <f t="shared" si="65"/>
        <v>3.3</v>
      </c>
      <c r="P2066" s="276">
        <f>IF(O2066&lt;($G$6-1),Lähteandmed!$E$45*1.2*1.005*(($G$6-1)-O2066),0)</f>
        <v>24.010061039999997</v>
      </c>
    </row>
    <row r="2067" spans="2:16">
      <c r="B2067" s="113">
        <v>2063</v>
      </c>
      <c r="C2067" s="113">
        <v>2.7</v>
      </c>
      <c r="D2067" s="276">
        <f t="shared" si="64"/>
        <v>7.2887974958655795</v>
      </c>
      <c r="L2067" s="114">
        <f>IF(C2067&lt;$G$6,Lähteandmed!$E$45*1.2*1.005*($G$6-O2067),0)</f>
        <v>26.814155759999998</v>
      </c>
      <c r="M2067" s="276" t="str">
        <f>IF(($G$4-Lähteandmed!$H$45*(Kraadpäevad!$G$4-Kraadpäevad!C2067))&gt;Lähteandmed!$I$45,($G$4-Lähteandmed!$H$45*(Kraadpäevad!$G$4-Kraadpäevad!C2067)),Lähteandmed!$I$45)</f>
        <v/>
      </c>
      <c r="N2067" s="114">
        <f>IFERROR(($G$4-M2067)/($G$4-C2067),Lähteandmed!$H$45)</f>
        <v>0</v>
      </c>
      <c r="O2067" s="276">
        <f t="shared" si="65"/>
        <v>2.7</v>
      </c>
      <c r="P2067" s="276">
        <f>IF(O2067&lt;($G$6-1),Lähteandmed!$E$45*1.2*1.005*(($G$6-1)-O2067),0)</f>
        <v>25.061596559999998</v>
      </c>
    </row>
    <row r="2068" spans="2:16">
      <c r="B2068" s="113">
        <v>2064</v>
      </c>
      <c r="C2068" s="113">
        <v>2.1</v>
      </c>
      <c r="D2068" s="276">
        <f t="shared" si="64"/>
        <v>7.88879749586558</v>
      </c>
      <c r="L2068" s="114">
        <f>IF(C2068&lt;$G$6,Lähteandmed!$E$45*1.2*1.005*($G$6-O2068),0)</f>
        <v>27.86569128</v>
      </c>
      <c r="M2068" s="276" t="str">
        <f>IF(($G$4-Lähteandmed!$H$45*(Kraadpäevad!$G$4-Kraadpäevad!C2068))&gt;Lähteandmed!$I$45,($G$4-Lähteandmed!$H$45*(Kraadpäevad!$G$4-Kraadpäevad!C2068)),Lähteandmed!$I$45)</f>
        <v/>
      </c>
      <c r="N2068" s="114">
        <f>IFERROR(($G$4-M2068)/($G$4-C2068),Lähteandmed!$H$45)</f>
        <v>0</v>
      </c>
      <c r="O2068" s="276">
        <f t="shared" si="65"/>
        <v>2.1</v>
      </c>
      <c r="P2068" s="276">
        <f>IF(O2068&lt;($G$6-1),Lähteandmed!$E$45*1.2*1.005*(($G$6-1)-O2068),0)</f>
        <v>26.11313208</v>
      </c>
    </row>
    <row r="2069" spans="2:16">
      <c r="B2069" s="113">
        <v>2065</v>
      </c>
      <c r="C2069" s="113">
        <v>1.5</v>
      </c>
      <c r="D2069" s="276">
        <f t="shared" si="64"/>
        <v>8.4887974958655796</v>
      </c>
      <c r="L2069" s="114">
        <f>IF(C2069&lt;$G$6,Lähteandmed!$E$45*1.2*1.005*($G$6-O2069),0)</f>
        <v>28.917226799999998</v>
      </c>
      <c r="M2069" s="276" t="str">
        <f>IF(($G$4-Lähteandmed!$H$45*(Kraadpäevad!$G$4-Kraadpäevad!C2069))&gt;Lähteandmed!$I$45,($G$4-Lähteandmed!$H$45*(Kraadpäevad!$G$4-Kraadpäevad!C2069)),Lähteandmed!$I$45)</f>
        <v/>
      </c>
      <c r="N2069" s="114">
        <f>IFERROR(($G$4-M2069)/($G$4-C2069),Lähteandmed!$H$45)</f>
        <v>0</v>
      </c>
      <c r="O2069" s="276">
        <f t="shared" si="65"/>
        <v>1.5</v>
      </c>
      <c r="P2069" s="276">
        <f>IF(O2069&lt;($G$6-1),Lähteandmed!$E$45*1.2*1.005*(($G$6-1)-O2069),0)</f>
        <v>27.164667599999998</v>
      </c>
    </row>
    <row r="2070" spans="2:16">
      <c r="B2070" s="113">
        <v>2066</v>
      </c>
      <c r="C2070" s="113">
        <v>1</v>
      </c>
      <c r="D2070" s="276">
        <f t="shared" si="64"/>
        <v>8.9887974958655796</v>
      </c>
      <c r="L2070" s="114">
        <f>IF(C2070&lt;$G$6,Lähteandmed!$E$45*1.2*1.005*($G$6-O2070),0)</f>
        <v>29.793506399999998</v>
      </c>
      <c r="M2070" s="276" t="str">
        <f>IF(($G$4-Lähteandmed!$H$45*(Kraadpäevad!$G$4-Kraadpäevad!C2070))&gt;Lähteandmed!$I$45,($G$4-Lähteandmed!$H$45*(Kraadpäevad!$G$4-Kraadpäevad!C2070)),Lähteandmed!$I$45)</f>
        <v/>
      </c>
      <c r="N2070" s="114">
        <f>IFERROR(($G$4-M2070)/($G$4-C2070),Lähteandmed!$H$45)</f>
        <v>0</v>
      </c>
      <c r="O2070" s="276">
        <f t="shared" si="65"/>
        <v>1</v>
      </c>
      <c r="P2070" s="276">
        <f>IF(O2070&lt;($G$6-1),Lähteandmed!$E$45*1.2*1.005*(($G$6-1)-O2070),0)</f>
        <v>28.040947199999998</v>
      </c>
    </row>
    <row r="2071" spans="2:16">
      <c r="B2071" s="113">
        <v>2067</v>
      </c>
      <c r="C2071" s="113">
        <v>0.4</v>
      </c>
      <c r="D2071" s="276">
        <f t="shared" si="64"/>
        <v>9.5887974958655793</v>
      </c>
      <c r="L2071" s="114">
        <f>IF(C2071&lt;$G$6,Lähteandmed!$E$45*1.2*1.005*($G$6-O2071),0)</f>
        <v>30.84504192</v>
      </c>
      <c r="M2071" s="276" t="str">
        <f>IF(($G$4-Lähteandmed!$H$45*(Kraadpäevad!$G$4-Kraadpäevad!C2071))&gt;Lähteandmed!$I$45,($G$4-Lähteandmed!$H$45*(Kraadpäevad!$G$4-Kraadpäevad!C2071)),Lähteandmed!$I$45)</f>
        <v/>
      </c>
      <c r="N2071" s="114">
        <f>IFERROR(($G$4-M2071)/($G$4-C2071),Lähteandmed!$H$45)</f>
        <v>0</v>
      </c>
      <c r="O2071" s="276">
        <f t="shared" si="65"/>
        <v>0.4</v>
      </c>
      <c r="P2071" s="276">
        <f>IF(O2071&lt;($G$6-1),Lähteandmed!$E$45*1.2*1.005*(($G$6-1)-O2071),0)</f>
        <v>29.09248272</v>
      </c>
    </row>
    <row r="2072" spans="2:16">
      <c r="B2072" s="113">
        <v>2068</v>
      </c>
      <c r="C2072" s="113">
        <v>0.8</v>
      </c>
      <c r="D2072" s="276">
        <f t="shared" si="64"/>
        <v>9.1887974958655789</v>
      </c>
      <c r="L2072" s="114">
        <f>IF(C2072&lt;$G$6,Lähteandmed!$E$45*1.2*1.005*($G$6-O2072),0)</f>
        <v>30.144018239999998</v>
      </c>
      <c r="M2072" s="276" t="str">
        <f>IF(($G$4-Lähteandmed!$H$45*(Kraadpäevad!$G$4-Kraadpäevad!C2072))&gt;Lähteandmed!$I$45,($G$4-Lähteandmed!$H$45*(Kraadpäevad!$G$4-Kraadpäevad!C2072)),Lähteandmed!$I$45)</f>
        <v/>
      </c>
      <c r="N2072" s="114">
        <f>IFERROR(($G$4-M2072)/($G$4-C2072),Lähteandmed!$H$45)</f>
        <v>0</v>
      </c>
      <c r="O2072" s="276">
        <f t="shared" si="65"/>
        <v>0.8</v>
      </c>
      <c r="P2072" s="276">
        <f>IF(O2072&lt;($G$6-1),Lähteandmed!$E$45*1.2*1.005*(($G$6-1)-O2072),0)</f>
        <v>28.391459039999997</v>
      </c>
    </row>
    <row r="2073" spans="2:16">
      <c r="B2073" s="113">
        <v>2069</v>
      </c>
      <c r="C2073" s="113">
        <v>1.1000000000000001</v>
      </c>
      <c r="D2073" s="276">
        <f t="shared" si="64"/>
        <v>8.88879749586558</v>
      </c>
      <c r="L2073" s="114">
        <f>IF(C2073&lt;$G$6,Lähteandmed!$E$45*1.2*1.005*($G$6-O2073),0)</f>
        <v>29.618250479999997</v>
      </c>
      <c r="M2073" s="276" t="str">
        <f>IF(($G$4-Lähteandmed!$H$45*(Kraadpäevad!$G$4-Kraadpäevad!C2073))&gt;Lähteandmed!$I$45,($G$4-Lähteandmed!$H$45*(Kraadpäevad!$G$4-Kraadpäevad!C2073)),Lähteandmed!$I$45)</f>
        <v/>
      </c>
      <c r="N2073" s="114">
        <f>IFERROR(($G$4-M2073)/($G$4-C2073),Lähteandmed!$H$45)</f>
        <v>0</v>
      </c>
      <c r="O2073" s="276">
        <f t="shared" si="65"/>
        <v>1.1000000000000001</v>
      </c>
      <c r="P2073" s="276">
        <f>IF(O2073&lt;($G$6-1),Lähteandmed!$E$45*1.2*1.005*(($G$6-1)-O2073),0)</f>
        <v>27.86569128</v>
      </c>
    </row>
    <row r="2074" spans="2:16">
      <c r="B2074" s="113">
        <v>2070</v>
      </c>
      <c r="C2074" s="113">
        <v>1.5</v>
      </c>
      <c r="D2074" s="276">
        <f t="shared" si="64"/>
        <v>8.4887974958655796</v>
      </c>
      <c r="L2074" s="114">
        <f>IF(C2074&lt;$G$6,Lähteandmed!$E$45*1.2*1.005*($G$6-O2074),0)</f>
        <v>28.917226799999998</v>
      </c>
      <c r="M2074" s="276" t="str">
        <f>IF(($G$4-Lähteandmed!$H$45*(Kraadpäevad!$G$4-Kraadpäevad!C2074))&gt;Lähteandmed!$I$45,($G$4-Lähteandmed!$H$45*(Kraadpäevad!$G$4-Kraadpäevad!C2074)),Lähteandmed!$I$45)</f>
        <v/>
      </c>
      <c r="N2074" s="114">
        <f>IFERROR(($G$4-M2074)/($G$4-C2074),Lähteandmed!$H$45)</f>
        <v>0</v>
      </c>
      <c r="O2074" s="276">
        <f t="shared" si="65"/>
        <v>1.5</v>
      </c>
      <c r="P2074" s="276">
        <f>IF(O2074&lt;($G$6-1),Lähteandmed!$E$45*1.2*1.005*(($G$6-1)-O2074),0)</f>
        <v>27.164667599999998</v>
      </c>
    </row>
    <row r="2075" spans="2:16">
      <c r="B2075" s="113">
        <v>2071</v>
      </c>
      <c r="C2075" s="113">
        <v>1.9</v>
      </c>
      <c r="D2075" s="276">
        <f t="shared" si="64"/>
        <v>8.0887974958655793</v>
      </c>
      <c r="L2075" s="114">
        <f>IF(C2075&lt;$G$6,Lähteandmed!$E$45*1.2*1.005*($G$6-O2075),0)</f>
        <v>28.216203119999999</v>
      </c>
      <c r="M2075" s="276" t="str">
        <f>IF(($G$4-Lähteandmed!$H$45*(Kraadpäevad!$G$4-Kraadpäevad!C2075))&gt;Lähteandmed!$I$45,($G$4-Lähteandmed!$H$45*(Kraadpäevad!$G$4-Kraadpäevad!C2075)),Lähteandmed!$I$45)</f>
        <v/>
      </c>
      <c r="N2075" s="114">
        <f>IFERROR(($G$4-M2075)/($G$4-C2075),Lähteandmed!$H$45)</f>
        <v>0</v>
      </c>
      <c r="O2075" s="276">
        <f t="shared" si="65"/>
        <v>1.9</v>
      </c>
      <c r="P2075" s="276">
        <f>IF(O2075&lt;($G$6-1),Lähteandmed!$E$45*1.2*1.005*(($G$6-1)-O2075),0)</f>
        <v>26.463643919999999</v>
      </c>
    </row>
    <row r="2076" spans="2:16">
      <c r="B2076" s="113">
        <v>2072</v>
      </c>
      <c r="C2076" s="113">
        <v>2.2000000000000002</v>
      </c>
      <c r="D2076" s="276">
        <f t="shared" si="64"/>
        <v>7.7887974958655795</v>
      </c>
      <c r="L2076" s="114">
        <f>IF(C2076&lt;$G$6,Lähteandmed!$E$45*1.2*1.005*($G$6-O2076),0)</f>
        <v>27.690435359999999</v>
      </c>
      <c r="M2076" s="276" t="str">
        <f>IF(($G$4-Lähteandmed!$H$45*(Kraadpäevad!$G$4-Kraadpäevad!C2076))&gt;Lähteandmed!$I$45,($G$4-Lähteandmed!$H$45*(Kraadpäevad!$G$4-Kraadpäevad!C2076)),Lähteandmed!$I$45)</f>
        <v/>
      </c>
      <c r="N2076" s="114">
        <f>IFERROR(($G$4-M2076)/($G$4-C2076),Lähteandmed!$H$45)</f>
        <v>0</v>
      </c>
      <c r="O2076" s="276">
        <f t="shared" si="65"/>
        <v>2.2000000000000002</v>
      </c>
      <c r="P2076" s="276">
        <f>IF(O2076&lt;($G$6-1),Lähteandmed!$E$45*1.2*1.005*(($G$6-1)-O2076),0)</f>
        <v>25.937876159999998</v>
      </c>
    </row>
    <row r="2077" spans="2:16">
      <c r="B2077" s="113">
        <v>2073</v>
      </c>
      <c r="C2077" s="113">
        <v>2.6</v>
      </c>
      <c r="D2077" s="276">
        <f t="shared" si="64"/>
        <v>7.38879749586558</v>
      </c>
      <c r="L2077" s="114">
        <f>IF(C2077&lt;$G$6,Lähteandmed!$E$45*1.2*1.005*($G$6-O2077),0)</f>
        <v>26.98941168</v>
      </c>
      <c r="M2077" s="276" t="str">
        <f>IF(($G$4-Lähteandmed!$H$45*(Kraadpäevad!$G$4-Kraadpäevad!C2077))&gt;Lähteandmed!$I$45,($G$4-Lähteandmed!$H$45*(Kraadpäevad!$G$4-Kraadpäevad!C2077)),Lähteandmed!$I$45)</f>
        <v/>
      </c>
      <c r="N2077" s="114">
        <f>IFERROR(($G$4-M2077)/($G$4-C2077),Lähteandmed!$H$45)</f>
        <v>0</v>
      </c>
      <c r="O2077" s="276">
        <f t="shared" si="65"/>
        <v>2.6</v>
      </c>
      <c r="P2077" s="276">
        <f>IF(O2077&lt;($G$6-1),Lähteandmed!$E$45*1.2*1.005*(($G$6-1)-O2077),0)</f>
        <v>25.23685248</v>
      </c>
    </row>
    <row r="2078" spans="2:16">
      <c r="B2078" s="113">
        <v>2074</v>
      </c>
      <c r="C2078" s="113">
        <v>4.5</v>
      </c>
      <c r="D2078" s="276">
        <f t="shared" si="64"/>
        <v>5.4887974958655796</v>
      </c>
      <c r="L2078" s="114">
        <f>IF(C2078&lt;$G$6,Lähteandmed!$E$45*1.2*1.005*($G$6-O2078),0)</f>
        <v>23.659549199999997</v>
      </c>
      <c r="M2078" s="276" t="str">
        <f>IF(($G$4-Lähteandmed!$H$45*(Kraadpäevad!$G$4-Kraadpäevad!C2078))&gt;Lähteandmed!$I$45,($G$4-Lähteandmed!$H$45*(Kraadpäevad!$G$4-Kraadpäevad!C2078)),Lähteandmed!$I$45)</f>
        <v/>
      </c>
      <c r="N2078" s="114">
        <f>IFERROR(($G$4-M2078)/($G$4-C2078),Lähteandmed!$H$45)</f>
        <v>0</v>
      </c>
      <c r="O2078" s="276">
        <f t="shared" si="65"/>
        <v>4.5</v>
      </c>
      <c r="P2078" s="276">
        <f>IF(O2078&lt;($G$6-1),Lähteandmed!$E$45*1.2*1.005*(($G$6-1)-O2078),0)</f>
        <v>21.906989999999997</v>
      </c>
    </row>
    <row r="2079" spans="2:16">
      <c r="B2079" s="113">
        <v>2075</v>
      </c>
      <c r="C2079" s="113">
        <v>6.5</v>
      </c>
      <c r="D2079" s="276">
        <f t="shared" si="64"/>
        <v>3.4887974958655796</v>
      </c>
      <c r="L2079" s="114">
        <f>IF(C2079&lt;$G$6,Lähteandmed!$E$45*1.2*1.005*($G$6-O2079),0)</f>
        <v>20.1544308</v>
      </c>
      <c r="M2079" s="276" t="str">
        <f>IF(($G$4-Lähteandmed!$H$45*(Kraadpäevad!$G$4-Kraadpäevad!C2079))&gt;Lähteandmed!$I$45,($G$4-Lähteandmed!$H$45*(Kraadpäevad!$G$4-Kraadpäevad!C2079)),Lähteandmed!$I$45)</f>
        <v/>
      </c>
      <c r="N2079" s="114">
        <f>IFERROR(($G$4-M2079)/($G$4-C2079),Lähteandmed!$H$45)</f>
        <v>0</v>
      </c>
      <c r="O2079" s="276">
        <f t="shared" si="65"/>
        <v>6.5</v>
      </c>
      <c r="P2079" s="276">
        <f>IF(O2079&lt;($G$6-1),Lähteandmed!$E$45*1.2*1.005*(($G$6-1)-O2079),0)</f>
        <v>18.4018716</v>
      </c>
    </row>
    <row r="2080" spans="2:16">
      <c r="B2080" s="113">
        <v>2076</v>
      </c>
      <c r="C2080" s="113">
        <v>8.4</v>
      </c>
      <c r="D2080" s="276">
        <f t="shared" si="64"/>
        <v>1.5887974958655793</v>
      </c>
      <c r="L2080" s="114">
        <f>IF(C2080&lt;$G$6,Lähteandmed!$E$45*1.2*1.005*($G$6-O2080),0)</f>
        <v>16.824568319999997</v>
      </c>
      <c r="M2080" s="276" t="str">
        <f>IF(($G$4-Lähteandmed!$H$45*(Kraadpäevad!$G$4-Kraadpäevad!C2080))&gt;Lähteandmed!$I$45,($G$4-Lähteandmed!$H$45*(Kraadpäevad!$G$4-Kraadpäevad!C2080)),Lähteandmed!$I$45)</f>
        <v/>
      </c>
      <c r="N2080" s="114">
        <f>IFERROR(($G$4-M2080)/($G$4-C2080),Lähteandmed!$H$45)</f>
        <v>0</v>
      </c>
      <c r="O2080" s="276">
        <f t="shared" si="65"/>
        <v>8.4</v>
      </c>
      <c r="P2080" s="276">
        <f>IF(O2080&lt;($G$6-1),Lähteandmed!$E$45*1.2*1.005*(($G$6-1)-O2080),0)</f>
        <v>15.072009119999999</v>
      </c>
    </row>
    <row r="2081" spans="2:16">
      <c r="B2081" s="113">
        <v>2077</v>
      </c>
      <c r="C2081" s="113">
        <v>9.3000000000000007</v>
      </c>
      <c r="D2081" s="276">
        <f t="shared" si="64"/>
        <v>0.68879749586557892</v>
      </c>
      <c r="L2081" s="114">
        <f>IF(C2081&lt;$G$6,Lähteandmed!$E$45*1.2*1.005*($G$6-O2081),0)</f>
        <v>15.247265039999998</v>
      </c>
      <c r="M2081" s="276" t="str">
        <f>IF(($G$4-Lähteandmed!$H$45*(Kraadpäevad!$G$4-Kraadpäevad!C2081))&gt;Lähteandmed!$I$45,($G$4-Lähteandmed!$H$45*(Kraadpäevad!$G$4-Kraadpäevad!C2081)),Lähteandmed!$I$45)</f>
        <v/>
      </c>
      <c r="N2081" s="114">
        <f>IFERROR(($G$4-M2081)/($G$4-C2081),Lähteandmed!$H$45)</f>
        <v>0</v>
      </c>
      <c r="O2081" s="276">
        <f t="shared" si="65"/>
        <v>9.3000000000000007</v>
      </c>
      <c r="P2081" s="276">
        <f>IF(O2081&lt;($G$6-1),Lähteandmed!$E$45*1.2*1.005*(($G$6-1)-O2081),0)</f>
        <v>13.494705839999998</v>
      </c>
    </row>
    <row r="2082" spans="2:16">
      <c r="B2082" s="113">
        <v>2078</v>
      </c>
      <c r="C2082" s="113">
        <v>10.199999999999999</v>
      </c>
      <c r="D2082" s="276" t="str">
        <f t="shared" si="64"/>
        <v>0</v>
      </c>
      <c r="L2082" s="114">
        <f>IF(C2082&lt;$G$6,Lähteandmed!$E$45*1.2*1.005*($G$6-O2082),0)</f>
        <v>13.66996176</v>
      </c>
      <c r="M2082" s="276" t="str">
        <f>IF(($G$4-Lähteandmed!$H$45*(Kraadpäevad!$G$4-Kraadpäevad!C2082))&gt;Lähteandmed!$I$45,($G$4-Lähteandmed!$H$45*(Kraadpäevad!$G$4-Kraadpäevad!C2082)),Lähteandmed!$I$45)</f>
        <v/>
      </c>
      <c r="N2082" s="114">
        <f>IFERROR(($G$4-M2082)/($G$4-C2082),Lähteandmed!$H$45)</f>
        <v>0</v>
      </c>
      <c r="O2082" s="276">
        <f t="shared" si="65"/>
        <v>10.199999999999999</v>
      </c>
      <c r="P2082" s="276">
        <f>IF(O2082&lt;($G$6-1),Lähteandmed!$E$45*1.2*1.005*(($G$6-1)-O2082),0)</f>
        <v>11.917402560000001</v>
      </c>
    </row>
    <row r="2083" spans="2:16">
      <c r="B2083" s="113">
        <v>2079</v>
      </c>
      <c r="C2083" s="113">
        <v>11.1</v>
      </c>
      <c r="D2083" s="276" t="str">
        <f t="shared" si="64"/>
        <v>0</v>
      </c>
      <c r="L2083" s="114">
        <f>IF(C2083&lt;$G$6,Lähteandmed!$E$45*1.2*1.005*($G$6-O2083),0)</f>
        <v>12.092658479999999</v>
      </c>
      <c r="M2083" s="276" t="str">
        <f>IF(($G$4-Lähteandmed!$H$45*(Kraadpäevad!$G$4-Kraadpäevad!C2083))&gt;Lähteandmed!$I$45,($G$4-Lähteandmed!$H$45*(Kraadpäevad!$G$4-Kraadpäevad!C2083)),Lähteandmed!$I$45)</f>
        <v/>
      </c>
      <c r="N2083" s="114">
        <f>IFERROR(($G$4-M2083)/($G$4-C2083),Lähteandmed!$H$45)</f>
        <v>0</v>
      </c>
      <c r="O2083" s="276">
        <f t="shared" si="65"/>
        <v>11.1</v>
      </c>
      <c r="P2083" s="276">
        <f>IF(O2083&lt;($G$6-1),Lähteandmed!$E$45*1.2*1.005*(($G$6-1)-O2083),0)</f>
        <v>10.34009928</v>
      </c>
    </row>
    <row r="2084" spans="2:16">
      <c r="B2084" s="113">
        <v>2080</v>
      </c>
      <c r="C2084" s="113">
        <v>11.6</v>
      </c>
      <c r="D2084" s="276" t="str">
        <f t="shared" si="64"/>
        <v>0</v>
      </c>
      <c r="L2084" s="114">
        <f>IF(C2084&lt;$G$6,Lähteandmed!$E$45*1.2*1.005*($G$6-O2084),0)</f>
        <v>11.216378880000001</v>
      </c>
      <c r="M2084" s="276" t="str">
        <f>IF(($G$4-Lähteandmed!$H$45*(Kraadpäevad!$G$4-Kraadpäevad!C2084))&gt;Lähteandmed!$I$45,($G$4-Lähteandmed!$H$45*(Kraadpäevad!$G$4-Kraadpäevad!C2084)),Lähteandmed!$I$45)</f>
        <v/>
      </c>
      <c r="N2084" s="114">
        <f>IFERROR(($G$4-M2084)/($G$4-C2084),Lähteandmed!$H$45)</f>
        <v>0</v>
      </c>
      <c r="O2084" s="276">
        <f t="shared" si="65"/>
        <v>11.6</v>
      </c>
      <c r="P2084" s="276">
        <f>IF(O2084&lt;($G$6-1),Lähteandmed!$E$45*1.2*1.005*(($G$6-1)-O2084),0)</f>
        <v>9.4638196800000003</v>
      </c>
    </row>
    <row r="2085" spans="2:16">
      <c r="B2085" s="113">
        <v>2081</v>
      </c>
      <c r="C2085" s="113">
        <v>12.1</v>
      </c>
      <c r="D2085" s="276" t="str">
        <f t="shared" si="64"/>
        <v>0</v>
      </c>
      <c r="L2085" s="114">
        <f>IF(C2085&lt;$G$6,Lähteandmed!$E$45*1.2*1.005*($G$6-O2085),0)</f>
        <v>10.34009928</v>
      </c>
      <c r="M2085" s="276" t="str">
        <f>IF(($G$4-Lähteandmed!$H$45*(Kraadpäevad!$G$4-Kraadpäevad!C2085))&gt;Lähteandmed!$I$45,($G$4-Lähteandmed!$H$45*(Kraadpäevad!$G$4-Kraadpäevad!C2085)),Lähteandmed!$I$45)</f>
        <v/>
      </c>
      <c r="N2085" s="114">
        <f>IFERROR(($G$4-M2085)/($G$4-C2085),Lähteandmed!$H$45)</f>
        <v>0</v>
      </c>
      <c r="O2085" s="276">
        <f t="shared" si="65"/>
        <v>12.1</v>
      </c>
      <c r="P2085" s="276">
        <f>IF(O2085&lt;($G$6-1),Lähteandmed!$E$45*1.2*1.005*(($G$6-1)-O2085),0)</f>
        <v>8.5875400800000001</v>
      </c>
    </row>
    <row r="2086" spans="2:16">
      <c r="B2086" s="113">
        <v>2082</v>
      </c>
      <c r="C2086" s="113">
        <v>12.6</v>
      </c>
      <c r="D2086" s="276" t="str">
        <f t="shared" si="64"/>
        <v>0</v>
      </c>
      <c r="L2086" s="114">
        <f>IF(C2086&lt;$G$6,Lähteandmed!$E$45*1.2*1.005*($G$6-O2086),0)</f>
        <v>9.4638196800000003</v>
      </c>
      <c r="M2086" s="276" t="str">
        <f>IF(($G$4-Lähteandmed!$H$45*(Kraadpäevad!$G$4-Kraadpäevad!C2086))&gt;Lähteandmed!$I$45,($G$4-Lähteandmed!$H$45*(Kraadpäevad!$G$4-Kraadpäevad!C2086)),Lähteandmed!$I$45)</f>
        <v/>
      </c>
      <c r="N2086" s="114">
        <f>IFERROR(($G$4-M2086)/($G$4-C2086),Lähteandmed!$H$45)</f>
        <v>0</v>
      </c>
      <c r="O2086" s="276">
        <f t="shared" si="65"/>
        <v>12.6</v>
      </c>
      <c r="P2086" s="276">
        <f>IF(O2086&lt;($G$6-1),Lähteandmed!$E$45*1.2*1.005*(($G$6-1)-O2086),0)</f>
        <v>7.71126048</v>
      </c>
    </row>
    <row r="2087" spans="2:16">
      <c r="B2087" s="113">
        <v>2083</v>
      </c>
      <c r="C2087" s="113">
        <v>11.5</v>
      </c>
      <c r="D2087" s="276" t="str">
        <f t="shared" si="64"/>
        <v>0</v>
      </c>
      <c r="L2087" s="114">
        <f>IF(C2087&lt;$G$6,Lähteandmed!$E$45*1.2*1.005*($G$6-O2087),0)</f>
        <v>11.391634799999999</v>
      </c>
      <c r="M2087" s="276" t="str">
        <f>IF(($G$4-Lähteandmed!$H$45*(Kraadpäevad!$G$4-Kraadpäevad!C2087))&gt;Lähteandmed!$I$45,($G$4-Lähteandmed!$H$45*(Kraadpäevad!$G$4-Kraadpäevad!C2087)),Lähteandmed!$I$45)</f>
        <v/>
      </c>
      <c r="N2087" s="114">
        <f>IFERROR(($G$4-M2087)/($G$4-C2087),Lähteandmed!$H$45)</f>
        <v>0</v>
      </c>
      <c r="O2087" s="276">
        <f t="shared" si="65"/>
        <v>11.5</v>
      </c>
      <c r="P2087" s="276">
        <f>IF(O2087&lt;($G$6-1),Lähteandmed!$E$45*1.2*1.005*(($G$6-1)-O2087),0)</f>
        <v>9.6390756</v>
      </c>
    </row>
    <row r="2088" spans="2:16">
      <c r="B2088" s="113">
        <v>2084</v>
      </c>
      <c r="C2088" s="113">
        <v>10.3</v>
      </c>
      <c r="D2088" s="276" t="str">
        <f t="shared" si="64"/>
        <v>0</v>
      </c>
      <c r="L2088" s="114">
        <f>IF(C2088&lt;$G$6,Lähteandmed!$E$45*1.2*1.005*($G$6-O2088),0)</f>
        <v>13.494705839999998</v>
      </c>
      <c r="M2088" s="276" t="str">
        <f>IF(($G$4-Lähteandmed!$H$45*(Kraadpäevad!$G$4-Kraadpäevad!C2088))&gt;Lähteandmed!$I$45,($G$4-Lähteandmed!$H$45*(Kraadpäevad!$G$4-Kraadpäevad!C2088)),Lähteandmed!$I$45)</f>
        <v/>
      </c>
      <c r="N2088" s="114">
        <f>IFERROR(($G$4-M2088)/($G$4-C2088),Lähteandmed!$H$45)</f>
        <v>0</v>
      </c>
      <c r="O2088" s="276">
        <f t="shared" si="65"/>
        <v>10.3</v>
      </c>
      <c r="P2088" s="276">
        <f>IF(O2088&lt;($G$6-1),Lähteandmed!$E$45*1.2*1.005*(($G$6-1)-O2088),0)</f>
        <v>11.742146639999998</v>
      </c>
    </row>
    <row r="2089" spans="2:16">
      <c r="B2089" s="113">
        <v>2085</v>
      </c>
      <c r="C2089" s="113">
        <v>9.1999999999999993</v>
      </c>
      <c r="D2089" s="276">
        <f t="shared" si="64"/>
        <v>0.78879749586558034</v>
      </c>
      <c r="L2089" s="114">
        <f>IF(C2089&lt;$G$6,Lähteandmed!$E$45*1.2*1.005*($G$6-O2089),0)</f>
        <v>15.42252096</v>
      </c>
      <c r="M2089" s="276" t="str">
        <f>IF(($G$4-Lähteandmed!$H$45*(Kraadpäevad!$G$4-Kraadpäevad!C2089))&gt;Lähteandmed!$I$45,($G$4-Lähteandmed!$H$45*(Kraadpäevad!$G$4-Kraadpäevad!C2089)),Lähteandmed!$I$45)</f>
        <v/>
      </c>
      <c r="N2089" s="114">
        <f>IFERROR(($G$4-M2089)/($G$4-C2089),Lähteandmed!$H$45)</f>
        <v>0</v>
      </c>
      <c r="O2089" s="276">
        <f t="shared" si="65"/>
        <v>9.1999999999999993</v>
      </c>
      <c r="P2089" s="276">
        <f>IF(O2089&lt;($G$6-1),Lähteandmed!$E$45*1.2*1.005*(($G$6-1)-O2089),0)</f>
        <v>13.66996176</v>
      </c>
    </row>
    <row r="2090" spans="2:16">
      <c r="B2090" s="113">
        <v>2086</v>
      </c>
      <c r="C2090" s="113">
        <v>7.7</v>
      </c>
      <c r="D2090" s="276">
        <f t="shared" si="64"/>
        <v>2.2887974958655795</v>
      </c>
      <c r="L2090" s="114">
        <f>IF(C2090&lt;$G$6,Lähteandmed!$E$45*1.2*1.005*($G$6-O2090),0)</f>
        <v>18.05135976</v>
      </c>
      <c r="M2090" s="276" t="str">
        <f>IF(($G$4-Lähteandmed!$H$45*(Kraadpäevad!$G$4-Kraadpäevad!C2090))&gt;Lähteandmed!$I$45,($G$4-Lähteandmed!$H$45*(Kraadpäevad!$G$4-Kraadpäevad!C2090)),Lähteandmed!$I$45)</f>
        <v/>
      </c>
      <c r="N2090" s="114">
        <f>IFERROR(($G$4-M2090)/($G$4-C2090),Lähteandmed!$H$45)</f>
        <v>0</v>
      </c>
      <c r="O2090" s="276">
        <f t="shared" si="65"/>
        <v>7.7</v>
      </c>
      <c r="P2090" s="276">
        <f>IF(O2090&lt;($G$6-1),Lähteandmed!$E$45*1.2*1.005*(($G$6-1)-O2090),0)</f>
        <v>16.29880056</v>
      </c>
    </row>
    <row r="2091" spans="2:16">
      <c r="B2091" s="113">
        <v>2087</v>
      </c>
      <c r="C2091" s="113">
        <v>6.1</v>
      </c>
      <c r="D2091" s="276">
        <f t="shared" si="64"/>
        <v>3.88879749586558</v>
      </c>
      <c r="L2091" s="114">
        <f>IF(C2091&lt;$G$6,Lähteandmed!$E$45*1.2*1.005*($G$6-O2091),0)</f>
        <v>20.855454479999999</v>
      </c>
      <c r="M2091" s="276" t="str">
        <f>IF(($G$4-Lähteandmed!$H$45*(Kraadpäevad!$G$4-Kraadpäevad!C2091))&gt;Lähteandmed!$I$45,($G$4-Lähteandmed!$H$45*(Kraadpäevad!$G$4-Kraadpäevad!C2091)),Lähteandmed!$I$45)</f>
        <v/>
      </c>
      <c r="N2091" s="114">
        <f>IFERROR(($G$4-M2091)/($G$4-C2091),Lähteandmed!$H$45)</f>
        <v>0</v>
      </c>
      <c r="O2091" s="276">
        <f t="shared" si="65"/>
        <v>6.1</v>
      </c>
      <c r="P2091" s="276">
        <f>IF(O2091&lt;($G$6-1),Lähteandmed!$E$45*1.2*1.005*(($G$6-1)-O2091),0)</f>
        <v>19.102895279999998</v>
      </c>
    </row>
    <row r="2092" spans="2:16">
      <c r="B2092" s="113">
        <v>2088</v>
      </c>
      <c r="C2092" s="113">
        <v>4.5999999999999996</v>
      </c>
      <c r="D2092" s="276">
        <f t="shared" si="64"/>
        <v>5.38879749586558</v>
      </c>
      <c r="L2092" s="114">
        <f>IF(C2092&lt;$G$6,Lähteandmed!$E$45*1.2*1.005*($G$6-O2092),0)</f>
        <v>23.484293279999999</v>
      </c>
      <c r="M2092" s="276" t="str">
        <f>IF(($G$4-Lähteandmed!$H$45*(Kraadpäevad!$G$4-Kraadpäevad!C2092))&gt;Lähteandmed!$I$45,($G$4-Lähteandmed!$H$45*(Kraadpäevad!$G$4-Kraadpäevad!C2092)),Lähteandmed!$I$45)</f>
        <v/>
      </c>
      <c r="N2092" s="114">
        <f>IFERROR(($G$4-M2092)/($G$4-C2092),Lähteandmed!$H$45)</f>
        <v>0</v>
      </c>
      <c r="O2092" s="276">
        <f t="shared" si="65"/>
        <v>4.5999999999999996</v>
      </c>
      <c r="P2092" s="276">
        <f>IF(O2092&lt;($G$6-1),Lähteandmed!$E$45*1.2*1.005*(($G$6-1)-O2092),0)</f>
        <v>21.731734079999999</v>
      </c>
    </row>
    <row r="2093" spans="2:16">
      <c r="B2093" s="113">
        <v>2089</v>
      </c>
      <c r="C2093" s="113">
        <v>4.5</v>
      </c>
      <c r="D2093" s="276">
        <f t="shared" si="64"/>
        <v>5.4887974958655796</v>
      </c>
      <c r="L2093" s="114">
        <f>IF(C2093&lt;$G$6,Lähteandmed!$E$45*1.2*1.005*($G$6-O2093),0)</f>
        <v>23.659549199999997</v>
      </c>
      <c r="M2093" s="276" t="str">
        <f>IF(($G$4-Lähteandmed!$H$45*(Kraadpäevad!$G$4-Kraadpäevad!C2093))&gt;Lähteandmed!$I$45,($G$4-Lähteandmed!$H$45*(Kraadpäevad!$G$4-Kraadpäevad!C2093)),Lähteandmed!$I$45)</f>
        <v/>
      </c>
      <c r="N2093" s="114">
        <f>IFERROR(($G$4-M2093)/($G$4-C2093),Lähteandmed!$H$45)</f>
        <v>0</v>
      </c>
      <c r="O2093" s="276">
        <f t="shared" si="65"/>
        <v>4.5</v>
      </c>
      <c r="P2093" s="276">
        <f>IF(O2093&lt;($G$6-1),Lähteandmed!$E$45*1.2*1.005*(($G$6-1)-O2093),0)</f>
        <v>21.906989999999997</v>
      </c>
    </row>
    <row r="2094" spans="2:16">
      <c r="B2094" s="113">
        <v>2090</v>
      </c>
      <c r="C2094" s="113">
        <v>4.3</v>
      </c>
      <c r="D2094" s="276">
        <f t="shared" si="64"/>
        <v>5.6887974958655798</v>
      </c>
      <c r="L2094" s="114">
        <f>IF(C2094&lt;$G$6,Lähteandmed!$E$45*1.2*1.005*($G$6-O2094),0)</f>
        <v>24.010061039999997</v>
      </c>
      <c r="M2094" s="276" t="str">
        <f>IF(($G$4-Lähteandmed!$H$45*(Kraadpäevad!$G$4-Kraadpäevad!C2094))&gt;Lähteandmed!$I$45,($G$4-Lähteandmed!$H$45*(Kraadpäevad!$G$4-Kraadpäevad!C2094)),Lähteandmed!$I$45)</f>
        <v/>
      </c>
      <c r="N2094" s="114">
        <f>IFERROR(($G$4-M2094)/($G$4-C2094),Lähteandmed!$H$45)</f>
        <v>0</v>
      </c>
      <c r="O2094" s="276">
        <f t="shared" si="65"/>
        <v>4.3</v>
      </c>
      <c r="P2094" s="276">
        <f>IF(O2094&lt;($G$6-1),Lähteandmed!$E$45*1.2*1.005*(($G$6-1)-O2094),0)</f>
        <v>22.257501839999996</v>
      </c>
    </row>
    <row r="2095" spans="2:16">
      <c r="B2095" s="113">
        <v>2091</v>
      </c>
      <c r="C2095" s="113">
        <v>4.2</v>
      </c>
      <c r="D2095" s="276">
        <f t="shared" si="64"/>
        <v>5.7887974958655795</v>
      </c>
      <c r="L2095" s="114">
        <f>IF(C2095&lt;$G$6,Lähteandmed!$E$45*1.2*1.005*($G$6-O2095),0)</f>
        <v>24.185316959999998</v>
      </c>
      <c r="M2095" s="276" t="str">
        <f>IF(($G$4-Lähteandmed!$H$45*(Kraadpäevad!$G$4-Kraadpäevad!C2095))&gt;Lähteandmed!$I$45,($G$4-Lähteandmed!$H$45*(Kraadpäevad!$G$4-Kraadpäevad!C2095)),Lähteandmed!$I$45)</f>
        <v/>
      </c>
      <c r="N2095" s="114">
        <f>IFERROR(($G$4-M2095)/($G$4-C2095),Lähteandmed!$H$45)</f>
        <v>0</v>
      </c>
      <c r="O2095" s="276">
        <f t="shared" si="65"/>
        <v>4.2</v>
      </c>
      <c r="P2095" s="276">
        <f>IF(O2095&lt;($G$6-1),Lähteandmed!$E$45*1.2*1.005*(($G$6-1)-O2095),0)</f>
        <v>22.432757760000001</v>
      </c>
    </row>
    <row r="2096" spans="2:16">
      <c r="B2096" s="113">
        <v>2092</v>
      </c>
      <c r="C2096" s="113">
        <v>4.0999999999999996</v>
      </c>
      <c r="D2096" s="276">
        <f t="shared" si="64"/>
        <v>5.88879749586558</v>
      </c>
      <c r="L2096" s="114">
        <f>IF(C2096&lt;$G$6,Lähteandmed!$E$45*1.2*1.005*($G$6-O2096),0)</f>
        <v>24.360572879999999</v>
      </c>
      <c r="M2096" s="276" t="str">
        <f>IF(($G$4-Lähteandmed!$H$45*(Kraadpäevad!$G$4-Kraadpäevad!C2096))&gt;Lähteandmed!$I$45,($G$4-Lähteandmed!$H$45*(Kraadpäevad!$G$4-Kraadpäevad!C2096)),Lähteandmed!$I$45)</f>
        <v/>
      </c>
      <c r="N2096" s="114">
        <f>IFERROR(($G$4-M2096)/($G$4-C2096),Lähteandmed!$H$45)</f>
        <v>0</v>
      </c>
      <c r="O2096" s="276">
        <f t="shared" si="65"/>
        <v>4.0999999999999996</v>
      </c>
      <c r="P2096" s="276">
        <f>IF(O2096&lt;($G$6-1),Lähteandmed!$E$45*1.2*1.005*(($G$6-1)-O2096),0)</f>
        <v>22.608013679999999</v>
      </c>
    </row>
    <row r="2097" spans="2:16">
      <c r="B2097" s="113">
        <v>2093</v>
      </c>
      <c r="C2097" s="113">
        <v>3.9</v>
      </c>
      <c r="D2097" s="276">
        <f t="shared" si="64"/>
        <v>6.0887974958655793</v>
      </c>
      <c r="L2097" s="114">
        <f>IF(C2097&lt;$G$6,Lähteandmed!$E$45*1.2*1.005*($G$6-O2097),0)</f>
        <v>24.711084719999999</v>
      </c>
      <c r="M2097" s="276" t="str">
        <f>IF(($G$4-Lähteandmed!$H$45*(Kraadpäevad!$G$4-Kraadpäevad!C2097))&gt;Lähteandmed!$I$45,($G$4-Lähteandmed!$H$45*(Kraadpäevad!$G$4-Kraadpäevad!C2097)),Lähteandmed!$I$45)</f>
        <v/>
      </c>
      <c r="N2097" s="114">
        <f>IFERROR(($G$4-M2097)/($G$4-C2097),Lähteandmed!$H$45)</f>
        <v>0</v>
      </c>
      <c r="O2097" s="276">
        <f t="shared" si="65"/>
        <v>3.9</v>
      </c>
      <c r="P2097" s="276">
        <f>IF(O2097&lt;($G$6-1),Lähteandmed!$E$45*1.2*1.005*(($G$6-1)-O2097),0)</f>
        <v>22.958525519999998</v>
      </c>
    </row>
    <row r="2098" spans="2:16">
      <c r="B2098" s="113">
        <v>2094</v>
      </c>
      <c r="C2098" s="113">
        <v>3.8</v>
      </c>
      <c r="D2098" s="276">
        <f t="shared" si="64"/>
        <v>6.1887974958655798</v>
      </c>
      <c r="L2098" s="114">
        <f>IF(C2098&lt;$G$6,Lähteandmed!$E$45*1.2*1.005*($G$6-O2098),0)</f>
        <v>24.886340639999997</v>
      </c>
      <c r="M2098" s="276" t="str">
        <f>IF(($G$4-Lähteandmed!$H$45*(Kraadpäevad!$G$4-Kraadpäevad!C2098))&gt;Lähteandmed!$I$45,($G$4-Lähteandmed!$H$45*(Kraadpäevad!$G$4-Kraadpäevad!C2098)),Lähteandmed!$I$45)</f>
        <v/>
      </c>
      <c r="N2098" s="114">
        <f>IFERROR(($G$4-M2098)/($G$4-C2098),Lähteandmed!$H$45)</f>
        <v>0</v>
      </c>
      <c r="O2098" s="276">
        <f t="shared" si="65"/>
        <v>3.8</v>
      </c>
      <c r="P2098" s="276">
        <f>IF(O2098&lt;($G$6-1),Lähteandmed!$E$45*1.2*1.005*(($G$6-1)-O2098),0)</f>
        <v>23.133781439999996</v>
      </c>
    </row>
    <row r="2099" spans="2:16">
      <c r="B2099" s="113">
        <v>2095</v>
      </c>
      <c r="C2099" s="113">
        <v>4.7</v>
      </c>
      <c r="D2099" s="276">
        <f t="shared" si="64"/>
        <v>5.2887974958655795</v>
      </c>
      <c r="L2099" s="114">
        <f>IF(C2099&lt;$G$6,Lähteandmed!$E$45*1.2*1.005*($G$6-O2099),0)</f>
        <v>23.309037359999998</v>
      </c>
      <c r="M2099" s="276" t="str">
        <f>IF(($G$4-Lähteandmed!$H$45*(Kraadpäevad!$G$4-Kraadpäevad!C2099))&gt;Lähteandmed!$I$45,($G$4-Lähteandmed!$H$45*(Kraadpäevad!$G$4-Kraadpäevad!C2099)),Lähteandmed!$I$45)</f>
        <v/>
      </c>
      <c r="N2099" s="114">
        <f>IFERROR(($G$4-M2099)/($G$4-C2099),Lähteandmed!$H$45)</f>
        <v>0</v>
      </c>
      <c r="O2099" s="276">
        <f t="shared" si="65"/>
        <v>4.7</v>
      </c>
      <c r="P2099" s="276">
        <f>IF(O2099&lt;($G$6-1),Lähteandmed!$E$45*1.2*1.005*(($G$6-1)-O2099),0)</f>
        <v>21.556478160000001</v>
      </c>
    </row>
    <row r="2100" spans="2:16">
      <c r="B2100" s="113">
        <v>2096</v>
      </c>
      <c r="C2100" s="113">
        <v>5.5</v>
      </c>
      <c r="D2100" s="276">
        <f t="shared" si="64"/>
        <v>4.4887974958655796</v>
      </c>
      <c r="L2100" s="114">
        <f>IF(C2100&lt;$G$6,Lähteandmed!$E$45*1.2*1.005*($G$6-O2100),0)</f>
        <v>21.906989999999997</v>
      </c>
      <c r="M2100" s="276" t="str">
        <f>IF(($G$4-Lähteandmed!$H$45*(Kraadpäevad!$G$4-Kraadpäevad!C2100))&gt;Lähteandmed!$I$45,($G$4-Lähteandmed!$H$45*(Kraadpäevad!$G$4-Kraadpäevad!C2100)),Lähteandmed!$I$45)</f>
        <v/>
      </c>
      <c r="N2100" s="114">
        <f>IFERROR(($G$4-M2100)/($G$4-C2100),Lähteandmed!$H$45)</f>
        <v>0</v>
      </c>
      <c r="O2100" s="276">
        <f t="shared" si="65"/>
        <v>5.5</v>
      </c>
      <c r="P2100" s="276">
        <f>IF(O2100&lt;($G$6-1),Lähteandmed!$E$45*1.2*1.005*(($G$6-1)-O2100),0)</f>
        <v>20.1544308</v>
      </c>
    </row>
    <row r="2101" spans="2:16">
      <c r="B2101" s="113">
        <v>2097</v>
      </c>
      <c r="C2101" s="113">
        <v>6.4</v>
      </c>
      <c r="D2101" s="276">
        <f t="shared" si="64"/>
        <v>3.5887974958655793</v>
      </c>
      <c r="L2101" s="114">
        <f>IF(C2101&lt;$G$6,Lähteandmed!$E$45*1.2*1.005*($G$6-O2101),0)</f>
        <v>20.329686719999998</v>
      </c>
      <c r="M2101" s="276" t="str">
        <f>IF(($G$4-Lähteandmed!$H$45*(Kraadpäevad!$G$4-Kraadpäevad!C2101))&gt;Lähteandmed!$I$45,($G$4-Lähteandmed!$H$45*(Kraadpäevad!$G$4-Kraadpäevad!C2101)),Lähteandmed!$I$45)</f>
        <v/>
      </c>
      <c r="N2101" s="114">
        <f>IFERROR(($G$4-M2101)/($G$4-C2101),Lähteandmed!$H$45)</f>
        <v>0</v>
      </c>
      <c r="O2101" s="276">
        <f t="shared" si="65"/>
        <v>6.4</v>
      </c>
      <c r="P2101" s="276">
        <f>IF(O2101&lt;($G$6-1),Lähteandmed!$E$45*1.2*1.005*(($G$6-1)-O2101),0)</f>
        <v>18.577127519999998</v>
      </c>
    </row>
    <row r="2102" spans="2:16">
      <c r="B2102" s="113">
        <v>2098</v>
      </c>
      <c r="C2102" s="113">
        <v>7.9</v>
      </c>
      <c r="D2102" s="276">
        <f t="shared" si="64"/>
        <v>2.0887974958655793</v>
      </c>
      <c r="L2102" s="114">
        <f>IF(C2102&lt;$G$6,Lähteandmed!$E$45*1.2*1.005*($G$6-O2102),0)</f>
        <v>17.700847919999998</v>
      </c>
      <c r="M2102" s="276" t="str">
        <f>IF(($G$4-Lähteandmed!$H$45*(Kraadpäevad!$G$4-Kraadpäevad!C2102))&gt;Lähteandmed!$I$45,($G$4-Lähteandmed!$H$45*(Kraadpäevad!$G$4-Kraadpäevad!C2102)),Lähteandmed!$I$45)</f>
        <v/>
      </c>
      <c r="N2102" s="114">
        <f>IFERROR(($G$4-M2102)/($G$4-C2102),Lähteandmed!$H$45)</f>
        <v>0</v>
      </c>
      <c r="O2102" s="276">
        <f t="shared" si="65"/>
        <v>7.9</v>
      </c>
      <c r="P2102" s="276">
        <f>IF(O2102&lt;($G$6-1),Lähteandmed!$E$45*1.2*1.005*(($G$6-1)-O2102),0)</f>
        <v>15.948288719999999</v>
      </c>
    </row>
    <row r="2103" spans="2:16">
      <c r="B2103" s="113">
        <v>2099</v>
      </c>
      <c r="C2103" s="113">
        <v>9.4</v>
      </c>
      <c r="D2103" s="276">
        <f t="shared" si="64"/>
        <v>0.58879749586557928</v>
      </c>
      <c r="L2103" s="114">
        <f>IF(C2103&lt;$G$6,Lähteandmed!$E$45*1.2*1.005*($G$6-O2103),0)</f>
        <v>15.072009119999999</v>
      </c>
      <c r="M2103" s="276" t="str">
        <f>IF(($G$4-Lähteandmed!$H$45*(Kraadpäevad!$G$4-Kraadpäevad!C2103))&gt;Lähteandmed!$I$45,($G$4-Lähteandmed!$H$45*(Kraadpäevad!$G$4-Kraadpäevad!C2103)),Lähteandmed!$I$45)</f>
        <v/>
      </c>
      <c r="N2103" s="114">
        <f>IFERROR(($G$4-M2103)/($G$4-C2103),Lähteandmed!$H$45)</f>
        <v>0</v>
      </c>
      <c r="O2103" s="276">
        <f t="shared" si="65"/>
        <v>9.4</v>
      </c>
      <c r="P2103" s="276">
        <f>IF(O2103&lt;($G$6-1),Lähteandmed!$E$45*1.2*1.005*(($G$6-1)-O2103),0)</f>
        <v>13.319449919999998</v>
      </c>
    </row>
    <row r="2104" spans="2:16">
      <c r="B2104" s="113">
        <v>2100</v>
      </c>
      <c r="C2104" s="113">
        <v>10.9</v>
      </c>
      <c r="D2104" s="276" t="str">
        <f t="shared" si="64"/>
        <v>0</v>
      </c>
      <c r="L2104" s="114">
        <f>IF(C2104&lt;$G$6,Lähteandmed!$E$45*1.2*1.005*($G$6-O2104),0)</f>
        <v>12.443170319999998</v>
      </c>
      <c r="M2104" s="276" t="str">
        <f>IF(($G$4-Lähteandmed!$H$45*(Kraadpäevad!$G$4-Kraadpäevad!C2104))&gt;Lähteandmed!$I$45,($G$4-Lähteandmed!$H$45*(Kraadpäevad!$G$4-Kraadpäevad!C2104)),Lähteandmed!$I$45)</f>
        <v/>
      </c>
      <c r="N2104" s="114">
        <f>IFERROR(($G$4-M2104)/($G$4-C2104),Lähteandmed!$H$45)</f>
        <v>0</v>
      </c>
      <c r="O2104" s="276">
        <f t="shared" si="65"/>
        <v>10.9</v>
      </c>
      <c r="P2104" s="276">
        <f>IF(O2104&lt;($G$6-1),Lähteandmed!$E$45*1.2*1.005*(($G$6-1)-O2104),0)</f>
        <v>10.690611119999998</v>
      </c>
    </row>
    <row r="2105" spans="2:16">
      <c r="B2105" s="113">
        <v>2101</v>
      </c>
      <c r="C2105" s="113">
        <v>11.9</v>
      </c>
      <c r="D2105" s="276" t="str">
        <f t="shared" si="64"/>
        <v>0</v>
      </c>
      <c r="L2105" s="114">
        <f>IF(C2105&lt;$G$6,Lähteandmed!$E$45*1.2*1.005*($G$6-O2105),0)</f>
        <v>10.690611119999998</v>
      </c>
      <c r="M2105" s="276" t="str">
        <f>IF(($G$4-Lähteandmed!$H$45*(Kraadpäevad!$G$4-Kraadpäevad!C2105))&gt;Lähteandmed!$I$45,($G$4-Lähteandmed!$H$45*(Kraadpäevad!$G$4-Kraadpäevad!C2105)),Lähteandmed!$I$45)</f>
        <v/>
      </c>
      <c r="N2105" s="114">
        <f>IFERROR(($G$4-M2105)/($G$4-C2105),Lähteandmed!$H$45)</f>
        <v>0</v>
      </c>
      <c r="O2105" s="276">
        <f t="shared" si="65"/>
        <v>11.9</v>
      </c>
      <c r="P2105" s="276">
        <f>IF(O2105&lt;($G$6-1),Lähteandmed!$E$45*1.2*1.005*(($G$6-1)-O2105),0)</f>
        <v>8.9380519199999995</v>
      </c>
    </row>
    <row r="2106" spans="2:16">
      <c r="B2106" s="113">
        <v>2102</v>
      </c>
      <c r="C2106" s="113">
        <v>13</v>
      </c>
      <c r="D2106" s="276" t="str">
        <f t="shared" si="64"/>
        <v>0</v>
      </c>
      <c r="L2106" s="114">
        <f>IF(C2106&lt;$G$6,Lähteandmed!$E$45*1.2*1.005*($G$6-O2106),0)</f>
        <v>8.7627959999999998</v>
      </c>
      <c r="M2106" s="276" t="str">
        <f>IF(($G$4-Lähteandmed!$H$45*(Kraadpäevad!$G$4-Kraadpäevad!C2106))&gt;Lähteandmed!$I$45,($G$4-Lähteandmed!$H$45*(Kraadpäevad!$G$4-Kraadpäevad!C2106)),Lähteandmed!$I$45)</f>
        <v/>
      </c>
      <c r="N2106" s="114">
        <f>IFERROR(($G$4-M2106)/($G$4-C2106),Lähteandmed!$H$45)</f>
        <v>0</v>
      </c>
      <c r="O2106" s="276">
        <f t="shared" si="65"/>
        <v>13</v>
      </c>
      <c r="P2106" s="276">
        <f>IF(O2106&lt;($G$6-1),Lähteandmed!$E$45*1.2*1.005*(($G$6-1)-O2106),0)</f>
        <v>7.0102367999999995</v>
      </c>
    </row>
    <row r="2107" spans="2:16">
      <c r="B2107" s="113">
        <v>2103</v>
      </c>
      <c r="C2107" s="113">
        <v>14</v>
      </c>
      <c r="D2107" s="276" t="str">
        <f t="shared" si="64"/>
        <v>0</v>
      </c>
      <c r="L2107" s="114">
        <f>IF(C2107&lt;$G$6,Lähteandmed!$E$45*1.2*1.005*($G$6-O2107),0)</f>
        <v>7.0102367999999995</v>
      </c>
      <c r="M2107" s="276" t="str">
        <f>IF(($G$4-Lähteandmed!$H$45*(Kraadpäevad!$G$4-Kraadpäevad!C2107))&gt;Lähteandmed!$I$45,($G$4-Lähteandmed!$H$45*(Kraadpäevad!$G$4-Kraadpäevad!C2107)),Lähteandmed!$I$45)</f>
        <v/>
      </c>
      <c r="N2107" s="114">
        <f>IFERROR(($G$4-M2107)/($G$4-C2107),Lähteandmed!$H$45)</f>
        <v>0</v>
      </c>
      <c r="O2107" s="276">
        <f t="shared" si="65"/>
        <v>14</v>
      </c>
      <c r="P2107" s="276">
        <f>IF(O2107&lt;($G$6-1),Lähteandmed!$E$45*1.2*1.005*(($G$6-1)-O2107),0)</f>
        <v>5.2576775999999992</v>
      </c>
    </row>
    <row r="2108" spans="2:16">
      <c r="B2108" s="113">
        <v>2104</v>
      </c>
      <c r="C2108" s="113">
        <v>13.7</v>
      </c>
      <c r="D2108" s="276" t="str">
        <f t="shared" si="64"/>
        <v>0</v>
      </c>
      <c r="L2108" s="114">
        <f>IF(C2108&lt;$G$6,Lähteandmed!$E$45*1.2*1.005*($G$6-O2108),0)</f>
        <v>7.5360045600000003</v>
      </c>
      <c r="M2108" s="276" t="str">
        <f>IF(($G$4-Lähteandmed!$H$45*(Kraadpäevad!$G$4-Kraadpäevad!C2108))&gt;Lähteandmed!$I$45,($G$4-Lähteandmed!$H$45*(Kraadpäevad!$G$4-Kraadpäevad!C2108)),Lähteandmed!$I$45)</f>
        <v/>
      </c>
      <c r="N2108" s="114">
        <f>IFERROR(($G$4-M2108)/($G$4-C2108),Lähteandmed!$H$45)</f>
        <v>0</v>
      </c>
      <c r="O2108" s="276">
        <f t="shared" si="65"/>
        <v>13.7</v>
      </c>
      <c r="P2108" s="276">
        <f>IF(O2108&lt;($G$6-1),Lähteandmed!$E$45*1.2*1.005*(($G$6-1)-O2108),0)</f>
        <v>5.7834453600000009</v>
      </c>
    </row>
    <row r="2109" spans="2:16">
      <c r="B2109" s="113">
        <v>2105</v>
      </c>
      <c r="C2109" s="113">
        <v>13.4</v>
      </c>
      <c r="D2109" s="276" t="str">
        <f t="shared" si="64"/>
        <v>0</v>
      </c>
      <c r="L2109" s="114">
        <f>IF(C2109&lt;$G$6,Lähteandmed!$E$45*1.2*1.005*($G$6-O2109),0)</f>
        <v>8.0617723199999993</v>
      </c>
      <c r="M2109" s="276" t="str">
        <f>IF(($G$4-Lähteandmed!$H$45*(Kraadpäevad!$G$4-Kraadpäevad!C2109))&gt;Lähteandmed!$I$45,($G$4-Lähteandmed!$H$45*(Kraadpäevad!$G$4-Kraadpäevad!C2109)),Lähteandmed!$I$45)</f>
        <v/>
      </c>
      <c r="N2109" s="114">
        <f>IFERROR(($G$4-M2109)/($G$4-C2109),Lähteandmed!$H$45)</f>
        <v>0</v>
      </c>
      <c r="O2109" s="276">
        <f t="shared" si="65"/>
        <v>13.4</v>
      </c>
      <c r="P2109" s="276">
        <f>IF(O2109&lt;($G$6-1),Lähteandmed!$E$45*1.2*1.005*(($G$6-1)-O2109),0)</f>
        <v>6.309213119999999</v>
      </c>
    </row>
    <row r="2110" spans="2:16">
      <c r="B2110" s="113">
        <v>2106</v>
      </c>
      <c r="C2110" s="113">
        <v>13.1</v>
      </c>
      <c r="D2110" s="276" t="str">
        <f t="shared" si="64"/>
        <v>0</v>
      </c>
      <c r="L2110" s="114">
        <f>IF(C2110&lt;$G$6,Lähteandmed!$E$45*1.2*1.005*($G$6-O2110),0)</f>
        <v>8.5875400800000001</v>
      </c>
      <c r="M2110" s="276" t="str">
        <f>IF(($G$4-Lähteandmed!$H$45*(Kraadpäevad!$G$4-Kraadpäevad!C2110))&gt;Lähteandmed!$I$45,($G$4-Lähteandmed!$H$45*(Kraadpäevad!$G$4-Kraadpäevad!C2110)),Lähteandmed!$I$45)</f>
        <v/>
      </c>
      <c r="N2110" s="114">
        <f>IFERROR(($G$4-M2110)/($G$4-C2110),Lähteandmed!$H$45)</f>
        <v>0</v>
      </c>
      <c r="O2110" s="276">
        <f t="shared" si="65"/>
        <v>13.1</v>
      </c>
      <c r="P2110" s="276">
        <f>IF(O2110&lt;($G$6-1),Lähteandmed!$E$45*1.2*1.005*(($G$6-1)-O2110),0)</f>
        <v>6.8349808799999998</v>
      </c>
    </row>
    <row r="2111" spans="2:16">
      <c r="B2111" s="113">
        <v>2107</v>
      </c>
      <c r="C2111" s="113">
        <v>11.7</v>
      </c>
      <c r="D2111" s="276" t="str">
        <f t="shared" si="64"/>
        <v>0</v>
      </c>
      <c r="L2111" s="114">
        <f>IF(C2111&lt;$G$6,Lähteandmed!$E$45*1.2*1.005*($G$6-O2111),0)</f>
        <v>11.041122960000001</v>
      </c>
      <c r="M2111" s="276" t="str">
        <f>IF(($G$4-Lähteandmed!$H$45*(Kraadpäevad!$G$4-Kraadpäevad!C2111))&gt;Lähteandmed!$I$45,($G$4-Lähteandmed!$H$45*(Kraadpäevad!$G$4-Kraadpäevad!C2111)),Lähteandmed!$I$45)</f>
        <v/>
      </c>
      <c r="N2111" s="114">
        <f>IFERROR(($G$4-M2111)/($G$4-C2111),Lähteandmed!$H$45)</f>
        <v>0</v>
      </c>
      <c r="O2111" s="276">
        <f t="shared" si="65"/>
        <v>11.7</v>
      </c>
      <c r="P2111" s="276">
        <f>IF(O2111&lt;($G$6-1),Lähteandmed!$E$45*1.2*1.005*(($G$6-1)-O2111),0)</f>
        <v>9.2885637600000006</v>
      </c>
    </row>
    <row r="2112" spans="2:16">
      <c r="B2112" s="113">
        <v>2108</v>
      </c>
      <c r="C2112" s="113">
        <v>10.4</v>
      </c>
      <c r="D2112" s="276" t="str">
        <f t="shared" si="64"/>
        <v>0</v>
      </c>
      <c r="L2112" s="114">
        <f>IF(C2112&lt;$G$6,Lähteandmed!$E$45*1.2*1.005*($G$6-O2112),0)</f>
        <v>13.319449919999998</v>
      </c>
      <c r="M2112" s="276" t="str">
        <f>IF(($G$4-Lähteandmed!$H$45*(Kraadpäevad!$G$4-Kraadpäevad!C2112))&gt;Lähteandmed!$I$45,($G$4-Lähteandmed!$H$45*(Kraadpäevad!$G$4-Kraadpäevad!C2112)),Lähteandmed!$I$45)</f>
        <v/>
      </c>
      <c r="N2112" s="114">
        <f>IFERROR(($G$4-M2112)/($G$4-C2112),Lähteandmed!$H$45)</f>
        <v>0</v>
      </c>
      <c r="O2112" s="276">
        <f t="shared" si="65"/>
        <v>10.4</v>
      </c>
      <c r="P2112" s="276">
        <f>IF(O2112&lt;($G$6-1),Lähteandmed!$E$45*1.2*1.005*(($G$6-1)-O2112),0)</f>
        <v>11.566890719999998</v>
      </c>
    </row>
    <row r="2113" spans="2:16">
      <c r="B2113" s="113">
        <v>2109</v>
      </c>
      <c r="C2113" s="113">
        <v>9</v>
      </c>
      <c r="D2113" s="276">
        <f t="shared" si="64"/>
        <v>0.98879749586557963</v>
      </c>
      <c r="L2113" s="114">
        <f>IF(C2113&lt;$G$6,Lähteandmed!$E$45*1.2*1.005*($G$6-O2113),0)</f>
        <v>15.773032799999999</v>
      </c>
      <c r="M2113" s="276" t="str">
        <f>IF(($G$4-Lähteandmed!$H$45*(Kraadpäevad!$G$4-Kraadpäevad!C2113))&gt;Lähteandmed!$I$45,($G$4-Lähteandmed!$H$45*(Kraadpäevad!$G$4-Kraadpäevad!C2113)),Lähteandmed!$I$45)</f>
        <v/>
      </c>
      <c r="N2113" s="114">
        <f>IFERROR(($G$4-M2113)/($G$4-C2113),Lähteandmed!$H$45)</f>
        <v>0</v>
      </c>
      <c r="O2113" s="276">
        <f t="shared" si="65"/>
        <v>9</v>
      </c>
      <c r="P2113" s="276">
        <f>IF(O2113&lt;($G$6-1),Lähteandmed!$E$45*1.2*1.005*(($G$6-1)-O2113),0)</f>
        <v>14.020473599999999</v>
      </c>
    </row>
    <row r="2114" spans="2:16">
      <c r="B2114" s="113">
        <v>2110</v>
      </c>
      <c r="C2114" s="113">
        <v>8.3000000000000007</v>
      </c>
      <c r="D2114" s="276">
        <f t="shared" si="64"/>
        <v>1.6887974958655789</v>
      </c>
      <c r="L2114" s="114">
        <f>IF(C2114&lt;$G$6,Lähteandmed!$E$45*1.2*1.005*($G$6-O2114),0)</f>
        <v>16.999824239999999</v>
      </c>
      <c r="M2114" s="276" t="str">
        <f>IF(($G$4-Lähteandmed!$H$45*(Kraadpäevad!$G$4-Kraadpäevad!C2114))&gt;Lähteandmed!$I$45,($G$4-Lähteandmed!$H$45*(Kraadpäevad!$G$4-Kraadpäevad!C2114)),Lähteandmed!$I$45)</f>
        <v/>
      </c>
      <c r="N2114" s="114">
        <f>IFERROR(($G$4-M2114)/($G$4-C2114),Lähteandmed!$H$45)</f>
        <v>0</v>
      </c>
      <c r="O2114" s="276">
        <f t="shared" si="65"/>
        <v>8.3000000000000007</v>
      </c>
      <c r="P2114" s="276">
        <f>IF(O2114&lt;($G$6-1),Lähteandmed!$E$45*1.2*1.005*(($G$6-1)-O2114),0)</f>
        <v>15.247265039999998</v>
      </c>
    </row>
    <row r="2115" spans="2:16">
      <c r="B2115" s="113">
        <v>2111</v>
      </c>
      <c r="C2115" s="113">
        <v>7.7</v>
      </c>
      <c r="D2115" s="276">
        <f t="shared" si="64"/>
        <v>2.2887974958655795</v>
      </c>
      <c r="L2115" s="114">
        <f>IF(C2115&lt;$G$6,Lähteandmed!$E$45*1.2*1.005*($G$6-O2115),0)</f>
        <v>18.05135976</v>
      </c>
      <c r="M2115" s="276" t="str">
        <f>IF(($G$4-Lähteandmed!$H$45*(Kraadpäevad!$G$4-Kraadpäevad!C2115))&gt;Lähteandmed!$I$45,($G$4-Lähteandmed!$H$45*(Kraadpäevad!$G$4-Kraadpäevad!C2115)),Lähteandmed!$I$45)</f>
        <v/>
      </c>
      <c r="N2115" s="114">
        <f>IFERROR(($G$4-M2115)/($G$4-C2115),Lähteandmed!$H$45)</f>
        <v>0</v>
      </c>
      <c r="O2115" s="276">
        <f t="shared" si="65"/>
        <v>7.7</v>
      </c>
      <c r="P2115" s="276">
        <f>IF(O2115&lt;($G$6-1),Lähteandmed!$E$45*1.2*1.005*(($G$6-1)-O2115),0)</f>
        <v>16.29880056</v>
      </c>
    </row>
    <row r="2116" spans="2:16">
      <c r="B2116" s="113">
        <v>2112</v>
      </c>
      <c r="C2116" s="113">
        <v>7</v>
      </c>
      <c r="D2116" s="276">
        <f t="shared" ref="D2116:D2179" si="66">IFERROR(IF($G$5-C2116&gt;0,$G$5-C2116,"0"),0)</f>
        <v>2.9887974958655796</v>
      </c>
      <c r="L2116" s="114">
        <f>IF(C2116&lt;$G$6,Lähteandmed!$E$45*1.2*1.005*($G$6-O2116),0)</f>
        <v>19.2781512</v>
      </c>
      <c r="M2116" s="276" t="str">
        <f>IF(($G$4-Lähteandmed!$H$45*(Kraadpäevad!$G$4-Kraadpäevad!C2116))&gt;Lähteandmed!$I$45,($G$4-Lähteandmed!$H$45*(Kraadpäevad!$G$4-Kraadpäevad!C2116)),Lähteandmed!$I$45)</f>
        <v/>
      </c>
      <c r="N2116" s="114">
        <f>IFERROR(($G$4-M2116)/($G$4-C2116),Lähteandmed!$H$45)</f>
        <v>0</v>
      </c>
      <c r="O2116" s="276">
        <f t="shared" ref="O2116:O2179" si="67">N2116*($G$4-C2116)+C2116</f>
        <v>7</v>
      </c>
      <c r="P2116" s="276">
        <f>IF(O2116&lt;($G$6-1),Lähteandmed!$E$45*1.2*1.005*(($G$6-1)-O2116),0)</f>
        <v>17.525592</v>
      </c>
    </row>
    <row r="2117" spans="2:16">
      <c r="B2117" s="113">
        <v>2113</v>
      </c>
      <c r="C2117" s="113">
        <v>5.5</v>
      </c>
      <c r="D2117" s="276">
        <f t="shared" si="66"/>
        <v>4.4887974958655796</v>
      </c>
      <c r="L2117" s="114">
        <f>IF(C2117&lt;$G$6,Lähteandmed!$E$45*1.2*1.005*($G$6-O2117),0)</f>
        <v>21.906989999999997</v>
      </c>
      <c r="M2117" s="276" t="str">
        <f>IF(($G$4-Lähteandmed!$H$45*(Kraadpäevad!$G$4-Kraadpäevad!C2117))&gt;Lähteandmed!$I$45,($G$4-Lähteandmed!$H$45*(Kraadpäevad!$G$4-Kraadpäevad!C2117)),Lähteandmed!$I$45)</f>
        <v/>
      </c>
      <c r="N2117" s="114">
        <f>IFERROR(($G$4-M2117)/($G$4-C2117),Lähteandmed!$H$45)</f>
        <v>0</v>
      </c>
      <c r="O2117" s="276">
        <f t="shared" si="67"/>
        <v>5.5</v>
      </c>
      <c r="P2117" s="276">
        <f>IF(O2117&lt;($G$6-1),Lähteandmed!$E$45*1.2*1.005*(($G$6-1)-O2117),0)</f>
        <v>20.1544308</v>
      </c>
    </row>
    <row r="2118" spans="2:16">
      <c r="B2118" s="113">
        <v>2114</v>
      </c>
      <c r="C2118" s="113">
        <v>3.9</v>
      </c>
      <c r="D2118" s="276">
        <f t="shared" si="66"/>
        <v>6.0887974958655793</v>
      </c>
      <c r="L2118" s="114">
        <f>IF(C2118&lt;$G$6,Lähteandmed!$E$45*1.2*1.005*($G$6-O2118),0)</f>
        <v>24.711084719999999</v>
      </c>
      <c r="M2118" s="276" t="str">
        <f>IF(($G$4-Lähteandmed!$H$45*(Kraadpäevad!$G$4-Kraadpäevad!C2118))&gt;Lähteandmed!$I$45,($G$4-Lähteandmed!$H$45*(Kraadpäevad!$G$4-Kraadpäevad!C2118)),Lähteandmed!$I$45)</f>
        <v/>
      </c>
      <c r="N2118" s="114">
        <f>IFERROR(($G$4-M2118)/($G$4-C2118),Lähteandmed!$H$45)</f>
        <v>0</v>
      </c>
      <c r="O2118" s="276">
        <f t="shared" si="67"/>
        <v>3.9</v>
      </c>
      <c r="P2118" s="276">
        <f>IF(O2118&lt;($G$6-1),Lähteandmed!$E$45*1.2*1.005*(($G$6-1)-O2118),0)</f>
        <v>22.958525519999998</v>
      </c>
    </row>
    <row r="2119" spans="2:16">
      <c r="B2119" s="113">
        <v>2115</v>
      </c>
      <c r="C2119" s="113">
        <v>2.4</v>
      </c>
      <c r="D2119" s="276">
        <f t="shared" si="66"/>
        <v>7.5887974958655793</v>
      </c>
      <c r="L2119" s="114">
        <f>IF(C2119&lt;$G$6,Lähteandmed!$E$45*1.2*1.005*($G$6-O2119),0)</f>
        <v>27.339923519999996</v>
      </c>
      <c r="M2119" s="276" t="str">
        <f>IF(($G$4-Lähteandmed!$H$45*(Kraadpäevad!$G$4-Kraadpäevad!C2119))&gt;Lähteandmed!$I$45,($G$4-Lähteandmed!$H$45*(Kraadpäevad!$G$4-Kraadpäevad!C2119)),Lähteandmed!$I$45)</f>
        <v/>
      </c>
      <c r="N2119" s="114">
        <f>IFERROR(($G$4-M2119)/($G$4-C2119),Lähteandmed!$H$45)</f>
        <v>0</v>
      </c>
      <c r="O2119" s="276">
        <f t="shared" si="67"/>
        <v>2.4</v>
      </c>
      <c r="P2119" s="276">
        <f>IF(O2119&lt;($G$6-1),Lähteandmed!$E$45*1.2*1.005*(($G$6-1)-O2119),0)</f>
        <v>25.587364319999999</v>
      </c>
    </row>
    <row r="2120" spans="2:16">
      <c r="B2120" s="113">
        <v>2116</v>
      </c>
      <c r="C2120" s="113">
        <v>2</v>
      </c>
      <c r="D2120" s="276">
        <f t="shared" si="66"/>
        <v>7.9887974958655796</v>
      </c>
      <c r="L2120" s="114">
        <f>IF(C2120&lt;$G$6,Lähteandmed!$E$45*1.2*1.005*($G$6-O2120),0)</f>
        <v>28.040947199999998</v>
      </c>
      <c r="M2120" s="276" t="str">
        <f>IF(($G$4-Lähteandmed!$H$45*(Kraadpäevad!$G$4-Kraadpäevad!C2120))&gt;Lähteandmed!$I$45,($G$4-Lähteandmed!$H$45*(Kraadpäevad!$G$4-Kraadpäevad!C2120)),Lähteandmed!$I$45)</f>
        <v/>
      </c>
      <c r="N2120" s="114">
        <f>IFERROR(($G$4-M2120)/($G$4-C2120),Lähteandmed!$H$45)</f>
        <v>0</v>
      </c>
      <c r="O2120" s="276">
        <f t="shared" si="67"/>
        <v>2</v>
      </c>
      <c r="P2120" s="276">
        <f>IF(O2120&lt;($G$6-1),Lähteandmed!$E$45*1.2*1.005*(($G$6-1)-O2120),0)</f>
        <v>26.288387999999998</v>
      </c>
    </row>
    <row r="2121" spans="2:16">
      <c r="B2121" s="113">
        <v>2117</v>
      </c>
      <c r="C2121" s="113">
        <v>1.6</v>
      </c>
      <c r="D2121" s="276">
        <f t="shared" si="66"/>
        <v>8.38879749586558</v>
      </c>
      <c r="L2121" s="114">
        <f>IF(C2121&lt;$G$6,Lähteandmed!$E$45*1.2*1.005*($G$6-O2121),0)</f>
        <v>28.741970879999997</v>
      </c>
      <c r="M2121" s="276" t="str">
        <f>IF(($G$4-Lähteandmed!$H$45*(Kraadpäevad!$G$4-Kraadpäevad!C2121))&gt;Lähteandmed!$I$45,($G$4-Lähteandmed!$H$45*(Kraadpäevad!$G$4-Kraadpäevad!C2121)),Lähteandmed!$I$45)</f>
        <v/>
      </c>
      <c r="N2121" s="114">
        <f>IFERROR(($G$4-M2121)/($G$4-C2121),Lähteandmed!$H$45)</f>
        <v>0</v>
      </c>
      <c r="O2121" s="276">
        <f t="shared" si="67"/>
        <v>1.6</v>
      </c>
      <c r="P2121" s="276">
        <f>IF(O2121&lt;($G$6-1),Lähteandmed!$E$45*1.2*1.005*(($G$6-1)-O2121),0)</f>
        <v>26.98941168</v>
      </c>
    </row>
    <row r="2122" spans="2:16">
      <c r="B2122" s="113">
        <v>2118</v>
      </c>
      <c r="C2122" s="113">
        <v>1.2</v>
      </c>
      <c r="D2122" s="276">
        <f t="shared" si="66"/>
        <v>8.7887974958655803</v>
      </c>
      <c r="L2122" s="114">
        <f>IF(C2122&lt;$G$6,Lähteandmed!$E$45*1.2*1.005*($G$6-O2122),0)</f>
        <v>29.442994559999999</v>
      </c>
      <c r="M2122" s="276" t="str">
        <f>IF(($G$4-Lähteandmed!$H$45*(Kraadpäevad!$G$4-Kraadpäevad!C2122))&gt;Lähteandmed!$I$45,($G$4-Lähteandmed!$H$45*(Kraadpäevad!$G$4-Kraadpäevad!C2122)),Lähteandmed!$I$45)</f>
        <v/>
      </c>
      <c r="N2122" s="114">
        <f>IFERROR(($G$4-M2122)/($G$4-C2122),Lähteandmed!$H$45)</f>
        <v>0</v>
      </c>
      <c r="O2122" s="276">
        <f t="shared" si="67"/>
        <v>1.2</v>
      </c>
      <c r="P2122" s="276">
        <f>IF(O2122&lt;($G$6-1),Lähteandmed!$E$45*1.2*1.005*(($G$6-1)-O2122),0)</f>
        <v>27.690435359999999</v>
      </c>
    </row>
    <row r="2123" spans="2:16">
      <c r="B2123" s="113">
        <v>2119</v>
      </c>
      <c r="C2123" s="113">
        <v>1.3</v>
      </c>
      <c r="D2123" s="276">
        <f t="shared" si="66"/>
        <v>8.6887974958655789</v>
      </c>
      <c r="L2123" s="114">
        <f>IF(C2123&lt;$G$6,Lähteandmed!$E$45*1.2*1.005*($G$6-O2123),0)</f>
        <v>29.267738639999997</v>
      </c>
      <c r="M2123" s="276" t="str">
        <f>IF(($G$4-Lähteandmed!$H$45*(Kraadpäevad!$G$4-Kraadpäevad!C2123))&gt;Lähteandmed!$I$45,($G$4-Lähteandmed!$H$45*(Kraadpäevad!$G$4-Kraadpäevad!C2123)),Lähteandmed!$I$45)</f>
        <v/>
      </c>
      <c r="N2123" s="114">
        <f>IFERROR(($G$4-M2123)/($G$4-C2123),Lähteandmed!$H$45)</f>
        <v>0</v>
      </c>
      <c r="O2123" s="276">
        <f t="shared" si="67"/>
        <v>1.3</v>
      </c>
      <c r="P2123" s="276">
        <f>IF(O2123&lt;($G$6-1),Lähteandmed!$E$45*1.2*1.005*(($G$6-1)-O2123),0)</f>
        <v>27.515179439999997</v>
      </c>
    </row>
    <row r="2124" spans="2:16">
      <c r="B2124" s="113">
        <v>2120</v>
      </c>
      <c r="C2124" s="113">
        <v>1.3</v>
      </c>
      <c r="D2124" s="276">
        <f t="shared" si="66"/>
        <v>8.6887974958655789</v>
      </c>
      <c r="L2124" s="114">
        <f>IF(C2124&lt;$G$6,Lähteandmed!$E$45*1.2*1.005*($G$6-O2124),0)</f>
        <v>29.267738639999997</v>
      </c>
      <c r="M2124" s="276" t="str">
        <f>IF(($G$4-Lähteandmed!$H$45*(Kraadpäevad!$G$4-Kraadpäevad!C2124))&gt;Lähteandmed!$I$45,($G$4-Lähteandmed!$H$45*(Kraadpäevad!$G$4-Kraadpäevad!C2124)),Lähteandmed!$I$45)</f>
        <v/>
      </c>
      <c r="N2124" s="114">
        <f>IFERROR(($G$4-M2124)/($G$4-C2124),Lähteandmed!$H$45)</f>
        <v>0</v>
      </c>
      <c r="O2124" s="276">
        <f t="shared" si="67"/>
        <v>1.3</v>
      </c>
      <c r="P2124" s="276">
        <f>IF(O2124&lt;($G$6-1),Lähteandmed!$E$45*1.2*1.005*(($G$6-1)-O2124),0)</f>
        <v>27.515179439999997</v>
      </c>
    </row>
    <row r="2125" spans="2:16">
      <c r="B2125" s="113">
        <v>2121</v>
      </c>
      <c r="C2125" s="113">
        <v>1.4</v>
      </c>
      <c r="D2125" s="276">
        <f t="shared" si="66"/>
        <v>8.5887974958655793</v>
      </c>
      <c r="L2125" s="114">
        <f>IF(C2125&lt;$G$6,Lähteandmed!$E$45*1.2*1.005*($G$6-O2125),0)</f>
        <v>29.09248272</v>
      </c>
      <c r="M2125" s="276" t="str">
        <f>IF(($G$4-Lähteandmed!$H$45*(Kraadpäevad!$G$4-Kraadpäevad!C2125))&gt;Lähteandmed!$I$45,($G$4-Lähteandmed!$H$45*(Kraadpäevad!$G$4-Kraadpäevad!C2125)),Lähteandmed!$I$45)</f>
        <v/>
      </c>
      <c r="N2125" s="114">
        <f>IFERROR(($G$4-M2125)/($G$4-C2125),Lähteandmed!$H$45)</f>
        <v>0</v>
      </c>
      <c r="O2125" s="276">
        <f t="shared" si="67"/>
        <v>1.4</v>
      </c>
      <c r="P2125" s="276">
        <f>IF(O2125&lt;($G$6-1),Lähteandmed!$E$45*1.2*1.005*(($G$6-1)-O2125),0)</f>
        <v>27.339923519999996</v>
      </c>
    </row>
    <row r="2126" spans="2:16">
      <c r="B2126" s="113">
        <v>2122</v>
      </c>
      <c r="C2126" s="113">
        <v>2.6</v>
      </c>
      <c r="D2126" s="276">
        <f t="shared" si="66"/>
        <v>7.38879749586558</v>
      </c>
      <c r="L2126" s="114">
        <f>IF(C2126&lt;$G$6,Lähteandmed!$E$45*1.2*1.005*($G$6-O2126),0)</f>
        <v>26.98941168</v>
      </c>
      <c r="M2126" s="276" t="str">
        <f>IF(($G$4-Lähteandmed!$H$45*(Kraadpäevad!$G$4-Kraadpäevad!C2126))&gt;Lähteandmed!$I$45,($G$4-Lähteandmed!$H$45*(Kraadpäevad!$G$4-Kraadpäevad!C2126)),Lähteandmed!$I$45)</f>
        <v/>
      </c>
      <c r="N2126" s="114">
        <f>IFERROR(($G$4-M2126)/($G$4-C2126),Lähteandmed!$H$45)</f>
        <v>0</v>
      </c>
      <c r="O2126" s="276">
        <f t="shared" si="67"/>
        <v>2.6</v>
      </c>
      <c r="P2126" s="276">
        <f>IF(O2126&lt;($G$6-1),Lähteandmed!$E$45*1.2*1.005*(($G$6-1)-O2126),0)</f>
        <v>25.23685248</v>
      </c>
    </row>
    <row r="2127" spans="2:16">
      <c r="B2127" s="113">
        <v>2123</v>
      </c>
      <c r="C2127" s="113">
        <v>3.9</v>
      </c>
      <c r="D2127" s="276">
        <f t="shared" si="66"/>
        <v>6.0887974958655793</v>
      </c>
      <c r="L2127" s="114">
        <f>IF(C2127&lt;$G$6,Lähteandmed!$E$45*1.2*1.005*($G$6-O2127),0)</f>
        <v>24.711084719999999</v>
      </c>
      <c r="M2127" s="276" t="str">
        <f>IF(($G$4-Lähteandmed!$H$45*(Kraadpäevad!$G$4-Kraadpäevad!C2127))&gt;Lähteandmed!$I$45,($G$4-Lähteandmed!$H$45*(Kraadpäevad!$G$4-Kraadpäevad!C2127)),Lähteandmed!$I$45)</f>
        <v/>
      </c>
      <c r="N2127" s="114">
        <f>IFERROR(($G$4-M2127)/($G$4-C2127),Lähteandmed!$H$45)</f>
        <v>0</v>
      </c>
      <c r="O2127" s="276">
        <f t="shared" si="67"/>
        <v>3.9</v>
      </c>
      <c r="P2127" s="276">
        <f>IF(O2127&lt;($G$6-1),Lähteandmed!$E$45*1.2*1.005*(($G$6-1)-O2127),0)</f>
        <v>22.958525519999998</v>
      </c>
    </row>
    <row r="2128" spans="2:16">
      <c r="B2128" s="113">
        <v>2124</v>
      </c>
      <c r="C2128" s="113">
        <v>5.0999999999999996</v>
      </c>
      <c r="D2128" s="276">
        <f t="shared" si="66"/>
        <v>4.88879749586558</v>
      </c>
      <c r="L2128" s="114">
        <f>IF(C2128&lt;$G$6,Lähteandmed!$E$45*1.2*1.005*($G$6-O2128),0)</f>
        <v>22.608013679999999</v>
      </c>
      <c r="M2128" s="276" t="str">
        <f>IF(($G$4-Lähteandmed!$H$45*(Kraadpäevad!$G$4-Kraadpäevad!C2128))&gt;Lähteandmed!$I$45,($G$4-Lähteandmed!$H$45*(Kraadpäevad!$G$4-Kraadpäevad!C2128)),Lähteandmed!$I$45)</f>
        <v/>
      </c>
      <c r="N2128" s="114">
        <f>IFERROR(($G$4-M2128)/($G$4-C2128),Lähteandmed!$H$45)</f>
        <v>0</v>
      </c>
      <c r="O2128" s="276">
        <f t="shared" si="67"/>
        <v>5.0999999999999996</v>
      </c>
      <c r="P2128" s="276">
        <f>IF(O2128&lt;($G$6-1),Lähteandmed!$E$45*1.2*1.005*(($G$6-1)-O2128),0)</f>
        <v>20.855454479999999</v>
      </c>
    </row>
    <row r="2129" spans="2:16">
      <c r="B2129" s="113">
        <v>2125</v>
      </c>
      <c r="C2129" s="113">
        <v>5.9</v>
      </c>
      <c r="D2129" s="276">
        <f t="shared" si="66"/>
        <v>4.0887974958655793</v>
      </c>
      <c r="L2129" s="114">
        <f>IF(C2129&lt;$G$6,Lähteandmed!$E$45*1.2*1.005*($G$6-O2129),0)</f>
        <v>21.205966319999998</v>
      </c>
      <c r="M2129" s="276" t="str">
        <f>IF(($G$4-Lähteandmed!$H$45*(Kraadpäevad!$G$4-Kraadpäevad!C2129))&gt;Lähteandmed!$I$45,($G$4-Lähteandmed!$H$45*(Kraadpäevad!$G$4-Kraadpäevad!C2129)),Lähteandmed!$I$45)</f>
        <v/>
      </c>
      <c r="N2129" s="114">
        <f>IFERROR(($G$4-M2129)/($G$4-C2129),Lähteandmed!$H$45)</f>
        <v>0</v>
      </c>
      <c r="O2129" s="276">
        <f t="shared" si="67"/>
        <v>5.9</v>
      </c>
      <c r="P2129" s="276">
        <f>IF(O2129&lt;($G$6-1),Lähteandmed!$E$45*1.2*1.005*(($G$6-1)-O2129),0)</f>
        <v>19.453407119999998</v>
      </c>
    </row>
    <row r="2130" spans="2:16">
      <c r="B2130" s="113">
        <v>2126</v>
      </c>
      <c r="C2130" s="113">
        <v>6.8</v>
      </c>
      <c r="D2130" s="276">
        <f t="shared" si="66"/>
        <v>3.1887974958655798</v>
      </c>
      <c r="L2130" s="114">
        <f>IF(C2130&lt;$G$6,Lähteandmed!$E$45*1.2*1.005*($G$6-O2130),0)</f>
        <v>19.628663039999996</v>
      </c>
      <c r="M2130" s="276" t="str">
        <f>IF(($G$4-Lähteandmed!$H$45*(Kraadpäevad!$G$4-Kraadpäevad!C2130))&gt;Lähteandmed!$I$45,($G$4-Lähteandmed!$H$45*(Kraadpäevad!$G$4-Kraadpäevad!C2130)),Lähteandmed!$I$45)</f>
        <v/>
      </c>
      <c r="N2130" s="114">
        <f>IFERROR(($G$4-M2130)/($G$4-C2130),Lähteandmed!$H$45)</f>
        <v>0</v>
      </c>
      <c r="O2130" s="276">
        <f t="shared" si="67"/>
        <v>6.8</v>
      </c>
      <c r="P2130" s="276">
        <f>IF(O2130&lt;($G$6-1),Lähteandmed!$E$45*1.2*1.005*(($G$6-1)-O2130),0)</f>
        <v>17.876103839999999</v>
      </c>
    </row>
    <row r="2131" spans="2:16">
      <c r="B2131" s="113">
        <v>2127</v>
      </c>
      <c r="C2131" s="113">
        <v>7.6</v>
      </c>
      <c r="D2131" s="276">
        <f t="shared" si="66"/>
        <v>2.38879749586558</v>
      </c>
      <c r="L2131" s="114">
        <f>IF(C2131&lt;$G$6,Lähteandmed!$E$45*1.2*1.005*($G$6-O2131),0)</f>
        <v>18.226615679999998</v>
      </c>
      <c r="M2131" s="276" t="str">
        <f>IF(($G$4-Lähteandmed!$H$45*(Kraadpäevad!$G$4-Kraadpäevad!C2131))&gt;Lähteandmed!$I$45,($G$4-Lähteandmed!$H$45*(Kraadpäevad!$G$4-Kraadpäevad!C2131)),Lähteandmed!$I$45)</f>
        <v/>
      </c>
      <c r="N2131" s="114">
        <f>IFERROR(($G$4-M2131)/($G$4-C2131),Lähteandmed!$H$45)</f>
        <v>0</v>
      </c>
      <c r="O2131" s="276">
        <f t="shared" si="67"/>
        <v>7.6</v>
      </c>
      <c r="P2131" s="276">
        <f>IF(O2131&lt;($G$6-1),Lähteandmed!$E$45*1.2*1.005*(($G$6-1)-O2131),0)</f>
        <v>16.474056479999998</v>
      </c>
    </row>
    <row r="2132" spans="2:16">
      <c r="B2132" s="113">
        <v>2128</v>
      </c>
      <c r="C2132" s="113">
        <v>7.5</v>
      </c>
      <c r="D2132" s="276">
        <f t="shared" si="66"/>
        <v>2.4887974958655796</v>
      </c>
      <c r="L2132" s="114">
        <f>IF(C2132&lt;$G$6,Lähteandmed!$E$45*1.2*1.005*($G$6-O2132),0)</f>
        <v>18.4018716</v>
      </c>
      <c r="M2132" s="276" t="str">
        <f>IF(($G$4-Lähteandmed!$H$45*(Kraadpäevad!$G$4-Kraadpäevad!C2132))&gt;Lähteandmed!$I$45,($G$4-Lähteandmed!$H$45*(Kraadpäevad!$G$4-Kraadpäevad!C2132)),Lähteandmed!$I$45)</f>
        <v/>
      </c>
      <c r="N2132" s="114">
        <f>IFERROR(($G$4-M2132)/($G$4-C2132),Lähteandmed!$H$45)</f>
        <v>0</v>
      </c>
      <c r="O2132" s="276">
        <f t="shared" si="67"/>
        <v>7.5</v>
      </c>
      <c r="P2132" s="276">
        <f>IF(O2132&lt;($G$6-1),Lähteandmed!$E$45*1.2*1.005*(($G$6-1)-O2132),0)</f>
        <v>16.649312399999999</v>
      </c>
    </row>
    <row r="2133" spans="2:16">
      <c r="B2133" s="113">
        <v>2129</v>
      </c>
      <c r="C2133" s="113">
        <v>7.5</v>
      </c>
      <c r="D2133" s="276">
        <f t="shared" si="66"/>
        <v>2.4887974958655796</v>
      </c>
      <c r="L2133" s="114">
        <f>IF(C2133&lt;$G$6,Lähteandmed!$E$45*1.2*1.005*($G$6-O2133),0)</f>
        <v>18.4018716</v>
      </c>
      <c r="M2133" s="276" t="str">
        <f>IF(($G$4-Lähteandmed!$H$45*(Kraadpäevad!$G$4-Kraadpäevad!C2133))&gt;Lähteandmed!$I$45,($G$4-Lähteandmed!$H$45*(Kraadpäevad!$G$4-Kraadpäevad!C2133)),Lähteandmed!$I$45)</f>
        <v/>
      </c>
      <c r="N2133" s="114">
        <f>IFERROR(($G$4-M2133)/($G$4-C2133),Lähteandmed!$H$45)</f>
        <v>0</v>
      </c>
      <c r="O2133" s="276">
        <f t="shared" si="67"/>
        <v>7.5</v>
      </c>
      <c r="P2133" s="276">
        <f>IF(O2133&lt;($G$6-1),Lähteandmed!$E$45*1.2*1.005*(($G$6-1)-O2133),0)</f>
        <v>16.649312399999999</v>
      </c>
    </row>
    <row r="2134" spans="2:16">
      <c r="B2134" s="113">
        <v>2130</v>
      </c>
      <c r="C2134" s="113">
        <v>7.4</v>
      </c>
      <c r="D2134" s="276">
        <f t="shared" si="66"/>
        <v>2.5887974958655793</v>
      </c>
      <c r="L2134" s="114">
        <f>IF(C2134&lt;$G$6,Lähteandmed!$E$45*1.2*1.005*($G$6-O2134),0)</f>
        <v>18.577127519999998</v>
      </c>
      <c r="M2134" s="276" t="str">
        <f>IF(($G$4-Lähteandmed!$H$45*(Kraadpäevad!$G$4-Kraadpäevad!C2134))&gt;Lähteandmed!$I$45,($G$4-Lähteandmed!$H$45*(Kraadpäevad!$G$4-Kraadpäevad!C2134)),Lähteandmed!$I$45)</f>
        <v/>
      </c>
      <c r="N2134" s="114">
        <f>IFERROR(($G$4-M2134)/($G$4-C2134),Lähteandmed!$H$45)</f>
        <v>0</v>
      </c>
      <c r="O2134" s="276">
        <f t="shared" si="67"/>
        <v>7.4</v>
      </c>
      <c r="P2134" s="276">
        <f>IF(O2134&lt;($G$6-1),Lähteandmed!$E$45*1.2*1.005*(($G$6-1)-O2134),0)</f>
        <v>16.824568319999997</v>
      </c>
    </row>
    <row r="2135" spans="2:16">
      <c r="B2135" s="113">
        <v>2131</v>
      </c>
      <c r="C2135" s="113">
        <v>6.6</v>
      </c>
      <c r="D2135" s="276">
        <f t="shared" si="66"/>
        <v>3.38879749586558</v>
      </c>
      <c r="L2135" s="114">
        <f>IF(C2135&lt;$G$6,Lähteandmed!$E$45*1.2*1.005*($G$6-O2135),0)</f>
        <v>19.979174879999999</v>
      </c>
      <c r="M2135" s="276" t="str">
        <f>IF(($G$4-Lähteandmed!$H$45*(Kraadpäevad!$G$4-Kraadpäevad!C2135))&gt;Lähteandmed!$I$45,($G$4-Lähteandmed!$H$45*(Kraadpäevad!$G$4-Kraadpäevad!C2135)),Lähteandmed!$I$45)</f>
        <v/>
      </c>
      <c r="N2135" s="114">
        <f>IFERROR(($G$4-M2135)/($G$4-C2135),Lähteandmed!$H$45)</f>
        <v>0</v>
      </c>
      <c r="O2135" s="276">
        <f t="shared" si="67"/>
        <v>6.6</v>
      </c>
      <c r="P2135" s="276">
        <f>IF(O2135&lt;($G$6-1),Lähteandmed!$E$45*1.2*1.005*(($G$6-1)-O2135),0)</f>
        <v>18.226615679999998</v>
      </c>
    </row>
    <row r="2136" spans="2:16">
      <c r="B2136" s="113">
        <v>2132</v>
      </c>
      <c r="C2136" s="113">
        <v>5.8</v>
      </c>
      <c r="D2136" s="276">
        <f t="shared" si="66"/>
        <v>4.1887974958655798</v>
      </c>
      <c r="L2136" s="114">
        <f>IF(C2136&lt;$G$6,Lähteandmed!$E$45*1.2*1.005*($G$6-O2136),0)</f>
        <v>21.381222239999996</v>
      </c>
      <c r="M2136" s="276" t="str">
        <f>IF(($G$4-Lähteandmed!$H$45*(Kraadpäevad!$G$4-Kraadpäevad!C2136))&gt;Lähteandmed!$I$45,($G$4-Lähteandmed!$H$45*(Kraadpäevad!$G$4-Kraadpäevad!C2136)),Lähteandmed!$I$45)</f>
        <v/>
      </c>
      <c r="N2136" s="114">
        <f>IFERROR(($G$4-M2136)/($G$4-C2136),Lähteandmed!$H$45)</f>
        <v>0</v>
      </c>
      <c r="O2136" s="276">
        <f t="shared" si="67"/>
        <v>5.8</v>
      </c>
      <c r="P2136" s="276">
        <f>IF(O2136&lt;($G$6-1),Lähteandmed!$E$45*1.2*1.005*(($G$6-1)-O2136),0)</f>
        <v>19.628663039999996</v>
      </c>
    </row>
    <row r="2137" spans="2:16">
      <c r="B2137" s="113">
        <v>2133</v>
      </c>
      <c r="C2137" s="113">
        <v>5</v>
      </c>
      <c r="D2137" s="276">
        <f t="shared" si="66"/>
        <v>4.9887974958655796</v>
      </c>
      <c r="L2137" s="114">
        <f>IF(C2137&lt;$G$6,Lähteandmed!$E$45*1.2*1.005*($G$6-O2137),0)</f>
        <v>22.783269599999997</v>
      </c>
      <c r="M2137" s="276" t="str">
        <f>IF(($G$4-Lähteandmed!$H$45*(Kraadpäevad!$G$4-Kraadpäevad!C2137))&gt;Lähteandmed!$I$45,($G$4-Lähteandmed!$H$45*(Kraadpäevad!$G$4-Kraadpäevad!C2137)),Lähteandmed!$I$45)</f>
        <v/>
      </c>
      <c r="N2137" s="114">
        <f>IFERROR(($G$4-M2137)/($G$4-C2137),Lähteandmed!$H$45)</f>
        <v>0</v>
      </c>
      <c r="O2137" s="276">
        <f t="shared" si="67"/>
        <v>5</v>
      </c>
      <c r="P2137" s="276">
        <f>IF(O2137&lt;($G$6-1),Lähteandmed!$E$45*1.2*1.005*(($G$6-1)-O2137),0)</f>
        <v>21.030710399999997</v>
      </c>
    </row>
    <row r="2138" spans="2:16">
      <c r="B2138" s="113">
        <v>2134</v>
      </c>
      <c r="C2138" s="113">
        <v>4.7</v>
      </c>
      <c r="D2138" s="276">
        <f t="shared" si="66"/>
        <v>5.2887974958655795</v>
      </c>
      <c r="L2138" s="114">
        <f>IF(C2138&lt;$G$6,Lähteandmed!$E$45*1.2*1.005*($G$6-O2138),0)</f>
        <v>23.309037359999998</v>
      </c>
      <c r="M2138" s="276" t="str">
        <f>IF(($G$4-Lähteandmed!$H$45*(Kraadpäevad!$G$4-Kraadpäevad!C2138))&gt;Lähteandmed!$I$45,($G$4-Lähteandmed!$H$45*(Kraadpäevad!$G$4-Kraadpäevad!C2138)),Lähteandmed!$I$45)</f>
        <v/>
      </c>
      <c r="N2138" s="114">
        <f>IFERROR(($G$4-M2138)/($G$4-C2138),Lähteandmed!$H$45)</f>
        <v>0</v>
      </c>
      <c r="O2138" s="276">
        <f t="shared" si="67"/>
        <v>4.7</v>
      </c>
      <c r="P2138" s="276">
        <f>IF(O2138&lt;($G$6-1),Lähteandmed!$E$45*1.2*1.005*(($G$6-1)-O2138),0)</f>
        <v>21.556478160000001</v>
      </c>
    </row>
    <row r="2139" spans="2:16">
      <c r="B2139" s="113">
        <v>2135</v>
      </c>
      <c r="C2139" s="113">
        <v>4.4000000000000004</v>
      </c>
      <c r="D2139" s="276">
        <f t="shared" si="66"/>
        <v>5.5887974958655793</v>
      </c>
      <c r="L2139" s="114">
        <f>IF(C2139&lt;$G$6,Lähteandmed!$E$45*1.2*1.005*($G$6-O2139),0)</f>
        <v>23.834805119999999</v>
      </c>
      <c r="M2139" s="276" t="str">
        <f>IF(($G$4-Lähteandmed!$H$45*(Kraadpäevad!$G$4-Kraadpäevad!C2139))&gt;Lähteandmed!$I$45,($G$4-Lähteandmed!$H$45*(Kraadpäevad!$G$4-Kraadpäevad!C2139)),Lähteandmed!$I$45)</f>
        <v/>
      </c>
      <c r="N2139" s="114">
        <f>IFERROR(($G$4-M2139)/($G$4-C2139),Lähteandmed!$H$45)</f>
        <v>0</v>
      </c>
      <c r="O2139" s="276">
        <f t="shared" si="67"/>
        <v>4.4000000000000004</v>
      </c>
      <c r="P2139" s="276">
        <f>IF(O2139&lt;($G$6-1),Lähteandmed!$E$45*1.2*1.005*(($G$6-1)-O2139),0)</f>
        <v>22.082245919999998</v>
      </c>
    </row>
    <row r="2140" spans="2:16">
      <c r="B2140" s="113">
        <v>2136</v>
      </c>
      <c r="C2140" s="113">
        <v>4.0999999999999996</v>
      </c>
      <c r="D2140" s="276">
        <f t="shared" si="66"/>
        <v>5.88879749586558</v>
      </c>
      <c r="L2140" s="114">
        <f>IF(C2140&lt;$G$6,Lähteandmed!$E$45*1.2*1.005*($G$6-O2140),0)</f>
        <v>24.360572879999999</v>
      </c>
      <c r="M2140" s="276" t="str">
        <f>IF(($G$4-Lähteandmed!$H$45*(Kraadpäevad!$G$4-Kraadpäevad!C2140))&gt;Lähteandmed!$I$45,($G$4-Lähteandmed!$H$45*(Kraadpäevad!$G$4-Kraadpäevad!C2140)),Lähteandmed!$I$45)</f>
        <v/>
      </c>
      <c r="N2140" s="114">
        <f>IFERROR(($G$4-M2140)/($G$4-C2140),Lähteandmed!$H$45)</f>
        <v>0</v>
      </c>
      <c r="O2140" s="276">
        <f t="shared" si="67"/>
        <v>4.0999999999999996</v>
      </c>
      <c r="P2140" s="276">
        <f>IF(O2140&lt;($G$6-1),Lähteandmed!$E$45*1.2*1.005*(($G$6-1)-O2140),0)</f>
        <v>22.608013679999999</v>
      </c>
    </row>
    <row r="2141" spans="2:16">
      <c r="B2141" s="113">
        <v>2137</v>
      </c>
      <c r="C2141" s="113">
        <v>3.7</v>
      </c>
      <c r="D2141" s="276">
        <f t="shared" si="66"/>
        <v>6.2887974958655795</v>
      </c>
      <c r="L2141" s="114">
        <f>IF(C2141&lt;$G$6,Lähteandmed!$E$45*1.2*1.005*($G$6-O2141),0)</f>
        <v>25.061596559999998</v>
      </c>
      <c r="M2141" s="276" t="str">
        <f>IF(($G$4-Lähteandmed!$H$45*(Kraadpäevad!$G$4-Kraadpäevad!C2141))&gt;Lähteandmed!$I$45,($G$4-Lähteandmed!$H$45*(Kraadpäevad!$G$4-Kraadpäevad!C2141)),Lähteandmed!$I$45)</f>
        <v/>
      </c>
      <c r="N2141" s="114">
        <f>IFERROR(($G$4-M2141)/($G$4-C2141),Lähteandmed!$H$45)</f>
        <v>0</v>
      </c>
      <c r="O2141" s="276">
        <f t="shared" si="67"/>
        <v>3.7</v>
      </c>
      <c r="P2141" s="276">
        <f>IF(O2141&lt;($G$6-1),Lähteandmed!$E$45*1.2*1.005*(($G$6-1)-O2141),0)</f>
        <v>23.309037359999998</v>
      </c>
    </row>
    <row r="2142" spans="2:16">
      <c r="B2142" s="113">
        <v>2138</v>
      </c>
      <c r="C2142" s="113">
        <v>3.4</v>
      </c>
      <c r="D2142" s="276">
        <f t="shared" si="66"/>
        <v>6.5887974958655793</v>
      </c>
      <c r="L2142" s="114">
        <f>IF(C2142&lt;$G$6,Lähteandmed!$E$45*1.2*1.005*($G$6-O2142),0)</f>
        <v>25.587364319999999</v>
      </c>
      <c r="M2142" s="276" t="str">
        <f>IF(($G$4-Lähteandmed!$H$45*(Kraadpäevad!$G$4-Kraadpäevad!C2142))&gt;Lähteandmed!$I$45,($G$4-Lähteandmed!$H$45*(Kraadpäevad!$G$4-Kraadpäevad!C2142)),Lähteandmed!$I$45)</f>
        <v/>
      </c>
      <c r="N2142" s="114">
        <f>IFERROR(($G$4-M2142)/($G$4-C2142),Lähteandmed!$H$45)</f>
        <v>0</v>
      </c>
      <c r="O2142" s="276">
        <f t="shared" si="67"/>
        <v>3.4</v>
      </c>
      <c r="P2142" s="276">
        <f>IF(O2142&lt;($G$6-1),Lähteandmed!$E$45*1.2*1.005*(($G$6-1)-O2142),0)</f>
        <v>23.834805119999999</v>
      </c>
    </row>
    <row r="2143" spans="2:16">
      <c r="B2143" s="113">
        <v>2139</v>
      </c>
      <c r="C2143" s="113">
        <v>3</v>
      </c>
      <c r="D2143" s="276">
        <f t="shared" si="66"/>
        <v>6.9887974958655796</v>
      </c>
      <c r="L2143" s="114">
        <f>IF(C2143&lt;$G$6,Lähteandmed!$E$45*1.2*1.005*($G$6-O2143),0)</f>
        <v>26.288387999999998</v>
      </c>
      <c r="M2143" s="276" t="str">
        <f>IF(($G$4-Lähteandmed!$H$45*(Kraadpäevad!$G$4-Kraadpäevad!C2143))&gt;Lähteandmed!$I$45,($G$4-Lähteandmed!$H$45*(Kraadpäevad!$G$4-Kraadpäevad!C2143)),Lähteandmed!$I$45)</f>
        <v/>
      </c>
      <c r="N2143" s="114">
        <f>IFERROR(($G$4-M2143)/($G$4-C2143),Lähteandmed!$H$45)</f>
        <v>0</v>
      </c>
      <c r="O2143" s="276">
        <f t="shared" si="67"/>
        <v>3</v>
      </c>
      <c r="P2143" s="276">
        <f>IF(O2143&lt;($G$6-1),Lähteandmed!$E$45*1.2*1.005*(($G$6-1)-O2143),0)</f>
        <v>24.535828799999997</v>
      </c>
    </row>
    <row r="2144" spans="2:16">
      <c r="B2144" s="113">
        <v>2140</v>
      </c>
      <c r="C2144" s="113">
        <v>3</v>
      </c>
      <c r="D2144" s="276">
        <f t="shared" si="66"/>
        <v>6.9887974958655796</v>
      </c>
      <c r="L2144" s="114">
        <f>IF(C2144&lt;$G$6,Lähteandmed!$E$45*1.2*1.005*($G$6-O2144),0)</f>
        <v>26.288387999999998</v>
      </c>
      <c r="M2144" s="276" t="str">
        <f>IF(($G$4-Lähteandmed!$H$45*(Kraadpäevad!$G$4-Kraadpäevad!C2144))&gt;Lähteandmed!$I$45,($G$4-Lähteandmed!$H$45*(Kraadpäevad!$G$4-Kraadpäevad!C2144)),Lähteandmed!$I$45)</f>
        <v/>
      </c>
      <c r="N2144" s="114">
        <f>IFERROR(($G$4-M2144)/($G$4-C2144),Lähteandmed!$H$45)</f>
        <v>0</v>
      </c>
      <c r="O2144" s="276">
        <f t="shared" si="67"/>
        <v>3</v>
      </c>
      <c r="P2144" s="276">
        <f>IF(O2144&lt;($G$6-1),Lähteandmed!$E$45*1.2*1.005*(($G$6-1)-O2144),0)</f>
        <v>24.535828799999997</v>
      </c>
    </row>
    <row r="2145" spans="2:16">
      <c r="B2145" s="113">
        <v>2141</v>
      </c>
      <c r="C2145" s="113">
        <v>2.9</v>
      </c>
      <c r="D2145" s="276">
        <f t="shared" si="66"/>
        <v>7.0887974958655793</v>
      </c>
      <c r="L2145" s="114">
        <f>IF(C2145&lt;$G$6,Lähteandmed!$E$45*1.2*1.005*($G$6-O2145),0)</f>
        <v>26.463643919999999</v>
      </c>
      <c r="M2145" s="276" t="str">
        <f>IF(($G$4-Lähteandmed!$H$45*(Kraadpäevad!$G$4-Kraadpäevad!C2145))&gt;Lähteandmed!$I$45,($G$4-Lähteandmed!$H$45*(Kraadpäevad!$G$4-Kraadpäevad!C2145)),Lähteandmed!$I$45)</f>
        <v/>
      </c>
      <c r="N2145" s="114">
        <f>IFERROR(($G$4-M2145)/($G$4-C2145),Lähteandmed!$H$45)</f>
        <v>0</v>
      </c>
      <c r="O2145" s="276">
        <f t="shared" si="67"/>
        <v>2.9</v>
      </c>
      <c r="P2145" s="276">
        <f>IF(O2145&lt;($G$6-1),Lähteandmed!$E$45*1.2*1.005*(($G$6-1)-O2145),0)</f>
        <v>24.711084719999999</v>
      </c>
    </row>
    <row r="2146" spans="2:16">
      <c r="B2146" s="113">
        <v>2142</v>
      </c>
      <c r="C2146" s="113">
        <v>2.9</v>
      </c>
      <c r="D2146" s="276">
        <f t="shared" si="66"/>
        <v>7.0887974958655793</v>
      </c>
      <c r="L2146" s="114">
        <f>IF(C2146&lt;$G$6,Lähteandmed!$E$45*1.2*1.005*($G$6-O2146),0)</f>
        <v>26.463643919999999</v>
      </c>
      <c r="M2146" s="276" t="str">
        <f>IF(($G$4-Lähteandmed!$H$45*(Kraadpäevad!$G$4-Kraadpäevad!C2146))&gt;Lähteandmed!$I$45,($G$4-Lähteandmed!$H$45*(Kraadpäevad!$G$4-Kraadpäevad!C2146)),Lähteandmed!$I$45)</f>
        <v/>
      </c>
      <c r="N2146" s="114">
        <f>IFERROR(($G$4-M2146)/($G$4-C2146),Lähteandmed!$H$45)</f>
        <v>0</v>
      </c>
      <c r="O2146" s="276">
        <f t="shared" si="67"/>
        <v>2.9</v>
      </c>
      <c r="P2146" s="276">
        <f>IF(O2146&lt;($G$6-1),Lähteandmed!$E$45*1.2*1.005*(($G$6-1)-O2146),0)</f>
        <v>24.711084719999999</v>
      </c>
    </row>
    <row r="2147" spans="2:16">
      <c r="B2147" s="113">
        <v>2143</v>
      </c>
      <c r="C2147" s="113">
        <v>3</v>
      </c>
      <c r="D2147" s="276">
        <f t="shared" si="66"/>
        <v>6.9887974958655796</v>
      </c>
      <c r="L2147" s="114">
        <f>IF(C2147&lt;$G$6,Lähteandmed!$E$45*1.2*1.005*($G$6-O2147),0)</f>
        <v>26.288387999999998</v>
      </c>
      <c r="M2147" s="276" t="str">
        <f>IF(($G$4-Lähteandmed!$H$45*(Kraadpäevad!$G$4-Kraadpäevad!C2147))&gt;Lähteandmed!$I$45,($G$4-Lähteandmed!$H$45*(Kraadpäevad!$G$4-Kraadpäevad!C2147)),Lähteandmed!$I$45)</f>
        <v/>
      </c>
      <c r="N2147" s="114">
        <f>IFERROR(($G$4-M2147)/($G$4-C2147),Lähteandmed!$H$45)</f>
        <v>0</v>
      </c>
      <c r="O2147" s="276">
        <f t="shared" si="67"/>
        <v>3</v>
      </c>
      <c r="P2147" s="276">
        <f>IF(O2147&lt;($G$6-1),Lähteandmed!$E$45*1.2*1.005*(($G$6-1)-O2147),0)</f>
        <v>24.535828799999997</v>
      </c>
    </row>
    <row r="2148" spans="2:16">
      <c r="B2148" s="113">
        <v>2144</v>
      </c>
      <c r="C2148" s="113">
        <v>3.1</v>
      </c>
      <c r="D2148" s="276">
        <f t="shared" si="66"/>
        <v>6.88879749586558</v>
      </c>
      <c r="L2148" s="114">
        <f>IF(C2148&lt;$G$6,Lähteandmed!$E$45*1.2*1.005*($G$6-O2148),0)</f>
        <v>26.11313208</v>
      </c>
      <c r="M2148" s="276" t="str">
        <f>IF(($G$4-Lähteandmed!$H$45*(Kraadpäevad!$G$4-Kraadpäevad!C2148))&gt;Lähteandmed!$I$45,($G$4-Lähteandmed!$H$45*(Kraadpäevad!$G$4-Kraadpäevad!C2148)),Lähteandmed!$I$45)</f>
        <v/>
      </c>
      <c r="N2148" s="114">
        <f>IFERROR(($G$4-M2148)/($G$4-C2148),Lähteandmed!$H$45)</f>
        <v>0</v>
      </c>
      <c r="O2148" s="276">
        <f t="shared" si="67"/>
        <v>3.1</v>
      </c>
      <c r="P2148" s="276">
        <f>IF(O2148&lt;($G$6-1),Lähteandmed!$E$45*1.2*1.005*(($G$6-1)-O2148),0)</f>
        <v>24.360572879999999</v>
      </c>
    </row>
    <row r="2149" spans="2:16">
      <c r="B2149" s="113">
        <v>2145</v>
      </c>
      <c r="C2149" s="113">
        <v>3.2</v>
      </c>
      <c r="D2149" s="276">
        <f t="shared" si="66"/>
        <v>6.7887974958655795</v>
      </c>
      <c r="L2149" s="114">
        <f>IF(C2149&lt;$G$6,Lähteandmed!$E$45*1.2*1.005*($G$6-O2149),0)</f>
        <v>25.937876159999998</v>
      </c>
      <c r="M2149" s="276" t="str">
        <f>IF(($G$4-Lähteandmed!$H$45*(Kraadpäevad!$G$4-Kraadpäevad!C2149))&gt;Lähteandmed!$I$45,($G$4-Lähteandmed!$H$45*(Kraadpäevad!$G$4-Kraadpäevad!C2149)),Lähteandmed!$I$45)</f>
        <v/>
      </c>
      <c r="N2149" s="114">
        <f>IFERROR(($G$4-M2149)/($G$4-C2149),Lähteandmed!$H$45)</f>
        <v>0</v>
      </c>
      <c r="O2149" s="276">
        <f t="shared" si="67"/>
        <v>3.2</v>
      </c>
      <c r="P2149" s="276">
        <f>IF(O2149&lt;($G$6-1),Lähteandmed!$E$45*1.2*1.005*(($G$6-1)-O2149),0)</f>
        <v>24.185316959999998</v>
      </c>
    </row>
    <row r="2150" spans="2:16">
      <c r="B2150" s="113">
        <v>2146</v>
      </c>
      <c r="C2150" s="113">
        <v>3.8</v>
      </c>
      <c r="D2150" s="276">
        <f t="shared" si="66"/>
        <v>6.1887974958655798</v>
      </c>
      <c r="L2150" s="114">
        <f>IF(C2150&lt;$G$6,Lähteandmed!$E$45*1.2*1.005*($G$6-O2150),0)</f>
        <v>24.886340639999997</v>
      </c>
      <c r="M2150" s="276" t="str">
        <f>IF(($G$4-Lähteandmed!$H$45*(Kraadpäevad!$G$4-Kraadpäevad!C2150))&gt;Lähteandmed!$I$45,($G$4-Lähteandmed!$H$45*(Kraadpäevad!$G$4-Kraadpäevad!C2150)),Lähteandmed!$I$45)</f>
        <v/>
      </c>
      <c r="N2150" s="114">
        <f>IFERROR(($G$4-M2150)/($G$4-C2150),Lähteandmed!$H$45)</f>
        <v>0</v>
      </c>
      <c r="O2150" s="276">
        <f t="shared" si="67"/>
        <v>3.8</v>
      </c>
      <c r="P2150" s="276">
        <f>IF(O2150&lt;($G$6-1),Lähteandmed!$E$45*1.2*1.005*(($G$6-1)-O2150),0)</f>
        <v>23.133781439999996</v>
      </c>
    </row>
    <row r="2151" spans="2:16">
      <c r="B2151" s="113">
        <v>2147</v>
      </c>
      <c r="C2151" s="113">
        <v>4.4000000000000004</v>
      </c>
      <c r="D2151" s="276">
        <f t="shared" si="66"/>
        <v>5.5887974958655793</v>
      </c>
      <c r="L2151" s="114">
        <f>IF(C2151&lt;$G$6,Lähteandmed!$E$45*1.2*1.005*($G$6-O2151),0)</f>
        <v>23.834805119999999</v>
      </c>
      <c r="M2151" s="276" t="str">
        <f>IF(($G$4-Lähteandmed!$H$45*(Kraadpäevad!$G$4-Kraadpäevad!C2151))&gt;Lähteandmed!$I$45,($G$4-Lähteandmed!$H$45*(Kraadpäevad!$G$4-Kraadpäevad!C2151)),Lähteandmed!$I$45)</f>
        <v/>
      </c>
      <c r="N2151" s="114">
        <f>IFERROR(($G$4-M2151)/($G$4-C2151),Lähteandmed!$H$45)</f>
        <v>0</v>
      </c>
      <c r="O2151" s="276">
        <f t="shared" si="67"/>
        <v>4.4000000000000004</v>
      </c>
      <c r="P2151" s="276">
        <f>IF(O2151&lt;($G$6-1),Lähteandmed!$E$45*1.2*1.005*(($G$6-1)-O2151),0)</f>
        <v>22.082245919999998</v>
      </c>
    </row>
    <row r="2152" spans="2:16">
      <c r="B2152" s="113">
        <v>2148</v>
      </c>
      <c r="C2152" s="113">
        <v>5</v>
      </c>
      <c r="D2152" s="276">
        <f t="shared" si="66"/>
        <v>4.9887974958655796</v>
      </c>
      <c r="L2152" s="114">
        <f>IF(C2152&lt;$G$6,Lähteandmed!$E$45*1.2*1.005*($G$6-O2152),0)</f>
        <v>22.783269599999997</v>
      </c>
      <c r="M2152" s="276" t="str">
        <f>IF(($G$4-Lähteandmed!$H$45*(Kraadpäevad!$G$4-Kraadpäevad!C2152))&gt;Lähteandmed!$I$45,($G$4-Lähteandmed!$H$45*(Kraadpäevad!$G$4-Kraadpäevad!C2152)),Lähteandmed!$I$45)</f>
        <v/>
      </c>
      <c r="N2152" s="114">
        <f>IFERROR(($G$4-M2152)/($G$4-C2152),Lähteandmed!$H$45)</f>
        <v>0</v>
      </c>
      <c r="O2152" s="276">
        <f t="shared" si="67"/>
        <v>5</v>
      </c>
      <c r="P2152" s="276">
        <f>IF(O2152&lt;($G$6-1),Lähteandmed!$E$45*1.2*1.005*(($G$6-1)-O2152),0)</f>
        <v>21.030710399999997</v>
      </c>
    </row>
    <row r="2153" spans="2:16">
      <c r="B2153" s="113">
        <v>2149</v>
      </c>
      <c r="C2153" s="113">
        <v>5.5</v>
      </c>
      <c r="D2153" s="276">
        <f t="shared" si="66"/>
        <v>4.4887974958655796</v>
      </c>
      <c r="L2153" s="114">
        <f>IF(C2153&lt;$G$6,Lähteandmed!$E$45*1.2*1.005*($G$6-O2153),0)</f>
        <v>21.906989999999997</v>
      </c>
      <c r="M2153" s="276" t="str">
        <f>IF(($G$4-Lähteandmed!$H$45*(Kraadpäevad!$G$4-Kraadpäevad!C2153))&gt;Lähteandmed!$I$45,($G$4-Lähteandmed!$H$45*(Kraadpäevad!$G$4-Kraadpäevad!C2153)),Lähteandmed!$I$45)</f>
        <v/>
      </c>
      <c r="N2153" s="114">
        <f>IFERROR(($G$4-M2153)/($G$4-C2153),Lähteandmed!$H$45)</f>
        <v>0</v>
      </c>
      <c r="O2153" s="276">
        <f t="shared" si="67"/>
        <v>5.5</v>
      </c>
      <c r="P2153" s="276">
        <f>IF(O2153&lt;($G$6-1),Lähteandmed!$E$45*1.2*1.005*(($G$6-1)-O2153),0)</f>
        <v>20.1544308</v>
      </c>
    </row>
    <row r="2154" spans="2:16">
      <c r="B2154" s="113">
        <v>2150</v>
      </c>
      <c r="C2154" s="113">
        <v>6.1</v>
      </c>
      <c r="D2154" s="276">
        <f t="shared" si="66"/>
        <v>3.88879749586558</v>
      </c>
      <c r="L2154" s="114">
        <f>IF(C2154&lt;$G$6,Lähteandmed!$E$45*1.2*1.005*($G$6-O2154),0)</f>
        <v>20.855454479999999</v>
      </c>
      <c r="M2154" s="276" t="str">
        <f>IF(($G$4-Lähteandmed!$H$45*(Kraadpäevad!$G$4-Kraadpäevad!C2154))&gt;Lähteandmed!$I$45,($G$4-Lähteandmed!$H$45*(Kraadpäevad!$G$4-Kraadpäevad!C2154)),Lähteandmed!$I$45)</f>
        <v/>
      </c>
      <c r="N2154" s="114">
        <f>IFERROR(($G$4-M2154)/($G$4-C2154),Lähteandmed!$H$45)</f>
        <v>0</v>
      </c>
      <c r="O2154" s="276">
        <f t="shared" si="67"/>
        <v>6.1</v>
      </c>
      <c r="P2154" s="276">
        <f>IF(O2154&lt;($G$6-1),Lähteandmed!$E$45*1.2*1.005*(($G$6-1)-O2154),0)</f>
        <v>19.102895279999998</v>
      </c>
    </row>
    <row r="2155" spans="2:16">
      <c r="B2155" s="113">
        <v>2151</v>
      </c>
      <c r="C2155" s="113">
        <v>6.6</v>
      </c>
      <c r="D2155" s="276">
        <f t="shared" si="66"/>
        <v>3.38879749586558</v>
      </c>
      <c r="L2155" s="114">
        <f>IF(C2155&lt;$G$6,Lähteandmed!$E$45*1.2*1.005*($G$6-O2155),0)</f>
        <v>19.979174879999999</v>
      </c>
      <c r="M2155" s="276" t="str">
        <f>IF(($G$4-Lähteandmed!$H$45*(Kraadpäevad!$G$4-Kraadpäevad!C2155))&gt;Lähteandmed!$I$45,($G$4-Lähteandmed!$H$45*(Kraadpäevad!$G$4-Kraadpäevad!C2155)),Lähteandmed!$I$45)</f>
        <v/>
      </c>
      <c r="N2155" s="114">
        <f>IFERROR(($G$4-M2155)/($G$4-C2155),Lähteandmed!$H$45)</f>
        <v>0</v>
      </c>
      <c r="O2155" s="276">
        <f t="shared" si="67"/>
        <v>6.6</v>
      </c>
      <c r="P2155" s="276">
        <f>IF(O2155&lt;($G$6-1),Lähteandmed!$E$45*1.2*1.005*(($G$6-1)-O2155),0)</f>
        <v>18.226615679999998</v>
      </c>
    </row>
    <row r="2156" spans="2:16">
      <c r="B2156" s="113">
        <v>2152</v>
      </c>
      <c r="C2156" s="113">
        <v>5.8</v>
      </c>
      <c r="D2156" s="276">
        <f t="shared" si="66"/>
        <v>4.1887974958655798</v>
      </c>
      <c r="L2156" s="114">
        <f>IF(C2156&lt;$G$6,Lähteandmed!$E$45*1.2*1.005*($G$6-O2156),0)</f>
        <v>21.381222239999996</v>
      </c>
      <c r="M2156" s="276" t="str">
        <f>IF(($G$4-Lähteandmed!$H$45*(Kraadpäevad!$G$4-Kraadpäevad!C2156))&gt;Lähteandmed!$I$45,($G$4-Lähteandmed!$H$45*(Kraadpäevad!$G$4-Kraadpäevad!C2156)),Lähteandmed!$I$45)</f>
        <v/>
      </c>
      <c r="N2156" s="114">
        <f>IFERROR(($G$4-M2156)/($G$4-C2156),Lähteandmed!$H$45)</f>
        <v>0</v>
      </c>
      <c r="O2156" s="276">
        <f t="shared" si="67"/>
        <v>5.8</v>
      </c>
      <c r="P2156" s="276">
        <f>IF(O2156&lt;($G$6-1),Lähteandmed!$E$45*1.2*1.005*(($G$6-1)-O2156),0)</f>
        <v>19.628663039999996</v>
      </c>
    </row>
    <row r="2157" spans="2:16">
      <c r="B2157" s="113">
        <v>2153</v>
      </c>
      <c r="C2157" s="113">
        <v>5</v>
      </c>
      <c r="D2157" s="276">
        <f t="shared" si="66"/>
        <v>4.9887974958655796</v>
      </c>
      <c r="L2157" s="114">
        <f>IF(C2157&lt;$G$6,Lähteandmed!$E$45*1.2*1.005*($G$6-O2157),0)</f>
        <v>22.783269599999997</v>
      </c>
      <c r="M2157" s="276" t="str">
        <f>IF(($G$4-Lähteandmed!$H$45*(Kraadpäevad!$G$4-Kraadpäevad!C2157))&gt;Lähteandmed!$I$45,($G$4-Lähteandmed!$H$45*(Kraadpäevad!$G$4-Kraadpäevad!C2157)),Lähteandmed!$I$45)</f>
        <v/>
      </c>
      <c r="N2157" s="114">
        <f>IFERROR(($G$4-M2157)/($G$4-C2157),Lähteandmed!$H$45)</f>
        <v>0</v>
      </c>
      <c r="O2157" s="276">
        <f t="shared" si="67"/>
        <v>5</v>
      </c>
      <c r="P2157" s="276">
        <f>IF(O2157&lt;($G$6-1),Lähteandmed!$E$45*1.2*1.005*(($G$6-1)-O2157),0)</f>
        <v>21.030710399999997</v>
      </c>
    </row>
    <row r="2158" spans="2:16">
      <c r="B2158" s="113">
        <v>2154</v>
      </c>
      <c r="C2158" s="113">
        <v>4.4000000000000004</v>
      </c>
      <c r="D2158" s="276">
        <f t="shared" si="66"/>
        <v>5.5887974958655793</v>
      </c>
      <c r="L2158" s="114">
        <f>IF(C2158&lt;$G$6,Lähteandmed!$E$45*1.2*1.005*($G$6-O2158),0)</f>
        <v>23.834805119999999</v>
      </c>
      <c r="M2158" s="276" t="str">
        <f>IF(($G$4-Lähteandmed!$H$45*(Kraadpäevad!$G$4-Kraadpäevad!C2158))&gt;Lähteandmed!$I$45,($G$4-Lähteandmed!$H$45*(Kraadpäevad!$G$4-Kraadpäevad!C2158)),Lähteandmed!$I$45)</f>
        <v/>
      </c>
      <c r="N2158" s="114">
        <f>IFERROR(($G$4-M2158)/($G$4-C2158),Lähteandmed!$H$45)</f>
        <v>0</v>
      </c>
      <c r="O2158" s="276">
        <f t="shared" si="67"/>
        <v>4.4000000000000004</v>
      </c>
      <c r="P2158" s="276">
        <f>IF(O2158&lt;($G$6-1),Lähteandmed!$E$45*1.2*1.005*(($G$6-1)-O2158),0)</f>
        <v>22.082245919999998</v>
      </c>
    </row>
    <row r="2159" spans="2:16">
      <c r="B2159" s="113">
        <v>2155</v>
      </c>
      <c r="C2159" s="113">
        <v>3.6</v>
      </c>
      <c r="D2159" s="276">
        <f t="shared" si="66"/>
        <v>6.38879749586558</v>
      </c>
      <c r="L2159" s="114">
        <f>IF(C2159&lt;$G$6,Lähteandmed!$E$45*1.2*1.005*($G$6-O2159),0)</f>
        <v>25.23685248</v>
      </c>
      <c r="M2159" s="276" t="str">
        <f>IF(($G$4-Lähteandmed!$H$45*(Kraadpäevad!$G$4-Kraadpäevad!C2159))&gt;Lähteandmed!$I$45,($G$4-Lähteandmed!$H$45*(Kraadpäevad!$G$4-Kraadpäevad!C2159)),Lähteandmed!$I$45)</f>
        <v/>
      </c>
      <c r="N2159" s="114">
        <f>IFERROR(($G$4-M2159)/($G$4-C2159),Lähteandmed!$H$45)</f>
        <v>0</v>
      </c>
      <c r="O2159" s="276">
        <f t="shared" si="67"/>
        <v>3.6</v>
      </c>
      <c r="P2159" s="276">
        <f>IF(O2159&lt;($G$6-1),Lähteandmed!$E$45*1.2*1.005*(($G$6-1)-O2159),0)</f>
        <v>23.484293279999999</v>
      </c>
    </row>
    <row r="2160" spans="2:16">
      <c r="B2160" s="113">
        <v>2156</v>
      </c>
      <c r="C2160" s="113">
        <v>2.8</v>
      </c>
      <c r="D2160" s="276">
        <f t="shared" si="66"/>
        <v>7.1887974958655798</v>
      </c>
      <c r="L2160" s="114">
        <f>IF(C2160&lt;$G$6,Lähteandmed!$E$45*1.2*1.005*($G$6-O2160),0)</f>
        <v>26.638899839999997</v>
      </c>
      <c r="M2160" s="276" t="str">
        <f>IF(($G$4-Lähteandmed!$H$45*(Kraadpäevad!$G$4-Kraadpäevad!C2160))&gt;Lähteandmed!$I$45,($G$4-Lähteandmed!$H$45*(Kraadpäevad!$G$4-Kraadpäevad!C2160)),Lähteandmed!$I$45)</f>
        <v/>
      </c>
      <c r="N2160" s="114">
        <f>IFERROR(($G$4-M2160)/($G$4-C2160),Lähteandmed!$H$45)</f>
        <v>0</v>
      </c>
      <c r="O2160" s="276">
        <f t="shared" si="67"/>
        <v>2.8</v>
      </c>
      <c r="P2160" s="276">
        <f>IF(O2160&lt;($G$6-1),Lähteandmed!$E$45*1.2*1.005*(($G$6-1)-O2160),0)</f>
        <v>24.886340639999997</v>
      </c>
    </row>
    <row r="2161" spans="2:16">
      <c r="B2161" s="113">
        <v>2157</v>
      </c>
      <c r="C2161" s="113">
        <v>1.9</v>
      </c>
      <c r="D2161" s="276">
        <f t="shared" si="66"/>
        <v>8.0887974958655793</v>
      </c>
      <c r="L2161" s="114">
        <f>IF(C2161&lt;$G$6,Lähteandmed!$E$45*1.2*1.005*($G$6-O2161),0)</f>
        <v>28.216203119999999</v>
      </c>
      <c r="M2161" s="276" t="str">
        <f>IF(($G$4-Lähteandmed!$H$45*(Kraadpäevad!$G$4-Kraadpäevad!C2161))&gt;Lähteandmed!$I$45,($G$4-Lähteandmed!$H$45*(Kraadpäevad!$G$4-Kraadpäevad!C2161)),Lähteandmed!$I$45)</f>
        <v/>
      </c>
      <c r="N2161" s="114">
        <f>IFERROR(($G$4-M2161)/($G$4-C2161),Lähteandmed!$H$45)</f>
        <v>0</v>
      </c>
      <c r="O2161" s="276">
        <f t="shared" si="67"/>
        <v>1.9</v>
      </c>
      <c r="P2161" s="276">
        <f>IF(O2161&lt;($G$6-1),Lähteandmed!$E$45*1.2*1.005*(($G$6-1)-O2161),0)</f>
        <v>26.463643919999999</v>
      </c>
    </row>
    <row r="2162" spans="2:16">
      <c r="B2162" s="113">
        <v>2158</v>
      </c>
      <c r="C2162" s="113">
        <v>0.9</v>
      </c>
      <c r="D2162" s="276">
        <f t="shared" si="66"/>
        <v>9.0887974958655793</v>
      </c>
      <c r="L2162" s="114">
        <f>IF(C2162&lt;$G$6,Lähteandmed!$E$45*1.2*1.005*($G$6-O2162),0)</f>
        <v>29.96876232</v>
      </c>
      <c r="M2162" s="276" t="str">
        <f>IF(($G$4-Lähteandmed!$H$45*(Kraadpäevad!$G$4-Kraadpäevad!C2162))&gt;Lähteandmed!$I$45,($G$4-Lähteandmed!$H$45*(Kraadpäevad!$G$4-Kraadpäevad!C2162)),Lähteandmed!$I$45)</f>
        <v/>
      </c>
      <c r="N2162" s="114">
        <f>IFERROR(($G$4-M2162)/($G$4-C2162),Lähteandmed!$H$45)</f>
        <v>0</v>
      </c>
      <c r="O2162" s="276">
        <f t="shared" si="67"/>
        <v>0.9</v>
      </c>
      <c r="P2162" s="276">
        <f>IF(O2162&lt;($G$6-1),Lähteandmed!$E$45*1.2*1.005*(($G$6-1)-O2162),0)</f>
        <v>28.216203119999999</v>
      </c>
    </row>
    <row r="2163" spans="2:16">
      <c r="B2163" s="113">
        <v>2159</v>
      </c>
      <c r="C2163" s="113">
        <v>0</v>
      </c>
      <c r="D2163" s="276">
        <f t="shared" si="66"/>
        <v>9.9887974958655796</v>
      </c>
      <c r="L2163" s="114">
        <f>IF(C2163&lt;$G$6,Lähteandmed!$E$45*1.2*1.005*($G$6-O2163),0)</f>
        <v>31.546065599999999</v>
      </c>
      <c r="M2163" s="276" t="str">
        <f>IF(($G$4-Lähteandmed!$H$45*(Kraadpäevad!$G$4-Kraadpäevad!C2163))&gt;Lähteandmed!$I$45,($G$4-Lähteandmed!$H$45*(Kraadpäevad!$G$4-Kraadpäevad!C2163)),Lähteandmed!$I$45)</f>
        <v/>
      </c>
      <c r="N2163" s="114">
        <f>IFERROR(($G$4-M2163)/($G$4-C2163),Lähteandmed!$H$45)</f>
        <v>0</v>
      </c>
      <c r="O2163" s="276">
        <f t="shared" si="67"/>
        <v>0</v>
      </c>
      <c r="P2163" s="276">
        <f>IF(O2163&lt;($G$6-1),Lähteandmed!$E$45*1.2*1.005*(($G$6-1)-O2163),0)</f>
        <v>29.793506399999998</v>
      </c>
    </row>
    <row r="2164" spans="2:16">
      <c r="B2164" s="113">
        <v>2160</v>
      </c>
      <c r="C2164" s="113">
        <v>-1</v>
      </c>
      <c r="D2164" s="276">
        <f t="shared" si="66"/>
        <v>10.98879749586558</v>
      </c>
      <c r="L2164" s="114">
        <f>IF(C2164&lt;$G$6,Lähteandmed!$E$45*1.2*1.005*($G$6-O2164),0)</f>
        <v>33.298624799999999</v>
      </c>
      <c r="M2164" s="276" t="str">
        <f>IF(($G$4-Lähteandmed!$H$45*(Kraadpäevad!$G$4-Kraadpäevad!C2164))&gt;Lähteandmed!$I$45,($G$4-Lähteandmed!$H$45*(Kraadpäevad!$G$4-Kraadpäevad!C2164)),Lähteandmed!$I$45)</f>
        <v/>
      </c>
      <c r="N2164" s="114">
        <f>IFERROR(($G$4-M2164)/($G$4-C2164),Lähteandmed!$H$45)</f>
        <v>0</v>
      </c>
      <c r="O2164" s="276">
        <f t="shared" si="67"/>
        <v>-1</v>
      </c>
      <c r="P2164" s="276">
        <f>IF(O2164&lt;($G$6-1),Lähteandmed!$E$45*1.2*1.005*(($G$6-1)-O2164),0)</f>
        <v>31.546065599999999</v>
      </c>
    </row>
    <row r="2165" spans="2:16">
      <c r="B2165" s="113">
        <v>2161</v>
      </c>
      <c r="C2165" s="113">
        <v>-1.9</v>
      </c>
      <c r="D2165" s="276">
        <f t="shared" si="66"/>
        <v>11.88879749586558</v>
      </c>
      <c r="L2165" s="114">
        <f>IF(C2165&lt;$G$6,Lähteandmed!$E$45*1.2*1.005*($G$6-O2165),0)</f>
        <v>34.875928079999994</v>
      </c>
      <c r="M2165" s="276" t="str">
        <f>IF(($G$4-Lähteandmed!$H$45*(Kraadpäevad!$G$4-Kraadpäevad!C2165))&gt;Lähteandmed!$I$45,($G$4-Lähteandmed!$H$45*(Kraadpäevad!$G$4-Kraadpäevad!C2165)),Lähteandmed!$I$45)</f>
        <v/>
      </c>
      <c r="N2165" s="114">
        <f>IFERROR(($G$4-M2165)/($G$4-C2165),Lähteandmed!$H$45)</f>
        <v>0</v>
      </c>
      <c r="O2165" s="276">
        <f t="shared" si="67"/>
        <v>-1.9</v>
      </c>
      <c r="P2165" s="276">
        <f>IF(O2165&lt;($G$6-1),Lähteandmed!$E$45*1.2*1.005*(($G$6-1)-O2165),0)</f>
        <v>33.123368879999994</v>
      </c>
    </row>
    <row r="2166" spans="2:16">
      <c r="B2166" s="113">
        <v>2162</v>
      </c>
      <c r="C2166" s="113">
        <v>-2.8</v>
      </c>
      <c r="D2166" s="276">
        <f t="shared" si="66"/>
        <v>12.78879749586558</v>
      </c>
      <c r="L2166" s="114">
        <f>IF(C2166&lt;$G$6,Lähteandmed!$E$45*1.2*1.005*($G$6-O2166),0)</f>
        <v>36.453231359999997</v>
      </c>
      <c r="M2166" s="276" t="str">
        <f>IF(($G$4-Lähteandmed!$H$45*(Kraadpäevad!$G$4-Kraadpäevad!C2166))&gt;Lähteandmed!$I$45,($G$4-Lähteandmed!$H$45*(Kraadpäevad!$G$4-Kraadpäevad!C2166)),Lähteandmed!$I$45)</f>
        <v/>
      </c>
      <c r="N2166" s="114">
        <f>IFERROR(($G$4-M2166)/($G$4-C2166),Lähteandmed!$H$45)</f>
        <v>0</v>
      </c>
      <c r="O2166" s="276">
        <f t="shared" si="67"/>
        <v>-2.8</v>
      </c>
      <c r="P2166" s="276">
        <f>IF(O2166&lt;($G$6-1),Lähteandmed!$E$45*1.2*1.005*(($G$6-1)-O2166),0)</f>
        <v>34.700672159999996</v>
      </c>
    </row>
    <row r="2167" spans="2:16">
      <c r="B2167" s="113">
        <v>2163</v>
      </c>
      <c r="C2167" s="113">
        <v>-3.5</v>
      </c>
      <c r="D2167" s="276">
        <f t="shared" si="66"/>
        <v>13.48879749586558</v>
      </c>
      <c r="L2167" s="114">
        <f>IF(C2167&lt;$G$6,Lähteandmed!$E$45*1.2*1.005*($G$6-O2167),0)</f>
        <v>37.680022799999996</v>
      </c>
      <c r="M2167" s="276" t="str">
        <f>IF(($G$4-Lähteandmed!$H$45*(Kraadpäevad!$G$4-Kraadpäevad!C2167))&gt;Lähteandmed!$I$45,($G$4-Lähteandmed!$H$45*(Kraadpäevad!$G$4-Kraadpäevad!C2167)),Lähteandmed!$I$45)</f>
        <v/>
      </c>
      <c r="N2167" s="114">
        <f>IFERROR(($G$4-M2167)/($G$4-C2167),Lähteandmed!$H$45)</f>
        <v>0</v>
      </c>
      <c r="O2167" s="276">
        <f t="shared" si="67"/>
        <v>-3.5</v>
      </c>
      <c r="P2167" s="276">
        <f>IF(O2167&lt;($G$6-1),Lähteandmed!$E$45*1.2*1.005*(($G$6-1)-O2167),0)</f>
        <v>35.927463599999996</v>
      </c>
    </row>
    <row r="2168" spans="2:16">
      <c r="B2168" s="113">
        <v>2164</v>
      </c>
      <c r="C2168" s="113">
        <v>-4.2</v>
      </c>
      <c r="D2168" s="276">
        <f t="shared" si="66"/>
        <v>14.188797495865579</v>
      </c>
      <c r="L2168" s="114">
        <f>IF(C2168&lt;$G$6,Lähteandmed!$E$45*1.2*1.005*($G$6-O2168),0)</f>
        <v>38.906814239999996</v>
      </c>
      <c r="M2168" s="276" t="str">
        <f>IF(($G$4-Lähteandmed!$H$45*(Kraadpäevad!$G$4-Kraadpäevad!C2168))&gt;Lähteandmed!$I$45,($G$4-Lähteandmed!$H$45*(Kraadpäevad!$G$4-Kraadpäevad!C2168)),Lähteandmed!$I$45)</f>
        <v/>
      </c>
      <c r="N2168" s="114">
        <f>IFERROR(($G$4-M2168)/($G$4-C2168),Lähteandmed!$H$45)</f>
        <v>0</v>
      </c>
      <c r="O2168" s="276">
        <f t="shared" si="67"/>
        <v>-4.2</v>
      </c>
      <c r="P2168" s="276">
        <f>IF(O2168&lt;($G$6-1),Lähteandmed!$E$45*1.2*1.005*(($G$6-1)-O2168),0)</f>
        <v>37.154255039999995</v>
      </c>
    </row>
    <row r="2169" spans="2:16">
      <c r="B2169" s="113">
        <v>2165</v>
      </c>
      <c r="C2169" s="113">
        <v>-4.7</v>
      </c>
      <c r="D2169" s="276">
        <f t="shared" si="66"/>
        <v>14.688797495865579</v>
      </c>
      <c r="L2169" s="114">
        <f>IF(C2169&lt;$G$6,Lähteandmed!$E$45*1.2*1.005*($G$6-O2169),0)</f>
        <v>39.783093839999999</v>
      </c>
      <c r="M2169" s="276" t="str">
        <f>IF(($G$4-Lähteandmed!$H$45*(Kraadpäevad!$G$4-Kraadpäevad!C2169))&gt;Lähteandmed!$I$45,($G$4-Lähteandmed!$H$45*(Kraadpäevad!$G$4-Kraadpäevad!C2169)),Lähteandmed!$I$45)</f>
        <v/>
      </c>
      <c r="N2169" s="114">
        <f>IFERROR(($G$4-M2169)/($G$4-C2169),Lähteandmed!$H$45)</f>
        <v>0</v>
      </c>
      <c r="O2169" s="276">
        <f t="shared" si="67"/>
        <v>-4.7</v>
      </c>
      <c r="P2169" s="276">
        <f>IF(O2169&lt;($G$6-1),Lähteandmed!$E$45*1.2*1.005*(($G$6-1)-O2169),0)</f>
        <v>38.030534639999999</v>
      </c>
    </row>
    <row r="2170" spans="2:16">
      <c r="B2170" s="113">
        <v>2166</v>
      </c>
      <c r="C2170" s="113">
        <v>-5.0999999999999996</v>
      </c>
      <c r="D2170" s="276">
        <f t="shared" si="66"/>
        <v>15.088797495865579</v>
      </c>
      <c r="L2170" s="114">
        <f>IF(C2170&lt;$G$6,Lähteandmed!$E$45*1.2*1.005*($G$6-O2170),0)</f>
        <v>40.484117519999998</v>
      </c>
      <c r="M2170" s="276" t="str">
        <f>IF(($G$4-Lähteandmed!$H$45*(Kraadpäevad!$G$4-Kraadpäevad!C2170))&gt;Lähteandmed!$I$45,($G$4-Lähteandmed!$H$45*(Kraadpäevad!$G$4-Kraadpäevad!C2170)),Lähteandmed!$I$45)</f>
        <v/>
      </c>
      <c r="N2170" s="114">
        <f>IFERROR(($G$4-M2170)/($G$4-C2170),Lähteandmed!$H$45)</f>
        <v>0</v>
      </c>
      <c r="O2170" s="276">
        <f t="shared" si="67"/>
        <v>-5.0999999999999996</v>
      </c>
      <c r="P2170" s="276">
        <f>IF(O2170&lt;($G$6-1),Lähteandmed!$E$45*1.2*1.005*(($G$6-1)-O2170),0)</f>
        <v>38.731558319999998</v>
      </c>
    </row>
    <row r="2171" spans="2:16">
      <c r="B2171" s="113">
        <v>2167</v>
      </c>
      <c r="C2171" s="113">
        <v>-5.3</v>
      </c>
      <c r="D2171" s="276">
        <f t="shared" si="66"/>
        <v>15.28879749586558</v>
      </c>
      <c r="L2171" s="114">
        <f>IF(C2171&lt;$G$6,Lähteandmed!$E$45*1.2*1.005*($G$6-O2171),0)</f>
        <v>40.834629360000001</v>
      </c>
      <c r="M2171" s="276" t="str">
        <f>IF(($G$4-Lähteandmed!$H$45*(Kraadpäevad!$G$4-Kraadpäevad!C2171))&gt;Lähteandmed!$I$45,($G$4-Lähteandmed!$H$45*(Kraadpäevad!$G$4-Kraadpäevad!C2171)),Lähteandmed!$I$45)</f>
        <v/>
      </c>
      <c r="N2171" s="114">
        <f>IFERROR(($G$4-M2171)/($G$4-C2171),Lähteandmed!$H$45)</f>
        <v>0</v>
      </c>
      <c r="O2171" s="276">
        <f t="shared" si="67"/>
        <v>-5.3</v>
      </c>
      <c r="P2171" s="276">
        <f>IF(O2171&lt;($G$6-1),Lähteandmed!$E$45*1.2*1.005*(($G$6-1)-O2171),0)</f>
        <v>39.082070160000001</v>
      </c>
    </row>
    <row r="2172" spans="2:16">
      <c r="B2172" s="113">
        <v>2168</v>
      </c>
      <c r="C2172" s="113">
        <v>-5.3</v>
      </c>
      <c r="D2172" s="276">
        <f t="shared" si="66"/>
        <v>15.28879749586558</v>
      </c>
      <c r="L2172" s="114">
        <f>IF(C2172&lt;$G$6,Lähteandmed!$E$45*1.2*1.005*($G$6-O2172),0)</f>
        <v>40.834629360000001</v>
      </c>
      <c r="M2172" s="276" t="str">
        <f>IF(($G$4-Lähteandmed!$H$45*(Kraadpäevad!$G$4-Kraadpäevad!C2172))&gt;Lähteandmed!$I$45,($G$4-Lähteandmed!$H$45*(Kraadpäevad!$G$4-Kraadpäevad!C2172)),Lähteandmed!$I$45)</f>
        <v/>
      </c>
      <c r="N2172" s="114">
        <f>IFERROR(($G$4-M2172)/($G$4-C2172),Lähteandmed!$H$45)</f>
        <v>0</v>
      </c>
      <c r="O2172" s="276">
        <f t="shared" si="67"/>
        <v>-5.3</v>
      </c>
      <c r="P2172" s="276">
        <f>IF(O2172&lt;($G$6-1),Lähteandmed!$E$45*1.2*1.005*(($G$6-1)-O2172),0)</f>
        <v>39.082070160000001</v>
      </c>
    </row>
    <row r="2173" spans="2:16">
      <c r="B2173" s="113">
        <v>2169</v>
      </c>
      <c r="C2173" s="113">
        <v>-3.2</v>
      </c>
      <c r="D2173" s="276">
        <f t="shared" si="66"/>
        <v>13.188797495865579</v>
      </c>
      <c r="L2173" s="114">
        <f>IF(C2173&lt;$G$6,Lähteandmed!$E$45*1.2*1.005*($G$6-O2173),0)</f>
        <v>37.154255039999995</v>
      </c>
      <c r="M2173" s="276" t="str">
        <f>IF(($G$4-Lähteandmed!$H$45*(Kraadpäevad!$G$4-Kraadpäevad!C2173))&gt;Lähteandmed!$I$45,($G$4-Lähteandmed!$H$45*(Kraadpäevad!$G$4-Kraadpäevad!C2173)),Lähteandmed!$I$45)</f>
        <v/>
      </c>
      <c r="N2173" s="114">
        <f>IFERROR(($G$4-M2173)/($G$4-C2173),Lähteandmed!$H$45)</f>
        <v>0</v>
      </c>
      <c r="O2173" s="276">
        <f t="shared" si="67"/>
        <v>-3.2</v>
      </c>
      <c r="P2173" s="276">
        <f>IF(O2173&lt;($G$6-1),Lähteandmed!$E$45*1.2*1.005*(($G$6-1)-O2173),0)</f>
        <v>35.401695839999995</v>
      </c>
    </row>
    <row r="2174" spans="2:16">
      <c r="B2174" s="113">
        <v>2170</v>
      </c>
      <c r="C2174" s="113">
        <v>-2.5</v>
      </c>
      <c r="D2174" s="276">
        <f t="shared" si="66"/>
        <v>12.48879749586558</v>
      </c>
      <c r="L2174" s="114">
        <f>IF(C2174&lt;$G$6,Lähteandmed!$E$45*1.2*1.005*($G$6-O2174),0)</f>
        <v>35.927463599999996</v>
      </c>
      <c r="M2174" s="276" t="str">
        <f>IF(($G$4-Lähteandmed!$H$45*(Kraadpäevad!$G$4-Kraadpäevad!C2174))&gt;Lähteandmed!$I$45,($G$4-Lähteandmed!$H$45*(Kraadpäevad!$G$4-Kraadpäevad!C2174)),Lähteandmed!$I$45)</f>
        <v/>
      </c>
      <c r="N2174" s="114">
        <f>IFERROR(($G$4-M2174)/($G$4-C2174),Lähteandmed!$H$45)</f>
        <v>0</v>
      </c>
      <c r="O2174" s="276">
        <f t="shared" si="67"/>
        <v>-2.5</v>
      </c>
      <c r="P2174" s="276">
        <f>IF(O2174&lt;($G$6-1),Lähteandmed!$E$45*1.2*1.005*(($G$6-1)-O2174),0)</f>
        <v>34.174904399999996</v>
      </c>
    </row>
    <row r="2175" spans="2:16">
      <c r="B2175" s="113">
        <v>2171</v>
      </c>
      <c r="C2175" s="113">
        <v>-1.7</v>
      </c>
      <c r="D2175" s="276">
        <f t="shared" si="66"/>
        <v>11.688797495865579</v>
      </c>
      <c r="L2175" s="114">
        <f>IF(C2175&lt;$G$6,Lähteandmed!$E$45*1.2*1.005*($G$6-O2175),0)</f>
        <v>34.525416239999998</v>
      </c>
      <c r="M2175" s="276" t="str">
        <f>IF(($G$4-Lähteandmed!$H$45*(Kraadpäevad!$G$4-Kraadpäevad!C2175))&gt;Lähteandmed!$I$45,($G$4-Lähteandmed!$H$45*(Kraadpäevad!$G$4-Kraadpäevad!C2175)),Lähteandmed!$I$45)</f>
        <v/>
      </c>
      <c r="N2175" s="114">
        <f>IFERROR(($G$4-M2175)/($G$4-C2175),Lähteandmed!$H$45)</f>
        <v>0</v>
      </c>
      <c r="O2175" s="276">
        <f t="shared" si="67"/>
        <v>-1.7</v>
      </c>
      <c r="P2175" s="276">
        <f>IF(O2175&lt;($G$6-1),Lähteandmed!$E$45*1.2*1.005*(($G$6-1)-O2175),0)</f>
        <v>32.772857039999998</v>
      </c>
    </row>
    <row r="2176" spans="2:16">
      <c r="B2176" s="113">
        <v>2172</v>
      </c>
      <c r="C2176" s="113">
        <v>-1</v>
      </c>
      <c r="D2176" s="276">
        <f t="shared" si="66"/>
        <v>10.98879749586558</v>
      </c>
      <c r="L2176" s="114">
        <f>IF(C2176&lt;$G$6,Lähteandmed!$E$45*1.2*1.005*($G$6-O2176),0)</f>
        <v>33.298624799999999</v>
      </c>
      <c r="M2176" s="276" t="str">
        <f>IF(($G$4-Lähteandmed!$H$45*(Kraadpäevad!$G$4-Kraadpäevad!C2176))&gt;Lähteandmed!$I$45,($G$4-Lähteandmed!$H$45*(Kraadpäevad!$G$4-Kraadpäevad!C2176)),Lähteandmed!$I$45)</f>
        <v/>
      </c>
      <c r="N2176" s="114">
        <f>IFERROR(($G$4-M2176)/($G$4-C2176),Lähteandmed!$H$45)</f>
        <v>0</v>
      </c>
      <c r="O2176" s="276">
        <f t="shared" si="67"/>
        <v>-1</v>
      </c>
      <c r="P2176" s="276">
        <f>IF(O2176&lt;($G$6-1),Lähteandmed!$E$45*1.2*1.005*(($G$6-1)-O2176),0)</f>
        <v>31.546065599999999</v>
      </c>
    </row>
    <row r="2177" spans="2:16">
      <c r="B2177" s="113">
        <v>2173</v>
      </c>
      <c r="C2177" s="113">
        <v>0.1</v>
      </c>
      <c r="D2177" s="276">
        <f t="shared" si="66"/>
        <v>9.88879749586558</v>
      </c>
      <c r="L2177" s="114">
        <f>IF(C2177&lt;$G$6,Lähteandmed!$E$45*1.2*1.005*($G$6-O2177),0)</f>
        <v>31.370809679999994</v>
      </c>
      <c r="M2177" s="276" t="str">
        <f>IF(($G$4-Lähteandmed!$H$45*(Kraadpäevad!$G$4-Kraadpäevad!C2177))&gt;Lähteandmed!$I$45,($G$4-Lähteandmed!$H$45*(Kraadpäevad!$G$4-Kraadpäevad!C2177)),Lähteandmed!$I$45)</f>
        <v/>
      </c>
      <c r="N2177" s="114">
        <f>IFERROR(($G$4-M2177)/($G$4-C2177),Lähteandmed!$H$45)</f>
        <v>0</v>
      </c>
      <c r="O2177" s="276">
        <f t="shared" si="67"/>
        <v>0.1</v>
      </c>
      <c r="P2177" s="276">
        <f>IF(O2177&lt;($G$6-1),Lähteandmed!$E$45*1.2*1.005*(($G$6-1)-O2177),0)</f>
        <v>29.618250479999997</v>
      </c>
    </row>
    <row r="2178" spans="2:16">
      <c r="B2178" s="113">
        <v>2174</v>
      </c>
      <c r="C2178" s="113">
        <v>1.3</v>
      </c>
      <c r="D2178" s="276">
        <f t="shared" si="66"/>
        <v>8.6887974958655789</v>
      </c>
      <c r="L2178" s="114">
        <f>IF(C2178&lt;$G$6,Lähteandmed!$E$45*1.2*1.005*($G$6-O2178),0)</f>
        <v>29.267738639999997</v>
      </c>
      <c r="M2178" s="276" t="str">
        <f>IF(($G$4-Lähteandmed!$H$45*(Kraadpäevad!$G$4-Kraadpäevad!C2178))&gt;Lähteandmed!$I$45,($G$4-Lähteandmed!$H$45*(Kraadpäevad!$G$4-Kraadpäevad!C2178)),Lähteandmed!$I$45)</f>
        <v/>
      </c>
      <c r="N2178" s="114">
        <f>IFERROR(($G$4-M2178)/($G$4-C2178),Lähteandmed!$H$45)</f>
        <v>0</v>
      </c>
      <c r="O2178" s="276">
        <f t="shared" si="67"/>
        <v>1.3</v>
      </c>
      <c r="P2178" s="276">
        <f>IF(O2178&lt;($G$6-1),Lähteandmed!$E$45*1.2*1.005*(($G$6-1)-O2178),0)</f>
        <v>27.515179439999997</v>
      </c>
    </row>
    <row r="2179" spans="2:16">
      <c r="B2179" s="113">
        <v>2175</v>
      </c>
      <c r="C2179" s="113">
        <v>2.4</v>
      </c>
      <c r="D2179" s="276">
        <f t="shared" si="66"/>
        <v>7.5887974958655793</v>
      </c>
      <c r="L2179" s="114">
        <f>IF(C2179&lt;$G$6,Lähteandmed!$E$45*1.2*1.005*($G$6-O2179),0)</f>
        <v>27.339923519999996</v>
      </c>
      <c r="M2179" s="276" t="str">
        <f>IF(($G$4-Lähteandmed!$H$45*(Kraadpäevad!$G$4-Kraadpäevad!C2179))&gt;Lähteandmed!$I$45,($G$4-Lähteandmed!$H$45*(Kraadpäevad!$G$4-Kraadpäevad!C2179)),Lähteandmed!$I$45)</f>
        <v/>
      </c>
      <c r="N2179" s="114">
        <f>IFERROR(($G$4-M2179)/($G$4-C2179),Lähteandmed!$H$45)</f>
        <v>0</v>
      </c>
      <c r="O2179" s="276">
        <f t="shared" si="67"/>
        <v>2.4</v>
      </c>
      <c r="P2179" s="276">
        <f>IF(O2179&lt;($G$6-1),Lähteandmed!$E$45*1.2*1.005*(($G$6-1)-O2179),0)</f>
        <v>25.587364319999999</v>
      </c>
    </row>
    <row r="2180" spans="2:16">
      <c r="B2180" s="113">
        <v>2176</v>
      </c>
      <c r="C2180" s="113">
        <v>2.4</v>
      </c>
      <c r="D2180" s="276">
        <f t="shared" ref="D2180:D2243" si="68">IFERROR(IF($G$5-C2180&gt;0,$G$5-C2180,"0"),0)</f>
        <v>7.5887974958655793</v>
      </c>
      <c r="L2180" s="114">
        <f>IF(C2180&lt;$G$6,Lähteandmed!$E$45*1.2*1.005*($G$6-O2180),0)</f>
        <v>27.339923519999996</v>
      </c>
      <c r="M2180" s="276" t="str">
        <f>IF(($G$4-Lähteandmed!$H$45*(Kraadpäevad!$G$4-Kraadpäevad!C2180))&gt;Lähteandmed!$I$45,($G$4-Lähteandmed!$H$45*(Kraadpäevad!$G$4-Kraadpäevad!C2180)),Lähteandmed!$I$45)</f>
        <v/>
      </c>
      <c r="N2180" s="114">
        <f>IFERROR(($G$4-M2180)/($G$4-C2180),Lähteandmed!$H$45)</f>
        <v>0</v>
      </c>
      <c r="O2180" s="276">
        <f t="shared" ref="O2180:O2243" si="69">N2180*($G$4-C2180)+C2180</f>
        <v>2.4</v>
      </c>
      <c r="P2180" s="276">
        <f>IF(O2180&lt;($G$6-1),Lähteandmed!$E$45*1.2*1.005*(($G$6-1)-O2180),0)</f>
        <v>25.587364319999999</v>
      </c>
    </row>
    <row r="2181" spans="2:16">
      <c r="B2181" s="113">
        <v>2177</v>
      </c>
      <c r="C2181" s="113">
        <v>2.4</v>
      </c>
      <c r="D2181" s="276">
        <f t="shared" si="68"/>
        <v>7.5887974958655793</v>
      </c>
      <c r="L2181" s="114">
        <f>IF(C2181&lt;$G$6,Lähteandmed!$E$45*1.2*1.005*($G$6-O2181),0)</f>
        <v>27.339923519999996</v>
      </c>
      <c r="M2181" s="276" t="str">
        <f>IF(($G$4-Lähteandmed!$H$45*(Kraadpäevad!$G$4-Kraadpäevad!C2181))&gt;Lähteandmed!$I$45,($G$4-Lähteandmed!$H$45*(Kraadpäevad!$G$4-Kraadpäevad!C2181)),Lähteandmed!$I$45)</f>
        <v/>
      </c>
      <c r="N2181" s="114">
        <f>IFERROR(($G$4-M2181)/($G$4-C2181),Lähteandmed!$H$45)</f>
        <v>0</v>
      </c>
      <c r="O2181" s="276">
        <f t="shared" si="69"/>
        <v>2.4</v>
      </c>
      <c r="P2181" s="276">
        <f>IF(O2181&lt;($G$6-1),Lähteandmed!$E$45*1.2*1.005*(($G$6-1)-O2181),0)</f>
        <v>25.587364319999999</v>
      </c>
    </row>
    <row r="2182" spans="2:16">
      <c r="B2182" s="113">
        <v>2178</v>
      </c>
      <c r="C2182" s="113">
        <v>2.4</v>
      </c>
      <c r="D2182" s="276">
        <f t="shared" si="68"/>
        <v>7.5887974958655793</v>
      </c>
      <c r="L2182" s="114">
        <f>IF(C2182&lt;$G$6,Lähteandmed!$E$45*1.2*1.005*($G$6-O2182),0)</f>
        <v>27.339923519999996</v>
      </c>
      <c r="M2182" s="276" t="str">
        <f>IF(($G$4-Lähteandmed!$H$45*(Kraadpäevad!$G$4-Kraadpäevad!C2182))&gt;Lähteandmed!$I$45,($G$4-Lähteandmed!$H$45*(Kraadpäevad!$G$4-Kraadpäevad!C2182)),Lähteandmed!$I$45)</f>
        <v/>
      </c>
      <c r="N2182" s="114">
        <f>IFERROR(($G$4-M2182)/($G$4-C2182),Lähteandmed!$H$45)</f>
        <v>0</v>
      </c>
      <c r="O2182" s="276">
        <f t="shared" si="69"/>
        <v>2.4</v>
      </c>
      <c r="P2182" s="276">
        <f>IF(O2182&lt;($G$6-1),Lähteandmed!$E$45*1.2*1.005*(($G$6-1)-O2182),0)</f>
        <v>25.587364319999999</v>
      </c>
    </row>
    <row r="2183" spans="2:16">
      <c r="B2183" s="113">
        <v>2179</v>
      </c>
      <c r="C2183" s="113">
        <v>2.2999999999999998</v>
      </c>
      <c r="D2183" s="276">
        <f t="shared" si="68"/>
        <v>7.6887974958655798</v>
      </c>
      <c r="L2183" s="114">
        <f>IF(C2183&lt;$G$6,Lähteandmed!$E$45*1.2*1.005*($G$6-O2183),0)</f>
        <v>27.515179439999997</v>
      </c>
      <c r="M2183" s="276" t="str">
        <f>IF(($G$4-Lähteandmed!$H$45*(Kraadpäevad!$G$4-Kraadpäevad!C2183))&gt;Lähteandmed!$I$45,($G$4-Lähteandmed!$H$45*(Kraadpäevad!$G$4-Kraadpäevad!C2183)),Lähteandmed!$I$45)</f>
        <v/>
      </c>
      <c r="N2183" s="114">
        <f>IFERROR(($G$4-M2183)/($G$4-C2183),Lähteandmed!$H$45)</f>
        <v>0</v>
      </c>
      <c r="O2183" s="276">
        <f t="shared" si="69"/>
        <v>2.2999999999999998</v>
      </c>
      <c r="P2183" s="276">
        <f>IF(O2183&lt;($G$6-1),Lähteandmed!$E$45*1.2*1.005*(($G$6-1)-O2183),0)</f>
        <v>25.762620239999997</v>
      </c>
    </row>
    <row r="2184" spans="2:16">
      <c r="B2184" s="113">
        <v>2180</v>
      </c>
      <c r="C2184" s="113">
        <v>2.1</v>
      </c>
      <c r="D2184" s="276">
        <f t="shared" si="68"/>
        <v>7.88879749586558</v>
      </c>
      <c r="L2184" s="114">
        <f>IF(C2184&lt;$G$6,Lähteandmed!$E$45*1.2*1.005*($G$6-O2184),0)</f>
        <v>27.86569128</v>
      </c>
      <c r="M2184" s="276" t="str">
        <f>IF(($G$4-Lähteandmed!$H$45*(Kraadpäevad!$G$4-Kraadpäevad!C2184))&gt;Lähteandmed!$I$45,($G$4-Lähteandmed!$H$45*(Kraadpäevad!$G$4-Kraadpäevad!C2184)),Lähteandmed!$I$45)</f>
        <v/>
      </c>
      <c r="N2184" s="114">
        <f>IFERROR(($G$4-M2184)/($G$4-C2184),Lähteandmed!$H$45)</f>
        <v>0</v>
      </c>
      <c r="O2184" s="276">
        <f t="shared" si="69"/>
        <v>2.1</v>
      </c>
      <c r="P2184" s="276">
        <f>IF(O2184&lt;($G$6-1),Lähteandmed!$E$45*1.2*1.005*(($G$6-1)-O2184),0)</f>
        <v>26.11313208</v>
      </c>
    </row>
    <row r="2185" spans="2:16">
      <c r="B2185" s="113">
        <v>2181</v>
      </c>
      <c r="C2185" s="113">
        <v>2</v>
      </c>
      <c r="D2185" s="276">
        <f t="shared" si="68"/>
        <v>7.9887974958655796</v>
      </c>
      <c r="L2185" s="114">
        <f>IF(C2185&lt;$G$6,Lähteandmed!$E$45*1.2*1.005*($G$6-O2185),0)</f>
        <v>28.040947199999998</v>
      </c>
      <c r="M2185" s="276" t="str">
        <f>IF(($G$4-Lähteandmed!$H$45*(Kraadpäevad!$G$4-Kraadpäevad!C2185))&gt;Lähteandmed!$I$45,($G$4-Lähteandmed!$H$45*(Kraadpäevad!$G$4-Kraadpäevad!C2185)),Lähteandmed!$I$45)</f>
        <v/>
      </c>
      <c r="N2185" s="114">
        <f>IFERROR(($G$4-M2185)/($G$4-C2185),Lähteandmed!$H$45)</f>
        <v>0</v>
      </c>
      <c r="O2185" s="276">
        <f t="shared" si="69"/>
        <v>2</v>
      </c>
      <c r="P2185" s="276">
        <f>IF(O2185&lt;($G$6-1),Lähteandmed!$E$45*1.2*1.005*(($G$6-1)-O2185),0)</f>
        <v>26.288387999999998</v>
      </c>
    </row>
    <row r="2186" spans="2:16">
      <c r="B2186" s="113">
        <v>2182</v>
      </c>
      <c r="C2186" s="113">
        <v>1.7</v>
      </c>
      <c r="D2186" s="276">
        <f t="shared" si="68"/>
        <v>8.2887974958655803</v>
      </c>
      <c r="L2186" s="114">
        <f>IF(C2186&lt;$G$6,Lähteandmed!$E$45*1.2*1.005*($G$6-O2186),0)</f>
        <v>28.566714959999999</v>
      </c>
      <c r="M2186" s="276" t="str">
        <f>IF(($G$4-Lähteandmed!$H$45*(Kraadpäevad!$G$4-Kraadpäevad!C2186))&gt;Lähteandmed!$I$45,($G$4-Lähteandmed!$H$45*(Kraadpäevad!$G$4-Kraadpäevad!C2186)),Lähteandmed!$I$45)</f>
        <v/>
      </c>
      <c r="N2186" s="114">
        <f>IFERROR(($G$4-M2186)/($G$4-C2186),Lähteandmed!$H$45)</f>
        <v>0</v>
      </c>
      <c r="O2186" s="276">
        <f t="shared" si="69"/>
        <v>1.7</v>
      </c>
      <c r="P2186" s="276">
        <f>IF(O2186&lt;($G$6-1),Lähteandmed!$E$45*1.2*1.005*(($G$6-1)-O2186),0)</f>
        <v>26.814155759999998</v>
      </c>
    </row>
    <row r="2187" spans="2:16">
      <c r="B2187" s="113">
        <v>2183</v>
      </c>
      <c r="C2187" s="113">
        <v>1.5</v>
      </c>
      <c r="D2187" s="276">
        <f t="shared" si="68"/>
        <v>8.4887974958655796</v>
      </c>
      <c r="L2187" s="114">
        <f>IF(C2187&lt;$G$6,Lähteandmed!$E$45*1.2*1.005*($G$6-O2187),0)</f>
        <v>28.917226799999998</v>
      </c>
      <c r="M2187" s="276" t="str">
        <f>IF(($G$4-Lähteandmed!$H$45*(Kraadpäevad!$G$4-Kraadpäevad!C2187))&gt;Lähteandmed!$I$45,($G$4-Lähteandmed!$H$45*(Kraadpäevad!$G$4-Kraadpäevad!C2187)),Lähteandmed!$I$45)</f>
        <v/>
      </c>
      <c r="N2187" s="114">
        <f>IFERROR(($G$4-M2187)/($G$4-C2187),Lähteandmed!$H$45)</f>
        <v>0</v>
      </c>
      <c r="O2187" s="276">
        <f t="shared" si="69"/>
        <v>1.5</v>
      </c>
      <c r="P2187" s="276">
        <f>IF(O2187&lt;($G$6-1),Lähteandmed!$E$45*1.2*1.005*(($G$6-1)-O2187),0)</f>
        <v>27.164667599999998</v>
      </c>
    </row>
    <row r="2188" spans="2:16">
      <c r="B2188" s="113">
        <v>2184</v>
      </c>
      <c r="C2188" s="113">
        <v>1.2</v>
      </c>
      <c r="D2188" s="276">
        <f t="shared" si="68"/>
        <v>8.7887974958655803</v>
      </c>
      <c r="L2188" s="114">
        <f>IF(C2188&lt;$G$6,Lähteandmed!$E$45*1.2*1.005*($G$6-O2188),0)</f>
        <v>29.442994559999999</v>
      </c>
      <c r="M2188" s="276" t="str">
        <f>IF(($G$4-Lähteandmed!$H$45*(Kraadpäevad!$G$4-Kraadpäevad!C2188))&gt;Lähteandmed!$I$45,($G$4-Lähteandmed!$H$45*(Kraadpäevad!$G$4-Kraadpäevad!C2188)),Lähteandmed!$I$45)</f>
        <v/>
      </c>
      <c r="N2188" s="114">
        <f>IFERROR(($G$4-M2188)/($G$4-C2188),Lähteandmed!$H$45)</f>
        <v>0</v>
      </c>
      <c r="O2188" s="276">
        <f t="shared" si="69"/>
        <v>1.2</v>
      </c>
      <c r="P2188" s="276">
        <f>IF(O2188&lt;($G$6-1),Lähteandmed!$E$45*1.2*1.005*(($G$6-1)-O2188),0)</f>
        <v>27.690435359999999</v>
      </c>
    </row>
    <row r="2189" spans="2:16">
      <c r="B2189" s="113">
        <v>2185</v>
      </c>
      <c r="C2189" s="113">
        <v>1.2</v>
      </c>
      <c r="D2189" s="276">
        <f t="shared" si="68"/>
        <v>8.7887974958655803</v>
      </c>
      <c r="L2189" s="114">
        <f>IF(C2189&lt;$G$6,Lähteandmed!$E$45*1.2*1.005*($G$6-O2189),0)</f>
        <v>29.442994559999999</v>
      </c>
      <c r="M2189" s="276" t="str">
        <f>IF(($G$4-Lähteandmed!$H$45*(Kraadpäevad!$G$4-Kraadpäevad!C2189))&gt;Lähteandmed!$I$45,($G$4-Lähteandmed!$H$45*(Kraadpäevad!$G$4-Kraadpäevad!C2189)),Lähteandmed!$I$45)</f>
        <v/>
      </c>
      <c r="N2189" s="114">
        <f>IFERROR(($G$4-M2189)/($G$4-C2189),Lähteandmed!$H$45)</f>
        <v>0</v>
      </c>
      <c r="O2189" s="276">
        <f t="shared" si="69"/>
        <v>1.2</v>
      </c>
      <c r="P2189" s="276">
        <f>IF(O2189&lt;($G$6-1),Lähteandmed!$E$45*1.2*1.005*(($G$6-1)-O2189),0)</f>
        <v>27.690435359999999</v>
      </c>
    </row>
    <row r="2190" spans="2:16">
      <c r="B2190" s="113">
        <v>2186</v>
      </c>
      <c r="C2190" s="113">
        <v>1.1000000000000001</v>
      </c>
      <c r="D2190" s="276">
        <f t="shared" si="68"/>
        <v>8.88879749586558</v>
      </c>
      <c r="L2190" s="114">
        <f>IF(C2190&lt;$G$6,Lähteandmed!$E$45*1.2*1.005*($G$6-O2190),0)</f>
        <v>29.618250479999997</v>
      </c>
      <c r="M2190" s="276" t="str">
        <f>IF(($G$4-Lähteandmed!$H$45*(Kraadpäevad!$G$4-Kraadpäevad!C2190))&gt;Lähteandmed!$I$45,($G$4-Lähteandmed!$H$45*(Kraadpäevad!$G$4-Kraadpäevad!C2190)),Lähteandmed!$I$45)</f>
        <v/>
      </c>
      <c r="N2190" s="114">
        <f>IFERROR(($G$4-M2190)/($G$4-C2190),Lähteandmed!$H$45)</f>
        <v>0</v>
      </c>
      <c r="O2190" s="276">
        <f t="shared" si="69"/>
        <v>1.1000000000000001</v>
      </c>
      <c r="P2190" s="276">
        <f>IF(O2190&lt;($G$6-1),Lähteandmed!$E$45*1.2*1.005*(($G$6-1)-O2190),0)</f>
        <v>27.86569128</v>
      </c>
    </row>
    <row r="2191" spans="2:16">
      <c r="B2191" s="113">
        <v>2187</v>
      </c>
      <c r="C2191" s="113">
        <v>1.1000000000000001</v>
      </c>
      <c r="D2191" s="276">
        <f t="shared" si="68"/>
        <v>8.88879749586558</v>
      </c>
      <c r="L2191" s="114">
        <f>IF(C2191&lt;$G$6,Lähteandmed!$E$45*1.2*1.005*($G$6-O2191),0)</f>
        <v>29.618250479999997</v>
      </c>
      <c r="M2191" s="276" t="str">
        <f>IF(($G$4-Lähteandmed!$H$45*(Kraadpäevad!$G$4-Kraadpäevad!C2191))&gt;Lähteandmed!$I$45,($G$4-Lähteandmed!$H$45*(Kraadpäevad!$G$4-Kraadpäevad!C2191)),Lähteandmed!$I$45)</f>
        <v/>
      </c>
      <c r="N2191" s="114">
        <f>IFERROR(($G$4-M2191)/($G$4-C2191),Lähteandmed!$H$45)</f>
        <v>0</v>
      </c>
      <c r="O2191" s="276">
        <f t="shared" si="69"/>
        <v>1.1000000000000001</v>
      </c>
      <c r="P2191" s="276">
        <f>IF(O2191&lt;($G$6-1),Lähteandmed!$E$45*1.2*1.005*(($G$6-1)-O2191),0)</f>
        <v>27.86569128</v>
      </c>
    </row>
    <row r="2192" spans="2:16">
      <c r="B2192" s="113">
        <v>2188</v>
      </c>
      <c r="C2192" s="113">
        <v>1</v>
      </c>
      <c r="D2192" s="276">
        <f t="shared" si="68"/>
        <v>8.9887974958655796</v>
      </c>
      <c r="L2192" s="114">
        <f>IF(C2192&lt;$G$6,Lähteandmed!$E$45*1.2*1.005*($G$6-O2192),0)</f>
        <v>29.793506399999998</v>
      </c>
      <c r="M2192" s="276" t="str">
        <f>IF(($G$4-Lähteandmed!$H$45*(Kraadpäevad!$G$4-Kraadpäevad!C2192))&gt;Lähteandmed!$I$45,($G$4-Lähteandmed!$H$45*(Kraadpäevad!$G$4-Kraadpäevad!C2192)),Lähteandmed!$I$45)</f>
        <v/>
      </c>
      <c r="N2192" s="114">
        <f>IFERROR(($G$4-M2192)/($G$4-C2192),Lähteandmed!$H$45)</f>
        <v>0</v>
      </c>
      <c r="O2192" s="276">
        <f t="shared" si="69"/>
        <v>1</v>
      </c>
      <c r="P2192" s="276">
        <f>IF(O2192&lt;($G$6-1),Lähteandmed!$E$45*1.2*1.005*(($G$6-1)-O2192),0)</f>
        <v>28.040947199999998</v>
      </c>
    </row>
    <row r="2193" spans="2:16">
      <c r="B2193" s="113">
        <v>2189</v>
      </c>
      <c r="C2193" s="113">
        <v>1</v>
      </c>
      <c r="D2193" s="276">
        <f t="shared" si="68"/>
        <v>8.9887974958655796</v>
      </c>
      <c r="L2193" s="114">
        <f>IF(C2193&lt;$G$6,Lähteandmed!$E$45*1.2*1.005*($G$6-O2193),0)</f>
        <v>29.793506399999998</v>
      </c>
      <c r="M2193" s="276" t="str">
        <f>IF(($G$4-Lähteandmed!$H$45*(Kraadpäevad!$G$4-Kraadpäevad!C2193))&gt;Lähteandmed!$I$45,($G$4-Lähteandmed!$H$45*(Kraadpäevad!$G$4-Kraadpäevad!C2193)),Lähteandmed!$I$45)</f>
        <v/>
      </c>
      <c r="N2193" s="114">
        <f>IFERROR(($G$4-M2193)/($G$4-C2193),Lähteandmed!$H$45)</f>
        <v>0</v>
      </c>
      <c r="O2193" s="276">
        <f t="shared" si="69"/>
        <v>1</v>
      </c>
      <c r="P2193" s="276">
        <f>IF(O2193&lt;($G$6-1),Lähteandmed!$E$45*1.2*1.005*(($G$6-1)-O2193),0)</f>
        <v>28.040947199999998</v>
      </c>
    </row>
    <row r="2194" spans="2:16">
      <c r="B2194" s="113">
        <v>2190</v>
      </c>
      <c r="C2194" s="113">
        <v>0.9</v>
      </c>
      <c r="D2194" s="276">
        <f t="shared" si="68"/>
        <v>9.0887974958655793</v>
      </c>
      <c r="L2194" s="114">
        <f>IF(C2194&lt;$G$6,Lähteandmed!$E$45*1.2*1.005*($G$6-O2194),0)</f>
        <v>29.96876232</v>
      </c>
      <c r="M2194" s="276" t="str">
        <f>IF(($G$4-Lähteandmed!$H$45*(Kraadpäevad!$G$4-Kraadpäevad!C2194))&gt;Lähteandmed!$I$45,($G$4-Lähteandmed!$H$45*(Kraadpäevad!$G$4-Kraadpäevad!C2194)),Lähteandmed!$I$45)</f>
        <v/>
      </c>
      <c r="N2194" s="114">
        <f>IFERROR(($G$4-M2194)/($G$4-C2194),Lähteandmed!$H$45)</f>
        <v>0</v>
      </c>
      <c r="O2194" s="276">
        <f t="shared" si="69"/>
        <v>0.9</v>
      </c>
      <c r="P2194" s="276">
        <f>IF(O2194&lt;($G$6-1),Lähteandmed!$E$45*1.2*1.005*(($G$6-1)-O2194),0)</f>
        <v>28.216203119999999</v>
      </c>
    </row>
    <row r="2195" spans="2:16">
      <c r="B2195" s="113">
        <v>2191</v>
      </c>
      <c r="C2195" s="113">
        <v>0.7</v>
      </c>
      <c r="D2195" s="276">
        <f t="shared" si="68"/>
        <v>9.2887974958655803</v>
      </c>
      <c r="L2195" s="114">
        <f>IF(C2195&lt;$G$6,Lähteandmed!$E$45*1.2*1.005*($G$6-O2195),0)</f>
        <v>30.319274159999999</v>
      </c>
      <c r="M2195" s="276" t="str">
        <f>IF(($G$4-Lähteandmed!$H$45*(Kraadpäevad!$G$4-Kraadpäevad!C2195))&gt;Lähteandmed!$I$45,($G$4-Lähteandmed!$H$45*(Kraadpäevad!$G$4-Kraadpäevad!C2195)),Lähteandmed!$I$45)</f>
        <v/>
      </c>
      <c r="N2195" s="114">
        <f>IFERROR(($G$4-M2195)/($G$4-C2195),Lähteandmed!$H$45)</f>
        <v>0</v>
      </c>
      <c r="O2195" s="276">
        <f t="shared" si="69"/>
        <v>0.7</v>
      </c>
      <c r="P2195" s="276">
        <f>IF(O2195&lt;($G$6-1),Lähteandmed!$E$45*1.2*1.005*(($G$6-1)-O2195),0)</f>
        <v>28.566714959999999</v>
      </c>
    </row>
    <row r="2196" spans="2:16">
      <c r="B2196" s="113">
        <v>2192</v>
      </c>
      <c r="C2196" s="113">
        <v>0.6</v>
      </c>
      <c r="D2196" s="276">
        <f t="shared" si="68"/>
        <v>9.38879749586558</v>
      </c>
      <c r="L2196" s="114">
        <f>IF(C2196&lt;$G$6,Lähteandmed!$E$45*1.2*1.005*($G$6-O2196),0)</f>
        <v>30.494530079999997</v>
      </c>
      <c r="M2196" s="276" t="str">
        <f>IF(($G$4-Lähteandmed!$H$45*(Kraadpäevad!$G$4-Kraadpäevad!C2196))&gt;Lähteandmed!$I$45,($G$4-Lähteandmed!$H$45*(Kraadpäevad!$G$4-Kraadpäevad!C2196)),Lähteandmed!$I$45)</f>
        <v/>
      </c>
      <c r="N2196" s="114">
        <f>IFERROR(($G$4-M2196)/($G$4-C2196),Lähteandmed!$H$45)</f>
        <v>0</v>
      </c>
      <c r="O2196" s="276">
        <f t="shared" si="69"/>
        <v>0.6</v>
      </c>
      <c r="P2196" s="276">
        <f>IF(O2196&lt;($G$6-1),Lähteandmed!$E$45*1.2*1.005*(($G$6-1)-O2196),0)</f>
        <v>28.741970879999997</v>
      </c>
    </row>
    <row r="2197" spans="2:16">
      <c r="B2197" s="113">
        <v>2193</v>
      </c>
      <c r="C2197" s="113">
        <v>0.4</v>
      </c>
      <c r="D2197" s="276">
        <f t="shared" si="68"/>
        <v>9.5887974958655793</v>
      </c>
      <c r="L2197" s="114">
        <f>IF(C2197&lt;$G$6,Lähteandmed!$E$45*1.2*1.005*($G$6-O2197),0)</f>
        <v>30.84504192</v>
      </c>
      <c r="M2197" s="276" t="str">
        <f>IF(($G$4-Lähteandmed!$H$45*(Kraadpäevad!$G$4-Kraadpäevad!C2197))&gt;Lähteandmed!$I$45,($G$4-Lähteandmed!$H$45*(Kraadpäevad!$G$4-Kraadpäevad!C2197)),Lähteandmed!$I$45)</f>
        <v/>
      </c>
      <c r="N2197" s="114">
        <f>IFERROR(($G$4-M2197)/($G$4-C2197),Lähteandmed!$H$45)</f>
        <v>0</v>
      </c>
      <c r="O2197" s="276">
        <f t="shared" si="69"/>
        <v>0.4</v>
      </c>
      <c r="P2197" s="276">
        <f>IF(O2197&lt;($G$6-1),Lähteandmed!$E$45*1.2*1.005*(($G$6-1)-O2197),0)</f>
        <v>29.09248272</v>
      </c>
    </row>
    <row r="2198" spans="2:16">
      <c r="B2198" s="113">
        <v>2194</v>
      </c>
      <c r="C2198" s="113">
        <v>0.4</v>
      </c>
      <c r="D2198" s="276">
        <f t="shared" si="68"/>
        <v>9.5887974958655793</v>
      </c>
      <c r="L2198" s="114">
        <f>IF(C2198&lt;$G$6,Lähteandmed!$E$45*1.2*1.005*($G$6-O2198),0)</f>
        <v>30.84504192</v>
      </c>
      <c r="M2198" s="276" t="str">
        <f>IF(($G$4-Lähteandmed!$H$45*(Kraadpäevad!$G$4-Kraadpäevad!C2198))&gt;Lähteandmed!$I$45,($G$4-Lähteandmed!$H$45*(Kraadpäevad!$G$4-Kraadpäevad!C2198)),Lähteandmed!$I$45)</f>
        <v/>
      </c>
      <c r="N2198" s="114">
        <f>IFERROR(($G$4-M2198)/($G$4-C2198),Lähteandmed!$H$45)</f>
        <v>0</v>
      </c>
      <c r="O2198" s="276">
        <f t="shared" si="69"/>
        <v>0.4</v>
      </c>
      <c r="P2198" s="276">
        <f>IF(O2198&lt;($G$6-1),Lähteandmed!$E$45*1.2*1.005*(($G$6-1)-O2198),0)</f>
        <v>29.09248272</v>
      </c>
    </row>
    <row r="2199" spans="2:16">
      <c r="B2199" s="113">
        <v>2195</v>
      </c>
      <c r="C2199" s="113">
        <v>0.5</v>
      </c>
      <c r="D2199" s="276">
        <f t="shared" si="68"/>
        <v>9.4887974958655796</v>
      </c>
      <c r="L2199" s="114">
        <f>IF(C2199&lt;$G$6,Lähteandmed!$E$45*1.2*1.005*($G$6-O2199),0)</f>
        <v>30.669785999999998</v>
      </c>
      <c r="M2199" s="276" t="str">
        <f>IF(($G$4-Lähteandmed!$H$45*(Kraadpäevad!$G$4-Kraadpäevad!C2199))&gt;Lähteandmed!$I$45,($G$4-Lähteandmed!$H$45*(Kraadpäevad!$G$4-Kraadpäevad!C2199)),Lähteandmed!$I$45)</f>
        <v/>
      </c>
      <c r="N2199" s="114">
        <f>IFERROR(($G$4-M2199)/($G$4-C2199),Lähteandmed!$H$45)</f>
        <v>0</v>
      </c>
      <c r="O2199" s="276">
        <f t="shared" si="69"/>
        <v>0.5</v>
      </c>
      <c r="P2199" s="276">
        <f>IF(O2199&lt;($G$6-1),Lähteandmed!$E$45*1.2*1.005*(($G$6-1)-O2199),0)</f>
        <v>28.917226799999998</v>
      </c>
    </row>
    <row r="2200" spans="2:16">
      <c r="B2200" s="113">
        <v>2196</v>
      </c>
      <c r="C2200" s="113">
        <v>0.5</v>
      </c>
      <c r="D2200" s="276">
        <f t="shared" si="68"/>
        <v>9.4887974958655796</v>
      </c>
      <c r="L2200" s="114">
        <f>IF(C2200&lt;$G$6,Lähteandmed!$E$45*1.2*1.005*($G$6-O2200),0)</f>
        <v>30.669785999999998</v>
      </c>
      <c r="M2200" s="276" t="str">
        <f>IF(($G$4-Lähteandmed!$H$45*(Kraadpäevad!$G$4-Kraadpäevad!C2200))&gt;Lähteandmed!$I$45,($G$4-Lähteandmed!$H$45*(Kraadpäevad!$G$4-Kraadpäevad!C2200)),Lähteandmed!$I$45)</f>
        <v/>
      </c>
      <c r="N2200" s="114">
        <f>IFERROR(($G$4-M2200)/($G$4-C2200),Lähteandmed!$H$45)</f>
        <v>0</v>
      </c>
      <c r="O2200" s="276">
        <f t="shared" si="69"/>
        <v>0.5</v>
      </c>
      <c r="P2200" s="276">
        <f>IF(O2200&lt;($G$6-1),Lähteandmed!$E$45*1.2*1.005*(($G$6-1)-O2200),0)</f>
        <v>28.917226799999998</v>
      </c>
    </row>
    <row r="2201" spans="2:16">
      <c r="B2201" s="113">
        <v>2197</v>
      </c>
      <c r="C2201" s="113">
        <v>0.9</v>
      </c>
      <c r="D2201" s="276">
        <f t="shared" si="68"/>
        <v>9.0887974958655793</v>
      </c>
      <c r="L2201" s="114">
        <f>IF(C2201&lt;$G$6,Lähteandmed!$E$45*1.2*1.005*($G$6-O2201),0)</f>
        <v>29.96876232</v>
      </c>
      <c r="M2201" s="276" t="str">
        <f>IF(($G$4-Lähteandmed!$H$45*(Kraadpäevad!$G$4-Kraadpäevad!C2201))&gt;Lähteandmed!$I$45,($G$4-Lähteandmed!$H$45*(Kraadpäevad!$G$4-Kraadpäevad!C2201)),Lähteandmed!$I$45)</f>
        <v/>
      </c>
      <c r="N2201" s="114">
        <f>IFERROR(($G$4-M2201)/($G$4-C2201),Lähteandmed!$H$45)</f>
        <v>0</v>
      </c>
      <c r="O2201" s="276">
        <f t="shared" si="69"/>
        <v>0.9</v>
      </c>
      <c r="P2201" s="276">
        <f>IF(O2201&lt;($G$6-1),Lähteandmed!$E$45*1.2*1.005*(($G$6-1)-O2201),0)</f>
        <v>28.216203119999999</v>
      </c>
    </row>
    <row r="2202" spans="2:16">
      <c r="B2202" s="113">
        <v>2198</v>
      </c>
      <c r="C2202" s="113">
        <v>1.4</v>
      </c>
      <c r="D2202" s="276">
        <f t="shared" si="68"/>
        <v>8.5887974958655793</v>
      </c>
      <c r="L2202" s="114">
        <f>IF(C2202&lt;$G$6,Lähteandmed!$E$45*1.2*1.005*($G$6-O2202),0)</f>
        <v>29.09248272</v>
      </c>
      <c r="M2202" s="276" t="str">
        <f>IF(($G$4-Lähteandmed!$H$45*(Kraadpäevad!$G$4-Kraadpäevad!C2202))&gt;Lähteandmed!$I$45,($G$4-Lähteandmed!$H$45*(Kraadpäevad!$G$4-Kraadpäevad!C2202)),Lähteandmed!$I$45)</f>
        <v/>
      </c>
      <c r="N2202" s="114">
        <f>IFERROR(($G$4-M2202)/($G$4-C2202),Lähteandmed!$H$45)</f>
        <v>0</v>
      </c>
      <c r="O2202" s="276">
        <f t="shared" si="69"/>
        <v>1.4</v>
      </c>
      <c r="P2202" s="276">
        <f>IF(O2202&lt;($G$6-1),Lähteandmed!$E$45*1.2*1.005*(($G$6-1)-O2202),0)</f>
        <v>27.339923519999996</v>
      </c>
    </row>
    <row r="2203" spans="2:16">
      <c r="B2203" s="113">
        <v>2199</v>
      </c>
      <c r="C2203" s="113">
        <v>1.8</v>
      </c>
      <c r="D2203" s="276">
        <f t="shared" si="68"/>
        <v>8.1887974958655789</v>
      </c>
      <c r="L2203" s="114">
        <f>IF(C2203&lt;$G$6,Lähteandmed!$E$45*1.2*1.005*($G$6-O2203),0)</f>
        <v>28.391459039999997</v>
      </c>
      <c r="M2203" s="276" t="str">
        <f>IF(($G$4-Lähteandmed!$H$45*(Kraadpäevad!$G$4-Kraadpäevad!C2203))&gt;Lähteandmed!$I$45,($G$4-Lähteandmed!$H$45*(Kraadpäevad!$G$4-Kraadpäevad!C2203)),Lähteandmed!$I$45)</f>
        <v/>
      </c>
      <c r="N2203" s="114">
        <f>IFERROR(($G$4-M2203)/($G$4-C2203),Lähteandmed!$H$45)</f>
        <v>0</v>
      </c>
      <c r="O2203" s="276">
        <f t="shared" si="69"/>
        <v>1.8</v>
      </c>
      <c r="P2203" s="276">
        <f>IF(O2203&lt;($G$6-1),Lähteandmed!$E$45*1.2*1.005*(($G$6-1)-O2203),0)</f>
        <v>26.638899839999997</v>
      </c>
    </row>
    <row r="2204" spans="2:16">
      <c r="B2204" s="113">
        <v>2200</v>
      </c>
      <c r="C2204" s="113">
        <v>1.9</v>
      </c>
      <c r="D2204" s="276">
        <f t="shared" si="68"/>
        <v>8.0887974958655793</v>
      </c>
      <c r="L2204" s="114">
        <f>IF(C2204&lt;$G$6,Lähteandmed!$E$45*1.2*1.005*($G$6-O2204),0)</f>
        <v>28.216203119999999</v>
      </c>
      <c r="M2204" s="276" t="str">
        <f>IF(($G$4-Lähteandmed!$H$45*(Kraadpäevad!$G$4-Kraadpäevad!C2204))&gt;Lähteandmed!$I$45,($G$4-Lähteandmed!$H$45*(Kraadpäevad!$G$4-Kraadpäevad!C2204)),Lähteandmed!$I$45)</f>
        <v/>
      </c>
      <c r="N2204" s="114">
        <f>IFERROR(($G$4-M2204)/($G$4-C2204),Lähteandmed!$H$45)</f>
        <v>0</v>
      </c>
      <c r="O2204" s="276">
        <f t="shared" si="69"/>
        <v>1.9</v>
      </c>
      <c r="P2204" s="276">
        <f>IF(O2204&lt;($G$6-1),Lähteandmed!$E$45*1.2*1.005*(($G$6-1)-O2204),0)</f>
        <v>26.463643919999999</v>
      </c>
    </row>
    <row r="2205" spans="2:16">
      <c r="B2205" s="113">
        <v>2201</v>
      </c>
      <c r="C2205" s="113">
        <v>2.1</v>
      </c>
      <c r="D2205" s="276">
        <f t="shared" si="68"/>
        <v>7.88879749586558</v>
      </c>
      <c r="L2205" s="114">
        <f>IF(C2205&lt;$G$6,Lähteandmed!$E$45*1.2*1.005*($G$6-O2205),0)</f>
        <v>27.86569128</v>
      </c>
      <c r="M2205" s="276" t="str">
        <f>IF(($G$4-Lähteandmed!$H$45*(Kraadpäevad!$G$4-Kraadpäevad!C2205))&gt;Lähteandmed!$I$45,($G$4-Lähteandmed!$H$45*(Kraadpäevad!$G$4-Kraadpäevad!C2205)),Lähteandmed!$I$45)</f>
        <v/>
      </c>
      <c r="N2205" s="114">
        <f>IFERROR(($G$4-M2205)/($G$4-C2205),Lähteandmed!$H$45)</f>
        <v>0</v>
      </c>
      <c r="O2205" s="276">
        <f t="shared" si="69"/>
        <v>2.1</v>
      </c>
      <c r="P2205" s="276">
        <f>IF(O2205&lt;($G$6-1),Lähteandmed!$E$45*1.2*1.005*(($G$6-1)-O2205),0)</f>
        <v>26.11313208</v>
      </c>
    </row>
    <row r="2206" spans="2:16">
      <c r="B2206" s="113">
        <v>2202</v>
      </c>
      <c r="C2206" s="113">
        <v>2.2000000000000002</v>
      </c>
      <c r="D2206" s="276">
        <f t="shared" si="68"/>
        <v>7.7887974958655795</v>
      </c>
      <c r="L2206" s="114">
        <f>IF(C2206&lt;$G$6,Lähteandmed!$E$45*1.2*1.005*($G$6-O2206),0)</f>
        <v>27.690435359999999</v>
      </c>
      <c r="M2206" s="276" t="str">
        <f>IF(($G$4-Lähteandmed!$H$45*(Kraadpäevad!$G$4-Kraadpäevad!C2206))&gt;Lähteandmed!$I$45,($G$4-Lähteandmed!$H$45*(Kraadpäevad!$G$4-Kraadpäevad!C2206)),Lähteandmed!$I$45)</f>
        <v/>
      </c>
      <c r="N2206" s="114">
        <f>IFERROR(($G$4-M2206)/($G$4-C2206),Lähteandmed!$H$45)</f>
        <v>0</v>
      </c>
      <c r="O2206" s="276">
        <f t="shared" si="69"/>
        <v>2.2000000000000002</v>
      </c>
      <c r="P2206" s="276">
        <f>IF(O2206&lt;($G$6-1),Lähteandmed!$E$45*1.2*1.005*(($G$6-1)-O2206),0)</f>
        <v>25.937876159999998</v>
      </c>
    </row>
    <row r="2207" spans="2:16">
      <c r="B2207" s="113">
        <v>2203</v>
      </c>
      <c r="C2207" s="113">
        <v>2</v>
      </c>
      <c r="D2207" s="276">
        <f t="shared" si="68"/>
        <v>7.9887974958655796</v>
      </c>
      <c r="L2207" s="114">
        <f>IF(C2207&lt;$G$6,Lähteandmed!$E$45*1.2*1.005*($G$6-O2207),0)</f>
        <v>28.040947199999998</v>
      </c>
      <c r="M2207" s="276" t="str">
        <f>IF(($G$4-Lähteandmed!$H$45*(Kraadpäevad!$G$4-Kraadpäevad!C2207))&gt;Lähteandmed!$I$45,($G$4-Lähteandmed!$H$45*(Kraadpäevad!$G$4-Kraadpäevad!C2207)),Lähteandmed!$I$45)</f>
        <v/>
      </c>
      <c r="N2207" s="114">
        <f>IFERROR(($G$4-M2207)/($G$4-C2207),Lähteandmed!$H$45)</f>
        <v>0</v>
      </c>
      <c r="O2207" s="276">
        <f t="shared" si="69"/>
        <v>2</v>
      </c>
      <c r="P2207" s="276">
        <f>IF(O2207&lt;($G$6-1),Lähteandmed!$E$45*1.2*1.005*(($G$6-1)-O2207),0)</f>
        <v>26.288387999999998</v>
      </c>
    </row>
    <row r="2208" spans="2:16">
      <c r="B2208" s="113">
        <v>2204</v>
      </c>
      <c r="C2208" s="113">
        <v>1.8</v>
      </c>
      <c r="D2208" s="276">
        <f t="shared" si="68"/>
        <v>8.1887974958655789</v>
      </c>
      <c r="L2208" s="114">
        <f>IF(C2208&lt;$G$6,Lähteandmed!$E$45*1.2*1.005*($G$6-O2208),0)</f>
        <v>28.391459039999997</v>
      </c>
      <c r="M2208" s="276" t="str">
        <f>IF(($G$4-Lähteandmed!$H$45*(Kraadpäevad!$G$4-Kraadpäevad!C2208))&gt;Lähteandmed!$I$45,($G$4-Lähteandmed!$H$45*(Kraadpäevad!$G$4-Kraadpäevad!C2208)),Lähteandmed!$I$45)</f>
        <v/>
      </c>
      <c r="N2208" s="114">
        <f>IFERROR(($G$4-M2208)/($G$4-C2208),Lähteandmed!$H$45)</f>
        <v>0</v>
      </c>
      <c r="O2208" s="276">
        <f t="shared" si="69"/>
        <v>1.8</v>
      </c>
      <c r="P2208" s="276">
        <f>IF(O2208&lt;($G$6-1),Lähteandmed!$E$45*1.2*1.005*(($G$6-1)-O2208),0)</f>
        <v>26.638899839999997</v>
      </c>
    </row>
    <row r="2209" spans="2:16">
      <c r="B2209" s="113">
        <v>2205</v>
      </c>
      <c r="C2209" s="113">
        <v>1.6</v>
      </c>
      <c r="D2209" s="276">
        <f t="shared" si="68"/>
        <v>8.38879749586558</v>
      </c>
      <c r="L2209" s="114">
        <f>IF(C2209&lt;$G$6,Lähteandmed!$E$45*1.2*1.005*($G$6-O2209),0)</f>
        <v>28.741970879999997</v>
      </c>
      <c r="M2209" s="276" t="str">
        <f>IF(($G$4-Lähteandmed!$H$45*(Kraadpäevad!$G$4-Kraadpäevad!C2209))&gt;Lähteandmed!$I$45,($G$4-Lähteandmed!$H$45*(Kraadpäevad!$G$4-Kraadpäevad!C2209)),Lähteandmed!$I$45)</f>
        <v/>
      </c>
      <c r="N2209" s="114">
        <f>IFERROR(($G$4-M2209)/($G$4-C2209),Lähteandmed!$H$45)</f>
        <v>0</v>
      </c>
      <c r="O2209" s="276">
        <f t="shared" si="69"/>
        <v>1.6</v>
      </c>
      <c r="P2209" s="276">
        <f>IF(O2209&lt;($G$6-1),Lähteandmed!$E$45*1.2*1.005*(($G$6-1)-O2209),0)</f>
        <v>26.98941168</v>
      </c>
    </row>
    <row r="2210" spans="2:16">
      <c r="B2210" s="113">
        <v>2206</v>
      </c>
      <c r="C2210" s="113">
        <v>1.4</v>
      </c>
      <c r="D2210" s="276">
        <f t="shared" si="68"/>
        <v>8.5887974958655793</v>
      </c>
      <c r="L2210" s="114">
        <f>IF(C2210&lt;$G$6,Lähteandmed!$E$45*1.2*1.005*($G$6-O2210),0)</f>
        <v>29.09248272</v>
      </c>
      <c r="M2210" s="276" t="str">
        <f>IF(($G$4-Lähteandmed!$H$45*(Kraadpäevad!$G$4-Kraadpäevad!C2210))&gt;Lähteandmed!$I$45,($G$4-Lähteandmed!$H$45*(Kraadpäevad!$G$4-Kraadpäevad!C2210)),Lähteandmed!$I$45)</f>
        <v/>
      </c>
      <c r="N2210" s="114">
        <f>IFERROR(($G$4-M2210)/($G$4-C2210),Lähteandmed!$H$45)</f>
        <v>0</v>
      </c>
      <c r="O2210" s="276">
        <f t="shared" si="69"/>
        <v>1.4</v>
      </c>
      <c r="P2210" s="276">
        <f>IF(O2210&lt;($G$6-1),Lähteandmed!$E$45*1.2*1.005*(($G$6-1)-O2210),0)</f>
        <v>27.339923519999996</v>
      </c>
    </row>
    <row r="2211" spans="2:16">
      <c r="B2211" s="113">
        <v>2207</v>
      </c>
      <c r="C2211" s="113">
        <v>1.1000000000000001</v>
      </c>
      <c r="D2211" s="276">
        <f t="shared" si="68"/>
        <v>8.88879749586558</v>
      </c>
      <c r="L2211" s="114">
        <f>IF(C2211&lt;$G$6,Lähteandmed!$E$45*1.2*1.005*($G$6-O2211),0)</f>
        <v>29.618250479999997</v>
      </c>
      <c r="M2211" s="276" t="str">
        <f>IF(($G$4-Lähteandmed!$H$45*(Kraadpäevad!$G$4-Kraadpäevad!C2211))&gt;Lähteandmed!$I$45,($G$4-Lähteandmed!$H$45*(Kraadpäevad!$G$4-Kraadpäevad!C2211)),Lähteandmed!$I$45)</f>
        <v/>
      </c>
      <c r="N2211" s="114">
        <f>IFERROR(($G$4-M2211)/($G$4-C2211),Lähteandmed!$H$45)</f>
        <v>0</v>
      </c>
      <c r="O2211" s="276">
        <f t="shared" si="69"/>
        <v>1.1000000000000001</v>
      </c>
      <c r="P2211" s="276">
        <f>IF(O2211&lt;($G$6-1),Lähteandmed!$E$45*1.2*1.005*(($G$6-1)-O2211),0)</f>
        <v>27.86569128</v>
      </c>
    </row>
    <row r="2212" spans="2:16">
      <c r="B2212" s="113">
        <v>2208</v>
      </c>
      <c r="C2212" s="113">
        <v>0.9</v>
      </c>
      <c r="D2212" s="276">
        <f t="shared" si="68"/>
        <v>9.0887974958655793</v>
      </c>
      <c r="L2212" s="114">
        <f>IF(C2212&lt;$G$6,Lähteandmed!$E$45*1.2*1.005*($G$6-O2212),0)</f>
        <v>29.96876232</v>
      </c>
      <c r="M2212" s="276" t="str">
        <f>IF(($G$4-Lähteandmed!$H$45*(Kraadpäevad!$G$4-Kraadpäevad!C2212))&gt;Lähteandmed!$I$45,($G$4-Lähteandmed!$H$45*(Kraadpäevad!$G$4-Kraadpäevad!C2212)),Lähteandmed!$I$45)</f>
        <v/>
      </c>
      <c r="N2212" s="114">
        <f>IFERROR(($G$4-M2212)/($G$4-C2212),Lähteandmed!$H$45)</f>
        <v>0</v>
      </c>
      <c r="O2212" s="276">
        <f t="shared" si="69"/>
        <v>0.9</v>
      </c>
      <c r="P2212" s="276">
        <f>IF(O2212&lt;($G$6-1),Lähteandmed!$E$45*1.2*1.005*(($G$6-1)-O2212),0)</f>
        <v>28.216203119999999</v>
      </c>
    </row>
    <row r="2213" spans="2:16">
      <c r="B2213" s="113">
        <v>2209</v>
      </c>
      <c r="C2213" s="113">
        <v>0.6</v>
      </c>
      <c r="D2213" s="276">
        <f t="shared" si="68"/>
        <v>9.38879749586558</v>
      </c>
      <c r="L2213" s="114">
        <f>IF(C2213&lt;$G$6,Lähteandmed!$E$45*1.2*1.005*($G$6-O2213),0)</f>
        <v>30.494530079999997</v>
      </c>
      <c r="M2213" s="276" t="str">
        <f>IF(($G$4-Lähteandmed!$H$45*(Kraadpäevad!$G$4-Kraadpäevad!C2213))&gt;Lähteandmed!$I$45,($G$4-Lähteandmed!$H$45*(Kraadpäevad!$G$4-Kraadpäevad!C2213)),Lähteandmed!$I$45)</f>
        <v/>
      </c>
      <c r="N2213" s="114">
        <f>IFERROR(($G$4-M2213)/($G$4-C2213),Lähteandmed!$H$45)</f>
        <v>0</v>
      </c>
      <c r="O2213" s="276">
        <f t="shared" si="69"/>
        <v>0.6</v>
      </c>
      <c r="P2213" s="276">
        <f>IF(O2213&lt;($G$6-1),Lähteandmed!$E$45*1.2*1.005*(($G$6-1)-O2213),0)</f>
        <v>28.741970879999997</v>
      </c>
    </row>
    <row r="2214" spans="2:16">
      <c r="B2214" s="113">
        <v>2210</v>
      </c>
      <c r="C2214" s="113">
        <v>0.2</v>
      </c>
      <c r="D2214" s="276">
        <f t="shared" si="68"/>
        <v>9.7887974958655803</v>
      </c>
      <c r="L2214" s="114">
        <f>IF(C2214&lt;$G$6,Lähteandmed!$E$45*1.2*1.005*($G$6-O2214),0)</f>
        <v>31.195553759999999</v>
      </c>
      <c r="M2214" s="276" t="str">
        <f>IF(($G$4-Lähteandmed!$H$45*(Kraadpäevad!$G$4-Kraadpäevad!C2214))&gt;Lähteandmed!$I$45,($G$4-Lähteandmed!$H$45*(Kraadpäevad!$G$4-Kraadpäevad!C2214)),Lähteandmed!$I$45)</f>
        <v/>
      </c>
      <c r="N2214" s="114">
        <f>IFERROR(($G$4-M2214)/($G$4-C2214),Lähteandmed!$H$45)</f>
        <v>0</v>
      </c>
      <c r="O2214" s="276">
        <f t="shared" si="69"/>
        <v>0.2</v>
      </c>
      <c r="P2214" s="276">
        <f>IF(O2214&lt;($G$6-1),Lähteandmed!$E$45*1.2*1.005*(($G$6-1)-O2214),0)</f>
        <v>29.442994559999999</v>
      </c>
    </row>
    <row r="2215" spans="2:16">
      <c r="B2215" s="113">
        <v>2211</v>
      </c>
      <c r="C2215" s="113">
        <v>-0.1</v>
      </c>
      <c r="D2215" s="276">
        <f t="shared" si="68"/>
        <v>10.088797495865579</v>
      </c>
      <c r="L2215" s="114">
        <f>IF(C2215&lt;$G$6,Lähteandmed!$E$45*1.2*1.005*($G$6-O2215),0)</f>
        <v>31.72132152</v>
      </c>
      <c r="M2215" s="276" t="str">
        <f>IF(($G$4-Lähteandmed!$H$45*(Kraadpäevad!$G$4-Kraadpäevad!C2215))&gt;Lähteandmed!$I$45,($G$4-Lähteandmed!$H$45*(Kraadpäevad!$G$4-Kraadpäevad!C2215)),Lähteandmed!$I$45)</f>
        <v/>
      </c>
      <c r="N2215" s="114">
        <f>IFERROR(($G$4-M2215)/($G$4-C2215),Lähteandmed!$H$45)</f>
        <v>0</v>
      </c>
      <c r="O2215" s="276">
        <f t="shared" si="69"/>
        <v>-0.1</v>
      </c>
      <c r="P2215" s="276">
        <f>IF(O2215&lt;($G$6-1),Lähteandmed!$E$45*1.2*1.005*(($G$6-1)-O2215),0)</f>
        <v>29.96876232</v>
      </c>
    </row>
    <row r="2216" spans="2:16">
      <c r="B2216" s="113">
        <v>2212</v>
      </c>
      <c r="C2216" s="113">
        <v>-0.1</v>
      </c>
      <c r="D2216" s="276">
        <f t="shared" si="68"/>
        <v>10.088797495865579</v>
      </c>
      <c r="L2216" s="114">
        <f>IF(C2216&lt;$G$6,Lähteandmed!$E$45*1.2*1.005*($G$6-O2216),0)</f>
        <v>31.72132152</v>
      </c>
      <c r="M2216" s="276" t="str">
        <f>IF(($G$4-Lähteandmed!$H$45*(Kraadpäevad!$G$4-Kraadpäevad!C2216))&gt;Lähteandmed!$I$45,($G$4-Lähteandmed!$H$45*(Kraadpäevad!$G$4-Kraadpäevad!C2216)),Lähteandmed!$I$45)</f>
        <v/>
      </c>
      <c r="N2216" s="114">
        <f>IFERROR(($G$4-M2216)/($G$4-C2216),Lähteandmed!$H$45)</f>
        <v>0</v>
      </c>
      <c r="O2216" s="276">
        <f t="shared" si="69"/>
        <v>-0.1</v>
      </c>
      <c r="P2216" s="276">
        <f>IF(O2216&lt;($G$6-1),Lähteandmed!$E$45*1.2*1.005*(($G$6-1)-O2216),0)</f>
        <v>29.96876232</v>
      </c>
    </row>
    <row r="2217" spans="2:16">
      <c r="B2217" s="113">
        <v>2213</v>
      </c>
      <c r="C2217" s="113">
        <v>-0.2</v>
      </c>
      <c r="D2217" s="276">
        <f t="shared" si="68"/>
        <v>10.188797495865579</v>
      </c>
      <c r="L2217" s="114">
        <f>IF(C2217&lt;$G$6,Lähteandmed!$E$45*1.2*1.005*($G$6-O2217),0)</f>
        <v>31.896577439999998</v>
      </c>
      <c r="M2217" s="276" t="str">
        <f>IF(($G$4-Lähteandmed!$H$45*(Kraadpäevad!$G$4-Kraadpäevad!C2217))&gt;Lähteandmed!$I$45,($G$4-Lähteandmed!$H$45*(Kraadpäevad!$G$4-Kraadpäevad!C2217)),Lähteandmed!$I$45)</f>
        <v/>
      </c>
      <c r="N2217" s="114">
        <f>IFERROR(($G$4-M2217)/($G$4-C2217),Lähteandmed!$H$45)</f>
        <v>0</v>
      </c>
      <c r="O2217" s="276">
        <f t="shared" si="69"/>
        <v>-0.2</v>
      </c>
      <c r="P2217" s="276">
        <f>IF(O2217&lt;($G$6-1),Lähteandmed!$E$45*1.2*1.005*(($G$6-1)-O2217),0)</f>
        <v>30.144018239999998</v>
      </c>
    </row>
    <row r="2218" spans="2:16">
      <c r="B2218" s="113">
        <v>2214</v>
      </c>
      <c r="C2218" s="113">
        <v>-0.2</v>
      </c>
      <c r="D2218" s="276">
        <f t="shared" si="68"/>
        <v>10.188797495865579</v>
      </c>
      <c r="L2218" s="114">
        <f>IF(C2218&lt;$G$6,Lähteandmed!$E$45*1.2*1.005*($G$6-O2218),0)</f>
        <v>31.896577439999998</v>
      </c>
      <c r="M2218" s="276" t="str">
        <f>IF(($G$4-Lähteandmed!$H$45*(Kraadpäevad!$G$4-Kraadpäevad!C2218))&gt;Lähteandmed!$I$45,($G$4-Lähteandmed!$H$45*(Kraadpäevad!$G$4-Kraadpäevad!C2218)),Lähteandmed!$I$45)</f>
        <v/>
      </c>
      <c r="N2218" s="114">
        <f>IFERROR(($G$4-M2218)/($G$4-C2218),Lähteandmed!$H$45)</f>
        <v>0</v>
      </c>
      <c r="O2218" s="276">
        <f t="shared" si="69"/>
        <v>-0.2</v>
      </c>
      <c r="P2218" s="276">
        <f>IF(O2218&lt;($G$6-1),Lähteandmed!$E$45*1.2*1.005*(($G$6-1)-O2218),0)</f>
        <v>30.144018239999998</v>
      </c>
    </row>
    <row r="2219" spans="2:16">
      <c r="B2219" s="113">
        <v>2215</v>
      </c>
      <c r="C2219" s="113">
        <v>-0.3</v>
      </c>
      <c r="D2219" s="276">
        <f t="shared" si="68"/>
        <v>10.28879749586558</v>
      </c>
      <c r="L2219" s="114">
        <f>IF(C2219&lt;$G$6,Lähteandmed!$E$45*1.2*1.005*($G$6-O2219),0)</f>
        <v>32.071833359999999</v>
      </c>
      <c r="M2219" s="276" t="str">
        <f>IF(($G$4-Lähteandmed!$H$45*(Kraadpäevad!$G$4-Kraadpäevad!C2219))&gt;Lähteandmed!$I$45,($G$4-Lähteandmed!$H$45*(Kraadpäevad!$G$4-Kraadpäevad!C2219)),Lähteandmed!$I$45)</f>
        <v/>
      </c>
      <c r="N2219" s="114">
        <f>IFERROR(($G$4-M2219)/($G$4-C2219),Lähteandmed!$H$45)</f>
        <v>0</v>
      </c>
      <c r="O2219" s="276">
        <f t="shared" si="69"/>
        <v>-0.3</v>
      </c>
      <c r="P2219" s="276">
        <f>IF(O2219&lt;($G$6-1),Lähteandmed!$E$45*1.2*1.005*(($G$6-1)-O2219),0)</f>
        <v>30.319274159999999</v>
      </c>
    </row>
    <row r="2220" spans="2:16">
      <c r="B2220" s="113">
        <v>2216</v>
      </c>
      <c r="C2220" s="113">
        <v>-0.5</v>
      </c>
      <c r="D2220" s="276">
        <f t="shared" si="68"/>
        <v>10.48879749586558</v>
      </c>
      <c r="L2220" s="114">
        <f>IF(C2220&lt;$G$6,Lähteandmed!$E$45*1.2*1.005*($G$6-O2220),0)</f>
        <v>32.422345199999995</v>
      </c>
      <c r="M2220" s="276" t="str">
        <f>IF(($G$4-Lähteandmed!$H$45*(Kraadpäevad!$G$4-Kraadpäevad!C2220))&gt;Lähteandmed!$I$45,($G$4-Lähteandmed!$H$45*(Kraadpäevad!$G$4-Kraadpäevad!C2220)),Lähteandmed!$I$45)</f>
        <v/>
      </c>
      <c r="N2220" s="114">
        <f>IFERROR(($G$4-M2220)/($G$4-C2220),Lähteandmed!$H$45)</f>
        <v>0</v>
      </c>
      <c r="O2220" s="276">
        <f t="shared" si="69"/>
        <v>-0.5</v>
      </c>
      <c r="P2220" s="276">
        <f>IF(O2220&lt;($G$6-1),Lähteandmed!$E$45*1.2*1.005*(($G$6-1)-O2220),0)</f>
        <v>30.669785999999998</v>
      </c>
    </row>
    <row r="2221" spans="2:16">
      <c r="B2221" s="113">
        <v>2217</v>
      </c>
      <c r="C2221" s="113">
        <v>-0.6</v>
      </c>
      <c r="D2221" s="276">
        <f t="shared" si="68"/>
        <v>10.588797495865579</v>
      </c>
      <c r="L2221" s="114">
        <f>IF(C2221&lt;$G$6,Lähteandmed!$E$45*1.2*1.005*($G$6-O2221),0)</f>
        <v>32.59760112</v>
      </c>
      <c r="M2221" s="276" t="str">
        <f>IF(($G$4-Lähteandmed!$H$45*(Kraadpäevad!$G$4-Kraadpäevad!C2221))&gt;Lähteandmed!$I$45,($G$4-Lähteandmed!$H$45*(Kraadpäevad!$G$4-Kraadpäevad!C2221)),Lähteandmed!$I$45)</f>
        <v/>
      </c>
      <c r="N2221" s="114">
        <f>IFERROR(($G$4-M2221)/($G$4-C2221),Lähteandmed!$H$45)</f>
        <v>0</v>
      </c>
      <c r="O2221" s="276">
        <f t="shared" si="69"/>
        <v>-0.6</v>
      </c>
      <c r="P2221" s="276">
        <f>IF(O2221&lt;($G$6-1),Lähteandmed!$E$45*1.2*1.005*(($G$6-1)-O2221),0)</f>
        <v>30.84504192</v>
      </c>
    </row>
    <row r="2222" spans="2:16">
      <c r="B2222" s="113">
        <v>2218</v>
      </c>
      <c r="C2222" s="113">
        <v>0</v>
      </c>
      <c r="D2222" s="276">
        <f t="shared" si="68"/>
        <v>9.9887974958655796</v>
      </c>
      <c r="L2222" s="114">
        <f>IF(C2222&lt;$G$6,Lähteandmed!$E$45*1.2*1.005*($G$6-O2222),0)</f>
        <v>31.546065599999999</v>
      </c>
      <c r="M2222" s="276" t="str">
        <f>IF(($G$4-Lähteandmed!$H$45*(Kraadpäevad!$G$4-Kraadpäevad!C2222))&gt;Lähteandmed!$I$45,($G$4-Lähteandmed!$H$45*(Kraadpäevad!$G$4-Kraadpäevad!C2222)),Lähteandmed!$I$45)</f>
        <v/>
      </c>
      <c r="N2222" s="114">
        <f>IFERROR(($G$4-M2222)/($G$4-C2222),Lähteandmed!$H$45)</f>
        <v>0</v>
      </c>
      <c r="O2222" s="276">
        <f t="shared" si="69"/>
        <v>0</v>
      </c>
      <c r="P2222" s="276">
        <f>IF(O2222&lt;($G$6-1),Lähteandmed!$E$45*1.2*1.005*(($G$6-1)-O2222),0)</f>
        <v>29.793506399999998</v>
      </c>
    </row>
    <row r="2223" spans="2:16">
      <c r="B2223" s="113">
        <v>2219</v>
      </c>
      <c r="C2223" s="113">
        <v>0.5</v>
      </c>
      <c r="D2223" s="276">
        <f t="shared" si="68"/>
        <v>9.4887974958655796</v>
      </c>
      <c r="L2223" s="114">
        <f>IF(C2223&lt;$G$6,Lähteandmed!$E$45*1.2*1.005*($G$6-O2223),0)</f>
        <v>30.669785999999998</v>
      </c>
      <c r="M2223" s="276" t="str">
        <f>IF(($G$4-Lähteandmed!$H$45*(Kraadpäevad!$G$4-Kraadpäevad!C2223))&gt;Lähteandmed!$I$45,($G$4-Lähteandmed!$H$45*(Kraadpäevad!$G$4-Kraadpäevad!C2223)),Lähteandmed!$I$45)</f>
        <v/>
      </c>
      <c r="N2223" s="114">
        <f>IFERROR(($G$4-M2223)/($G$4-C2223),Lähteandmed!$H$45)</f>
        <v>0</v>
      </c>
      <c r="O2223" s="276">
        <f t="shared" si="69"/>
        <v>0.5</v>
      </c>
      <c r="P2223" s="276">
        <f>IF(O2223&lt;($G$6-1),Lähteandmed!$E$45*1.2*1.005*(($G$6-1)-O2223),0)</f>
        <v>28.917226799999998</v>
      </c>
    </row>
    <row r="2224" spans="2:16">
      <c r="B2224" s="113">
        <v>2220</v>
      </c>
      <c r="C2224" s="113">
        <v>1.1000000000000001</v>
      </c>
      <c r="D2224" s="276">
        <f t="shared" si="68"/>
        <v>8.88879749586558</v>
      </c>
      <c r="L2224" s="114">
        <f>IF(C2224&lt;$G$6,Lähteandmed!$E$45*1.2*1.005*($G$6-O2224),0)</f>
        <v>29.618250479999997</v>
      </c>
      <c r="M2224" s="276" t="str">
        <f>IF(($G$4-Lähteandmed!$H$45*(Kraadpäevad!$G$4-Kraadpäevad!C2224))&gt;Lähteandmed!$I$45,($G$4-Lähteandmed!$H$45*(Kraadpäevad!$G$4-Kraadpäevad!C2224)),Lähteandmed!$I$45)</f>
        <v/>
      </c>
      <c r="N2224" s="114">
        <f>IFERROR(($G$4-M2224)/($G$4-C2224),Lähteandmed!$H$45)</f>
        <v>0</v>
      </c>
      <c r="O2224" s="276">
        <f t="shared" si="69"/>
        <v>1.1000000000000001</v>
      </c>
      <c r="P2224" s="276">
        <f>IF(O2224&lt;($G$6-1),Lähteandmed!$E$45*1.2*1.005*(($G$6-1)-O2224),0)</f>
        <v>27.86569128</v>
      </c>
    </row>
    <row r="2225" spans="2:16">
      <c r="B2225" s="113">
        <v>2221</v>
      </c>
      <c r="C2225" s="113">
        <v>1.7</v>
      </c>
      <c r="D2225" s="276">
        <f t="shared" si="68"/>
        <v>8.2887974958655803</v>
      </c>
      <c r="L2225" s="114">
        <f>IF(C2225&lt;$G$6,Lähteandmed!$E$45*1.2*1.005*($G$6-O2225),0)</f>
        <v>28.566714959999999</v>
      </c>
      <c r="M2225" s="276" t="str">
        <f>IF(($G$4-Lähteandmed!$H$45*(Kraadpäevad!$G$4-Kraadpäevad!C2225))&gt;Lähteandmed!$I$45,($G$4-Lähteandmed!$H$45*(Kraadpäevad!$G$4-Kraadpäevad!C2225)),Lähteandmed!$I$45)</f>
        <v/>
      </c>
      <c r="N2225" s="114">
        <f>IFERROR(($G$4-M2225)/($G$4-C2225),Lähteandmed!$H$45)</f>
        <v>0</v>
      </c>
      <c r="O2225" s="276">
        <f t="shared" si="69"/>
        <v>1.7</v>
      </c>
      <c r="P2225" s="276">
        <f>IF(O2225&lt;($G$6-1),Lähteandmed!$E$45*1.2*1.005*(($G$6-1)-O2225),0)</f>
        <v>26.814155759999998</v>
      </c>
    </row>
    <row r="2226" spans="2:16">
      <c r="B2226" s="113">
        <v>2222</v>
      </c>
      <c r="C2226" s="113">
        <v>2.2000000000000002</v>
      </c>
      <c r="D2226" s="276">
        <f t="shared" si="68"/>
        <v>7.7887974958655795</v>
      </c>
      <c r="L2226" s="114">
        <f>IF(C2226&lt;$G$6,Lähteandmed!$E$45*1.2*1.005*($G$6-O2226),0)</f>
        <v>27.690435359999999</v>
      </c>
      <c r="M2226" s="276" t="str">
        <f>IF(($G$4-Lähteandmed!$H$45*(Kraadpäevad!$G$4-Kraadpäevad!C2226))&gt;Lähteandmed!$I$45,($G$4-Lähteandmed!$H$45*(Kraadpäevad!$G$4-Kraadpäevad!C2226)),Lähteandmed!$I$45)</f>
        <v/>
      </c>
      <c r="N2226" s="114">
        <f>IFERROR(($G$4-M2226)/($G$4-C2226),Lähteandmed!$H$45)</f>
        <v>0</v>
      </c>
      <c r="O2226" s="276">
        <f t="shared" si="69"/>
        <v>2.2000000000000002</v>
      </c>
      <c r="P2226" s="276">
        <f>IF(O2226&lt;($G$6-1),Lähteandmed!$E$45*1.2*1.005*(($G$6-1)-O2226),0)</f>
        <v>25.937876159999998</v>
      </c>
    </row>
    <row r="2227" spans="2:16">
      <c r="B2227" s="113">
        <v>2223</v>
      </c>
      <c r="C2227" s="113">
        <v>2.8</v>
      </c>
      <c r="D2227" s="276">
        <f t="shared" si="68"/>
        <v>7.1887974958655798</v>
      </c>
      <c r="L2227" s="114">
        <f>IF(C2227&lt;$G$6,Lähteandmed!$E$45*1.2*1.005*($G$6-O2227),0)</f>
        <v>26.638899839999997</v>
      </c>
      <c r="M2227" s="276" t="str">
        <f>IF(($G$4-Lähteandmed!$H$45*(Kraadpäevad!$G$4-Kraadpäevad!C2227))&gt;Lähteandmed!$I$45,($G$4-Lähteandmed!$H$45*(Kraadpäevad!$G$4-Kraadpäevad!C2227)),Lähteandmed!$I$45)</f>
        <v/>
      </c>
      <c r="N2227" s="114">
        <f>IFERROR(($G$4-M2227)/($G$4-C2227),Lähteandmed!$H$45)</f>
        <v>0</v>
      </c>
      <c r="O2227" s="276">
        <f t="shared" si="69"/>
        <v>2.8</v>
      </c>
      <c r="P2227" s="276">
        <f>IF(O2227&lt;($G$6-1),Lähteandmed!$E$45*1.2*1.005*(($G$6-1)-O2227),0)</f>
        <v>24.886340639999997</v>
      </c>
    </row>
    <row r="2228" spans="2:16">
      <c r="B2228" s="113">
        <v>2224</v>
      </c>
      <c r="C2228" s="113">
        <v>3</v>
      </c>
      <c r="D2228" s="276">
        <f t="shared" si="68"/>
        <v>6.9887974958655796</v>
      </c>
      <c r="L2228" s="114">
        <f>IF(C2228&lt;$G$6,Lähteandmed!$E$45*1.2*1.005*($G$6-O2228),0)</f>
        <v>26.288387999999998</v>
      </c>
      <c r="M2228" s="276" t="str">
        <f>IF(($G$4-Lähteandmed!$H$45*(Kraadpäevad!$G$4-Kraadpäevad!C2228))&gt;Lähteandmed!$I$45,($G$4-Lähteandmed!$H$45*(Kraadpäevad!$G$4-Kraadpäevad!C2228)),Lähteandmed!$I$45)</f>
        <v/>
      </c>
      <c r="N2228" s="114">
        <f>IFERROR(($G$4-M2228)/($G$4-C2228),Lähteandmed!$H$45)</f>
        <v>0</v>
      </c>
      <c r="O2228" s="276">
        <f t="shared" si="69"/>
        <v>3</v>
      </c>
      <c r="P2228" s="276">
        <f>IF(O2228&lt;($G$6-1),Lähteandmed!$E$45*1.2*1.005*(($G$6-1)-O2228),0)</f>
        <v>24.535828799999997</v>
      </c>
    </row>
    <row r="2229" spans="2:16">
      <c r="B2229" s="113">
        <v>2225</v>
      </c>
      <c r="C2229" s="113">
        <v>3.2</v>
      </c>
      <c r="D2229" s="276">
        <f t="shared" si="68"/>
        <v>6.7887974958655795</v>
      </c>
      <c r="L2229" s="114">
        <f>IF(C2229&lt;$G$6,Lähteandmed!$E$45*1.2*1.005*($G$6-O2229),0)</f>
        <v>25.937876159999998</v>
      </c>
      <c r="M2229" s="276" t="str">
        <f>IF(($G$4-Lähteandmed!$H$45*(Kraadpäevad!$G$4-Kraadpäevad!C2229))&gt;Lähteandmed!$I$45,($G$4-Lähteandmed!$H$45*(Kraadpäevad!$G$4-Kraadpäevad!C2229)),Lähteandmed!$I$45)</f>
        <v/>
      </c>
      <c r="N2229" s="114">
        <f>IFERROR(($G$4-M2229)/($G$4-C2229),Lähteandmed!$H$45)</f>
        <v>0</v>
      </c>
      <c r="O2229" s="276">
        <f t="shared" si="69"/>
        <v>3.2</v>
      </c>
      <c r="P2229" s="276">
        <f>IF(O2229&lt;($G$6-1),Lähteandmed!$E$45*1.2*1.005*(($G$6-1)-O2229),0)</f>
        <v>24.185316959999998</v>
      </c>
    </row>
    <row r="2230" spans="2:16">
      <c r="B2230" s="113">
        <v>2226</v>
      </c>
      <c r="C2230" s="113">
        <v>3.4</v>
      </c>
      <c r="D2230" s="276">
        <f t="shared" si="68"/>
        <v>6.5887974958655793</v>
      </c>
      <c r="L2230" s="114">
        <f>IF(C2230&lt;$G$6,Lähteandmed!$E$45*1.2*1.005*($G$6-O2230),0)</f>
        <v>25.587364319999999</v>
      </c>
      <c r="M2230" s="276" t="str">
        <f>IF(($G$4-Lähteandmed!$H$45*(Kraadpäevad!$G$4-Kraadpäevad!C2230))&gt;Lähteandmed!$I$45,($G$4-Lähteandmed!$H$45*(Kraadpäevad!$G$4-Kraadpäevad!C2230)),Lähteandmed!$I$45)</f>
        <v/>
      </c>
      <c r="N2230" s="114">
        <f>IFERROR(($G$4-M2230)/($G$4-C2230),Lähteandmed!$H$45)</f>
        <v>0</v>
      </c>
      <c r="O2230" s="276">
        <f t="shared" si="69"/>
        <v>3.4</v>
      </c>
      <c r="P2230" s="276">
        <f>IF(O2230&lt;($G$6-1),Lähteandmed!$E$45*1.2*1.005*(($G$6-1)-O2230),0)</f>
        <v>23.834805119999999</v>
      </c>
    </row>
    <row r="2231" spans="2:16">
      <c r="B2231" s="113">
        <v>2227</v>
      </c>
      <c r="C2231" s="113">
        <v>2.5</v>
      </c>
      <c r="D2231" s="276">
        <f t="shared" si="68"/>
        <v>7.4887974958655796</v>
      </c>
      <c r="L2231" s="114">
        <f>IF(C2231&lt;$G$6,Lähteandmed!$E$45*1.2*1.005*($G$6-O2231),0)</f>
        <v>27.164667599999998</v>
      </c>
      <c r="M2231" s="276" t="str">
        <f>IF(($G$4-Lähteandmed!$H$45*(Kraadpäevad!$G$4-Kraadpäevad!C2231))&gt;Lähteandmed!$I$45,($G$4-Lähteandmed!$H$45*(Kraadpäevad!$G$4-Kraadpäevad!C2231)),Lähteandmed!$I$45)</f>
        <v/>
      </c>
      <c r="N2231" s="114">
        <f>IFERROR(($G$4-M2231)/($G$4-C2231),Lähteandmed!$H$45)</f>
        <v>0</v>
      </c>
      <c r="O2231" s="276">
        <f t="shared" si="69"/>
        <v>2.5</v>
      </c>
      <c r="P2231" s="276">
        <f>IF(O2231&lt;($G$6-1),Lähteandmed!$E$45*1.2*1.005*(($G$6-1)-O2231),0)</f>
        <v>25.412108399999997</v>
      </c>
    </row>
    <row r="2232" spans="2:16">
      <c r="B2232" s="113">
        <v>2228</v>
      </c>
      <c r="C2232" s="113">
        <v>1.7</v>
      </c>
      <c r="D2232" s="276">
        <f t="shared" si="68"/>
        <v>8.2887974958655803</v>
      </c>
      <c r="L2232" s="114">
        <f>IF(C2232&lt;$G$6,Lähteandmed!$E$45*1.2*1.005*($G$6-O2232),0)</f>
        <v>28.566714959999999</v>
      </c>
      <c r="M2232" s="276" t="str">
        <f>IF(($G$4-Lähteandmed!$H$45*(Kraadpäevad!$G$4-Kraadpäevad!C2232))&gt;Lähteandmed!$I$45,($G$4-Lähteandmed!$H$45*(Kraadpäevad!$G$4-Kraadpäevad!C2232)),Lähteandmed!$I$45)</f>
        <v/>
      </c>
      <c r="N2232" s="114">
        <f>IFERROR(($G$4-M2232)/($G$4-C2232),Lähteandmed!$H$45)</f>
        <v>0</v>
      </c>
      <c r="O2232" s="276">
        <f t="shared" si="69"/>
        <v>1.7</v>
      </c>
      <c r="P2232" s="276">
        <f>IF(O2232&lt;($G$6-1),Lähteandmed!$E$45*1.2*1.005*(($G$6-1)-O2232),0)</f>
        <v>26.814155759999998</v>
      </c>
    </row>
    <row r="2233" spans="2:16">
      <c r="B2233" s="113">
        <v>2229</v>
      </c>
      <c r="C2233" s="113">
        <v>0.8</v>
      </c>
      <c r="D2233" s="276">
        <f t="shared" si="68"/>
        <v>9.1887974958655789</v>
      </c>
      <c r="L2233" s="114">
        <f>IF(C2233&lt;$G$6,Lähteandmed!$E$45*1.2*1.005*($G$6-O2233),0)</f>
        <v>30.144018239999998</v>
      </c>
      <c r="M2233" s="276" t="str">
        <f>IF(($G$4-Lähteandmed!$H$45*(Kraadpäevad!$G$4-Kraadpäevad!C2233))&gt;Lähteandmed!$I$45,($G$4-Lähteandmed!$H$45*(Kraadpäevad!$G$4-Kraadpäevad!C2233)),Lähteandmed!$I$45)</f>
        <v/>
      </c>
      <c r="N2233" s="114">
        <f>IFERROR(($G$4-M2233)/($G$4-C2233),Lähteandmed!$H$45)</f>
        <v>0</v>
      </c>
      <c r="O2233" s="276">
        <f t="shared" si="69"/>
        <v>0.8</v>
      </c>
      <c r="P2233" s="276">
        <f>IF(O2233&lt;($G$6-1),Lähteandmed!$E$45*1.2*1.005*(($G$6-1)-O2233),0)</f>
        <v>28.391459039999997</v>
      </c>
    </row>
    <row r="2234" spans="2:16">
      <c r="B2234" s="113">
        <v>2230</v>
      </c>
      <c r="C2234" s="113">
        <v>-0.1</v>
      </c>
      <c r="D2234" s="276">
        <f t="shared" si="68"/>
        <v>10.088797495865579</v>
      </c>
      <c r="L2234" s="114">
        <f>IF(C2234&lt;$G$6,Lähteandmed!$E$45*1.2*1.005*($G$6-O2234),0)</f>
        <v>31.72132152</v>
      </c>
      <c r="M2234" s="276" t="str">
        <f>IF(($G$4-Lähteandmed!$H$45*(Kraadpäevad!$G$4-Kraadpäevad!C2234))&gt;Lähteandmed!$I$45,($G$4-Lähteandmed!$H$45*(Kraadpäevad!$G$4-Kraadpäevad!C2234)),Lähteandmed!$I$45)</f>
        <v/>
      </c>
      <c r="N2234" s="114">
        <f>IFERROR(($G$4-M2234)/($G$4-C2234),Lähteandmed!$H$45)</f>
        <v>0</v>
      </c>
      <c r="O2234" s="276">
        <f t="shared" si="69"/>
        <v>-0.1</v>
      </c>
      <c r="P2234" s="276">
        <f>IF(O2234&lt;($G$6-1),Lähteandmed!$E$45*1.2*1.005*(($G$6-1)-O2234),0)</f>
        <v>29.96876232</v>
      </c>
    </row>
    <row r="2235" spans="2:16">
      <c r="B2235" s="113">
        <v>2231</v>
      </c>
      <c r="C2235" s="113">
        <v>-1</v>
      </c>
      <c r="D2235" s="276">
        <f t="shared" si="68"/>
        <v>10.98879749586558</v>
      </c>
      <c r="L2235" s="114">
        <f>IF(C2235&lt;$G$6,Lähteandmed!$E$45*1.2*1.005*($G$6-O2235),0)</f>
        <v>33.298624799999999</v>
      </c>
      <c r="M2235" s="276" t="str">
        <f>IF(($G$4-Lähteandmed!$H$45*(Kraadpäevad!$G$4-Kraadpäevad!C2235))&gt;Lähteandmed!$I$45,($G$4-Lähteandmed!$H$45*(Kraadpäevad!$G$4-Kraadpäevad!C2235)),Lähteandmed!$I$45)</f>
        <v/>
      </c>
      <c r="N2235" s="114">
        <f>IFERROR(($G$4-M2235)/($G$4-C2235),Lähteandmed!$H$45)</f>
        <v>0</v>
      </c>
      <c r="O2235" s="276">
        <f t="shared" si="69"/>
        <v>-1</v>
      </c>
      <c r="P2235" s="276">
        <f>IF(O2235&lt;($G$6-1),Lähteandmed!$E$45*1.2*1.005*(($G$6-1)-O2235),0)</f>
        <v>31.546065599999999</v>
      </c>
    </row>
    <row r="2236" spans="2:16">
      <c r="B2236" s="113">
        <v>2232</v>
      </c>
      <c r="C2236" s="113">
        <v>-1.9</v>
      </c>
      <c r="D2236" s="276">
        <f t="shared" si="68"/>
        <v>11.88879749586558</v>
      </c>
      <c r="L2236" s="114">
        <f>IF(C2236&lt;$G$6,Lähteandmed!$E$45*1.2*1.005*($G$6-O2236),0)</f>
        <v>34.875928079999994</v>
      </c>
      <c r="M2236" s="276" t="str">
        <f>IF(($G$4-Lähteandmed!$H$45*(Kraadpäevad!$G$4-Kraadpäevad!C2236))&gt;Lähteandmed!$I$45,($G$4-Lähteandmed!$H$45*(Kraadpäevad!$G$4-Kraadpäevad!C2236)),Lähteandmed!$I$45)</f>
        <v/>
      </c>
      <c r="N2236" s="114">
        <f>IFERROR(($G$4-M2236)/($G$4-C2236),Lähteandmed!$H$45)</f>
        <v>0</v>
      </c>
      <c r="O2236" s="276">
        <f t="shared" si="69"/>
        <v>-1.9</v>
      </c>
      <c r="P2236" s="276">
        <f>IF(O2236&lt;($G$6-1),Lähteandmed!$E$45*1.2*1.005*(($G$6-1)-O2236),0)</f>
        <v>33.123368879999994</v>
      </c>
    </row>
    <row r="2237" spans="2:16">
      <c r="B2237" s="113">
        <v>2233</v>
      </c>
      <c r="C2237" s="113">
        <v>-1.7</v>
      </c>
      <c r="D2237" s="276">
        <f t="shared" si="68"/>
        <v>11.688797495865579</v>
      </c>
      <c r="L2237" s="114">
        <f>IF(C2237&lt;$G$6,Lähteandmed!$E$45*1.2*1.005*($G$6-O2237),0)</f>
        <v>34.525416239999998</v>
      </c>
      <c r="M2237" s="276" t="str">
        <f>IF(($G$4-Lähteandmed!$H$45*(Kraadpäevad!$G$4-Kraadpäevad!C2237))&gt;Lähteandmed!$I$45,($G$4-Lähteandmed!$H$45*(Kraadpäevad!$G$4-Kraadpäevad!C2237)),Lähteandmed!$I$45)</f>
        <v/>
      </c>
      <c r="N2237" s="114">
        <f>IFERROR(($G$4-M2237)/($G$4-C2237),Lähteandmed!$H$45)</f>
        <v>0</v>
      </c>
      <c r="O2237" s="276">
        <f t="shared" si="69"/>
        <v>-1.7</v>
      </c>
      <c r="P2237" s="276">
        <f>IF(O2237&lt;($G$6-1),Lähteandmed!$E$45*1.2*1.005*(($G$6-1)-O2237),0)</f>
        <v>32.772857039999998</v>
      </c>
    </row>
    <row r="2238" spans="2:16">
      <c r="B2238" s="113">
        <v>2234</v>
      </c>
      <c r="C2238" s="113">
        <v>-1.5</v>
      </c>
      <c r="D2238" s="276">
        <f t="shared" si="68"/>
        <v>11.48879749586558</v>
      </c>
      <c r="L2238" s="114">
        <f>IF(C2238&lt;$G$6,Lähteandmed!$E$45*1.2*1.005*($G$6-O2238),0)</f>
        <v>34.174904399999996</v>
      </c>
      <c r="M2238" s="276" t="str">
        <f>IF(($G$4-Lähteandmed!$H$45*(Kraadpäevad!$G$4-Kraadpäevad!C2238))&gt;Lähteandmed!$I$45,($G$4-Lähteandmed!$H$45*(Kraadpäevad!$G$4-Kraadpäevad!C2238)),Lähteandmed!$I$45)</f>
        <v/>
      </c>
      <c r="N2238" s="114">
        <f>IFERROR(($G$4-M2238)/($G$4-C2238),Lähteandmed!$H$45)</f>
        <v>0</v>
      </c>
      <c r="O2238" s="276">
        <f t="shared" si="69"/>
        <v>-1.5</v>
      </c>
      <c r="P2238" s="276">
        <f>IF(O2238&lt;($G$6-1),Lähteandmed!$E$45*1.2*1.005*(($G$6-1)-O2238),0)</f>
        <v>32.422345199999995</v>
      </c>
    </row>
    <row r="2239" spans="2:16">
      <c r="B2239" s="113">
        <v>2235</v>
      </c>
      <c r="C2239" s="113">
        <v>-1.3</v>
      </c>
      <c r="D2239" s="276">
        <f t="shared" si="68"/>
        <v>11.28879749586558</v>
      </c>
      <c r="L2239" s="114">
        <f>IF(C2239&lt;$G$6,Lähteandmed!$E$45*1.2*1.005*($G$6-O2239),0)</f>
        <v>33.82439256</v>
      </c>
      <c r="M2239" s="276" t="str">
        <f>IF(($G$4-Lähteandmed!$H$45*(Kraadpäevad!$G$4-Kraadpäevad!C2239))&gt;Lähteandmed!$I$45,($G$4-Lähteandmed!$H$45*(Kraadpäevad!$G$4-Kraadpäevad!C2239)),Lähteandmed!$I$45)</f>
        <v/>
      </c>
      <c r="N2239" s="114">
        <f>IFERROR(($G$4-M2239)/($G$4-C2239),Lähteandmed!$H$45)</f>
        <v>0</v>
      </c>
      <c r="O2239" s="276">
        <f t="shared" si="69"/>
        <v>-1.3</v>
      </c>
      <c r="P2239" s="276">
        <f>IF(O2239&lt;($G$6-1),Lähteandmed!$E$45*1.2*1.005*(($G$6-1)-O2239),0)</f>
        <v>32.071833359999999</v>
      </c>
    </row>
    <row r="2240" spans="2:16">
      <c r="B2240" s="113">
        <v>2236</v>
      </c>
      <c r="C2240" s="113">
        <v>-1</v>
      </c>
      <c r="D2240" s="276">
        <f t="shared" si="68"/>
        <v>10.98879749586558</v>
      </c>
      <c r="L2240" s="114">
        <f>IF(C2240&lt;$G$6,Lähteandmed!$E$45*1.2*1.005*($G$6-O2240),0)</f>
        <v>33.298624799999999</v>
      </c>
      <c r="M2240" s="276" t="str">
        <f>IF(($G$4-Lähteandmed!$H$45*(Kraadpäevad!$G$4-Kraadpäevad!C2240))&gt;Lähteandmed!$I$45,($G$4-Lähteandmed!$H$45*(Kraadpäevad!$G$4-Kraadpäevad!C2240)),Lähteandmed!$I$45)</f>
        <v/>
      </c>
      <c r="N2240" s="114">
        <f>IFERROR(($G$4-M2240)/($G$4-C2240),Lähteandmed!$H$45)</f>
        <v>0</v>
      </c>
      <c r="O2240" s="276">
        <f t="shared" si="69"/>
        <v>-1</v>
      </c>
      <c r="P2240" s="276">
        <f>IF(O2240&lt;($G$6-1),Lähteandmed!$E$45*1.2*1.005*(($G$6-1)-O2240),0)</f>
        <v>31.546065599999999</v>
      </c>
    </row>
    <row r="2241" spans="2:16">
      <c r="B2241" s="113">
        <v>2237</v>
      </c>
      <c r="C2241" s="113">
        <v>-0.7</v>
      </c>
      <c r="D2241" s="276">
        <f t="shared" si="68"/>
        <v>10.688797495865579</v>
      </c>
      <c r="L2241" s="114">
        <f>IF(C2241&lt;$G$6,Lähteandmed!$E$45*1.2*1.005*($G$6-O2241),0)</f>
        <v>32.772857039999998</v>
      </c>
      <c r="M2241" s="276" t="str">
        <f>IF(($G$4-Lähteandmed!$H$45*(Kraadpäevad!$G$4-Kraadpäevad!C2241))&gt;Lähteandmed!$I$45,($G$4-Lähteandmed!$H$45*(Kraadpäevad!$G$4-Kraadpäevad!C2241)),Lähteandmed!$I$45)</f>
        <v/>
      </c>
      <c r="N2241" s="114">
        <f>IFERROR(($G$4-M2241)/($G$4-C2241),Lähteandmed!$H$45)</f>
        <v>0</v>
      </c>
      <c r="O2241" s="276">
        <f t="shared" si="69"/>
        <v>-0.7</v>
      </c>
      <c r="P2241" s="276">
        <f>IF(O2241&lt;($G$6-1),Lähteandmed!$E$45*1.2*1.005*(($G$6-1)-O2241),0)</f>
        <v>31.020297839999998</v>
      </c>
    </row>
    <row r="2242" spans="2:16">
      <c r="B2242" s="113">
        <v>2238</v>
      </c>
      <c r="C2242" s="113">
        <v>-0.4</v>
      </c>
      <c r="D2242" s="276">
        <f t="shared" si="68"/>
        <v>10.38879749586558</v>
      </c>
      <c r="L2242" s="114">
        <f>IF(C2242&lt;$G$6,Lähteandmed!$E$45*1.2*1.005*($G$6-O2242),0)</f>
        <v>32.247089279999997</v>
      </c>
      <c r="M2242" s="276" t="str">
        <f>IF(($G$4-Lähteandmed!$H$45*(Kraadpäevad!$G$4-Kraadpäevad!C2242))&gt;Lähteandmed!$I$45,($G$4-Lähteandmed!$H$45*(Kraadpäevad!$G$4-Kraadpäevad!C2242)),Lähteandmed!$I$45)</f>
        <v/>
      </c>
      <c r="N2242" s="114">
        <f>IFERROR(($G$4-M2242)/($G$4-C2242),Lähteandmed!$H$45)</f>
        <v>0</v>
      </c>
      <c r="O2242" s="276">
        <f t="shared" si="69"/>
        <v>-0.4</v>
      </c>
      <c r="P2242" s="276">
        <f>IF(O2242&lt;($G$6-1),Lähteandmed!$E$45*1.2*1.005*(($G$6-1)-O2242),0)</f>
        <v>30.494530079999997</v>
      </c>
    </row>
    <row r="2243" spans="2:16">
      <c r="B2243" s="113">
        <v>2239</v>
      </c>
      <c r="C2243" s="113">
        <v>-0.1</v>
      </c>
      <c r="D2243" s="276">
        <f t="shared" si="68"/>
        <v>10.088797495865579</v>
      </c>
      <c r="L2243" s="114">
        <f>IF(C2243&lt;$G$6,Lähteandmed!$E$45*1.2*1.005*($G$6-O2243),0)</f>
        <v>31.72132152</v>
      </c>
      <c r="M2243" s="276" t="str">
        <f>IF(($G$4-Lähteandmed!$H$45*(Kraadpäevad!$G$4-Kraadpäevad!C2243))&gt;Lähteandmed!$I$45,($G$4-Lähteandmed!$H$45*(Kraadpäevad!$G$4-Kraadpäevad!C2243)),Lähteandmed!$I$45)</f>
        <v/>
      </c>
      <c r="N2243" s="114">
        <f>IFERROR(($G$4-M2243)/($G$4-C2243),Lähteandmed!$H$45)</f>
        <v>0</v>
      </c>
      <c r="O2243" s="276">
        <f t="shared" si="69"/>
        <v>-0.1</v>
      </c>
      <c r="P2243" s="276">
        <f>IF(O2243&lt;($G$6-1),Lähteandmed!$E$45*1.2*1.005*(($G$6-1)-O2243),0)</f>
        <v>29.96876232</v>
      </c>
    </row>
    <row r="2244" spans="2:16">
      <c r="B2244" s="113">
        <v>2240</v>
      </c>
      <c r="C2244" s="113">
        <v>0.3</v>
      </c>
      <c r="D2244" s="276">
        <f t="shared" ref="D2244:D2307" si="70">IFERROR(IF($G$5-C2244&gt;0,$G$5-C2244,"0"),0)</f>
        <v>9.6887974958655789</v>
      </c>
      <c r="L2244" s="114">
        <f>IF(C2244&lt;$G$6,Lähteandmed!$E$45*1.2*1.005*($G$6-O2244),0)</f>
        <v>31.020297839999998</v>
      </c>
      <c r="M2244" s="276" t="str">
        <f>IF(($G$4-Lähteandmed!$H$45*(Kraadpäevad!$G$4-Kraadpäevad!C2244))&gt;Lähteandmed!$I$45,($G$4-Lähteandmed!$H$45*(Kraadpäevad!$G$4-Kraadpäevad!C2244)),Lähteandmed!$I$45)</f>
        <v/>
      </c>
      <c r="N2244" s="114">
        <f>IFERROR(($G$4-M2244)/($G$4-C2244),Lähteandmed!$H$45)</f>
        <v>0</v>
      </c>
      <c r="O2244" s="276">
        <f t="shared" ref="O2244:O2307" si="71">N2244*($G$4-C2244)+C2244</f>
        <v>0.3</v>
      </c>
      <c r="P2244" s="276">
        <f>IF(O2244&lt;($G$6-1),Lähteandmed!$E$45*1.2*1.005*(($G$6-1)-O2244),0)</f>
        <v>29.267738639999997</v>
      </c>
    </row>
    <row r="2245" spans="2:16">
      <c r="B2245" s="113">
        <v>2241</v>
      </c>
      <c r="C2245" s="113">
        <v>0.6</v>
      </c>
      <c r="D2245" s="276">
        <f t="shared" si="70"/>
        <v>9.38879749586558</v>
      </c>
      <c r="L2245" s="114">
        <f>IF(C2245&lt;$G$6,Lähteandmed!$E$45*1.2*1.005*($G$6-O2245),0)</f>
        <v>30.494530079999997</v>
      </c>
      <c r="M2245" s="276" t="str">
        <f>IF(($G$4-Lähteandmed!$H$45*(Kraadpäevad!$G$4-Kraadpäevad!C2245))&gt;Lähteandmed!$I$45,($G$4-Lähteandmed!$H$45*(Kraadpäevad!$G$4-Kraadpäevad!C2245)),Lähteandmed!$I$45)</f>
        <v/>
      </c>
      <c r="N2245" s="114">
        <f>IFERROR(($G$4-M2245)/($G$4-C2245),Lähteandmed!$H$45)</f>
        <v>0</v>
      </c>
      <c r="O2245" s="276">
        <f t="shared" si="71"/>
        <v>0.6</v>
      </c>
      <c r="P2245" s="276">
        <f>IF(O2245&lt;($G$6-1),Lähteandmed!$E$45*1.2*1.005*(($G$6-1)-O2245),0)</f>
        <v>28.741970879999997</v>
      </c>
    </row>
    <row r="2246" spans="2:16">
      <c r="B2246" s="113">
        <v>2242</v>
      </c>
      <c r="C2246" s="113">
        <v>0.7</v>
      </c>
      <c r="D2246" s="276">
        <f t="shared" si="70"/>
        <v>9.2887974958655803</v>
      </c>
      <c r="L2246" s="114">
        <f>IF(C2246&lt;$G$6,Lähteandmed!$E$45*1.2*1.005*($G$6-O2246),0)</f>
        <v>30.319274159999999</v>
      </c>
      <c r="M2246" s="276" t="str">
        <f>IF(($G$4-Lähteandmed!$H$45*(Kraadpäevad!$G$4-Kraadpäevad!C2246))&gt;Lähteandmed!$I$45,($G$4-Lähteandmed!$H$45*(Kraadpäevad!$G$4-Kraadpäevad!C2246)),Lähteandmed!$I$45)</f>
        <v/>
      </c>
      <c r="N2246" s="114">
        <f>IFERROR(($G$4-M2246)/($G$4-C2246),Lähteandmed!$H$45)</f>
        <v>0</v>
      </c>
      <c r="O2246" s="276">
        <f t="shared" si="71"/>
        <v>0.7</v>
      </c>
      <c r="P2246" s="276">
        <f>IF(O2246&lt;($G$6-1),Lähteandmed!$E$45*1.2*1.005*(($G$6-1)-O2246),0)</f>
        <v>28.566714959999999</v>
      </c>
    </row>
    <row r="2247" spans="2:16">
      <c r="B2247" s="113">
        <v>2243</v>
      </c>
      <c r="C2247" s="113">
        <v>0.8</v>
      </c>
      <c r="D2247" s="276">
        <f t="shared" si="70"/>
        <v>9.1887974958655789</v>
      </c>
      <c r="L2247" s="114">
        <f>IF(C2247&lt;$G$6,Lähteandmed!$E$45*1.2*1.005*($G$6-O2247),0)</f>
        <v>30.144018239999998</v>
      </c>
      <c r="M2247" s="276" t="str">
        <f>IF(($G$4-Lähteandmed!$H$45*(Kraadpäevad!$G$4-Kraadpäevad!C2247))&gt;Lähteandmed!$I$45,($G$4-Lähteandmed!$H$45*(Kraadpäevad!$G$4-Kraadpäevad!C2247)),Lähteandmed!$I$45)</f>
        <v/>
      </c>
      <c r="N2247" s="114">
        <f>IFERROR(($G$4-M2247)/($G$4-C2247),Lähteandmed!$H$45)</f>
        <v>0</v>
      </c>
      <c r="O2247" s="276">
        <f t="shared" si="71"/>
        <v>0.8</v>
      </c>
      <c r="P2247" s="276">
        <f>IF(O2247&lt;($G$6-1),Lähteandmed!$E$45*1.2*1.005*(($G$6-1)-O2247),0)</f>
        <v>28.391459039999997</v>
      </c>
    </row>
    <row r="2248" spans="2:16">
      <c r="B2248" s="113">
        <v>2244</v>
      </c>
      <c r="C2248" s="113">
        <v>0.9</v>
      </c>
      <c r="D2248" s="276">
        <f t="shared" si="70"/>
        <v>9.0887974958655793</v>
      </c>
      <c r="L2248" s="114">
        <f>IF(C2248&lt;$G$6,Lähteandmed!$E$45*1.2*1.005*($G$6-O2248),0)</f>
        <v>29.96876232</v>
      </c>
      <c r="M2248" s="276" t="str">
        <f>IF(($G$4-Lähteandmed!$H$45*(Kraadpäevad!$G$4-Kraadpäevad!C2248))&gt;Lähteandmed!$I$45,($G$4-Lähteandmed!$H$45*(Kraadpäevad!$G$4-Kraadpäevad!C2248)),Lähteandmed!$I$45)</f>
        <v/>
      </c>
      <c r="N2248" s="114">
        <f>IFERROR(($G$4-M2248)/($G$4-C2248),Lähteandmed!$H$45)</f>
        <v>0</v>
      </c>
      <c r="O2248" s="276">
        <f t="shared" si="71"/>
        <v>0.9</v>
      </c>
      <c r="P2248" s="276">
        <f>IF(O2248&lt;($G$6-1),Lähteandmed!$E$45*1.2*1.005*(($G$6-1)-O2248),0)</f>
        <v>28.216203119999999</v>
      </c>
    </row>
    <row r="2249" spans="2:16">
      <c r="B2249" s="113">
        <v>2245</v>
      </c>
      <c r="C2249" s="113">
        <v>1.1000000000000001</v>
      </c>
      <c r="D2249" s="276">
        <f t="shared" si="70"/>
        <v>8.88879749586558</v>
      </c>
      <c r="L2249" s="114">
        <f>IF(C2249&lt;$G$6,Lähteandmed!$E$45*1.2*1.005*($G$6-O2249),0)</f>
        <v>29.618250479999997</v>
      </c>
      <c r="M2249" s="276" t="str">
        <f>IF(($G$4-Lähteandmed!$H$45*(Kraadpäevad!$G$4-Kraadpäevad!C2249))&gt;Lähteandmed!$I$45,($G$4-Lähteandmed!$H$45*(Kraadpäevad!$G$4-Kraadpäevad!C2249)),Lähteandmed!$I$45)</f>
        <v/>
      </c>
      <c r="N2249" s="114">
        <f>IFERROR(($G$4-M2249)/($G$4-C2249),Lähteandmed!$H$45)</f>
        <v>0</v>
      </c>
      <c r="O2249" s="276">
        <f t="shared" si="71"/>
        <v>1.1000000000000001</v>
      </c>
      <c r="P2249" s="276">
        <f>IF(O2249&lt;($G$6-1),Lähteandmed!$E$45*1.2*1.005*(($G$6-1)-O2249),0)</f>
        <v>27.86569128</v>
      </c>
    </row>
    <row r="2250" spans="2:16">
      <c r="B2250" s="113">
        <v>2246</v>
      </c>
      <c r="C2250" s="113">
        <v>1.2</v>
      </c>
      <c r="D2250" s="276">
        <f t="shared" si="70"/>
        <v>8.7887974958655803</v>
      </c>
      <c r="L2250" s="114">
        <f>IF(C2250&lt;$G$6,Lähteandmed!$E$45*1.2*1.005*($G$6-O2250),0)</f>
        <v>29.442994559999999</v>
      </c>
      <c r="M2250" s="276" t="str">
        <f>IF(($G$4-Lähteandmed!$H$45*(Kraadpäevad!$G$4-Kraadpäevad!C2250))&gt;Lähteandmed!$I$45,($G$4-Lähteandmed!$H$45*(Kraadpäevad!$G$4-Kraadpäevad!C2250)),Lähteandmed!$I$45)</f>
        <v/>
      </c>
      <c r="N2250" s="114">
        <f>IFERROR(($G$4-M2250)/($G$4-C2250),Lähteandmed!$H$45)</f>
        <v>0</v>
      </c>
      <c r="O2250" s="276">
        <f t="shared" si="71"/>
        <v>1.2</v>
      </c>
      <c r="P2250" s="276">
        <f>IF(O2250&lt;($G$6-1),Lähteandmed!$E$45*1.2*1.005*(($G$6-1)-O2250),0)</f>
        <v>27.690435359999999</v>
      </c>
    </row>
    <row r="2251" spans="2:16">
      <c r="B2251" s="113">
        <v>2247</v>
      </c>
      <c r="C2251" s="113">
        <v>1.4</v>
      </c>
      <c r="D2251" s="276">
        <f t="shared" si="70"/>
        <v>8.5887974958655793</v>
      </c>
      <c r="L2251" s="114">
        <f>IF(C2251&lt;$G$6,Lähteandmed!$E$45*1.2*1.005*($G$6-O2251),0)</f>
        <v>29.09248272</v>
      </c>
      <c r="M2251" s="276" t="str">
        <f>IF(($G$4-Lähteandmed!$H$45*(Kraadpäevad!$G$4-Kraadpäevad!C2251))&gt;Lähteandmed!$I$45,($G$4-Lähteandmed!$H$45*(Kraadpäevad!$G$4-Kraadpäevad!C2251)),Lähteandmed!$I$45)</f>
        <v/>
      </c>
      <c r="N2251" s="114">
        <f>IFERROR(($G$4-M2251)/($G$4-C2251),Lähteandmed!$H$45)</f>
        <v>0</v>
      </c>
      <c r="O2251" s="276">
        <f t="shared" si="71"/>
        <v>1.4</v>
      </c>
      <c r="P2251" s="276">
        <f>IF(O2251&lt;($G$6-1),Lähteandmed!$E$45*1.2*1.005*(($G$6-1)-O2251),0)</f>
        <v>27.339923519999996</v>
      </c>
    </row>
    <row r="2252" spans="2:16">
      <c r="B2252" s="113">
        <v>2248</v>
      </c>
      <c r="C2252" s="113">
        <v>1.8</v>
      </c>
      <c r="D2252" s="276">
        <f t="shared" si="70"/>
        <v>8.1887974958655789</v>
      </c>
      <c r="L2252" s="114">
        <f>IF(C2252&lt;$G$6,Lähteandmed!$E$45*1.2*1.005*($G$6-O2252),0)</f>
        <v>28.391459039999997</v>
      </c>
      <c r="M2252" s="276" t="str">
        <f>IF(($G$4-Lähteandmed!$H$45*(Kraadpäevad!$G$4-Kraadpäevad!C2252))&gt;Lähteandmed!$I$45,($G$4-Lähteandmed!$H$45*(Kraadpäevad!$G$4-Kraadpäevad!C2252)),Lähteandmed!$I$45)</f>
        <v/>
      </c>
      <c r="N2252" s="114">
        <f>IFERROR(($G$4-M2252)/($G$4-C2252),Lähteandmed!$H$45)</f>
        <v>0</v>
      </c>
      <c r="O2252" s="276">
        <f t="shared" si="71"/>
        <v>1.8</v>
      </c>
      <c r="P2252" s="276">
        <f>IF(O2252&lt;($G$6-1),Lähteandmed!$E$45*1.2*1.005*(($G$6-1)-O2252),0)</f>
        <v>26.638899839999997</v>
      </c>
    </row>
    <row r="2253" spans="2:16">
      <c r="B2253" s="113">
        <v>2249</v>
      </c>
      <c r="C2253" s="113">
        <v>2.1</v>
      </c>
      <c r="D2253" s="276">
        <f t="shared" si="70"/>
        <v>7.88879749586558</v>
      </c>
      <c r="L2253" s="114">
        <f>IF(C2253&lt;$G$6,Lähteandmed!$E$45*1.2*1.005*($G$6-O2253),0)</f>
        <v>27.86569128</v>
      </c>
      <c r="M2253" s="276" t="str">
        <f>IF(($G$4-Lähteandmed!$H$45*(Kraadpäevad!$G$4-Kraadpäevad!C2253))&gt;Lähteandmed!$I$45,($G$4-Lähteandmed!$H$45*(Kraadpäevad!$G$4-Kraadpäevad!C2253)),Lähteandmed!$I$45)</f>
        <v/>
      </c>
      <c r="N2253" s="114">
        <f>IFERROR(($G$4-M2253)/($G$4-C2253),Lähteandmed!$H$45)</f>
        <v>0</v>
      </c>
      <c r="O2253" s="276">
        <f t="shared" si="71"/>
        <v>2.1</v>
      </c>
      <c r="P2253" s="276">
        <f>IF(O2253&lt;($G$6-1),Lähteandmed!$E$45*1.2*1.005*(($G$6-1)-O2253),0)</f>
        <v>26.11313208</v>
      </c>
    </row>
    <row r="2254" spans="2:16">
      <c r="B2254" s="113">
        <v>2250</v>
      </c>
      <c r="C2254" s="113">
        <v>2.5</v>
      </c>
      <c r="D2254" s="276">
        <f t="shared" si="70"/>
        <v>7.4887974958655796</v>
      </c>
      <c r="L2254" s="114">
        <f>IF(C2254&lt;$G$6,Lähteandmed!$E$45*1.2*1.005*($G$6-O2254),0)</f>
        <v>27.164667599999998</v>
      </c>
      <c r="M2254" s="276" t="str">
        <f>IF(($G$4-Lähteandmed!$H$45*(Kraadpäevad!$G$4-Kraadpäevad!C2254))&gt;Lähteandmed!$I$45,($G$4-Lähteandmed!$H$45*(Kraadpäevad!$G$4-Kraadpäevad!C2254)),Lähteandmed!$I$45)</f>
        <v/>
      </c>
      <c r="N2254" s="114">
        <f>IFERROR(($G$4-M2254)/($G$4-C2254),Lähteandmed!$H$45)</f>
        <v>0</v>
      </c>
      <c r="O2254" s="276">
        <f t="shared" si="71"/>
        <v>2.5</v>
      </c>
      <c r="P2254" s="276">
        <f>IF(O2254&lt;($G$6-1),Lähteandmed!$E$45*1.2*1.005*(($G$6-1)-O2254),0)</f>
        <v>25.412108399999997</v>
      </c>
    </row>
    <row r="2255" spans="2:16">
      <c r="B2255" s="113">
        <v>2251</v>
      </c>
      <c r="C2255" s="113">
        <v>2.9</v>
      </c>
      <c r="D2255" s="276">
        <f t="shared" si="70"/>
        <v>7.0887974958655793</v>
      </c>
      <c r="L2255" s="114">
        <f>IF(C2255&lt;$G$6,Lähteandmed!$E$45*1.2*1.005*($G$6-O2255),0)</f>
        <v>26.463643919999999</v>
      </c>
      <c r="M2255" s="276" t="str">
        <f>IF(($G$4-Lähteandmed!$H$45*(Kraadpäevad!$G$4-Kraadpäevad!C2255))&gt;Lähteandmed!$I$45,($G$4-Lähteandmed!$H$45*(Kraadpäevad!$G$4-Kraadpäevad!C2255)),Lähteandmed!$I$45)</f>
        <v/>
      </c>
      <c r="N2255" s="114">
        <f>IFERROR(($G$4-M2255)/($G$4-C2255),Lähteandmed!$H$45)</f>
        <v>0</v>
      </c>
      <c r="O2255" s="276">
        <f t="shared" si="71"/>
        <v>2.9</v>
      </c>
      <c r="P2255" s="276">
        <f>IF(O2255&lt;($G$6-1),Lähteandmed!$E$45*1.2*1.005*(($G$6-1)-O2255),0)</f>
        <v>24.711084719999999</v>
      </c>
    </row>
    <row r="2256" spans="2:16">
      <c r="B2256" s="113">
        <v>2252</v>
      </c>
      <c r="C2256" s="113">
        <v>3.3</v>
      </c>
      <c r="D2256" s="276">
        <f t="shared" si="70"/>
        <v>6.6887974958655798</v>
      </c>
      <c r="L2256" s="114">
        <f>IF(C2256&lt;$G$6,Lähteandmed!$E$45*1.2*1.005*($G$6-O2256),0)</f>
        <v>25.762620239999997</v>
      </c>
      <c r="M2256" s="276" t="str">
        <f>IF(($G$4-Lähteandmed!$H$45*(Kraadpäevad!$G$4-Kraadpäevad!C2256))&gt;Lähteandmed!$I$45,($G$4-Lähteandmed!$H$45*(Kraadpäevad!$G$4-Kraadpäevad!C2256)),Lähteandmed!$I$45)</f>
        <v/>
      </c>
      <c r="N2256" s="114">
        <f>IFERROR(($G$4-M2256)/($G$4-C2256),Lähteandmed!$H$45)</f>
        <v>0</v>
      </c>
      <c r="O2256" s="276">
        <f t="shared" si="71"/>
        <v>3.3</v>
      </c>
      <c r="P2256" s="276">
        <f>IF(O2256&lt;($G$6-1),Lähteandmed!$E$45*1.2*1.005*(($G$6-1)-O2256),0)</f>
        <v>24.010061039999997</v>
      </c>
    </row>
    <row r="2257" spans="2:16">
      <c r="B2257" s="113">
        <v>2253</v>
      </c>
      <c r="C2257" s="113">
        <v>3.7</v>
      </c>
      <c r="D2257" s="276">
        <f t="shared" si="70"/>
        <v>6.2887974958655795</v>
      </c>
      <c r="L2257" s="114">
        <f>IF(C2257&lt;$G$6,Lähteandmed!$E$45*1.2*1.005*($G$6-O2257),0)</f>
        <v>25.061596559999998</v>
      </c>
      <c r="M2257" s="276" t="str">
        <f>IF(($G$4-Lähteandmed!$H$45*(Kraadpäevad!$G$4-Kraadpäevad!C2257))&gt;Lähteandmed!$I$45,($G$4-Lähteandmed!$H$45*(Kraadpäevad!$G$4-Kraadpäevad!C2257)),Lähteandmed!$I$45)</f>
        <v/>
      </c>
      <c r="N2257" s="114">
        <f>IFERROR(($G$4-M2257)/($G$4-C2257),Lähteandmed!$H$45)</f>
        <v>0</v>
      </c>
      <c r="O2257" s="276">
        <f t="shared" si="71"/>
        <v>3.7</v>
      </c>
      <c r="P2257" s="276">
        <f>IF(O2257&lt;($G$6-1),Lähteandmed!$E$45*1.2*1.005*(($G$6-1)-O2257),0)</f>
        <v>23.309037359999998</v>
      </c>
    </row>
    <row r="2258" spans="2:16">
      <c r="B2258" s="113">
        <v>2254</v>
      </c>
      <c r="C2258" s="113">
        <v>3.6</v>
      </c>
      <c r="D2258" s="276">
        <f t="shared" si="70"/>
        <v>6.38879749586558</v>
      </c>
      <c r="L2258" s="114">
        <f>IF(C2258&lt;$G$6,Lähteandmed!$E$45*1.2*1.005*($G$6-O2258),0)</f>
        <v>25.23685248</v>
      </c>
      <c r="M2258" s="276" t="str">
        <f>IF(($G$4-Lähteandmed!$H$45*(Kraadpäevad!$G$4-Kraadpäevad!C2258))&gt;Lähteandmed!$I$45,($G$4-Lähteandmed!$H$45*(Kraadpäevad!$G$4-Kraadpäevad!C2258)),Lähteandmed!$I$45)</f>
        <v/>
      </c>
      <c r="N2258" s="114">
        <f>IFERROR(($G$4-M2258)/($G$4-C2258),Lähteandmed!$H$45)</f>
        <v>0</v>
      </c>
      <c r="O2258" s="276">
        <f t="shared" si="71"/>
        <v>3.6</v>
      </c>
      <c r="P2258" s="276">
        <f>IF(O2258&lt;($G$6-1),Lähteandmed!$E$45*1.2*1.005*(($G$6-1)-O2258),0)</f>
        <v>23.484293279999999</v>
      </c>
    </row>
    <row r="2259" spans="2:16">
      <c r="B2259" s="113">
        <v>2255</v>
      </c>
      <c r="C2259" s="113">
        <v>3.5</v>
      </c>
      <c r="D2259" s="276">
        <f t="shared" si="70"/>
        <v>6.4887974958655796</v>
      </c>
      <c r="L2259" s="114">
        <f>IF(C2259&lt;$G$6,Lähteandmed!$E$45*1.2*1.005*($G$6-O2259),0)</f>
        <v>25.412108399999997</v>
      </c>
      <c r="M2259" s="276" t="str">
        <f>IF(($G$4-Lähteandmed!$H$45*(Kraadpäevad!$G$4-Kraadpäevad!C2259))&gt;Lähteandmed!$I$45,($G$4-Lähteandmed!$H$45*(Kraadpäevad!$G$4-Kraadpäevad!C2259)),Lähteandmed!$I$45)</f>
        <v/>
      </c>
      <c r="N2259" s="114">
        <f>IFERROR(($G$4-M2259)/($G$4-C2259),Lähteandmed!$H$45)</f>
        <v>0</v>
      </c>
      <c r="O2259" s="276">
        <f t="shared" si="71"/>
        <v>3.5</v>
      </c>
      <c r="P2259" s="276">
        <f>IF(O2259&lt;($G$6-1),Lähteandmed!$E$45*1.2*1.005*(($G$6-1)-O2259),0)</f>
        <v>23.659549199999997</v>
      </c>
    </row>
    <row r="2260" spans="2:16">
      <c r="B2260" s="113">
        <v>2256</v>
      </c>
      <c r="C2260" s="113">
        <v>3.4</v>
      </c>
      <c r="D2260" s="276">
        <f t="shared" si="70"/>
        <v>6.5887974958655793</v>
      </c>
      <c r="L2260" s="114">
        <f>IF(C2260&lt;$G$6,Lähteandmed!$E$45*1.2*1.005*($G$6-O2260),0)</f>
        <v>25.587364319999999</v>
      </c>
      <c r="M2260" s="276" t="str">
        <f>IF(($G$4-Lähteandmed!$H$45*(Kraadpäevad!$G$4-Kraadpäevad!C2260))&gt;Lähteandmed!$I$45,($G$4-Lähteandmed!$H$45*(Kraadpäevad!$G$4-Kraadpäevad!C2260)),Lähteandmed!$I$45)</f>
        <v/>
      </c>
      <c r="N2260" s="114">
        <f>IFERROR(($G$4-M2260)/($G$4-C2260),Lähteandmed!$H$45)</f>
        <v>0</v>
      </c>
      <c r="O2260" s="276">
        <f t="shared" si="71"/>
        <v>3.4</v>
      </c>
      <c r="P2260" s="276">
        <f>IF(O2260&lt;($G$6-1),Lähteandmed!$E$45*1.2*1.005*(($G$6-1)-O2260),0)</f>
        <v>23.834805119999999</v>
      </c>
    </row>
    <row r="2261" spans="2:16">
      <c r="B2261" s="113">
        <v>2257</v>
      </c>
      <c r="C2261" s="113">
        <v>2.8</v>
      </c>
      <c r="D2261" s="276">
        <f t="shared" si="70"/>
        <v>7.1887974958655798</v>
      </c>
      <c r="L2261" s="114">
        <f>IF(C2261&lt;$G$6,Lähteandmed!$E$45*1.2*1.005*($G$6-O2261),0)</f>
        <v>26.638899839999997</v>
      </c>
      <c r="M2261" s="276" t="str">
        <f>IF(($G$4-Lähteandmed!$H$45*(Kraadpäevad!$G$4-Kraadpäevad!C2261))&gt;Lähteandmed!$I$45,($G$4-Lähteandmed!$H$45*(Kraadpäevad!$G$4-Kraadpäevad!C2261)),Lähteandmed!$I$45)</f>
        <v/>
      </c>
      <c r="N2261" s="114">
        <f>IFERROR(($G$4-M2261)/($G$4-C2261),Lähteandmed!$H$45)</f>
        <v>0</v>
      </c>
      <c r="O2261" s="276">
        <f t="shared" si="71"/>
        <v>2.8</v>
      </c>
      <c r="P2261" s="276">
        <f>IF(O2261&lt;($G$6-1),Lähteandmed!$E$45*1.2*1.005*(($G$6-1)-O2261),0)</f>
        <v>24.886340639999997</v>
      </c>
    </row>
    <row r="2262" spans="2:16">
      <c r="B2262" s="113">
        <v>2258</v>
      </c>
      <c r="C2262" s="113">
        <v>2.2000000000000002</v>
      </c>
      <c r="D2262" s="276">
        <f t="shared" si="70"/>
        <v>7.7887974958655795</v>
      </c>
      <c r="L2262" s="114">
        <f>IF(C2262&lt;$G$6,Lähteandmed!$E$45*1.2*1.005*($G$6-O2262),0)</f>
        <v>27.690435359999999</v>
      </c>
      <c r="M2262" s="276" t="str">
        <f>IF(($G$4-Lähteandmed!$H$45*(Kraadpäevad!$G$4-Kraadpäevad!C2262))&gt;Lähteandmed!$I$45,($G$4-Lähteandmed!$H$45*(Kraadpäevad!$G$4-Kraadpäevad!C2262)),Lähteandmed!$I$45)</f>
        <v/>
      </c>
      <c r="N2262" s="114">
        <f>IFERROR(($G$4-M2262)/($G$4-C2262),Lähteandmed!$H$45)</f>
        <v>0</v>
      </c>
      <c r="O2262" s="276">
        <f t="shared" si="71"/>
        <v>2.2000000000000002</v>
      </c>
      <c r="P2262" s="276">
        <f>IF(O2262&lt;($G$6-1),Lähteandmed!$E$45*1.2*1.005*(($G$6-1)-O2262),0)</f>
        <v>25.937876159999998</v>
      </c>
    </row>
    <row r="2263" spans="2:16">
      <c r="B2263" s="113">
        <v>2259</v>
      </c>
      <c r="C2263" s="113">
        <v>1.6</v>
      </c>
      <c r="D2263" s="276">
        <f t="shared" si="70"/>
        <v>8.38879749586558</v>
      </c>
      <c r="L2263" s="114">
        <f>IF(C2263&lt;$G$6,Lähteandmed!$E$45*1.2*1.005*($G$6-O2263),0)</f>
        <v>28.741970879999997</v>
      </c>
      <c r="M2263" s="276" t="str">
        <f>IF(($G$4-Lähteandmed!$H$45*(Kraadpäevad!$G$4-Kraadpäevad!C2263))&gt;Lähteandmed!$I$45,($G$4-Lähteandmed!$H$45*(Kraadpäevad!$G$4-Kraadpäevad!C2263)),Lähteandmed!$I$45)</f>
        <v/>
      </c>
      <c r="N2263" s="114">
        <f>IFERROR(($G$4-M2263)/($G$4-C2263),Lähteandmed!$H$45)</f>
        <v>0</v>
      </c>
      <c r="O2263" s="276">
        <f t="shared" si="71"/>
        <v>1.6</v>
      </c>
      <c r="P2263" s="276">
        <f>IF(O2263&lt;($G$6-1),Lähteandmed!$E$45*1.2*1.005*(($G$6-1)-O2263),0)</f>
        <v>26.98941168</v>
      </c>
    </row>
    <row r="2264" spans="2:16">
      <c r="B2264" s="113">
        <v>2260</v>
      </c>
      <c r="C2264" s="113">
        <v>1.3</v>
      </c>
      <c r="D2264" s="276">
        <f t="shared" si="70"/>
        <v>8.6887974958655789</v>
      </c>
      <c r="L2264" s="114">
        <f>IF(C2264&lt;$G$6,Lähteandmed!$E$45*1.2*1.005*($G$6-O2264),0)</f>
        <v>29.267738639999997</v>
      </c>
      <c r="M2264" s="276" t="str">
        <f>IF(($G$4-Lähteandmed!$H$45*(Kraadpäevad!$G$4-Kraadpäevad!C2264))&gt;Lähteandmed!$I$45,($G$4-Lähteandmed!$H$45*(Kraadpäevad!$G$4-Kraadpäevad!C2264)),Lähteandmed!$I$45)</f>
        <v/>
      </c>
      <c r="N2264" s="114">
        <f>IFERROR(($G$4-M2264)/($G$4-C2264),Lähteandmed!$H$45)</f>
        <v>0</v>
      </c>
      <c r="O2264" s="276">
        <f t="shared" si="71"/>
        <v>1.3</v>
      </c>
      <c r="P2264" s="276">
        <f>IF(O2264&lt;($G$6-1),Lähteandmed!$E$45*1.2*1.005*(($G$6-1)-O2264),0)</f>
        <v>27.515179439999997</v>
      </c>
    </row>
    <row r="2265" spans="2:16">
      <c r="B2265" s="113">
        <v>2261</v>
      </c>
      <c r="C2265" s="113">
        <v>1.1000000000000001</v>
      </c>
      <c r="D2265" s="276">
        <f t="shared" si="70"/>
        <v>8.88879749586558</v>
      </c>
      <c r="L2265" s="114">
        <f>IF(C2265&lt;$G$6,Lähteandmed!$E$45*1.2*1.005*($G$6-O2265),0)</f>
        <v>29.618250479999997</v>
      </c>
      <c r="M2265" s="276" t="str">
        <f>IF(($G$4-Lähteandmed!$H$45*(Kraadpäevad!$G$4-Kraadpäevad!C2265))&gt;Lähteandmed!$I$45,($G$4-Lähteandmed!$H$45*(Kraadpäevad!$G$4-Kraadpäevad!C2265)),Lähteandmed!$I$45)</f>
        <v/>
      </c>
      <c r="N2265" s="114">
        <f>IFERROR(($G$4-M2265)/($G$4-C2265),Lähteandmed!$H$45)</f>
        <v>0</v>
      </c>
      <c r="O2265" s="276">
        <f t="shared" si="71"/>
        <v>1.1000000000000001</v>
      </c>
      <c r="P2265" s="276">
        <f>IF(O2265&lt;($G$6-1),Lähteandmed!$E$45*1.2*1.005*(($G$6-1)-O2265),0)</f>
        <v>27.86569128</v>
      </c>
    </row>
    <row r="2266" spans="2:16">
      <c r="B2266" s="113">
        <v>2262</v>
      </c>
      <c r="C2266" s="113">
        <v>0.8</v>
      </c>
      <c r="D2266" s="276">
        <f t="shared" si="70"/>
        <v>9.1887974958655789</v>
      </c>
      <c r="L2266" s="114">
        <f>IF(C2266&lt;$G$6,Lähteandmed!$E$45*1.2*1.005*($G$6-O2266),0)</f>
        <v>30.144018239999998</v>
      </c>
      <c r="M2266" s="276" t="str">
        <f>IF(($G$4-Lähteandmed!$H$45*(Kraadpäevad!$G$4-Kraadpäevad!C2266))&gt;Lähteandmed!$I$45,($G$4-Lähteandmed!$H$45*(Kraadpäevad!$G$4-Kraadpäevad!C2266)),Lähteandmed!$I$45)</f>
        <v/>
      </c>
      <c r="N2266" s="114">
        <f>IFERROR(($G$4-M2266)/($G$4-C2266),Lähteandmed!$H$45)</f>
        <v>0</v>
      </c>
      <c r="O2266" s="276">
        <f t="shared" si="71"/>
        <v>0.8</v>
      </c>
      <c r="P2266" s="276">
        <f>IF(O2266&lt;($G$6-1),Lähteandmed!$E$45*1.2*1.005*(($G$6-1)-O2266),0)</f>
        <v>28.391459039999997</v>
      </c>
    </row>
    <row r="2267" spans="2:16">
      <c r="B2267" s="113">
        <v>2263</v>
      </c>
      <c r="C2267" s="113">
        <v>0.8</v>
      </c>
      <c r="D2267" s="276">
        <f t="shared" si="70"/>
        <v>9.1887974958655789</v>
      </c>
      <c r="L2267" s="114">
        <f>IF(C2267&lt;$G$6,Lähteandmed!$E$45*1.2*1.005*($G$6-O2267),0)</f>
        <v>30.144018239999998</v>
      </c>
      <c r="M2267" s="276" t="str">
        <f>IF(($G$4-Lähteandmed!$H$45*(Kraadpäevad!$G$4-Kraadpäevad!C2267))&gt;Lähteandmed!$I$45,($G$4-Lähteandmed!$H$45*(Kraadpäevad!$G$4-Kraadpäevad!C2267)),Lähteandmed!$I$45)</f>
        <v/>
      </c>
      <c r="N2267" s="114">
        <f>IFERROR(($G$4-M2267)/($G$4-C2267),Lähteandmed!$H$45)</f>
        <v>0</v>
      </c>
      <c r="O2267" s="276">
        <f t="shared" si="71"/>
        <v>0.8</v>
      </c>
      <c r="P2267" s="276">
        <f>IF(O2267&lt;($G$6-1),Lähteandmed!$E$45*1.2*1.005*(($G$6-1)-O2267),0)</f>
        <v>28.391459039999997</v>
      </c>
    </row>
    <row r="2268" spans="2:16">
      <c r="B2268" s="113">
        <v>2264</v>
      </c>
      <c r="C2268" s="113">
        <v>0.9</v>
      </c>
      <c r="D2268" s="276">
        <f t="shared" si="70"/>
        <v>9.0887974958655793</v>
      </c>
      <c r="L2268" s="114">
        <f>IF(C2268&lt;$G$6,Lähteandmed!$E$45*1.2*1.005*($G$6-O2268),0)</f>
        <v>29.96876232</v>
      </c>
      <c r="M2268" s="276" t="str">
        <f>IF(($G$4-Lähteandmed!$H$45*(Kraadpäevad!$G$4-Kraadpäevad!C2268))&gt;Lähteandmed!$I$45,($G$4-Lähteandmed!$H$45*(Kraadpäevad!$G$4-Kraadpäevad!C2268)),Lähteandmed!$I$45)</f>
        <v/>
      </c>
      <c r="N2268" s="114">
        <f>IFERROR(($G$4-M2268)/($G$4-C2268),Lähteandmed!$H$45)</f>
        <v>0</v>
      </c>
      <c r="O2268" s="276">
        <f t="shared" si="71"/>
        <v>0.9</v>
      </c>
      <c r="P2268" s="276">
        <f>IF(O2268&lt;($G$6-1),Lähteandmed!$E$45*1.2*1.005*(($G$6-1)-O2268),0)</f>
        <v>28.216203119999999</v>
      </c>
    </row>
    <row r="2269" spans="2:16">
      <c r="B2269" s="113">
        <v>2265</v>
      </c>
      <c r="C2269" s="113">
        <v>0.9</v>
      </c>
      <c r="D2269" s="276">
        <f t="shared" si="70"/>
        <v>9.0887974958655793</v>
      </c>
      <c r="L2269" s="114">
        <f>IF(C2269&lt;$G$6,Lähteandmed!$E$45*1.2*1.005*($G$6-O2269),0)</f>
        <v>29.96876232</v>
      </c>
      <c r="M2269" s="276" t="str">
        <f>IF(($G$4-Lähteandmed!$H$45*(Kraadpäevad!$G$4-Kraadpäevad!C2269))&gt;Lähteandmed!$I$45,($G$4-Lähteandmed!$H$45*(Kraadpäevad!$G$4-Kraadpäevad!C2269)),Lähteandmed!$I$45)</f>
        <v/>
      </c>
      <c r="N2269" s="114">
        <f>IFERROR(($G$4-M2269)/($G$4-C2269),Lähteandmed!$H$45)</f>
        <v>0</v>
      </c>
      <c r="O2269" s="276">
        <f t="shared" si="71"/>
        <v>0.9</v>
      </c>
      <c r="P2269" s="276">
        <f>IF(O2269&lt;($G$6-1),Lähteandmed!$E$45*1.2*1.005*(($G$6-1)-O2269),0)</f>
        <v>28.216203119999999</v>
      </c>
    </row>
    <row r="2270" spans="2:16">
      <c r="B2270" s="113">
        <v>2266</v>
      </c>
      <c r="C2270" s="113">
        <v>1.1000000000000001</v>
      </c>
      <c r="D2270" s="276">
        <f t="shared" si="70"/>
        <v>8.88879749586558</v>
      </c>
      <c r="L2270" s="114">
        <f>IF(C2270&lt;$G$6,Lähteandmed!$E$45*1.2*1.005*($G$6-O2270),0)</f>
        <v>29.618250479999997</v>
      </c>
      <c r="M2270" s="276" t="str">
        <f>IF(($G$4-Lähteandmed!$H$45*(Kraadpäevad!$G$4-Kraadpäevad!C2270))&gt;Lähteandmed!$I$45,($G$4-Lähteandmed!$H$45*(Kraadpäevad!$G$4-Kraadpäevad!C2270)),Lähteandmed!$I$45)</f>
        <v/>
      </c>
      <c r="N2270" s="114">
        <f>IFERROR(($G$4-M2270)/($G$4-C2270),Lähteandmed!$H$45)</f>
        <v>0</v>
      </c>
      <c r="O2270" s="276">
        <f t="shared" si="71"/>
        <v>1.1000000000000001</v>
      </c>
      <c r="P2270" s="276">
        <f>IF(O2270&lt;($G$6-1),Lähteandmed!$E$45*1.2*1.005*(($G$6-1)-O2270),0)</f>
        <v>27.86569128</v>
      </c>
    </row>
    <row r="2271" spans="2:16">
      <c r="B2271" s="113">
        <v>2267</v>
      </c>
      <c r="C2271" s="113">
        <v>1.3</v>
      </c>
      <c r="D2271" s="276">
        <f t="shared" si="70"/>
        <v>8.6887974958655789</v>
      </c>
      <c r="L2271" s="114">
        <f>IF(C2271&lt;$G$6,Lähteandmed!$E$45*1.2*1.005*($G$6-O2271),0)</f>
        <v>29.267738639999997</v>
      </c>
      <c r="M2271" s="276" t="str">
        <f>IF(($G$4-Lähteandmed!$H$45*(Kraadpäevad!$G$4-Kraadpäevad!C2271))&gt;Lähteandmed!$I$45,($G$4-Lähteandmed!$H$45*(Kraadpäevad!$G$4-Kraadpäevad!C2271)),Lähteandmed!$I$45)</f>
        <v/>
      </c>
      <c r="N2271" s="114">
        <f>IFERROR(($G$4-M2271)/($G$4-C2271),Lähteandmed!$H$45)</f>
        <v>0</v>
      </c>
      <c r="O2271" s="276">
        <f t="shared" si="71"/>
        <v>1.3</v>
      </c>
      <c r="P2271" s="276">
        <f>IF(O2271&lt;($G$6-1),Lähteandmed!$E$45*1.2*1.005*(($G$6-1)-O2271),0)</f>
        <v>27.515179439999997</v>
      </c>
    </row>
    <row r="2272" spans="2:16">
      <c r="B2272" s="113">
        <v>2268</v>
      </c>
      <c r="C2272" s="113">
        <v>1.5</v>
      </c>
      <c r="D2272" s="276">
        <f t="shared" si="70"/>
        <v>8.4887974958655796</v>
      </c>
      <c r="L2272" s="114">
        <f>IF(C2272&lt;$G$6,Lähteandmed!$E$45*1.2*1.005*($G$6-O2272),0)</f>
        <v>28.917226799999998</v>
      </c>
      <c r="M2272" s="276" t="str">
        <f>IF(($G$4-Lähteandmed!$H$45*(Kraadpäevad!$G$4-Kraadpäevad!C2272))&gt;Lähteandmed!$I$45,($G$4-Lähteandmed!$H$45*(Kraadpäevad!$G$4-Kraadpäevad!C2272)),Lähteandmed!$I$45)</f>
        <v/>
      </c>
      <c r="N2272" s="114">
        <f>IFERROR(($G$4-M2272)/($G$4-C2272),Lähteandmed!$H$45)</f>
        <v>0</v>
      </c>
      <c r="O2272" s="276">
        <f t="shared" si="71"/>
        <v>1.5</v>
      </c>
      <c r="P2272" s="276">
        <f>IF(O2272&lt;($G$6-1),Lähteandmed!$E$45*1.2*1.005*(($G$6-1)-O2272),0)</f>
        <v>27.164667599999998</v>
      </c>
    </row>
    <row r="2273" spans="2:16">
      <c r="B2273" s="113">
        <v>2269</v>
      </c>
      <c r="C2273" s="113">
        <v>2.1</v>
      </c>
      <c r="D2273" s="276">
        <f t="shared" si="70"/>
        <v>7.88879749586558</v>
      </c>
      <c r="L2273" s="114">
        <f>IF(C2273&lt;$G$6,Lähteandmed!$E$45*1.2*1.005*($G$6-O2273),0)</f>
        <v>27.86569128</v>
      </c>
      <c r="M2273" s="276" t="str">
        <f>IF(($G$4-Lähteandmed!$H$45*(Kraadpäevad!$G$4-Kraadpäevad!C2273))&gt;Lähteandmed!$I$45,($G$4-Lähteandmed!$H$45*(Kraadpäevad!$G$4-Kraadpäevad!C2273)),Lähteandmed!$I$45)</f>
        <v/>
      </c>
      <c r="N2273" s="114">
        <f>IFERROR(($G$4-M2273)/($G$4-C2273),Lähteandmed!$H$45)</f>
        <v>0</v>
      </c>
      <c r="O2273" s="276">
        <f t="shared" si="71"/>
        <v>2.1</v>
      </c>
      <c r="P2273" s="276">
        <f>IF(O2273&lt;($G$6-1),Lähteandmed!$E$45*1.2*1.005*(($G$6-1)-O2273),0)</f>
        <v>26.11313208</v>
      </c>
    </row>
    <row r="2274" spans="2:16">
      <c r="B2274" s="113">
        <v>2270</v>
      </c>
      <c r="C2274" s="113">
        <v>2.6</v>
      </c>
      <c r="D2274" s="276">
        <f t="shared" si="70"/>
        <v>7.38879749586558</v>
      </c>
      <c r="L2274" s="114">
        <f>IF(C2274&lt;$G$6,Lähteandmed!$E$45*1.2*1.005*($G$6-O2274),0)</f>
        <v>26.98941168</v>
      </c>
      <c r="M2274" s="276" t="str">
        <f>IF(($G$4-Lähteandmed!$H$45*(Kraadpäevad!$G$4-Kraadpäevad!C2274))&gt;Lähteandmed!$I$45,($G$4-Lähteandmed!$H$45*(Kraadpäevad!$G$4-Kraadpäevad!C2274)),Lähteandmed!$I$45)</f>
        <v/>
      </c>
      <c r="N2274" s="114">
        <f>IFERROR(($G$4-M2274)/($G$4-C2274),Lähteandmed!$H$45)</f>
        <v>0</v>
      </c>
      <c r="O2274" s="276">
        <f t="shared" si="71"/>
        <v>2.6</v>
      </c>
      <c r="P2274" s="276">
        <f>IF(O2274&lt;($G$6-1),Lähteandmed!$E$45*1.2*1.005*(($G$6-1)-O2274),0)</f>
        <v>25.23685248</v>
      </c>
    </row>
    <row r="2275" spans="2:16">
      <c r="B2275" s="113">
        <v>2271</v>
      </c>
      <c r="C2275" s="113">
        <v>3.2</v>
      </c>
      <c r="D2275" s="276">
        <f t="shared" si="70"/>
        <v>6.7887974958655795</v>
      </c>
      <c r="L2275" s="114">
        <f>IF(C2275&lt;$G$6,Lähteandmed!$E$45*1.2*1.005*($G$6-O2275),0)</f>
        <v>25.937876159999998</v>
      </c>
      <c r="M2275" s="276" t="str">
        <f>IF(($G$4-Lähteandmed!$H$45*(Kraadpäevad!$G$4-Kraadpäevad!C2275))&gt;Lähteandmed!$I$45,($G$4-Lähteandmed!$H$45*(Kraadpäevad!$G$4-Kraadpäevad!C2275)),Lähteandmed!$I$45)</f>
        <v/>
      </c>
      <c r="N2275" s="114">
        <f>IFERROR(($G$4-M2275)/($G$4-C2275),Lähteandmed!$H$45)</f>
        <v>0</v>
      </c>
      <c r="O2275" s="276">
        <f t="shared" si="71"/>
        <v>3.2</v>
      </c>
      <c r="P2275" s="276">
        <f>IF(O2275&lt;($G$6-1),Lähteandmed!$E$45*1.2*1.005*(($G$6-1)-O2275),0)</f>
        <v>24.185316959999998</v>
      </c>
    </row>
    <row r="2276" spans="2:16">
      <c r="B2276" s="113">
        <v>2272</v>
      </c>
      <c r="C2276" s="113">
        <v>3.2</v>
      </c>
      <c r="D2276" s="276">
        <f t="shared" si="70"/>
        <v>6.7887974958655795</v>
      </c>
      <c r="L2276" s="114">
        <f>IF(C2276&lt;$G$6,Lähteandmed!$E$45*1.2*1.005*($G$6-O2276),0)</f>
        <v>25.937876159999998</v>
      </c>
      <c r="M2276" s="276" t="str">
        <f>IF(($G$4-Lähteandmed!$H$45*(Kraadpäevad!$G$4-Kraadpäevad!C2276))&gt;Lähteandmed!$I$45,($G$4-Lähteandmed!$H$45*(Kraadpäevad!$G$4-Kraadpäevad!C2276)),Lähteandmed!$I$45)</f>
        <v/>
      </c>
      <c r="N2276" s="114">
        <f>IFERROR(($G$4-M2276)/($G$4-C2276),Lähteandmed!$H$45)</f>
        <v>0</v>
      </c>
      <c r="O2276" s="276">
        <f t="shared" si="71"/>
        <v>3.2</v>
      </c>
      <c r="P2276" s="276">
        <f>IF(O2276&lt;($G$6-1),Lähteandmed!$E$45*1.2*1.005*(($G$6-1)-O2276),0)</f>
        <v>24.185316959999998</v>
      </c>
    </row>
    <row r="2277" spans="2:16">
      <c r="B2277" s="113">
        <v>2273</v>
      </c>
      <c r="C2277" s="113">
        <v>3.1</v>
      </c>
      <c r="D2277" s="276">
        <f t="shared" si="70"/>
        <v>6.88879749586558</v>
      </c>
      <c r="L2277" s="114">
        <f>IF(C2277&lt;$G$6,Lähteandmed!$E$45*1.2*1.005*($G$6-O2277),0)</f>
        <v>26.11313208</v>
      </c>
      <c r="M2277" s="276" t="str">
        <f>IF(($G$4-Lähteandmed!$H$45*(Kraadpäevad!$G$4-Kraadpäevad!C2277))&gt;Lähteandmed!$I$45,($G$4-Lähteandmed!$H$45*(Kraadpäevad!$G$4-Kraadpäevad!C2277)),Lähteandmed!$I$45)</f>
        <v/>
      </c>
      <c r="N2277" s="114">
        <f>IFERROR(($G$4-M2277)/($G$4-C2277),Lähteandmed!$H$45)</f>
        <v>0</v>
      </c>
      <c r="O2277" s="276">
        <f t="shared" si="71"/>
        <v>3.1</v>
      </c>
      <c r="P2277" s="276">
        <f>IF(O2277&lt;($G$6-1),Lähteandmed!$E$45*1.2*1.005*(($G$6-1)-O2277),0)</f>
        <v>24.360572879999999</v>
      </c>
    </row>
    <row r="2278" spans="2:16">
      <c r="B2278" s="113">
        <v>2274</v>
      </c>
      <c r="C2278" s="113">
        <v>3.1</v>
      </c>
      <c r="D2278" s="276">
        <f t="shared" si="70"/>
        <v>6.88879749586558</v>
      </c>
      <c r="L2278" s="114">
        <f>IF(C2278&lt;$G$6,Lähteandmed!$E$45*1.2*1.005*($G$6-O2278),0)</f>
        <v>26.11313208</v>
      </c>
      <c r="M2278" s="276" t="str">
        <f>IF(($G$4-Lähteandmed!$H$45*(Kraadpäevad!$G$4-Kraadpäevad!C2278))&gt;Lähteandmed!$I$45,($G$4-Lähteandmed!$H$45*(Kraadpäevad!$G$4-Kraadpäevad!C2278)),Lähteandmed!$I$45)</f>
        <v/>
      </c>
      <c r="N2278" s="114">
        <f>IFERROR(($G$4-M2278)/($G$4-C2278),Lähteandmed!$H$45)</f>
        <v>0</v>
      </c>
      <c r="O2278" s="276">
        <f t="shared" si="71"/>
        <v>3.1</v>
      </c>
      <c r="P2278" s="276">
        <f>IF(O2278&lt;($G$6-1),Lähteandmed!$E$45*1.2*1.005*(($G$6-1)-O2278),0)</f>
        <v>24.360572879999999</v>
      </c>
    </row>
    <row r="2279" spans="2:16">
      <c r="B2279" s="113">
        <v>2275</v>
      </c>
      <c r="C2279" s="113">
        <v>1.7</v>
      </c>
      <c r="D2279" s="276">
        <f t="shared" si="70"/>
        <v>8.2887974958655803</v>
      </c>
      <c r="L2279" s="114">
        <f>IF(C2279&lt;$G$6,Lähteandmed!$E$45*1.2*1.005*($G$6-O2279),0)</f>
        <v>28.566714959999999</v>
      </c>
      <c r="M2279" s="276" t="str">
        <f>IF(($G$4-Lähteandmed!$H$45*(Kraadpäevad!$G$4-Kraadpäevad!C2279))&gt;Lähteandmed!$I$45,($G$4-Lähteandmed!$H$45*(Kraadpäevad!$G$4-Kraadpäevad!C2279)),Lähteandmed!$I$45)</f>
        <v/>
      </c>
      <c r="N2279" s="114">
        <f>IFERROR(($G$4-M2279)/($G$4-C2279),Lähteandmed!$H$45)</f>
        <v>0</v>
      </c>
      <c r="O2279" s="276">
        <f t="shared" si="71"/>
        <v>1.7</v>
      </c>
      <c r="P2279" s="276">
        <f>IF(O2279&lt;($G$6-1),Lähteandmed!$E$45*1.2*1.005*(($G$6-1)-O2279),0)</f>
        <v>26.814155759999998</v>
      </c>
    </row>
    <row r="2280" spans="2:16">
      <c r="B2280" s="113">
        <v>2276</v>
      </c>
      <c r="C2280" s="113">
        <v>0.4</v>
      </c>
      <c r="D2280" s="276">
        <f t="shared" si="70"/>
        <v>9.5887974958655793</v>
      </c>
      <c r="L2280" s="114">
        <f>IF(C2280&lt;$G$6,Lähteandmed!$E$45*1.2*1.005*($G$6-O2280),0)</f>
        <v>30.84504192</v>
      </c>
      <c r="M2280" s="276" t="str">
        <f>IF(($G$4-Lähteandmed!$H$45*(Kraadpäevad!$G$4-Kraadpäevad!C2280))&gt;Lähteandmed!$I$45,($G$4-Lähteandmed!$H$45*(Kraadpäevad!$G$4-Kraadpäevad!C2280)),Lähteandmed!$I$45)</f>
        <v/>
      </c>
      <c r="N2280" s="114">
        <f>IFERROR(($G$4-M2280)/($G$4-C2280),Lähteandmed!$H$45)</f>
        <v>0</v>
      </c>
      <c r="O2280" s="276">
        <f t="shared" si="71"/>
        <v>0.4</v>
      </c>
      <c r="P2280" s="276">
        <f>IF(O2280&lt;($G$6-1),Lähteandmed!$E$45*1.2*1.005*(($G$6-1)-O2280),0)</f>
        <v>29.09248272</v>
      </c>
    </row>
    <row r="2281" spans="2:16">
      <c r="B2281" s="113">
        <v>2277</v>
      </c>
      <c r="C2281" s="113">
        <v>-1</v>
      </c>
      <c r="D2281" s="276">
        <f t="shared" si="70"/>
        <v>10.98879749586558</v>
      </c>
      <c r="L2281" s="114">
        <f>IF(C2281&lt;$G$6,Lähteandmed!$E$45*1.2*1.005*($G$6-O2281),0)</f>
        <v>33.298624799999999</v>
      </c>
      <c r="M2281" s="276" t="str">
        <f>IF(($G$4-Lähteandmed!$H$45*(Kraadpäevad!$G$4-Kraadpäevad!C2281))&gt;Lähteandmed!$I$45,($G$4-Lähteandmed!$H$45*(Kraadpäevad!$G$4-Kraadpäevad!C2281)),Lähteandmed!$I$45)</f>
        <v/>
      </c>
      <c r="N2281" s="114">
        <f>IFERROR(($G$4-M2281)/($G$4-C2281),Lähteandmed!$H$45)</f>
        <v>0</v>
      </c>
      <c r="O2281" s="276">
        <f t="shared" si="71"/>
        <v>-1</v>
      </c>
      <c r="P2281" s="276">
        <f>IF(O2281&lt;($G$6-1),Lähteandmed!$E$45*1.2*1.005*(($G$6-1)-O2281),0)</f>
        <v>31.546065599999999</v>
      </c>
    </row>
    <row r="2282" spans="2:16">
      <c r="B2282" s="113">
        <v>2278</v>
      </c>
      <c r="C2282" s="113">
        <v>-1.6</v>
      </c>
      <c r="D2282" s="276">
        <f t="shared" si="70"/>
        <v>11.588797495865579</v>
      </c>
      <c r="L2282" s="114">
        <f>IF(C2282&lt;$G$6,Lähteandmed!$E$45*1.2*1.005*($G$6-O2282),0)</f>
        <v>34.350160320000001</v>
      </c>
      <c r="M2282" s="276" t="str">
        <f>IF(($G$4-Lähteandmed!$H$45*(Kraadpäevad!$G$4-Kraadpäevad!C2282))&gt;Lähteandmed!$I$45,($G$4-Lähteandmed!$H$45*(Kraadpäevad!$G$4-Kraadpäevad!C2282)),Lähteandmed!$I$45)</f>
        <v/>
      </c>
      <c r="N2282" s="114">
        <f>IFERROR(($G$4-M2282)/($G$4-C2282),Lähteandmed!$H$45)</f>
        <v>0</v>
      </c>
      <c r="O2282" s="276">
        <f t="shared" si="71"/>
        <v>-1.6</v>
      </c>
      <c r="P2282" s="276">
        <f>IF(O2282&lt;($G$6-1),Lähteandmed!$E$45*1.2*1.005*(($G$6-1)-O2282),0)</f>
        <v>32.59760112</v>
      </c>
    </row>
    <row r="2283" spans="2:16">
      <c r="B2283" s="113">
        <v>2279</v>
      </c>
      <c r="C2283" s="113">
        <v>-2.2999999999999998</v>
      </c>
      <c r="D2283" s="276">
        <f t="shared" si="70"/>
        <v>12.28879749586558</v>
      </c>
      <c r="L2283" s="114">
        <f>IF(C2283&lt;$G$6,Lähteandmed!$E$45*1.2*1.005*($G$6-O2283),0)</f>
        <v>35.57695176</v>
      </c>
      <c r="M2283" s="276" t="str">
        <f>IF(($G$4-Lähteandmed!$H$45*(Kraadpäevad!$G$4-Kraadpäevad!C2283))&gt;Lähteandmed!$I$45,($G$4-Lähteandmed!$H$45*(Kraadpäevad!$G$4-Kraadpäevad!C2283)),Lähteandmed!$I$45)</f>
        <v/>
      </c>
      <c r="N2283" s="114">
        <f>IFERROR(($G$4-M2283)/($G$4-C2283),Lähteandmed!$H$45)</f>
        <v>0</v>
      </c>
      <c r="O2283" s="276">
        <f t="shared" si="71"/>
        <v>-2.2999999999999998</v>
      </c>
      <c r="P2283" s="276">
        <f>IF(O2283&lt;($G$6-1),Lähteandmed!$E$45*1.2*1.005*(($G$6-1)-O2283),0)</f>
        <v>33.82439256</v>
      </c>
    </row>
    <row r="2284" spans="2:16">
      <c r="B2284" s="113">
        <v>2280</v>
      </c>
      <c r="C2284" s="113">
        <v>-2.9</v>
      </c>
      <c r="D2284" s="276">
        <f t="shared" si="70"/>
        <v>12.88879749586558</v>
      </c>
      <c r="L2284" s="114">
        <f>IF(C2284&lt;$G$6,Lähteandmed!$E$45*1.2*1.005*($G$6-O2284),0)</f>
        <v>36.628487279999995</v>
      </c>
      <c r="M2284" s="276" t="str">
        <f>IF(($G$4-Lähteandmed!$H$45*(Kraadpäevad!$G$4-Kraadpäevad!C2284))&gt;Lähteandmed!$I$45,($G$4-Lähteandmed!$H$45*(Kraadpäevad!$G$4-Kraadpäevad!C2284)),Lähteandmed!$I$45)</f>
        <v/>
      </c>
      <c r="N2284" s="114">
        <f>IFERROR(($G$4-M2284)/($G$4-C2284),Lähteandmed!$H$45)</f>
        <v>0</v>
      </c>
      <c r="O2284" s="276">
        <f t="shared" si="71"/>
        <v>-2.9</v>
      </c>
      <c r="P2284" s="276">
        <f>IF(O2284&lt;($G$6-1),Lähteandmed!$E$45*1.2*1.005*(($G$6-1)-O2284),0)</f>
        <v>34.875928079999994</v>
      </c>
    </row>
    <row r="2285" spans="2:16">
      <c r="B2285" s="113">
        <v>2281</v>
      </c>
      <c r="C2285" s="113">
        <v>-3.2</v>
      </c>
      <c r="D2285" s="276">
        <f t="shared" si="70"/>
        <v>13.188797495865579</v>
      </c>
      <c r="L2285" s="114">
        <f>IF(C2285&lt;$G$6,Lähteandmed!$E$45*1.2*1.005*($G$6-O2285),0)</f>
        <v>37.154255039999995</v>
      </c>
      <c r="M2285" s="276" t="str">
        <f>IF(($G$4-Lähteandmed!$H$45*(Kraadpäevad!$G$4-Kraadpäevad!C2285))&gt;Lähteandmed!$I$45,($G$4-Lähteandmed!$H$45*(Kraadpäevad!$G$4-Kraadpäevad!C2285)),Lähteandmed!$I$45)</f>
        <v/>
      </c>
      <c r="N2285" s="114">
        <f>IFERROR(($G$4-M2285)/($G$4-C2285),Lähteandmed!$H$45)</f>
        <v>0</v>
      </c>
      <c r="O2285" s="276">
        <f t="shared" si="71"/>
        <v>-3.2</v>
      </c>
      <c r="P2285" s="276">
        <f>IF(O2285&lt;($G$6-1),Lähteandmed!$E$45*1.2*1.005*(($G$6-1)-O2285),0)</f>
        <v>35.401695839999995</v>
      </c>
    </row>
    <row r="2286" spans="2:16">
      <c r="B2286" s="113">
        <v>2282</v>
      </c>
      <c r="C2286" s="113">
        <v>-3.4</v>
      </c>
      <c r="D2286" s="276">
        <f t="shared" si="70"/>
        <v>13.38879749586558</v>
      </c>
      <c r="L2286" s="114">
        <f>IF(C2286&lt;$G$6,Lähteandmed!$E$45*1.2*1.005*($G$6-O2286),0)</f>
        <v>37.504766879999998</v>
      </c>
      <c r="M2286" s="276" t="str">
        <f>IF(($G$4-Lähteandmed!$H$45*(Kraadpäevad!$G$4-Kraadpäevad!C2286))&gt;Lähteandmed!$I$45,($G$4-Lähteandmed!$H$45*(Kraadpäevad!$G$4-Kraadpäevad!C2286)),Lähteandmed!$I$45)</f>
        <v/>
      </c>
      <c r="N2286" s="114">
        <f>IFERROR(($G$4-M2286)/($G$4-C2286),Lähteandmed!$H$45)</f>
        <v>0</v>
      </c>
      <c r="O2286" s="276">
        <f t="shared" si="71"/>
        <v>-3.4</v>
      </c>
      <c r="P2286" s="276">
        <f>IF(O2286&lt;($G$6-1),Lähteandmed!$E$45*1.2*1.005*(($G$6-1)-O2286),0)</f>
        <v>35.752207679999998</v>
      </c>
    </row>
    <row r="2287" spans="2:16">
      <c r="B2287" s="113">
        <v>2283</v>
      </c>
      <c r="C2287" s="113">
        <v>-3.7</v>
      </c>
      <c r="D2287" s="276">
        <f t="shared" si="70"/>
        <v>13.688797495865579</v>
      </c>
      <c r="L2287" s="114">
        <f>IF(C2287&lt;$G$6,Lähteandmed!$E$45*1.2*1.005*($G$6-O2287),0)</f>
        <v>38.030534639999999</v>
      </c>
      <c r="M2287" s="276" t="str">
        <f>IF(($G$4-Lähteandmed!$H$45*(Kraadpäevad!$G$4-Kraadpäevad!C2287))&gt;Lähteandmed!$I$45,($G$4-Lähteandmed!$H$45*(Kraadpäevad!$G$4-Kraadpäevad!C2287)),Lähteandmed!$I$45)</f>
        <v/>
      </c>
      <c r="N2287" s="114">
        <f>IFERROR(($G$4-M2287)/($G$4-C2287),Lähteandmed!$H$45)</f>
        <v>0</v>
      </c>
      <c r="O2287" s="276">
        <f t="shared" si="71"/>
        <v>-3.7</v>
      </c>
      <c r="P2287" s="276">
        <f>IF(O2287&lt;($G$6-1),Lähteandmed!$E$45*1.2*1.005*(($G$6-1)-O2287),0)</f>
        <v>36.277975439999999</v>
      </c>
    </row>
    <row r="2288" spans="2:16">
      <c r="B2288" s="113">
        <v>2284</v>
      </c>
      <c r="C2288" s="113">
        <v>-3.9</v>
      </c>
      <c r="D2288" s="276">
        <f t="shared" si="70"/>
        <v>13.88879749586558</v>
      </c>
      <c r="L2288" s="114">
        <f>IF(C2288&lt;$G$6,Lähteandmed!$E$45*1.2*1.005*($G$6-O2288),0)</f>
        <v>38.381046479999995</v>
      </c>
      <c r="M2288" s="276" t="str">
        <f>IF(($G$4-Lähteandmed!$H$45*(Kraadpäevad!$G$4-Kraadpäevad!C2288))&gt;Lähteandmed!$I$45,($G$4-Lähteandmed!$H$45*(Kraadpäevad!$G$4-Kraadpäevad!C2288)),Lähteandmed!$I$45)</f>
        <v/>
      </c>
      <c r="N2288" s="114">
        <f>IFERROR(($G$4-M2288)/($G$4-C2288),Lähteandmed!$H$45)</f>
        <v>0</v>
      </c>
      <c r="O2288" s="276">
        <f t="shared" si="71"/>
        <v>-3.9</v>
      </c>
      <c r="P2288" s="276">
        <f>IF(O2288&lt;($G$6-1),Lähteandmed!$E$45*1.2*1.005*(($G$6-1)-O2288),0)</f>
        <v>36.628487279999995</v>
      </c>
    </row>
    <row r="2289" spans="2:16">
      <c r="B2289" s="113">
        <v>2285</v>
      </c>
      <c r="C2289" s="113">
        <v>-4.2</v>
      </c>
      <c r="D2289" s="276">
        <f t="shared" si="70"/>
        <v>14.188797495865579</v>
      </c>
      <c r="L2289" s="114">
        <f>IF(C2289&lt;$G$6,Lähteandmed!$E$45*1.2*1.005*($G$6-O2289),0)</f>
        <v>38.906814239999996</v>
      </c>
      <c r="M2289" s="276" t="str">
        <f>IF(($G$4-Lähteandmed!$H$45*(Kraadpäevad!$G$4-Kraadpäevad!C2289))&gt;Lähteandmed!$I$45,($G$4-Lähteandmed!$H$45*(Kraadpäevad!$G$4-Kraadpäevad!C2289)),Lähteandmed!$I$45)</f>
        <v/>
      </c>
      <c r="N2289" s="114">
        <f>IFERROR(($G$4-M2289)/($G$4-C2289),Lähteandmed!$H$45)</f>
        <v>0</v>
      </c>
      <c r="O2289" s="276">
        <f t="shared" si="71"/>
        <v>-4.2</v>
      </c>
      <c r="P2289" s="276">
        <f>IF(O2289&lt;($G$6-1),Lähteandmed!$E$45*1.2*1.005*(($G$6-1)-O2289),0)</f>
        <v>37.154255039999995</v>
      </c>
    </row>
    <row r="2290" spans="2:16">
      <c r="B2290" s="113">
        <v>2286</v>
      </c>
      <c r="C2290" s="113">
        <v>-4.4000000000000004</v>
      </c>
      <c r="D2290" s="276">
        <f t="shared" si="70"/>
        <v>14.38879749586558</v>
      </c>
      <c r="L2290" s="114">
        <f>IF(C2290&lt;$G$6,Lähteandmed!$E$45*1.2*1.005*($G$6-O2290),0)</f>
        <v>39.257326079999991</v>
      </c>
      <c r="M2290" s="276" t="str">
        <f>IF(($G$4-Lähteandmed!$H$45*(Kraadpäevad!$G$4-Kraadpäevad!C2290))&gt;Lähteandmed!$I$45,($G$4-Lähteandmed!$H$45*(Kraadpäevad!$G$4-Kraadpäevad!C2290)),Lähteandmed!$I$45)</f>
        <v/>
      </c>
      <c r="N2290" s="114">
        <f>IFERROR(($G$4-M2290)/($G$4-C2290),Lähteandmed!$H$45)</f>
        <v>0</v>
      </c>
      <c r="O2290" s="276">
        <f t="shared" si="71"/>
        <v>-4.4000000000000004</v>
      </c>
      <c r="P2290" s="276">
        <f>IF(O2290&lt;($G$6-1),Lähteandmed!$E$45*1.2*1.005*(($G$6-1)-O2290),0)</f>
        <v>37.504766879999998</v>
      </c>
    </row>
    <row r="2291" spans="2:16">
      <c r="B2291" s="113">
        <v>2287</v>
      </c>
      <c r="C2291" s="113">
        <v>-3.6</v>
      </c>
      <c r="D2291" s="276">
        <f t="shared" si="70"/>
        <v>13.588797495865579</v>
      </c>
      <c r="L2291" s="114">
        <f>IF(C2291&lt;$G$6,Lähteandmed!$E$45*1.2*1.005*($G$6-O2291),0)</f>
        <v>37.855278720000001</v>
      </c>
      <c r="M2291" s="276" t="str">
        <f>IF(($G$4-Lähteandmed!$H$45*(Kraadpäevad!$G$4-Kraadpäevad!C2291))&gt;Lähteandmed!$I$45,($G$4-Lähteandmed!$H$45*(Kraadpäevad!$G$4-Kraadpäevad!C2291)),Lähteandmed!$I$45)</f>
        <v/>
      </c>
      <c r="N2291" s="114">
        <f>IFERROR(($G$4-M2291)/($G$4-C2291),Lähteandmed!$H$45)</f>
        <v>0</v>
      </c>
      <c r="O2291" s="276">
        <f t="shared" si="71"/>
        <v>-3.6</v>
      </c>
      <c r="P2291" s="276">
        <f>IF(O2291&lt;($G$6-1),Lähteandmed!$E$45*1.2*1.005*(($G$6-1)-O2291),0)</f>
        <v>36.102719520000001</v>
      </c>
    </row>
    <row r="2292" spans="2:16">
      <c r="B2292" s="113">
        <v>2288</v>
      </c>
      <c r="C2292" s="113">
        <v>-2.7</v>
      </c>
      <c r="D2292" s="276">
        <f t="shared" si="70"/>
        <v>12.688797495865579</v>
      </c>
      <c r="L2292" s="114">
        <f>IF(C2292&lt;$G$6,Lähteandmed!$E$45*1.2*1.005*($G$6-O2292),0)</f>
        <v>36.277975439999999</v>
      </c>
      <c r="M2292" s="276" t="str">
        <f>IF(($G$4-Lähteandmed!$H$45*(Kraadpäevad!$G$4-Kraadpäevad!C2292))&gt;Lähteandmed!$I$45,($G$4-Lähteandmed!$H$45*(Kraadpäevad!$G$4-Kraadpäevad!C2292)),Lähteandmed!$I$45)</f>
        <v/>
      </c>
      <c r="N2292" s="114">
        <f>IFERROR(($G$4-M2292)/($G$4-C2292),Lähteandmed!$H$45)</f>
        <v>0</v>
      </c>
      <c r="O2292" s="276">
        <f t="shared" si="71"/>
        <v>-2.7</v>
      </c>
      <c r="P2292" s="276">
        <f>IF(O2292&lt;($G$6-1),Lähteandmed!$E$45*1.2*1.005*(($G$6-1)-O2292),0)</f>
        <v>34.525416239999998</v>
      </c>
    </row>
    <row r="2293" spans="2:16">
      <c r="B2293" s="113">
        <v>2289</v>
      </c>
      <c r="C2293" s="113">
        <v>-1.9</v>
      </c>
      <c r="D2293" s="276">
        <f t="shared" si="70"/>
        <v>11.88879749586558</v>
      </c>
      <c r="L2293" s="114">
        <f>IF(C2293&lt;$G$6,Lähteandmed!$E$45*1.2*1.005*($G$6-O2293),0)</f>
        <v>34.875928079999994</v>
      </c>
      <c r="M2293" s="276" t="str">
        <f>IF(($G$4-Lähteandmed!$H$45*(Kraadpäevad!$G$4-Kraadpäevad!C2293))&gt;Lähteandmed!$I$45,($G$4-Lähteandmed!$H$45*(Kraadpäevad!$G$4-Kraadpäevad!C2293)),Lähteandmed!$I$45)</f>
        <v/>
      </c>
      <c r="N2293" s="114">
        <f>IFERROR(($G$4-M2293)/($G$4-C2293),Lähteandmed!$H$45)</f>
        <v>0</v>
      </c>
      <c r="O2293" s="276">
        <f t="shared" si="71"/>
        <v>-1.9</v>
      </c>
      <c r="P2293" s="276">
        <f>IF(O2293&lt;($G$6-1),Lähteandmed!$E$45*1.2*1.005*(($G$6-1)-O2293),0)</f>
        <v>33.123368879999994</v>
      </c>
    </row>
    <row r="2294" spans="2:16">
      <c r="B2294" s="113">
        <v>2290</v>
      </c>
      <c r="C2294" s="113">
        <v>0.3</v>
      </c>
      <c r="D2294" s="276">
        <f t="shared" si="70"/>
        <v>9.6887974958655789</v>
      </c>
      <c r="L2294" s="114">
        <f>IF(C2294&lt;$G$6,Lähteandmed!$E$45*1.2*1.005*($G$6-O2294),0)</f>
        <v>31.020297839999998</v>
      </c>
      <c r="M2294" s="276" t="str">
        <f>IF(($G$4-Lähteandmed!$H$45*(Kraadpäevad!$G$4-Kraadpäevad!C2294))&gt;Lähteandmed!$I$45,($G$4-Lähteandmed!$H$45*(Kraadpäevad!$G$4-Kraadpäevad!C2294)),Lähteandmed!$I$45)</f>
        <v/>
      </c>
      <c r="N2294" s="114">
        <f>IFERROR(($G$4-M2294)/($G$4-C2294),Lähteandmed!$H$45)</f>
        <v>0</v>
      </c>
      <c r="O2294" s="276">
        <f t="shared" si="71"/>
        <v>0.3</v>
      </c>
      <c r="P2294" s="276">
        <f>IF(O2294&lt;($G$6-1),Lähteandmed!$E$45*1.2*1.005*(($G$6-1)-O2294),0)</f>
        <v>29.267738639999997</v>
      </c>
    </row>
    <row r="2295" spans="2:16">
      <c r="B2295" s="113">
        <v>2291</v>
      </c>
      <c r="C2295" s="113">
        <v>2.4</v>
      </c>
      <c r="D2295" s="276">
        <f t="shared" si="70"/>
        <v>7.5887974958655793</v>
      </c>
      <c r="L2295" s="114">
        <f>IF(C2295&lt;$G$6,Lähteandmed!$E$45*1.2*1.005*($G$6-O2295),0)</f>
        <v>27.339923519999996</v>
      </c>
      <c r="M2295" s="276" t="str">
        <f>IF(($G$4-Lähteandmed!$H$45*(Kraadpäevad!$G$4-Kraadpäevad!C2295))&gt;Lähteandmed!$I$45,($G$4-Lähteandmed!$H$45*(Kraadpäevad!$G$4-Kraadpäevad!C2295)),Lähteandmed!$I$45)</f>
        <v/>
      </c>
      <c r="N2295" s="114">
        <f>IFERROR(($G$4-M2295)/($G$4-C2295),Lähteandmed!$H$45)</f>
        <v>0</v>
      </c>
      <c r="O2295" s="276">
        <f t="shared" si="71"/>
        <v>2.4</v>
      </c>
      <c r="P2295" s="276">
        <f>IF(O2295&lt;($G$6-1),Lähteandmed!$E$45*1.2*1.005*(($G$6-1)-O2295),0)</f>
        <v>25.587364319999999</v>
      </c>
    </row>
    <row r="2296" spans="2:16">
      <c r="B2296" s="113">
        <v>2292</v>
      </c>
      <c r="C2296" s="113">
        <v>4.5999999999999996</v>
      </c>
      <c r="D2296" s="276">
        <f t="shared" si="70"/>
        <v>5.38879749586558</v>
      </c>
      <c r="L2296" s="114">
        <f>IF(C2296&lt;$G$6,Lähteandmed!$E$45*1.2*1.005*($G$6-O2296),0)</f>
        <v>23.484293279999999</v>
      </c>
      <c r="M2296" s="276" t="str">
        <f>IF(($G$4-Lähteandmed!$H$45*(Kraadpäevad!$G$4-Kraadpäevad!C2296))&gt;Lähteandmed!$I$45,($G$4-Lähteandmed!$H$45*(Kraadpäevad!$G$4-Kraadpäevad!C2296)),Lähteandmed!$I$45)</f>
        <v/>
      </c>
      <c r="N2296" s="114">
        <f>IFERROR(($G$4-M2296)/($G$4-C2296),Lähteandmed!$H$45)</f>
        <v>0</v>
      </c>
      <c r="O2296" s="276">
        <f t="shared" si="71"/>
        <v>4.5999999999999996</v>
      </c>
      <c r="P2296" s="276">
        <f>IF(O2296&lt;($G$6-1),Lähteandmed!$E$45*1.2*1.005*(($G$6-1)-O2296),0)</f>
        <v>21.731734079999999</v>
      </c>
    </row>
    <row r="2297" spans="2:16">
      <c r="B2297" s="113">
        <v>2293</v>
      </c>
      <c r="C2297" s="113">
        <v>5</v>
      </c>
      <c r="D2297" s="276">
        <f t="shared" si="70"/>
        <v>4.9887974958655796</v>
      </c>
      <c r="L2297" s="114">
        <f>IF(C2297&lt;$G$6,Lähteandmed!$E$45*1.2*1.005*($G$6-O2297),0)</f>
        <v>22.783269599999997</v>
      </c>
      <c r="M2297" s="276" t="str">
        <f>IF(($G$4-Lähteandmed!$H$45*(Kraadpäevad!$G$4-Kraadpäevad!C2297))&gt;Lähteandmed!$I$45,($G$4-Lähteandmed!$H$45*(Kraadpäevad!$G$4-Kraadpäevad!C2297)),Lähteandmed!$I$45)</f>
        <v/>
      </c>
      <c r="N2297" s="114">
        <f>IFERROR(($G$4-M2297)/($G$4-C2297),Lähteandmed!$H$45)</f>
        <v>0</v>
      </c>
      <c r="O2297" s="276">
        <f t="shared" si="71"/>
        <v>5</v>
      </c>
      <c r="P2297" s="276">
        <f>IF(O2297&lt;($G$6-1),Lähteandmed!$E$45*1.2*1.005*(($G$6-1)-O2297),0)</f>
        <v>21.030710399999997</v>
      </c>
    </row>
    <row r="2298" spans="2:16">
      <c r="B2298" s="113">
        <v>2294</v>
      </c>
      <c r="C2298" s="113">
        <v>5.5</v>
      </c>
      <c r="D2298" s="276">
        <f t="shared" si="70"/>
        <v>4.4887974958655796</v>
      </c>
      <c r="L2298" s="114">
        <f>IF(C2298&lt;$G$6,Lähteandmed!$E$45*1.2*1.005*($G$6-O2298),0)</f>
        <v>21.906989999999997</v>
      </c>
      <c r="M2298" s="276" t="str">
        <f>IF(($G$4-Lähteandmed!$H$45*(Kraadpäevad!$G$4-Kraadpäevad!C2298))&gt;Lähteandmed!$I$45,($G$4-Lähteandmed!$H$45*(Kraadpäevad!$G$4-Kraadpäevad!C2298)),Lähteandmed!$I$45)</f>
        <v/>
      </c>
      <c r="N2298" s="114">
        <f>IFERROR(($G$4-M2298)/($G$4-C2298),Lähteandmed!$H$45)</f>
        <v>0</v>
      </c>
      <c r="O2298" s="276">
        <f t="shared" si="71"/>
        <v>5.5</v>
      </c>
      <c r="P2298" s="276">
        <f>IF(O2298&lt;($G$6-1),Lähteandmed!$E$45*1.2*1.005*(($G$6-1)-O2298),0)</f>
        <v>20.1544308</v>
      </c>
    </row>
    <row r="2299" spans="2:16">
      <c r="B2299" s="113">
        <v>2295</v>
      </c>
      <c r="C2299" s="113">
        <v>5.9</v>
      </c>
      <c r="D2299" s="276">
        <f t="shared" si="70"/>
        <v>4.0887974958655793</v>
      </c>
      <c r="L2299" s="114">
        <f>IF(C2299&lt;$G$6,Lähteandmed!$E$45*1.2*1.005*($G$6-O2299),0)</f>
        <v>21.205966319999998</v>
      </c>
      <c r="M2299" s="276" t="str">
        <f>IF(($G$4-Lähteandmed!$H$45*(Kraadpäevad!$G$4-Kraadpäevad!C2299))&gt;Lähteandmed!$I$45,($G$4-Lähteandmed!$H$45*(Kraadpäevad!$G$4-Kraadpäevad!C2299)),Lähteandmed!$I$45)</f>
        <v/>
      </c>
      <c r="N2299" s="114">
        <f>IFERROR(($G$4-M2299)/($G$4-C2299),Lähteandmed!$H$45)</f>
        <v>0</v>
      </c>
      <c r="O2299" s="276">
        <f t="shared" si="71"/>
        <v>5.9</v>
      </c>
      <c r="P2299" s="276">
        <f>IF(O2299&lt;($G$6-1),Lähteandmed!$E$45*1.2*1.005*(($G$6-1)-O2299),0)</f>
        <v>19.453407119999998</v>
      </c>
    </row>
    <row r="2300" spans="2:16">
      <c r="B2300" s="113">
        <v>2296</v>
      </c>
      <c r="C2300" s="113">
        <v>6</v>
      </c>
      <c r="D2300" s="276">
        <f t="shared" si="70"/>
        <v>3.9887974958655796</v>
      </c>
      <c r="L2300" s="114">
        <f>IF(C2300&lt;$G$6,Lähteandmed!$E$45*1.2*1.005*($G$6-O2300),0)</f>
        <v>21.030710399999997</v>
      </c>
      <c r="M2300" s="276" t="str">
        <f>IF(($G$4-Lähteandmed!$H$45*(Kraadpäevad!$G$4-Kraadpäevad!C2300))&gt;Lähteandmed!$I$45,($G$4-Lähteandmed!$H$45*(Kraadpäevad!$G$4-Kraadpäevad!C2300)),Lähteandmed!$I$45)</f>
        <v/>
      </c>
      <c r="N2300" s="114">
        <f>IFERROR(($G$4-M2300)/($G$4-C2300),Lähteandmed!$H$45)</f>
        <v>0</v>
      </c>
      <c r="O2300" s="276">
        <f t="shared" si="71"/>
        <v>6</v>
      </c>
      <c r="P2300" s="276">
        <f>IF(O2300&lt;($G$6-1),Lähteandmed!$E$45*1.2*1.005*(($G$6-1)-O2300),0)</f>
        <v>19.2781512</v>
      </c>
    </row>
    <row r="2301" spans="2:16">
      <c r="B2301" s="113">
        <v>2297</v>
      </c>
      <c r="C2301" s="113">
        <v>6</v>
      </c>
      <c r="D2301" s="276">
        <f t="shared" si="70"/>
        <v>3.9887974958655796</v>
      </c>
      <c r="L2301" s="114">
        <f>IF(C2301&lt;$G$6,Lähteandmed!$E$45*1.2*1.005*($G$6-O2301),0)</f>
        <v>21.030710399999997</v>
      </c>
      <c r="M2301" s="276" t="str">
        <f>IF(($G$4-Lähteandmed!$H$45*(Kraadpäevad!$G$4-Kraadpäevad!C2301))&gt;Lähteandmed!$I$45,($G$4-Lähteandmed!$H$45*(Kraadpäevad!$G$4-Kraadpäevad!C2301)),Lähteandmed!$I$45)</f>
        <v/>
      </c>
      <c r="N2301" s="114">
        <f>IFERROR(($G$4-M2301)/($G$4-C2301),Lähteandmed!$H$45)</f>
        <v>0</v>
      </c>
      <c r="O2301" s="276">
        <f t="shared" si="71"/>
        <v>6</v>
      </c>
      <c r="P2301" s="276">
        <f>IF(O2301&lt;($G$6-1),Lähteandmed!$E$45*1.2*1.005*(($G$6-1)-O2301),0)</f>
        <v>19.2781512</v>
      </c>
    </row>
    <row r="2302" spans="2:16">
      <c r="B2302" s="113">
        <v>2298</v>
      </c>
      <c r="C2302" s="113">
        <v>6.1</v>
      </c>
      <c r="D2302" s="276">
        <f t="shared" si="70"/>
        <v>3.88879749586558</v>
      </c>
      <c r="L2302" s="114">
        <f>IF(C2302&lt;$G$6,Lähteandmed!$E$45*1.2*1.005*($G$6-O2302),0)</f>
        <v>20.855454479999999</v>
      </c>
      <c r="M2302" s="276" t="str">
        <f>IF(($G$4-Lähteandmed!$H$45*(Kraadpäevad!$G$4-Kraadpäevad!C2302))&gt;Lähteandmed!$I$45,($G$4-Lähteandmed!$H$45*(Kraadpäevad!$G$4-Kraadpäevad!C2302)),Lähteandmed!$I$45)</f>
        <v/>
      </c>
      <c r="N2302" s="114">
        <f>IFERROR(($G$4-M2302)/($G$4-C2302),Lähteandmed!$H$45)</f>
        <v>0</v>
      </c>
      <c r="O2302" s="276">
        <f t="shared" si="71"/>
        <v>6.1</v>
      </c>
      <c r="P2302" s="276">
        <f>IF(O2302&lt;($G$6-1),Lähteandmed!$E$45*1.2*1.005*(($G$6-1)-O2302),0)</f>
        <v>19.102895279999998</v>
      </c>
    </row>
    <row r="2303" spans="2:16">
      <c r="B2303" s="113">
        <v>2299</v>
      </c>
      <c r="C2303" s="113">
        <v>5.2</v>
      </c>
      <c r="D2303" s="276">
        <f t="shared" si="70"/>
        <v>4.7887974958655795</v>
      </c>
      <c r="L2303" s="114">
        <f>IF(C2303&lt;$G$6,Lähteandmed!$E$45*1.2*1.005*($G$6-O2303),0)</f>
        <v>22.432757760000001</v>
      </c>
      <c r="M2303" s="276" t="str">
        <f>IF(($G$4-Lähteandmed!$H$45*(Kraadpäevad!$G$4-Kraadpäevad!C2303))&gt;Lähteandmed!$I$45,($G$4-Lähteandmed!$H$45*(Kraadpäevad!$G$4-Kraadpäevad!C2303)),Lähteandmed!$I$45)</f>
        <v/>
      </c>
      <c r="N2303" s="114">
        <f>IFERROR(($G$4-M2303)/($G$4-C2303),Lähteandmed!$H$45)</f>
        <v>0</v>
      </c>
      <c r="O2303" s="276">
        <f t="shared" si="71"/>
        <v>5.2</v>
      </c>
      <c r="P2303" s="276">
        <f>IF(O2303&lt;($G$6-1),Lähteandmed!$E$45*1.2*1.005*(($G$6-1)-O2303),0)</f>
        <v>20.680198560000001</v>
      </c>
    </row>
    <row r="2304" spans="2:16">
      <c r="B2304" s="113">
        <v>2300</v>
      </c>
      <c r="C2304" s="113">
        <v>4.2</v>
      </c>
      <c r="D2304" s="276">
        <f t="shared" si="70"/>
        <v>5.7887974958655795</v>
      </c>
      <c r="L2304" s="114">
        <f>IF(C2304&lt;$G$6,Lähteandmed!$E$45*1.2*1.005*($G$6-O2304),0)</f>
        <v>24.185316959999998</v>
      </c>
      <c r="M2304" s="276" t="str">
        <f>IF(($G$4-Lähteandmed!$H$45*(Kraadpäevad!$G$4-Kraadpäevad!C2304))&gt;Lähteandmed!$I$45,($G$4-Lähteandmed!$H$45*(Kraadpäevad!$G$4-Kraadpäevad!C2304)),Lähteandmed!$I$45)</f>
        <v/>
      </c>
      <c r="N2304" s="114">
        <f>IFERROR(($G$4-M2304)/($G$4-C2304),Lähteandmed!$H$45)</f>
        <v>0</v>
      </c>
      <c r="O2304" s="276">
        <f t="shared" si="71"/>
        <v>4.2</v>
      </c>
      <c r="P2304" s="276">
        <f>IF(O2304&lt;($G$6-1),Lähteandmed!$E$45*1.2*1.005*(($G$6-1)-O2304),0)</f>
        <v>22.432757760000001</v>
      </c>
    </row>
    <row r="2305" spans="2:16">
      <c r="B2305" s="113">
        <v>2301</v>
      </c>
      <c r="C2305" s="113">
        <v>3.3</v>
      </c>
      <c r="D2305" s="276">
        <f t="shared" si="70"/>
        <v>6.6887974958655798</v>
      </c>
      <c r="L2305" s="114">
        <f>IF(C2305&lt;$G$6,Lähteandmed!$E$45*1.2*1.005*($G$6-O2305),0)</f>
        <v>25.762620239999997</v>
      </c>
      <c r="M2305" s="276" t="str">
        <f>IF(($G$4-Lähteandmed!$H$45*(Kraadpäevad!$G$4-Kraadpäevad!C2305))&gt;Lähteandmed!$I$45,($G$4-Lähteandmed!$H$45*(Kraadpäevad!$G$4-Kraadpäevad!C2305)),Lähteandmed!$I$45)</f>
        <v/>
      </c>
      <c r="N2305" s="114">
        <f>IFERROR(($G$4-M2305)/($G$4-C2305),Lähteandmed!$H$45)</f>
        <v>0</v>
      </c>
      <c r="O2305" s="276">
        <f t="shared" si="71"/>
        <v>3.3</v>
      </c>
      <c r="P2305" s="276">
        <f>IF(O2305&lt;($G$6-1),Lähteandmed!$E$45*1.2*1.005*(($G$6-1)-O2305),0)</f>
        <v>24.010061039999997</v>
      </c>
    </row>
    <row r="2306" spans="2:16">
      <c r="B2306" s="113">
        <v>2302</v>
      </c>
      <c r="C2306" s="113">
        <v>1.9</v>
      </c>
      <c r="D2306" s="276">
        <f t="shared" si="70"/>
        <v>8.0887974958655793</v>
      </c>
      <c r="L2306" s="114">
        <f>IF(C2306&lt;$G$6,Lähteandmed!$E$45*1.2*1.005*($G$6-O2306),0)</f>
        <v>28.216203119999999</v>
      </c>
      <c r="M2306" s="276" t="str">
        <f>IF(($G$4-Lähteandmed!$H$45*(Kraadpäevad!$G$4-Kraadpäevad!C2306))&gt;Lähteandmed!$I$45,($G$4-Lähteandmed!$H$45*(Kraadpäevad!$G$4-Kraadpäevad!C2306)),Lähteandmed!$I$45)</f>
        <v/>
      </c>
      <c r="N2306" s="114">
        <f>IFERROR(($G$4-M2306)/($G$4-C2306),Lähteandmed!$H$45)</f>
        <v>0</v>
      </c>
      <c r="O2306" s="276">
        <f t="shared" si="71"/>
        <v>1.9</v>
      </c>
      <c r="P2306" s="276">
        <f>IF(O2306&lt;($G$6-1),Lähteandmed!$E$45*1.2*1.005*(($G$6-1)-O2306),0)</f>
        <v>26.463643919999999</v>
      </c>
    </row>
    <row r="2307" spans="2:16">
      <c r="B2307" s="113">
        <v>2303</v>
      </c>
      <c r="C2307" s="113">
        <v>0.6</v>
      </c>
      <c r="D2307" s="276">
        <f t="shared" si="70"/>
        <v>9.38879749586558</v>
      </c>
      <c r="L2307" s="114">
        <f>IF(C2307&lt;$G$6,Lähteandmed!$E$45*1.2*1.005*($G$6-O2307),0)</f>
        <v>30.494530079999997</v>
      </c>
      <c r="M2307" s="276" t="str">
        <f>IF(($G$4-Lähteandmed!$H$45*(Kraadpäevad!$G$4-Kraadpäevad!C2307))&gt;Lähteandmed!$I$45,($G$4-Lähteandmed!$H$45*(Kraadpäevad!$G$4-Kraadpäevad!C2307)),Lähteandmed!$I$45)</f>
        <v/>
      </c>
      <c r="N2307" s="114">
        <f>IFERROR(($G$4-M2307)/($G$4-C2307),Lähteandmed!$H$45)</f>
        <v>0</v>
      </c>
      <c r="O2307" s="276">
        <f t="shared" si="71"/>
        <v>0.6</v>
      </c>
      <c r="P2307" s="276">
        <f>IF(O2307&lt;($G$6-1),Lähteandmed!$E$45*1.2*1.005*(($G$6-1)-O2307),0)</f>
        <v>28.741970879999997</v>
      </c>
    </row>
    <row r="2308" spans="2:16">
      <c r="B2308" s="113">
        <v>2304</v>
      </c>
      <c r="C2308" s="113">
        <v>-0.8</v>
      </c>
      <c r="D2308" s="276">
        <f t="shared" ref="D2308:D2371" si="72">IFERROR(IF($G$5-C2308&gt;0,$G$5-C2308,"0"),0)</f>
        <v>10.78879749586558</v>
      </c>
      <c r="L2308" s="114">
        <f>IF(C2308&lt;$G$6,Lähteandmed!$E$45*1.2*1.005*($G$6-O2308),0)</f>
        <v>32.948112959999996</v>
      </c>
      <c r="M2308" s="276" t="str">
        <f>IF(($G$4-Lähteandmed!$H$45*(Kraadpäevad!$G$4-Kraadpäevad!C2308))&gt;Lähteandmed!$I$45,($G$4-Lähteandmed!$H$45*(Kraadpäevad!$G$4-Kraadpäevad!C2308)),Lähteandmed!$I$45)</f>
        <v/>
      </c>
      <c r="N2308" s="114">
        <f>IFERROR(($G$4-M2308)/($G$4-C2308),Lähteandmed!$H$45)</f>
        <v>0</v>
      </c>
      <c r="O2308" s="276">
        <f t="shared" ref="O2308:O2371" si="73">N2308*($G$4-C2308)+C2308</f>
        <v>-0.8</v>
      </c>
      <c r="P2308" s="276">
        <f>IF(O2308&lt;($G$6-1),Lähteandmed!$E$45*1.2*1.005*(($G$6-1)-O2308),0)</f>
        <v>31.195553759999999</v>
      </c>
    </row>
    <row r="2309" spans="2:16">
      <c r="B2309" s="113">
        <v>2305</v>
      </c>
      <c r="C2309" s="113">
        <v>-1.1000000000000001</v>
      </c>
      <c r="D2309" s="276">
        <f t="shared" si="72"/>
        <v>11.088797495865579</v>
      </c>
      <c r="L2309" s="114">
        <f>IF(C2309&lt;$G$6,Lähteandmed!$E$45*1.2*1.005*($G$6-O2309),0)</f>
        <v>33.473880719999997</v>
      </c>
      <c r="M2309" s="276" t="str">
        <f>IF(($G$4-Lähteandmed!$H$45*(Kraadpäevad!$G$4-Kraadpäevad!C2309))&gt;Lähteandmed!$I$45,($G$4-Lähteandmed!$H$45*(Kraadpäevad!$G$4-Kraadpäevad!C2309)),Lähteandmed!$I$45)</f>
        <v/>
      </c>
      <c r="N2309" s="114">
        <f>IFERROR(($G$4-M2309)/($G$4-C2309),Lähteandmed!$H$45)</f>
        <v>0</v>
      </c>
      <c r="O2309" s="276">
        <f t="shared" si="73"/>
        <v>-1.1000000000000001</v>
      </c>
      <c r="P2309" s="276">
        <f>IF(O2309&lt;($G$6-1),Lähteandmed!$E$45*1.2*1.005*(($G$6-1)-O2309),0)</f>
        <v>31.72132152</v>
      </c>
    </row>
    <row r="2310" spans="2:16">
      <c r="B2310" s="113">
        <v>2306</v>
      </c>
      <c r="C2310" s="113">
        <v>-1.5</v>
      </c>
      <c r="D2310" s="276">
        <f t="shared" si="72"/>
        <v>11.48879749586558</v>
      </c>
      <c r="L2310" s="114">
        <f>IF(C2310&lt;$G$6,Lähteandmed!$E$45*1.2*1.005*($G$6-O2310),0)</f>
        <v>34.174904399999996</v>
      </c>
      <c r="M2310" s="276" t="str">
        <f>IF(($G$4-Lähteandmed!$H$45*(Kraadpäevad!$G$4-Kraadpäevad!C2310))&gt;Lähteandmed!$I$45,($G$4-Lähteandmed!$H$45*(Kraadpäevad!$G$4-Kraadpäevad!C2310)),Lähteandmed!$I$45)</f>
        <v/>
      </c>
      <c r="N2310" s="114">
        <f>IFERROR(($G$4-M2310)/($G$4-C2310),Lähteandmed!$H$45)</f>
        <v>0</v>
      </c>
      <c r="O2310" s="276">
        <f t="shared" si="73"/>
        <v>-1.5</v>
      </c>
      <c r="P2310" s="276">
        <f>IF(O2310&lt;($G$6-1),Lähteandmed!$E$45*1.2*1.005*(($G$6-1)-O2310),0)</f>
        <v>32.422345199999995</v>
      </c>
    </row>
    <row r="2311" spans="2:16">
      <c r="B2311" s="113">
        <v>2307</v>
      </c>
      <c r="C2311" s="113">
        <v>-1.8</v>
      </c>
      <c r="D2311" s="276">
        <f t="shared" si="72"/>
        <v>11.78879749586558</v>
      </c>
      <c r="L2311" s="114">
        <f>IF(C2311&lt;$G$6,Lähteandmed!$E$45*1.2*1.005*($G$6-O2311),0)</f>
        <v>34.700672159999996</v>
      </c>
      <c r="M2311" s="276" t="str">
        <f>IF(($G$4-Lähteandmed!$H$45*(Kraadpäevad!$G$4-Kraadpäevad!C2311))&gt;Lähteandmed!$I$45,($G$4-Lähteandmed!$H$45*(Kraadpäevad!$G$4-Kraadpäevad!C2311)),Lähteandmed!$I$45)</f>
        <v/>
      </c>
      <c r="N2311" s="114">
        <f>IFERROR(($G$4-M2311)/($G$4-C2311),Lähteandmed!$H$45)</f>
        <v>0</v>
      </c>
      <c r="O2311" s="276">
        <f t="shared" si="73"/>
        <v>-1.8</v>
      </c>
      <c r="P2311" s="276">
        <f>IF(O2311&lt;($G$6-1),Lähteandmed!$E$45*1.2*1.005*(($G$6-1)-O2311),0)</f>
        <v>32.948112959999996</v>
      </c>
    </row>
    <row r="2312" spans="2:16">
      <c r="B2312" s="113">
        <v>2308</v>
      </c>
      <c r="C2312" s="113">
        <v>-2.4</v>
      </c>
      <c r="D2312" s="276">
        <f t="shared" si="72"/>
        <v>12.38879749586558</v>
      </c>
      <c r="L2312" s="114">
        <f>IF(C2312&lt;$G$6,Lähteandmed!$E$45*1.2*1.005*($G$6-O2312),0)</f>
        <v>35.752207679999998</v>
      </c>
      <c r="M2312" s="276" t="str">
        <f>IF(($G$4-Lähteandmed!$H$45*(Kraadpäevad!$G$4-Kraadpäevad!C2312))&gt;Lähteandmed!$I$45,($G$4-Lähteandmed!$H$45*(Kraadpäevad!$G$4-Kraadpäevad!C2312)),Lähteandmed!$I$45)</f>
        <v/>
      </c>
      <c r="N2312" s="114">
        <f>IFERROR(($G$4-M2312)/($G$4-C2312),Lähteandmed!$H$45)</f>
        <v>0</v>
      </c>
      <c r="O2312" s="276">
        <f t="shared" si="73"/>
        <v>-2.4</v>
      </c>
      <c r="P2312" s="276">
        <f>IF(O2312&lt;($G$6-1),Lähteandmed!$E$45*1.2*1.005*(($G$6-1)-O2312),0)</f>
        <v>33.999648479999998</v>
      </c>
    </row>
    <row r="2313" spans="2:16">
      <c r="B2313" s="113">
        <v>2309</v>
      </c>
      <c r="C2313" s="113">
        <v>-2.9</v>
      </c>
      <c r="D2313" s="276">
        <f t="shared" si="72"/>
        <v>12.88879749586558</v>
      </c>
      <c r="L2313" s="114">
        <f>IF(C2313&lt;$G$6,Lähteandmed!$E$45*1.2*1.005*($G$6-O2313),0)</f>
        <v>36.628487279999995</v>
      </c>
      <c r="M2313" s="276" t="str">
        <f>IF(($G$4-Lähteandmed!$H$45*(Kraadpäevad!$G$4-Kraadpäevad!C2313))&gt;Lähteandmed!$I$45,($G$4-Lähteandmed!$H$45*(Kraadpäevad!$G$4-Kraadpäevad!C2313)),Lähteandmed!$I$45)</f>
        <v/>
      </c>
      <c r="N2313" s="114">
        <f>IFERROR(($G$4-M2313)/($G$4-C2313),Lähteandmed!$H$45)</f>
        <v>0</v>
      </c>
      <c r="O2313" s="276">
        <f t="shared" si="73"/>
        <v>-2.9</v>
      </c>
      <c r="P2313" s="276">
        <f>IF(O2313&lt;($G$6-1),Lähteandmed!$E$45*1.2*1.005*(($G$6-1)-O2313),0)</f>
        <v>34.875928079999994</v>
      </c>
    </row>
    <row r="2314" spans="2:16">
      <c r="B2314" s="113">
        <v>2310</v>
      </c>
      <c r="C2314" s="113">
        <v>-3.5</v>
      </c>
      <c r="D2314" s="276">
        <f t="shared" si="72"/>
        <v>13.48879749586558</v>
      </c>
      <c r="L2314" s="114">
        <f>IF(C2314&lt;$G$6,Lähteandmed!$E$45*1.2*1.005*($G$6-O2314),0)</f>
        <v>37.680022799999996</v>
      </c>
      <c r="M2314" s="276" t="str">
        <f>IF(($G$4-Lähteandmed!$H$45*(Kraadpäevad!$G$4-Kraadpäevad!C2314))&gt;Lähteandmed!$I$45,($G$4-Lähteandmed!$H$45*(Kraadpäevad!$G$4-Kraadpäevad!C2314)),Lähteandmed!$I$45)</f>
        <v/>
      </c>
      <c r="N2314" s="114">
        <f>IFERROR(($G$4-M2314)/($G$4-C2314),Lähteandmed!$H$45)</f>
        <v>0</v>
      </c>
      <c r="O2314" s="276">
        <f t="shared" si="73"/>
        <v>-3.5</v>
      </c>
      <c r="P2314" s="276">
        <f>IF(O2314&lt;($G$6-1),Lähteandmed!$E$45*1.2*1.005*(($G$6-1)-O2314),0)</f>
        <v>35.927463599999996</v>
      </c>
    </row>
    <row r="2315" spans="2:16">
      <c r="B2315" s="113">
        <v>2311</v>
      </c>
      <c r="C2315" s="113">
        <v>-2.7</v>
      </c>
      <c r="D2315" s="276">
        <f t="shared" si="72"/>
        <v>12.688797495865579</v>
      </c>
      <c r="L2315" s="114">
        <f>IF(C2315&lt;$G$6,Lähteandmed!$E$45*1.2*1.005*($G$6-O2315),0)</f>
        <v>36.277975439999999</v>
      </c>
      <c r="M2315" s="276" t="str">
        <f>IF(($G$4-Lähteandmed!$H$45*(Kraadpäevad!$G$4-Kraadpäevad!C2315))&gt;Lähteandmed!$I$45,($G$4-Lähteandmed!$H$45*(Kraadpäevad!$G$4-Kraadpäevad!C2315)),Lähteandmed!$I$45)</f>
        <v/>
      </c>
      <c r="N2315" s="114">
        <f>IFERROR(($G$4-M2315)/($G$4-C2315),Lähteandmed!$H$45)</f>
        <v>0</v>
      </c>
      <c r="O2315" s="276">
        <f t="shared" si="73"/>
        <v>-2.7</v>
      </c>
      <c r="P2315" s="276">
        <f>IF(O2315&lt;($G$6-1),Lähteandmed!$E$45*1.2*1.005*(($G$6-1)-O2315),0)</f>
        <v>34.525416239999998</v>
      </c>
    </row>
    <row r="2316" spans="2:16">
      <c r="B2316" s="113">
        <v>2312</v>
      </c>
      <c r="C2316" s="113">
        <v>-2</v>
      </c>
      <c r="D2316" s="276">
        <f t="shared" si="72"/>
        <v>11.98879749586558</v>
      </c>
      <c r="L2316" s="114">
        <f>IF(C2316&lt;$G$6,Lähteandmed!$E$45*1.2*1.005*($G$6-O2316),0)</f>
        <v>35.051183999999999</v>
      </c>
      <c r="M2316" s="276" t="str">
        <f>IF(($G$4-Lähteandmed!$H$45*(Kraadpäevad!$G$4-Kraadpäevad!C2316))&gt;Lähteandmed!$I$45,($G$4-Lähteandmed!$H$45*(Kraadpäevad!$G$4-Kraadpäevad!C2316)),Lähteandmed!$I$45)</f>
        <v/>
      </c>
      <c r="N2316" s="114">
        <f>IFERROR(($G$4-M2316)/($G$4-C2316),Lähteandmed!$H$45)</f>
        <v>0</v>
      </c>
      <c r="O2316" s="276">
        <f t="shared" si="73"/>
        <v>-2</v>
      </c>
      <c r="P2316" s="276">
        <f>IF(O2316&lt;($G$6-1),Lähteandmed!$E$45*1.2*1.005*(($G$6-1)-O2316),0)</f>
        <v>33.298624799999999</v>
      </c>
    </row>
    <row r="2317" spans="2:16">
      <c r="B2317" s="113">
        <v>2313</v>
      </c>
      <c r="C2317" s="113">
        <v>-1.2</v>
      </c>
      <c r="D2317" s="276">
        <f t="shared" si="72"/>
        <v>11.188797495865579</v>
      </c>
      <c r="L2317" s="114">
        <f>IF(C2317&lt;$G$6,Lähteandmed!$E$45*1.2*1.005*($G$6-O2317),0)</f>
        <v>33.649136639999995</v>
      </c>
      <c r="M2317" s="276" t="str">
        <f>IF(($G$4-Lähteandmed!$H$45*(Kraadpäevad!$G$4-Kraadpäevad!C2317))&gt;Lähteandmed!$I$45,($G$4-Lähteandmed!$H$45*(Kraadpäevad!$G$4-Kraadpäevad!C2317)),Lähteandmed!$I$45)</f>
        <v/>
      </c>
      <c r="N2317" s="114">
        <f>IFERROR(($G$4-M2317)/($G$4-C2317),Lähteandmed!$H$45)</f>
        <v>0</v>
      </c>
      <c r="O2317" s="276">
        <f t="shared" si="73"/>
        <v>-1.2</v>
      </c>
      <c r="P2317" s="276">
        <f>IF(O2317&lt;($G$6-1),Lähteandmed!$E$45*1.2*1.005*(($G$6-1)-O2317),0)</f>
        <v>31.896577439999998</v>
      </c>
    </row>
    <row r="2318" spans="2:16">
      <c r="B2318" s="113">
        <v>2314</v>
      </c>
      <c r="C2318" s="113">
        <v>1.3</v>
      </c>
      <c r="D2318" s="276">
        <f t="shared" si="72"/>
        <v>8.6887974958655789</v>
      </c>
      <c r="L2318" s="114">
        <f>IF(C2318&lt;$G$6,Lähteandmed!$E$45*1.2*1.005*($G$6-O2318),0)</f>
        <v>29.267738639999997</v>
      </c>
      <c r="M2318" s="276" t="str">
        <f>IF(($G$4-Lähteandmed!$H$45*(Kraadpäevad!$G$4-Kraadpäevad!C2318))&gt;Lähteandmed!$I$45,($G$4-Lähteandmed!$H$45*(Kraadpäevad!$G$4-Kraadpäevad!C2318)),Lähteandmed!$I$45)</f>
        <v/>
      </c>
      <c r="N2318" s="114">
        <f>IFERROR(($G$4-M2318)/($G$4-C2318),Lähteandmed!$H$45)</f>
        <v>0</v>
      </c>
      <c r="O2318" s="276">
        <f t="shared" si="73"/>
        <v>1.3</v>
      </c>
      <c r="P2318" s="276">
        <f>IF(O2318&lt;($G$6-1),Lähteandmed!$E$45*1.2*1.005*(($G$6-1)-O2318),0)</f>
        <v>27.515179439999997</v>
      </c>
    </row>
    <row r="2319" spans="2:16">
      <c r="B2319" s="113">
        <v>2315</v>
      </c>
      <c r="C2319" s="113">
        <v>3.9</v>
      </c>
      <c r="D2319" s="276">
        <f t="shared" si="72"/>
        <v>6.0887974958655793</v>
      </c>
      <c r="L2319" s="114">
        <f>IF(C2319&lt;$G$6,Lähteandmed!$E$45*1.2*1.005*($G$6-O2319),0)</f>
        <v>24.711084719999999</v>
      </c>
      <c r="M2319" s="276" t="str">
        <f>IF(($G$4-Lähteandmed!$H$45*(Kraadpäevad!$G$4-Kraadpäevad!C2319))&gt;Lähteandmed!$I$45,($G$4-Lähteandmed!$H$45*(Kraadpäevad!$G$4-Kraadpäevad!C2319)),Lähteandmed!$I$45)</f>
        <v/>
      </c>
      <c r="N2319" s="114">
        <f>IFERROR(($G$4-M2319)/($G$4-C2319),Lähteandmed!$H$45)</f>
        <v>0</v>
      </c>
      <c r="O2319" s="276">
        <f t="shared" si="73"/>
        <v>3.9</v>
      </c>
      <c r="P2319" s="276">
        <f>IF(O2319&lt;($G$6-1),Lähteandmed!$E$45*1.2*1.005*(($G$6-1)-O2319),0)</f>
        <v>22.958525519999998</v>
      </c>
    </row>
    <row r="2320" spans="2:16">
      <c r="B2320" s="113">
        <v>2316</v>
      </c>
      <c r="C2320" s="113">
        <v>6.4</v>
      </c>
      <c r="D2320" s="276">
        <f t="shared" si="72"/>
        <v>3.5887974958655793</v>
      </c>
      <c r="L2320" s="114">
        <f>IF(C2320&lt;$G$6,Lähteandmed!$E$45*1.2*1.005*($G$6-O2320),0)</f>
        <v>20.329686719999998</v>
      </c>
      <c r="M2320" s="276" t="str">
        <f>IF(($G$4-Lähteandmed!$H$45*(Kraadpäevad!$G$4-Kraadpäevad!C2320))&gt;Lähteandmed!$I$45,($G$4-Lähteandmed!$H$45*(Kraadpäevad!$G$4-Kraadpäevad!C2320)),Lähteandmed!$I$45)</f>
        <v/>
      </c>
      <c r="N2320" s="114">
        <f>IFERROR(($G$4-M2320)/($G$4-C2320),Lähteandmed!$H$45)</f>
        <v>0</v>
      </c>
      <c r="O2320" s="276">
        <f t="shared" si="73"/>
        <v>6.4</v>
      </c>
      <c r="P2320" s="276">
        <f>IF(O2320&lt;($G$6-1),Lähteandmed!$E$45*1.2*1.005*(($G$6-1)-O2320),0)</f>
        <v>18.577127519999998</v>
      </c>
    </row>
    <row r="2321" spans="2:16">
      <c r="B2321" s="113">
        <v>2317</v>
      </c>
      <c r="C2321" s="113">
        <v>6.7</v>
      </c>
      <c r="D2321" s="276">
        <f t="shared" si="72"/>
        <v>3.2887974958655795</v>
      </c>
      <c r="L2321" s="114">
        <f>IF(C2321&lt;$G$6,Lähteandmed!$E$45*1.2*1.005*($G$6-O2321),0)</f>
        <v>19.803918960000001</v>
      </c>
      <c r="M2321" s="276" t="str">
        <f>IF(($G$4-Lähteandmed!$H$45*(Kraadpäevad!$G$4-Kraadpäevad!C2321))&gt;Lähteandmed!$I$45,($G$4-Lähteandmed!$H$45*(Kraadpäevad!$G$4-Kraadpäevad!C2321)),Lähteandmed!$I$45)</f>
        <v/>
      </c>
      <c r="N2321" s="114">
        <f>IFERROR(($G$4-M2321)/($G$4-C2321),Lähteandmed!$H$45)</f>
        <v>0</v>
      </c>
      <c r="O2321" s="276">
        <f t="shared" si="73"/>
        <v>6.7</v>
      </c>
      <c r="P2321" s="276">
        <f>IF(O2321&lt;($G$6-1),Lähteandmed!$E$45*1.2*1.005*(($G$6-1)-O2321),0)</f>
        <v>18.05135976</v>
      </c>
    </row>
    <row r="2322" spans="2:16">
      <c r="B2322" s="113">
        <v>2318</v>
      </c>
      <c r="C2322" s="113">
        <v>6.9</v>
      </c>
      <c r="D2322" s="276">
        <f t="shared" si="72"/>
        <v>3.0887974958655793</v>
      </c>
      <c r="L2322" s="114">
        <f>IF(C2322&lt;$G$6,Lähteandmed!$E$45*1.2*1.005*($G$6-O2322),0)</f>
        <v>19.453407119999998</v>
      </c>
      <c r="M2322" s="276" t="str">
        <f>IF(($G$4-Lähteandmed!$H$45*(Kraadpäevad!$G$4-Kraadpäevad!C2322))&gt;Lähteandmed!$I$45,($G$4-Lähteandmed!$H$45*(Kraadpäevad!$G$4-Kraadpäevad!C2322)),Lähteandmed!$I$45)</f>
        <v/>
      </c>
      <c r="N2322" s="114">
        <f>IFERROR(($G$4-M2322)/($G$4-C2322),Lähteandmed!$H$45)</f>
        <v>0</v>
      </c>
      <c r="O2322" s="276">
        <f t="shared" si="73"/>
        <v>6.9</v>
      </c>
      <c r="P2322" s="276">
        <f>IF(O2322&lt;($G$6-1),Lähteandmed!$E$45*1.2*1.005*(($G$6-1)-O2322),0)</f>
        <v>17.700847919999998</v>
      </c>
    </row>
    <row r="2323" spans="2:16">
      <c r="B2323" s="113">
        <v>2319</v>
      </c>
      <c r="C2323" s="113">
        <v>7.2</v>
      </c>
      <c r="D2323" s="276">
        <f t="shared" si="72"/>
        <v>2.7887974958655795</v>
      </c>
      <c r="L2323" s="114">
        <f>IF(C2323&lt;$G$6,Lähteandmed!$E$45*1.2*1.005*($G$6-O2323),0)</f>
        <v>18.927639360000001</v>
      </c>
      <c r="M2323" s="276" t="str">
        <f>IF(($G$4-Lähteandmed!$H$45*(Kraadpäevad!$G$4-Kraadpäevad!C2323))&gt;Lähteandmed!$I$45,($G$4-Lähteandmed!$H$45*(Kraadpäevad!$G$4-Kraadpäevad!C2323)),Lähteandmed!$I$45)</f>
        <v/>
      </c>
      <c r="N2323" s="114">
        <f>IFERROR(($G$4-M2323)/($G$4-C2323),Lähteandmed!$H$45)</f>
        <v>0</v>
      </c>
      <c r="O2323" s="276">
        <f t="shared" si="73"/>
        <v>7.2</v>
      </c>
      <c r="P2323" s="276">
        <f>IF(O2323&lt;($G$6-1),Lähteandmed!$E$45*1.2*1.005*(($G$6-1)-O2323),0)</f>
        <v>17.17508016</v>
      </c>
    </row>
    <row r="2324" spans="2:16">
      <c r="B2324" s="113">
        <v>2320</v>
      </c>
      <c r="C2324" s="113">
        <v>7.3</v>
      </c>
      <c r="D2324" s="276">
        <f t="shared" si="72"/>
        <v>2.6887974958655798</v>
      </c>
      <c r="L2324" s="114">
        <f>IF(C2324&lt;$G$6,Lähteandmed!$E$45*1.2*1.005*($G$6-O2324),0)</f>
        <v>18.752383439999999</v>
      </c>
      <c r="M2324" s="276" t="str">
        <f>IF(($G$4-Lähteandmed!$H$45*(Kraadpäevad!$G$4-Kraadpäevad!C2324))&gt;Lähteandmed!$I$45,($G$4-Lähteandmed!$H$45*(Kraadpäevad!$G$4-Kraadpäevad!C2324)),Lähteandmed!$I$45)</f>
        <v/>
      </c>
      <c r="N2324" s="114">
        <f>IFERROR(($G$4-M2324)/($G$4-C2324),Lähteandmed!$H$45)</f>
        <v>0</v>
      </c>
      <c r="O2324" s="276">
        <f t="shared" si="73"/>
        <v>7.3</v>
      </c>
      <c r="P2324" s="276">
        <f>IF(O2324&lt;($G$6-1),Lähteandmed!$E$45*1.2*1.005*(($G$6-1)-O2324),0)</f>
        <v>16.999824239999999</v>
      </c>
    </row>
    <row r="2325" spans="2:16">
      <c r="B2325" s="113">
        <v>2321</v>
      </c>
      <c r="C2325" s="113">
        <v>7.3</v>
      </c>
      <c r="D2325" s="276">
        <f t="shared" si="72"/>
        <v>2.6887974958655798</v>
      </c>
      <c r="L2325" s="114">
        <f>IF(C2325&lt;$G$6,Lähteandmed!$E$45*1.2*1.005*($G$6-O2325),0)</f>
        <v>18.752383439999999</v>
      </c>
      <c r="M2325" s="276" t="str">
        <f>IF(($G$4-Lähteandmed!$H$45*(Kraadpäevad!$G$4-Kraadpäevad!C2325))&gt;Lähteandmed!$I$45,($G$4-Lähteandmed!$H$45*(Kraadpäevad!$G$4-Kraadpäevad!C2325)),Lähteandmed!$I$45)</f>
        <v/>
      </c>
      <c r="N2325" s="114">
        <f>IFERROR(($G$4-M2325)/($G$4-C2325),Lähteandmed!$H$45)</f>
        <v>0</v>
      </c>
      <c r="O2325" s="276">
        <f t="shared" si="73"/>
        <v>7.3</v>
      </c>
      <c r="P2325" s="276">
        <f>IF(O2325&lt;($G$6-1),Lähteandmed!$E$45*1.2*1.005*(($G$6-1)-O2325),0)</f>
        <v>16.999824239999999</v>
      </c>
    </row>
    <row r="2326" spans="2:16">
      <c r="B2326" s="113">
        <v>2322</v>
      </c>
      <c r="C2326" s="113">
        <v>7.4</v>
      </c>
      <c r="D2326" s="276">
        <f t="shared" si="72"/>
        <v>2.5887974958655793</v>
      </c>
      <c r="L2326" s="114">
        <f>IF(C2326&lt;$G$6,Lähteandmed!$E$45*1.2*1.005*($G$6-O2326),0)</f>
        <v>18.577127519999998</v>
      </c>
      <c r="M2326" s="276" t="str">
        <f>IF(($G$4-Lähteandmed!$H$45*(Kraadpäevad!$G$4-Kraadpäevad!C2326))&gt;Lähteandmed!$I$45,($G$4-Lähteandmed!$H$45*(Kraadpäevad!$G$4-Kraadpäevad!C2326)),Lähteandmed!$I$45)</f>
        <v/>
      </c>
      <c r="N2326" s="114">
        <f>IFERROR(($G$4-M2326)/($G$4-C2326),Lähteandmed!$H$45)</f>
        <v>0</v>
      </c>
      <c r="O2326" s="276">
        <f t="shared" si="73"/>
        <v>7.4</v>
      </c>
      <c r="P2326" s="276">
        <f>IF(O2326&lt;($G$6-1),Lähteandmed!$E$45*1.2*1.005*(($G$6-1)-O2326),0)</f>
        <v>16.824568319999997</v>
      </c>
    </row>
    <row r="2327" spans="2:16">
      <c r="B2327" s="113">
        <v>2323</v>
      </c>
      <c r="C2327" s="113">
        <v>6.1</v>
      </c>
      <c r="D2327" s="276">
        <f t="shared" si="72"/>
        <v>3.88879749586558</v>
      </c>
      <c r="L2327" s="114">
        <f>IF(C2327&lt;$G$6,Lähteandmed!$E$45*1.2*1.005*($G$6-O2327),0)</f>
        <v>20.855454479999999</v>
      </c>
      <c r="M2327" s="276" t="str">
        <f>IF(($G$4-Lähteandmed!$H$45*(Kraadpäevad!$G$4-Kraadpäevad!C2327))&gt;Lähteandmed!$I$45,($G$4-Lähteandmed!$H$45*(Kraadpäevad!$G$4-Kraadpäevad!C2327)),Lähteandmed!$I$45)</f>
        <v/>
      </c>
      <c r="N2327" s="114">
        <f>IFERROR(($G$4-M2327)/($G$4-C2327),Lähteandmed!$H$45)</f>
        <v>0</v>
      </c>
      <c r="O2327" s="276">
        <f t="shared" si="73"/>
        <v>6.1</v>
      </c>
      <c r="P2327" s="276">
        <f>IF(O2327&lt;($G$6-1),Lähteandmed!$E$45*1.2*1.005*(($G$6-1)-O2327),0)</f>
        <v>19.102895279999998</v>
      </c>
    </row>
    <row r="2328" spans="2:16">
      <c r="B2328" s="113">
        <v>2324</v>
      </c>
      <c r="C2328" s="113">
        <v>4.9000000000000004</v>
      </c>
      <c r="D2328" s="276">
        <f t="shared" si="72"/>
        <v>5.0887974958655793</v>
      </c>
      <c r="L2328" s="114">
        <f>IF(C2328&lt;$G$6,Lähteandmed!$E$45*1.2*1.005*($G$6-O2328),0)</f>
        <v>22.958525519999998</v>
      </c>
      <c r="M2328" s="276" t="str">
        <f>IF(($G$4-Lähteandmed!$H$45*(Kraadpäevad!$G$4-Kraadpäevad!C2328))&gt;Lähteandmed!$I$45,($G$4-Lähteandmed!$H$45*(Kraadpäevad!$G$4-Kraadpäevad!C2328)),Lähteandmed!$I$45)</f>
        <v/>
      </c>
      <c r="N2328" s="114">
        <f>IFERROR(($G$4-M2328)/($G$4-C2328),Lähteandmed!$H$45)</f>
        <v>0</v>
      </c>
      <c r="O2328" s="276">
        <f t="shared" si="73"/>
        <v>4.9000000000000004</v>
      </c>
      <c r="P2328" s="276">
        <f>IF(O2328&lt;($G$6-1),Lähteandmed!$E$45*1.2*1.005*(($G$6-1)-O2328),0)</f>
        <v>21.205966319999998</v>
      </c>
    </row>
    <row r="2329" spans="2:16">
      <c r="B2329" s="113">
        <v>2325</v>
      </c>
      <c r="C2329" s="113">
        <v>3.6</v>
      </c>
      <c r="D2329" s="276">
        <f t="shared" si="72"/>
        <v>6.38879749586558</v>
      </c>
      <c r="L2329" s="114">
        <f>IF(C2329&lt;$G$6,Lähteandmed!$E$45*1.2*1.005*($G$6-O2329),0)</f>
        <v>25.23685248</v>
      </c>
      <c r="M2329" s="276" t="str">
        <f>IF(($G$4-Lähteandmed!$H$45*(Kraadpäevad!$G$4-Kraadpäevad!C2329))&gt;Lähteandmed!$I$45,($G$4-Lähteandmed!$H$45*(Kraadpäevad!$G$4-Kraadpäevad!C2329)),Lähteandmed!$I$45)</f>
        <v/>
      </c>
      <c r="N2329" s="114">
        <f>IFERROR(($G$4-M2329)/($G$4-C2329),Lähteandmed!$H$45)</f>
        <v>0</v>
      </c>
      <c r="O2329" s="276">
        <f t="shared" si="73"/>
        <v>3.6</v>
      </c>
      <c r="P2329" s="276">
        <f>IF(O2329&lt;($G$6-1),Lähteandmed!$E$45*1.2*1.005*(($G$6-1)-O2329),0)</f>
        <v>23.484293279999999</v>
      </c>
    </row>
    <row r="2330" spans="2:16">
      <c r="B2330" s="113">
        <v>2326</v>
      </c>
      <c r="C2330" s="113">
        <v>2.8</v>
      </c>
      <c r="D2330" s="276">
        <f t="shared" si="72"/>
        <v>7.1887974958655798</v>
      </c>
      <c r="L2330" s="114">
        <f>IF(C2330&lt;$G$6,Lähteandmed!$E$45*1.2*1.005*($G$6-O2330),0)</f>
        <v>26.638899839999997</v>
      </c>
      <c r="M2330" s="276" t="str">
        <f>IF(($G$4-Lähteandmed!$H$45*(Kraadpäevad!$G$4-Kraadpäevad!C2330))&gt;Lähteandmed!$I$45,($G$4-Lähteandmed!$H$45*(Kraadpäevad!$G$4-Kraadpäevad!C2330)),Lähteandmed!$I$45)</f>
        <v/>
      </c>
      <c r="N2330" s="114">
        <f>IFERROR(($G$4-M2330)/($G$4-C2330),Lähteandmed!$H$45)</f>
        <v>0</v>
      </c>
      <c r="O2330" s="276">
        <f t="shared" si="73"/>
        <v>2.8</v>
      </c>
      <c r="P2330" s="276">
        <f>IF(O2330&lt;($G$6-1),Lähteandmed!$E$45*1.2*1.005*(($G$6-1)-O2330),0)</f>
        <v>24.886340639999997</v>
      </c>
    </row>
    <row r="2331" spans="2:16">
      <c r="B2331" s="113">
        <v>2327</v>
      </c>
      <c r="C2331" s="113">
        <v>1.9</v>
      </c>
      <c r="D2331" s="276">
        <f t="shared" si="72"/>
        <v>8.0887974958655793</v>
      </c>
      <c r="L2331" s="114">
        <f>IF(C2331&lt;$G$6,Lähteandmed!$E$45*1.2*1.005*($G$6-O2331),0)</f>
        <v>28.216203119999999</v>
      </c>
      <c r="M2331" s="276" t="str">
        <f>IF(($G$4-Lähteandmed!$H$45*(Kraadpäevad!$G$4-Kraadpäevad!C2331))&gt;Lähteandmed!$I$45,($G$4-Lähteandmed!$H$45*(Kraadpäevad!$G$4-Kraadpäevad!C2331)),Lähteandmed!$I$45)</f>
        <v/>
      </c>
      <c r="N2331" s="114">
        <f>IFERROR(($G$4-M2331)/($G$4-C2331),Lähteandmed!$H$45)</f>
        <v>0</v>
      </c>
      <c r="O2331" s="276">
        <f t="shared" si="73"/>
        <v>1.9</v>
      </c>
      <c r="P2331" s="276">
        <f>IF(O2331&lt;($G$6-1),Lähteandmed!$E$45*1.2*1.005*(($G$6-1)-O2331),0)</f>
        <v>26.463643919999999</v>
      </c>
    </row>
    <row r="2332" spans="2:16">
      <c r="B2332" s="113">
        <v>2328</v>
      </c>
      <c r="C2332" s="113">
        <v>1.1000000000000001</v>
      </c>
      <c r="D2332" s="276">
        <f t="shared" si="72"/>
        <v>8.88879749586558</v>
      </c>
      <c r="L2332" s="114">
        <f>IF(C2332&lt;$G$6,Lähteandmed!$E$45*1.2*1.005*($G$6-O2332),0)</f>
        <v>29.618250479999997</v>
      </c>
      <c r="M2332" s="276" t="str">
        <f>IF(($G$4-Lähteandmed!$H$45*(Kraadpäevad!$G$4-Kraadpäevad!C2332))&gt;Lähteandmed!$I$45,($G$4-Lähteandmed!$H$45*(Kraadpäevad!$G$4-Kraadpäevad!C2332)),Lähteandmed!$I$45)</f>
        <v/>
      </c>
      <c r="N2332" s="114">
        <f>IFERROR(($G$4-M2332)/($G$4-C2332),Lähteandmed!$H$45)</f>
        <v>0</v>
      </c>
      <c r="O2332" s="276">
        <f t="shared" si="73"/>
        <v>1.1000000000000001</v>
      </c>
      <c r="P2332" s="276">
        <f>IF(O2332&lt;($G$6-1),Lähteandmed!$E$45*1.2*1.005*(($G$6-1)-O2332),0)</f>
        <v>27.86569128</v>
      </c>
    </row>
    <row r="2333" spans="2:16">
      <c r="B2333" s="113">
        <v>2329</v>
      </c>
      <c r="C2333" s="113">
        <v>1</v>
      </c>
      <c r="D2333" s="276">
        <f t="shared" si="72"/>
        <v>8.9887974958655796</v>
      </c>
      <c r="L2333" s="114">
        <f>IF(C2333&lt;$G$6,Lähteandmed!$E$45*1.2*1.005*($G$6-O2333),0)</f>
        <v>29.793506399999998</v>
      </c>
      <c r="M2333" s="276" t="str">
        <f>IF(($G$4-Lähteandmed!$H$45*(Kraadpäevad!$G$4-Kraadpäevad!C2333))&gt;Lähteandmed!$I$45,($G$4-Lähteandmed!$H$45*(Kraadpäevad!$G$4-Kraadpäevad!C2333)),Lähteandmed!$I$45)</f>
        <v/>
      </c>
      <c r="N2333" s="114">
        <f>IFERROR(($G$4-M2333)/($G$4-C2333),Lähteandmed!$H$45)</f>
        <v>0</v>
      </c>
      <c r="O2333" s="276">
        <f t="shared" si="73"/>
        <v>1</v>
      </c>
      <c r="P2333" s="276">
        <f>IF(O2333&lt;($G$6-1),Lähteandmed!$E$45*1.2*1.005*(($G$6-1)-O2333),0)</f>
        <v>28.040947199999998</v>
      </c>
    </row>
    <row r="2334" spans="2:16">
      <c r="B2334" s="113">
        <v>2330</v>
      </c>
      <c r="C2334" s="113">
        <v>1</v>
      </c>
      <c r="D2334" s="276">
        <f t="shared" si="72"/>
        <v>8.9887974958655796</v>
      </c>
      <c r="L2334" s="114">
        <f>IF(C2334&lt;$G$6,Lähteandmed!$E$45*1.2*1.005*($G$6-O2334),0)</f>
        <v>29.793506399999998</v>
      </c>
      <c r="M2334" s="276" t="str">
        <f>IF(($G$4-Lähteandmed!$H$45*(Kraadpäevad!$G$4-Kraadpäevad!C2334))&gt;Lähteandmed!$I$45,($G$4-Lähteandmed!$H$45*(Kraadpäevad!$G$4-Kraadpäevad!C2334)),Lähteandmed!$I$45)</f>
        <v/>
      </c>
      <c r="N2334" s="114">
        <f>IFERROR(($G$4-M2334)/($G$4-C2334),Lähteandmed!$H$45)</f>
        <v>0</v>
      </c>
      <c r="O2334" s="276">
        <f t="shared" si="73"/>
        <v>1</v>
      </c>
      <c r="P2334" s="276">
        <f>IF(O2334&lt;($G$6-1),Lähteandmed!$E$45*1.2*1.005*(($G$6-1)-O2334),0)</f>
        <v>28.040947199999998</v>
      </c>
    </row>
    <row r="2335" spans="2:16">
      <c r="B2335" s="113">
        <v>2331</v>
      </c>
      <c r="C2335" s="113">
        <v>0.9</v>
      </c>
      <c r="D2335" s="276">
        <f t="shared" si="72"/>
        <v>9.0887974958655793</v>
      </c>
      <c r="L2335" s="114">
        <f>IF(C2335&lt;$G$6,Lähteandmed!$E$45*1.2*1.005*($G$6-O2335),0)</f>
        <v>29.96876232</v>
      </c>
      <c r="M2335" s="276" t="str">
        <f>IF(($G$4-Lähteandmed!$H$45*(Kraadpäevad!$G$4-Kraadpäevad!C2335))&gt;Lähteandmed!$I$45,($G$4-Lähteandmed!$H$45*(Kraadpäevad!$G$4-Kraadpäevad!C2335)),Lähteandmed!$I$45)</f>
        <v/>
      </c>
      <c r="N2335" s="114">
        <f>IFERROR(($G$4-M2335)/($G$4-C2335),Lähteandmed!$H$45)</f>
        <v>0</v>
      </c>
      <c r="O2335" s="276">
        <f t="shared" si="73"/>
        <v>0.9</v>
      </c>
      <c r="P2335" s="276">
        <f>IF(O2335&lt;($G$6-1),Lähteandmed!$E$45*1.2*1.005*(($G$6-1)-O2335),0)</f>
        <v>28.216203119999999</v>
      </c>
    </row>
    <row r="2336" spans="2:16">
      <c r="B2336" s="113">
        <v>2332</v>
      </c>
      <c r="C2336" s="113">
        <v>0.3</v>
      </c>
      <c r="D2336" s="276">
        <f t="shared" si="72"/>
        <v>9.6887974958655789</v>
      </c>
      <c r="L2336" s="114">
        <f>IF(C2336&lt;$G$6,Lähteandmed!$E$45*1.2*1.005*($G$6-O2336),0)</f>
        <v>31.020297839999998</v>
      </c>
      <c r="M2336" s="276" t="str">
        <f>IF(($G$4-Lähteandmed!$H$45*(Kraadpäevad!$G$4-Kraadpäevad!C2336))&gt;Lähteandmed!$I$45,($G$4-Lähteandmed!$H$45*(Kraadpäevad!$G$4-Kraadpäevad!C2336)),Lähteandmed!$I$45)</f>
        <v/>
      </c>
      <c r="N2336" s="114">
        <f>IFERROR(($G$4-M2336)/($G$4-C2336),Lähteandmed!$H$45)</f>
        <v>0</v>
      </c>
      <c r="O2336" s="276">
        <f t="shared" si="73"/>
        <v>0.3</v>
      </c>
      <c r="P2336" s="276">
        <f>IF(O2336&lt;($G$6-1),Lähteandmed!$E$45*1.2*1.005*(($G$6-1)-O2336),0)</f>
        <v>29.267738639999997</v>
      </c>
    </row>
    <row r="2337" spans="2:16">
      <c r="B2337" s="113">
        <v>2333</v>
      </c>
      <c r="C2337" s="113">
        <v>-0.3</v>
      </c>
      <c r="D2337" s="276">
        <f t="shared" si="72"/>
        <v>10.28879749586558</v>
      </c>
      <c r="L2337" s="114">
        <f>IF(C2337&lt;$G$6,Lähteandmed!$E$45*1.2*1.005*($G$6-O2337),0)</f>
        <v>32.071833359999999</v>
      </c>
      <c r="M2337" s="276" t="str">
        <f>IF(($G$4-Lähteandmed!$H$45*(Kraadpäevad!$G$4-Kraadpäevad!C2337))&gt;Lähteandmed!$I$45,($G$4-Lähteandmed!$H$45*(Kraadpäevad!$G$4-Kraadpäevad!C2337)),Lähteandmed!$I$45)</f>
        <v/>
      </c>
      <c r="N2337" s="114">
        <f>IFERROR(($G$4-M2337)/($G$4-C2337),Lähteandmed!$H$45)</f>
        <v>0</v>
      </c>
      <c r="O2337" s="276">
        <f t="shared" si="73"/>
        <v>-0.3</v>
      </c>
      <c r="P2337" s="276">
        <f>IF(O2337&lt;($G$6-1),Lähteandmed!$E$45*1.2*1.005*(($G$6-1)-O2337),0)</f>
        <v>30.319274159999999</v>
      </c>
    </row>
    <row r="2338" spans="2:16">
      <c r="B2338" s="113">
        <v>2334</v>
      </c>
      <c r="C2338" s="113">
        <v>-0.9</v>
      </c>
      <c r="D2338" s="276">
        <f t="shared" si="72"/>
        <v>10.88879749586558</v>
      </c>
      <c r="L2338" s="114">
        <f>IF(C2338&lt;$G$6,Lähteandmed!$E$45*1.2*1.005*($G$6-O2338),0)</f>
        <v>33.123368879999994</v>
      </c>
      <c r="M2338" s="276" t="str">
        <f>IF(($G$4-Lähteandmed!$H$45*(Kraadpäevad!$G$4-Kraadpäevad!C2338))&gt;Lähteandmed!$I$45,($G$4-Lähteandmed!$H$45*(Kraadpäevad!$G$4-Kraadpäevad!C2338)),Lähteandmed!$I$45)</f>
        <v/>
      </c>
      <c r="N2338" s="114">
        <f>IFERROR(($G$4-M2338)/($G$4-C2338),Lähteandmed!$H$45)</f>
        <v>0</v>
      </c>
      <c r="O2338" s="276">
        <f t="shared" si="73"/>
        <v>-0.9</v>
      </c>
      <c r="P2338" s="276">
        <f>IF(O2338&lt;($G$6-1),Lähteandmed!$E$45*1.2*1.005*(($G$6-1)-O2338),0)</f>
        <v>31.370809679999994</v>
      </c>
    </row>
    <row r="2339" spans="2:16">
      <c r="B2339" s="113">
        <v>2335</v>
      </c>
      <c r="C2339" s="113">
        <v>-0.6</v>
      </c>
      <c r="D2339" s="276">
        <f t="shared" si="72"/>
        <v>10.588797495865579</v>
      </c>
      <c r="L2339" s="114">
        <f>IF(C2339&lt;$G$6,Lähteandmed!$E$45*1.2*1.005*($G$6-O2339),0)</f>
        <v>32.59760112</v>
      </c>
      <c r="M2339" s="276" t="str">
        <f>IF(($G$4-Lähteandmed!$H$45*(Kraadpäevad!$G$4-Kraadpäevad!C2339))&gt;Lähteandmed!$I$45,($G$4-Lähteandmed!$H$45*(Kraadpäevad!$G$4-Kraadpäevad!C2339)),Lähteandmed!$I$45)</f>
        <v/>
      </c>
      <c r="N2339" s="114">
        <f>IFERROR(($G$4-M2339)/($G$4-C2339),Lähteandmed!$H$45)</f>
        <v>0</v>
      </c>
      <c r="O2339" s="276">
        <f t="shared" si="73"/>
        <v>-0.6</v>
      </c>
      <c r="P2339" s="276">
        <f>IF(O2339&lt;($G$6-1),Lähteandmed!$E$45*1.2*1.005*(($G$6-1)-O2339),0)</f>
        <v>30.84504192</v>
      </c>
    </row>
    <row r="2340" spans="2:16">
      <c r="B2340" s="113">
        <v>2336</v>
      </c>
      <c r="C2340" s="113">
        <v>-0.4</v>
      </c>
      <c r="D2340" s="276">
        <f t="shared" si="72"/>
        <v>10.38879749586558</v>
      </c>
      <c r="L2340" s="114">
        <f>IF(C2340&lt;$G$6,Lähteandmed!$E$45*1.2*1.005*($G$6-O2340),0)</f>
        <v>32.247089279999997</v>
      </c>
      <c r="M2340" s="276" t="str">
        <f>IF(($G$4-Lähteandmed!$H$45*(Kraadpäevad!$G$4-Kraadpäevad!C2340))&gt;Lähteandmed!$I$45,($G$4-Lähteandmed!$H$45*(Kraadpäevad!$G$4-Kraadpäevad!C2340)),Lähteandmed!$I$45)</f>
        <v/>
      </c>
      <c r="N2340" s="114">
        <f>IFERROR(($G$4-M2340)/($G$4-C2340),Lähteandmed!$H$45)</f>
        <v>0</v>
      </c>
      <c r="O2340" s="276">
        <f t="shared" si="73"/>
        <v>-0.4</v>
      </c>
      <c r="P2340" s="276">
        <f>IF(O2340&lt;($G$6-1),Lähteandmed!$E$45*1.2*1.005*(($G$6-1)-O2340),0)</f>
        <v>30.494530079999997</v>
      </c>
    </row>
    <row r="2341" spans="2:16">
      <c r="B2341" s="113">
        <v>2337</v>
      </c>
      <c r="C2341" s="113">
        <v>-0.1</v>
      </c>
      <c r="D2341" s="276">
        <f t="shared" si="72"/>
        <v>10.088797495865579</v>
      </c>
      <c r="L2341" s="114">
        <f>IF(C2341&lt;$G$6,Lähteandmed!$E$45*1.2*1.005*($G$6-O2341),0)</f>
        <v>31.72132152</v>
      </c>
      <c r="M2341" s="276" t="str">
        <f>IF(($G$4-Lähteandmed!$H$45*(Kraadpäevad!$G$4-Kraadpäevad!C2341))&gt;Lähteandmed!$I$45,($G$4-Lähteandmed!$H$45*(Kraadpäevad!$G$4-Kraadpäevad!C2341)),Lähteandmed!$I$45)</f>
        <v/>
      </c>
      <c r="N2341" s="114">
        <f>IFERROR(($G$4-M2341)/($G$4-C2341),Lähteandmed!$H$45)</f>
        <v>0</v>
      </c>
      <c r="O2341" s="276">
        <f t="shared" si="73"/>
        <v>-0.1</v>
      </c>
      <c r="P2341" s="276">
        <f>IF(O2341&lt;($G$6-1),Lähteandmed!$E$45*1.2*1.005*(($G$6-1)-O2341),0)</f>
        <v>29.96876232</v>
      </c>
    </row>
    <row r="2342" spans="2:16">
      <c r="B2342" s="113">
        <v>2338</v>
      </c>
      <c r="C2342" s="113">
        <v>1</v>
      </c>
      <c r="D2342" s="276">
        <f t="shared" si="72"/>
        <v>8.9887974958655796</v>
      </c>
      <c r="L2342" s="114">
        <f>IF(C2342&lt;$G$6,Lähteandmed!$E$45*1.2*1.005*($G$6-O2342),0)</f>
        <v>29.793506399999998</v>
      </c>
      <c r="M2342" s="276" t="str">
        <f>IF(($G$4-Lähteandmed!$H$45*(Kraadpäevad!$G$4-Kraadpäevad!C2342))&gt;Lähteandmed!$I$45,($G$4-Lähteandmed!$H$45*(Kraadpäevad!$G$4-Kraadpäevad!C2342)),Lähteandmed!$I$45)</f>
        <v/>
      </c>
      <c r="N2342" s="114">
        <f>IFERROR(($G$4-M2342)/($G$4-C2342),Lähteandmed!$H$45)</f>
        <v>0</v>
      </c>
      <c r="O2342" s="276">
        <f t="shared" si="73"/>
        <v>1</v>
      </c>
      <c r="P2342" s="276">
        <f>IF(O2342&lt;($G$6-1),Lähteandmed!$E$45*1.2*1.005*(($G$6-1)-O2342),0)</f>
        <v>28.040947199999998</v>
      </c>
    </row>
    <row r="2343" spans="2:16">
      <c r="B2343" s="113">
        <v>2339</v>
      </c>
      <c r="C2343" s="113">
        <v>2.2000000000000002</v>
      </c>
      <c r="D2343" s="276">
        <f t="shared" si="72"/>
        <v>7.7887974958655795</v>
      </c>
      <c r="L2343" s="114">
        <f>IF(C2343&lt;$G$6,Lähteandmed!$E$45*1.2*1.005*($G$6-O2343),0)</f>
        <v>27.690435359999999</v>
      </c>
      <c r="M2343" s="276" t="str">
        <f>IF(($G$4-Lähteandmed!$H$45*(Kraadpäevad!$G$4-Kraadpäevad!C2343))&gt;Lähteandmed!$I$45,($G$4-Lähteandmed!$H$45*(Kraadpäevad!$G$4-Kraadpäevad!C2343)),Lähteandmed!$I$45)</f>
        <v/>
      </c>
      <c r="N2343" s="114">
        <f>IFERROR(($G$4-M2343)/($G$4-C2343),Lähteandmed!$H$45)</f>
        <v>0</v>
      </c>
      <c r="O2343" s="276">
        <f t="shared" si="73"/>
        <v>2.2000000000000002</v>
      </c>
      <c r="P2343" s="276">
        <f>IF(O2343&lt;($G$6-1),Lähteandmed!$E$45*1.2*1.005*(($G$6-1)-O2343),0)</f>
        <v>25.937876159999998</v>
      </c>
    </row>
    <row r="2344" spans="2:16">
      <c r="B2344" s="113">
        <v>2340</v>
      </c>
      <c r="C2344" s="113">
        <v>3.3</v>
      </c>
      <c r="D2344" s="276">
        <f t="shared" si="72"/>
        <v>6.6887974958655798</v>
      </c>
      <c r="L2344" s="114">
        <f>IF(C2344&lt;$G$6,Lähteandmed!$E$45*1.2*1.005*($G$6-O2344),0)</f>
        <v>25.762620239999997</v>
      </c>
      <c r="M2344" s="276" t="str">
        <f>IF(($G$4-Lähteandmed!$H$45*(Kraadpäevad!$G$4-Kraadpäevad!C2344))&gt;Lähteandmed!$I$45,($G$4-Lähteandmed!$H$45*(Kraadpäevad!$G$4-Kraadpäevad!C2344)),Lähteandmed!$I$45)</f>
        <v/>
      </c>
      <c r="N2344" s="114">
        <f>IFERROR(($G$4-M2344)/($G$4-C2344),Lähteandmed!$H$45)</f>
        <v>0</v>
      </c>
      <c r="O2344" s="276">
        <f t="shared" si="73"/>
        <v>3.3</v>
      </c>
      <c r="P2344" s="276">
        <f>IF(O2344&lt;($G$6-1),Lähteandmed!$E$45*1.2*1.005*(($G$6-1)-O2344),0)</f>
        <v>24.010061039999997</v>
      </c>
    </row>
    <row r="2345" spans="2:16">
      <c r="B2345" s="113">
        <v>2341</v>
      </c>
      <c r="C2345" s="113">
        <v>4.2</v>
      </c>
      <c r="D2345" s="276">
        <f t="shared" si="72"/>
        <v>5.7887974958655795</v>
      </c>
      <c r="L2345" s="114">
        <f>IF(C2345&lt;$G$6,Lähteandmed!$E$45*1.2*1.005*($G$6-O2345),0)</f>
        <v>24.185316959999998</v>
      </c>
      <c r="M2345" s="276" t="str">
        <f>IF(($G$4-Lähteandmed!$H$45*(Kraadpäevad!$G$4-Kraadpäevad!C2345))&gt;Lähteandmed!$I$45,($G$4-Lähteandmed!$H$45*(Kraadpäevad!$G$4-Kraadpäevad!C2345)),Lähteandmed!$I$45)</f>
        <v/>
      </c>
      <c r="N2345" s="114">
        <f>IFERROR(($G$4-M2345)/($G$4-C2345),Lähteandmed!$H$45)</f>
        <v>0</v>
      </c>
      <c r="O2345" s="276">
        <f t="shared" si="73"/>
        <v>4.2</v>
      </c>
      <c r="P2345" s="276">
        <f>IF(O2345&lt;($G$6-1),Lähteandmed!$E$45*1.2*1.005*(($G$6-1)-O2345),0)</f>
        <v>22.432757760000001</v>
      </c>
    </row>
    <row r="2346" spans="2:16">
      <c r="B2346" s="113">
        <v>2342</v>
      </c>
      <c r="C2346" s="113">
        <v>5.2</v>
      </c>
      <c r="D2346" s="276">
        <f t="shared" si="72"/>
        <v>4.7887974958655795</v>
      </c>
      <c r="L2346" s="114">
        <f>IF(C2346&lt;$G$6,Lähteandmed!$E$45*1.2*1.005*($G$6-O2346),0)</f>
        <v>22.432757760000001</v>
      </c>
      <c r="M2346" s="276" t="str">
        <f>IF(($G$4-Lähteandmed!$H$45*(Kraadpäevad!$G$4-Kraadpäevad!C2346))&gt;Lähteandmed!$I$45,($G$4-Lähteandmed!$H$45*(Kraadpäevad!$G$4-Kraadpäevad!C2346)),Lähteandmed!$I$45)</f>
        <v/>
      </c>
      <c r="N2346" s="114">
        <f>IFERROR(($G$4-M2346)/($G$4-C2346),Lähteandmed!$H$45)</f>
        <v>0</v>
      </c>
      <c r="O2346" s="276">
        <f t="shared" si="73"/>
        <v>5.2</v>
      </c>
      <c r="P2346" s="276">
        <f>IF(O2346&lt;($G$6-1),Lähteandmed!$E$45*1.2*1.005*(($G$6-1)-O2346),0)</f>
        <v>20.680198560000001</v>
      </c>
    </row>
    <row r="2347" spans="2:16">
      <c r="B2347" s="113">
        <v>2343</v>
      </c>
      <c r="C2347" s="113">
        <v>6.1</v>
      </c>
      <c r="D2347" s="276">
        <f t="shared" si="72"/>
        <v>3.88879749586558</v>
      </c>
      <c r="L2347" s="114">
        <f>IF(C2347&lt;$G$6,Lähteandmed!$E$45*1.2*1.005*($G$6-O2347),0)</f>
        <v>20.855454479999999</v>
      </c>
      <c r="M2347" s="276" t="str">
        <f>IF(($G$4-Lähteandmed!$H$45*(Kraadpäevad!$G$4-Kraadpäevad!C2347))&gt;Lähteandmed!$I$45,($G$4-Lähteandmed!$H$45*(Kraadpäevad!$G$4-Kraadpäevad!C2347)),Lähteandmed!$I$45)</f>
        <v/>
      </c>
      <c r="N2347" s="114">
        <f>IFERROR(($G$4-M2347)/($G$4-C2347),Lähteandmed!$H$45)</f>
        <v>0</v>
      </c>
      <c r="O2347" s="276">
        <f t="shared" si="73"/>
        <v>6.1</v>
      </c>
      <c r="P2347" s="276">
        <f>IF(O2347&lt;($G$6-1),Lähteandmed!$E$45*1.2*1.005*(($G$6-1)-O2347),0)</f>
        <v>19.102895279999998</v>
      </c>
    </row>
    <row r="2348" spans="2:16">
      <c r="B2348" s="113">
        <v>2344</v>
      </c>
      <c r="C2348" s="113">
        <v>7</v>
      </c>
      <c r="D2348" s="276">
        <f t="shared" si="72"/>
        <v>2.9887974958655796</v>
      </c>
      <c r="L2348" s="114">
        <f>IF(C2348&lt;$G$6,Lähteandmed!$E$45*1.2*1.005*($G$6-O2348),0)</f>
        <v>19.2781512</v>
      </c>
      <c r="M2348" s="276" t="str">
        <f>IF(($G$4-Lähteandmed!$H$45*(Kraadpäevad!$G$4-Kraadpäevad!C2348))&gt;Lähteandmed!$I$45,($G$4-Lähteandmed!$H$45*(Kraadpäevad!$G$4-Kraadpäevad!C2348)),Lähteandmed!$I$45)</f>
        <v/>
      </c>
      <c r="N2348" s="114">
        <f>IFERROR(($G$4-M2348)/($G$4-C2348),Lähteandmed!$H$45)</f>
        <v>0</v>
      </c>
      <c r="O2348" s="276">
        <f t="shared" si="73"/>
        <v>7</v>
      </c>
      <c r="P2348" s="276">
        <f>IF(O2348&lt;($G$6-1),Lähteandmed!$E$45*1.2*1.005*(($G$6-1)-O2348),0)</f>
        <v>17.525592</v>
      </c>
    </row>
    <row r="2349" spans="2:16">
      <c r="B2349" s="113">
        <v>2345</v>
      </c>
      <c r="C2349" s="113">
        <v>8</v>
      </c>
      <c r="D2349" s="276">
        <f t="shared" si="72"/>
        <v>1.9887974958655796</v>
      </c>
      <c r="L2349" s="114">
        <f>IF(C2349&lt;$G$6,Lähteandmed!$E$45*1.2*1.005*($G$6-O2349),0)</f>
        <v>17.525592</v>
      </c>
      <c r="M2349" s="276" t="str">
        <f>IF(($G$4-Lähteandmed!$H$45*(Kraadpäevad!$G$4-Kraadpäevad!C2349))&gt;Lähteandmed!$I$45,($G$4-Lähteandmed!$H$45*(Kraadpäevad!$G$4-Kraadpäevad!C2349)),Lähteandmed!$I$45)</f>
        <v/>
      </c>
      <c r="N2349" s="114">
        <f>IFERROR(($G$4-M2349)/($G$4-C2349),Lähteandmed!$H$45)</f>
        <v>0</v>
      </c>
      <c r="O2349" s="276">
        <f t="shared" si="73"/>
        <v>8</v>
      </c>
      <c r="P2349" s="276">
        <f>IF(O2349&lt;($G$6-1),Lähteandmed!$E$45*1.2*1.005*(($G$6-1)-O2349),0)</f>
        <v>15.773032799999999</v>
      </c>
    </row>
    <row r="2350" spans="2:16">
      <c r="B2350" s="113">
        <v>2346</v>
      </c>
      <c r="C2350" s="113">
        <v>8.9</v>
      </c>
      <c r="D2350" s="276">
        <f t="shared" si="72"/>
        <v>1.0887974958655793</v>
      </c>
      <c r="L2350" s="114">
        <f>IF(C2350&lt;$G$6,Lähteandmed!$E$45*1.2*1.005*($G$6-O2350),0)</f>
        <v>15.948288719999999</v>
      </c>
      <c r="M2350" s="276" t="str">
        <f>IF(($G$4-Lähteandmed!$H$45*(Kraadpäevad!$G$4-Kraadpäevad!C2350))&gt;Lähteandmed!$I$45,($G$4-Lähteandmed!$H$45*(Kraadpäevad!$G$4-Kraadpäevad!C2350)),Lähteandmed!$I$45)</f>
        <v/>
      </c>
      <c r="N2350" s="114">
        <f>IFERROR(($G$4-M2350)/($G$4-C2350),Lähteandmed!$H$45)</f>
        <v>0</v>
      </c>
      <c r="O2350" s="276">
        <f t="shared" si="73"/>
        <v>8.9</v>
      </c>
      <c r="P2350" s="276">
        <f>IF(O2350&lt;($G$6-1),Lähteandmed!$E$45*1.2*1.005*(($G$6-1)-O2350),0)</f>
        <v>14.195729519999999</v>
      </c>
    </row>
    <row r="2351" spans="2:16">
      <c r="B2351" s="113">
        <v>2347</v>
      </c>
      <c r="C2351" s="113">
        <v>7.7</v>
      </c>
      <c r="D2351" s="276">
        <f t="shared" si="72"/>
        <v>2.2887974958655795</v>
      </c>
      <c r="L2351" s="114">
        <f>IF(C2351&lt;$G$6,Lähteandmed!$E$45*1.2*1.005*($G$6-O2351),0)</f>
        <v>18.05135976</v>
      </c>
      <c r="M2351" s="276" t="str">
        <f>IF(($G$4-Lähteandmed!$H$45*(Kraadpäevad!$G$4-Kraadpäevad!C2351))&gt;Lähteandmed!$I$45,($G$4-Lähteandmed!$H$45*(Kraadpäevad!$G$4-Kraadpäevad!C2351)),Lähteandmed!$I$45)</f>
        <v/>
      </c>
      <c r="N2351" s="114">
        <f>IFERROR(($G$4-M2351)/($G$4-C2351),Lähteandmed!$H$45)</f>
        <v>0</v>
      </c>
      <c r="O2351" s="276">
        <f t="shared" si="73"/>
        <v>7.7</v>
      </c>
      <c r="P2351" s="276">
        <f>IF(O2351&lt;($G$6-1),Lähteandmed!$E$45*1.2*1.005*(($G$6-1)-O2351),0)</f>
        <v>16.29880056</v>
      </c>
    </row>
    <row r="2352" spans="2:16">
      <c r="B2352" s="113">
        <v>2348</v>
      </c>
      <c r="C2352" s="113">
        <v>6.6</v>
      </c>
      <c r="D2352" s="276">
        <f t="shared" si="72"/>
        <v>3.38879749586558</v>
      </c>
      <c r="L2352" s="114">
        <f>IF(C2352&lt;$G$6,Lähteandmed!$E$45*1.2*1.005*($G$6-O2352),0)</f>
        <v>19.979174879999999</v>
      </c>
      <c r="M2352" s="276" t="str">
        <f>IF(($G$4-Lähteandmed!$H$45*(Kraadpäevad!$G$4-Kraadpäevad!C2352))&gt;Lähteandmed!$I$45,($G$4-Lähteandmed!$H$45*(Kraadpäevad!$G$4-Kraadpäevad!C2352)),Lähteandmed!$I$45)</f>
        <v/>
      </c>
      <c r="N2352" s="114">
        <f>IFERROR(($G$4-M2352)/($G$4-C2352),Lähteandmed!$H$45)</f>
        <v>0</v>
      </c>
      <c r="O2352" s="276">
        <f t="shared" si="73"/>
        <v>6.6</v>
      </c>
      <c r="P2352" s="276">
        <f>IF(O2352&lt;($G$6-1),Lähteandmed!$E$45*1.2*1.005*(($G$6-1)-O2352),0)</f>
        <v>18.226615679999998</v>
      </c>
    </row>
    <row r="2353" spans="2:16">
      <c r="B2353" s="113">
        <v>2349</v>
      </c>
      <c r="C2353" s="113">
        <v>5.4</v>
      </c>
      <c r="D2353" s="276">
        <f t="shared" si="72"/>
        <v>4.5887974958655793</v>
      </c>
      <c r="L2353" s="114">
        <f>IF(C2353&lt;$G$6,Lähteandmed!$E$45*1.2*1.005*($G$6-O2353),0)</f>
        <v>22.082245919999998</v>
      </c>
      <c r="M2353" s="276" t="str">
        <f>IF(($G$4-Lähteandmed!$H$45*(Kraadpäevad!$G$4-Kraadpäevad!C2353))&gt;Lähteandmed!$I$45,($G$4-Lähteandmed!$H$45*(Kraadpäevad!$G$4-Kraadpäevad!C2353)),Lähteandmed!$I$45)</f>
        <v/>
      </c>
      <c r="N2353" s="114">
        <f>IFERROR(($G$4-M2353)/($G$4-C2353),Lähteandmed!$H$45)</f>
        <v>0</v>
      </c>
      <c r="O2353" s="276">
        <f t="shared" si="73"/>
        <v>5.4</v>
      </c>
      <c r="P2353" s="276">
        <f>IF(O2353&lt;($G$6-1),Lähteandmed!$E$45*1.2*1.005*(($G$6-1)-O2353),0)</f>
        <v>20.329686719999998</v>
      </c>
    </row>
    <row r="2354" spans="2:16">
      <c r="B2354" s="113">
        <v>2350</v>
      </c>
      <c r="C2354" s="113">
        <v>4.3</v>
      </c>
      <c r="D2354" s="276">
        <f t="shared" si="72"/>
        <v>5.6887974958655798</v>
      </c>
      <c r="L2354" s="114">
        <f>IF(C2354&lt;$G$6,Lähteandmed!$E$45*1.2*1.005*($G$6-O2354),0)</f>
        <v>24.010061039999997</v>
      </c>
      <c r="M2354" s="276" t="str">
        <f>IF(($G$4-Lähteandmed!$H$45*(Kraadpäevad!$G$4-Kraadpäevad!C2354))&gt;Lähteandmed!$I$45,($G$4-Lähteandmed!$H$45*(Kraadpäevad!$G$4-Kraadpäevad!C2354)),Lähteandmed!$I$45)</f>
        <v/>
      </c>
      <c r="N2354" s="114">
        <f>IFERROR(($G$4-M2354)/($G$4-C2354),Lähteandmed!$H$45)</f>
        <v>0</v>
      </c>
      <c r="O2354" s="276">
        <f t="shared" si="73"/>
        <v>4.3</v>
      </c>
      <c r="P2354" s="276">
        <f>IF(O2354&lt;($G$6-1),Lähteandmed!$E$45*1.2*1.005*(($G$6-1)-O2354),0)</f>
        <v>22.257501839999996</v>
      </c>
    </row>
    <row r="2355" spans="2:16">
      <c r="B2355" s="113">
        <v>2351</v>
      </c>
      <c r="C2355" s="113">
        <v>3.3</v>
      </c>
      <c r="D2355" s="276">
        <f t="shared" si="72"/>
        <v>6.6887974958655798</v>
      </c>
      <c r="L2355" s="114">
        <f>IF(C2355&lt;$G$6,Lähteandmed!$E$45*1.2*1.005*($G$6-O2355),0)</f>
        <v>25.762620239999997</v>
      </c>
      <c r="M2355" s="276" t="str">
        <f>IF(($G$4-Lähteandmed!$H$45*(Kraadpäevad!$G$4-Kraadpäevad!C2355))&gt;Lähteandmed!$I$45,($G$4-Lähteandmed!$H$45*(Kraadpäevad!$G$4-Kraadpäevad!C2355)),Lähteandmed!$I$45)</f>
        <v/>
      </c>
      <c r="N2355" s="114">
        <f>IFERROR(($G$4-M2355)/($G$4-C2355),Lähteandmed!$H$45)</f>
        <v>0</v>
      </c>
      <c r="O2355" s="276">
        <f t="shared" si="73"/>
        <v>3.3</v>
      </c>
      <c r="P2355" s="276">
        <f>IF(O2355&lt;($G$6-1),Lähteandmed!$E$45*1.2*1.005*(($G$6-1)-O2355),0)</f>
        <v>24.010061039999997</v>
      </c>
    </row>
    <row r="2356" spans="2:16">
      <c r="B2356" s="113">
        <v>2352</v>
      </c>
      <c r="C2356" s="113">
        <v>2.2000000000000002</v>
      </c>
      <c r="D2356" s="276">
        <f t="shared" si="72"/>
        <v>7.7887974958655795</v>
      </c>
      <c r="L2356" s="114">
        <f>IF(C2356&lt;$G$6,Lähteandmed!$E$45*1.2*1.005*($G$6-O2356),0)</f>
        <v>27.690435359999999</v>
      </c>
      <c r="M2356" s="276" t="str">
        <f>IF(($G$4-Lähteandmed!$H$45*(Kraadpäevad!$G$4-Kraadpäevad!C2356))&gt;Lähteandmed!$I$45,($G$4-Lähteandmed!$H$45*(Kraadpäevad!$G$4-Kraadpäevad!C2356)),Lähteandmed!$I$45)</f>
        <v/>
      </c>
      <c r="N2356" s="114">
        <f>IFERROR(($G$4-M2356)/($G$4-C2356),Lähteandmed!$H$45)</f>
        <v>0</v>
      </c>
      <c r="O2356" s="276">
        <f t="shared" si="73"/>
        <v>2.2000000000000002</v>
      </c>
      <c r="P2356" s="276">
        <f>IF(O2356&lt;($G$6-1),Lähteandmed!$E$45*1.2*1.005*(($G$6-1)-O2356),0)</f>
        <v>25.937876159999998</v>
      </c>
    </row>
    <row r="2357" spans="2:16">
      <c r="B2357" s="113">
        <v>2353</v>
      </c>
      <c r="C2357" s="113">
        <v>1.8</v>
      </c>
      <c r="D2357" s="276">
        <f t="shared" si="72"/>
        <v>8.1887974958655789</v>
      </c>
      <c r="L2357" s="114">
        <f>IF(C2357&lt;$G$6,Lähteandmed!$E$45*1.2*1.005*($G$6-O2357),0)</f>
        <v>28.391459039999997</v>
      </c>
      <c r="M2357" s="276" t="str">
        <f>IF(($G$4-Lähteandmed!$H$45*(Kraadpäevad!$G$4-Kraadpäevad!C2357))&gt;Lähteandmed!$I$45,($G$4-Lähteandmed!$H$45*(Kraadpäevad!$G$4-Kraadpäevad!C2357)),Lähteandmed!$I$45)</f>
        <v/>
      </c>
      <c r="N2357" s="114">
        <f>IFERROR(($G$4-M2357)/($G$4-C2357),Lähteandmed!$H$45)</f>
        <v>0</v>
      </c>
      <c r="O2357" s="276">
        <f t="shared" si="73"/>
        <v>1.8</v>
      </c>
      <c r="P2357" s="276">
        <f>IF(O2357&lt;($G$6-1),Lähteandmed!$E$45*1.2*1.005*(($G$6-1)-O2357),0)</f>
        <v>26.638899839999997</v>
      </c>
    </row>
    <row r="2358" spans="2:16">
      <c r="B2358" s="113">
        <v>2354</v>
      </c>
      <c r="C2358" s="113">
        <v>1.4</v>
      </c>
      <c r="D2358" s="276">
        <f t="shared" si="72"/>
        <v>8.5887974958655793</v>
      </c>
      <c r="L2358" s="114">
        <f>IF(C2358&lt;$G$6,Lähteandmed!$E$45*1.2*1.005*($G$6-O2358),0)</f>
        <v>29.09248272</v>
      </c>
      <c r="M2358" s="276" t="str">
        <f>IF(($G$4-Lähteandmed!$H$45*(Kraadpäevad!$G$4-Kraadpäevad!C2358))&gt;Lähteandmed!$I$45,($G$4-Lähteandmed!$H$45*(Kraadpäevad!$G$4-Kraadpäevad!C2358)),Lähteandmed!$I$45)</f>
        <v/>
      </c>
      <c r="N2358" s="114">
        <f>IFERROR(($G$4-M2358)/($G$4-C2358),Lähteandmed!$H$45)</f>
        <v>0</v>
      </c>
      <c r="O2358" s="276">
        <f t="shared" si="73"/>
        <v>1.4</v>
      </c>
      <c r="P2358" s="276">
        <f>IF(O2358&lt;($G$6-1),Lähteandmed!$E$45*1.2*1.005*(($G$6-1)-O2358),0)</f>
        <v>27.339923519999996</v>
      </c>
    </row>
    <row r="2359" spans="2:16">
      <c r="B2359" s="113">
        <v>2355</v>
      </c>
      <c r="C2359" s="113">
        <v>1</v>
      </c>
      <c r="D2359" s="276">
        <f t="shared" si="72"/>
        <v>8.9887974958655796</v>
      </c>
      <c r="L2359" s="114">
        <f>IF(C2359&lt;$G$6,Lähteandmed!$E$45*1.2*1.005*($G$6-O2359),0)</f>
        <v>29.793506399999998</v>
      </c>
      <c r="M2359" s="276" t="str">
        <f>IF(($G$4-Lähteandmed!$H$45*(Kraadpäevad!$G$4-Kraadpäevad!C2359))&gt;Lähteandmed!$I$45,($G$4-Lähteandmed!$H$45*(Kraadpäevad!$G$4-Kraadpäevad!C2359)),Lähteandmed!$I$45)</f>
        <v/>
      </c>
      <c r="N2359" s="114">
        <f>IFERROR(($G$4-M2359)/($G$4-C2359),Lähteandmed!$H$45)</f>
        <v>0</v>
      </c>
      <c r="O2359" s="276">
        <f t="shared" si="73"/>
        <v>1</v>
      </c>
      <c r="P2359" s="276">
        <f>IF(O2359&lt;($G$6-1),Lähteandmed!$E$45*1.2*1.005*(($G$6-1)-O2359),0)</f>
        <v>28.040947199999998</v>
      </c>
    </row>
    <row r="2360" spans="2:16">
      <c r="B2360" s="113">
        <v>2356</v>
      </c>
      <c r="C2360" s="113">
        <v>0.8</v>
      </c>
      <c r="D2360" s="276">
        <f t="shared" si="72"/>
        <v>9.1887974958655789</v>
      </c>
      <c r="L2360" s="114">
        <f>IF(C2360&lt;$G$6,Lähteandmed!$E$45*1.2*1.005*($G$6-O2360),0)</f>
        <v>30.144018239999998</v>
      </c>
      <c r="M2360" s="276" t="str">
        <f>IF(($G$4-Lähteandmed!$H$45*(Kraadpäevad!$G$4-Kraadpäevad!C2360))&gt;Lähteandmed!$I$45,($G$4-Lähteandmed!$H$45*(Kraadpäevad!$G$4-Kraadpäevad!C2360)),Lähteandmed!$I$45)</f>
        <v/>
      </c>
      <c r="N2360" s="114">
        <f>IFERROR(($G$4-M2360)/($G$4-C2360),Lähteandmed!$H$45)</f>
        <v>0</v>
      </c>
      <c r="O2360" s="276">
        <f t="shared" si="73"/>
        <v>0.8</v>
      </c>
      <c r="P2360" s="276">
        <f>IF(O2360&lt;($G$6-1),Lähteandmed!$E$45*1.2*1.005*(($G$6-1)-O2360),0)</f>
        <v>28.391459039999997</v>
      </c>
    </row>
    <row r="2361" spans="2:16">
      <c r="B2361" s="113">
        <v>2357</v>
      </c>
      <c r="C2361" s="113">
        <v>0.7</v>
      </c>
      <c r="D2361" s="276">
        <f t="shared" si="72"/>
        <v>9.2887974958655803</v>
      </c>
      <c r="L2361" s="114">
        <f>IF(C2361&lt;$G$6,Lähteandmed!$E$45*1.2*1.005*($G$6-O2361),0)</f>
        <v>30.319274159999999</v>
      </c>
      <c r="M2361" s="276" t="str">
        <f>IF(($G$4-Lähteandmed!$H$45*(Kraadpäevad!$G$4-Kraadpäevad!C2361))&gt;Lähteandmed!$I$45,($G$4-Lähteandmed!$H$45*(Kraadpäevad!$G$4-Kraadpäevad!C2361)),Lähteandmed!$I$45)</f>
        <v/>
      </c>
      <c r="N2361" s="114">
        <f>IFERROR(($G$4-M2361)/($G$4-C2361),Lähteandmed!$H$45)</f>
        <v>0</v>
      </c>
      <c r="O2361" s="276">
        <f t="shared" si="73"/>
        <v>0.7</v>
      </c>
      <c r="P2361" s="276">
        <f>IF(O2361&lt;($G$6-1),Lähteandmed!$E$45*1.2*1.005*(($G$6-1)-O2361),0)</f>
        <v>28.566714959999999</v>
      </c>
    </row>
    <row r="2362" spans="2:16">
      <c r="B2362" s="113">
        <v>2358</v>
      </c>
      <c r="C2362" s="113">
        <v>0.5</v>
      </c>
      <c r="D2362" s="276">
        <f t="shared" si="72"/>
        <v>9.4887974958655796</v>
      </c>
      <c r="L2362" s="114">
        <f>IF(C2362&lt;$G$6,Lähteandmed!$E$45*1.2*1.005*($G$6-O2362),0)</f>
        <v>30.669785999999998</v>
      </c>
      <c r="M2362" s="276" t="str">
        <f>IF(($G$4-Lähteandmed!$H$45*(Kraadpäevad!$G$4-Kraadpäevad!C2362))&gt;Lähteandmed!$I$45,($G$4-Lähteandmed!$H$45*(Kraadpäevad!$G$4-Kraadpäevad!C2362)),Lähteandmed!$I$45)</f>
        <v/>
      </c>
      <c r="N2362" s="114">
        <f>IFERROR(($G$4-M2362)/($G$4-C2362),Lähteandmed!$H$45)</f>
        <v>0</v>
      </c>
      <c r="O2362" s="276">
        <f t="shared" si="73"/>
        <v>0.5</v>
      </c>
      <c r="P2362" s="276">
        <f>IF(O2362&lt;($G$6-1),Lähteandmed!$E$45*1.2*1.005*(($G$6-1)-O2362),0)</f>
        <v>28.917226799999998</v>
      </c>
    </row>
    <row r="2363" spans="2:16">
      <c r="B2363" s="113">
        <v>2359</v>
      </c>
      <c r="C2363" s="113">
        <v>0.8</v>
      </c>
      <c r="D2363" s="276">
        <f t="shared" si="72"/>
        <v>9.1887974958655789</v>
      </c>
      <c r="L2363" s="114">
        <f>IF(C2363&lt;$G$6,Lähteandmed!$E$45*1.2*1.005*($G$6-O2363),0)</f>
        <v>30.144018239999998</v>
      </c>
      <c r="M2363" s="276" t="str">
        <f>IF(($G$4-Lähteandmed!$H$45*(Kraadpäevad!$G$4-Kraadpäevad!C2363))&gt;Lähteandmed!$I$45,($G$4-Lähteandmed!$H$45*(Kraadpäevad!$G$4-Kraadpäevad!C2363)),Lähteandmed!$I$45)</f>
        <v/>
      </c>
      <c r="N2363" s="114">
        <f>IFERROR(($G$4-M2363)/($G$4-C2363),Lähteandmed!$H$45)</f>
        <v>0</v>
      </c>
      <c r="O2363" s="276">
        <f t="shared" si="73"/>
        <v>0.8</v>
      </c>
      <c r="P2363" s="276">
        <f>IF(O2363&lt;($G$6-1),Lähteandmed!$E$45*1.2*1.005*(($G$6-1)-O2363),0)</f>
        <v>28.391459039999997</v>
      </c>
    </row>
    <row r="2364" spans="2:16">
      <c r="B2364" s="113">
        <v>2360</v>
      </c>
      <c r="C2364" s="113">
        <v>1.1000000000000001</v>
      </c>
      <c r="D2364" s="276">
        <f t="shared" si="72"/>
        <v>8.88879749586558</v>
      </c>
      <c r="L2364" s="114">
        <f>IF(C2364&lt;$G$6,Lähteandmed!$E$45*1.2*1.005*($G$6-O2364),0)</f>
        <v>29.618250479999997</v>
      </c>
      <c r="M2364" s="276" t="str">
        <f>IF(($G$4-Lähteandmed!$H$45*(Kraadpäevad!$G$4-Kraadpäevad!C2364))&gt;Lähteandmed!$I$45,($G$4-Lähteandmed!$H$45*(Kraadpäevad!$G$4-Kraadpäevad!C2364)),Lähteandmed!$I$45)</f>
        <v/>
      </c>
      <c r="N2364" s="114">
        <f>IFERROR(($G$4-M2364)/($G$4-C2364),Lähteandmed!$H$45)</f>
        <v>0</v>
      </c>
      <c r="O2364" s="276">
        <f t="shared" si="73"/>
        <v>1.1000000000000001</v>
      </c>
      <c r="P2364" s="276">
        <f>IF(O2364&lt;($G$6-1),Lähteandmed!$E$45*1.2*1.005*(($G$6-1)-O2364),0)</f>
        <v>27.86569128</v>
      </c>
    </row>
    <row r="2365" spans="2:16">
      <c r="B2365" s="113">
        <v>2361</v>
      </c>
      <c r="C2365" s="113">
        <v>1.4</v>
      </c>
      <c r="D2365" s="276">
        <f t="shared" si="72"/>
        <v>8.5887974958655793</v>
      </c>
      <c r="L2365" s="114">
        <f>IF(C2365&lt;$G$6,Lähteandmed!$E$45*1.2*1.005*($G$6-O2365),0)</f>
        <v>29.09248272</v>
      </c>
      <c r="M2365" s="276" t="str">
        <f>IF(($G$4-Lähteandmed!$H$45*(Kraadpäevad!$G$4-Kraadpäevad!C2365))&gt;Lähteandmed!$I$45,($G$4-Lähteandmed!$H$45*(Kraadpäevad!$G$4-Kraadpäevad!C2365)),Lähteandmed!$I$45)</f>
        <v/>
      </c>
      <c r="N2365" s="114">
        <f>IFERROR(($G$4-M2365)/($G$4-C2365),Lähteandmed!$H$45)</f>
        <v>0</v>
      </c>
      <c r="O2365" s="276">
        <f t="shared" si="73"/>
        <v>1.4</v>
      </c>
      <c r="P2365" s="276">
        <f>IF(O2365&lt;($G$6-1),Lähteandmed!$E$45*1.2*1.005*(($G$6-1)-O2365),0)</f>
        <v>27.339923519999996</v>
      </c>
    </row>
    <row r="2366" spans="2:16">
      <c r="B2366" s="113">
        <v>2362</v>
      </c>
      <c r="C2366" s="113">
        <v>4.0999999999999996</v>
      </c>
      <c r="D2366" s="276">
        <f t="shared" si="72"/>
        <v>5.88879749586558</v>
      </c>
      <c r="L2366" s="114">
        <f>IF(C2366&lt;$G$6,Lähteandmed!$E$45*1.2*1.005*($G$6-O2366),0)</f>
        <v>24.360572879999999</v>
      </c>
      <c r="M2366" s="276" t="str">
        <f>IF(($G$4-Lähteandmed!$H$45*(Kraadpäevad!$G$4-Kraadpäevad!C2366))&gt;Lähteandmed!$I$45,($G$4-Lähteandmed!$H$45*(Kraadpäevad!$G$4-Kraadpäevad!C2366)),Lähteandmed!$I$45)</f>
        <v/>
      </c>
      <c r="N2366" s="114">
        <f>IFERROR(($G$4-M2366)/($G$4-C2366),Lähteandmed!$H$45)</f>
        <v>0</v>
      </c>
      <c r="O2366" s="276">
        <f t="shared" si="73"/>
        <v>4.0999999999999996</v>
      </c>
      <c r="P2366" s="276">
        <f>IF(O2366&lt;($G$6-1),Lähteandmed!$E$45*1.2*1.005*(($G$6-1)-O2366),0)</f>
        <v>22.608013679999999</v>
      </c>
    </row>
    <row r="2367" spans="2:16">
      <c r="B2367" s="113">
        <v>2363</v>
      </c>
      <c r="C2367" s="113">
        <v>6.8</v>
      </c>
      <c r="D2367" s="276">
        <f t="shared" si="72"/>
        <v>3.1887974958655798</v>
      </c>
      <c r="L2367" s="114">
        <f>IF(C2367&lt;$G$6,Lähteandmed!$E$45*1.2*1.005*($G$6-O2367),0)</f>
        <v>19.628663039999996</v>
      </c>
      <c r="M2367" s="276" t="str">
        <f>IF(($G$4-Lähteandmed!$H$45*(Kraadpäevad!$G$4-Kraadpäevad!C2367))&gt;Lähteandmed!$I$45,($G$4-Lähteandmed!$H$45*(Kraadpäevad!$G$4-Kraadpäevad!C2367)),Lähteandmed!$I$45)</f>
        <v/>
      </c>
      <c r="N2367" s="114">
        <f>IFERROR(($G$4-M2367)/($G$4-C2367),Lähteandmed!$H$45)</f>
        <v>0</v>
      </c>
      <c r="O2367" s="276">
        <f t="shared" si="73"/>
        <v>6.8</v>
      </c>
      <c r="P2367" s="276">
        <f>IF(O2367&lt;($G$6-1),Lähteandmed!$E$45*1.2*1.005*(($G$6-1)-O2367),0)</f>
        <v>17.876103839999999</v>
      </c>
    </row>
    <row r="2368" spans="2:16">
      <c r="B2368" s="113">
        <v>2364</v>
      </c>
      <c r="C2368" s="113">
        <v>9.5</v>
      </c>
      <c r="D2368" s="276">
        <f t="shared" si="72"/>
        <v>0.48879749586557963</v>
      </c>
      <c r="L2368" s="114">
        <f>IF(C2368&lt;$G$6,Lähteandmed!$E$45*1.2*1.005*($G$6-O2368),0)</f>
        <v>14.896753199999999</v>
      </c>
      <c r="M2368" s="276" t="str">
        <f>IF(($G$4-Lähteandmed!$H$45*(Kraadpäevad!$G$4-Kraadpäevad!C2368))&gt;Lähteandmed!$I$45,($G$4-Lähteandmed!$H$45*(Kraadpäevad!$G$4-Kraadpäevad!C2368)),Lähteandmed!$I$45)</f>
        <v/>
      </c>
      <c r="N2368" s="114">
        <f>IFERROR(($G$4-M2368)/($G$4-C2368),Lähteandmed!$H$45)</f>
        <v>0</v>
      </c>
      <c r="O2368" s="276">
        <f t="shared" si="73"/>
        <v>9.5</v>
      </c>
      <c r="P2368" s="276">
        <f>IF(O2368&lt;($G$6-1),Lähteandmed!$E$45*1.2*1.005*(($G$6-1)-O2368),0)</f>
        <v>13.144193999999999</v>
      </c>
    </row>
    <row r="2369" spans="2:16">
      <c r="B2369" s="113">
        <v>2365</v>
      </c>
      <c r="C2369" s="113">
        <v>10.6</v>
      </c>
      <c r="D2369" s="276" t="str">
        <f t="shared" si="72"/>
        <v>0</v>
      </c>
      <c r="L2369" s="114">
        <f>IF(C2369&lt;$G$6,Lähteandmed!$E$45*1.2*1.005*($G$6-O2369),0)</f>
        <v>12.968938079999999</v>
      </c>
      <c r="M2369" s="276" t="str">
        <f>IF(($G$4-Lähteandmed!$H$45*(Kraadpäevad!$G$4-Kraadpäevad!C2369))&gt;Lähteandmed!$I$45,($G$4-Lähteandmed!$H$45*(Kraadpäevad!$G$4-Kraadpäevad!C2369)),Lähteandmed!$I$45)</f>
        <v/>
      </c>
      <c r="N2369" s="114">
        <f>IFERROR(($G$4-M2369)/($G$4-C2369),Lähteandmed!$H$45)</f>
        <v>0</v>
      </c>
      <c r="O2369" s="276">
        <f t="shared" si="73"/>
        <v>10.6</v>
      </c>
      <c r="P2369" s="276">
        <f>IF(O2369&lt;($G$6-1),Lähteandmed!$E$45*1.2*1.005*(($G$6-1)-O2369),0)</f>
        <v>11.216378880000001</v>
      </c>
    </row>
    <row r="2370" spans="2:16">
      <c r="B2370" s="113">
        <v>2366</v>
      </c>
      <c r="C2370" s="113">
        <v>11.7</v>
      </c>
      <c r="D2370" s="276" t="str">
        <f t="shared" si="72"/>
        <v>0</v>
      </c>
      <c r="L2370" s="114">
        <f>IF(C2370&lt;$G$6,Lähteandmed!$E$45*1.2*1.005*($G$6-O2370),0)</f>
        <v>11.041122960000001</v>
      </c>
      <c r="M2370" s="276" t="str">
        <f>IF(($G$4-Lähteandmed!$H$45*(Kraadpäevad!$G$4-Kraadpäevad!C2370))&gt;Lähteandmed!$I$45,($G$4-Lähteandmed!$H$45*(Kraadpäevad!$G$4-Kraadpäevad!C2370)),Lähteandmed!$I$45)</f>
        <v/>
      </c>
      <c r="N2370" s="114">
        <f>IFERROR(($G$4-M2370)/($G$4-C2370),Lähteandmed!$H$45)</f>
        <v>0</v>
      </c>
      <c r="O2370" s="276">
        <f t="shared" si="73"/>
        <v>11.7</v>
      </c>
      <c r="P2370" s="276">
        <f>IF(O2370&lt;($G$6-1),Lähteandmed!$E$45*1.2*1.005*(($G$6-1)-O2370),0)</f>
        <v>9.2885637600000006</v>
      </c>
    </row>
    <row r="2371" spans="2:16">
      <c r="B2371" s="113">
        <v>2367</v>
      </c>
      <c r="C2371" s="113">
        <v>12.8</v>
      </c>
      <c r="D2371" s="276" t="str">
        <f t="shared" si="72"/>
        <v>0</v>
      </c>
      <c r="L2371" s="114">
        <f>IF(C2371&lt;$G$6,Lähteandmed!$E$45*1.2*1.005*($G$6-O2371),0)</f>
        <v>9.1133078399999974</v>
      </c>
      <c r="M2371" s="276" t="str">
        <f>IF(($G$4-Lähteandmed!$H$45*(Kraadpäevad!$G$4-Kraadpäevad!C2371))&gt;Lähteandmed!$I$45,($G$4-Lähteandmed!$H$45*(Kraadpäevad!$G$4-Kraadpäevad!C2371)),Lähteandmed!$I$45)</f>
        <v/>
      </c>
      <c r="N2371" s="114">
        <f>IFERROR(($G$4-M2371)/($G$4-C2371),Lähteandmed!$H$45)</f>
        <v>0</v>
      </c>
      <c r="O2371" s="276">
        <f t="shared" si="73"/>
        <v>12.8</v>
      </c>
      <c r="P2371" s="276">
        <f>IF(O2371&lt;($G$6-1),Lähteandmed!$E$45*1.2*1.005*(($G$6-1)-O2371),0)</f>
        <v>7.360748639999998</v>
      </c>
    </row>
    <row r="2372" spans="2:16">
      <c r="B2372" s="113">
        <v>2368</v>
      </c>
      <c r="C2372" s="113">
        <v>12.4</v>
      </c>
      <c r="D2372" s="276" t="str">
        <f t="shared" ref="D2372:D2435" si="74">IFERROR(IF($G$5-C2372&gt;0,$G$5-C2372,"0"),0)</f>
        <v>0</v>
      </c>
      <c r="L2372" s="114">
        <f>IF(C2372&lt;$G$6,Lähteandmed!$E$45*1.2*1.005*($G$6-O2372),0)</f>
        <v>9.8143315199999979</v>
      </c>
      <c r="M2372" s="276" t="str">
        <f>IF(($G$4-Lähteandmed!$H$45*(Kraadpäevad!$G$4-Kraadpäevad!C2372))&gt;Lähteandmed!$I$45,($G$4-Lähteandmed!$H$45*(Kraadpäevad!$G$4-Kraadpäevad!C2372)),Lähteandmed!$I$45)</f>
        <v/>
      </c>
      <c r="N2372" s="114">
        <f>IFERROR(($G$4-M2372)/($G$4-C2372),Lähteandmed!$H$45)</f>
        <v>0</v>
      </c>
      <c r="O2372" s="276">
        <f t="shared" ref="O2372:O2435" si="75">N2372*($G$4-C2372)+C2372</f>
        <v>12.4</v>
      </c>
      <c r="P2372" s="276">
        <f>IF(O2372&lt;($G$6-1),Lähteandmed!$E$45*1.2*1.005*(($G$6-1)-O2372),0)</f>
        <v>8.0617723199999993</v>
      </c>
    </row>
    <row r="2373" spans="2:16">
      <c r="B2373" s="113">
        <v>2369</v>
      </c>
      <c r="C2373" s="113">
        <v>11.9</v>
      </c>
      <c r="D2373" s="276" t="str">
        <f t="shared" si="74"/>
        <v>0</v>
      </c>
      <c r="L2373" s="114">
        <f>IF(C2373&lt;$G$6,Lähteandmed!$E$45*1.2*1.005*($G$6-O2373),0)</f>
        <v>10.690611119999998</v>
      </c>
      <c r="M2373" s="276" t="str">
        <f>IF(($G$4-Lähteandmed!$H$45*(Kraadpäevad!$G$4-Kraadpäevad!C2373))&gt;Lähteandmed!$I$45,($G$4-Lähteandmed!$H$45*(Kraadpäevad!$G$4-Kraadpäevad!C2373)),Lähteandmed!$I$45)</f>
        <v/>
      </c>
      <c r="N2373" s="114">
        <f>IFERROR(($G$4-M2373)/($G$4-C2373),Lähteandmed!$H$45)</f>
        <v>0</v>
      </c>
      <c r="O2373" s="276">
        <f t="shared" si="75"/>
        <v>11.9</v>
      </c>
      <c r="P2373" s="276">
        <f>IF(O2373&lt;($G$6-1),Lähteandmed!$E$45*1.2*1.005*(($G$6-1)-O2373),0)</f>
        <v>8.9380519199999995</v>
      </c>
    </row>
    <row r="2374" spans="2:16">
      <c r="B2374" s="113">
        <v>2370</v>
      </c>
      <c r="C2374" s="113">
        <v>11.5</v>
      </c>
      <c r="D2374" s="276" t="str">
        <f t="shared" si="74"/>
        <v>0</v>
      </c>
      <c r="L2374" s="114">
        <f>IF(C2374&lt;$G$6,Lähteandmed!$E$45*1.2*1.005*($G$6-O2374),0)</f>
        <v>11.391634799999999</v>
      </c>
      <c r="M2374" s="276" t="str">
        <f>IF(($G$4-Lähteandmed!$H$45*(Kraadpäevad!$G$4-Kraadpäevad!C2374))&gt;Lähteandmed!$I$45,($G$4-Lähteandmed!$H$45*(Kraadpäevad!$G$4-Kraadpäevad!C2374)),Lähteandmed!$I$45)</f>
        <v/>
      </c>
      <c r="N2374" s="114">
        <f>IFERROR(($G$4-M2374)/($G$4-C2374),Lähteandmed!$H$45)</f>
        <v>0</v>
      </c>
      <c r="O2374" s="276">
        <f t="shared" si="75"/>
        <v>11.5</v>
      </c>
      <c r="P2374" s="276">
        <f>IF(O2374&lt;($G$6-1),Lähteandmed!$E$45*1.2*1.005*(($G$6-1)-O2374),0)</f>
        <v>9.6390756</v>
      </c>
    </row>
    <row r="2375" spans="2:16">
      <c r="B2375" s="113">
        <v>2371</v>
      </c>
      <c r="C2375" s="113">
        <v>10.5</v>
      </c>
      <c r="D2375" s="276" t="str">
        <f t="shared" si="74"/>
        <v>0</v>
      </c>
      <c r="L2375" s="114">
        <f>IF(C2375&lt;$G$6,Lähteandmed!$E$45*1.2*1.005*($G$6-O2375),0)</f>
        <v>13.144193999999999</v>
      </c>
      <c r="M2375" s="276" t="str">
        <f>IF(($G$4-Lähteandmed!$H$45*(Kraadpäevad!$G$4-Kraadpäevad!C2375))&gt;Lähteandmed!$I$45,($G$4-Lähteandmed!$H$45*(Kraadpäevad!$G$4-Kraadpäevad!C2375)),Lähteandmed!$I$45)</f>
        <v/>
      </c>
      <c r="N2375" s="114">
        <f>IFERROR(($G$4-M2375)/($G$4-C2375),Lähteandmed!$H$45)</f>
        <v>0</v>
      </c>
      <c r="O2375" s="276">
        <f t="shared" si="75"/>
        <v>10.5</v>
      </c>
      <c r="P2375" s="276">
        <f>IF(O2375&lt;($G$6-1),Lähteandmed!$E$45*1.2*1.005*(($G$6-1)-O2375),0)</f>
        <v>11.391634799999999</v>
      </c>
    </row>
    <row r="2376" spans="2:16">
      <c r="B2376" s="113">
        <v>2372</v>
      </c>
      <c r="C2376" s="113">
        <v>9.4</v>
      </c>
      <c r="D2376" s="276">
        <f t="shared" si="74"/>
        <v>0.58879749586557928</v>
      </c>
      <c r="L2376" s="114">
        <f>IF(C2376&lt;$G$6,Lähteandmed!$E$45*1.2*1.005*($G$6-O2376),0)</f>
        <v>15.072009119999999</v>
      </c>
      <c r="M2376" s="276" t="str">
        <f>IF(($G$4-Lähteandmed!$H$45*(Kraadpäevad!$G$4-Kraadpäevad!C2376))&gt;Lähteandmed!$I$45,($G$4-Lähteandmed!$H$45*(Kraadpäevad!$G$4-Kraadpäevad!C2376)),Lähteandmed!$I$45)</f>
        <v/>
      </c>
      <c r="N2376" s="114">
        <f>IFERROR(($G$4-M2376)/($G$4-C2376),Lähteandmed!$H$45)</f>
        <v>0</v>
      </c>
      <c r="O2376" s="276">
        <f t="shared" si="75"/>
        <v>9.4</v>
      </c>
      <c r="P2376" s="276">
        <f>IF(O2376&lt;($G$6-1),Lähteandmed!$E$45*1.2*1.005*(($G$6-1)-O2376),0)</f>
        <v>13.319449919999998</v>
      </c>
    </row>
    <row r="2377" spans="2:16">
      <c r="B2377" s="113">
        <v>2373</v>
      </c>
      <c r="C2377" s="113">
        <v>8.4</v>
      </c>
      <c r="D2377" s="276">
        <f t="shared" si="74"/>
        <v>1.5887974958655793</v>
      </c>
      <c r="L2377" s="114">
        <f>IF(C2377&lt;$G$6,Lähteandmed!$E$45*1.2*1.005*($G$6-O2377),0)</f>
        <v>16.824568319999997</v>
      </c>
      <c r="M2377" s="276" t="str">
        <f>IF(($G$4-Lähteandmed!$H$45*(Kraadpäevad!$G$4-Kraadpäevad!C2377))&gt;Lähteandmed!$I$45,($G$4-Lähteandmed!$H$45*(Kraadpäevad!$G$4-Kraadpäevad!C2377)),Lähteandmed!$I$45)</f>
        <v/>
      </c>
      <c r="N2377" s="114">
        <f>IFERROR(($G$4-M2377)/($G$4-C2377),Lähteandmed!$H$45)</f>
        <v>0</v>
      </c>
      <c r="O2377" s="276">
        <f t="shared" si="75"/>
        <v>8.4</v>
      </c>
      <c r="P2377" s="276">
        <f>IF(O2377&lt;($G$6-1),Lähteandmed!$E$45*1.2*1.005*(($G$6-1)-O2377),0)</f>
        <v>15.072009119999999</v>
      </c>
    </row>
    <row r="2378" spans="2:16">
      <c r="B2378" s="113">
        <v>2374</v>
      </c>
      <c r="C2378" s="113">
        <v>6.6</v>
      </c>
      <c r="D2378" s="276">
        <f t="shared" si="74"/>
        <v>3.38879749586558</v>
      </c>
      <c r="L2378" s="114">
        <f>IF(C2378&lt;$G$6,Lähteandmed!$E$45*1.2*1.005*($G$6-O2378),0)</f>
        <v>19.979174879999999</v>
      </c>
      <c r="M2378" s="276" t="str">
        <f>IF(($G$4-Lähteandmed!$H$45*(Kraadpäevad!$G$4-Kraadpäevad!C2378))&gt;Lähteandmed!$I$45,($G$4-Lähteandmed!$H$45*(Kraadpäevad!$G$4-Kraadpäevad!C2378)),Lähteandmed!$I$45)</f>
        <v/>
      </c>
      <c r="N2378" s="114">
        <f>IFERROR(($G$4-M2378)/($G$4-C2378),Lähteandmed!$H$45)</f>
        <v>0</v>
      </c>
      <c r="O2378" s="276">
        <f t="shared" si="75"/>
        <v>6.6</v>
      </c>
      <c r="P2378" s="276">
        <f>IF(O2378&lt;($G$6-1),Lähteandmed!$E$45*1.2*1.005*(($G$6-1)-O2378),0)</f>
        <v>18.226615679999998</v>
      </c>
    </row>
    <row r="2379" spans="2:16">
      <c r="B2379" s="113">
        <v>2375</v>
      </c>
      <c r="C2379" s="113">
        <v>4.7</v>
      </c>
      <c r="D2379" s="276">
        <f t="shared" si="74"/>
        <v>5.2887974958655795</v>
      </c>
      <c r="L2379" s="114">
        <f>IF(C2379&lt;$G$6,Lähteandmed!$E$45*1.2*1.005*($G$6-O2379),0)</f>
        <v>23.309037359999998</v>
      </c>
      <c r="M2379" s="276" t="str">
        <f>IF(($G$4-Lähteandmed!$H$45*(Kraadpäevad!$G$4-Kraadpäevad!C2379))&gt;Lähteandmed!$I$45,($G$4-Lähteandmed!$H$45*(Kraadpäevad!$G$4-Kraadpäevad!C2379)),Lähteandmed!$I$45)</f>
        <v/>
      </c>
      <c r="N2379" s="114">
        <f>IFERROR(($G$4-M2379)/($G$4-C2379),Lähteandmed!$H$45)</f>
        <v>0</v>
      </c>
      <c r="O2379" s="276">
        <f t="shared" si="75"/>
        <v>4.7</v>
      </c>
      <c r="P2379" s="276">
        <f>IF(O2379&lt;($G$6-1),Lähteandmed!$E$45*1.2*1.005*(($G$6-1)-O2379),0)</f>
        <v>21.556478160000001</v>
      </c>
    </row>
    <row r="2380" spans="2:16">
      <c r="B2380" s="113">
        <v>2376</v>
      </c>
      <c r="C2380" s="113">
        <v>2.9</v>
      </c>
      <c r="D2380" s="276">
        <f t="shared" si="74"/>
        <v>7.0887974958655793</v>
      </c>
      <c r="L2380" s="114">
        <f>IF(C2380&lt;$G$6,Lähteandmed!$E$45*1.2*1.005*($G$6-O2380),0)</f>
        <v>26.463643919999999</v>
      </c>
      <c r="M2380" s="276" t="str">
        <f>IF(($G$4-Lähteandmed!$H$45*(Kraadpäevad!$G$4-Kraadpäevad!C2380))&gt;Lähteandmed!$I$45,($G$4-Lähteandmed!$H$45*(Kraadpäevad!$G$4-Kraadpäevad!C2380)),Lähteandmed!$I$45)</f>
        <v/>
      </c>
      <c r="N2380" s="114">
        <f>IFERROR(($G$4-M2380)/($G$4-C2380),Lähteandmed!$H$45)</f>
        <v>0</v>
      </c>
      <c r="O2380" s="276">
        <f t="shared" si="75"/>
        <v>2.9</v>
      </c>
      <c r="P2380" s="276">
        <f>IF(O2380&lt;($G$6-1),Lähteandmed!$E$45*1.2*1.005*(($G$6-1)-O2380),0)</f>
        <v>24.711084719999999</v>
      </c>
    </row>
    <row r="2381" spans="2:16">
      <c r="B2381" s="113">
        <v>2377</v>
      </c>
      <c r="C2381" s="113">
        <v>2.4</v>
      </c>
      <c r="D2381" s="276">
        <f t="shared" si="74"/>
        <v>7.5887974958655793</v>
      </c>
      <c r="L2381" s="114">
        <f>IF(C2381&lt;$G$6,Lähteandmed!$E$45*1.2*1.005*($G$6-O2381),0)</f>
        <v>27.339923519999996</v>
      </c>
      <c r="M2381" s="276" t="str">
        <f>IF(($G$4-Lähteandmed!$H$45*(Kraadpäevad!$G$4-Kraadpäevad!C2381))&gt;Lähteandmed!$I$45,($G$4-Lähteandmed!$H$45*(Kraadpäevad!$G$4-Kraadpäevad!C2381)),Lähteandmed!$I$45)</f>
        <v/>
      </c>
      <c r="N2381" s="114">
        <f>IFERROR(($G$4-M2381)/($G$4-C2381),Lähteandmed!$H$45)</f>
        <v>0</v>
      </c>
      <c r="O2381" s="276">
        <f t="shared" si="75"/>
        <v>2.4</v>
      </c>
      <c r="P2381" s="276">
        <f>IF(O2381&lt;($G$6-1),Lähteandmed!$E$45*1.2*1.005*(($G$6-1)-O2381),0)</f>
        <v>25.587364319999999</v>
      </c>
    </row>
    <row r="2382" spans="2:16">
      <c r="B2382" s="113">
        <v>2378</v>
      </c>
      <c r="C2382" s="113">
        <v>1.9</v>
      </c>
      <c r="D2382" s="276">
        <f t="shared" si="74"/>
        <v>8.0887974958655793</v>
      </c>
      <c r="L2382" s="114">
        <f>IF(C2382&lt;$G$6,Lähteandmed!$E$45*1.2*1.005*($G$6-O2382),0)</f>
        <v>28.216203119999999</v>
      </c>
      <c r="M2382" s="276" t="str">
        <f>IF(($G$4-Lähteandmed!$H$45*(Kraadpäevad!$G$4-Kraadpäevad!C2382))&gt;Lähteandmed!$I$45,($G$4-Lähteandmed!$H$45*(Kraadpäevad!$G$4-Kraadpäevad!C2382)),Lähteandmed!$I$45)</f>
        <v/>
      </c>
      <c r="N2382" s="114">
        <f>IFERROR(($G$4-M2382)/($G$4-C2382),Lähteandmed!$H$45)</f>
        <v>0</v>
      </c>
      <c r="O2382" s="276">
        <f t="shared" si="75"/>
        <v>1.9</v>
      </c>
      <c r="P2382" s="276">
        <f>IF(O2382&lt;($G$6-1),Lähteandmed!$E$45*1.2*1.005*(($G$6-1)-O2382),0)</f>
        <v>26.463643919999999</v>
      </c>
    </row>
    <row r="2383" spans="2:16">
      <c r="B2383" s="113">
        <v>2379</v>
      </c>
      <c r="C2383" s="113">
        <v>1.4</v>
      </c>
      <c r="D2383" s="276">
        <f t="shared" si="74"/>
        <v>8.5887974958655793</v>
      </c>
      <c r="L2383" s="114">
        <f>IF(C2383&lt;$G$6,Lähteandmed!$E$45*1.2*1.005*($G$6-O2383),0)</f>
        <v>29.09248272</v>
      </c>
      <c r="M2383" s="276" t="str">
        <f>IF(($G$4-Lähteandmed!$H$45*(Kraadpäevad!$G$4-Kraadpäevad!C2383))&gt;Lähteandmed!$I$45,($G$4-Lähteandmed!$H$45*(Kraadpäevad!$G$4-Kraadpäevad!C2383)),Lähteandmed!$I$45)</f>
        <v/>
      </c>
      <c r="N2383" s="114">
        <f>IFERROR(($G$4-M2383)/($G$4-C2383),Lähteandmed!$H$45)</f>
        <v>0</v>
      </c>
      <c r="O2383" s="276">
        <f t="shared" si="75"/>
        <v>1.4</v>
      </c>
      <c r="P2383" s="276">
        <f>IF(O2383&lt;($G$6-1),Lähteandmed!$E$45*1.2*1.005*(($G$6-1)-O2383),0)</f>
        <v>27.339923519999996</v>
      </c>
    </row>
    <row r="2384" spans="2:16">
      <c r="B2384" s="113">
        <v>2380</v>
      </c>
      <c r="C2384" s="113">
        <v>1.6</v>
      </c>
      <c r="D2384" s="276">
        <f t="shared" si="74"/>
        <v>8.38879749586558</v>
      </c>
      <c r="L2384" s="114">
        <f>IF(C2384&lt;$G$6,Lähteandmed!$E$45*1.2*1.005*($G$6-O2384),0)</f>
        <v>28.741970879999997</v>
      </c>
      <c r="M2384" s="276" t="str">
        <f>IF(($G$4-Lähteandmed!$H$45*(Kraadpäevad!$G$4-Kraadpäevad!C2384))&gt;Lähteandmed!$I$45,($G$4-Lähteandmed!$H$45*(Kraadpäevad!$G$4-Kraadpäevad!C2384)),Lähteandmed!$I$45)</f>
        <v/>
      </c>
      <c r="N2384" s="114">
        <f>IFERROR(($G$4-M2384)/($G$4-C2384),Lähteandmed!$H$45)</f>
        <v>0</v>
      </c>
      <c r="O2384" s="276">
        <f t="shared" si="75"/>
        <v>1.6</v>
      </c>
      <c r="P2384" s="276">
        <f>IF(O2384&lt;($G$6-1),Lähteandmed!$E$45*1.2*1.005*(($G$6-1)-O2384),0)</f>
        <v>26.98941168</v>
      </c>
    </row>
    <row r="2385" spans="2:16">
      <c r="B2385" s="113">
        <v>2381</v>
      </c>
      <c r="C2385" s="113">
        <v>1.7</v>
      </c>
      <c r="D2385" s="276">
        <f t="shared" si="74"/>
        <v>8.2887974958655803</v>
      </c>
      <c r="L2385" s="114">
        <f>IF(C2385&lt;$G$6,Lähteandmed!$E$45*1.2*1.005*($G$6-O2385),0)</f>
        <v>28.566714959999999</v>
      </c>
      <c r="M2385" s="276" t="str">
        <f>IF(($G$4-Lähteandmed!$H$45*(Kraadpäevad!$G$4-Kraadpäevad!C2385))&gt;Lähteandmed!$I$45,($G$4-Lähteandmed!$H$45*(Kraadpäevad!$G$4-Kraadpäevad!C2385)),Lähteandmed!$I$45)</f>
        <v/>
      </c>
      <c r="N2385" s="114">
        <f>IFERROR(($G$4-M2385)/($G$4-C2385),Lähteandmed!$H$45)</f>
        <v>0</v>
      </c>
      <c r="O2385" s="276">
        <f t="shared" si="75"/>
        <v>1.7</v>
      </c>
      <c r="P2385" s="276">
        <f>IF(O2385&lt;($G$6-1),Lähteandmed!$E$45*1.2*1.005*(($G$6-1)-O2385),0)</f>
        <v>26.814155759999998</v>
      </c>
    </row>
    <row r="2386" spans="2:16">
      <c r="B2386" s="113">
        <v>2382</v>
      </c>
      <c r="C2386" s="113">
        <v>1.9</v>
      </c>
      <c r="D2386" s="276">
        <f t="shared" si="74"/>
        <v>8.0887974958655793</v>
      </c>
      <c r="L2386" s="114">
        <f>IF(C2386&lt;$G$6,Lähteandmed!$E$45*1.2*1.005*($G$6-O2386),0)</f>
        <v>28.216203119999999</v>
      </c>
      <c r="M2386" s="276" t="str">
        <f>IF(($G$4-Lähteandmed!$H$45*(Kraadpäevad!$G$4-Kraadpäevad!C2386))&gt;Lähteandmed!$I$45,($G$4-Lähteandmed!$H$45*(Kraadpäevad!$G$4-Kraadpäevad!C2386)),Lähteandmed!$I$45)</f>
        <v/>
      </c>
      <c r="N2386" s="114">
        <f>IFERROR(($G$4-M2386)/($G$4-C2386),Lähteandmed!$H$45)</f>
        <v>0</v>
      </c>
      <c r="O2386" s="276">
        <f t="shared" si="75"/>
        <v>1.9</v>
      </c>
      <c r="P2386" s="276">
        <f>IF(O2386&lt;($G$6-1),Lähteandmed!$E$45*1.2*1.005*(($G$6-1)-O2386),0)</f>
        <v>26.463643919999999</v>
      </c>
    </row>
    <row r="2387" spans="2:16">
      <c r="B2387" s="113">
        <v>2383</v>
      </c>
      <c r="C2387" s="113">
        <v>2.4</v>
      </c>
      <c r="D2387" s="276">
        <f t="shared" si="74"/>
        <v>7.5887974958655793</v>
      </c>
      <c r="L2387" s="114">
        <f>IF(C2387&lt;$G$6,Lähteandmed!$E$45*1.2*1.005*($G$6-O2387),0)</f>
        <v>27.339923519999996</v>
      </c>
      <c r="M2387" s="276" t="str">
        <f>IF(($G$4-Lähteandmed!$H$45*(Kraadpäevad!$G$4-Kraadpäevad!C2387))&gt;Lähteandmed!$I$45,($G$4-Lähteandmed!$H$45*(Kraadpäevad!$G$4-Kraadpäevad!C2387)),Lähteandmed!$I$45)</f>
        <v/>
      </c>
      <c r="N2387" s="114">
        <f>IFERROR(($G$4-M2387)/($G$4-C2387),Lähteandmed!$H$45)</f>
        <v>0</v>
      </c>
      <c r="O2387" s="276">
        <f t="shared" si="75"/>
        <v>2.4</v>
      </c>
      <c r="P2387" s="276">
        <f>IF(O2387&lt;($G$6-1),Lähteandmed!$E$45*1.2*1.005*(($G$6-1)-O2387),0)</f>
        <v>25.587364319999999</v>
      </c>
    </row>
    <row r="2388" spans="2:16">
      <c r="B2388" s="113">
        <v>2384</v>
      </c>
      <c r="C2388" s="113">
        <v>2.9</v>
      </c>
      <c r="D2388" s="276">
        <f t="shared" si="74"/>
        <v>7.0887974958655793</v>
      </c>
      <c r="L2388" s="114">
        <f>IF(C2388&lt;$G$6,Lähteandmed!$E$45*1.2*1.005*($G$6-O2388),0)</f>
        <v>26.463643919999999</v>
      </c>
      <c r="M2388" s="276" t="str">
        <f>IF(($G$4-Lähteandmed!$H$45*(Kraadpäevad!$G$4-Kraadpäevad!C2388))&gt;Lähteandmed!$I$45,($G$4-Lähteandmed!$H$45*(Kraadpäevad!$G$4-Kraadpäevad!C2388)),Lähteandmed!$I$45)</f>
        <v/>
      </c>
      <c r="N2388" s="114">
        <f>IFERROR(($G$4-M2388)/($G$4-C2388),Lähteandmed!$H$45)</f>
        <v>0</v>
      </c>
      <c r="O2388" s="276">
        <f t="shared" si="75"/>
        <v>2.9</v>
      </c>
      <c r="P2388" s="276">
        <f>IF(O2388&lt;($G$6-1),Lähteandmed!$E$45*1.2*1.005*(($G$6-1)-O2388),0)</f>
        <v>24.711084719999999</v>
      </c>
    </row>
    <row r="2389" spans="2:16">
      <c r="B2389" s="113">
        <v>2385</v>
      </c>
      <c r="C2389" s="113">
        <v>3.4</v>
      </c>
      <c r="D2389" s="276">
        <f t="shared" si="74"/>
        <v>6.5887974958655793</v>
      </c>
      <c r="L2389" s="114">
        <f>IF(C2389&lt;$G$6,Lähteandmed!$E$45*1.2*1.005*($G$6-O2389),0)</f>
        <v>25.587364319999999</v>
      </c>
      <c r="M2389" s="276" t="str">
        <f>IF(($G$4-Lähteandmed!$H$45*(Kraadpäevad!$G$4-Kraadpäevad!C2389))&gt;Lähteandmed!$I$45,($G$4-Lähteandmed!$H$45*(Kraadpäevad!$G$4-Kraadpäevad!C2389)),Lähteandmed!$I$45)</f>
        <v/>
      </c>
      <c r="N2389" s="114">
        <f>IFERROR(($G$4-M2389)/($G$4-C2389),Lähteandmed!$H$45)</f>
        <v>0</v>
      </c>
      <c r="O2389" s="276">
        <f t="shared" si="75"/>
        <v>3.4</v>
      </c>
      <c r="P2389" s="276">
        <f>IF(O2389&lt;($G$6-1),Lähteandmed!$E$45*1.2*1.005*(($G$6-1)-O2389),0)</f>
        <v>23.834805119999999</v>
      </c>
    </row>
    <row r="2390" spans="2:16">
      <c r="B2390" s="113">
        <v>2386</v>
      </c>
      <c r="C2390" s="113">
        <v>5.2</v>
      </c>
      <c r="D2390" s="276">
        <f t="shared" si="74"/>
        <v>4.7887974958655795</v>
      </c>
      <c r="L2390" s="114">
        <f>IF(C2390&lt;$G$6,Lähteandmed!$E$45*1.2*1.005*($G$6-O2390),0)</f>
        <v>22.432757760000001</v>
      </c>
      <c r="M2390" s="276" t="str">
        <f>IF(($G$4-Lähteandmed!$H$45*(Kraadpäevad!$G$4-Kraadpäevad!C2390))&gt;Lähteandmed!$I$45,($G$4-Lähteandmed!$H$45*(Kraadpäevad!$G$4-Kraadpäevad!C2390)),Lähteandmed!$I$45)</f>
        <v/>
      </c>
      <c r="N2390" s="114">
        <f>IFERROR(($G$4-M2390)/($G$4-C2390),Lähteandmed!$H$45)</f>
        <v>0</v>
      </c>
      <c r="O2390" s="276">
        <f t="shared" si="75"/>
        <v>5.2</v>
      </c>
      <c r="P2390" s="276">
        <f>IF(O2390&lt;($G$6-1),Lähteandmed!$E$45*1.2*1.005*(($G$6-1)-O2390),0)</f>
        <v>20.680198560000001</v>
      </c>
    </row>
    <row r="2391" spans="2:16">
      <c r="B2391" s="113">
        <v>2387</v>
      </c>
      <c r="C2391" s="113">
        <v>7</v>
      </c>
      <c r="D2391" s="276">
        <f t="shared" si="74"/>
        <v>2.9887974958655796</v>
      </c>
      <c r="L2391" s="114">
        <f>IF(C2391&lt;$G$6,Lähteandmed!$E$45*1.2*1.005*($G$6-O2391),0)</f>
        <v>19.2781512</v>
      </c>
      <c r="M2391" s="276" t="str">
        <f>IF(($G$4-Lähteandmed!$H$45*(Kraadpäevad!$G$4-Kraadpäevad!C2391))&gt;Lähteandmed!$I$45,($G$4-Lähteandmed!$H$45*(Kraadpäevad!$G$4-Kraadpäevad!C2391)),Lähteandmed!$I$45)</f>
        <v/>
      </c>
      <c r="N2391" s="114">
        <f>IFERROR(($G$4-M2391)/($G$4-C2391),Lähteandmed!$H$45)</f>
        <v>0</v>
      </c>
      <c r="O2391" s="276">
        <f t="shared" si="75"/>
        <v>7</v>
      </c>
      <c r="P2391" s="276">
        <f>IF(O2391&lt;($G$6-1),Lähteandmed!$E$45*1.2*1.005*(($G$6-1)-O2391),0)</f>
        <v>17.525592</v>
      </c>
    </row>
    <row r="2392" spans="2:16">
      <c r="B2392" s="113">
        <v>2388</v>
      </c>
      <c r="C2392" s="113">
        <v>8.8000000000000007</v>
      </c>
      <c r="D2392" s="276">
        <f t="shared" si="74"/>
        <v>1.1887974958655789</v>
      </c>
      <c r="L2392" s="114">
        <f>IF(C2392&lt;$G$6,Lähteandmed!$E$45*1.2*1.005*($G$6-O2392),0)</f>
        <v>16.123544639999999</v>
      </c>
      <c r="M2392" s="276" t="str">
        <f>IF(($G$4-Lähteandmed!$H$45*(Kraadpäevad!$G$4-Kraadpäevad!C2392))&gt;Lähteandmed!$I$45,($G$4-Lähteandmed!$H$45*(Kraadpäevad!$G$4-Kraadpäevad!C2392)),Lähteandmed!$I$45)</f>
        <v/>
      </c>
      <c r="N2392" s="114">
        <f>IFERROR(($G$4-M2392)/($G$4-C2392),Lähteandmed!$H$45)</f>
        <v>0</v>
      </c>
      <c r="O2392" s="276">
        <f t="shared" si="75"/>
        <v>8.8000000000000007</v>
      </c>
      <c r="P2392" s="276">
        <f>IF(O2392&lt;($G$6-1),Lähteandmed!$E$45*1.2*1.005*(($G$6-1)-O2392),0)</f>
        <v>14.370985439999998</v>
      </c>
    </row>
    <row r="2393" spans="2:16">
      <c r="B2393" s="113">
        <v>2389</v>
      </c>
      <c r="C2393" s="113">
        <v>8.6</v>
      </c>
      <c r="D2393" s="276">
        <f t="shared" si="74"/>
        <v>1.38879749586558</v>
      </c>
      <c r="L2393" s="114">
        <f>IF(C2393&lt;$G$6,Lähteandmed!$E$45*1.2*1.005*($G$6-O2393),0)</f>
        <v>16.474056479999998</v>
      </c>
      <c r="M2393" s="276" t="str">
        <f>IF(($G$4-Lähteandmed!$H$45*(Kraadpäevad!$G$4-Kraadpäevad!C2393))&gt;Lähteandmed!$I$45,($G$4-Lähteandmed!$H$45*(Kraadpäevad!$G$4-Kraadpäevad!C2393)),Lähteandmed!$I$45)</f>
        <v/>
      </c>
      <c r="N2393" s="114">
        <f>IFERROR(($G$4-M2393)/($G$4-C2393),Lähteandmed!$H$45)</f>
        <v>0</v>
      </c>
      <c r="O2393" s="276">
        <f t="shared" si="75"/>
        <v>8.6</v>
      </c>
      <c r="P2393" s="276">
        <f>IF(O2393&lt;($G$6-1),Lähteandmed!$E$45*1.2*1.005*(($G$6-1)-O2393),0)</f>
        <v>14.721497279999999</v>
      </c>
    </row>
    <row r="2394" spans="2:16">
      <c r="B2394" s="113">
        <v>2390</v>
      </c>
      <c r="C2394" s="113">
        <v>8.5</v>
      </c>
      <c r="D2394" s="276">
        <f t="shared" si="74"/>
        <v>1.4887974958655796</v>
      </c>
      <c r="L2394" s="114">
        <f>IF(C2394&lt;$G$6,Lähteandmed!$E$45*1.2*1.005*($G$6-O2394),0)</f>
        <v>16.649312399999999</v>
      </c>
      <c r="M2394" s="276" t="str">
        <f>IF(($G$4-Lähteandmed!$H$45*(Kraadpäevad!$G$4-Kraadpäevad!C2394))&gt;Lähteandmed!$I$45,($G$4-Lähteandmed!$H$45*(Kraadpäevad!$G$4-Kraadpäevad!C2394)),Lähteandmed!$I$45)</f>
        <v/>
      </c>
      <c r="N2394" s="114">
        <f>IFERROR(($G$4-M2394)/($G$4-C2394),Lähteandmed!$H$45)</f>
        <v>0</v>
      </c>
      <c r="O2394" s="276">
        <f t="shared" si="75"/>
        <v>8.5</v>
      </c>
      <c r="P2394" s="276">
        <f>IF(O2394&lt;($G$6-1),Lähteandmed!$E$45*1.2*1.005*(($G$6-1)-O2394),0)</f>
        <v>14.896753199999999</v>
      </c>
    </row>
    <row r="2395" spans="2:16">
      <c r="B2395" s="113">
        <v>2391</v>
      </c>
      <c r="C2395" s="113">
        <v>8.3000000000000007</v>
      </c>
      <c r="D2395" s="276">
        <f t="shared" si="74"/>
        <v>1.6887974958655789</v>
      </c>
      <c r="L2395" s="114">
        <f>IF(C2395&lt;$G$6,Lähteandmed!$E$45*1.2*1.005*($G$6-O2395),0)</f>
        <v>16.999824239999999</v>
      </c>
      <c r="M2395" s="276" t="str">
        <f>IF(($G$4-Lähteandmed!$H$45*(Kraadpäevad!$G$4-Kraadpäevad!C2395))&gt;Lähteandmed!$I$45,($G$4-Lähteandmed!$H$45*(Kraadpäevad!$G$4-Kraadpäevad!C2395)),Lähteandmed!$I$45)</f>
        <v/>
      </c>
      <c r="N2395" s="114">
        <f>IFERROR(($G$4-M2395)/($G$4-C2395),Lähteandmed!$H$45)</f>
        <v>0</v>
      </c>
      <c r="O2395" s="276">
        <f t="shared" si="75"/>
        <v>8.3000000000000007</v>
      </c>
      <c r="P2395" s="276">
        <f>IF(O2395&lt;($G$6-1),Lähteandmed!$E$45*1.2*1.005*(($G$6-1)-O2395),0)</f>
        <v>15.247265039999998</v>
      </c>
    </row>
    <row r="2396" spans="2:16">
      <c r="B2396" s="113">
        <v>2392</v>
      </c>
      <c r="C2396" s="113">
        <v>7.5</v>
      </c>
      <c r="D2396" s="276">
        <f t="shared" si="74"/>
        <v>2.4887974958655796</v>
      </c>
      <c r="L2396" s="114">
        <f>IF(C2396&lt;$G$6,Lähteandmed!$E$45*1.2*1.005*($G$6-O2396),0)</f>
        <v>18.4018716</v>
      </c>
      <c r="M2396" s="276" t="str">
        <f>IF(($G$4-Lähteandmed!$H$45*(Kraadpäevad!$G$4-Kraadpäevad!C2396))&gt;Lähteandmed!$I$45,($G$4-Lähteandmed!$H$45*(Kraadpäevad!$G$4-Kraadpäevad!C2396)),Lähteandmed!$I$45)</f>
        <v/>
      </c>
      <c r="N2396" s="114">
        <f>IFERROR(($G$4-M2396)/($G$4-C2396),Lähteandmed!$H$45)</f>
        <v>0</v>
      </c>
      <c r="O2396" s="276">
        <f t="shared" si="75"/>
        <v>7.5</v>
      </c>
      <c r="P2396" s="276">
        <f>IF(O2396&lt;($G$6-1),Lähteandmed!$E$45*1.2*1.005*(($G$6-1)-O2396),0)</f>
        <v>16.649312399999999</v>
      </c>
    </row>
    <row r="2397" spans="2:16">
      <c r="B2397" s="113">
        <v>2393</v>
      </c>
      <c r="C2397" s="113">
        <v>6.7</v>
      </c>
      <c r="D2397" s="276">
        <f t="shared" si="74"/>
        <v>3.2887974958655795</v>
      </c>
      <c r="L2397" s="114">
        <f>IF(C2397&lt;$G$6,Lähteandmed!$E$45*1.2*1.005*($G$6-O2397),0)</f>
        <v>19.803918960000001</v>
      </c>
      <c r="M2397" s="276" t="str">
        <f>IF(($G$4-Lähteandmed!$H$45*(Kraadpäevad!$G$4-Kraadpäevad!C2397))&gt;Lähteandmed!$I$45,($G$4-Lähteandmed!$H$45*(Kraadpäevad!$G$4-Kraadpäevad!C2397)),Lähteandmed!$I$45)</f>
        <v/>
      </c>
      <c r="N2397" s="114">
        <f>IFERROR(($G$4-M2397)/($G$4-C2397),Lähteandmed!$H$45)</f>
        <v>0</v>
      </c>
      <c r="O2397" s="276">
        <f t="shared" si="75"/>
        <v>6.7</v>
      </c>
      <c r="P2397" s="276">
        <f>IF(O2397&lt;($G$6-1),Lähteandmed!$E$45*1.2*1.005*(($G$6-1)-O2397),0)</f>
        <v>18.05135976</v>
      </c>
    </row>
    <row r="2398" spans="2:16">
      <c r="B2398" s="113">
        <v>2394</v>
      </c>
      <c r="C2398" s="113">
        <v>5.9</v>
      </c>
      <c r="D2398" s="276">
        <f t="shared" si="74"/>
        <v>4.0887974958655793</v>
      </c>
      <c r="L2398" s="114">
        <f>IF(C2398&lt;$G$6,Lähteandmed!$E$45*1.2*1.005*($G$6-O2398),0)</f>
        <v>21.205966319999998</v>
      </c>
      <c r="M2398" s="276" t="str">
        <f>IF(($G$4-Lähteandmed!$H$45*(Kraadpäevad!$G$4-Kraadpäevad!C2398))&gt;Lähteandmed!$I$45,($G$4-Lähteandmed!$H$45*(Kraadpäevad!$G$4-Kraadpäevad!C2398)),Lähteandmed!$I$45)</f>
        <v/>
      </c>
      <c r="N2398" s="114">
        <f>IFERROR(($G$4-M2398)/($G$4-C2398),Lähteandmed!$H$45)</f>
        <v>0</v>
      </c>
      <c r="O2398" s="276">
        <f t="shared" si="75"/>
        <v>5.9</v>
      </c>
      <c r="P2398" s="276">
        <f>IF(O2398&lt;($G$6-1),Lähteandmed!$E$45*1.2*1.005*(($G$6-1)-O2398),0)</f>
        <v>19.453407119999998</v>
      </c>
    </row>
    <row r="2399" spans="2:16">
      <c r="B2399" s="113">
        <v>2395</v>
      </c>
      <c r="C2399" s="113">
        <v>5.6</v>
      </c>
      <c r="D2399" s="276">
        <f t="shared" si="74"/>
        <v>4.38879749586558</v>
      </c>
      <c r="L2399" s="114">
        <f>IF(C2399&lt;$G$6,Lähteandmed!$E$45*1.2*1.005*($G$6-O2399),0)</f>
        <v>21.731734079999999</v>
      </c>
      <c r="M2399" s="276" t="str">
        <f>IF(($G$4-Lähteandmed!$H$45*(Kraadpäevad!$G$4-Kraadpäevad!C2399))&gt;Lähteandmed!$I$45,($G$4-Lähteandmed!$H$45*(Kraadpäevad!$G$4-Kraadpäevad!C2399)),Lähteandmed!$I$45)</f>
        <v/>
      </c>
      <c r="N2399" s="114">
        <f>IFERROR(($G$4-M2399)/($G$4-C2399),Lähteandmed!$H$45)</f>
        <v>0</v>
      </c>
      <c r="O2399" s="276">
        <f t="shared" si="75"/>
        <v>5.6</v>
      </c>
      <c r="P2399" s="276">
        <f>IF(O2399&lt;($G$6-1),Lähteandmed!$E$45*1.2*1.005*(($G$6-1)-O2399),0)</f>
        <v>19.979174879999999</v>
      </c>
    </row>
    <row r="2400" spans="2:16">
      <c r="B2400" s="113">
        <v>2396</v>
      </c>
      <c r="C2400" s="113">
        <v>5.4</v>
      </c>
      <c r="D2400" s="276">
        <f t="shared" si="74"/>
        <v>4.5887974958655793</v>
      </c>
      <c r="L2400" s="114">
        <f>IF(C2400&lt;$G$6,Lähteandmed!$E$45*1.2*1.005*($G$6-O2400),0)</f>
        <v>22.082245919999998</v>
      </c>
      <c r="M2400" s="276" t="str">
        <f>IF(($G$4-Lähteandmed!$H$45*(Kraadpäevad!$G$4-Kraadpäevad!C2400))&gt;Lähteandmed!$I$45,($G$4-Lähteandmed!$H$45*(Kraadpäevad!$G$4-Kraadpäevad!C2400)),Lähteandmed!$I$45)</f>
        <v/>
      </c>
      <c r="N2400" s="114">
        <f>IFERROR(($G$4-M2400)/($G$4-C2400),Lähteandmed!$H$45)</f>
        <v>0</v>
      </c>
      <c r="O2400" s="276">
        <f t="shared" si="75"/>
        <v>5.4</v>
      </c>
      <c r="P2400" s="276">
        <f>IF(O2400&lt;($G$6-1),Lähteandmed!$E$45*1.2*1.005*(($G$6-1)-O2400),0)</f>
        <v>20.329686719999998</v>
      </c>
    </row>
    <row r="2401" spans="2:16">
      <c r="B2401" s="113">
        <v>2397</v>
      </c>
      <c r="C2401" s="113">
        <v>5.0999999999999996</v>
      </c>
      <c r="D2401" s="276">
        <f t="shared" si="74"/>
        <v>4.88879749586558</v>
      </c>
      <c r="L2401" s="114">
        <f>IF(C2401&lt;$G$6,Lähteandmed!$E$45*1.2*1.005*($G$6-O2401),0)</f>
        <v>22.608013679999999</v>
      </c>
      <c r="M2401" s="276" t="str">
        <f>IF(($G$4-Lähteandmed!$H$45*(Kraadpäevad!$G$4-Kraadpäevad!C2401))&gt;Lähteandmed!$I$45,($G$4-Lähteandmed!$H$45*(Kraadpäevad!$G$4-Kraadpäevad!C2401)),Lähteandmed!$I$45)</f>
        <v/>
      </c>
      <c r="N2401" s="114">
        <f>IFERROR(($G$4-M2401)/($G$4-C2401),Lähteandmed!$H$45)</f>
        <v>0</v>
      </c>
      <c r="O2401" s="276">
        <f t="shared" si="75"/>
        <v>5.0999999999999996</v>
      </c>
      <c r="P2401" s="276">
        <f>IF(O2401&lt;($G$6-1),Lähteandmed!$E$45*1.2*1.005*(($G$6-1)-O2401),0)</f>
        <v>20.855454479999999</v>
      </c>
    </row>
    <row r="2402" spans="2:16">
      <c r="B2402" s="113">
        <v>2398</v>
      </c>
      <c r="C2402" s="113">
        <v>4.7</v>
      </c>
      <c r="D2402" s="276">
        <f t="shared" si="74"/>
        <v>5.2887974958655795</v>
      </c>
      <c r="L2402" s="114">
        <f>IF(C2402&lt;$G$6,Lähteandmed!$E$45*1.2*1.005*($G$6-O2402),0)</f>
        <v>23.309037359999998</v>
      </c>
      <c r="M2402" s="276" t="str">
        <f>IF(($G$4-Lähteandmed!$H$45*(Kraadpäevad!$G$4-Kraadpäevad!C2402))&gt;Lähteandmed!$I$45,($G$4-Lähteandmed!$H$45*(Kraadpäevad!$G$4-Kraadpäevad!C2402)),Lähteandmed!$I$45)</f>
        <v/>
      </c>
      <c r="N2402" s="114">
        <f>IFERROR(($G$4-M2402)/($G$4-C2402),Lähteandmed!$H$45)</f>
        <v>0</v>
      </c>
      <c r="O2402" s="276">
        <f t="shared" si="75"/>
        <v>4.7</v>
      </c>
      <c r="P2402" s="276">
        <f>IF(O2402&lt;($G$6-1),Lähteandmed!$E$45*1.2*1.005*(($G$6-1)-O2402),0)</f>
        <v>21.556478160000001</v>
      </c>
    </row>
    <row r="2403" spans="2:16">
      <c r="B2403" s="113">
        <v>2399</v>
      </c>
      <c r="C2403" s="113">
        <v>4.4000000000000004</v>
      </c>
      <c r="D2403" s="276">
        <f t="shared" si="74"/>
        <v>5.5887974958655793</v>
      </c>
      <c r="L2403" s="114">
        <f>IF(C2403&lt;$G$6,Lähteandmed!$E$45*1.2*1.005*($G$6-O2403),0)</f>
        <v>23.834805119999999</v>
      </c>
      <c r="M2403" s="276" t="str">
        <f>IF(($G$4-Lähteandmed!$H$45*(Kraadpäevad!$G$4-Kraadpäevad!C2403))&gt;Lähteandmed!$I$45,($G$4-Lähteandmed!$H$45*(Kraadpäevad!$G$4-Kraadpäevad!C2403)),Lähteandmed!$I$45)</f>
        <v/>
      </c>
      <c r="N2403" s="114">
        <f>IFERROR(($G$4-M2403)/($G$4-C2403),Lähteandmed!$H$45)</f>
        <v>0</v>
      </c>
      <c r="O2403" s="276">
        <f t="shared" si="75"/>
        <v>4.4000000000000004</v>
      </c>
      <c r="P2403" s="276">
        <f>IF(O2403&lt;($G$6-1),Lähteandmed!$E$45*1.2*1.005*(($G$6-1)-O2403),0)</f>
        <v>22.082245919999998</v>
      </c>
    </row>
    <row r="2404" spans="2:16">
      <c r="B2404" s="113">
        <v>2400</v>
      </c>
      <c r="C2404" s="113">
        <v>4</v>
      </c>
      <c r="D2404" s="276">
        <f t="shared" si="74"/>
        <v>5.9887974958655796</v>
      </c>
      <c r="L2404" s="114">
        <f>IF(C2404&lt;$G$6,Lähteandmed!$E$45*1.2*1.005*($G$6-O2404),0)</f>
        <v>24.535828799999997</v>
      </c>
      <c r="M2404" s="276" t="str">
        <f>IF(($G$4-Lähteandmed!$H$45*(Kraadpäevad!$G$4-Kraadpäevad!C2404))&gt;Lähteandmed!$I$45,($G$4-Lähteandmed!$H$45*(Kraadpäevad!$G$4-Kraadpäevad!C2404)),Lähteandmed!$I$45)</f>
        <v/>
      </c>
      <c r="N2404" s="114">
        <f>IFERROR(($G$4-M2404)/($G$4-C2404),Lähteandmed!$H$45)</f>
        <v>0</v>
      </c>
      <c r="O2404" s="276">
        <f t="shared" si="75"/>
        <v>4</v>
      </c>
      <c r="P2404" s="276">
        <f>IF(O2404&lt;($G$6-1),Lähteandmed!$E$45*1.2*1.005*(($G$6-1)-O2404),0)</f>
        <v>22.783269599999997</v>
      </c>
    </row>
    <row r="2405" spans="2:16">
      <c r="B2405" s="113">
        <v>2401</v>
      </c>
      <c r="C2405" s="113">
        <v>3.7</v>
      </c>
      <c r="D2405" s="276">
        <f t="shared" si="74"/>
        <v>6.2887974958655795</v>
      </c>
      <c r="L2405" s="114">
        <f>IF(C2405&lt;$G$6,Lähteandmed!$E$45*1.2*1.005*($G$6-O2405),0)</f>
        <v>25.061596559999998</v>
      </c>
      <c r="M2405" s="276" t="str">
        <f>IF(($G$4-Lähteandmed!$H$45*(Kraadpäevad!$G$4-Kraadpäevad!C2405))&gt;Lähteandmed!$I$45,($G$4-Lähteandmed!$H$45*(Kraadpäevad!$G$4-Kraadpäevad!C2405)),Lähteandmed!$I$45)</f>
        <v/>
      </c>
      <c r="N2405" s="114">
        <f>IFERROR(($G$4-M2405)/($G$4-C2405),Lähteandmed!$H$45)</f>
        <v>0</v>
      </c>
      <c r="O2405" s="276">
        <f t="shared" si="75"/>
        <v>3.7</v>
      </c>
      <c r="P2405" s="276">
        <f>IF(O2405&lt;($G$6-1),Lähteandmed!$E$45*1.2*1.005*(($G$6-1)-O2405),0)</f>
        <v>23.309037359999998</v>
      </c>
    </row>
    <row r="2406" spans="2:16">
      <c r="B2406" s="113">
        <v>2402</v>
      </c>
      <c r="C2406" s="113">
        <v>3.4</v>
      </c>
      <c r="D2406" s="276">
        <f t="shared" si="74"/>
        <v>6.5887974958655793</v>
      </c>
      <c r="L2406" s="114">
        <f>IF(C2406&lt;$G$6,Lähteandmed!$E$45*1.2*1.005*($G$6-O2406),0)</f>
        <v>25.587364319999999</v>
      </c>
      <c r="M2406" s="276" t="str">
        <f>IF(($G$4-Lähteandmed!$H$45*(Kraadpäevad!$G$4-Kraadpäevad!C2406))&gt;Lähteandmed!$I$45,($G$4-Lähteandmed!$H$45*(Kraadpäevad!$G$4-Kraadpäevad!C2406)),Lähteandmed!$I$45)</f>
        <v/>
      </c>
      <c r="N2406" s="114">
        <f>IFERROR(($G$4-M2406)/($G$4-C2406),Lähteandmed!$H$45)</f>
        <v>0</v>
      </c>
      <c r="O2406" s="276">
        <f t="shared" si="75"/>
        <v>3.4</v>
      </c>
      <c r="P2406" s="276">
        <f>IF(O2406&lt;($G$6-1),Lähteandmed!$E$45*1.2*1.005*(($G$6-1)-O2406),0)</f>
        <v>23.834805119999999</v>
      </c>
    </row>
    <row r="2407" spans="2:16">
      <c r="B2407" s="113">
        <v>2403</v>
      </c>
      <c r="C2407" s="113">
        <v>3.1</v>
      </c>
      <c r="D2407" s="276">
        <f t="shared" si="74"/>
        <v>6.88879749586558</v>
      </c>
      <c r="L2407" s="114">
        <f>IF(C2407&lt;$G$6,Lähteandmed!$E$45*1.2*1.005*($G$6-O2407),0)</f>
        <v>26.11313208</v>
      </c>
      <c r="M2407" s="276" t="str">
        <f>IF(($G$4-Lähteandmed!$H$45*(Kraadpäevad!$G$4-Kraadpäevad!C2407))&gt;Lähteandmed!$I$45,($G$4-Lähteandmed!$H$45*(Kraadpäevad!$G$4-Kraadpäevad!C2407)),Lähteandmed!$I$45)</f>
        <v/>
      </c>
      <c r="N2407" s="114">
        <f>IFERROR(($G$4-M2407)/($G$4-C2407),Lähteandmed!$H$45)</f>
        <v>0</v>
      </c>
      <c r="O2407" s="276">
        <f t="shared" si="75"/>
        <v>3.1</v>
      </c>
      <c r="P2407" s="276">
        <f>IF(O2407&lt;($G$6-1),Lähteandmed!$E$45*1.2*1.005*(($G$6-1)-O2407),0)</f>
        <v>24.360572879999999</v>
      </c>
    </row>
    <row r="2408" spans="2:16">
      <c r="B2408" s="113">
        <v>2404</v>
      </c>
      <c r="C2408" s="113">
        <v>2.8</v>
      </c>
      <c r="D2408" s="276">
        <f t="shared" si="74"/>
        <v>7.1887974958655798</v>
      </c>
      <c r="L2408" s="114">
        <f>IF(C2408&lt;$G$6,Lähteandmed!$E$45*1.2*1.005*($G$6-O2408),0)</f>
        <v>26.638899839999997</v>
      </c>
      <c r="M2408" s="276" t="str">
        <f>IF(($G$4-Lähteandmed!$H$45*(Kraadpäevad!$G$4-Kraadpäevad!C2408))&gt;Lähteandmed!$I$45,($G$4-Lähteandmed!$H$45*(Kraadpäevad!$G$4-Kraadpäevad!C2408)),Lähteandmed!$I$45)</f>
        <v/>
      </c>
      <c r="N2408" s="114">
        <f>IFERROR(($G$4-M2408)/($G$4-C2408),Lähteandmed!$H$45)</f>
        <v>0</v>
      </c>
      <c r="O2408" s="276">
        <f t="shared" si="75"/>
        <v>2.8</v>
      </c>
      <c r="P2408" s="276">
        <f>IF(O2408&lt;($G$6-1),Lähteandmed!$E$45*1.2*1.005*(($G$6-1)-O2408),0)</f>
        <v>24.886340639999997</v>
      </c>
    </row>
    <row r="2409" spans="2:16">
      <c r="B2409" s="113">
        <v>2405</v>
      </c>
      <c r="C2409" s="113">
        <v>2.6</v>
      </c>
      <c r="D2409" s="276">
        <f t="shared" si="74"/>
        <v>7.38879749586558</v>
      </c>
      <c r="L2409" s="114">
        <f>IF(C2409&lt;$G$6,Lähteandmed!$E$45*1.2*1.005*($G$6-O2409),0)</f>
        <v>26.98941168</v>
      </c>
      <c r="M2409" s="276" t="str">
        <f>IF(($G$4-Lähteandmed!$H$45*(Kraadpäevad!$G$4-Kraadpäevad!C2409))&gt;Lähteandmed!$I$45,($G$4-Lähteandmed!$H$45*(Kraadpäevad!$G$4-Kraadpäevad!C2409)),Lähteandmed!$I$45)</f>
        <v/>
      </c>
      <c r="N2409" s="114">
        <f>IFERROR(($G$4-M2409)/($G$4-C2409),Lähteandmed!$H$45)</f>
        <v>0</v>
      </c>
      <c r="O2409" s="276">
        <f t="shared" si="75"/>
        <v>2.6</v>
      </c>
      <c r="P2409" s="276">
        <f>IF(O2409&lt;($G$6-1),Lähteandmed!$E$45*1.2*1.005*(($G$6-1)-O2409),0)</f>
        <v>25.23685248</v>
      </c>
    </row>
    <row r="2410" spans="2:16">
      <c r="B2410" s="113">
        <v>2406</v>
      </c>
      <c r="C2410" s="113">
        <v>2.2999999999999998</v>
      </c>
      <c r="D2410" s="276">
        <f t="shared" si="74"/>
        <v>7.6887974958655798</v>
      </c>
      <c r="L2410" s="114">
        <f>IF(C2410&lt;$G$6,Lähteandmed!$E$45*1.2*1.005*($G$6-O2410),0)</f>
        <v>27.515179439999997</v>
      </c>
      <c r="M2410" s="276" t="str">
        <f>IF(($G$4-Lähteandmed!$H$45*(Kraadpäevad!$G$4-Kraadpäevad!C2410))&gt;Lähteandmed!$I$45,($G$4-Lähteandmed!$H$45*(Kraadpäevad!$G$4-Kraadpäevad!C2410)),Lähteandmed!$I$45)</f>
        <v/>
      </c>
      <c r="N2410" s="114">
        <f>IFERROR(($G$4-M2410)/($G$4-C2410),Lähteandmed!$H$45)</f>
        <v>0</v>
      </c>
      <c r="O2410" s="276">
        <f t="shared" si="75"/>
        <v>2.2999999999999998</v>
      </c>
      <c r="P2410" s="276">
        <f>IF(O2410&lt;($G$6-1),Lähteandmed!$E$45*1.2*1.005*(($G$6-1)-O2410),0)</f>
        <v>25.762620239999997</v>
      </c>
    </row>
    <row r="2411" spans="2:16">
      <c r="B2411" s="113">
        <v>2407</v>
      </c>
      <c r="C2411" s="113">
        <v>2.2999999999999998</v>
      </c>
      <c r="D2411" s="276">
        <f t="shared" si="74"/>
        <v>7.6887974958655798</v>
      </c>
      <c r="L2411" s="114">
        <f>IF(C2411&lt;$G$6,Lähteandmed!$E$45*1.2*1.005*($G$6-O2411),0)</f>
        <v>27.515179439999997</v>
      </c>
      <c r="M2411" s="276" t="str">
        <f>IF(($G$4-Lähteandmed!$H$45*(Kraadpäevad!$G$4-Kraadpäevad!C2411))&gt;Lähteandmed!$I$45,($G$4-Lähteandmed!$H$45*(Kraadpäevad!$G$4-Kraadpäevad!C2411)),Lähteandmed!$I$45)</f>
        <v/>
      </c>
      <c r="N2411" s="114">
        <f>IFERROR(($G$4-M2411)/($G$4-C2411),Lähteandmed!$H$45)</f>
        <v>0</v>
      </c>
      <c r="O2411" s="276">
        <f t="shared" si="75"/>
        <v>2.2999999999999998</v>
      </c>
      <c r="P2411" s="276">
        <f>IF(O2411&lt;($G$6-1),Lähteandmed!$E$45*1.2*1.005*(($G$6-1)-O2411),0)</f>
        <v>25.762620239999997</v>
      </c>
    </row>
    <row r="2412" spans="2:16">
      <c r="B2412" s="113">
        <v>2408</v>
      </c>
      <c r="C2412" s="113">
        <v>2.2999999999999998</v>
      </c>
      <c r="D2412" s="276">
        <f t="shared" si="74"/>
        <v>7.6887974958655798</v>
      </c>
      <c r="L2412" s="114">
        <f>IF(C2412&lt;$G$6,Lähteandmed!$E$45*1.2*1.005*($G$6-O2412),0)</f>
        <v>27.515179439999997</v>
      </c>
      <c r="M2412" s="276" t="str">
        <f>IF(($G$4-Lähteandmed!$H$45*(Kraadpäevad!$G$4-Kraadpäevad!C2412))&gt;Lähteandmed!$I$45,($G$4-Lähteandmed!$H$45*(Kraadpäevad!$G$4-Kraadpäevad!C2412)),Lähteandmed!$I$45)</f>
        <v/>
      </c>
      <c r="N2412" s="114">
        <f>IFERROR(($G$4-M2412)/($G$4-C2412),Lähteandmed!$H$45)</f>
        <v>0</v>
      </c>
      <c r="O2412" s="276">
        <f t="shared" si="75"/>
        <v>2.2999999999999998</v>
      </c>
      <c r="P2412" s="276">
        <f>IF(O2412&lt;($G$6-1),Lähteandmed!$E$45*1.2*1.005*(($G$6-1)-O2412),0)</f>
        <v>25.762620239999997</v>
      </c>
    </row>
    <row r="2413" spans="2:16">
      <c r="B2413" s="113">
        <v>2409</v>
      </c>
      <c r="C2413" s="113">
        <v>2.2999999999999998</v>
      </c>
      <c r="D2413" s="276">
        <f t="shared" si="74"/>
        <v>7.6887974958655798</v>
      </c>
      <c r="L2413" s="114">
        <f>IF(C2413&lt;$G$6,Lähteandmed!$E$45*1.2*1.005*($G$6-O2413),0)</f>
        <v>27.515179439999997</v>
      </c>
      <c r="M2413" s="276" t="str">
        <f>IF(($G$4-Lähteandmed!$H$45*(Kraadpäevad!$G$4-Kraadpäevad!C2413))&gt;Lähteandmed!$I$45,($G$4-Lähteandmed!$H$45*(Kraadpäevad!$G$4-Kraadpäevad!C2413)),Lähteandmed!$I$45)</f>
        <v/>
      </c>
      <c r="N2413" s="114">
        <f>IFERROR(($G$4-M2413)/($G$4-C2413),Lähteandmed!$H$45)</f>
        <v>0</v>
      </c>
      <c r="O2413" s="276">
        <f t="shared" si="75"/>
        <v>2.2999999999999998</v>
      </c>
      <c r="P2413" s="276">
        <f>IF(O2413&lt;($G$6-1),Lähteandmed!$E$45*1.2*1.005*(($G$6-1)-O2413),0)</f>
        <v>25.762620239999997</v>
      </c>
    </row>
    <row r="2414" spans="2:16">
      <c r="B2414" s="113">
        <v>2410</v>
      </c>
      <c r="C2414" s="113">
        <v>3</v>
      </c>
      <c r="D2414" s="276">
        <f t="shared" si="74"/>
        <v>6.9887974958655796</v>
      </c>
      <c r="L2414" s="114">
        <f>IF(C2414&lt;$G$6,Lähteandmed!$E$45*1.2*1.005*($G$6-O2414),0)</f>
        <v>26.288387999999998</v>
      </c>
      <c r="M2414" s="276" t="str">
        <f>IF(($G$4-Lähteandmed!$H$45*(Kraadpäevad!$G$4-Kraadpäevad!C2414))&gt;Lähteandmed!$I$45,($G$4-Lähteandmed!$H$45*(Kraadpäevad!$G$4-Kraadpäevad!C2414)),Lähteandmed!$I$45)</f>
        <v/>
      </c>
      <c r="N2414" s="114">
        <f>IFERROR(($G$4-M2414)/($G$4-C2414),Lähteandmed!$H$45)</f>
        <v>0</v>
      </c>
      <c r="O2414" s="276">
        <f t="shared" si="75"/>
        <v>3</v>
      </c>
      <c r="P2414" s="276">
        <f>IF(O2414&lt;($G$6-1),Lähteandmed!$E$45*1.2*1.005*(($G$6-1)-O2414),0)</f>
        <v>24.535828799999997</v>
      </c>
    </row>
    <row r="2415" spans="2:16">
      <c r="B2415" s="113">
        <v>2411</v>
      </c>
      <c r="C2415" s="113">
        <v>3.8</v>
      </c>
      <c r="D2415" s="276">
        <f t="shared" si="74"/>
        <v>6.1887974958655798</v>
      </c>
      <c r="L2415" s="114">
        <f>IF(C2415&lt;$G$6,Lähteandmed!$E$45*1.2*1.005*($G$6-O2415),0)</f>
        <v>24.886340639999997</v>
      </c>
      <c r="M2415" s="276" t="str">
        <f>IF(($G$4-Lähteandmed!$H$45*(Kraadpäevad!$G$4-Kraadpäevad!C2415))&gt;Lähteandmed!$I$45,($G$4-Lähteandmed!$H$45*(Kraadpäevad!$G$4-Kraadpäevad!C2415)),Lähteandmed!$I$45)</f>
        <v/>
      </c>
      <c r="N2415" s="114">
        <f>IFERROR(($G$4-M2415)/($G$4-C2415),Lähteandmed!$H$45)</f>
        <v>0</v>
      </c>
      <c r="O2415" s="276">
        <f t="shared" si="75"/>
        <v>3.8</v>
      </c>
      <c r="P2415" s="276">
        <f>IF(O2415&lt;($G$6-1),Lähteandmed!$E$45*1.2*1.005*(($G$6-1)-O2415),0)</f>
        <v>23.133781439999996</v>
      </c>
    </row>
    <row r="2416" spans="2:16">
      <c r="B2416" s="113">
        <v>2412</v>
      </c>
      <c r="C2416" s="113">
        <v>4.5</v>
      </c>
      <c r="D2416" s="276">
        <f t="shared" si="74"/>
        <v>5.4887974958655796</v>
      </c>
      <c r="L2416" s="114">
        <f>IF(C2416&lt;$G$6,Lähteandmed!$E$45*1.2*1.005*($G$6-O2416),0)</f>
        <v>23.659549199999997</v>
      </c>
      <c r="M2416" s="276" t="str">
        <f>IF(($G$4-Lähteandmed!$H$45*(Kraadpäevad!$G$4-Kraadpäevad!C2416))&gt;Lähteandmed!$I$45,($G$4-Lähteandmed!$H$45*(Kraadpäevad!$G$4-Kraadpäevad!C2416)),Lähteandmed!$I$45)</f>
        <v/>
      </c>
      <c r="N2416" s="114">
        <f>IFERROR(($G$4-M2416)/($G$4-C2416),Lähteandmed!$H$45)</f>
        <v>0</v>
      </c>
      <c r="O2416" s="276">
        <f t="shared" si="75"/>
        <v>4.5</v>
      </c>
      <c r="P2416" s="276">
        <f>IF(O2416&lt;($G$6-1),Lähteandmed!$E$45*1.2*1.005*(($G$6-1)-O2416),0)</f>
        <v>21.906989999999997</v>
      </c>
    </row>
    <row r="2417" spans="2:16">
      <c r="B2417" s="113">
        <v>2413</v>
      </c>
      <c r="C2417" s="113">
        <v>4.5999999999999996</v>
      </c>
      <c r="D2417" s="276">
        <f t="shared" si="74"/>
        <v>5.38879749586558</v>
      </c>
      <c r="L2417" s="114">
        <f>IF(C2417&lt;$G$6,Lähteandmed!$E$45*1.2*1.005*($G$6-O2417),0)</f>
        <v>23.484293279999999</v>
      </c>
      <c r="M2417" s="276" t="str">
        <f>IF(($G$4-Lähteandmed!$H$45*(Kraadpäevad!$G$4-Kraadpäevad!C2417))&gt;Lähteandmed!$I$45,($G$4-Lähteandmed!$H$45*(Kraadpäevad!$G$4-Kraadpäevad!C2417)),Lähteandmed!$I$45)</f>
        <v/>
      </c>
      <c r="N2417" s="114">
        <f>IFERROR(($G$4-M2417)/($G$4-C2417),Lähteandmed!$H$45)</f>
        <v>0</v>
      </c>
      <c r="O2417" s="276">
        <f t="shared" si="75"/>
        <v>4.5999999999999996</v>
      </c>
      <c r="P2417" s="276">
        <f>IF(O2417&lt;($G$6-1),Lähteandmed!$E$45*1.2*1.005*(($G$6-1)-O2417),0)</f>
        <v>21.731734079999999</v>
      </c>
    </row>
    <row r="2418" spans="2:16">
      <c r="B2418" s="113">
        <v>2414</v>
      </c>
      <c r="C2418" s="113">
        <v>4.8</v>
      </c>
      <c r="D2418" s="276">
        <f t="shared" si="74"/>
        <v>5.1887974958655798</v>
      </c>
      <c r="L2418" s="114">
        <f>IF(C2418&lt;$G$6,Lähteandmed!$E$45*1.2*1.005*($G$6-O2418),0)</f>
        <v>23.133781439999996</v>
      </c>
      <c r="M2418" s="276" t="str">
        <f>IF(($G$4-Lähteandmed!$H$45*(Kraadpäevad!$G$4-Kraadpäevad!C2418))&gt;Lähteandmed!$I$45,($G$4-Lähteandmed!$H$45*(Kraadpäevad!$G$4-Kraadpäevad!C2418)),Lähteandmed!$I$45)</f>
        <v/>
      </c>
      <c r="N2418" s="114">
        <f>IFERROR(($G$4-M2418)/($G$4-C2418),Lähteandmed!$H$45)</f>
        <v>0</v>
      </c>
      <c r="O2418" s="276">
        <f t="shared" si="75"/>
        <v>4.8</v>
      </c>
      <c r="P2418" s="276">
        <f>IF(O2418&lt;($G$6-1),Lähteandmed!$E$45*1.2*1.005*(($G$6-1)-O2418),0)</f>
        <v>21.381222239999996</v>
      </c>
    </row>
    <row r="2419" spans="2:16">
      <c r="B2419" s="113">
        <v>2415</v>
      </c>
      <c r="C2419" s="113">
        <v>4.9000000000000004</v>
      </c>
      <c r="D2419" s="276">
        <f t="shared" si="74"/>
        <v>5.0887974958655793</v>
      </c>
      <c r="L2419" s="114">
        <f>IF(C2419&lt;$G$6,Lähteandmed!$E$45*1.2*1.005*($G$6-O2419),0)</f>
        <v>22.958525519999998</v>
      </c>
      <c r="M2419" s="276" t="str">
        <f>IF(($G$4-Lähteandmed!$H$45*(Kraadpäevad!$G$4-Kraadpäevad!C2419))&gt;Lähteandmed!$I$45,($G$4-Lähteandmed!$H$45*(Kraadpäevad!$G$4-Kraadpäevad!C2419)),Lähteandmed!$I$45)</f>
        <v/>
      </c>
      <c r="N2419" s="114">
        <f>IFERROR(($G$4-M2419)/($G$4-C2419),Lähteandmed!$H$45)</f>
        <v>0</v>
      </c>
      <c r="O2419" s="276">
        <f t="shared" si="75"/>
        <v>4.9000000000000004</v>
      </c>
      <c r="P2419" s="276">
        <f>IF(O2419&lt;($G$6-1),Lähteandmed!$E$45*1.2*1.005*(($G$6-1)-O2419),0)</f>
        <v>21.205966319999998</v>
      </c>
    </row>
    <row r="2420" spans="2:16">
      <c r="B2420" s="113">
        <v>2416</v>
      </c>
      <c r="C2420" s="113">
        <v>4.4000000000000004</v>
      </c>
      <c r="D2420" s="276">
        <f t="shared" si="74"/>
        <v>5.5887974958655793</v>
      </c>
      <c r="L2420" s="114">
        <f>IF(C2420&lt;$G$6,Lähteandmed!$E$45*1.2*1.005*($G$6-O2420),0)</f>
        <v>23.834805119999999</v>
      </c>
      <c r="M2420" s="276" t="str">
        <f>IF(($G$4-Lähteandmed!$H$45*(Kraadpäevad!$G$4-Kraadpäevad!C2420))&gt;Lähteandmed!$I$45,($G$4-Lähteandmed!$H$45*(Kraadpäevad!$G$4-Kraadpäevad!C2420)),Lähteandmed!$I$45)</f>
        <v/>
      </c>
      <c r="N2420" s="114">
        <f>IFERROR(($G$4-M2420)/($G$4-C2420),Lähteandmed!$H$45)</f>
        <v>0</v>
      </c>
      <c r="O2420" s="276">
        <f t="shared" si="75"/>
        <v>4.4000000000000004</v>
      </c>
      <c r="P2420" s="276">
        <f>IF(O2420&lt;($G$6-1),Lähteandmed!$E$45*1.2*1.005*(($G$6-1)-O2420),0)</f>
        <v>22.082245919999998</v>
      </c>
    </row>
    <row r="2421" spans="2:16">
      <c r="B2421" s="113">
        <v>2417</v>
      </c>
      <c r="C2421" s="113">
        <v>3.9</v>
      </c>
      <c r="D2421" s="276">
        <f t="shared" si="74"/>
        <v>6.0887974958655793</v>
      </c>
      <c r="L2421" s="114">
        <f>IF(C2421&lt;$G$6,Lähteandmed!$E$45*1.2*1.005*($G$6-O2421),0)</f>
        <v>24.711084719999999</v>
      </c>
      <c r="M2421" s="276" t="str">
        <f>IF(($G$4-Lähteandmed!$H$45*(Kraadpäevad!$G$4-Kraadpäevad!C2421))&gt;Lähteandmed!$I$45,($G$4-Lähteandmed!$H$45*(Kraadpäevad!$G$4-Kraadpäevad!C2421)),Lähteandmed!$I$45)</f>
        <v/>
      </c>
      <c r="N2421" s="114">
        <f>IFERROR(($G$4-M2421)/($G$4-C2421),Lähteandmed!$H$45)</f>
        <v>0</v>
      </c>
      <c r="O2421" s="276">
        <f t="shared" si="75"/>
        <v>3.9</v>
      </c>
      <c r="P2421" s="276">
        <f>IF(O2421&lt;($G$6-1),Lähteandmed!$E$45*1.2*1.005*(($G$6-1)-O2421),0)</f>
        <v>22.958525519999998</v>
      </c>
    </row>
    <row r="2422" spans="2:16">
      <c r="B2422" s="113">
        <v>2418</v>
      </c>
      <c r="C2422" s="113">
        <v>3.4</v>
      </c>
      <c r="D2422" s="276">
        <f t="shared" si="74"/>
        <v>6.5887974958655793</v>
      </c>
      <c r="L2422" s="114">
        <f>IF(C2422&lt;$G$6,Lähteandmed!$E$45*1.2*1.005*($G$6-O2422),0)</f>
        <v>25.587364319999999</v>
      </c>
      <c r="M2422" s="276" t="str">
        <f>IF(($G$4-Lähteandmed!$H$45*(Kraadpäevad!$G$4-Kraadpäevad!C2422))&gt;Lähteandmed!$I$45,($G$4-Lähteandmed!$H$45*(Kraadpäevad!$G$4-Kraadpäevad!C2422)),Lähteandmed!$I$45)</f>
        <v/>
      </c>
      <c r="N2422" s="114">
        <f>IFERROR(($G$4-M2422)/($G$4-C2422),Lähteandmed!$H$45)</f>
        <v>0</v>
      </c>
      <c r="O2422" s="276">
        <f t="shared" si="75"/>
        <v>3.4</v>
      </c>
      <c r="P2422" s="276">
        <f>IF(O2422&lt;($G$6-1),Lähteandmed!$E$45*1.2*1.005*(($G$6-1)-O2422),0)</f>
        <v>23.834805119999999</v>
      </c>
    </row>
    <row r="2423" spans="2:16">
      <c r="B2423" s="113">
        <v>2419</v>
      </c>
      <c r="C2423" s="113">
        <v>2.9</v>
      </c>
      <c r="D2423" s="276">
        <f t="shared" si="74"/>
        <v>7.0887974958655793</v>
      </c>
      <c r="L2423" s="114">
        <f>IF(C2423&lt;$G$6,Lähteandmed!$E$45*1.2*1.005*($G$6-O2423),0)</f>
        <v>26.463643919999999</v>
      </c>
      <c r="M2423" s="276" t="str">
        <f>IF(($G$4-Lähteandmed!$H$45*(Kraadpäevad!$G$4-Kraadpäevad!C2423))&gt;Lähteandmed!$I$45,($G$4-Lähteandmed!$H$45*(Kraadpäevad!$G$4-Kraadpäevad!C2423)),Lähteandmed!$I$45)</f>
        <v/>
      </c>
      <c r="N2423" s="114">
        <f>IFERROR(($G$4-M2423)/($G$4-C2423),Lähteandmed!$H$45)</f>
        <v>0</v>
      </c>
      <c r="O2423" s="276">
        <f t="shared" si="75"/>
        <v>2.9</v>
      </c>
      <c r="P2423" s="276">
        <f>IF(O2423&lt;($G$6-1),Lähteandmed!$E$45*1.2*1.005*(($G$6-1)-O2423),0)</f>
        <v>24.711084719999999</v>
      </c>
    </row>
    <row r="2424" spans="2:16">
      <c r="B2424" s="113">
        <v>2420</v>
      </c>
      <c r="C2424" s="113">
        <v>2.2999999999999998</v>
      </c>
      <c r="D2424" s="276">
        <f t="shared" si="74"/>
        <v>7.6887974958655798</v>
      </c>
      <c r="L2424" s="114">
        <f>IF(C2424&lt;$G$6,Lähteandmed!$E$45*1.2*1.005*($G$6-O2424),0)</f>
        <v>27.515179439999997</v>
      </c>
      <c r="M2424" s="276" t="str">
        <f>IF(($G$4-Lähteandmed!$H$45*(Kraadpäevad!$G$4-Kraadpäevad!C2424))&gt;Lähteandmed!$I$45,($G$4-Lähteandmed!$H$45*(Kraadpäevad!$G$4-Kraadpäevad!C2424)),Lähteandmed!$I$45)</f>
        <v/>
      </c>
      <c r="N2424" s="114">
        <f>IFERROR(($G$4-M2424)/($G$4-C2424),Lähteandmed!$H$45)</f>
        <v>0</v>
      </c>
      <c r="O2424" s="276">
        <f t="shared" si="75"/>
        <v>2.2999999999999998</v>
      </c>
      <c r="P2424" s="276">
        <f>IF(O2424&lt;($G$6-1),Lähteandmed!$E$45*1.2*1.005*(($G$6-1)-O2424),0)</f>
        <v>25.762620239999997</v>
      </c>
    </row>
    <row r="2425" spans="2:16">
      <c r="B2425" s="113">
        <v>2421</v>
      </c>
      <c r="C2425" s="113">
        <v>1.8</v>
      </c>
      <c r="D2425" s="276">
        <f t="shared" si="74"/>
        <v>8.1887974958655789</v>
      </c>
      <c r="L2425" s="114">
        <f>IF(C2425&lt;$G$6,Lähteandmed!$E$45*1.2*1.005*($G$6-O2425),0)</f>
        <v>28.391459039999997</v>
      </c>
      <c r="M2425" s="276" t="str">
        <f>IF(($G$4-Lähteandmed!$H$45*(Kraadpäevad!$G$4-Kraadpäevad!C2425))&gt;Lähteandmed!$I$45,($G$4-Lähteandmed!$H$45*(Kraadpäevad!$G$4-Kraadpäevad!C2425)),Lähteandmed!$I$45)</f>
        <v/>
      </c>
      <c r="N2425" s="114">
        <f>IFERROR(($G$4-M2425)/($G$4-C2425),Lähteandmed!$H$45)</f>
        <v>0</v>
      </c>
      <c r="O2425" s="276">
        <f t="shared" si="75"/>
        <v>1.8</v>
      </c>
      <c r="P2425" s="276">
        <f>IF(O2425&lt;($G$6-1),Lähteandmed!$E$45*1.2*1.005*(($G$6-1)-O2425),0)</f>
        <v>26.638899839999997</v>
      </c>
    </row>
    <row r="2426" spans="2:16">
      <c r="B2426" s="113">
        <v>2422</v>
      </c>
      <c r="C2426" s="113">
        <v>1.6</v>
      </c>
      <c r="D2426" s="276">
        <f t="shared" si="74"/>
        <v>8.38879749586558</v>
      </c>
      <c r="L2426" s="114">
        <f>IF(C2426&lt;$G$6,Lähteandmed!$E$45*1.2*1.005*($G$6-O2426),0)</f>
        <v>28.741970879999997</v>
      </c>
      <c r="M2426" s="276" t="str">
        <f>IF(($G$4-Lähteandmed!$H$45*(Kraadpäevad!$G$4-Kraadpäevad!C2426))&gt;Lähteandmed!$I$45,($G$4-Lähteandmed!$H$45*(Kraadpäevad!$G$4-Kraadpäevad!C2426)),Lähteandmed!$I$45)</f>
        <v/>
      </c>
      <c r="N2426" s="114">
        <f>IFERROR(($G$4-M2426)/($G$4-C2426),Lähteandmed!$H$45)</f>
        <v>0</v>
      </c>
      <c r="O2426" s="276">
        <f t="shared" si="75"/>
        <v>1.6</v>
      </c>
      <c r="P2426" s="276">
        <f>IF(O2426&lt;($G$6-1),Lähteandmed!$E$45*1.2*1.005*(($G$6-1)-O2426),0)</f>
        <v>26.98941168</v>
      </c>
    </row>
    <row r="2427" spans="2:16">
      <c r="B2427" s="113">
        <v>2423</v>
      </c>
      <c r="C2427" s="113">
        <v>1.4</v>
      </c>
      <c r="D2427" s="276">
        <f t="shared" si="74"/>
        <v>8.5887974958655793</v>
      </c>
      <c r="L2427" s="114">
        <f>IF(C2427&lt;$G$6,Lähteandmed!$E$45*1.2*1.005*($G$6-O2427),0)</f>
        <v>29.09248272</v>
      </c>
      <c r="M2427" s="276" t="str">
        <f>IF(($G$4-Lähteandmed!$H$45*(Kraadpäevad!$G$4-Kraadpäevad!C2427))&gt;Lähteandmed!$I$45,($G$4-Lähteandmed!$H$45*(Kraadpäevad!$G$4-Kraadpäevad!C2427)),Lähteandmed!$I$45)</f>
        <v/>
      </c>
      <c r="N2427" s="114">
        <f>IFERROR(($G$4-M2427)/($G$4-C2427),Lähteandmed!$H$45)</f>
        <v>0</v>
      </c>
      <c r="O2427" s="276">
        <f t="shared" si="75"/>
        <v>1.4</v>
      </c>
      <c r="P2427" s="276">
        <f>IF(O2427&lt;($G$6-1),Lähteandmed!$E$45*1.2*1.005*(($G$6-1)-O2427),0)</f>
        <v>27.339923519999996</v>
      </c>
    </row>
    <row r="2428" spans="2:16">
      <c r="B2428" s="113">
        <v>2424</v>
      </c>
      <c r="C2428" s="113">
        <v>1.2</v>
      </c>
      <c r="D2428" s="276">
        <f t="shared" si="74"/>
        <v>8.7887974958655803</v>
      </c>
      <c r="L2428" s="114">
        <f>IF(C2428&lt;$G$6,Lähteandmed!$E$45*1.2*1.005*($G$6-O2428),0)</f>
        <v>29.442994559999999</v>
      </c>
      <c r="M2428" s="276" t="str">
        <f>IF(($G$4-Lähteandmed!$H$45*(Kraadpäevad!$G$4-Kraadpäevad!C2428))&gt;Lähteandmed!$I$45,($G$4-Lähteandmed!$H$45*(Kraadpäevad!$G$4-Kraadpäevad!C2428)),Lähteandmed!$I$45)</f>
        <v/>
      </c>
      <c r="N2428" s="114">
        <f>IFERROR(($G$4-M2428)/($G$4-C2428),Lähteandmed!$H$45)</f>
        <v>0</v>
      </c>
      <c r="O2428" s="276">
        <f t="shared" si="75"/>
        <v>1.2</v>
      </c>
      <c r="P2428" s="276">
        <f>IF(O2428&lt;($G$6-1),Lähteandmed!$E$45*1.2*1.005*(($G$6-1)-O2428),0)</f>
        <v>27.690435359999999</v>
      </c>
    </row>
    <row r="2429" spans="2:16">
      <c r="B2429" s="113">
        <v>2425</v>
      </c>
      <c r="C2429" s="113">
        <v>1</v>
      </c>
      <c r="D2429" s="276">
        <f t="shared" si="74"/>
        <v>8.9887974958655796</v>
      </c>
      <c r="L2429" s="114">
        <f>IF(C2429&lt;$G$6,Lähteandmed!$E$45*1.2*1.005*($G$6-O2429),0)</f>
        <v>29.793506399999998</v>
      </c>
      <c r="M2429" s="276" t="str">
        <f>IF(($G$4-Lähteandmed!$H$45*(Kraadpäevad!$G$4-Kraadpäevad!C2429))&gt;Lähteandmed!$I$45,($G$4-Lähteandmed!$H$45*(Kraadpäevad!$G$4-Kraadpäevad!C2429)),Lähteandmed!$I$45)</f>
        <v/>
      </c>
      <c r="N2429" s="114">
        <f>IFERROR(($G$4-M2429)/($G$4-C2429),Lähteandmed!$H$45)</f>
        <v>0</v>
      </c>
      <c r="O2429" s="276">
        <f t="shared" si="75"/>
        <v>1</v>
      </c>
      <c r="P2429" s="276">
        <f>IF(O2429&lt;($G$6-1),Lähteandmed!$E$45*1.2*1.005*(($G$6-1)-O2429),0)</f>
        <v>28.040947199999998</v>
      </c>
    </row>
    <row r="2430" spans="2:16">
      <c r="B2430" s="113">
        <v>2426</v>
      </c>
      <c r="C2430" s="113">
        <v>0.7</v>
      </c>
      <c r="D2430" s="276">
        <f t="shared" si="74"/>
        <v>9.2887974958655803</v>
      </c>
      <c r="L2430" s="114">
        <f>IF(C2430&lt;$G$6,Lähteandmed!$E$45*1.2*1.005*($G$6-O2430),0)</f>
        <v>30.319274159999999</v>
      </c>
      <c r="M2430" s="276" t="str">
        <f>IF(($G$4-Lähteandmed!$H$45*(Kraadpäevad!$G$4-Kraadpäevad!C2430))&gt;Lähteandmed!$I$45,($G$4-Lähteandmed!$H$45*(Kraadpäevad!$G$4-Kraadpäevad!C2430)),Lähteandmed!$I$45)</f>
        <v/>
      </c>
      <c r="N2430" s="114">
        <f>IFERROR(($G$4-M2430)/($G$4-C2430),Lähteandmed!$H$45)</f>
        <v>0</v>
      </c>
      <c r="O2430" s="276">
        <f t="shared" si="75"/>
        <v>0.7</v>
      </c>
      <c r="P2430" s="276">
        <f>IF(O2430&lt;($G$6-1),Lähteandmed!$E$45*1.2*1.005*(($G$6-1)-O2430),0)</f>
        <v>28.566714959999999</v>
      </c>
    </row>
    <row r="2431" spans="2:16">
      <c r="B2431" s="113">
        <v>2427</v>
      </c>
      <c r="C2431" s="113">
        <v>0.5</v>
      </c>
      <c r="D2431" s="276">
        <f t="shared" si="74"/>
        <v>9.4887974958655796</v>
      </c>
      <c r="L2431" s="114">
        <f>IF(C2431&lt;$G$6,Lähteandmed!$E$45*1.2*1.005*($G$6-O2431),0)</f>
        <v>30.669785999999998</v>
      </c>
      <c r="M2431" s="276" t="str">
        <f>IF(($G$4-Lähteandmed!$H$45*(Kraadpäevad!$G$4-Kraadpäevad!C2431))&gt;Lähteandmed!$I$45,($G$4-Lähteandmed!$H$45*(Kraadpäevad!$G$4-Kraadpäevad!C2431)),Lähteandmed!$I$45)</f>
        <v/>
      </c>
      <c r="N2431" s="114">
        <f>IFERROR(($G$4-M2431)/($G$4-C2431),Lähteandmed!$H$45)</f>
        <v>0</v>
      </c>
      <c r="O2431" s="276">
        <f t="shared" si="75"/>
        <v>0.5</v>
      </c>
      <c r="P2431" s="276">
        <f>IF(O2431&lt;($G$6-1),Lähteandmed!$E$45*1.2*1.005*(($G$6-1)-O2431),0)</f>
        <v>28.917226799999998</v>
      </c>
    </row>
    <row r="2432" spans="2:16">
      <c r="B2432" s="113">
        <v>2428</v>
      </c>
      <c r="C2432" s="113">
        <v>0.5</v>
      </c>
      <c r="D2432" s="276">
        <f t="shared" si="74"/>
        <v>9.4887974958655796</v>
      </c>
      <c r="L2432" s="114">
        <f>IF(C2432&lt;$G$6,Lähteandmed!$E$45*1.2*1.005*($G$6-O2432),0)</f>
        <v>30.669785999999998</v>
      </c>
      <c r="M2432" s="276" t="str">
        <f>IF(($G$4-Lähteandmed!$H$45*(Kraadpäevad!$G$4-Kraadpäevad!C2432))&gt;Lähteandmed!$I$45,($G$4-Lähteandmed!$H$45*(Kraadpäevad!$G$4-Kraadpäevad!C2432)),Lähteandmed!$I$45)</f>
        <v/>
      </c>
      <c r="N2432" s="114">
        <f>IFERROR(($G$4-M2432)/($G$4-C2432),Lähteandmed!$H$45)</f>
        <v>0</v>
      </c>
      <c r="O2432" s="276">
        <f t="shared" si="75"/>
        <v>0.5</v>
      </c>
      <c r="P2432" s="276">
        <f>IF(O2432&lt;($G$6-1),Lähteandmed!$E$45*1.2*1.005*(($G$6-1)-O2432),0)</f>
        <v>28.917226799999998</v>
      </c>
    </row>
    <row r="2433" spans="2:16">
      <c r="B2433" s="113">
        <v>2429</v>
      </c>
      <c r="C2433" s="113">
        <v>0.6</v>
      </c>
      <c r="D2433" s="276">
        <f t="shared" si="74"/>
        <v>9.38879749586558</v>
      </c>
      <c r="L2433" s="114">
        <f>IF(C2433&lt;$G$6,Lähteandmed!$E$45*1.2*1.005*($G$6-O2433),0)</f>
        <v>30.494530079999997</v>
      </c>
      <c r="M2433" s="276" t="str">
        <f>IF(($G$4-Lähteandmed!$H$45*(Kraadpäevad!$G$4-Kraadpäevad!C2433))&gt;Lähteandmed!$I$45,($G$4-Lähteandmed!$H$45*(Kraadpäevad!$G$4-Kraadpäevad!C2433)),Lähteandmed!$I$45)</f>
        <v/>
      </c>
      <c r="N2433" s="114">
        <f>IFERROR(($G$4-M2433)/($G$4-C2433),Lähteandmed!$H$45)</f>
        <v>0</v>
      </c>
      <c r="O2433" s="276">
        <f t="shared" si="75"/>
        <v>0.6</v>
      </c>
      <c r="P2433" s="276">
        <f>IF(O2433&lt;($G$6-1),Lähteandmed!$E$45*1.2*1.005*(($G$6-1)-O2433),0)</f>
        <v>28.741970879999997</v>
      </c>
    </row>
    <row r="2434" spans="2:16">
      <c r="B2434" s="113">
        <v>2430</v>
      </c>
      <c r="C2434" s="113">
        <v>0.6</v>
      </c>
      <c r="D2434" s="276">
        <f t="shared" si="74"/>
        <v>9.38879749586558</v>
      </c>
      <c r="L2434" s="114">
        <f>IF(C2434&lt;$G$6,Lähteandmed!$E$45*1.2*1.005*($G$6-O2434),0)</f>
        <v>30.494530079999997</v>
      </c>
      <c r="M2434" s="276" t="str">
        <f>IF(($G$4-Lähteandmed!$H$45*(Kraadpäevad!$G$4-Kraadpäevad!C2434))&gt;Lähteandmed!$I$45,($G$4-Lähteandmed!$H$45*(Kraadpäevad!$G$4-Kraadpäevad!C2434)),Lähteandmed!$I$45)</f>
        <v/>
      </c>
      <c r="N2434" s="114">
        <f>IFERROR(($G$4-M2434)/($G$4-C2434),Lähteandmed!$H$45)</f>
        <v>0</v>
      </c>
      <c r="O2434" s="276">
        <f t="shared" si="75"/>
        <v>0.6</v>
      </c>
      <c r="P2434" s="276">
        <f>IF(O2434&lt;($G$6-1),Lähteandmed!$E$45*1.2*1.005*(($G$6-1)-O2434),0)</f>
        <v>28.741970879999997</v>
      </c>
    </row>
    <row r="2435" spans="2:16">
      <c r="B2435" s="113">
        <v>2431</v>
      </c>
      <c r="C2435" s="113">
        <v>0.7</v>
      </c>
      <c r="D2435" s="276">
        <f t="shared" si="74"/>
        <v>9.2887974958655803</v>
      </c>
      <c r="L2435" s="114">
        <f>IF(C2435&lt;$G$6,Lähteandmed!$E$45*1.2*1.005*($G$6-O2435),0)</f>
        <v>30.319274159999999</v>
      </c>
      <c r="M2435" s="276" t="str">
        <f>IF(($G$4-Lähteandmed!$H$45*(Kraadpäevad!$G$4-Kraadpäevad!C2435))&gt;Lähteandmed!$I$45,($G$4-Lähteandmed!$H$45*(Kraadpäevad!$G$4-Kraadpäevad!C2435)),Lähteandmed!$I$45)</f>
        <v/>
      </c>
      <c r="N2435" s="114">
        <f>IFERROR(($G$4-M2435)/($G$4-C2435),Lähteandmed!$H$45)</f>
        <v>0</v>
      </c>
      <c r="O2435" s="276">
        <f t="shared" si="75"/>
        <v>0.7</v>
      </c>
      <c r="P2435" s="276">
        <f>IF(O2435&lt;($G$6-1),Lähteandmed!$E$45*1.2*1.005*(($G$6-1)-O2435),0)</f>
        <v>28.566714959999999</v>
      </c>
    </row>
    <row r="2436" spans="2:16">
      <c r="B2436" s="113">
        <v>2432</v>
      </c>
      <c r="C2436" s="113">
        <v>0.8</v>
      </c>
      <c r="D2436" s="276">
        <f t="shared" ref="D2436:D2499" si="76">IFERROR(IF($G$5-C2436&gt;0,$G$5-C2436,"0"),0)</f>
        <v>9.1887974958655789</v>
      </c>
      <c r="L2436" s="114">
        <f>IF(C2436&lt;$G$6,Lähteandmed!$E$45*1.2*1.005*($G$6-O2436),0)</f>
        <v>30.144018239999998</v>
      </c>
      <c r="M2436" s="276" t="str">
        <f>IF(($G$4-Lähteandmed!$H$45*(Kraadpäevad!$G$4-Kraadpäevad!C2436))&gt;Lähteandmed!$I$45,($G$4-Lähteandmed!$H$45*(Kraadpäevad!$G$4-Kraadpäevad!C2436)),Lähteandmed!$I$45)</f>
        <v/>
      </c>
      <c r="N2436" s="114">
        <f>IFERROR(($G$4-M2436)/($G$4-C2436),Lähteandmed!$H$45)</f>
        <v>0</v>
      </c>
      <c r="O2436" s="276">
        <f t="shared" ref="O2436:O2499" si="77">N2436*($G$4-C2436)+C2436</f>
        <v>0.8</v>
      </c>
      <c r="P2436" s="276">
        <f>IF(O2436&lt;($G$6-1),Lähteandmed!$E$45*1.2*1.005*(($G$6-1)-O2436),0)</f>
        <v>28.391459039999997</v>
      </c>
    </row>
    <row r="2437" spans="2:16">
      <c r="B2437" s="113">
        <v>2433</v>
      </c>
      <c r="C2437" s="113">
        <v>0.9</v>
      </c>
      <c r="D2437" s="276">
        <f t="shared" si="76"/>
        <v>9.0887974958655793</v>
      </c>
      <c r="L2437" s="114">
        <f>IF(C2437&lt;$G$6,Lähteandmed!$E$45*1.2*1.005*($G$6-O2437),0)</f>
        <v>29.96876232</v>
      </c>
      <c r="M2437" s="276" t="str">
        <f>IF(($G$4-Lähteandmed!$H$45*(Kraadpäevad!$G$4-Kraadpäevad!C2437))&gt;Lähteandmed!$I$45,($G$4-Lähteandmed!$H$45*(Kraadpäevad!$G$4-Kraadpäevad!C2437)),Lähteandmed!$I$45)</f>
        <v/>
      </c>
      <c r="N2437" s="114">
        <f>IFERROR(($G$4-M2437)/($G$4-C2437),Lähteandmed!$H$45)</f>
        <v>0</v>
      </c>
      <c r="O2437" s="276">
        <f t="shared" si="77"/>
        <v>0.9</v>
      </c>
      <c r="P2437" s="276">
        <f>IF(O2437&lt;($G$6-1),Lähteandmed!$E$45*1.2*1.005*(($G$6-1)-O2437),0)</f>
        <v>28.216203119999999</v>
      </c>
    </row>
    <row r="2438" spans="2:16">
      <c r="B2438" s="113">
        <v>2434</v>
      </c>
      <c r="C2438" s="113">
        <v>1.2</v>
      </c>
      <c r="D2438" s="276">
        <f t="shared" si="76"/>
        <v>8.7887974958655803</v>
      </c>
      <c r="L2438" s="114">
        <f>IF(C2438&lt;$G$6,Lähteandmed!$E$45*1.2*1.005*($G$6-O2438),0)</f>
        <v>29.442994559999999</v>
      </c>
      <c r="M2438" s="276" t="str">
        <f>IF(($G$4-Lähteandmed!$H$45*(Kraadpäevad!$G$4-Kraadpäevad!C2438))&gt;Lähteandmed!$I$45,($G$4-Lähteandmed!$H$45*(Kraadpäevad!$G$4-Kraadpäevad!C2438)),Lähteandmed!$I$45)</f>
        <v/>
      </c>
      <c r="N2438" s="114">
        <f>IFERROR(($G$4-M2438)/($G$4-C2438),Lähteandmed!$H$45)</f>
        <v>0</v>
      </c>
      <c r="O2438" s="276">
        <f t="shared" si="77"/>
        <v>1.2</v>
      </c>
      <c r="P2438" s="276">
        <f>IF(O2438&lt;($G$6-1),Lähteandmed!$E$45*1.2*1.005*(($G$6-1)-O2438),0)</f>
        <v>27.690435359999999</v>
      </c>
    </row>
    <row r="2439" spans="2:16">
      <c r="B2439" s="113">
        <v>2435</v>
      </c>
      <c r="C2439" s="113">
        <v>1.6</v>
      </c>
      <c r="D2439" s="276">
        <f t="shared" si="76"/>
        <v>8.38879749586558</v>
      </c>
      <c r="L2439" s="114">
        <f>IF(C2439&lt;$G$6,Lähteandmed!$E$45*1.2*1.005*($G$6-O2439),0)</f>
        <v>28.741970879999997</v>
      </c>
      <c r="M2439" s="276" t="str">
        <f>IF(($G$4-Lähteandmed!$H$45*(Kraadpäevad!$G$4-Kraadpäevad!C2439))&gt;Lähteandmed!$I$45,($G$4-Lähteandmed!$H$45*(Kraadpäevad!$G$4-Kraadpäevad!C2439)),Lähteandmed!$I$45)</f>
        <v/>
      </c>
      <c r="N2439" s="114">
        <f>IFERROR(($G$4-M2439)/($G$4-C2439),Lähteandmed!$H$45)</f>
        <v>0</v>
      </c>
      <c r="O2439" s="276">
        <f t="shared" si="77"/>
        <v>1.6</v>
      </c>
      <c r="P2439" s="276">
        <f>IF(O2439&lt;($G$6-1),Lähteandmed!$E$45*1.2*1.005*(($G$6-1)-O2439),0)</f>
        <v>26.98941168</v>
      </c>
    </row>
    <row r="2440" spans="2:16">
      <c r="B2440" s="113">
        <v>2436</v>
      </c>
      <c r="C2440" s="113">
        <v>1.9</v>
      </c>
      <c r="D2440" s="276">
        <f t="shared" si="76"/>
        <v>8.0887974958655793</v>
      </c>
      <c r="L2440" s="114">
        <f>IF(C2440&lt;$G$6,Lähteandmed!$E$45*1.2*1.005*($G$6-O2440),0)</f>
        <v>28.216203119999999</v>
      </c>
      <c r="M2440" s="276" t="str">
        <f>IF(($G$4-Lähteandmed!$H$45*(Kraadpäevad!$G$4-Kraadpäevad!C2440))&gt;Lähteandmed!$I$45,($G$4-Lähteandmed!$H$45*(Kraadpäevad!$G$4-Kraadpäevad!C2440)),Lähteandmed!$I$45)</f>
        <v/>
      </c>
      <c r="N2440" s="114">
        <f>IFERROR(($G$4-M2440)/($G$4-C2440),Lähteandmed!$H$45)</f>
        <v>0</v>
      </c>
      <c r="O2440" s="276">
        <f t="shared" si="77"/>
        <v>1.9</v>
      </c>
      <c r="P2440" s="276">
        <f>IF(O2440&lt;($G$6-1),Lähteandmed!$E$45*1.2*1.005*(($G$6-1)-O2440),0)</f>
        <v>26.463643919999999</v>
      </c>
    </row>
    <row r="2441" spans="2:16">
      <c r="B2441" s="113">
        <v>2437</v>
      </c>
      <c r="C2441" s="113">
        <v>2.1</v>
      </c>
      <c r="D2441" s="276">
        <f t="shared" si="76"/>
        <v>7.88879749586558</v>
      </c>
      <c r="L2441" s="114">
        <f>IF(C2441&lt;$G$6,Lähteandmed!$E$45*1.2*1.005*($G$6-O2441),0)</f>
        <v>27.86569128</v>
      </c>
      <c r="M2441" s="276" t="str">
        <f>IF(($G$4-Lähteandmed!$H$45*(Kraadpäevad!$G$4-Kraadpäevad!C2441))&gt;Lähteandmed!$I$45,($G$4-Lähteandmed!$H$45*(Kraadpäevad!$G$4-Kraadpäevad!C2441)),Lähteandmed!$I$45)</f>
        <v/>
      </c>
      <c r="N2441" s="114">
        <f>IFERROR(($G$4-M2441)/($G$4-C2441),Lähteandmed!$H$45)</f>
        <v>0</v>
      </c>
      <c r="O2441" s="276">
        <f t="shared" si="77"/>
        <v>2.1</v>
      </c>
      <c r="P2441" s="276">
        <f>IF(O2441&lt;($G$6-1),Lähteandmed!$E$45*1.2*1.005*(($G$6-1)-O2441),0)</f>
        <v>26.11313208</v>
      </c>
    </row>
    <row r="2442" spans="2:16">
      <c r="B2442" s="113">
        <v>2438</v>
      </c>
      <c r="C2442" s="113">
        <v>2.4</v>
      </c>
      <c r="D2442" s="276">
        <f t="shared" si="76"/>
        <v>7.5887974958655793</v>
      </c>
      <c r="L2442" s="114">
        <f>IF(C2442&lt;$G$6,Lähteandmed!$E$45*1.2*1.005*($G$6-O2442),0)</f>
        <v>27.339923519999996</v>
      </c>
      <c r="M2442" s="276" t="str">
        <f>IF(($G$4-Lähteandmed!$H$45*(Kraadpäevad!$G$4-Kraadpäevad!C2442))&gt;Lähteandmed!$I$45,($G$4-Lähteandmed!$H$45*(Kraadpäevad!$G$4-Kraadpäevad!C2442)),Lähteandmed!$I$45)</f>
        <v/>
      </c>
      <c r="N2442" s="114">
        <f>IFERROR(($G$4-M2442)/($G$4-C2442),Lähteandmed!$H$45)</f>
        <v>0</v>
      </c>
      <c r="O2442" s="276">
        <f t="shared" si="77"/>
        <v>2.4</v>
      </c>
      <c r="P2442" s="276">
        <f>IF(O2442&lt;($G$6-1),Lähteandmed!$E$45*1.2*1.005*(($G$6-1)-O2442),0)</f>
        <v>25.587364319999999</v>
      </c>
    </row>
    <row r="2443" spans="2:16">
      <c r="B2443" s="113">
        <v>2439</v>
      </c>
      <c r="C2443" s="113">
        <v>2.6</v>
      </c>
      <c r="D2443" s="276">
        <f t="shared" si="76"/>
        <v>7.38879749586558</v>
      </c>
      <c r="L2443" s="114">
        <f>IF(C2443&lt;$G$6,Lähteandmed!$E$45*1.2*1.005*($G$6-O2443),0)</f>
        <v>26.98941168</v>
      </c>
      <c r="M2443" s="276" t="str">
        <f>IF(($G$4-Lähteandmed!$H$45*(Kraadpäevad!$G$4-Kraadpäevad!C2443))&gt;Lähteandmed!$I$45,($G$4-Lähteandmed!$H$45*(Kraadpäevad!$G$4-Kraadpäevad!C2443)),Lähteandmed!$I$45)</f>
        <v/>
      </c>
      <c r="N2443" s="114">
        <f>IFERROR(($G$4-M2443)/($G$4-C2443),Lähteandmed!$H$45)</f>
        <v>0</v>
      </c>
      <c r="O2443" s="276">
        <f t="shared" si="77"/>
        <v>2.6</v>
      </c>
      <c r="P2443" s="276">
        <f>IF(O2443&lt;($G$6-1),Lähteandmed!$E$45*1.2*1.005*(($G$6-1)-O2443),0)</f>
        <v>25.23685248</v>
      </c>
    </row>
    <row r="2444" spans="2:16">
      <c r="B2444" s="113">
        <v>2440</v>
      </c>
      <c r="C2444" s="113">
        <v>2.7</v>
      </c>
      <c r="D2444" s="276">
        <f t="shared" si="76"/>
        <v>7.2887974958655795</v>
      </c>
      <c r="L2444" s="114">
        <f>IF(C2444&lt;$G$6,Lähteandmed!$E$45*1.2*1.005*($G$6-O2444),0)</f>
        <v>26.814155759999998</v>
      </c>
      <c r="M2444" s="276" t="str">
        <f>IF(($G$4-Lähteandmed!$H$45*(Kraadpäevad!$G$4-Kraadpäevad!C2444))&gt;Lähteandmed!$I$45,($G$4-Lähteandmed!$H$45*(Kraadpäevad!$G$4-Kraadpäevad!C2444)),Lähteandmed!$I$45)</f>
        <v/>
      </c>
      <c r="N2444" s="114">
        <f>IFERROR(($G$4-M2444)/($G$4-C2444),Lähteandmed!$H$45)</f>
        <v>0</v>
      </c>
      <c r="O2444" s="276">
        <f t="shared" si="77"/>
        <v>2.7</v>
      </c>
      <c r="P2444" s="276">
        <f>IF(O2444&lt;($G$6-1),Lähteandmed!$E$45*1.2*1.005*(($G$6-1)-O2444),0)</f>
        <v>25.061596559999998</v>
      </c>
    </row>
    <row r="2445" spans="2:16">
      <c r="B2445" s="113">
        <v>2441</v>
      </c>
      <c r="C2445" s="113">
        <v>2.8</v>
      </c>
      <c r="D2445" s="276">
        <f t="shared" si="76"/>
        <v>7.1887974958655798</v>
      </c>
      <c r="L2445" s="114">
        <f>IF(C2445&lt;$G$6,Lähteandmed!$E$45*1.2*1.005*($G$6-O2445),0)</f>
        <v>26.638899839999997</v>
      </c>
      <c r="M2445" s="276" t="str">
        <f>IF(($G$4-Lähteandmed!$H$45*(Kraadpäevad!$G$4-Kraadpäevad!C2445))&gt;Lähteandmed!$I$45,($G$4-Lähteandmed!$H$45*(Kraadpäevad!$G$4-Kraadpäevad!C2445)),Lähteandmed!$I$45)</f>
        <v/>
      </c>
      <c r="N2445" s="114">
        <f>IFERROR(($G$4-M2445)/($G$4-C2445),Lähteandmed!$H$45)</f>
        <v>0</v>
      </c>
      <c r="O2445" s="276">
        <f t="shared" si="77"/>
        <v>2.8</v>
      </c>
      <c r="P2445" s="276">
        <f>IF(O2445&lt;($G$6-1),Lähteandmed!$E$45*1.2*1.005*(($G$6-1)-O2445),0)</f>
        <v>24.886340639999997</v>
      </c>
    </row>
    <row r="2446" spans="2:16">
      <c r="B2446" s="113">
        <v>2442</v>
      </c>
      <c r="C2446" s="113">
        <v>2.9</v>
      </c>
      <c r="D2446" s="276">
        <f t="shared" si="76"/>
        <v>7.0887974958655793</v>
      </c>
      <c r="L2446" s="114">
        <f>IF(C2446&lt;$G$6,Lähteandmed!$E$45*1.2*1.005*($G$6-O2446),0)</f>
        <v>26.463643919999999</v>
      </c>
      <c r="M2446" s="276" t="str">
        <f>IF(($G$4-Lähteandmed!$H$45*(Kraadpäevad!$G$4-Kraadpäevad!C2446))&gt;Lähteandmed!$I$45,($G$4-Lähteandmed!$H$45*(Kraadpäevad!$G$4-Kraadpäevad!C2446)),Lähteandmed!$I$45)</f>
        <v/>
      </c>
      <c r="N2446" s="114">
        <f>IFERROR(($G$4-M2446)/($G$4-C2446),Lähteandmed!$H$45)</f>
        <v>0</v>
      </c>
      <c r="O2446" s="276">
        <f t="shared" si="77"/>
        <v>2.9</v>
      </c>
      <c r="P2446" s="276">
        <f>IF(O2446&lt;($G$6-1),Lähteandmed!$E$45*1.2*1.005*(($G$6-1)-O2446),0)</f>
        <v>24.711084719999999</v>
      </c>
    </row>
    <row r="2447" spans="2:16">
      <c r="B2447" s="113">
        <v>2443</v>
      </c>
      <c r="C2447" s="113">
        <v>2.4</v>
      </c>
      <c r="D2447" s="276">
        <f t="shared" si="76"/>
        <v>7.5887974958655793</v>
      </c>
      <c r="L2447" s="114">
        <f>IF(C2447&lt;$G$6,Lähteandmed!$E$45*1.2*1.005*($G$6-O2447),0)</f>
        <v>27.339923519999996</v>
      </c>
      <c r="M2447" s="276" t="str">
        <f>IF(($G$4-Lähteandmed!$H$45*(Kraadpäevad!$G$4-Kraadpäevad!C2447))&gt;Lähteandmed!$I$45,($G$4-Lähteandmed!$H$45*(Kraadpäevad!$G$4-Kraadpäevad!C2447)),Lähteandmed!$I$45)</f>
        <v/>
      </c>
      <c r="N2447" s="114">
        <f>IFERROR(($G$4-M2447)/($G$4-C2447),Lähteandmed!$H$45)</f>
        <v>0</v>
      </c>
      <c r="O2447" s="276">
        <f t="shared" si="77"/>
        <v>2.4</v>
      </c>
      <c r="P2447" s="276">
        <f>IF(O2447&lt;($G$6-1),Lähteandmed!$E$45*1.2*1.005*(($G$6-1)-O2447),0)</f>
        <v>25.587364319999999</v>
      </c>
    </row>
    <row r="2448" spans="2:16">
      <c r="B2448" s="113">
        <v>2444</v>
      </c>
      <c r="C2448" s="113">
        <v>2</v>
      </c>
      <c r="D2448" s="276">
        <f t="shared" si="76"/>
        <v>7.9887974958655796</v>
      </c>
      <c r="L2448" s="114">
        <f>IF(C2448&lt;$G$6,Lähteandmed!$E$45*1.2*1.005*($G$6-O2448),0)</f>
        <v>28.040947199999998</v>
      </c>
      <c r="M2448" s="276" t="str">
        <f>IF(($G$4-Lähteandmed!$H$45*(Kraadpäevad!$G$4-Kraadpäevad!C2448))&gt;Lähteandmed!$I$45,($G$4-Lähteandmed!$H$45*(Kraadpäevad!$G$4-Kraadpäevad!C2448)),Lähteandmed!$I$45)</f>
        <v/>
      </c>
      <c r="N2448" s="114">
        <f>IFERROR(($G$4-M2448)/($G$4-C2448),Lähteandmed!$H$45)</f>
        <v>0</v>
      </c>
      <c r="O2448" s="276">
        <f t="shared" si="77"/>
        <v>2</v>
      </c>
      <c r="P2448" s="276">
        <f>IF(O2448&lt;($G$6-1),Lähteandmed!$E$45*1.2*1.005*(($G$6-1)-O2448),0)</f>
        <v>26.288387999999998</v>
      </c>
    </row>
    <row r="2449" spans="2:16">
      <c r="B2449" s="113">
        <v>2445</v>
      </c>
      <c r="C2449" s="113">
        <v>1.5</v>
      </c>
      <c r="D2449" s="276">
        <f t="shared" si="76"/>
        <v>8.4887974958655796</v>
      </c>
      <c r="L2449" s="114">
        <f>IF(C2449&lt;$G$6,Lähteandmed!$E$45*1.2*1.005*($G$6-O2449),0)</f>
        <v>28.917226799999998</v>
      </c>
      <c r="M2449" s="276" t="str">
        <f>IF(($G$4-Lähteandmed!$H$45*(Kraadpäevad!$G$4-Kraadpäevad!C2449))&gt;Lähteandmed!$I$45,($G$4-Lähteandmed!$H$45*(Kraadpäevad!$G$4-Kraadpäevad!C2449)),Lähteandmed!$I$45)</f>
        <v/>
      </c>
      <c r="N2449" s="114">
        <f>IFERROR(($G$4-M2449)/($G$4-C2449),Lähteandmed!$H$45)</f>
        <v>0</v>
      </c>
      <c r="O2449" s="276">
        <f t="shared" si="77"/>
        <v>1.5</v>
      </c>
      <c r="P2449" s="276">
        <f>IF(O2449&lt;($G$6-1),Lähteandmed!$E$45*1.2*1.005*(($G$6-1)-O2449),0)</f>
        <v>27.164667599999998</v>
      </c>
    </row>
    <row r="2450" spans="2:16">
      <c r="B2450" s="113">
        <v>2446</v>
      </c>
      <c r="C2450" s="113">
        <v>1.3</v>
      </c>
      <c r="D2450" s="276">
        <f t="shared" si="76"/>
        <v>8.6887974958655789</v>
      </c>
      <c r="L2450" s="114">
        <f>IF(C2450&lt;$G$6,Lähteandmed!$E$45*1.2*1.005*($G$6-O2450),0)</f>
        <v>29.267738639999997</v>
      </c>
      <c r="M2450" s="276" t="str">
        <f>IF(($G$4-Lähteandmed!$H$45*(Kraadpäevad!$G$4-Kraadpäevad!C2450))&gt;Lähteandmed!$I$45,($G$4-Lähteandmed!$H$45*(Kraadpäevad!$G$4-Kraadpäevad!C2450)),Lähteandmed!$I$45)</f>
        <v/>
      </c>
      <c r="N2450" s="114">
        <f>IFERROR(($G$4-M2450)/($G$4-C2450),Lähteandmed!$H$45)</f>
        <v>0</v>
      </c>
      <c r="O2450" s="276">
        <f t="shared" si="77"/>
        <v>1.3</v>
      </c>
      <c r="P2450" s="276">
        <f>IF(O2450&lt;($G$6-1),Lähteandmed!$E$45*1.2*1.005*(($G$6-1)-O2450),0)</f>
        <v>27.515179439999997</v>
      </c>
    </row>
    <row r="2451" spans="2:16">
      <c r="B2451" s="113">
        <v>2447</v>
      </c>
      <c r="C2451" s="113">
        <v>1</v>
      </c>
      <c r="D2451" s="276">
        <f t="shared" si="76"/>
        <v>8.9887974958655796</v>
      </c>
      <c r="L2451" s="114">
        <f>IF(C2451&lt;$G$6,Lähteandmed!$E$45*1.2*1.005*($G$6-O2451),0)</f>
        <v>29.793506399999998</v>
      </c>
      <c r="M2451" s="276" t="str">
        <f>IF(($G$4-Lähteandmed!$H$45*(Kraadpäevad!$G$4-Kraadpäevad!C2451))&gt;Lähteandmed!$I$45,($G$4-Lähteandmed!$H$45*(Kraadpäevad!$G$4-Kraadpäevad!C2451)),Lähteandmed!$I$45)</f>
        <v/>
      </c>
      <c r="N2451" s="114">
        <f>IFERROR(($G$4-M2451)/($G$4-C2451),Lähteandmed!$H$45)</f>
        <v>0</v>
      </c>
      <c r="O2451" s="276">
        <f t="shared" si="77"/>
        <v>1</v>
      </c>
      <c r="P2451" s="276">
        <f>IF(O2451&lt;($G$6-1),Lähteandmed!$E$45*1.2*1.005*(($G$6-1)-O2451),0)</f>
        <v>28.040947199999998</v>
      </c>
    </row>
    <row r="2452" spans="2:16">
      <c r="B2452" s="113">
        <v>2448</v>
      </c>
      <c r="C2452" s="113">
        <v>0.8</v>
      </c>
      <c r="D2452" s="276">
        <f t="shared" si="76"/>
        <v>9.1887974958655789</v>
      </c>
      <c r="L2452" s="114">
        <f>IF(C2452&lt;$G$6,Lähteandmed!$E$45*1.2*1.005*($G$6-O2452),0)</f>
        <v>30.144018239999998</v>
      </c>
      <c r="M2452" s="276" t="str">
        <f>IF(($G$4-Lähteandmed!$H$45*(Kraadpäevad!$G$4-Kraadpäevad!C2452))&gt;Lähteandmed!$I$45,($G$4-Lähteandmed!$H$45*(Kraadpäevad!$G$4-Kraadpäevad!C2452)),Lähteandmed!$I$45)</f>
        <v/>
      </c>
      <c r="N2452" s="114">
        <f>IFERROR(($G$4-M2452)/($G$4-C2452),Lähteandmed!$H$45)</f>
        <v>0</v>
      </c>
      <c r="O2452" s="276">
        <f t="shared" si="77"/>
        <v>0.8</v>
      </c>
      <c r="P2452" s="276">
        <f>IF(O2452&lt;($G$6-1),Lähteandmed!$E$45*1.2*1.005*(($G$6-1)-O2452),0)</f>
        <v>28.391459039999997</v>
      </c>
    </row>
    <row r="2453" spans="2:16">
      <c r="B2453" s="113">
        <v>2449</v>
      </c>
      <c r="C2453" s="113">
        <v>0.7</v>
      </c>
      <c r="D2453" s="276">
        <f t="shared" si="76"/>
        <v>9.2887974958655803</v>
      </c>
      <c r="L2453" s="114">
        <f>IF(C2453&lt;$G$6,Lähteandmed!$E$45*1.2*1.005*($G$6-O2453),0)</f>
        <v>30.319274159999999</v>
      </c>
      <c r="M2453" s="276" t="str">
        <f>IF(($G$4-Lähteandmed!$H$45*(Kraadpäevad!$G$4-Kraadpäevad!C2453))&gt;Lähteandmed!$I$45,($G$4-Lähteandmed!$H$45*(Kraadpäevad!$G$4-Kraadpäevad!C2453)),Lähteandmed!$I$45)</f>
        <v/>
      </c>
      <c r="N2453" s="114">
        <f>IFERROR(($G$4-M2453)/($G$4-C2453),Lähteandmed!$H$45)</f>
        <v>0</v>
      </c>
      <c r="O2453" s="276">
        <f t="shared" si="77"/>
        <v>0.7</v>
      </c>
      <c r="P2453" s="276">
        <f>IF(O2453&lt;($G$6-1),Lähteandmed!$E$45*1.2*1.005*(($G$6-1)-O2453),0)</f>
        <v>28.566714959999999</v>
      </c>
    </row>
    <row r="2454" spans="2:16">
      <c r="B2454" s="113">
        <v>2450</v>
      </c>
      <c r="C2454" s="113">
        <v>0.5</v>
      </c>
      <c r="D2454" s="276">
        <f t="shared" si="76"/>
        <v>9.4887974958655796</v>
      </c>
      <c r="L2454" s="114">
        <f>IF(C2454&lt;$G$6,Lähteandmed!$E$45*1.2*1.005*($G$6-O2454),0)</f>
        <v>30.669785999999998</v>
      </c>
      <c r="M2454" s="276" t="str">
        <f>IF(($G$4-Lähteandmed!$H$45*(Kraadpäevad!$G$4-Kraadpäevad!C2454))&gt;Lähteandmed!$I$45,($G$4-Lähteandmed!$H$45*(Kraadpäevad!$G$4-Kraadpäevad!C2454)),Lähteandmed!$I$45)</f>
        <v/>
      </c>
      <c r="N2454" s="114">
        <f>IFERROR(($G$4-M2454)/($G$4-C2454),Lähteandmed!$H$45)</f>
        <v>0</v>
      </c>
      <c r="O2454" s="276">
        <f t="shared" si="77"/>
        <v>0.5</v>
      </c>
      <c r="P2454" s="276">
        <f>IF(O2454&lt;($G$6-1),Lähteandmed!$E$45*1.2*1.005*(($G$6-1)-O2454),0)</f>
        <v>28.917226799999998</v>
      </c>
    </row>
    <row r="2455" spans="2:16">
      <c r="B2455" s="113">
        <v>2451</v>
      </c>
      <c r="C2455" s="113">
        <v>0.4</v>
      </c>
      <c r="D2455" s="276">
        <f t="shared" si="76"/>
        <v>9.5887974958655793</v>
      </c>
      <c r="L2455" s="114">
        <f>IF(C2455&lt;$G$6,Lähteandmed!$E$45*1.2*1.005*($G$6-O2455),0)</f>
        <v>30.84504192</v>
      </c>
      <c r="M2455" s="276" t="str">
        <f>IF(($G$4-Lähteandmed!$H$45*(Kraadpäevad!$G$4-Kraadpäevad!C2455))&gt;Lähteandmed!$I$45,($G$4-Lähteandmed!$H$45*(Kraadpäevad!$G$4-Kraadpäevad!C2455)),Lähteandmed!$I$45)</f>
        <v/>
      </c>
      <c r="N2455" s="114">
        <f>IFERROR(($G$4-M2455)/($G$4-C2455),Lähteandmed!$H$45)</f>
        <v>0</v>
      </c>
      <c r="O2455" s="276">
        <f t="shared" si="77"/>
        <v>0.4</v>
      </c>
      <c r="P2455" s="276">
        <f>IF(O2455&lt;($G$6-1),Lähteandmed!$E$45*1.2*1.005*(($G$6-1)-O2455),0)</f>
        <v>29.09248272</v>
      </c>
    </row>
    <row r="2456" spans="2:16">
      <c r="B2456" s="113">
        <v>2452</v>
      </c>
      <c r="C2456" s="113">
        <v>0.3</v>
      </c>
      <c r="D2456" s="276">
        <f t="shared" si="76"/>
        <v>9.6887974958655789</v>
      </c>
      <c r="L2456" s="114">
        <f>IF(C2456&lt;$G$6,Lähteandmed!$E$45*1.2*1.005*($G$6-O2456),0)</f>
        <v>31.020297839999998</v>
      </c>
      <c r="M2456" s="276" t="str">
        <f>IF(($G$4-Lähteandmed!$H$45*(Kraadpäevad!$G$4-Kraadpäevad!C2456))&gt;Lähteandmed!$I$45,($G$4-Lähteandmed!$H$45*(Kraadpäevad!$G$4-Kraadpäevad!C2456)),Lähteandmed!$I$45)</f>
        <v/>
      </c>
      <c r="N2456" s="114">
        <f>IFERROR(($G$4-M2456)/($G$4-C2456),Lähteandmed!$H$45)</f>
        <v>0</v>
      </c>
      <c r="O2456" s="276">
        <f t="shared" si="77"/>
        <v>0.3</v>
      </c>
      <c r="P2456" s="276">
        <f>IF(O2456&lt;($G$6-1),Lähteandmed!$E$45*1.2*1.005*(($G$6-1)-O2456),0)</f>
        <v>29.267738639999997</v>
      </c>
    </row>
    <row r="2457" spans="2:16">
      <c r="B2457" s="113">
        <v>2453</v>
      </c>
      <c r="C2457" s="113">
        <v>0.1</v>
      </c>
      <c r="D2457" s="276">
        <f t="shared" si="76"/>
        <v>9.88879749586558</v>
      </c>
      <c r="L2457" s="114">
        <f>IF(C2457&lt;$G$6,Lähteandmed!$E$45*1.2*1.005*($G$6-O2457),0)</f>
        <v>31.370809679999994</v>
      </c>
      <c r="M2457" s="276" t="str">
        <f>IF(($G$4-Lähteandmed!$H$45*(Kraadpäevad!$G$4-Kraadpäevad!C2457))&gt;Lähteandmed!$I$45,($G$4-Lähteandmed!$H$45*(Kraadpäevad!$G$4-Kraadpäevad!C2457)),Lähteandmed!$I$45)</f>
        <v/>
      </c>
      <c r="N2457" s="114">
        <f>IFERROR(($G$4-M2457)/($G$4-C2457),Lähteandmed!$H$45)</f>
        <v>0</v>
      </c>
      <c r="O2457" s="276">
        <f t="shared" si="77"/>
        <v>0.1</v>
      </c>
      <c r="P2457" s="276">
        <f>IF(O2457&lt;($G$6-1),Lähteandmed!$E$45*1.2*1.005*(($G$6-1)-O2457),0)</f>
        <v>29.618250479999997</v>
      </c>
    </row>
    <row r="2458" spans="2:16">
      <c r="B2458" s="113">
        <v>2454</v>
      </c>
      <c r="C2458" s="113">
        <v>0</v>
      </c>
      <c r="D2458" s="276">
        <f t="shared" si="76"/>
        <v>9.9887974958655796</v>
      </c>
      <c r="L2458" s="114">
        <f>IF(C2458&lt;$G$6,Lähteandmed!$E$45*1.2*1.005*($G$6-O2458),0)</f>
        <v>31.546065599999999</v>
      </c>
      <c r="M2458" s="276" t="str">
        <f>IF(($G$4-Lähteandmed!$H$45*(Kraadpäevad!$G$4-Kraadpäevad!C2458))&gt;Lähteandmed!$I$45,($G$4-Lähteandmed!$H$45*(Kraadpäevad!$G$4-Kraadpäevad!C2458)),Lähteandmed!$I$45)</f>
        <v/>
      </c>
      <c r="N2458" s="114">
        <f>IFERROR(($G$4-M2458)/($G$4-C2458),Lähteandmed!$H$45)</f>
        <v>0</v>
      </c>
      <c r="O2458" s="276">
        <f t="shared" si="77"/>
        <v>0</v>
      </c>
      <c r="P2458" s="276">
        <f>IF(O2458&lt;($G$6-1),Lähteandmed!$E$45*1.2*1.005*(($G$6-1)-O2458),0)</f>
        <v>29.793506399999998</v>
      </c>
    </row>
    <row r="2459" spans="2:16">
      <c r="B2459" s="113">
        <v>2455</v>
      </c>
      <c r="C2459" s="113">
        <v>0.1</v>
      </c>
      <c r="D2459" s="276">
        <f t="shared" si="76"/>
        <v>9.88879749586558</v>
      </c>
      <c r="L2459" s="114">
        <f>IF(C2459&lt;$G$6,Lähteandmed!$E$45*1.2*1.005*($G$6-O2459),0)</f>
        <v>31.370809679999994</v>
      </c>
      <c r="M2459" s="276" t="str">
        <f>IF(($G$4-Lähteandmed!$H$45*(Kraadpäevad!$G$4-Kraadpäevad!C2459))&gt;Lähteandmed!$I$45,($G$4-Lähteandmed!$H$45*(Kraadpäevad!$G$4-Kraadpäevad!C2459)),Lähteandmed!$I$45)</f>
        <v/>
      </c>
      <c r="N2459" s="114">
        <f>IFERROR(($G$4-M2459)/($G$4-C2459),Lähteandmed!$H$45)</f>
        <v>0</v>
      </c>
      <c r="O2459" s="276">
        <f t="shared" si="77"/>
        <v>0.1</v>
      </c>
      <c r="P2459" s="276">
        <f>IF(O2459&lt;($G$6-1),Lähteandmed!$E$45*1.2*1.005*(($G$6-1)-O2459),0)</f>
        <v>29.618250479999997</v>
      </c>
    </row>
    <row r="2460" spans="2:16">
      <c r="B2460" s="113">
        <v>2456</v>
      </c>
      <c r="C2460" s="113">
        <v>0.1</v>
      </c>
      <c r="D2460" s="276">
        <f t="shared" si="76"/>
        <v>9.88879749586558</v>
      </c>
      <c r="L2460" s="114">
        <f>IF(C2460&lt;$G$6,Lähteandmed!$E$45*1.2*1.005*($G$6-O2460),0)</f>
        <v>31.370809679999994</v>
      </c>
      <c r="M2460" s="276" t="str">
        <f>IF(($G$4-Lähteandmed!$H$45*(Kraadpäevad!$G$4-Kraadpäevad!C2460))&gt;Lähteandmed!$I$45,($G$4-Lähteandmed!$H$45*(Kraadpäevad!$G$4-Kraadpäevad!C2460)),Lähteandmed!$I$45)</f>
        <v/>
      </c>
      <c r="N2460" s="114">
        <f>IFERROR(($G$4-M2460)/($G$4-C2460),Lähteandmed!$H$45)</f>
        <v>0</v>
      </c>
      <c r="O2460" s="276">
        <f t="shared" si="77"/>
        <v>0.1</v>
      </c>
      <c r="P2460" s="276">
        <f>IF(O2460&lt;($G$6-1),Lähteandmed!$E$45*1.2*1.005*(($G$6-1)-O2460),0)</f>
        <v>29.618250479999997</v>
      </c>
    </row>
    <row r="2461" spans="2:16">
      <c r="B2461" s="113">
        <v>2457</v>
      </c>
      <c r="C2461" s="113">
        <v>0.2</v>
      </c>
      <c r="D2461" s="276">
        <f t="shared" si="76"/>
        <v>9.7887974958655803</v>
      </c>
      <c r="L2461" s="114">
        <f>IF(C2461&lt;$G$6,Lähteandmed!$E$45*1.2*1.005*($G$6-O2461),0)</f>
        <v>31.195553759999999</v>
      </c>
      <c r="M2461" s="276" t="str">
        <f>IF(($G$4-Lähteandmed!$H$45*(Kraadpäevad!$G$4-Kraadpäevad!C2461))&gt;Lähteandmed!$I$45,($G$4-Lähteandmed!$H$45*(Kraadpäevad!$G$4-Kraadpäevad!C2461)),Lähteandmed!$I$45)</f>
        <v/>
      </c>
      <c r="N2461" s="114">
        <f>IFERROR(($G$4-M2461)/($G$4-C2461),Lähteandmed!$H$45)</f>
        <v>0</v>
      </c>
      <c r="O2461" s="276">
        <f t="shared" si="77"/>
        <v>0.2</v>
      </c>
      <c r="P2461" s="276">
        <f>IF(O2461&lt;($G$6-1),Lähteandmed!$E$45*1.2*1.005*(($G$6-1)-O2461),0)</f>
        <v>29.442994559999999</v>
      </c>
    </row>
    <row r="2462" spans="2:16">
      <c r="B2462" s="113">
        <v>2458</v>
      </c>
      <c r="C2462" s="113">
        <v>0.7</v>
      </c>
      <c r="D2462" s="276">
        <f t="shared" si="76"/>
        <v>9.2887974958655803</v>
      </c>
      <c r="L2462" s="114">
        <f>IF(C2462&lt;$G$6,Lähteandmed!$E$45*1.2*1.005*($G$6-O2462),0)</f>
        <v>30.319274159999999</v>
      </c>
      <c r="M2462" s="276" t="str">
        <f>IF(($G$4-Lähteandmed!$H$45*(Kraadpäevad!$G$4-Kraadpäevad!C2462))&gt;Lähteandmed!$I$45,($G$4-Lähteandmed!$H$45*(Kraadpäevad!$G$4-Kraadpäevad!C2462)),Lähteandmed!$I$45)</f>
        <v/>
      </c>
      <c r="N2462" s="114">
        <f>IFERROR(($G$4-M2462)/($G$4-C2462),Lähteandmed!$H$45)</f>
        <v>0</v>
      </c>
      <c r="O2462" s="276">
        <f t="shared" si="77"/>
        <v>0.7</v>
      </c>
      <c r="P2462" s="276">
        <f>IF(O2462&lt;($G$6-1),Lähteandmed!$E$45*1.2*1.005*(($G$6-1)-O2462),0)</f>
        <v>28.566714959999999</v>
      </c>
    </row>
    <row r="2463" spans="2:16">
      <c r="B2463" s="113">
        <v>2459</v>
      </c>
      <c r="C2463" s="113">
        <v>1.2</v>
      </c>
      <c r="D2463" s="276">
        <f t="shared" si="76"/>
        <v>8.7887974958655803</v>
      </c>
      <c r="L2463" s="114">
        <f>IF(C2463&lt;$G$6,Lähteandmed!$E$45*1.2*1.005*($G$6-O2463),0)</f>
        <v>29.442994559999999</v>
      </c>
      <c r="M2463" s="276" t="str">
        <f>IF(($G$4-Lähteandmed!$H$45*(Kraadpäevad!$G$4-Kraadpäevad!C2463))&gt;Lähteandmed!$I$45,($G$4-Lähteandmed!$H$45*(Kraadpäevad!$G$4-Kraadpäevad!C2463)),Lähteandmed!$I$45)</f>
        <v/>
      </c>
      <c r="N2463" s="114">
        <f>IFERROR(($G$4-M2463)/($G$4-C2463),Lähteandmed!$H$45)</f>
        <v>0</v>
      </c>
      <c r="O2463" s="276">
        <f t="shared" si="77"/>
        <v>1.2</v>
      </c>
      <c r="P2463" s="276">
        <f>IF(O2463&lt;($G$6-1),Lähteandmed!$E$45*1.2*1.005*(($G$6-1)-O2463),0)</f>
        <v>27.690435359999999</v>
      </c>
    </row>
    <row r="2464" spans="2:16">
      <c r="B2464" s="113">
        <v>2460</v>
      </c>
      <c r="C2464" s="113">
        <v>1.7</v>
      </c>
      <c r="D2464" s="276">
        <f t="shared" si="76"/>
        <v>8.2887974958655803</v>
      </c>
      <c r="L2464" s="114">
        <f>IF(C2464&lt;$G$6,Lähteandmed!$E$45*1.2*1.005*($G$6-O2464),0)</f>
        <v>28.566714959999999</v>
      </c>
      <c r="M2464" s="276" t="str">
        <f>IF(($G$4-Lähteandmed!$H$45*(Kraadpäevad!$G$4-Kraadpäevad!C2464))&gt;Lähteandmed!$I$45,($G$4-Lähteandmed!$H$45*(Kraadpäevad!$G$4-Kraadpäevad!C2464)),Lähteandmed!$I$45)</f>
        <v/>
      </c>
      <c r="N2464" s="114">
        <f>IFERROR(($G$4-M2464)/($G$4-C2464),Lähteandmed!$H$45)</f>
        <v>0</v>
      </c>
      <c r="O2464" s="276">
        <f t="shared" si="77"/>
        <v>1.7</v>
      </c>
      <c r="P2464" s="276">
        <f>IF(O2464&lt;($G$6-1),Lähteandmed!$E$45*1.2*1.005*(($G$6-1)-O2464),0)</f>
        <v>26.814155759999998</v>
      </c>
    </row>
    <row r="2465" spans="2:16">
      <c r="B2465" s="113">
        <v>2461</v>
      </c>
      <c r="C2465" s="113">
        <v>1.9</v>
      </c>
      <c r="D2465" s="276">
        <f t="shared" si="76"/>
        <v>8.0887974958655793</v>
      </c>
      <c r="L2465" s="114">
        <f>IF(C2465&lt;$G$6,Lähteandmed!$E$45*1.2*1.005*($G$6-O2465),0)</f>
        <v>28.216203119999999</v>
      </c>
      <c r="M2465" s="276" t="str">
        <f>IF(($G$4-Lähteandmed!$H$45*(Kraadpäevad!$G$4-Kraadpäevad!C2465))&gt;Lähteandmed!$I$45,($G$4-Lähteandmed!$H$45*(Kraadpäevad!$G$4-Kraadpäevad!C2465)),Lähteandmed!$I$45)</f>
        <v/>
      </c>
      <c r="N2465" s="114">
        <f>IFERROR(($G$4-M2465)/($G$4-C2465),Lähteandmed!$H$45)</f>
        <v>0</v>
      </c>
      <c r="O2465" s="276">
        <f t="shared" si="77"/>
        <v>1.9</v>
      </c>
      <c r="P2465" s="276">
        <f>IF(O2465&lt;($G$6-1),Lähteandmed!$E$45*1.2*1.005*(($G$6-1)-O2465),0)</f>
        <v>26.463643919999999</v>
      </c>
    </row>
    <row r="2466" spans="2:16">
      <c r="B2466" s="113">
        <v>2462</v>
      </c>
      <c r="C2466" s="113">
        <v>2.2000000000000002</v>
      </c>
      <c r="D2466" s="276">
        <f t="shared" si="76"/>
        <v>7.7887974958655795</v>
      </c>
      <c r="L2466" s="114">
        <f>IF(C2466&lt;$G$6,Lähteandmed!$E$45*1.2*1.005*($G$6-O2466),0)</f>
        <v>27.690435359999999</v>
      </c>
      <c r="M2466" s="276" t="str">
        <f>IF(($G$4-Lähteandmed!$H$45*(Kraadpäevad!$G$4-Kraadpäevad!C2466))&gt;Lähteandmed!$I$45,($G$4-Lähteandmed!$H$45*(Kraadpäevad!$G$4-Kraadpäevad!C2466)),Lähteandmed!$I$45)</f>
        <v/>
      </c>
      <c r="N2466" s="114">
        <f>IFERROR(($G$4-M2466)/($G$4-C2466),Lähteandmed!$H$45)</f>
        <v>0</v>
      </c>
      <c r="O2466" s="276">
        <f t="shared" si="77"/>
        <v>2.2000000000000002</v>
      </c>
      <c r="P2466" s="276">
        <f>IF(O2466&lt;($G$6-1),Lähteandmed!$E$45*1.2*1.005*(($G$6-1)-O2466),0)</f>
        <v>25.937876159999998</v>
      </c>
    </row>
    <row r="2467" spans="2:16">
      <c r="B2467" s="113">
        <v>2463</v>
      </c>
      <c r="C2467" s="113">
        <v>2.4</v>
      </c>
      <c r="D2467" s="276">
        <f t="shared" si="76"/>
        <v>7.5887974958655793</v>
      </c>
      <c r="L2467" s="114">
        <f>IF(C2467&lt;$G$6,Lähteandmed!$E$45*1.2*1.005*($G$6-O2467),0)</f>
        <v>27.339923519999996</v>
      </c>
      <c r="M2467" s="276" t="str">
        <f>IF(($G$4-Lähteandmed!$H$45*(Kraadpäevad!$G$4-Kraadpäevad!C2467))&gt;Lähteandmed!$I$45,($G$4-Lähteandmed!$H$45*(Kraadpäevad!$G$4-Kraadpäevad!C2467)),Lähteandmed!$I$45)</f>
        <v/>
      </c>
      <c r="N2467" s="114">
        <f>IFERROR(($G$4-M2467)/($G$4-C2467),Lähteandmed!$H$45)</f>
        <v>0</v>
      </c>
      <c r="O2467" s="276">
        <f t="shared" si="77"/>
        <v>2.4</v>
      </c>
      <c r="P2467" s="276">
        <f>IF(O2467&lt;($G$6-1),Lähteandmed!$E$45*1.2*1.005*(($G$6-1)-O2467),0)</f>
        <v>25.587364319999999</v>
      </c>
    </row>
    <row r="2468" spans="2:16">
      <c r="B2468" s="113">
        <v>2464</v>
      </c>
      <c r="C2468" s="113">
        <v>2.6</v>
      </c>
      <c r="D2468" s="276">
        <f t="shared" si="76"/>
        <v>7.38879749586558</v>
      </c>
      <c r="L2468" s="114">
        <f>IF(C2468&lt;$G$6,Lähteandmed!$E$45*1.2*1.005*($G$6-O2468),0)</f>
        <v>26.98941168</v>
      </c>
      <c r="M2468" s="276" t="str">
        <f>IF(($G$4-Lähteandmed!$H$45*(Kraadpäevad!$G$4-Kraadpäevad!C2468))&gt;Lähteandmed!$I$45,($G$4-Lähteandmed!$H$45*(Kraadpäevad!$G$4-Kraadpäevad!C2468)),Lähteandmed!$I$45)</f>
        <v/>
      </c>
      <c r="N2468" s="114">
        <f>IFERROR(($G$4-M2468)/($G$4-C2468),Lähteandmed!$H$45)</f>
        <v>0</v>
      </c>
      <c r="O2468" s="276">
        <f t="shared" si="77"/>
        <v>2.6</v>
      </c>
      <c r="P2468" s="276">
        <f>IF(O2468&lt;($G$6-1),Lähteandmed!$E$45*1.2*1.005*(($G$6-1)-O2468),0)</f>
        <v>25.23685248</v>
      </c>
    </row>
    <row r="2469" spans="2:16">
      <c r="B2469" s="113">
        <v>2465</v>
      </c>
      <c r="C2469" s="113">
        <v>2.8</v>
      </c>
      <c r="D2469" s="276">
        <f t="shared" si="76"/>
        <v>7.1887974958655798</v>
      </c>
      <c r="L2469" s="114">
        <f>IF(C2469&lt;$G$6,Lähteandmed!$E$45*1.2*1.005*($G$6-O2469),0)</f>
        <v>26.638899839999997</v>
      </c>
      <c r="M2469" s="276" t="str">
        <f>IF(($G$4-Lähteandmed!$H$45*(Kraadpäevad!$G$4-Kraadpäevad!C2469))&gt;Lähteandmed!$I$45,($G$4-Lähteandmed!$H$45*(Kraadpäevad!$G$4-Kraadpäevad!C2469)),Lähteandmed!$I$45)</f>
        <v/>
      </c>
      <c r="N2469" s="114">
        <f>IFERROR(($G$4-M2469)/($G$4-C2469),Lähteandmed!$H$45)</f>
        <v>0</v>
      </c>
      <c r="O2469" s="276">
        <f t="shared" si="77"/>
        <v>2.8</v>
      </c>
      <c r="P2469" s="276">
        <f>IF(O2469&lt;($G$6-1),Lähteandmed!$E$45*1.2*1.005*(($G$6-1)-O2469),0)</f>
        <v>24.886340639999997</v>
      </c>
    </row>
    <row r="2470" spans="2:16">
      <c r="B2470" s="113">
        <v>2466</v>
      </c>
      <c r="C2470" s="113">
        <v>3</v>
      </c>
      <c r="D2470" s="276">
        <f t="shared" si="76"/>
        <v>6.9887974958655796</v>
      </c>
      <c r="L2470" s="114">
        <f>IF(C2470&lt;$G$6,Lähteandmed!$E$45*1.2*1.005*($G$6-O2470),0)</f>
        <v>26.288387999999998</v>
      </c>
      <c r="M2470" s="276" t="str">
        <f>IF(($G$4-Lähteandmed!$H$45*(Kraadpäevad!$G$4-Kraadpäevad!C2470))&gt;Lähteandmed!$I$45,($G$4-Lähteandmed!$H$45*(Kraadpäevad!$G$4-Kraadpäevad!C2470)),Lähteandmed!$I$45)</f>
        <v/>
      </c>
      <c r="N2470" s="114">
        <f>IFERROR(($G$4-M2470)/($G$4-C2470),Lähteandmed!$H$45)</f>
        <v>0</v>
      </c>
      <c r="O2470" s="276">
        <f t="shared" si="77"/>
        <v>3</v>
      </c>
      <c r="P2470" s="276">
        <f>IF(O2470&lt;($G$6-1),Lähteandmed!$E$45*1.2*1.005*(($G$6-1)-O2470),0)</f>
        <v>24.535828799999997</v>
      </c>
    </row>
    <row r="2471" spans="2:16">
      <c r="B2471" s="113">
        <v>2467</v>
      </c>
      <c r="C2471" s="113">
        <v>2.8</v>
      </c>
      <c r="D2471" s="276">
        <f t="shared" si="76"/>
        <v>7.1887974958655798</v>
      </c>
      <c r="L2471" s="114">
        <f>IF(C2471&lt;$G$6,Lähteandmed!$E$45*1.2*1.005*($G$6-O2471),0)</f>
        <v>26.638899839999997</v>
      </c>
      <c r="M2471" s="276" t="str">
        <f>IF(($G$4-Lähteandmed!$H$45*(Kraadpäevad!$G$4-Kraadpäevad!C2471))&gt;Lähteandmed!$I$45,($G$4-Lähteandmed!$H$45*(Kraadpäevad!$G$4-Kraadpäevad!C2471)),Lähteandmed!$I$45)</f>
        <v/>
      </c>
      <c r="N2471" s="114">
        <f>IFERROR(($G$4-M2471)/($G$4-C2471),Lähteandmed!$H$45)</f>
        <v>0</v>
      </c>
      <c r="O2471" s="276">
        <f t="shared" si="77"/>
        <v>2.8</v>
      </c>
      <c r="P2471" s="276">
        <f>IF(O2471&lt;($G$6-1),Lähteandmed!$E$45*1.2*1.005*(($G$6-1)-O2471),0)</f>
        <v>24.886340639999997</v>
      </c>
    </row>
    <row r="2472" spans="2:16">
      <c r="B2472" s="113">
        <v>2468</v>
      </c>
      <c r="C2472" s="113">
        <v>2.6</v>
      </c>
      <c r="D2472" s="276">
        <f t="shared" si="76"/>
        <v>7.38879749586558</v>
      </c>
      <c r="L2472" s="114">
        <f>IF(C2472&lt;$G$6,Lähteandmed!$E$45*1.2*1.005*($G$6-O2472),0)</f>
        <v>26.98941168</v>
      </c>
      <c r="M2472" s="276" t="str">
        <f>IF(($G$4-Lähteandmed!$H$45*(Kraadpäevad!$G$4-Kraadpäevad!C2472))&gt;Lähteandmed!$I$45,($G$4-Lähteandmed!$H$45*(Kraadpäevad!$G$4-Kraadpäevad!C2472)),Lähteandmed!$I$45)</f>
        <v/>
      </c>
      <c r="N2472" s="114">
        <f>IFERROR(($G$4-M2472)/($G$4-C2472),Lähteandmed!$H$45)</f>
        <v>0</v>
      </c>
      <c r="O2472" s="276">
        <f t="shared" si="77"/>
        <v>2.6</v>
      </c>
      <c r="P2472" s="276">
        <f>IF(O2472&lt;($G$6-1),Lähteandmed!$E$45*1.2*1.005*(($G$6-1)-O2472),0)</f>
        <v>25.23685248</v>
      </c>
    </row>
    <row r="2473" spans="2:16">
      <c r="B2473" s="113">
        <v>2469</v>
      </c>
      <c r="C2473" s="113">
        <v>2.4</v>
      </c>
      <c r="D2473" s="276">
        <f t="shared" si="76"/>
        <v>7.5887974958655793</v>
      </c>
      <c r="L2473" s="114">
        <f>IF(C2473&lt;$G$6,Lähteandmed!$E$45*1.2*1.005*($G$6-O2473),0)</f>
        <v>27.339923519999996</v>
      </c>
      <c r="M2473" s="276" t="str">
        <f>IF(($G$4-Lähteandmed!$H$45*(Kraadpäevad!$G$4-Kraadpäevad!C2473))&gt;Lähteandmed!$I$45,($G$4-Lähteandmed!$H$45*(Kraadpäevad!$G$4-Kraadpäevad!C2473)),Lähteandmed!$I$45)</f>
        <v/>
      </c>
      <c r="N2473" s="114">
        <f>IFERROR(($G$4-M2473)/($G$4-C2473),Lähteandmed!$H$45)</f>
        <v>0</v>
      </c>
      <c r="O2473" s="276">
        <f t="shared" si="77"/>
        <v>2.4</v>
      </c>
      <c r="P2473" s="276">
        <f>IF(O2473&lt;($G$6-1),Lähteandmed!$E$45*1.2*1.005*(($G$6-1)-O2473),0)</f>
        <v>25.587364319999999</v>
      </c>
    </row>
    <row r="2474" spans="2:16">
      <c r="B2474" s="113">
        <v>2470</v>
      </c>
      <c r="C2474" s="113">
        <v>1.8</v>
      </c>
      <c r="D2474" s="276">
        <f t="shared" si="76"/>
        <v>8.1887974958655789</v>
      </c>
      <c r="L2474" s="114">
        <f>IF(C2474&lt;$G$6,Lähteandmed!$E$45*1.2*1.005*($G$6-O2474),0)</f>
        <v>28.391459039999997</v>
      </c>
      <c r="M2474" s="276" t="str">
        <f>IF(($G$4-Lähteandmed!$H$45*(Kraadpäevad!$G$4-Kraadpäevad!C2474))&gt;Lähteandmed!$I$45,($G$4-Lähteandmed!$H$45*(Kraadpäevad!$G$4-Kraadpäevad!C2474)),Lähteandmed!$I$45)</f>
        <v/>
      </c>
      <c r="N2474" s="114">
        <f>IFERROR(($G$4-M2474)/($G$4-C2474),Lähteandmed!$H$45)</f>
        <v>0</v>
      </c>
      <c r="O2474" s="276">
        <f t="shared" si="77"/>
        <v>1.8</v>
      </c>
      <c r="P2474" s="276">
        <f>IF(O2474&lt;($G$6-1),Lähteandmed!$E$45*1.2*1.005*(($G$6-1)-O2474),0)</f>
        <v>26.638899839999997</v>
      </c>
    </row>
    <row r="2475" spans="2:16">
      <c r="B2475" s="113">
        <v>2471</v>
      </c>
      <c r="C2475" s="113">
        <v>1.3</v>
      </c>
      <c r="D2475" s="276">
        <f t="shared" si="76"/>
        <v>8.6887974958655789</v>
      </c>
      <c r="L2475" s="114">
        <f>IF(C2475&lt;$G$6,Lähteandmed!$E$45*1.2*1.005*($G$6-O2475),0)</f>
        <v>29.267738639999997</v>
      </c>
      <c r="M2475" s="276" t="str">
        <f>IF(($G$4-Lähteandmed!$H$45*(Kraadpäevad!$G$4-Kraadpäevad!C2475))&gt;Lähteandmed!$I$45,($G$4-Lähteandmed!$H$45*(Kraadpäevad!$G$4-Kraadpäevad!C2475)),Lähteandmed!$I$45)</f>
        <v/>
      </c>
      <c r="N2475" s="114">
        <f>IFERROR(($G$4-M2475)/($G$4-C2475),Lähteandmed!$H$45)</f>
        <v>0</v>
      </c>
      <c r="O2475" s="276">
        <f t="shared" si="77"/>
        <v>1.3</v>
      </c>
      <c r="P2475" s="276">
        <f>IF(O2475&lt;($G$6-1),Lähteandmed!$E$45*1.2*1.005*(($G$6-1)-O2475),0)</f>
        <v>27.515179439999997</v>
      </c>
    </row>
    <row r="2476" spans="2:16">
      <c r="B2476" s="113">
        <v>2472</v>
      </c>
      <c r="C2476" s="113">
        <v>0.7</v>
      </c>
      <c r="D2476" s="276">
        <f t="shared" si="76"/>
        <v>9.2887974958655803</v>
      </c>
      <c r="L2476" s="114">
        <f>IF(C2476&lt;$G$6,Lähteandmed!$E$45*1.2*1.005*($G$6-O2476),0)</f>
        <v>30.319274159999999</v>
      </c>
      <c r="M2476" s="276" t="str">
        <f>IF(($G$4-Lähteandmed!$H$45*(Kraadpäevad!$G$4-Kraadpäevad!C2476))&gt;Lähteandmed!$I$45,($G$4-Lähteandmed!$H$45*(Kraadpäevad!$G$4-Kraadpäevad!C2476)),Lähteandmed!$I$45)</f>
        <v/>
      </c>
      <c r="N2476" s="114">
        <f>IFERROR(($G$4-M2476)/($G$4-C2476),Lähteandmed!$H$45)</f>
        <v>0</v>
      </c>
      <c r="O2476" s="276">
        <f t="shared" si="77"/>
        <v>0.7</v>
      </c>
      <c r="P2476" s="276">
        <f>IF(O2476&lt;($G$6-1),Lähteandmed!$E$45*1.2*1.005*(($G$6-1)-O2476),0)</f>
        <v>28.566714959999999</v>
      </c>
    </row>
    <row r="2477" spans="2:16">
      <c r="B2477" s="113">
        <v>2473</v>
      </c>
      <c r="C2477" s="113">
        <v>0.2</v>
      </c>
      <c r="D2477" s="276">
        <f t="shared" si="76"/>
        <v>9.7887974958655803</v>
      </c>
      <c r="L2477" s="114">
        <f>IF(C2477&lt;$G$6,Lähteandmed!$E$45*1.2*1.005*($G$6-O2477),0)</f>
        <v>31.195553759999999</v>
      </c>
      <c r="M2477" s="276" t="str">
        <f>IF(($G$4-Lähteandmed!$H$45*(Kraadpäevad!$G$4-Kraadpäevad!C2477))&gt;Lähteandmed!$I$45,($G$4-Lähteandmed!$H$45*(Kraadpäevad!$G$4-Kraadpäevad!C2477)),Lähteandmed!$I$45)</f>
        <v/>
      </c>
      <c r="N2477" s="114">
        <f>IFERROR(($G$4-M2477)/($G$4-C2477),Lähteandmed!$H$45)</f>
        <v>0</v>
      </c>
      <c r="O2477" s="276">
        <f t="shared" si="77"/>
        <v>0.2</v>
      </c>
      <c r="P2477" s="276">
        <f>IF(O2477&lt;($G$6-1),Lähteandmed!$E$45*1.2*1.005*(($G$6-1)-O2477),0)</f>
        <v>29.442994559999999</v>
      </c>
    </row>
    <row r="2478" spans="2:16">
      <c r="B2478" s="113">
        <v>2474</v>
      </c>
      <c r="C2478" s="113">
        <v>-0.2</v>
      </c>
      <c r="D2478" s="276">
        <f t="shared" si="76"/>
        <v>10.188797495865579</v>
      </c>
      <c r="L2478" s="114">
        <f>IF(C2478&lt;$G$6,Lähteandmed!$E$45*1.2*1.005*($G$6-O2478),0)</f>
        <v>31.896577439999998</v>
      </c>
      <c r="M2478" s="276" t="str">
        <f>IF(($G$4-Lähteandmed!$H$45*(Kraadpäevad!$G$4-Kraadpäevad!C2478))&gt;Lähteandmed!$I$45,($G$4-Lähteandmed!$H$45*(Kraadpäevad!$G$4-Kraadpäevad!C2478)),Lähteandmed!$I$45)</f>
        <v/>
      </c>
      <c r="N2478" s="114">
        <f>IFERROR(($G$4-M2478)/($G$4-C2478),Lähteandmed!$H$45)</f>
        <v>0</v>
      </c>
      <c r="O2478" s="276">
        <f t="shared" si="77"/>
        <v>-0.2</v>
      </c>
      <c r="P2478" s="276">
        <f>IF(O2478&lt;($G$6-1),Lähteandmed!$E$45*1.2*1.005*(($G$6-1)-O2478),0)</f>
        <v>30.144018239999998</v>
      </c>
    </row>
    <row r="2479" spans="2:16">
      <c r="B2479" s="113">
        <v>2475</v>
      </c>
      <c r="C2479" s="113">
        <v>-0.7</v>
      </c>
      <c r="D2479" s="276">
        <f t="shared" si="76"/>
        <v>10.688797495865579</v>
      </c>
      <c r="L2479" s="114">
        <f>IF(C2479&lt;$G$6,Lähteandmed!$E$45*1.2*1.005*($G$6-O2479),0)</f>
        <v>32.772857039999998</v>
      </c>
      <c r="M2479" s="276" t="str">
        <f>IF(($G$4-Lähteandmed!$H$45*(Kraadpäevad!$G$4-Kraadpäevad!C2479))&gt;Lähteandmed!$I$45,($G$4-Lähteandmed!$H$45*(Kraadpäevad!$G$4-Kraadpäevad!C2479)),Lähteandmed!$I$45)</f>
        <v/>
      </c>
      <c r="N2479" s="114">
        <f>IFERROR(($G$4-M2479)/($G$4-C2479),Lähteandmed!$H$45)</f>
        <v>0</v>
      </c>
      <c r="O2479" s="276">
        <f t="shared" si="77"/>
        <v>-0.7</v>
      </c>
      <c r="P2479" s="276">
        <f>IF(O2479&lt;($G$6-1),Lähteandmed!$E$45*1.2*1.005*(($G$6-1)-O2479),0)</f>
        <v>31.020297839999998</v>
      </c>
    </row>
    <row r="2480" spans="2:16">
      <c r="B2480" s="113">
        <v>2476</v>
      </c>
      <c r="C2480" s="113">
        <v>-0.8</v>
      </c>
      <c r="D2480" s="276">
        <f t="shared" si="76"/>
        <v>10.78879749586558</v>
      </c>
      <c r="L2480" s="114">
        <f>IF(C2480&lt;$G$6,Lähteandmed!$E$45*1.2*1.005*($G$6-O2480),0)</f>
        <v>32.948112959999996</v>
      </c>
      <c r="M2480" s="276" t="str">
        <f>IF(($G$4-Lähteandmed!$H$45*(Kraadpäevad!$G$4-Kraadpäevad!C2480))&gt;Lähteandmed!$I$45,($G$4-Lähteandmed!$H$45*(Kraadpäevad!$G$4-Kraadpäevad!C2480)),Lähteandmed!$I$45)</f>
        <v/>
      </c>
      <c r="N2480" s="114">
        <f>IFERROR(($G$4-M2480)/($G$4-C2480),Lähteandmed!$H$45)</f>
        <v>0</v>
      </c>
      <c r="O2480" s="276">
        <f t="shared" si="77"/>
        <v>-0.8</v>
      </c>
      <c r="P2480" s="276">
        <f>IF(O2480&lt;($G$6-1),Lähteandmed!$E$45*1.2*1.005*(($G$6-1)-O2480),0)</f>
        <v>31.195553759999999</v>
      </c>
    </row>
    <row r="2481" spans="2:16">
      <c r="B2481" s="113">
        <v>2477</v>
      </c>
      <c r="C2481" s="113">
        <v>-0.9</v>
      </c>
      <c r="D2481" s="276">
        <f t="shared" si="76"/>
        <v>10.88879749586558</v>
      </c>
      <c r="L2481" s="114">
        <f>IF(C2481&lt;$G$6,Lähteandmed!$E$45*1.2*1.005*($G$6-O2481),0)</f>
        <v>33.123368879999994</v>
      </c>
      <c r="M2481" s="276" t="str">
        <f>IF(($G$4-Lähteandmed!$H$45*(Kraadpäevad!$G$4-Kraadpäevad!C2481))&gt;Lähteandmed!$I$45,($G$4-Lähteandmed!$H$45*(Kraadpäevad!$G$4-Kraadpäevad!C2481)),Lähteandmed!$I$45)</f>
        <v/>
      </c>
      <c r="N2481" s="114">
        <f>IFERROR(($G$4-M2481)/($G$4-C2481),Lähteandmed!$H$45)</f>
        <v>0</v>
      </c>
      <c r="O2481" s="276">
        <f t="shared" si="77"/>
        <v>-0.9</v>
      </c>
      <c r="P2481" s="276">
        <f>IF(O2481&lt;($G$6-1),Lähteandmed!$E$45*1.2*1.005*(($G$6-1)-O2481),0)</f>
        <v>31.370809679999994</v>
      </c>
    </row>
    <row r="2482" spans="2:16">
      <c r="B2482" s="113">
        <v>2478</v>
      </c>
      <c r="C2482" s="113">
        <v>-1</v>
      </c>
      <c r="D2482" s="276">
        <f t="shared" si="76"/>
        <v>10.98879749586558</v>
      </c>
      <c r="L2482" s="114">
        <f>IF(C2482&lt;$G$6,Lähteandmed!$E$45*1.2*1.005*($G$6-O2482),0)</f>
        <v>33.298624799999999</v>
      </c>
      <c r="M2482" s="276" t="str">
        <f>IF(($G$4-Lähteandmed!$H$45*(Kraadpäevad!$G$4-Kraadpäevad!C2482))&gt;Lähteandmed!$I$45,($G$4-Lähteandmed!$H$45*(Kraadpäevad!$G$4-Kraadpäevad!C2482)),Lähteandmed!$I$45)</f>
        <v/>
      </c>
      <c r="N2482" s="114">
        <f>IFERROR(($G$4-M2482)/($G$4-C2482),Lähteandmed!$H$45)</f>
        <v>0</v>
      </c>
      <c r="O2482" s="276">
        <f t="shared" si="77"/>
        <v>-1</v>
      </c>
      <c r="P2482" s="276">
        <f>IF(O2482&lt;($G$6-1),Lähteandmed!$E$45*1.2*1.005*(($G$6-1)-O2482),0)</f>
        <v>31.546065599999999</v>
      </c>
    </row>
    <row r="2483" spans="2:16">
      <c r="B2483" s="113">
        <v>2479</v>
      </c>
      <c r="C2483" s="113">
        <v>-0.6</v>
      </c>
      <c r="D2483" s="276">
        <f t="shared" si="76"/>
        <v>10.588797495865579</v>
      </c>
      <c r="L2483" s="114">
        <f>IF(C2483&lt;$G$6,Lähteandmed!$E$45*1.2*1.005*($G$6-O2483),0)</f>
        <v>32.59760112</v>
      </c>
      <c r="M2483" s="276" t="str">
        <f>IF(($G$4-Lähteandmed!$H$45*(Kraadpäevad!$G$4-Kraadpäevad!C2483))&gt;Lähteandmed!$I$45,($G$4-Lähteandmed!$H$45*(Kraadpäevad!$G$4-Kraadpäevad!C2483)),Lähteandmed!$I$45)</f>
        <v/>
      </c>
      <c r="N2483" s="114">
        <f>IFERROR(($G$4-M2483)/($G$4-C2483),Lähteandmed!$H$45)</f>
        <v>0</v>
      </c>
      <c r="O2483" s="276">
        <f t="shared" si="77"/>
        <v>-0.6</v>
      </c>
      <c r="P2483" s="276">
        <f>IF(O2483&lt;($G$6-1),Lähteandmed!$E$45*1.2*1.005*(($G$6-1)-O2483),0)</f>
        <v>30.84504192</v>
      </c>
    </row>
    <row r="2484" spans="2:16">
      <c r="B2484" s="113">
        <v>2480</v>
      </c>
      <c r="C2484" s="113">
        <v>-0.2</v>
      </c>
      <c r="D2484" s="276">
        <f t="shared" si="76"/>
        <v>10.188797495865579</v>
      </c>
      <c r="L2484" s="114">
        <f>IF(C2484&lt;$G$6,Lähteandmed!$E$45*1.2*1.005*($G$6-O2484),0)</f>
        <v>31.896577439999998</v>
      </c>
      <c r="M2484" s="276" t="str">
        <f>IF(($G$4-Lähteandmed!$H$45*(Kraadpäevad!$G$4-Kraadpäevad!C2484))&gt;Lähteandmed!$I$45,($G$4-Lähteandmed!$H$45*(Kraadpäevad!$G$4-Kraadpäevad!C2484)),Lähteandmed!$I$45)</f>
        <v/>
      </c>
      <c r="N2484" s="114">
        <f>IFERROR(($G$4-M2484)/($G$4-C2484),Lähteandmed!$H$45)</f>
        <v>0</v>
      </c>
      <c r="O2484" s="276">
        <f t="shared" si="77"/>
        <v>-0.2</v>
      </c>
      <c r="P2484" s="276">
        <f>IF(O2484&lt;($G$6-1),Lähteandmed!$E$45*1.2*1.005*(($G$6-1)-O2484),0)</f>
        <v>30.144018239999998</v>
      </c>
    </row>
    <row r="2485" spans="2:16">
      <c r="B2485" s="113">
        <v>2481</v>
      </c>
      <c r="C2485" s="113">
        <v>0.2</v>
      </c>
      <c r="D2485" s="276">
        <f t="shared" si="76"/>
        <v>9.7887974958655803</v>
      </c>
      <c r="L2485" s="114">
        <f>IF(C2485&lt;$G$6,Lähteandmed!$E$45*1.2*1.005*($G$6-O2485),0)</f>
        <v>31.195553759999999</v>
      </c>
      <c r="M2485" s="276" t="str">
        <f>IF(($G$4-Lähteandmed!$H$45*(Kraadpäevad!$G$4-Kraadpäevad!C2485))&gt;Lähteandmed!$I$45,($G$4-Lähteandmed!$H$45*(Kraadpäevad!$G$4-Kraadpäevad!C2485)),Lähteandmed!$I$45)</f>
        <v/>
      </c>
      <c r="N2485" s="114">
        <f>IFERROR(($G$4-M2485)/($G$4-C2485),Lähteandmed!$H$45)</f>
        <v>0</v>
      </c>
      <c r="O2485" s="276">
        <f t="shared" si="77"/>
        <v>0.2</v>
      </c>
      <c r="P2485" s="276">
        <f>IF(O2485&lt;($G$6-1),Lähteandmed!$E$45*1.2*1.005*(($G$6-1)-O2485),0)</f>
        <v>29.442994559999999</v>
      </c>
    </row>
    <row r="2486" spans="2:16">
      <c r="B2486" s="113">
        <v>2482</v>
      </c>
      <c r="C2486" s="113">
        <v>1.7</v>
      </c>
      <c r="D2486" s="276">
        <f t="shared" si="76"/>
        <v>8.2887974958655803</v>
      </c>
      <c r="L2486" s="114">
        <f>IF(C2486&lt;$G$6,Lähteandmed!$E$45*1.2*1.005*($G$6-O2486),0)</f>
        <v>28.566714959999999</v>
      </c>
      <c r="M2486" s="276" t="str">
        <f>IF(($G$4-Lähteandmed!$H$45*(Kraadpäevad!$G$4-Kraadpäevad!C2486))&gt;Lähteandmed!$I$45,($G$4-Lähteandmed!$H$45*(Kraadpäevad!$G$4-Kraadpäevad!C2486)),Lähteandmed!$I$45)</f>
        <v/>
      </c>
      <c r="N2486" s="114">
        <f>IFERROR(($G$4-M2486)/($G$4-C2486),Lähteandmed!$H$45)</f>
        <v>0</v>
      </c>
      <c r="O2486" s="276">
        <f t="shared" si="77"/>
        <v>1.7</v>
      </c>
      <c r="P2486" s="276">
        <f>IF(O2486&lt;($G$6-1),Lähteandmed!$E$45*1.2*1.005*(($G$6-1)-O2486),0)</f>
        <v>26.814155759999998</v>
      </c>
    </row>
    <row r="2487" spans="2:16">
      <c r="B2487" s="113">
        <v>2483</v>
      </c>
      <c r="C2487" s="113">
        <v>3.2</v>
      </c>
      <c r="D2487" s="276">
        <f t="shared" si="76"/>
        <v>6.7887974958655795</v>
      </c>
      <c r="L2487" s="114">
        <f>IF(C2487&lt;$G$6,Lähteandmed!$E$45*1.2*1.005*($G$6-O2487),0)</f>
        <v>25.937876159999998</v>
      </c>
      <c r="M2487" s="276" t="str">
        <f>IF(($G$4-Lähteandmed!$H$45*(Kraadpäevad!$G$4-Kraadpäevad!C2487))&gt;Lähteandmed!$I$45,($G$4-Lähteandmed!$H$45*(Kraadpäevad!$G$4-Kraadpäevad!C2487)),Lähteandmed!$I$45)</f>
        <v/>
      </c>
      <c r="N2487" s="114">
        <f>IFERROR(($G$4-M2487)/($G$4-C2487),Lähteandmed!$H$45)</f>
        <v>0</v>
      </c>
      <c r="O2487" s="276">
        <f t="shared" si="77"/>
        <v>3.2</v>
      </c>
      <c r="P2487" s="276">
        <f>IF(O2487&lt;($G$6-1),Lähteandmed!$E$45*1.2*1.005*(($G$6-1)-O2487),0)</f>
        <v>24.185316959999998</v>
      </c>
    </row>
    <row r="2488" spans="2:16">
      <c r="B2488" s="113">
        <v>2484</v>
      </c>
      <c r="C2488" s="113">
        <v>4.7</v>
      </c>
      <c r="D2488" s="276">
        <f t="shared" si="76"/>
        <v>5.2887974958655795</v>
      </c>
      <c r="L2488" s="114">
        <f>IF(C2488&lt;$G$6,Lähteandmed!$E$45*1.2*1.005*($G$6-O2488),0)</f>
        <v>23.309037359999998</v>
      </c>
      <c r="M2488" s="276" t="str">
        <f>IF(($G$4-Lähteandmed!$H$45*(Kraadpäevad!$G$4-Kraadpäevad!C2488))&gt;Lähteandmed!$I$45,($G$4-Lähteandmed!$H$45*(Kraadpäevad!$G$4-Kraadpäevad!C2488)),Lähteandmed!$I$45)</f>
        <v/>
      </c>
      <c r="N2488" s="114">
        <f>IFERROR(($G$4-M2488)/($G$4-C2488),Lähteandmed!$H$45)</f>
        <v>0</v>
      </c>
      <c r="O2488" s="276">
        <f t="shared" si="77"/>
        <v>4.7</v>
      </c>
      <c r="P2488" s="276">
        <f>IF(O2488&lt;($G$6-1),Lähteandmed!$E$45*1.2*1.005*(($G$6-1)-O2488),0)</f>
        <v>21.556478160000001</v>
      </c>
    </row>
    <row r="2489" spans="2:16">
      <c r="B2489" s="113">
        <v>2485</v>
      </c>
      <c r="C2489" s="113">
        <v>5.0999999999999996</v>
      </c>
      <c r="D2489" s="276">
        <f t="shared" si="76"/>
        <v>4.88879749586558</v>
      </c>
      <c r="L2489" s="114">
        <f>IF(C2489&lt;$G$6,Lähteandmed!$E$45*1.2*1.005*($G$6-O2489),0)</f>
        <v>22.608013679999999</v>
      </c>
      <c r="M2489" s="276" t="str">
        <f>IF(($G$4-Lähteandmed!$H$45*(Kraadpäevad!$G$4-Kraadpäevad!C2489))&gt;Lähteandmed!$I$45,($G$4-Lähteandmed!$H$45*(Kraadpäevad!$G$4-Kraadpäevad!C2489)),Lähteandmed!$I$45)</f>
        <v/>
      </c>
      <c r="N2489" s="114">
        <f>IFERROR(($G$4-M2489)/($G$4-C2489),Lähteandmed!$H$45)</f>
        <v>0</v>
      </c>
      <c r="O2489" s="276">
        <f t="shared" si="77"/>
        <v>5.0999999999999996</v>
      </c>
      <c r="P2489" s="276">
        <f>IF(O2489&lt;($G$6-1),Lähteandmed!$E$45*1.2*1.005*(($G$6-1)-O2489),0)</f>
        <v>20.855454479999999</v>
      </c>
    </row>
    <row r="2490" spans="2:16">
      <c r="B2490" s="113">
        <v>2486</v>
      </c>
      <c r="C2490" s="113">
        <v>5.5</v>
      </c>
      <c r="D2490" s="276">
        <f t="shared" si="76"/>
        <v>4.4887974958655796</v>
      </c>
      <c r="L2490" s="114">
        <f>IF(C2490&lt;$G$6,Lähteandmed!$E$45*1.2*1.005*($G$6-O2490),0)</f>
        <v>21.906989999999997</v>
      </c>
      <c r="M2490" s="276" t="str">
        <f>IF(($G$4-Lähteandmed!$H$45*(Kraadpäevad!$G$4-Kraadpäevad!C2490))&gt;Lähteandmed!$I$45,($G$4-Lähteandmed!$H$45*(Kraadpäevad!$G$4-Kraadpäevad!C2490)),Lähteandmed!$I$45)</f>
        <v/>
      </c>
      <c r="N2490" s="114">
        <f>IFERROR(($G$4-M2490)/($G$4-C2490),Lähteandmed!$H$45)</f>
        <v>0</v>
      </c>
      <c r="O2490" s="276">
        <f t="shared" si="77"/>
        <v>5.5</v>
      </c>
      <c r="P2490" s="276">
        <f>IF(O2490&lt;($G$6-1),Lähteandmed!$E$45*1.2*1.005*(($G$6-1)-O2490),0)</f>
        <v>20.1544308</v>
      </c>
    </row>
    <row r="2491" spans="2:16">
      <c r="B2491" s="113">
        <v>2487</v>
      </c>
      <c r="C2491" s="113">
        <v>5.9</v>
      </c>
      <c r="D2491" s="276">
        <f t="shared" si="76"/>
        <v>4.0887974958655793</v>
      </c>
      <c r="L2491" s="114">
        <f>IF(C2491&lt;$G$6,Lähteandmed!$E$45*1.2*1.005*($G$6-O2491),0)</f>
        <v>21.205966319999998</v>
      </c>
      <c r="M2491" s="276" t="str">
        <f>IF(($G$4-Lähteandmed!$H$45*(Kraadpäevad!$G$4-Kraadpäevad!C2491))&gt;Lähteandmed!$I$45,($G$4-Lähteandmed!$H$45*(Kraadpäevad!$G$4-Kraadpäevad!C2491)),Lähteandmed!$I$45)</f>
        <v/>
      </c>
      <c r="N2491" s="114">
        <f>IFERROR(($G$4-M2491)/($G$4-C2491),Lähteandmed!$H$45)</f>
        <v>0</v>
      </c>
      <c r="O2491" s="276">
        <f t="shared" si="77"/>
        <v>5.9</v>
      </c>
      <c r="P2491" s="276">
        <f>IF(O2491&lt;($G$6-1),Lähteandmed!$E$45*1.2*1.005*(($G$6-1)-O2491),0)</f>
        <v>19.453407119999998</v>
      </c>
    </row>
    <row r="2492" spans="2:16">
      <c r="B2492" s="113">
        <v>2488</v>
      </c>
      <c r="C2492" s="113">
        <v>5.9</v>
      </c>
      <c r="D2492" s="276">
        <f t="shared" si="76"/>
        <v>4.0887974958655793</v>
      </c>
      <c r="L2492" s="114">
        <f>IF(C2492&lt;$G$6,Lähteandmed!$E$45*1.2*1.005*($G$6-O2492),0)</f>
        <v>21.205966319999998</v>
      </c>
      <c r="M2492" s="276" t="str">
        <f>IF(($G$4-Lähteandmed!$H$45*(Kraadpäevad!$G$4-Kraadpäevad!C2492))&gt;Lähteandmed!$I$45,($G$4-Lähteandmed!$H$45*(Kraadpäevad!$G$4-Kraadpäevad!C2492)),Lähteandmed!$I$45)</f>
        <v/>
      </c>
      <c r="N2492" s="114">
        <f>IFERROR(($G$4-M2492)/($G$4-C2492),Lähteandmed!$H$45)</f>
        <v>0</v>
      </c>
      <c r="O2492" s="276">
        <f t="shared" si="77"/>
        <v>5.9</v>
      </c>
      <c r="P2492" s="276">
        <f>IF(O2492&lt;($G$6-1),Lähteandmed!$E$45*1.2*1.005*(($G$6-1)-O2492),0)</f>
        <v>19.453407119999998</v>
      </c>
    </row>
    <row r="2493" spans="2:16">
      <c r="B2493" s="113">
        <v>2489</v>
      </c>
      <c r="C2493" s="113">
        <v>5.8</v>
      </c>
      <c r="D2493" s="276">
        <f t="shared" si="76"/>
        <v>4.1887974958655798</v>
      </c>
      <c r="L2493" s="114">
        <f>IF(C2493&lt;$G$6,Lähteandmed!$E$45*1.2*1.005*($G$6-O2493),0)</f>
        <v>21.381222239999996</v>
      </c>
      <c r="M2493" s="276" t="str">
        <f>IF(($G$4-Lähteandmed!$H$45*(Kraadpäevad!$G$4-Kraadpäevad!C2493))&gt;Lähteandmed!$I$45,($G$4-Lähteandmed!$H$45*(Kraadpäevad!$G$4-Kraadpäevad!C2493)),Lähteandmed!$I$45)</f>
        <v/>
      </c>
      <c r="N2493" s="114">
        <f>IFERROR(($G$4-M2493)/($G$4-C2493),Lähteandmed!$H$45)</f>
        <v>0</v>
      </c>
      <c r="O2493" s="276">
        <f t="shared" si="77"/>
        <v>5.8</v>
      </c>
      <c r="P2493" s="276">
        <f>IF(O2493&lt;($G$6-1),Lähteandmed!$E$45*1.2*1.005*(($G$6-1)-O2493),0)</f>
        <v>19.628663039999996</v>
      </c>
    </row>
    <row r="2494" spans="2:16">
      <c r="B2494" s="113">
        <v>2490</v>
      </c>
      <c r="C2494" s="113">
        <v>5.8</v>
      </c>
      <c r="D2494" s="276">
        <f t="shared" si="76"/>
        <v>4.1887974958655798</v>
      </c>
      <c r="L2494" s="114">
        <f>IF(C2494&lt;$G$6,Lähteandmed!$E$45*1.2*1.005*($G$6-O2494),0)</f>
        <v>21.381222239999996</v>
      </c>
      <c r="M2494" s="276" t="str">
        <f>IF(($G$4-Lähteandmed!$H$45*(Kraadpäevad!$G$4-Kraadpäevad!C2494))&gt;Lähteandmed!$I$45,($G$4-Lähteandmed!$H$45*(Kraadpäevad!$G$4-Kraadpäevad!C2494)),Lähteandmed!$I$45)</f>
        <v/>
      </c>
      <c r="N2494" s="114">
        <f>IFERROR(($G$4-M2494)/($G$4-C2494),Lähteandmed!$H$45)</f>
        <v>0</v>
      </c>
      <c r="O2494" s="276">
        <f t="shared" si="77"/>
        <v>5.8</v>
      </c>
      <c r="P2494" s="276">
        <f>IF(O2494&lt;($G$6-1),Lähteandmed!$E$45*1.2*1.005*(($G$6-1)-O2494),0)</f>
        <v>19.628663039999996</v>
      </c>
    </row>
    <row r="2495" spans="2:16">
      <c r="B2495" s="113">
        <v>2491</v>
      </c>
      <c r="C2495" s="113">
        <v>4.8</v>
      </c>
      <c r="D2495" s="276">
        <f t="shared" si="76"/>
        <v>5.1887974958655798</v>
      </c>
      <c r="L2495" s="114">
        <f>IF(C2495&lt;$G$6,Lähteandmed!$E$45*1.2*1.005*($G$6-O2495),0)</f>
        <v>23.133781439999996</v>
      </c>
      <c r="M2495" s="276" t="str">
        <f>IF(($G$4-Lähteandmed!$H$45*(Kraadpäevad!$G$4-Kraadpäevad!C2495))&gt;Lähteandmed!$I$45,($G$4-Lähteandmed!$H$45*(Kraadpäevad!$G$4-Kraadpäevad!C2495)),Lähteandmed!$I$45)</f>
        <v/>
      </c>
      <c r="N2495" s="114">
        <f>IFERROR(($G$4-M2495)/($G$4-C2495),Lähteandmed!$H$45)</f>
        <v>0</v>
      </c>
      <c r="O2495" s="276">
        <f t="shared" si="77"/>
        <v>4.8</v>
      </c>
      <c r="P2495" s="276">
        <f>IF(O2495&lt;($G$6-1),Lähteandmed!$E$45*1.2*1.005*(($G$6-1)-O2495),0)</f>
        <v>21.381222239999996</v>
      </c>
    </row>
    <row r="2496" spans="2:16">
      <c r="B2496" s="113">
        <v>2492</v>
      </c>
      <c r="C2496" s="113">
        <v>3.9</v>
      </c>
      <c r="D2496" s="276">
        <f t="shared" si="76"/>
        <v>6.0887974958655793</v>
      </c>
      <c r="L2496" s="114">
        <f>IF(C2496&lt;$G$6,Lähteandmed!$E$45*1.2*1.005*($G$6-O2496),0)</f>
        <v>24.711084719999999</v>
      </c>
      <c r="M2496" s="276" t="str">
        <f>IF(($G$4-Lähteandmed!$H$45*(Kraadpäevad!$G$4-Kraadpäevad!C2496))&gt;Lähteandmed!$I$45,($G$4-Lähteandmed!$H$45*(Kraadpäevad!$G$4-Kraadpäevad!C2496)),Lähteandmed!$I$45)</f>
        <v/>
      </c>
      <c r="N2496" s="114">
        <f>IFERROR(($G$4-M2496)/($G$4-C2496),Lähteandmed!$H$45)</f>
        <v>0</v>
      </c>
      <c r="O2496" s="276">
        <f t="shared" si="77"/>
        <v>3.9</v>
      </c>
      <c r="P2496" s="276">
        <f>IF(O2496&lt;($G$6-1),Lähteandmed!$E$45*1.2*1.005*(($G$6-1)-O2496),0)</f>
        <v>22.958525519999998</v>
      </c>
    </row>
    <row r="2497" spans="2:16">
      <c r="B2497" s="113">
        <v>2493</v>
      </c>
      <c r="C2497" s="113">
        <v>2.9</v>
      </c>
      <c r="D2497" s="276">
        <f t="shared" si="76"/>
        <v>7.0887974958655793</v>
      </c>
      <c r="L2497" s="114">
        <f>IF(C2497&lt;$G$6,Lähteandmed!$E$45*1.2*1.005*($G$6-O2497),0)</f>
        <v>26.463643919999999</v>
      </c>
      <c r="M2497" s="276" t="str">
        <f>IF(($G$4-Lähteandmed!$H$45*(Kraadpäevad!$G$4-Kraadpäevad!C2497))&gt;Lähteandmed!$I$45,($G$4-Lähteandmed!$H$45*(Kraadpäevad!$G$4-Kraadpäevad!C2497)),Lähteandmed!$I$45)</f>
        <v/>
      </c>
      <c r="N2497" s="114">
        <f>IFERROR(($G$4-M2497)/($G$4-C2497),Lähteandmed!$H$45)</f>
        <v>0</v>
      </c>
      <c r="O2497" s="276">
        <f t="shared" si="77"/>
        <v>2.9</v>
      </c>
      <c r="P2497" s="276">
        <f>IF(O2497&lt;($G$6-1),Lähteandmed!$E$45*1.2*1.005*(($G$6-1)-O2497),0)</f>
        <v>24.711084719999999</v>
      </c>
    </row>
    <row r="2498" spans="2:16">
      <c r="B2498" s="113">
        <v>2494</v>
      </c>
      <c r="C2498" s="113">
        <v>2</v>
      </c>
      <c r="D2498" s="276">
        <f t="shared" si="76"/>
        <v>7.9887974958655796</v>
      </c>
      <c r="L2498" s="114">
        <f>IF(C2498&lt;$G$6,Lähteandmed!$E$45*1.2*1.005*($G$6-O2498),0)</f>
        <v>28.040947199999998</v>
      </c>
      <c r="M2498" s="276" t="str">
        <f>IF(($G$4-Lähteandmed!$H$45*(Kraadpäevad!$G$4-Kraadpäevad!C2498))&gt;Lähteandmed!$I$45,($G$4-Lähteandmed!$H$45*(Kraadpäevad!$G$4-Kraadpäevad!C2498)),Lähteandmed!$I$45)</f>
        <v/>
      </c>
      <c r="N2498" s="114">
        <f>IFERROR(($G$4-M2498)/($G$4-C2498),Lähteandmed!$H$45)</f>
        <v>0</v>
      </c>
      <c r="O2498" s="276">
        <f t="shared" si="77"/>
        <v>2</v>
      </c>
      <c r="P2498" s="276">
        <f>IF(O2498&lt;($G$6-1),Lähteandmed!$E$45*1.2*1.005*(($G$6-1)-O2498),0)</f>
        <v>26.288387999999998</v>
      </c>
    </row>
    <row r="2499" spans="2:16">
      <c r="B2499" s="113">
        <v>2495</v>
      </c>
      <c r="C2499" s="113">
        <v>1.1000000000000001</v>
      </c>
      <c r="D2499" s="276">
        <f t="shared" si="76"/>
        <v>8.88879749586558</v>
      </c>
      <c r="L2499" s="114">
        <f>IF(C2499&lt;$G$6,Lähteandmed!$E$45*1.2*1.005*($G$6-O2499),0)</f>
        <v>29.618250479999997</v>
      </c>
      <c r="M2499" s="276" t="str">
        <f>IF(($G$4-Lähteandmed!$H$45*(Kraadpäevad!$G$4-Kraadpäevad!C2499))&gt;Lähteandmed!$I$45,($G$4-Lähteandmed!$H$45*(Kraadpäevad!$G$4-Kraadpäevad!C2499)),Lähteandmed!$I$45)</f>
        <v/>
      </c>
      <c r="N2499" s="114">
        <f>IFERROR(($G$4-M2499)/($G$4-C2499),Lähteandmed!$H$45)</f>
        <v>0</v>
      </c>
      <c r="O2499" s="276">
        <f t="shared" si="77"/>
        <v>1.1000000000000001</v>
      </c>
      <c r="P2499" s="276">
        <f>IF(O2499&lt;($G$6-1),Lähteandmed!$E$45*1.2*1.005*(($G$6-1)-O2499),0)</f>
        <v>27.86569128</v>
      </c>
    </row>
    <row r="2500" spans="2:16">
      <c r="B2500" s="113">
        <v>2496</v>
      </c>
      <c r="C2500" s="113">
        <v>0.2</v>
      </c>
      <c r="D2500" s="276">
        <f t="shared" ref="D2500:D2563" si="78">IFERROR(IF($G$5-C2500&gt;0,$G$5-C2500,"0"),0)</f>
        <v>9.7887974958655803</v>
      </c>
      <c r="L2500" s="114">
        <f>IF(C2500&lt;$G$6,Lähteandmed!$E$45*1.2*1.005*($G$6-O2500),0)</f>
        <v>31.195553759999999</v>
      </c>
      <c r="M2500" s="276" t="str">
        <f>IF(($G$4-Lähteandmed!$H$45*(Kraadpäevad!$G$4-Kraadpäevad!C2500))&gt;Lähteandmed!$I$45,($G$4-Lähteandmed!$H$45*(Kraadpäevad!$G$4-Kraadpäevad!C2500)),Lähteandmed!$I$45)</f>
        <v/>
      </c>
      <c r="N2500" s="114">
        <f>IFERROR(($G$4-M2500)/($G$4-C2500),Lähteandmed!$H$45)</f>
        <v>0</v>
      </c>
      <c r="O2500" s="276">
        <f t="shared" ref="O2500:O2563" si="79">N2500*($G$4-C2500)+C2500</f>
        <v>0.2</v>
      </c>
      <c r="P2500" s="276">
        <f>IF(O2500&lt;($G$6-1),Lähteandmed!$E$45*1.2*1.005*(($G$6-1)-O2500),0)</f>
        <v>29.442994559999999</v>
      </c>
    </row>
    <row r="2501" spans="2:16">
      <c r="B2501" s="113">
        <v>2497</v>
      </c>
      <c r="C2501" s="113">
        <v>-0.4</v>
      </c>
      <c r="D2501" s="276">
        <f t="shared" si="78"/>
        <v>10.38879749586558</v>
      </c>
      <c r="L2501" s="114">
        <f>IF(C2501&lt;$G$6,Lähteandmed!$E$45*1.2*1.005*($G$6-O2501),0)</f>
        <v>32.247089279999997</v>
      </c>
      <c r="M2501" s="276" t="str">
        <f>IF(($G$4-Lähteandmed!$H$45*(Kraadpäevad!$G$4-Kraadpäevad!C2501))&gt;Lähteandmed!$I$45,($G$4-Lähteandmed!$H$45*(Kraadpäevad!$G$4-Kraadpäevad!C2501)),Lähteandmed!$I$45)</f>
        <v/>
      </c>
      <c r="N2501" s="114">
        <f>IFERROR(($G$4-M2501)/($G$4-C2501),Lähteandmed!$H$45)</f>
        <v>0</v>
      </c>
      <c r="O2501" s="276">
        <f t="shared" si="79"/>
        <v>-0.4</v>
      </c>
      <c r="P2501" s="276">
        <f>IF(O2501&lt;($G$6-1),Lähteandmed!$E$45*1.2*1.005*(($G$6-1)-O2501),0)</f>
        <v>30.494530079999997</v>
      </c>
    </row>
    <row r="2502" spans="2:16">
      <c r="B2502" s="113">
        <v>2498</v>
      </c>
      <c r="C2502" s="113">
        <v>-1.1000000000000001</v>
      </c>
      <c r="D2502" s="276">
        <f t="shared" si="78"/>
        <v>11.088797495865579</v>
      </c>
      <c r="L2502" s="114">
        <f>IF(C2502&lt;$G$6,Lähteandmed!$E$45*1.2*1.005*($G$6-O2502),0)</f>
        <v>33.473880719999997</v>
      </c>
      <c r="M2502" s="276" t="str">
        <f>IF(($G$4-Lähteandmed!$H$45*(Kraadpäevad!$G$4-Kraadpäevad!C2502))&gt;Lähteandmed!$I$45,($G$4-Lähteandmed!$H$45*(Kraadpäevad!$G$4-Kraadpäevad!C2502)),Lähteandmed!$I$45)</f>
        <v/>
      </c>
      <c r="N2502" s="114">
        <f>IFERROR(($G$4-M2502)/($G$4-C2502),Lähteandmed!$H$45)</f>
        <v>0</v>
      </c>
      <c r="O2502" s="276">
        <f t="shared" si="79"/>
        <v>-1.1000000000000001</v>
      </c>
      <c r="P2502" s="276">
        <f>IF(O2502&lt;($G$6-1),Lähteandmed!$E$45*1.2*1.005*(($G$6-1)-O2502),0)</f>
        <v>31.72132152</v>
      </c>
    </row>
    <row r="2503" spans="2:16">
      <c r="B2503" s="113">
        <v>2499</v>
      </c>
      <c r="C2503" s="113">
        <v>-1.7</v>
      </c>
      <c r="D2503" s="276">
        <f t="shared" si="78"/>
        <v>11.688797495865579</v>
      </c>
      <c r="L2503" s="114">
        <f>IF(C2503&lt;$G$6,Lähteandmed!$E$45*1.2*1.005*($G$6-O2503),0)</f>
        <v>34.525416239999998</v>
      </c>
      <c r="M2503" s="276" t="str">
        <f>IF(($G$4-Lähteandmed!$H$45*(Kraadpäevad!$G$4-Kraadpäevad!C2503))&gt;Lähteandmed!$I$45,($G$4-Lähteandmed!$H$45*(Kraadpäevad!$G$4-Kraadpäevad!C2503)),Lähteandmed!$I$45)</f>
        <v/>
      </c>
      <c r="N2503" s="114">
        <f>IFERROR(($G$4-M2503)/($G$4-C2503),Lähteandmed!$H$45)</f>
        <v>0</v>
      </c>
      <c r="O2503" s="276">
        <f t="shared" si="79"/>
        <v>-1.7</v>
      </c>
      <c r="P2503" s="276">
        <f>IF(O2503&lt;($G$6-1),Lähteandmed!$E$45*1.2*1.005*(($G$6-1)-O2503),0)</f>
        <v>32.772857039999998</v>
      </c>
    </row>
    <row r="2504" spans="2:16">
      <c r="B2504" s="113">
        <v>2500</v>
      </c>
      <c r="C2504" s="113">
        <v>-2.2999999999999998</v>
      </c>
      <c r="D2504" s="276">
        <f t="shared" si="78"/>
        <v>12.28879749586558</v>
      </c>
      <c r="L2504" s="114">
        <f>IF(C2504&lt;$G$6,Lähteandmed!$E$45*1.2*1.005*($G$6-O2504),0)</f>
        <v>35.57695176</v>
      </c>
      <c r="M2504" s="276" t="str">
        <f>IF(($G$4-Lähteandmed!$H$45*(Kraadpäevad!$G$4-Kraadpäevad!C2504))&gt;Lähteandmed!$I$45,($G$4-Lähteandmed!$H$45*(Kraadpäevad!$G$4-Kraadpäevad!C2504)),Lähteandmed!$I$45)</f>
        <v/>
      </c>
      <c r="N2504" s="114">
        <f>IFERROR(($G$4-M2504)/($G$4-C2504),Lähteandmed!$H$45)</f>
        <v>0</v>
      </c>
      <c r="O2504" s="276">
        <f t="shared" si="79"/>
        <v>-2.2999999999999998</v>
      </c>
      <c r="P2504" s="276">
        <f>IF(O2504&lt;($G$6-1),Lähteandmed!$E$45*1.2*1.005*(($G$6-1)-O2504),0)</f>
        <v>33.82439256</v>
      </c>
    </row>
    <row r="2505" spans="2:16">
      <c r="B2505" s="113">
        <v>2501</v>
      </c>
      <c r="C2505" s="113">
        <v>-2.9</v>
      </c>
      <c r="D2505" s="276">
        <f t="shared" si="78"/>
        <v>12.88879749586558</v>
      </c>
      <c r="L2505" s="114">
        <f>IF(C2505&lt;$G$6,Lähteandmed!$E$45*1.2*1.005*($G$6-O2505),0)</f>
        <v>36.628487279999995</v>
      </c>
      <c r="M2505" s="276" t="str">
        <f>IF(($G$4-Lähteandmed!$H$45*(Kraadpäevad!$G$4-Kraadpäevad!C2505))&gt;Lähteandmed!$I$45,($G$4-Lähteandmed!$H$45*(Kraadpäevad!$G$4-Kraadpäevad!C2505)),Lähteandmed!$I$45)</f>
        <v/>
      </c>
      <c r="N2505" s="114">
        <f>IFERROR(($G$4-M2505)/($G$4-C2505),Lähteandmed!$H$45)</f>
        <v>0</v>
      </c>
      <c r="O2505" s="276">
        <f t="shared" si="79"/>
        <v>-2.9</v>
      </c>
      <c r="P2505" s="276">
        <f>IF(O2505&lt;($G$6-1),Lähteandmed!$E$45*1.2*1.005*(($G$6-1)-O2505),0)</f>
        <v>34.875928079999994</v>
      </c>
    </row>
    <row r="2506" spans="2:16">
      <c r="B2506" s="113">
        <v>2502</v>
      </c>
      <c r="C2506" s="113">
        <v>-3.5</v>
      </c>
      <c r="D2506" s="276">
        <f t="shared" si="78"/>
        <v>13.48879749586558</v>
      </c>
      <c r="L2506" s="114">
        <f>IF(C2506&lt;$G$6,Lähteandmed!$E$45*1.2*1.005*($G$6-O2506),0)</f>
        <v>37.680022799999996</v>
      </c>
      <c r="M2506" s="276" t="str">
        <f>IF(($G$4-Lähteandmed!$H$45*(Kraadpäevad!$G$4-Kraadpäevad!C2506))&gt;Lähteandmed!$I$45,($G$4-Lähteandmed!$H$45*(Kraadpäevad!$G$4-Kraadpäevad!C2506)),Lähteandmed!$I$45)</f>
        <v/>
      </c>
      <c r="N2506" s="114">
        <f>IFERROR(($G$4-M2506)/($G$4-C2506),Lähteandmed!$H$45)</f>
        <v>0</v>
      </c>
      <c r="O2506" s="276">
        <f t="shared" si="79"/>
        <v>-3.5</v>
      </c>
      <c r="P2506" s="276">
        <f>IF(O2506&lt;($G$6-1),Lähteandmed!$E$45*1.2*1.005*(($G$6-1)-O2506),0)</f>
        <v>35.927463599999996</v>
      </c>
    </row>
    <row r="2507" spans="2:16">
      <c r="B2507" s="113">
        <v>2503</v>
      </c>
      <c r="C2507" s="113">
        <v>-2.2999999999999998</v>
      </c>
      <c r="D2507" s="276">
        <f t="shared" si="78"/>
        <v>12.28879749586558</v>
      </c>
      <c r="L2507" s="114">
        <f>IF(C2507&lt;$G$6,Lähteandmed!$E$45*1.2*1.005*($G$6-O2507),0)</f>
        <v>35.57695176</v>
      </c>
      <c r="M2507" s="276" t="str">
        <f>IF(($G$4-Lähteandmed!$H$45*(Kraadpäevad!$G$4-Kraadpäevad!C2507))&gt;Lähteandmed!$I$45,($G$4-Lähteandmed!$H$45*(Kraadpäevad!$G$4-Kraadpäevad!C2507)),Lähteandmed!$I$45)</f>
        <v/>
      </c>
      <c r="N2507" s="114">
        <f>IFERROR(($G$4-M2507)/($G$4-C2507),Lähteandmed!$H$45)</f>
        <v>0</v>
      </c>
      <c r="O2507" s="276">
        <f t="shared" si="79"/>
        <v>-2.2999999999999998</v>
      </c>
      <c r="P2507" s="276">
        <f>IF(O2507&lt;($G$6-1),Lähteandmed!$E$45*1.2*1.005*(($G$6-1)-O2507),0)</f>
        <v>33.82439256</v>
      </c>
    </row>
    <row r="2508" spans="2:16">
      <c r="B2508" s="113">
        <v>2504</v>
      </c>
      <c r="C2508" s="113">
        <v>-1</v>
      </c>
      <c r="D2508" s="276">
        <f t="shared" si="78"/>
        <v>10.98879749586558</v>
      </c>
      <c r="L2508" s="114">
        <f>IF(C2508&lt;$G$6,Lähteandmed!$E$45*1.2*1.005*($G$6-O2508),0)</f>
        <v>33.298624799999999</v>
      </c>
      <c r="M2508" s="276" t="str">
        <f>IF(($G$4-Lähteandmed!$H$45*(Kraadpäevad!$G$4-Kraadpäevad!C2508))&gt;Lähteandmed!$I$45,($G$4-Lähteandmed!$H$45*(Kraadpäevad!$G$4-Kraadpäevad!C2508)),Lähteandmed!$I$45)</f>
        <v/>
      </c>
      <c r="N2508" s="114">
        <f>IFERROR(($G$4-M2508)/($G$4-C2508),Lähteandmed!$H$45)</f>
        <v>0</v>
      </c>
      <c r="O2508" s="276">
        <f t="shared" si="79"/>
        <v>-1</v>
      </c>
      <c r="P2508" s="276">
        <f>IF(O2508&lt;($G$6-1),Lähteandmed!$E$45*1.2*1.005*(($G$6-1)-O2508),0)</f>
        <v>31.546065599999999</v>
      </c>
    </row>
    <row r="2509" spans="2:16">
      <c r="B2509" s="113">
        <v>2505</v>
      </c>
      <c r="C2509" s="113">
        <v>0.2</v>
      </c>
      <c r="D2509" s="276">
        <f t="shared" si="78"/>
        <v>9.7887974958655803</v>
      </c>
      <c r="L2509" s="114">
        <f>IF(C2509&lt;$G$6,Lähteandmed!$E$45*1.2*1.005*($G$6-O2509),0)</f>
        <v>31.195553759999999</v>
      </c>
      <c r="M2509" s="276" t="str">
        <f>IF(($G$4-Lähteandmed!$H$45*(Kraadpäevad!$G$4-Kraadpäevad!C2509))&gt;Lähteandmed!$I$45,($G$4-Lähteandmed!$H$45*(Kraadpäevad!$G$4-Kraadpäevad!C2509)),Lähteandmed!$I$45)</f>
        <v/>
      </c>
      <c r="N2509" s="114">
        <f>IFERROR(($G$4-M2509)/($G$4-C2509),Lähteandmed!$H$45)</f>
        <v>0</v>
      </c>
      <c r="O2509" s="276">
        <f t="shared" si="79"/>
        <v>0.2</v>
      </c>
      <c r="P2509" s="276">
        <f>IF(O2509&lt;($G$6-1),Lähteandmed!$E$45*1.2*1.005*(($G$6-1)-O2509),0)</f>
        <v>29.442994559999999</v>
      </c>
    </row>
    <row r="2510" spans="2:16">
      <c r="B2510" s="113">
        <v>2506</v>
      </c>
      <c r="C2510" s="113">
        <v>1.8</v>
      </c>
      <c r="D2510" s="276">
        <f t="shared" si="78"/>
        <v>8.1887974958655789</v>
      </c>
      <c r="L2510" s="114">
        <f>IF(C2510&lt;$G$6,Lähteandmed!$E$45*1.2*1.005*($G$6-O2510),0)</f>
        <v>28.391459039999997</v>
      </c>
      <c r="M2510" s="276" t="str">
        <f>IF(($G$4-Lähteandmed!$H$45*(Kraadpäevad!$G$4-Kraadpäevad!C2510))&gt;Lähteandmed!$I$45,($G$4-Lähteandmed!$H$45*(Kraadpäevad!$G$4-Kraadpäevad!C2510)),Lähteandmed!$I$45)</f>
        <v/>
      </c>
      <c r="N2510" s="114">
        <f>IFERROR(($G$4-M2510)/($G$4-C2510),Lähteandmed!$H$45)</f>
        <v>0</v>
      </c>
      <c r="O2510" s="276">
        <f t="shared" si="79"/>
        <v>1.8</v>
      </c>
      <c r="P2510" s="276">
        <f>IF(O2510&lt;($G$6-1),Lähteandmed!$E$45*1.2*1.005*(($G$6-1)-O2510),0)</f>
        <v>26.638899839999997</v>
      </c>
    </row>
    <row r="2511" spans="2:16">
      <c r="B2511" s="113">
        <v>2507</v>
      </c>
      <c r="C2511" s="113">
        <v>3.4</v>
      </c>
      <c r="D2511" s="276">
        <f t="shared" si="78"/>
        <v>6.5887974958655793</v>
      </c>
      <c r="L2511" s="114">
        <f>IF(C2511&lt;$G$6,Lähteandmed!$E$45*1.2*1.005*($G$6-O2511),0)</f>
        <v>25.587364319999999</v>
      </c>
      <c r="M2511" s="276" t="str">
        <f>IF(($G$4-Lähteandmed!$H$45*(Kraadpäevad!$G$4-Kraadpäevad!C2511))&gt;Lähteandmed!$I$45,($G$4-Lähteandmed!$H$45*(Kraadpäevad!$G$4-Kraadpäevad!C2511)),Lähteandmed!$I$45)</f>
        <v/>
      </c>
      <c r="N2511" s="114">
        <f>IFERROR(($G$4-M2511)/($G$4-C2511),Lähteandmed!$H$45)</f>
        <v>0</v>
      </c>
      <c r="O2511" s="276">
        <f t="shared" si="79"/>
        <v>3.4</v>
      </c>
      <c r="P2511" s="276">
        <f>IF(O2511&lt;($G$6-1),Lähteandmed!$E$45*1.2*1.005*(($G$6-1)-O2511),0)</f>
        <v>23.834805119999999</v>
      </c>
    </row>
    <row r="2512" spans="2:16">
      <c r="B2512" s="113">
        <v>2508</v>
      </c>
      <c r="C2512" s="113">
        <v>5</v>
      </c>
      <c r="D2512" s="276">
        <f t="shared" si="78"/>
        <v>4.9887974958655796</v>
      </c>
      <c r="L2512" s="114">
        <f>IF(C2512&lt;$G$6,Lähteandmed!$E$45*1.2*1.005*($G$6-O2512),0)</f>
        <v>22.783269599999997</v>
      </c>
      <c r="M2512" s="276" t="str">
        <f>IF(($G$4-Lähteandmed!$H$45*(Kraadpäevad!$G$4-Kraadpäevad!C2512))&gt;Lähteandmed!$I$45,($G$4-Lähteandmed!$H$45*(Kraadpäevad!$G$4-Kraadpäevad!C2512)),Lähteandmed!$I$45)</f>
        <v/>
      </c>
      <c r="N2512" s="114">
        <f>IFERROR(($G$4-M2512)/($G$4-C2512),Lähteandmed!$H$45)</f>
        <v>0</v>
      </c>
      <c r="O2512" s="276">
        <f t="shared" si="79"/>
        <v>5</v>
      </c>
      <c r="P2512" s="276">
        <f>IF(O2512&lt;($G$6-1),Lähteandmed!$E$45*1.2*1.005*(($G$6-1)-O2512),0)</f>
        <v>21.030710399999997</v>
      </c>
    </row>
    <row r="2513" spans="2:16">
      <c r="B2513" s="113">
        <v>2509</v>
      </c>
      <c r="C2513" s="113">
        <v>5.7</v>
      </c>
      <c r="D2513" s="276">
        <f t="shared" si="78"/>
        <v>4.2887974958655795</v>
      </c>
      <c r="L2513" s="114">
        <f>IF(C2513&lt;$G$6,Lähteandmed!$E$45*1.2*1.005*($G$6-O2513),0)</f>
        <v>21.556478160000001</v>
      </c>
      <c r="M2513" s="276" t="str">
        <f>IF(($G$4-Lähteandmed!$H$45*(Kraadpäevad!$G$4-Kraadpäevad!C2513))&gt;Lähteandmed!$I$45,($G$4-Lähteandmed!$H$45*(Kraadpäevad!$G$4-Kraadpäevad!C2513)),Lähteandmed!$I$45)</f>
        <v/>
      </c>
      <c r="N2513" s="114">
        <f>IFERROR(($G$4-M2513)/($G$4-C2513),Lähteandmed!$H$45)</f>
        <v>0</v>
      </c>
      <c r="O2513" s="276">
        <f t="shared" si="79"/>
        <v>5.7</v>
      </c>
      <c r="P2513" s="276">
        <f>IF(O2513&lt;($G$6-1),Lähteandmed!$E$45*1.2*1.005*(($G$6-1)-O2513),0)</f>
        <v>19.803918960000001</v>
      </c>
    </row>
    <row r="2514" spans="2:16">
      <c r="B2514" s="113">
        <v>2510</v>
      </c>
      <c r="C2514" s="113">
        <v>6.5</v>
      </c>
      <c r="D2514" s="276">
        <f t="shared" si="78"/>
        <v>3.4887974958655796</v>
      </c>
      <c r="L2514" s="114">
        <f>IF(C2514&lt;$G$6,Lähteandmed!$E$45*1.2*1.005*($G$6-O2514),0)</f>
        <v>20.1544308</v>
      </c>
      <c r="M2514" s="276" t="str">
        <f>IF(($G$4-Lähteandmed!$H$45*(Kraadpäevad!$G$4-Kraadpäevad!C2514))&gt;Lähteandmed!$I$45,($G$4-Lähteandmed!$H$45*(Kraadpäevad!$G$4-Kraadpäevad!C2514)),Lähteandmed!$I$45)</f>
        <v/>
      </c>
      <c r="N2514" s="114">
        <f>IFERROR(($G$4-M2514)/($G$4-C2514),Lähteandmed!$H$45)</f>
        <v>0</v>
      </c>
      <c r="O2514" s="276">
        <f t="shared" si="79"/>
        <v>6.5</v>
      </c>
      <c r="P2514" s="276">
        <f>IF(O2514&lt;($G$6-1),Lähteandmed!$E$45*1.2*1.005*(($G$6-1)-O2514),0)</f>
        <v>18.4018716</v>
      </c>
    </row>
    <row r="2515" spans="2:16">
      <c r="B2515" s="113">
        <v>2511</v>
      </c>
      <c r="C2515" s="113">
        <v>7.2</v>
      </c>
      <c r="D2515" s="276">
        <f t="shared" si="78"/>
        <v>2.7887974958655795</v>
      </c>
      <c r="L2515" s="114">
        <f>IF(C2515&lt;$G$6,Lähteandmed!$E$45*1.2*1.005*($G$6-O2515),0)</f>
        <v>18.927639360000001</v>
      </c>
      <c r="M2515" s="276" t="str">
        <f>IF(($G$4-Lähteandmed!$H$45*(Kraadpäevad!$G$4-Kraadpäevad!C2515))&gt;Lähteandmed!$I$45,($G$4-Lähteandmed!$H$45*(Kraadpäevad!$G$4-Kraadpäevad!C2515)),Lähteandmed!$I$45)</f>
        <v/>
      </c>
      <c r="N2515" s="114">
        <f>IFERROR(($G$4-M2515)/($G$4-C2515),Lähteandmed!$H$45)</f>
        <v>0</v>
      </c>
      <c r="O2515" s="276">
        <f t="shared" si="79"/>
        <v>7.2</v>
      </c>
      <c r="P2515" s="276">
        <f>IF(O2515&lt;($G$6-1),Lähteandmed!$E$45*1.2*1.005*(($G$6-1)-O2515),0)</f>
        <v>17.17508016</v>
      </c>
    </row>
    <row r="2516" spans="2:16">
      <c r="B2516" s="113">
        <v>2512</v>
      </c>
      <c r="C2516" s="113">
        <v>7.6</v>
      </c>
      <c r="D2516" s="276">
        <f t="shared" si="78"/>
        <v>2.38879749586558</v>
      </c>
      <c r="L2516" s="114">
        <f>IF(C2516&lt;$G$6,Lähteandmed!$E$45*1.2*1.005*($G$6-O2516),0)</f>
        <v>18.226615679999998</v>
      </c>
      <c r="M2516" s="276" t="str">
        <f>IF(($G$4-Lähteandmed!$H$45*(Kraadpäevad!$G$4-Kraadpäevad!C2516))&gt;Lähteandmed!$I$45,($G$4-Lähteandmed!$H$45*(Kraadpäevad!$G$4-Kraadpäevad!C2516)),Lähteandmed!$I$45)</f>
        <v/>
      </c>
      <c r="N2516" s="114">
        <f>IFERROR(($G$4-M2516)/($G$4-C2516),Lähteandmed!$H$45)</f>
        <v>0</v>
      </c>
      <c r="O2516" s="276">
        <f t="shared" si="79"/>
        <v>7.6</v>
      </c>
      <c r="P2516" s="276">
        <f>IF(O2516&lt;($G$6-1),Lähteandmed!$E$45*1.2*1.005*(($G$6-1)-O2516),0)</f>
        <v>16.474056479999998</v>
      </c>
    </row>
    <row r="2517" spans="2:16">
      <c r="B2517" s="113">
        <v>2513</v>
      </c>
      <c r="C2517" s="113">
        <v>7.9</v>
      </c>
      <c r="D2517" s="276">
        <f t="shared" si="78"/>
        <v>2.0887974958655793</v>
      </c>
      <c r="L2517" s="114">
        <f>IF(C2517&lt;$G$6,Lähteandmed!$E$45*1.2*1.005*($G$6-O2517),0)</f>
        <v>17.700847919999998</v>
      </c>
      <c r="M2517" s="276" t="str">
        <f>IF(($G$4-Lähteandmed!$H$45*(Kraadpäevad!$G$4-Kraadpäevad!C2517))&gt;Lähteandmed!$I$45,($G$4-Lähteandmed!$H$45*(Kraadpäevad!$G$4-Kraadpäevad!C2517)),Lähteandmed!$I$45)</f>
        <v/>
      </c>
      <c r="N2517" s="114">
        <f>IFERROR(($G$4-M2517)/($G$4-C2517),Lähteandmed!$H$45)</f>
        <v>0</v>
      </c>
      <c r="O2517" s="276">
        <f t="shared" si="79"/>
        <v>7.9</v>
      </c>
      <c r="P2517" s="276">
        <f>IF(O2517&lt;($G$6-1),Lähteandmed!$E$45*1.2*1.005*(($G$6-1)-O2517),0)</f>
        <v>15.948288719999999</v>
      </c>
    </row>
    <row r="2518" spans="2:16">
      <c r="B2518" s="113">
        <v>2514</v>
      </c>
      <c r="C2518" s="113">
        <v>8.3000000000000007</v>
      </c>
      <c r="D2518" s="276">
        <f t="shared" si="78"/>
        <v>1.6887974958655789</v>
      </c>
      <c r="L2518" s="114">
        <f>IF(C2518&lt;$G$6,Lähteandmed!$E$45*1.2*1.005*($G$6-O2518),0)</f>
        <v>16.999824239999999</v>
      </c>
      <c r="M2518" s="276" t="str">
        <f>IF(($G$4-Lähteandmed!$H$45*(Kraadpäevad!$G$4-Kraadpäevad!C2518))&gt;Lähteandmed!$I$45,($G$4-Lähteandmed!$H$45*(Kraadpäevad!$G$4-Kraadpäevad!C2518)),Lähteandmed!$I$45)</f>
        <v/>
      </c>
      <c r="N2518" s="114">
        <f>IFERROR(($G$4-M2518)/($G$4-C2518),Lähteandmed!$H$45)</f>
        <v>0</v>
      </c>
      <c r="O2518" s="276">
        <f t="shared" si="79"/>
        <v>8.3000000000000007</v>
      </c>
      <c r="P2518" s="276">
        <f>IF(O2518&lt;($G$6-1),Lähteandmed!$E$45*1.2*1.005*(($G$6-1)-O2518),0)</f>
        <v>15.247265039999998</v>
      </c>
    </row>
    <row r="2519" spans="2:16">
      <c r="B2519" s="113">
        <v>2515</v>
      </c>
      <c r="C2519" s="113">
        <v>6.8</v>
      </c>
      <c r="D2519" s="276">
        <f t="shared" si="78"/>
        <v>3.1887974958655798</v>
      </c>
      <c r="L2519" s="114">
        <f>IF(C2519&lt;$G$6,Lähteandmed!$E$45*1.2*1.005*($G$6-O2519),0)</f>
        <v>19.628663039999996</v>
      </c>
      <c r="M2519" s="276" t="str">
        <f>IF(($G$4-Lähteandmed!$H$45*(Kraadpäevad!$G$4-Kraadpäevad!C2519))&gt;Lähteandmed!$I$45,($G$4-Lähteandmed!$H$45*(Kraadpäevad!$G$4-Kraadpäevad!C2519)),Lähteandmed!$I$45)</f>
        <v/>
      </c>
      <c r="N2519" s="114">
        <f>IFERROR(($G$4-M2519)/($G$4-C2519),Lähteandmed!$H$45)</f>
        <v>0</v>
      </c>
      <c r="O2519" s="276">
        <f t="shared" si="79"/>
        <v>6.8</v>
      </c>
      <c r="P2519" s="276">
        <f>IF(O2519&lt;($G$6-1),Lähteandmed!$E$45*1.2*1.005*(($G$6-1)-O2519),0)</f>
        <v>17.876103839999999</v>
      </c>
    </row>
    <row r="2520" spans="2:16">
      <c r="B2520" s="113">
        <v>2516</v>
      </c>
      <c r="C2520" s="113">
        <v>5.4</v>
      </c>
      <c r="D2520" s="276">
        <f t="shared" si="78"/>
        <v>4.5887974958655793</v>
      </c>
      <c r="L2520" s="114">
        <f>IF(C2520&lt;$G$6,Lähteandmed!$E$45*1.2*1.005*($G$6-O2520),0)</f>
        <v>22.082245919999998</v>
      </c>
      <c r="M2520" s="276" t="str">
        <f>IF(($G$4-Lähteandmed!$H$45*(Kraadpäevad!$G$4-Kraadpäevad!C2520))&gt;Lähteandmed!$I$45,($G$4-Lähteandmed!$H$45*(Kraadpäevad!$G$4-Kraadpäevad!C2520)),Lähteandmed!$I$45)</f>
        <v/>
      </c>
      <c r="N2520" s="114">
        <f>IFERROR(($G$4-M2520)/($G$4-C2520),Lähteandmed!$H$45)</f>
        <v>0</v>
      </c>
      <c r="O2520" s="276">
        <f t="shared" si="79"/>
        <v>5.4</v>
      </c>
      <c r="P2520" s="276">
        <f>IF(O2520&lt;($G$6-1),Lähteandmed!$E$45*1.2*1.005*(($G$6-1)-O2520),0)</f>
        <v>20.329686719999998</v>
      </c>
    </row>
    <row r="2521" spans="2:16">
      <c r="B2521" s="113">
        <v>2517</v>
      </c>
      <c r="C2521" s="113">
        <v>3.9</v>
      </c>
      <c r="D2521" s="276">
        <f t="shared" si="78"/>
        <v>6.0887974958655793</v>
      </c>
      <c r="L2521" s="114">
        <f>IF(C2521&lt;$G$6,Lähteandmed!$E$45*1.2*1.005*($G$6-O2521),0)</f>
        <v>24.711084719999999</v>
      </c>
      <c r="M2521" s="276" t="str">
        <f>IF(($G$4-Lähteandmed!$H$45*(Kraadpäevad!$G$4-Kraadpäevad!C2521))&gt;Lähteandmed!$I$45,($G$4-Lähteandmed!$H$45*(Kraadpäevad!$G$4-Kraadpäevad!C2521)),Lähteandmed!$I$45)</f>
        <v/>
      </c>
      <c r="N2521" s="114">
        <f>IFERROR(($G$4-M2521)/($G$4-C2521),Lähteandmed!$H$45)</f>
        <v>0</v>
      </c>
      <c r="O2521" s="276">
        <f t="shared" si="79"/>
        <v>3.9</v>
      </c>
      <c r="P2521" s="276">
        <f>IF(O2521&lt;($G$6-1),Lähteandmed!$E$45*1.2*1.005*(($G$6-1)-O2521),0)</f>
        <v>22.958525519999998</v>
      </c>
    </row>
    <row r="2522" spans="2:16">
      <c r="B2522" s="113">
        <v>2518</v>
      </c>
      <c r="C2522" s="113">
        <v>2.6</v>
      </c>
      <c r="D2522" s="276">
        <f t="shared" si="78"/>
        <v>7.38879749586558</v>
      </c>
      <c r="L2522" s="114">
        <f>IF(C2522&lt;$G$6,Lähteandmed!$E$45*1.2*1.005*($G$6-O2522),0)</f>
        <v>26.98941168</v>
      </c>
      <c r="M2522" s="276" t="str">
        <f>IF(($G$4-Lähteandmed!$H$45*(Kraadpäevad!$G$4-Kraadpäevad!C2522))&gt;Lähteandmed!$I$45,($G$4-Lähteandmed!$H$45*(Kraadpäevad!$G$4-Kraadpäevad!C2522)),Lähteandmed!$I$45)</f>
        <v/>
      </c>
      <c r="N2522" s="114">
        <f>IFERROR(($G$4-M2522)/($G$4-C2522),Lähteandmed!$H$45)</f>
        <v>0</v>
      </c>
      <c r="O2522" s="276">
        <f t="shared" si="79"/>
        <v>2.6</v>
      </c>
      <c r="P2522" s="276">
        <f>IF(O2522&lt;($G$6-1),Lähteandmed!$E$45*1.2*1.005*(($G$6-1)-O2522),0)</f>
        <v>25.23685248</v>
      </c>
    </row>
    <row r="2523" spans="2:16">
      <c r="B2523" s="113">
        <v>2519</v>
      </c>
      <c r="C2523" s="113">
        <v>1.4</v>
      </c>
      <c r="D2523" s="276">
        <f t="shared" si="78"/>
        <v>8.5887974958655793</v>
      </c>
      <c r="L2523" s="114">
        <f>IF(C2523&lt;$G$6,Lähteandmed!$E$45*1.2*1.005*($G$6-O2523),0)</f>
        <v>29.09248272</v>
      </c>
      <c r="M2523" s="276" t="str">
        <f>IF(($G$4-Lähteandmed!$H$45*(Kraadpäevad!$G$4-Kraadpäevad!C2523))&gt;Lähteandmed!$I$45,($G$4-Lähteandmed!$H$45*(Kraadpäevad!$G$4-Kraadpäevad!C2523)),Lähteandmed!$I$45)</f>
        <v/>
      </c>
      <c r="N2523" s="114">
        <f>IFERROR(($G$4-M2523)/($G$4-C2523),Lähteandmed!$H$45)</f>
        <v>0</v>
      </c>
      <c r="O2523" s="276">
        <f t="shared" si="79"/>
        <v>1.4</v>
      </c>
      <c r="P2523" s="276">
        <f>IF(O2523&lt;($G$6-1),Lähteandmed!$E$45*1.2*1.005*(($G$6-1)-O2523),0)</f>
        <v>27.339923519999996</v>
      </c>
    </row>
    <row r="2524" spans="2:16">
      <c r="B2524" s="113">
        <v>2520</v>
      </c>
      <c r="C2524" s="113">
        <v>0.1</v>
      </c>
      <c r="D2524" s="276">
        <f t="shared" si="78"/>
        <v>9.88879749586558</v>
      </c>
      <c r="L2524" s="114">
        <f>IF(C2524&lt;$G$6,Lähteandmed!$E$45*1.2*1.005*($G$6-O2524),0)</f>
        <v>31.370809679999994</v>
      </c>
      <c r="M2524" s="276" t="str">
        <f>IF(($G$4-Lähteandmed!$H$45*(Kraadpäevad!$G$4-Kraadpäevad!C2524))&gt;Lähteandmed!$I$45,($G$4-Lähteandmed!$H$45*(Kraadpäevad!$G$4-Kraadpäevad!C2524)),Lähteandmed!$I$45)</f>
        <v/>
      </c>
      <c r="N2524" s="114">
        <f>IFERROR(($G$4-M2524)/($G$4-C2524),Lähteandmed!$H$45)</f>
        <v>0</v>
      </c>
      <c r="O2524" s="276">
        <f t="shared" si="79"/>
        <v>0.1</v>
      </c>
      <c r="P2524" s="276">
        <f>IF(O2524&lt;($G$6-1),Lähteandmed!$E$45*1.2*1.005*(($G$6-1)-O2524),0)</f>
        <v>29.618250479999997</v>
      </c>
    </row>
    <row r="2525" spans="2:16">
      <c r="B2525" s="113">
        <v>2521</v>
      </c>
      <c r="C2525" s="113">
        <v>0.1</v>
      </c>
      <c r="D2525" s="276">
        <f t="shared" si="78"/>
        <v>9.88879749586558</v>
      </c>
      <c r="L2525" s="114">
        <f>IF(C2525&lt;$G$6,Lähteandmed!$E$45*1.2*1.005*($G$6-O2525),0)</f>
        <v>31.370809679999994</v>
      </c>
      <c r="M2525" s="276" t="str">
        <f>IF(($G$4-Lähteandmed!$H$45*(Kraadpäevad!$G$4-Kraadpäevad!C2525))&gt;Lähteandmed!$I$45,($G$4-Lähteandmed!$H$45*(Kraadpäevad!$G$4-Kraadpäevad!C2525)),Lähteandmed!$I$45)</f>
        <v/>
      </c>
      <c r="N2525" s="114">
        <f>IFERROR(($G$4-M2525)/($G$4-C2525),Lähteandmed!$H$45)</f>
        <v>0</v>
      </c>
      <c r="O2525" s="276">
        <f t="shared" si="79"/>
        <v>0.1</v>
      </c>
      <c r="P2525" s="276">
        <f>IF(O2525&lt;($G$6-1),Lähteandmed!$E$45*1.2*1.005*(($G$6-1)-O2525),0)</f>
        <v>29.618250479999997</v>
      </c>
    </row>
    <row r="2526" spans="2:16">
      <c r="B2526" s="113">
        <v>2522</v>
      </c>
      <c r="C2526" s="113">
        <v>0.1</v>
      </c>
      <c r="D2526" s="276">
        <f t="shared" si="78"/>
        <v>9.88879749586558</v>
      </c>
      <c r="L2526" s="114">
        <f>IF(C2526&lt;$G$6,Lähteandmed!$E$45*1.2*1.005*($G$6-O2526),0)</f>
        <v>31.370809679999994</v>
      </c>
      <c r="M2526" s="276" t="str">
        <f>IF(($G$4-Lähteandmed!$H$45*(Kraadpäevad!$G$4-Kraadpäevad!C2526))&gt;Lähteandmed!$I$45,($G$4-Lähteandmed!$H$45*(Kraadpäevad!$G$4-Kraadpäevad!C2526)),Lähteandmed!$I$45)</f>
        <v/>
      </c>
      <c r="N2526" s="114">
        <f>IFERROR(($G$4-M2526)/($G$4-C2526),Lähteandmed!$H$45)</f>
        <v>0</v>
      </c>
      <c r="O2526" s="276">
        <f t="shared" si="79"/>
        <v>0.1</v>
      </c>
      <c r="P2526" s="276">
        <f>IF(O2526&lt;($G$6-1),Lähteandmed!$E$45*1.2*1.005*(($G$6-1)-O2526),0)</f>
        <v>29.618250479999997</v>
      </c>
    </row>
    <row r="2527" spans="2:16">
      <c r="B2527" s="113">
        <v>2523</v>
      </c>
      <c r="C2527" s="113">
        <v>0.1</v>
      </c>
      <c r="D2527" s="276">
        <f t="shared" si="78"/>
        <v>9.88879749586558</v>
      </c>
      <c r="L2527" s="114">
        <f>IF(C2527&lt;$G$6,Lähteandmed!$E$45*1.2*1.005*($G$6-O2527),0)</f>
        <v>31.370809679999994</v>
      </c>
      <c r="M2527" s="276" t="str">
        <f>IF(($G$4-Lähteandmed!$H$45*(Kraadpäevad!$G$4-Kraadpäevad!C2527))&gt;Lähteandmed!$I$45,($G$4-Lähteandmed!$H$45*(Kraadpäevad!$G$4-Kraadpäevad!C2527)),Lähteandmed!$I$45)</f>
        <v/>
      </c>
      <c r="N2527" s="114">
        <f>IFERROR(($G$4-M2527)/($G$4-C2527),Lähteandmed!$H$45)</f>
        <v>0</v>
      </c>
      <c r="O2527" s="276">
        <f t="shared" si="79"/>
        <v>0.1</v>
      </c>
      <c r="P2527" s="276">
        <f>IF(O2527&lt;($G$6-1),Lähteandmed!$E$45*1.2*1.005*(($G$6-1)-O2527),0)</f>
        <v>29.618250479999997</v>
      </c>
    </row>
    <row r="2528" spans="2:16">
      <c r="B2528" s="113">
        <v>2524</v>
      </c>
      <c r="C2528" s="113">
        <v>0</v>
      </c>
      <c r="D2528" s="276">
        <f t="shared" si="78"/>
        <v>9.9887974958655796</v>
      </c>
      <c r="L2528" s="114">
        <f>IF(C2528&lt;$G$6,Lähteandmed!$E$45*1.2*1.005*($G$6-O2528),0)</f>
        <v>31.546065599999999</v>
      </c>
      <c r="M2528" s="276" t="str">
        <f>IF(($G$4-Lähteandmed!$H$45*(Kraadpäevad!$G$4-Kraadpäevad!C2528))&gt;Lähteandmed!$I$45,($G$4-Lähteandmed!$H$45*(Kraadpäevad!$G$4-Kraadpäevad!C2528)),Lähteandmed!$I$45)</f>
        <v/>
      </c>
      <c r="N2528" s="114">
        <f>IFERROR(($G$4-M2528)/($G$4-C2528),Lähteandmed!$H$45)</f>
        <v>0</v>
      </c>
      <c r="O2528" s="276">
        <f t="shared" si="79"/>
        <v>0</v>
      </c>
      <c r="P2528" s="276">
        <f>IF(O2528&lt;($G$6-1),Lähteandmed!$E$45*1.2*1.005*(($G$6-1)-O2528),0)</f>
        <v>29.793506399999998</v>
      </c>
    </row>
    <row r="2529" spans="2:16">
      <c r="B2529" s="113">
        <v>2525</v>
      </c>
      <c r="C2529" s="113">
        <v>-0.1</v>
      </c>
      <c r="D2529" s="276">
        <f t="shared" si="78"/>
        <v>10.088797495865579</v>
      </c>
      <c r="L2529" s="114">
        <f>IF(C2529&lt;$G$6,Lähteandmed!$E$45*1.2*1.005*($G$6-O2529),0)</f>
        <v>31.72132152</v>
      </c>
      <c r="M2529" s="276" t="str">
        <f>IF(($G$4-Lähteandmed!$H$45*(Kraadpäevad!$G$4-Kraadpäevad!C2529))&gt;Lähteandmed!$I$45,($G$4-Lähteandmed!$H$45*(Kraadpäevad!$G$4-Kraadpäevad!C2529)),Lähteandmed!$I$45)</f>
        <v/>
      </c>
      <c r="N2529" s="114">
        <f>IFERROR(($G$4-M2529)/($G$4-C2529),Lähteandmed!$H$45)</f>
        <v>0</v>
      </c>
      <c r="O2529" s="276">
        <f t="shared" si="79"/>
        <v>-0.1</v>
      </c>
      <c r="P2529" s="276">
        <f>IF(O2529&lt;($G$6-1),Lähteandmed!$E$45*1.2*1.005*(($G$6-1)-O2529),0)</f>
        <v>29.96876232</v>
      </c>
    </row>
    <row r="2530" spans="2:16">
      <c r="B2530" s="113">
        <v>2526</v>
      </c>
      <c r="C2530" s="113">
        <v>-0.2</v>
      </c>
      <c r="D2530" s="276">
        <f t="shared" si="78"/>
        <v>10.188797495865579</v>
      </c>
      <c r="L2530" s="114">
        <f>IF(C2530&lt;$G$6,Lähteandmed!$E$45*1.2*1.005*($G$6-O2530),0)</f>
        <v>31.896577439999998</v>
      </c>
      <c r="M2530" s="276" t="str">
        <f>IF(($G$4-Lähteandmed!$H$45*(Kraadpäevad!$G$4-Kraadpäevad!C2530))&gt;Lähteandmed!$I$45,($G$4-Lähteandmed!$H$45*(Kraadpäevad!$G$4-Kraadpäevad!C2530)),Lähteandmed!$I$45)</f>
        <v/>
      </c>
      <c r="N2530" s="114">
        <f>IFERROR(($G$4-M2530)/($G$4-C2530),Lähteandmed!$H$45)</f>
        <v>0</v>
      </c>
      <c r="O2530" s="276">
        <f t="shared" si="79"/>
        <v>-0.2</v>
      </c>
      <c r="P2530" s="276">
        <f>IF(O2530&lt;($G$6-1),Lähteandmed!$E$45*1.2*1.005*(($G$6-1)-O2530),0)</f>
        <v>30.144018239999998</v>
      </c>
    </row>
    <row r="2531" spans="2:16">
      <c r="B2531" s="113">
        <v>2527</v>
      </c>
      <c r="C2531" s="113">
        <v>1.1000000000000001</v>
      </c>
      <c r="D2531" s="276">
        <f t="shared" si="78"/>
        <v>8.88879749586558</v>
      </c>
      <c r="L2531" s="114">
        <f>IF(C2531&lt;$G$6,Lähteandmed!$E$45*1.2*1.005*($G$6-O2531),0)</f>
        <v>29.618250479999997</v>
      </c>
      <c r="M2531" s="276" t="str">
        <f>IF(($G$4-Lähteandmed!$H$45*(Kraadpäevad!$G$4-Kraadpäevad!C2531))&gt;Lähteandmed!$I$45,($G$4-Lähteandmed!$H$45*(Kraadpäevad!$G$4-Kraadpäevad!C2531)),Lähteandmed!$I$45)</f>
        <v/>
      </c>
      <c r="N2531" s="114">
        <f>IFERROR(($G$4-M2531)/($G$4-C2531),Lähteandmed!$H$45)</f>
        <v>0</v>
      </c>
      <c r="O2531" s="276">
        <f t="shared" si="79"/>
        <v>1.1000000000000001</v>
      </c>
      <c r="P2531" s="276">
        <f>IF(O2531&lt;($G$6-1),Lähteandmed!$E$45*1.2*1.005*(($G$6-1)-O2531),0)</f>
        <v>27.86569128</v>
      </c>
    </row>
    <row r="2532" spans="2:16">
      <c r="B2532" s="113">
        <v>2528</v>
      </c>
      <c r="C2532" s="113">
        <v>2.2999999999999998</v>
      </c>
      <c r="D2532" s="276">
        <f t="shared" si="78"/>
        <v>7.6887974958655798</v>
      </c>
      <c r="L2532" s="114">
        <f>IF(C2532&lt;$G$6,Lähteandmed!$E$45*1.2*1.005*($G$6-O2532),0)</f>
        <v>27.515179439999997</v>
      </c>
      <c r="M2532" s="276" t="str">
        <f>IF(($G$4-Lähteandmed!$H$45*(Kraadpäevad!$G$4-Kraadpäevad!C2532))&gt;Lähteandmed!$I$45,($G$4-Lähteandmed!$H$45*(Kraadpäevad!$G$4-Kraadpäevad!C2532)),Lähteandmed!$I$45)</f>
        <v/>
      </c>
      <c r="N2532" s="114">
        <f>IFERROR(($G$4-M2532)/($G$4-C2532),Lähteandmed!$H$45)</f>
        <v>0</v>
      </c>
      <c r="O2532" s="276">
        <f t="shared" si="79"/>
        <v>2.2999999999999998</v>
      </c>
      <c r="P2532" s="276">
        <f>IF(O2532&lt;($G$6-1),Lähteandmed!$E$45*1.2*1.005*(($G$6-1)-O2532),0)</f>
        <v>25.762620239999997</v>
      </c>
    </row>
    <row r="2533" spans="2:16">
      <c r="B2533" s="113">
        <v>2529</v>
      </c>
      <c r="C2533" s="113">
        <v>3.6</v>
      </c>
      <c r="D2533" s="276">
        <f t="shared" si="78"/>
        <v>6.38879749586558</v>
      </c>
      <c r="L2533" s="114">
        <f>IF(C2533&lt;$G$6,Lähteandmed!$E$45*1.2*1.005*($G$6-O2533),0)</f>
        <v>25.23685248</v>
      </c>
      <c r="M2533" s="276" t="str">
        <f>IF(($G$4-Lähteandmed!$H$45*(Kraadpäevad!$G$4-Kraadpäevad!C2533))&gt;Lähteandmed!$I$45,($G$4-Lähteandmed!$H$45*(Kraadpäevad!$G$4-Kraadpäevad!C2533)),Lähteandmed!$I$45)</f>
        <v/>
      </c>
      <c r="N2533" s="114">
        <f>IFERROR(($G$4-M2533)/($G$4-C2533),Lähteandmed!$H$45)</f>
        <v>0</v>
      </c>
      <c r="O2533" s="276">
        <f t="shared" si="79"/>
        <v>3.6</v>
      </c>
      <c r="P2533" s="276">
        <f>IF(O2533&lt;($G$6-1),Lähteandmed!$E$45*1.2*1.005*(($G$6-1)-O2533),0)</f>
        <v>23.484293279999999</v>
      </c>
    </row>
    <row r="2534" spans="2:16">
      <c r="B2534" s="113">
        <v>2530</v>
      </c>
      <c r="C2534" s="113">
        <v>5.0999999999999996</v>
      </c>
      <c r="D2534" s="276">
        <f t="shared" si="78"/>
        <v>4.88879749586558</v>
      </c>
      <c r="L2534" s="114">
        <f>IF(C2534&lt;$G$6,Lähteandmed!$E$45*1.2*1.005*($G$6-O2534),0)</f>
        <v>22.608013679999999</v>
      </c>
      <c r="M2534" s="276" t="str">
        <f>IF(($G$4-Lähteandmed!$H$45*(Kraadpäevad!$G$4-Kraadpäevad!C2534))&gt;Lähteandmed!$I$45,($G$4-Lähteandmed!$H$45*(Kraadpäevad!$G$4-Kraadpäevad!C2534)),Lähteandmed!$I$45)</f>
        <v/>
      </c>
      <c r="N2534" s="114">
        <f>IFERROR(($G$4-M2534)/($G$4-C2534),Lähteandmed!$H$45)</f>
        <v>0</v>
      </c>
      <c r="O2534" s="276">
        <f t="shared" si="79"/>
        <v>5.0999999999999996</v>
      </c>
      <c r="P2534" s="276">
        <f>IF(O2534&lt;($G$6-1),Lähteandmed!$E$45*1.2*1.005*(($G$6-1)-O2534),0)</f>
        <v>20.855454479999999</v>
      </c>
    </row>
    <row r="2535" spans="2:16">
      <c r="B2535" s="113">
        <v>2531</v>
      </c>
      <c r="C2535" s="113">
        <v>6.6</v>
      </c>
      <c r="D2535" s="276">
        <f t="shared" si="78"/>
        <v>3.38879749586558</v>
      </c>
      <c r="L2535" s="114">
        <f>IF(C2535&lt;$G$6,Lähteandmed!$E$45*1.2*1.005*($G$6-O2535),0)</f>
        <v>19.979174879999999</v>
      </c>
      <c r="M2535" s="276" t="str">
        <f>IF(($G$4-Lähteandmed!$H$45*(Kraadpäevad!$G$4-Kraadpäevad!C2535))&gt;Lähteandmed!$I$45,($G$4-Lähteandmed!$H$45*(Kraadpäevad!$G$4-Kraadpäevad!C2535)),Lähteandmed!$I$45)</f>
        <v/>
      </c>
      <c r="N2535" s="114">
        <f>IFERROR(($G$4-M2535)/($G$4-C2535),Lähteandmed!$H$45)</f>
        <v>0</v>
      </c>
      <c r="O2535" s="276">
        <f t="shared" si="79"/>
        <v>6.6</v>
      </c>
      <c r="P2535" s="276">
        <f>IF(O2535&lt;($G$6-1),Lähteandmed!$E$45*1.2*1.005*(($G$6-1)-O2535),0)</f>
        <v>18.226615679999998</v>
      </c>
    </row>
    <row r="2536" spans="2:16">
      <c r="B2536" s="113">
        <v>2532</v>
      </c>
      <c r="C2536" s="113">
        <v>8.1</v>
      </c>
      <c r="D2536" s="276">
        <f t="shared" si="78"/>
        <v>1.88879749586558</v>
      </c>
      <c r="L2536" s="114">
        <f>IF(C2536&lt;$G$6,Lähteandmed!$E$45*1.2*1.005*($G$6-O2536),0)</f>
        <v>17.350336079999998</v>
      </c>
      <c r="M2536" s="276" t="str">
        <f>IF(($G$4-Lähteandmed!$H$45*(Kraadpäevad!$G$4-Kraadpäevad!C2536))&gt;Lähteandmed!$I$45,($G$4-Lähteandmed!$H$45*(Kraadpäevad!$G$4-Kraadpäevad!C2536)),Lähteandmed!$I$45)</f>
        <v/>
      </c>
      <c r="N2536" s="114">
        <f>IFERROR(($G$4-M2536)/($G$4-C2536),Lähteandmed!$H$45)</f>
        <v>0</v>
      </c>
      <c r="O2536" s="276">
        <f t="shared" si="79"/>
        <v>8.1</v>
      </c>
      <c r="P2536" s="276">
        <f>IF(O2536&lt;($G$6-1),Lähteandmed!$E$45*1.2*1.005*(($G$6-1)-O2536),0)</f>
        <v>15.59777688</v>
      </c>
    </row>
    <row r="2537" spans="2:16">
      <c r="B2537" s="113">
        <v>2533</v>
      </c>
      <c r="C2537" s="113">
        <v>8.5</v>
      </c>
      <c r="D2537" s="276">
        <f t="shared" si="78"/>
        <v>1.4887974958655796</v>
      </c>
      <c r="L2537" s="114">
        <f>IF(C2537&lt;$G$6,Lähteandmed!$E$45*1.2*1.005*($G$6-O2537),0)</f>
        <v>16.649312399999999</v>
      </c>
      <c r="M2537" s="276" t="str">
        <f>IF(($G$4-Lähteandmed!$H$45*(Kraadpäevad!$G$4-Kraadpäevad!C2537))&gt;Lähteandmed!$I$45,($G$4-Lähteandmed!$H$45*(Kraadpäevad!$G$4-Kraadpäevad!C2537)),Lähteandmed!$I$45)</f>
        <v/>
      </c>
      <c r="N2537" s="114">
        <f>IFERROR(($G$4-M2537)/($G$4-C2537),Lähteandmed!$H$45)</f>
        <v>0</v>
      </c>
      <c r="O2537" s="276">
        <f t="shared" si="79"/>
        <v>8.5</v>
      </c>
      <c r="P2537" s="276">
        <f>IF(O2537&lt;($G$6-1),Lähteandmed!$E$45*1.2*1.005*(($G$6-1)-O2537),0)</f>
        <v>14.896753199999999</v>
      </c>
    </row>
    <row r="2538" spans="2:16">
      <c r="B2538" s="113">
        <v>2534</v>
      </c>
      <c r="C2538" s="113">
        <v>8.8000000000000007</v>
      </c>
      <c r="D2538" s="276">
        <f t="shared" si="78"/>
        <v>1.1887974958655789</v>
      </c>
      <c r="L2538" s="114">
        <f>IF(C2538&lt;$G$6,Lähteandmed!$E$45*1.2*1.005*($G$6-O2538),0)</f>
        <v>16.123544639999999</v>
      </c>
      <c r="M2538" s="276" t="str">
        <f>IF(($G$4-Lähteandmed!$H$45*(Kraadpäevad!$G$4-Kraadpäevad!C2538))&gt;Lähteandmed!$I$45,($G$4-Lähteandmed!$H$45*(Kraadpäevad!$G$4-Kraadpäevad!C2538)),Lähteandmed!$I$45)</f>
        <v/>
      </c>
      <c r="N2538" s="114">
        <f>IFERROR(($G$4-M2538)/($G$4-C2538),Lähteandmed!$H$45)</f>
        <v>0</v>
      </c>
      <c r="O2538" s="276">
        <f t="shared" si="79"/>
        <v>8.8000000000000007</v>
      </c>
      <c r="P2538" s="276">
        <f>IF(O2538&lt;($G$6-1),Lähteandmed!$E$45*1.2*1.005*(($G$6-1)-O2538),0)</f>
        <v>14.370985439999998</v>
      </c>
    </row>
    <row r="2539" spans="2:16">
      <c r="B2539" s="113">
        <v>2535</v>
      </c>
      <c r="C2539" s="113">
        <v>9.1999999999999993</v>
      </c>
      <c r="D2539" s="276">
        <f t="shared" si="78"/>
        <v>0.78879749586558034</v>
      </c>
      <c r="L2539" s="114">
        <f>IF(C2539&lt;$G$6,Lähteandmed!$E$45*1.2*1.005*($G$6-O2539),0)</f>
        <v>15.42252096</v>
      </c>
      <c r="M2539" s="276" t="str">
        <f>IF(($G$4-Lähteandmed!$H$45*(Kraadpäevad!$G$4-Kraadpäevad!C2539))&gt;Lähteandmed!$I$45,($G$4-Lähteandmed!$H$45*(Kraadpäevad!$G$4-Kraadpäevad!C2539)),Lähteandmed!$I$45)</f>
        <v/>
      </c>
      <c r="N2539" s="114">
        <f>IFERROR(($G$4-M2539)/($G$4-C2539),Lähteandmed!$H$45)</f>
        <v>0</v>
      </c>
      <c r="O2539" s="276">
        <f t="shared" si="79"/>
        <v>9.1999999999999993</v>
      </c>
      <c r="P2539" s="276">
        <f>IF(O2539&lt;($G$6-1),Lähteandmed!$E$45*1.2*1.005*(($G$6-1)-O2539),0)</f>
        <v>13.66996176</v>
      </c>
    </row>
    <row r="2540" spans="2:16">
      <c r="B2540" s="113">
        <v>2536</v>
      </c>
      <c r="C2540" s="113">
        <v>9.1999999999999993</v>
      </c>
      <c r="D2540" s="276">
        <f t="shared" si="78"/>
        <v>0.78879749586558034</v>
      </c>
      <c r="L2540" s="114">
        <f>IF(C2540&lt;$G$6,Lähteandmed!$E$45*1.2*1.005*($G$6-O2540),0)</f>
        <v>15.42252096</v>
      </c>
      <c r="M2540" s="276" t="str">
        <f>IF(($G$4-Lähteandmed!$H$45*(Kraadpäevad!$G$4-Kraadpäevad!C2540))&gt;Lähteandmed!$I$45,($G$4-Lähteandmed!$H$45*(Kraadpäevad!$G$4-Kraadpäevad!C2540)),Lähteandmed!$I$45)</f>
        <v/>
      </c>
      <c r="N2540" s="114">
        <f>IFERROR(($G$4-M2540)/($G$4-C2540),Lähteandmed!$H$45)</f>
        <v>0</v>
      </c>
      <c r="O2540" s="276">
        <f t="shared" si="79"/>
        <v>9.1999999999999993</v>
      </c>
      <c r="P2540" s="276">
        <f>IF(O2540&lt;($G$6-1),Lähteandmed!$E$45*1.2*1.005*(($G$6-1)-O2540),0)</f>
        <v>13.66996176</v>
      </c>
    </row>
    <row r="2541" spans="2:16">
      <c r="B2541" s="113">
        <v>2537</v>
      </c>
      <c r="C2541" s="113">
        <v>9.3000000000000007</v>
      </c>
      <c r="D2541" s="276">
        <f t="shared" si="78"/>
        <v>0.68879749586557892</v>
      </c>
      <c r="L2541" s="114">
        <f>IF(C2541&lt;$G$6,Lähteandmed!$E$45*1.2*1.005*($G$6-O2541),0)</f>
        <v>15.247265039999998</v>
      </c>
      <c r="M2541" s="276" t="str">
        <f>IF(($G$4-Lähteandmed!$H$45*(Kraadpäevad!$G$4-Kraadpäevad!C2541))&gt;Lähteandmed!$I$45,($G$4-Lähteandmed!$H$45*(Kraadpäevad!$G$4-Kraadpäevad!C2541)),Lähteandmed!$I$45)</f>
        <v/>
      </c>
      <c r="N2541" s="114">
        <f>IFERROR(($G$4-M2541)/($G$4-C2541),Lähteandmed!$H$45)</f>
        <v>0</v>
      </c>
      <c r="O2541" s="276">
        <f t="shared" si="79"/>
        <v>9.3000000000000007</v>
      </c>
      <c r="P2541" s="276">
        <f>IF(O2541&lt;($G$6-1),Lähteandmed!$E$45*1.2*1.005*(($G$6-1)-O2541),0)</f>
        <v>13.494705839999998</v>
      </c>
    </row>
    <row r="2542" spans="2:16">
      <c r="B2542" s="113">
        <v>2538</v>
      </c>
      <c r="C2542" s="113">
        <v>9.3000000000000007</v>
      </c>
      <c r="D2542" s="276">
        <f t="shared" si="78"/>
        <v>0.68879749586557892</v>
      </c>
      <c r="L2542" s="114">
        <f>IF(C2542&lt;$G$6,Lähteandmed!$E$45*1.2*1.005*($G$6-O2542),0)</f>
        <v>15.247265039999998</v>
      </c>
      <c r="M2542" s="276" t="str">
        <f>IF(($G$4-Lähteandmed!$H$45*(Kraadpäevad!$G$4-Kraadpäevad!C2542))&gt;Lähteandmed!$I$45,($G$4-Lähteandmed!$H$45*(Kraadpäevad!$G$4-Kraadpäevad!C2542)),Lähteandmed!$I$45)</f>
        <v/>
      </c>
      <c r="N2542" s="114">
        <f>IFERROR(($G$4-M2542)/($G$4-C2542),Lähteandmed!$H$45)</f>
        <v>0</v>
      </c>
      <c r="O2542" s="276">
        <f t="shared" si="79"/>
        <v>9.3000000000000007</v>
      </c>
      <c r="P2542" s="276">
        <f>IF(O2542&lt;($G$6-1),Lähteandmed!$E$45*1.2*1.005*(($G$6-1)-O2542),0)</f>
        <v>13.494705839999998</v>
      </c>
    </row>
    <row r="2543" spans="2:16">
      <c r="B2543" s="113">
        <v>2539</v>
      </c>
      <c r="C2543" s="113">
        <v>7.6</v>
      </c>
      <c r="D2543" s="276">
        <f t="shared" si="78"/>
        <v>2.38879749586558</v>
      </c>
      <c r="L2543" s="114">
        <f>IF(C2543&lt;$G$6,Lähteandmed!$E$45*1.2*1.005*($G$6-O2543),0)</f>
        <v>18.226615679999998</v>
      </c>
      <c r="M2543" s="276" t="str">
        <f>IF(($G$4-Lähteandmed!$H$45*(Kraadpäevad!$G$4-Kraadpäevad!C2543))&gt;Lähteandmed!$I$45,($G$4-Lähteandmed!$H$45*(Kraadpäevad!$G$4-Kraadpäevad!C2543)),Lähteandmed!$I$45)</f>
        <v/>
      </c>
      <c r="N2543" s="114">
        <f>IFERROR(($G$4-M2543)/($G$4-C2543),Lähteandmed!$H$45)</f>
        <v>0</v>
      </c>
      <c r="O2543" s="276">
        <f t="shared" si="79"/>
        <v>7.6</v>
      </c>
      <c r="P2543" s="276">
        <f>IF(O2543&lt;($G$6-1),Lähteandmed!$E$45*1.2*1.005*(($G$6-1)-O2543),0)</f>
        <v>16.474056479999998</v>
      </c>
    </row>
    <row r="2544" spans="2:16">
      <c r="B2544" s="113">
        <v>2540</v>
      </c>
      <c r="C2544" s="113">
        <v>5.9</v>
      </c>
      <c r="D2544" s="276">
        <f t="shared" si="78"/>
        <v>4.0887974958655793</v>
      </c>
      <c r="L2544" s="114">
        <f>IF(C2544&lt;$G$6,Lähteandmed!$E$45*1.2*1.005*($G$6-O2544),0)</f>
        <v>21.205966319999998</v>
      </c>
      <c r="M2544" s="276" t="str">
        <f>IF(($G$4-Lähteandmed!$H$45*(Kraadpäevad!$G$4-Kraadpäevad!C2544))&gt;Lähteandmed!$I$45,($G$4-Lähteandmed!$H$45*(Kraadpäevad!$G$4-Kraadpäevad!C2544)),Lähteandmed!$I$45)</f>
        <v/>
      </c>
      <c r="N2544" s="114">
        <f>IFERROR(($G$4-M2544)/($G$4-C2544),Lähteandmed!$H$45)</f>
        <v>0</v>
      </c>
      <c r="O2544" s="276">
        <f t="shared" si="79"/>
        <v>5.9</v>
      </c>
      <c r="P2544" s="276">
        <f>IF(O2544&lt;($G$6-1),Lähteandmed!$E$45*1.2*1.005*(($G$6-1)-O2544),0)</f>
        <v>19.453407119999998</v>
      </c>
    </row>
    <row r="2545" spans="2:16">
      <c r="B2545" s="113">
        <v>2541</v>
      </c>
      <c r="C2545" s="113">
        <v>4.2</v>
      </c>
      <c r="D2545" s="276">
        <f t="shared" si="78"/>
        <v>5.7887974958655795</v>
      </c>
      <c r="L2545" s="114">
        <f>IF(C2545&lt;$G$6,Lähteandmed!$E$45*1.2*1.005*($G$6-O2545),0)</f>
        <v>24.185316959999998</v>
      </c>
      <c r="M2545" s="276" t="str">
        <f>IF(($G$4-Lähteandmed!$H$45*(Kraadpäevad!$G$4-Kraadpäevad!C2545))&gt;Lähteandmed!$I$45,($G$4-Lähteandmed!$H$45*(Kraadpäevad!$G$4-Kraadpäevad!C2545)),Lähteandmed!$I$45)</f>
        <v/>
      </c>
      <c r="N2545" s="114">
        <f>IFERROR(($G$4-M2545)/($G$4-C2545),Lähteandmed!$H$45)</f>
        <v>0</v>
      </c>
      <c r="O2545" s="276">
        <f t="shared" si="79"/>
        <v>4.2</v>
      </c>
      <c r="P2545" s="276">
        <f>IF(O2545&lt;($G$6-1),Lähteandmed!$E$45*1.2*1.005*(($G$6-1)-O2545),0)</f>
        <v>22.432757760000001</v>
      </c>
    </row>
    <row r="2546" spans="2:16">
      <c r="B2546" s="113">
        <v>2542</v>
      </c>
      <c r="C2546" s="113">
        <v>3.2</v>
      </c>
      <c r="D2546" s="276">
        <f t="shared" si="78"/>
        <v>6.7887974958655795</v>
      </c>
      <c r="L2546" s="114">
        <f>IF(C2546&lt;$G$6,Lähteandmed!$E$45*1.2*1.005*($G$6-O2546),0)</f>
        <v>25.937876159999998</v>
      </c>
      <c r="M2546" s="276" t="str">
        <f>IF(($G$4-Lähteandmed!$H$45*(Kraadpäevad!$G$4-Kraadpäevad!C2546))&gt;Lähteandmed!$I$45,($G$4-Lähteandmed!$H$45*(Kraadpäevad!$G$4-Kraadpäevad!C2546)),Lähteandmed!$I$45)</f>
        <v/>
      </c>
      <c r="N2546" s="114">
        <f>IFERROR(($G$4-M2546)/($G$4-C2546),Lähteandmed!$H$45)</f>
        <v>0</v>
      </c>
      <c r="O2546" s="276">
        <f t="shared" si="79"/>
        <v>3.2</v>
      </c>
      <c r="P2546" s="276">
        <f>IF(O2546&lt;($G$6-1),Lähteandmed!$E$45*1.2*1.005*(($G$6-1)-O2546),0)</f>
        <v>24.185316959999998</v>
      </c>
    </row>
    <row r="2547" spans="2:16">
      <c r="B2547" s="113">
        <v>2543</v>
      </c>
      <c r="C2547" s="113">
        <v>2.2000000000000002</v>
      </c>
      <c r="D2547" s="276">
        <f t="shared" si="78"/>
        <v>7.7887974958655795</v>
      </c>
      <c r="L2547" s="114">
        <f>IF(C2547&lt;$G$6,Lähteandmed!$E$45*1.2*1.005*($G$6-O2547),0)</f>
        <v>27.690435359999999</v>
      </c>
      <c r="M2547" s="276" t="str">
        <f>IF(($G$4-Lähteandmed!$H$45*(Kraadpäevad!$G$4-Kraadpäevad!C2547))&gt;Lähteandmed!$I$45,($G$4-Lähteandmed!$H$45*(Kraadpäevad!$G$4-Kraadpäevad!C2547)),Lähteandmed!$I$45)</f>
        <v/>
      </c>
      <c r="N2547" s="114">
        <f>IFERROR(($G$4-M2547)/($G$4-C2547),Lähteandmed!$H$45)</f>
        <v>0</v>
      </c>
      <c r="O2547" s="276">
        <f t="shared" si="79"/>
        <v>2.2000000000000002</v>
      </c>
      <c r="P2547" s="276">
        <f>IF(O2547&lt;($G$6-1),Lähteandmed!$E$45*1.2*1.005*(($G$6-1)-O2547),0)</f>
        <v>25.937876159999998</v>
      </c>
    </row>
    <row r="2548" spans="2:16">
      <c r="B2548" s="113">
        <v>2544</v>
      </c>
      <c r="C2548" s="113">
        <v>1.2</v>
      </c>
      <c r="D2548" s="276">
        <f t="shared" si="78"/>
        <v>8.7887974958655803</v>
      </c>
      <c r="L2548" s="114">
        <f>IF(C2548&lt;$G$6,Lähteandmed!$E$45*1.2*1.005*($G$6-O2548),0)</f>
        <v>29.442994559999999</v>
      </c>
      <c r="M2548" s="276" t="str">
        <f>IF(($G$4-Lähteandmed!$H$45*(Kraadpäevad!$G$4-Kraadpäevad!C2548))&gt;Lähteandmed!$I$45,($G$4-Lähteandmed!$H$45*(Kraadpäevad!$G$4-Kraadpäevad!C2548)),Lähteandmed!$I$45)</f>
        <v/>
      </c>
      <c r="N2548" s="114">
        <f>IFERROR(($G$4-M2548)/($G$4-C2548),Lähteandmed!$H$45)</f>
        <v>0</v>
      </c>
      <c r="O2548" s="276">
        <f t="shared" si="79"/>
        <v>1.2</v>
      </c>
      <c r="P2548" s="276">
        <f>IF(O2548&lt;($G$6-1),Lähteandmed!$E$45*1.2*1.005*(($G$6-1)-O2548),0)</f>
        <v>27.690435359999999</v>
      </c>
    </row>
    <row r="2549" spans="2:16">
      <c r="B2549" s="113">
        <v>2545</v>
      </c>
      <c r="C2549" s="113">
        <v>0.9</v>
      </c>
      <c r="D2549" s="276">
        <f t="shared" si="78"/>
        <v>9.0887974958655793</v>
      </c>
      <c r="L2549" s="114">
        <f>IF(C2549&lt;$G$6,Lähteandmed!$E$45*1.2*1.005*($G$6-O2549),0)</f>
        <v>29.96876232</v>
      </c>
      <c r="M2549" s="276" t="str">
        <f>IF(($G$4-Lähteandmed!$H$45*(Kraadpäevad!$G$4-Kraadpäevad!C2549))&gt;Lähteandmed!$I$45,($G$4-Lähteandmed!$H$45*(Kraadpäevad!$G$4-Kraadpäevad!C2549)),Lähteandmed!$I$45)</f>
        <v/>
      </c>
      <c r="N2549" s="114">
        <f>IFERROR(($G$4-M2549)/($G$4-C2549),Lähteandmed!$H$45)</f>
        <v>0</v>
      </c>
      <c r="O2549" s="276">
        <f t="shared" si="79"/>
        <v>0.9</v>
      </c>
      <c r="P2549" s="276">
        <f>IF(O2549&lt;($G$6-1),Lähteandmed!$E$45*1.2*1.005*(($G$6-1)-O2549),0)</f>
        <v>28.216203119999999</v>
      </c>
    </row>
    <row r="2550" spans="2:16">
      <c r="B2550" s="113">
        <v>2546</v>
      </c>
      <c r="C2550" s="113">
        <v>0.7</v>
      </c>
      <c r="D2550" s="276">
        <f t="shared" si="78"/>
        <v>9.2887974958655803</v>
      </c>
      <c r="L2550" s="114">
        <f>IF(C2550&lt;$G$6,Lähteandmed!$E$45*1.2*1.005*($G$6-O2550),0)</f>
        <v>30.319274159999999</v>
      </c>
      <c r="M2550" s="276" t="str">
        <f>IF(($G$4-Lähteandmed!$H$45*(Kraadpäevad!$G$4-Kraadpäevad!C2550))&gt;Lähteandmed!$I$45,($G$4-Lähteandmed!$H$45*(Kraadpäevad!$G$4-Kraadpäevad!C2550)),Lähteandmed!$I$45)</f>
        <v/>
      </c>
      <c r="N2550" s="114">
        <f>IFERROR(($G$4-M2550)/($G$4-C2550),Lähteandmed!$H$45)</f>
        <v>0</v>
      </c>
      <c r="O2550" s="276">
        <f t="shared" si="79"/>
        <v>0.7</v>
      </c>
      <c r="P2550" s="276">
        <f>IF(O2550&lt;($G$6-1),Lähteandmed!$E$45*1.2*1.005*(($G$6-1)-O2550),0)</f>
        <v>28.566714959999999</v>
      </c>
    </row>
    <row r="2551" spans="2:16">
      <c r="B2551" s="113">
        <v>2547</v>
      </c>
      <c r="C2551" s="113">
        <v>0.4</v>
      </c>
      <c r="D2551" s="276">
        <f t="shared" si="78"/>
        <v>9.5887974958655793</v>
      </c>
      <c r="L2551" s="114">
        <f>IF(C2551&lt;$G$6,Lähteandmed!$E$45*1.2*1.005*($G$6-O2551),0)</f>
        <v>30.84504192</v>
      </c>
      <c r="M2551" s="276" t="str">
        <f>IF(($G$4-Lähteandmed!$H$45*(Kraadpäevad!$G$4-Kraadpäevad!C2551))&gt;Lähteandmed!$I$45,($G$4-Lähteandmed!$H$45*(Kraadpäevad!$G$4-Kraadpäevad!C2551)),Lähteandmed!$I$45)</f>
        <v/>
      </c>
      <c r="N2551" s="114">
        <f>IFERROR(($G$4-M2551)/($G$4-C2551),Lähteandmed!$H$45)</f>
        <v>0</v>
      </c>
      <c r="O2551" s="276">
        <f t="shared" si="79"/>
        <v>0.4</v>
      </c>
      <c r="P2551" s="276">
        <f>IF(O2551&lt;($G$6-1),Lähteandmed!$E$45*1.2*1.005*(($G$6-1)-O2551),0)</f>
        <v>29.09248272</v>
      </c>
    </row>
    <row r="2552" spans="2:16">
      <c r="B2552" s="113">
        <v>2548</v>
      </c>
      <c r="C2552" s="113">
        <v>1.1000000000000001</v>
      </c>
      <c r="D2552" s="276">
        <f t="shared" si="78"/>
        <v>8.88879749586558</v>
      </c>
      <c r="L2552" s="114">
        <f>IF(C2552&lt;$G$6,Lähteandmed!$E$45*1.2*1.005*($G$6-O2552),0)</f>
        <v>29.618250479999997</v>
      </c>
      <c r="M2552" s="276" t="str">
        <f>IF(($G$4-Lähteandmed!$H$45*(Kraadpäevad!$G$4-Kraadpäevad!C2552))&gt;Lähteandmed!$I$45,($G$4-Lähteandmed!$H$45*(Kraadpäevad!$G$4-Kraadpäevad!C2552)),Lähteandmed!$I$45)</f>
        <v/>
      </c>
      <c r="N2552" s="114">
        <f>IFERROR(($G$4-M2552)/($G$4-C2552),Lähteandmed!$H$45)</f>
        <v>0</v>
      </c>
      <c r="O2552" s="276">
        <f t="shared" si="79"/>
        <v>1.1000000000000001</v>
      </c>
      <c r="P2552" s="276">
        <f>IF(O2552&lt;($G$6-1),Lähteandmed!$E$45*1.2*1.005*(($G$6-1)-O2552),0)</f>
        <v>27.86569128</v>
      </c>
    </row>
    <row r="2553" spans="2:16">
      <c r="B2553" s="113">
        <v>2549</v>
      </c>
      <c r="C2553" s="113">
        <v>1.8</v>
      </c>
      <c r="D2553" s="276">
        <f t="shared" si="78"/>
        <v>8.1887974958655789</v>
      </c>
      <c r="L2553" s="114">
        <f>IF(C2553&lt;$G$6,Lähteandmed!$E$45*1.2*1.005*($G$6-O2553),0)</f>
        <v>28.391459039999997</v>
      </c>
      <c r="M2553" s="276" t="str">
        <f>IF(($G$4-Lähteandmed!$H$45*(Kraadpäevad!$G$4-Kraadpäevad!C2553))&gt;Lähteandmed!$I$45,($G$4-Lähteandmed!$H$45*(Kraadpäevad!$G$4-Kraadpäevad!C2553)),Lähteandmed!$I$45)</f>
        <v/>
      </c>
      <c r="N2553" s="114">
        <f>IFERROR(($G$4-M2553)/($G$4-C2553),Lähteandmed!$H$45)</f>
        <v>0</v>
      </c>
      <c r="O2553" s="276">
        <f t="shared" si="79"/>
        <v>1.8</v>
      </c>
      <c r="P2553" s="276">
        <f>IF(O2553&lt;($G$6-1),Lähteandmed!$E$45*1.2*1.005*(($G$6-1)-O2553),0)</f>
        <v>26.638899839999997</v>
      </c>
    </row>
    <row r="2554" spans="2:16">
      <c r="B2554" s="113">
        <v>2550</v>
      </c>
      <c r="C2554" s="113">
        <v>2.5</v>
      </c>
      <c r="D2554" s="276">
        <f t="shared" si="78"/>
        <v>7.4887974958655796</v>
      </c>
      <c r="L2554" s="114">
        <f>IF(C2554&lt;$G$6,Lähteandmed!$E$45*1.2*1.005*($G$6-O2554),0)</f>
        <v>27.164667599999998</v>
      </c>
      <c r="M2554" s="276" t="str">
        <f>IF(($G$4-Lähteandmed!$H$45*(Kraadpäevad!$G$4-Kraadpäevad!C2554))&gt;Lähteandmed!$I$45,($G$4-Lähteandmed!$H$45*(Kraadpäevad!$G$4-Kraadpäevad!C2554)),Lähteandmed!$I$45)</f>
        <v/>
      </c>
      <c r="N2554" s="114">
        <f>IFERROR(($G$4-M2554)/($G$4-C2554),Lähteandmed!$H$45)</f>
        <v>0</v>
      </c>
      <c r="O2554" s="276">
        <f t="shared" si="79"/>
        <v>2.5</v>
      </c>
      <c r="P2554" s="276">
        <f>IF(O2554&lt;($G$6-1),Lähteandmed!$E$45*1.2*1.005*(($G$6-1)-O2554),0)</f>
        <v>25.412108399999997</v>
      </c>
    </row>
    <row r="2555" spans="2:16">
      <c r="B2555" s="113">
        <v>2551</v>
      </c>
      <c r="C2555" s="113">
        <v>2.5</v>
      </c>
      <c r="D2555" s="276">
        <f t="shared" si="78"/>
        <v>7.4887974958655796</v>
      </c>
      <c r="L2555" s="114">
        <f>IF(C2555&lt;$G$6,Lähteandmed!$E$45*1.2*1.005*($G$6-O2555),0)</f>
        <v>27.164667599999998</v>
      </c>
      <c r="M2555" s="276" t="str">
        <f>IF(($G$4-Lähteandmed!$H$45*(Kraadpäevad!$G$4-Kraadpäevad!C2555))&gt;Lähteandmed!$I$45,($G$4-Lähteandmed!$H$45*(Kraadpäevad!$G$4-Kraadpäevad!C2555)),Lähteandmed!$I$45)</f>
        <v/>
      </c>
      <c r="N2555" s="114">
        <f>IFERROR(($G$4-M2555)/($G$4-C2555),Lähteandmed!$H$45)</f>
        <v>0</v>
      </c>
      <c r="O2555" s="276">
        <f t="shared" si="79"/>
        <v>2.5</v>
      </c>
      <c r="P2555" s="276">
        <f>IF(O2555&lt;($G$6-1),Lähteandmed!$E$45*1.2*1.005*(($G$6-1)-O2555),0)</f>
        <v>25.412108399999997</v>
      </c>
    </row>
    <row r="2556" spans="2:16">
      <c r="B2556" s="113">
        <v>2552</v>
      </c>
      <c r="C2556" s="113">
        <v>2.6</v>
      </c>
      <c r="D2556" s="276">
        <f t="shared" si="78"/>
        <v>7.38879749586558</v>
      </c>
      <c r="L2556" s="114">
        <f>IF(C2556&lt;$G$6,Lähteandmed!$E$45*1.2*1.005*($G$6-O2556),0)</f>
        <v>26.98941168</v>
      </c>
      <c r="M2556" s="276" t="str">
        <f>IF(($G$4-Lähteandmed!$H$45*(Kraadpäevad!$G$4-Kraadpäevad!C2556))&gt;Lähteandmed!$I$45,($G$4-Lähteandmed!$H$45*(Kraadpäevad!$G$4-Kraadpäevad!C2556)),Lähteandmed!$I$45)</f>
        <v/>
      </c>
      <c r="N2556" s="114">
        <f>IFERROR(($G$4-M2556)/($G$4-C2556),Lähteandmed!$H$45)</f>
        <v>0</v>
      </c>
      <c r="O2556" s="276">
        <f t="shared" si="79"/>
        <v>2.6</v>
      </c>
      <c r="P2556" s="276">
        <f>IF(O2556&lt;($G$6-1),Lähteandmed!$E$45*1.2*1.005*(($G$6-1)-O2556),0)</f>
        <v>25.23685248</v>
      </c>
    </row>
    <row r="2557" spans="2:16">
      <c r="B2557" s="113">
        <v>2553</v>
      </c>
      <c r="C2557" s="113">
        <v>2.6</v>
      </c>
      <c r="D2557" s="276">
        <f t="shared" si="78"/>
        <v>7.38879749586558</v>
      </c>
      <c r="L2557" s="114">
        <f>IF(C2557&lt;$G$6,Lähteandmed!$E$45*1.2*1.005*($G$6-O2557),0)</f>
        <v>26.98941168</v>
      </c>
      <c r="M2557" s="276" t="str">
        <f>IF(($G$4-Lähteandmed!$H$45*(Kraadpäevad!$G$4-Kraadpäevad!C2557))&gt;Lähteandmed!$I$45,($G$4-Lähteandmed!$H$45*(Kraadpäevad!$G$4-Kraadpäevad!C2557)),Lähteandmed!$I$45)</f>
        <v/>
      </c>
      <c r="N2557" s="114">
        <f>IFERROR(($G$4-M2557)/($G$4-C2557),Lähteandmed!$H$45)</f>
        <v>0</v>
      </c>
      <c r="O2557" s="276">
        <f t="shared" si="79"/>
        <v>2.6</v>
      </c>
      <c r="P2557" s="276">
        <f>IF(O2557&lt;($G$6-1),Lähteandmed!$E$45*1.2*1.005*(($G$6-1)-O2557),0)</f>
        <v>25.23685248</v>
      </c>
    </row>
    <row r="2558" spans="2:16">
      <c r="B2558" s="113">
        <v>2554</v>
      </c>
      <c r="C2558" s="113">
        <v>2.9</v>
      </c>
      <c r="D2558" s="276">
        <f t="shared" si="78"/>
        <v>7.0887974958655793</v>
      </c>
      <c r="L2558" s="114">
        <f>IF(C2558&lt;$G$6,Lähteandmed!$E$45*1.2*1.005*($G$6-O2558),0)</f>
        <v>26.463643919999999</v>
      </c>
      <c r="M2558" s="276" t="str">
        <f>IF(($G$4-Lähteandmed!$H$45*(Kraadpäevad!$G$4-Kraadpäevad!C2558))&gt;Lähteandmed!$I$45,($G$4-Lähteandmed!$H$45*(Kraadpäevad!$G$4-Kraadpäevad!C2558)),Lähteandmed!$I$45)</f>
        <v/>
      </c>
      <c r="N2558" s="114">
        <f>IFERROR(($G$4-M2558)/($G$4-C2558),Lähteandmed!$H$45)</f>
        <v>0</v>
      </c>
      <c r="O2558" s="276">
        <f t="shared" si="79"/>
        <v>2.9</v>
      </c>
      <c r="P2558" s="276">
        <f>IF(O2558&lt;($G$6-1),Lähteandmed!$E$45*1.2*1.005*(($G$6-1)-O2558),0)</f>
        <v>24.711084719999999</v>
      </c>
    </row>
    <row r="2559" spans="2:16">
      <c r="B2559" s="113">
        <v>2555</v>
      </c>
      <c r="C2559" s="113">
        <v>3.3</v>
      </c>
      <c r="D2559" s="276">
        <f t="shared" si="78"/>
        <v>6.6887974958655798</v>
      </c>
      <c r="L2559" s="114">
        <f>IF(C2559&lt;$G$6,Lähteandmed!$E$45*1.2*1.005*($G$6-O2559),0)</f>
        <v>25.762620239999997</v>
      </c>
      <c r="M2559" s="276" t="str">
        <f>IF(($G$4-Lähteandmed!$H$45*(Kraadpäevad!$G$4-Kraadpäevad!C2559))&gt;Lähteandmed!$I$45,($G$4-Lähteandmed!$H$45*(Kraadpäevad!$G$4-Kraadpäevad!C2559)),Lähteandmed!$I$45)</f>
        <v/>
      </c>
      <c r="N2559" s="114">
        <f>IFERROR(($G$4-M2559)/($G$4-C2559),Lähteandmed!$H$45)</f>
        <v>0</v>
      </c>
      <c r="O2559" s="276">
        <f t="shared" si="79"/>
        <v>3.3</v>
      </c>
      <c r="P2559" s="276">
        <f>IF(O2559&lt;($G$6-1),Lähteandmed!$E$45*1.2*1.005*(($G$6-1)-O2559),0)</f>
        <v>24.010061039999997</v>
      </c>
    </row>
    <row r="2560" spans="2:16">
      <c r="B2560" s="113">
        <v>2556</v>
      </c>
      <c r="C2560" s="113">
        <v>3.6</v>
      </c>
      <c r="D2560" s="276">
        <f t="shared" si="78"/>
        <v>6.38879749586558</v>
      </c>
      <c r="L2560" s="114">
        <f>IF(C2560&lt;$G$6,Lähteandmed!$E$45*1.2*1.005*($G$6-O2560),0)</f>
        <v>25.23685248</v>
      </c>
      <c r="M2560" s="276" t="str">
        <f>IF(($G$4-Lähteandmed!$H$45*(Kraadpäevad!$G$4-Kraadpäevad!C2560))&gt;Lähteandmed!$I$45,($G$4-Lähteandmed!$H$45*(Kraadpäevad!$G$4-Kraadpäevad!C2560)),Lähteandmed!$I$45)</f>
        <v/>
      </c>
      <c r="N2560" s="114">
        <f>IFERROR(($G$4-M2560)/($G$4-C2560),Lähteandmed!$H$45)</f>
        <v>0</v>
      </c>
      <c r="O2560" s="276">
        <f t="shared" si="79"/>
        <v>3.6</v>
      </c>
      <c r="P2560" s="276">
        <f>IF(O2560&lt;($G$6-1),Lähteandmed!$E$45*1.2*1.005*(($G$6-1)-O2560),0)</f>
        <v>23.484293279999999</v>
      </c>
    </row>
    <row r="2561" spans="2:16">
      <c r="B2561" s="113">
        <v>2557</v>
      </c>
      <c r="C2561" s="113">
        <v>4</v>
      </c>
      <c r="D2561" s="276">
        <f t="shared" si="78"/>
        <v>5.9887974958655796</v>
      </c>
      <c r="L2561" s="114">
        <f>IF(C2561&lt;$G$6,Lähteandmed!$E$45*1.2*1.005*($G$6-O2561),0)</f>
        <v>24.535828799999997</v>
      </c>
      <c r="M2561" s="276" t="str">
        <f>IF(($G$4-Lähteandmed!$H$45*(Kraadpäevad!$G$4-Kraadpäevad!C2561))&gt;Lähteandmed!$I$45,($G$4-Lähteandmed!$H$45*(Kraadpäevad!$G$4-Kraadpäevad!C2561)),Lähteandmed!$I$45)</f>
        <v/>
      </c>
      <c r="N2561" s="114">
        <f>IFERROR(($G$4-M2561)/($G$4-C2561),Lähteandmed!$H$45)</f>
        <v>0</v>
      </c>
      <c r="O2561" s="276">
        <f t="shared" si="79"/>
        <v>4</v>
      </c>
      <c r="P2561" s="276">
        <f>IF(O2561&lt;($G$6-1),Lähteandmed!$E$45*1.2*1.005*(($G$6-1)-O2561),0)</f>
        <v>22.783269599999997</v>
      </c>
    </row>
    <row r="2562" spans="2:16">
      <c r="B2562" s="113">
        <v>2558</v>
      </c>
      <c r="C2562" s="113">
        <v>4.5</v>
      </c>
      <c r="D2562" s="276">
        <f t="shared" si="78"/>
        <v>5.4887974958655796</v>
      </c>
      <c r="L2562" s="114">
        <f>IF(C2562&lt;$G$6,Lähteandmed!$E$45*1.2*1.005*($G$6-O2562),0)</f>
        <v>23.659549199999997</v>
      </c>
      <c r="M2562" s="276" t="str">
        <f>IF(($G$4-Lähteandmed!$H$45*(Kraadpäevad!$G$4-Kraadpäevad!C2562))&gt;Lähteandmed!$I$45,($G$4-Lähteandmed!$H$45*(Kraadpäevad!$G$4-Kraadpäevad!C2562)),Lähteandmed!$I$45)</f>
        <v/>
      </c>
      <c r="N2562" s="114">
        <f>IFERROR(($G$4-M2562)/($G$4-C2562),Lähteandmed!$H$45)</f>
        <v>0</v>
      </c>
      <c r="O2562" s="276">
        <f t="shared" si="79"/>
        <v>4.5</v>
      </c>
      <c r="P2562" s="276">
        <f>IF(O2562&lt;($G$6-1),Lähteandmed!$E$45*1.2*1.005*(($G$6-1)-O2562),0)</f>
        <v>21.906989999999997</v>
      </c>
    </row>
    <row r="2563" spans="2:16">
      <c r="B2563" s="113">
        <v>2559</v>
      </c>
      <c r="C2563" s="113">
        <v>4.9000000000000004</v>
      </c>
      <c r="D2563" s="276">
        <f t="shared" si="78"/>
        <v>5.0887974958655793</v>
      </c>
      <c r="L2563" s="114">
        <f>IF(C2563&lt;$G$6,Lähteandmed!$E$45*1.2*1.005*($G$6-O2563),0)</f>
        <v>22.958525519999998</v>
      </c>
      <c r="M2563" s="276" t="str">
        <f>IF(($G$4-Lähteandmed!$H$45*(Kraadpäevad!$G$4-Kraadpäevad!C2563))&gt;Lähteandmed!$I$45,($G$4-Lähteandmed!$H$45*(Kraadpäevad!$G$4-Kraadpäevad!C2563)),Lähteandmed!$I$45)</f>
        <v/>
      </c>
      <c r="N2563" s="114">
        <f>IFERROR(($G$4-M2563)/($G$4-C2563),Lähteandmed!$H$45)</f>
        <v>0</v>
      </c>
      <c r="O2563" s="276">
        <f t="shared" si="79"/>
        <v>4.9000000000000004</v>
      </c>
      <c r="P2563" s="276">
        <f>IF(O2563&lt;($G$6-1),Lähteandmed!$E$45*1.2*1.005*(($G$6-1)-O2563),0)</f>
        <v>21.205966319999998</v>
      </c>
    </row>
    <row r="2564" spans="2:16">
      <c r="B2564" s="113">
        <v>2560</v>
      </c>
      <c r="C2564" s="113">
        <v>4.8</v>
      </c>
      <c r="D2564" s="276">
        <f t="shared" ref="D2564:D2627" si="80">IFERROR(IF($G$5-C2564&gt;0,$G$5-C2564,"0"),0)</f>
        <v>5.1887974958655798</v>
      </c>
      <c r="L2564" s="114">
        <f>IF(C2564&lt;$G$6,Lähteandmed!$E$45*1.2*1.005*($G$6-O2564),0)</f>
        <v>23.133781439999996</v>
      </c>
      <c r="M2564" s="276" t="str">
        <f>IF(($G$4-Lähteandmed!$H$45*(Kraadpäevad!$G$4-Kraadpäevad!C2564))&gt;Lähteandmed!$I$45,($G$4-Lähteandmed!$H$45*(Kraadpäevad!$G$4-Kraadpäevad!C2564)),Lähteandmed!$I$45)</f>
        <v/>
      </c>
      <c r="N2564" s="114">
        <f>IFERROR(($G$4-M2564)/($G$4-C2564),Lähteandmed!$H$45)</f>
        <v>0</v>
      </c>
      <c r="O2564" s="276">
        <f t="shared" ref="O2564:O2627" si="81">N2564*($G$4-C2564)+C2564</f>
        <v>4.8</v>
      </c>
      <c r="P2564" s="276">
        <f>IF(O2564&lt;($G$6-1),Lähteandmed!$E$45*1.2*1.005*(($G$6-1)-O2564),0)</f>
        <v>21.381222239999996</v>
      </c>
    </row>
    <row r="2565" spans="2:16">
      <c r="B2565" s="113">
        <v>2561</v>
      </c>
      <c r="C2565" s="113">
        <v>4.7</v>
      </c>
      <c r="D2565" s="276">
        <f t="shared" si="80"/>
        <v>5.2887974958655795</v>
      </c>
      <c r="L2565" s="114">
        <f>IF(C2565&lt;$G$6,Lähteandmed!$E$45*1.2*1.005*($G$6-O2565),0)</f>
        <v>23.309037359999998</v>
      </c>
      <c r="M2565" s="276" t="str">
        <f>IF(($G$4-Lähteandmed!$H$45*(Kraadpäevad!$G$4-Kraadpäevad!C2565))&gt;Lähteandmed!$I$45,($G$4-Lähteandmed!$H$45*(Kraadpäevad!$G$4-Kraadpäevad!C2565)),Lähteandmed!$I$45)</f>
        <v/>
      </c>
      <c r="N2565" s="114">
        <f>IFERROR(($G$4-M2565)/($G$4-C2565),Lähteandmed!$H$45)</f>
        <v>0</v>
      </c>
      <c r="O2565" s="276">
        <f t="shared" si="81"/>
        <v>4.7</v>
      </c>
      <c r="P2565" s="276">
        <f>IF(O2565&lt;($G$6-1),Lähteandmed!$E$45*1.2*1.005*(($G$6-1)-O2565),0)</f>
        <v>21.556478160000001</v>
      </c>
    </row>
    <row r="2566" spans="2:16">
      <c r="B2566" s="113">
        <v>2562</v>
      </c>
      <c r="C2566" s="113">
        <v>4.5999999999999996</v>
      </c>
      <c r="D2566" s="276">
        <f t="shared" si="80"/>
        <v>5.38879749586558</v>
      </c>
      <c r="L2566" s="114">
        <f>IF(C2566&lt;$G$6,Lähteandmed!$E$45*1.2*1.005*($G$6-O2566),0)</f>
        <v>23.484293279999999</v>
      </c>
      <c r="M2566" s="276" t="str">
        <f>IF(($G$4-Lähteandmed!$H$45*(Kraadpäevad!$G$4-Kraadpäevad!C2566))&gt;Lähteandmed!$I$45,($G$4-Lähteandmed!$H$45*(Kraadpäevad!$G$4-Kraadpäevad!C2566)),Lähteandmed!$I$45)</f>
        <v/>
      </c>
      <c r="N2566" s="114">
        <f>IFERROR(($G$4-M2566)/($G$4-C2566),Lähteandmed!$H$45)</f>
        <v>0</v>
      </c>
      <c r="O2566" s="276">
        <f t="shared" si="81"/>
        <v>4.5999999999999996</v>
      </c>
      <c r="P2566" s="276">
        <f>IF(O2566&lt;($G$6-1),Lähteandmed!$E$45*1.2*1.005*(($G$6-1)-O2566),0)</f>
        <v>21.731734079999999</v>
      </c>
    </row>
    <row r="2567" spans="2:16">
      <c r="B2567" s="113">
        <v>2563</v>
      </c>
      <c r="C2567" s="113">
        <v>4.5</v>
      </c>
      <c r="D2567" s="276">
        <f t="shared" si="80"/>
        <v>5.4887974958655796</v>
      </c>
      <c r="L2567" s="114">
        <f>IF(C2567&lt;$G$6,Lähteandmed!$E$45*1.2*1.005*($G$6-O2567),0)</f>
        <v>23.659549199999997</v>
      </c>
      <c r="M2567" s="276" t="str">
        <f>IF(($G$4-Lähteandmed!$H$45*(Kraadpäevad!$G$4-Kraadpäevad!C2567))&gt;Lähteandmed!$I$45,($G$4-Lähteandmed!$H$45*(Kraadpäevad!$G$4-Kraadpäevad!C2567)),Lähteandmed!$I$45)</f>
        <v/>
      </c>
      <c r="N2567" s="114">
        <f>IFERROR(($G$4-M2567)/($G$4-C2567),Lähteandmed!$H$45)</f>
        <v>0</v>
      </c>
      <c r="O2567" s="276">
        <f t="shared" si="81"/>
        <v>4.5</v>
      </c>
      <c r="P2567" s="276">
        <f>IF(O2567&lt;($G$6-1),Lähteandmed!$E$45*1.2*1.005*(($G$6-1)-O2567),0)</f>
        <v>21.906989999999997</v>
      </c>
    </row>
    <row r="2568" spans="2:16">
      <c r="B2568" s="113">
        <v>2564</v>
      </c>
      <c r="C2568" s="113">
        <v>4.5</v>
      </c>
      <c r="D2568" s="276">
        <f t="shared" si="80"/>
        <v>5.4887974958655796</v>
      </c>
      <c r="L2568" s="114">
        <f>IF(C2568&lt;$G$6,Lähteandmed!$E$45*1.2*1.005*($G$6-O2568),0)</f>
        <v>23.659549199999997</v>
      </c>
      <c r="M2568" s="276" t="str">
        <f>IF(($G$4-Lähteandmed!$H$45*(Kraadpäevad!$G$4-Kraadpäevad!C2568))&gt;Lähteandmed!$I$45,($G$4-Lähteandmed!$H$45*(Kraadpäevad!$G$4-Kraadpäevad!C2568)),Lähteandmed!$I$45)</f>
        <v/>
      </c>
      <c r="N2568" s="114">
        <f>IFERROR(($G$4-M2568)/($G$4-C2568),Lähteandmed!$H$45)</f>
        <v>0</v>
      </c>
      <c r="O2568" s="276">
        <f t="shared" si="81"/>
        <v>4.5</v>
      </c>
      <c r="P2568" s="276">
        <f>IF(O2568&lt;($G$6-1),Lähteandmed!$E$45*1.2*1.005*(($G$6-1)-O2568),0)</f>
        <v>21.906989999999997</v>
      </c>
    </row>
    <row r="2569" spans="2:16">
      <c r="B2569" s="113">
        <v>2565</v>
      </c>
      <c r="C2569" s="113">
        <v>4.4000000000000004</v>
      </c>
      <c r="D2569" s="276">
        <f t="shared" si="80"/>
        <v>5.5887974958655793</v>
      </c>
      <c r="L2569" s="114">
        <f>IF(C2569&lt;$G$6,Lähteandmed!$E$45*1.2*1.005*($G$6-O2569),0)</f>
        <v>23.834805119999999</v>
      </c>
      <c r="M2569" s="276" t="str">
        <f>IF(($G$4-Lähteandmed!$H$45*(Kraadpäevad!$G$4-Kraadpäevad!C2569))&gt;Lähteandmed!$I$45,($G$4-Lähteandmed!$H$45*(Kraadpäevad!$G$4-Kraadpäevad!C2569)),Lähteandmed!$I$45)</f>
        <v/>
      </c>
      <c r="N2569" s="114">
        <f>IFERROR(($G$4-M2569)/($G$4-C2569),Lähteandmed!$H$45)</f>
        <v>0</v>
      </c>
      <c r="O2569" s="276">
        <f t="shared" si="81"/>
        <v>4.4000000000000004</v>
      </c>
      <c r="P2569" s="276">
        <f>IF(O2569&lt;($G$6-1),Lähteandmed!$E$45*1.2*1.005*(($G$6-1)-O2569),0)</f>
        <v>22.082245919999998</v>
      </c>
    </row>
    <row r="2570" spans="2:16">
      <c r="B2570" s="113">
        <v>2566</v>
      </c>
      <c r="C2570" s="113">
        <v>4.0999999999999996</v>
      </c>
      <c r="D2570" s="276">
        <f t="shared" si="80"/>
        <v>5.88879749586558</v>
      </c>
      <c r="L2570" s="114">
        <f>IF(C2570&lt;$G$6,Lähteandmed!$E$45*1.2*1.005*($G$6-O2570),0)</f>
        <v>24.360572879999999</v>
      </c>
      <c r="M2570" s="276" t="str">
        <f>IF(($G$4-Lähteandmed!$H$45*(Kraadpäevad!$G$4-Kraadpäevad!C2570))&gt;Lähteandmed!$I$45,($G$4-Lähteandmed!$H$45*(Kraadpäevad!$G$4-Kraadpäevad!C2570)),Lähteandmed!$I$45)</f>
        <v/>
      </c>
      <c r="N2570" s="114">
        <f>IFERROR(($G$4-M2570)/($G$4-C2570),Lähteandmed!$H$45)</f>
        <v>0</v>
      </c>
      <c r="O2570" s="276">
        <f t="shared" si="81"/>
        <v>4.0999999999999996</v>
      </c>
      <c r="P2570" s="276">
        <f>IF(O2570&lt;($G$6-1),Lähteandmed!$E$45*1.2*1.005*(($G$6-1)-O2570),0)</f>
        <v>22.608013679999999</v>
      </c>
    </row>
    <row r="2571" spans="2:16">
      <c r="B2571" s="113">
        <v>2567</v>
      </c>
      <c r="C2571" s="113">
        <v>3.8</v>
      </c>
      <c r="D2571" s="276">
        <f t="shared" si="80"/>
        <v>6.1887974958655798</v>
      </c>
      <c r="L2571" s="114">
        <f>IF(C2571&lt;$G$6,Lähteandmed!$E$45*1.2*1.005*($G$6-O2571),0)</f>
        <v>24.886340639999997</v>
      </c>
      <c r="M2571" s="276" t="str">
        <f>IF(($G$4-Lähteandmed!$H$45*(Kraadpäevad!$G$4-Kraadpäevad!C2571))&gt;Lähteandmed!$I$45,($G$4-Lähteandmed!$H$45*(Kraadpäevad!$G$4-Kraadpäevad!C2571)),Lähteandmed!$I$45)</f>
        <v/>
      </c>
      <c r="N2571" s="114">
        <f>IFERROR(($G$4-M2571)/($G$4-C2571),Lähteandmed!$H$45)</f>
        <v>0</v>
      </c>
      <c r="O2571" s="276">
        <f t="shared" si="81"/>
        <v>3.8</v>
      </c>
      <c r="P2571" s="276">
        <f>IF(O2571&lt;($G$6-1),Lähteandmed!$E$45*1.2*1.005*(($G$6-1)-O2571),0)</f>
        <v>23.133781439999996</v>
      </c>
    </row>
    <row r="2572" spans="2:16">
      <c r="B2572" s="113">
        <v>2568</v>
      </c>
      <c r="C2572" s="113">
        <v>3.5</v>
      </c>
      <c r="D2572" s="276">
        <f t="shared" si="80"/>
        <v>6.4887974958655796</v>
      </c>
      <c r="L2572" s="114">
        <f>IF(C2572&lt;$G$6,Lähteandmed!$E$45*1.2*1.005*($G$6-O2572),0)</f>
        <v>25.412108399999997</v>
      </c>
      <c r="M2572" s="276" t="str">
        <f>IF(($G$4-Lähteandmed!$H$45*(Kraadpäevad!$G$4-Kraadpäevad!C2572))&gt;Lähteandmed!$I$45,($G$4-Lähteandmed!$H$45*(Kraadpäevad!$G$4-Kraadpäevad!C2572)),Lähteandmed!$I$45)</f>
        <v/>
      </c>
      <c r="N2572" s="114">
        <f>IFERROR(($G$4-M2572)/($G$4-C2572),Lähteandmed!$H$45)</f>
        <v>0</v>
      </c>
      <c r="O2572" s="276">
        <f t="shared" si="81"/>
        <v>3.5</v>
      </c>
      <c r="P2572" s="276">
        <f>IF(O2572&lt;($G$6-1),Lähteandmed!$E$45*1.2*1.005*(($G$6-1)-O2572),0)</f>
        <v>23.659549199999997</v>
      </c>
    </row>
    <row r="2573" spans="2:16">
      <c r="B2573" s="113">
        <v>2569</v>
      </c>
      <c r="C2573" s="113">
        <v>3.4</v>
      </c>
      <c r="D2573" s="276">
        <f t="shared" si="80"/>
        <v>6.5887974958655793</v>
      </c>
      <c r="L2573" s="114">
        <f>IF(C2573&lt;$G$6,Lähteandmed!$E$45*1.2*1.005*($G$6-O2573),0)</f>
        <v>25.587364319999999</v>
      </c>
      <c r="M2573" s="276" t="str">
        <f>IF(($G$4-Lähteandmed!$H$45*(Kraadpäevad!$G$4-Kraadpäevad!C2573))&gt;Lähteandmed!$I$45,($G$4-Lähteandmed!$H$45*(Kraadpäevad!$G$4-Kraadpäevad!C2573)),Lähteandmed!$I$45)</f>
        <v/>
      </c>
      <c r="N2573" s="114">
        <f>IFERROR(($G$4-M2573)/($G$4-C2573),Lähteandmed!$H$45)</f>
        <v>0</v>
      </c>
      <c r="O2573" s="276">
        <f t="shared" si="81"/>
        <v>3.4</v>
      </c>
      <c r="P2573" s="276">
        <f>IF(O2573&lt;($G$6-1),Lähteandmed!$E$45*1.2*1.005*(($G$6-1)-O2573),0)</f>
        <v>23.834805119999999</v>
      </c>
    </row>
    <row r="2574" spans="2:16">
      <c r="B2574" s="113">
        <v>2570</v>
      </c>
      <c r="C2574" s="113">
        <v>3.3</v>
      </c>
      <c r="D2574" s="276">
        <f t="shared" si="80"/>
        <v>6.6887974958655798</v>
      </c>
      <c r="L2574" s="114">
        <f>IF(C2574&lt;$G$6,Lähteandmed!$E$45*1.2*1.005*($G$6-O2574),0)</f>
        <v>25.762620239999997</v>
      </c>
      <c r="M2574" s="276" t="str">
        <f>IF(($G$4-Lähteandmed!$H$45*(Kraadpäevad!$G$4-Kraadpäevad!C2574))&gt;Lähteandmed!$I$45,($G$4-Lähteandmed!$H$45*(Kraadpäevad!$G$4-Kraadpäevad!C2574)),Lähteandmed!$I$45)</f>
        <v/>
      </c>
      <c r="N2574" s="114">
        <f>IFERROR(($G$4-M2574)/($G$4-C2574),Lähteandmed!$H$45)</f>
        <v>0</v>
      </c>
      <c r="O2574" s="276">
        <f t="shared" si="81"/>
        <v>3.3</v>
      </c>
      <c r="P2574" s="276">
        <f>IF(O2574&lt;($G$6-1),Lähteandmed!$E$45*1.2*1.005*(($G$6-1)-O2574),0)</f>
        <v>24.010061039999997</v>
      </c>
    </row>
    <row r="2575" spans="2:16">
      <c r="B2575" s="113">
        <v>2571</v>
      </c>
      <c r="C2575" s="113">
        <v>3.2</v>
      </c>
      <c r="D2575" s="276">
        <f t="shared" si="80"/>
        <v>6.7887974958655795</v>
      </c>
      <c r="L2575" s="114">
        <f>IF(C2575&lt;$G$6,Lähteandmed!$E$45*1.2*1.005*($G$6-O2575),0)</f>
        <v>25.937876159999998</v>
      </c>
      <c r="M2575" s="276" t="str">
        <f>IF(($G$4-Lähteandmed!$H$45*(Kraadpäevad!$G$4-Kraadpäevad!C2575))&gt;Lähteandmed!$I$45,($G$4-Lähteandmed!$H$45*(Kraadpäevad!$G$4-Kraadpäevad!C2575)),Lähteandmed!$I$45)</f>
        <v/>
      </c>
      <c r="N2575" s="114">
        <f>IFERROR(($G$4-M2575)/($G$4-C2575),Lähteandmed!$H$45)</f>
        <v>0</v>
      </c>
      <c r="O2575" s="276">
        <f t="shared" si="81"/>
        <v>3.2</v>
      </c>
      <c r="P2575" s="276">
        <f>IF(O2575&lt;($G$6-1),Lähteandmed!$E$45*1.2*1.005*(($G$6-1)-O2575),0)</f>
        <v>24.185316959999998</v>
      </c>
    </row>
    <row r="2576" spans="2:16">
      <c r="B2576" s="113">
        <v>2572</v>
      </c>
      <c r="C2576" s="113">
        <v>3.1</v>
      </c>
      <c r="D2576" s="276">
        <f t="shared" si="80"/>
        <v>6.88879749586558</v>
      </c>
      <c r="L2576" s="114">
        <f>IF(C2576&lt;$G$6,Lähteandmed!$E$45*1.2*1.005*($G$6-O2576),0)</f>
        <v>26.11313208</v>
      </c>
      <c r="M2576" s="276" t="str">
        <f>IF(($G$4-Lähteandmed!$H$45*(Kraadpäevad!$G$4-Kraadpäevad!C2576))&gt;Lähteandmed!$I$45,($G$4-Lähteandmed!$H$45*(Kraadpäevad!$G$4-Kraadpäevad!C2576)),Lähteandmed!$I$45)</f>
        <v/>
      </c>
      <c r="N2576" s="114">
        <f>IFERROR(($G$4-M2576)/($G$4-C2576),Lähteandmed!$H$45)</f>
        <v>0</v>
      </c>
      <c r="O2576" s="276">
        <f t="shared" si="81"/>
        <v>3.1</v>
      </c>
      <c r="P2576" s="276">
        <f>IF(O2576&lt;($G$6-1),Lähteandmed!$E$45*1.2*1.005*(($G$6-1)-O2576),0)</f>
        <v>24.360572879999999</v>
      </c>
    </row>
    <row r="2577" spans="2:16">
      <c r="B2577" s="113">
        <v>2573</v>
      </c>
      <c r="C2577" s="113">
        <v>2.9</v>
      </c>
      <c r="D2577" s="276">
        <f t="shared" si="80"/>
        <v>7.0887974958655793</v>
      </c>
      <c r="L2577" s="114">
        <f>IF(C2577&lt;$G$6,Lähteandmed!$E$45*1.2*1.005*($G$6-O2577),0)</f>
        <v>26.463643919999999</v>
      </c>
      <c r="M2577" s="276" t="str">
        <f>IF(($G$4-Lähteandmed!$H$45*(Kraadpäevad!$G$4-Kraadpäevad!C2577))&gt;Lähteandmed!$I$45,($G$4-Lähteandmed!$H$45*(Kraadpäevad!$G$4-Kraadpäevad!C2577)),Lähteandmed!$I$45)</f>
        <v/>
      </c>
      <c r="N2577" s="114">
        <f>IFERROR(($G$4-M2577)/($G$4-C2577),Lähteandmed!$H$45)</f>
        <v>0</v>
      </c>
      <c r="O2577" s="276">
        <f t="shared" si="81"/>
        <v>2.9</v>
      </c>
      <c r="P2577" s="276">
        <f>IF(O2577&lt;($G$6-1),Lähteandmed!$E$45*1.2*1.005*(($G$6-1)-O2577),0)</f>
        <v>24.711084719999999</v>
      </c>
    </row>
    <row r="2578" spans="2:16">
      <c r="B2578" s="113">
        <v>2574</v>
      </c>
      <c r="C2578" s="113">
        <v>2.8</v>
      </c>
      <c r="D2578" s="276">
        <f t="shared" si="80"/>
        <v>7.1887974958655798</v>
      </c>
      <c r="L2578" s="114">
        <f>IF(C2578&lt;$G$6,Lähteandmed!$E$45*1.2*1.005*($G$6-O2578),0)</f>
        <v>26.638899839999997</v>
      </c>
      <c r="M2578" s="276" t="str">
        <f>IF(($G$4-Lähteandmed!$H$45*(Kraadpäevad!$G$4-Kraadpäevad!C2578))&gt;Lähteandmed!$I$45,($G$4-Lähteandmed!$H$45*(Kraadpäevad!$G$4-Kraadpäevad!C2578)),Lähteandmed!$I$45)</f>
        <v/>
      </c>
      <c r="N2578" s="114">
        <f>IFERROR(($G$4-M2578)/($G$4-C2578),Lähteandmed!$H$45)</f>
        <v>0</v>
      </c>
      <c r="O2578" s="276">
        <f t="shared" si="81"/>
        <v>2.8</v>
      </c>
      <c r="P2578" s="276">
        <f>IF(O2578&lt;($G$6-1),Lähteandmed!$E$45*1.2*1.005*(($G$6-1)-O2578),0)</f>
        <v>24.886340639999997</v>
      </c>
    </row>
    <row r="2579" spans="2:16">
      <c r="B2579" s="113">
        <v>2575</v>
      </c>
      <c r="C2579" s="113">
        <v>2.9</v>
      </c>
      <c r="D2579" s="276">
        <f t="shared" si="80"/>
        <v>7.0887974958655793</v>
      </c>
      <c r="L2579" s="114">
        <f>IF(C2579&lt;$G$6,Lähteandmed!$E$45*1.2*1.005*($G$6-O2579),0)</f>
        <v>26.463643919999999</v>
      </c>
      <c r="M2579" s="276" t="str">
        <f>IF(($G$4-Lähteandmed!$H$45*(Kraadpäevad!$G$4-Kraadpäevad!C2579))&gt;Lähteandmed!$I$45,($G$4-Lähteandmed!$H$45*(Kraadpäevad!$G$4-Kraadpäevad!C2579)),Lähteandmed!$I$45)</f>
        <v/>
      </c>
      <c r="N2579" s="114">
        <f>IFERROR(($G$4-M2579)/($G$4-C2579),Lähteandmed!$H$45)</f>
        <v>0</v>
      </c>
      <c r="O2579" s="276">
        <f t="shared" si="81"/>
        <v>2.9</v>
      </c>
      <c r="P2579" s="276">
        <f>IF(O2579&lt;($G$6-1),Lähteandmed!$E$45*1.2*1.005*(($G$6-1)-O2579),0)</f>
        <v>24.711084719999999</v>
      </c>
    </row>
    <row r="2580" spans="2:16">
      <c r="B2580" s="113">
        <v>2576</v>
      </c>
      <c r="C2580" s="113">
        <v>3.1</v>
      </c>
      <c r="D2580" s="276">
        <f t="shared" si="80"/>
        <v>6.88879749586558</v>
      </c>
      <c r="L2580" s="114">
        <f>IF(C2580&lt;$G$6,Lähteandmed!$E$45*1.2*1.005*($G$6-O2580),0)</f>
        <v>26.11313208</v>
      </c>
      <c r="M2580" s="276" t="str">
        <f>IF(($G$4-Lähteandmed!$H$45*(Kraadpäevad!$G$4-Kraadpäevad!C2580))&gt;Lähteandmed!$I$45,($G$4-Lähteandmed!$H$45*(Kraadpäevad!$G$4-Kraadpäevad!C2580)),Lähteandmed!$I$45)</f>
        <v/>
      </c>
      <c r="N2580" s="114">
        <f>IFERROR(($G$4-M2580)/($G$4-C2580),Lähteandmed!$H$45)</f>
        <v>0</v>
      </c>
      <c r="O2580" s="276">
        <f t="shared" si="81"/>
        <v>3.1</v>
      </c>
      <c r="P2580" s="276">
        <f>IF(O2580&lt;($G$6-1),Lähteandmed!$E$45*1.2*1.005*(($G$6-1)-O2580),0)</f>
        <v>24.360572879999999</v>
      </c>
    </row>
    <row r="2581" spans="2:16">
      <c r="B2581" s="113">
        <v>2577</v>
      </c>
      <c r="C2581" s="113">
        <v>3.2</v>
      </c>
      <c r="D2581" s="276">
        <f t="shared" si="80"/>
        <v>6.7887974958655795</v>
      </c>
      <c r="L2581" s="114">
        <f>IF(C2581&lt;$G$6,Lähteandmed!$E$45*1.2*1.005*($G$6-O2581),0)</f>
        <v>25.937876159999998</v>
      </c>
      <c r="M2581" s="276" t="str">
        <f>IF(($G$4-Lähteandmed!$H$45*(Kraadpäevad!$G$4-Kraadpäevad!C2581))&gt;Lähteandmed!$I$45,($G$4-Lähteandmed!$H$45*(Kraadpäevad!$G$4-Kraadpäevad!C2581)),Lähteandmed!$I$45)</f>
        <v/>
      </c>
      <c r="N2581" s="114">
        <f>IFERROR(($G$4-M2581)/($G$4-C2581),Lähteandmed!$H$45)</f>
        <v>0</v>
      </c>
      <c r="O2581" s="276">
        <f t="shared" si="81"/>
        <v>3.2</v>
      </c>
      <c r="P2581" s="276">
        <f>IF(O2581&lt;($G$6-1),Lähteandmed!$E$45*1.2*1.005*(($G$6-1)-O2581),0)</f>
        <v>24.185316959999998</v>
      </c>
    </row>
    <row r="2582" spans="2:16">
      <c r="B2582" s="113">
        <v>2578</v>
      </c>
      <c r="C2582" s="113">
        <v>3.5</v>
      </c>
      <c r="D2582" s="276">
        <f t="shared" si="80"/>
        <v>6.4887974958655796</v>
      </c>
      <c r="L2582" s="114">
        <f>IF(C2582&lt;$G$6,Lähteandmed!$E$45*1.2*1.005*($G$6-O2582),0)</f>
        <v>25.412108399999997</v>
      </c>
      <c r="M2582" s="276" t="str">
        <f>IF(($G$4-Lähteandmed!$H$45*(Kraadpäevad!$G$4-Kraadpäevad!C2582))&gt;Lähteandmed!$I$45,($G$4-Lähteandmed!$H$45*(Kraadpäevad!$G$4-Kraadpäevad!C2582)),Lähteandmed!$I$45)</f>
        <v/>
      </c>
      <c r="N2582" s="114">
        <f>IFERROR(($G$4-M2582)/($G$4-C2582),Lähteandmed!$H$45)</f>
        <v>0</v>
      </c>
      <c r="O2582" s="276">
        <f t="shared" si="81"/>
        <v>3.5</v>
      </c>
      <c r="P2582" s="276">
        <f>IF(O2582&lt;($G$6-1),Lähteandmed!$E$45*1.2*1.005*(($G$6-1)-O2582),0)</f>
        <v>23.659549199999997</v>
      </c>
    </row>
    <row r="2583" spans="2:16">
      <c r="B2583" s="113">
        <v>2579</v>
      </c>
      <c r="C2583" s="113">
        <v>3.9</v>
      </c>
      <c r="D2583" s="276">
        <f t="shared" si="80"/>
        <v>6.0887974958655793</v>
      </c>
      <c r="L2583" s="114">
        <f>IF(C2583&lt;$G$6,Lähteandmed!$E$45*1.2*1.005*($G$6-O2583),0)</f>
        <v>24.711084719999999</v>
      </c>
      <c r="M2583" s="276" t="str">
        <f>IF(($G$4-Lähteandmed!$H$45*(Kraadpäevad!$G$4-Kraadpäevad!C2583))&gt;Lähteandmed!$I$45,($G$4-Lähteandmed!$H$45*(Kraadpäevad!$G$4-Kraadpäevad!C2583)),Lähteandmed!$I$45)</f>
        <v/>
      </c>
      <c r="N2583" s="114">
        <f>IFERROR(($G$4-M2583)/($G$4-C2583),Lähteandmed!$H$45)</f>
        <v>0</v>
      </c>
      <c r="O2583" s="276">
        <f t="shared" si="81"/>
        <v>3.9</v>
      </c>
      <c r="P2583" s="276">
        <f>IF(O2583&lt;($G$6-1),Lähteandmed!$E$45*1.2*1.005*(($G$6-1)-O2583),0)</f>
        <v>22.958525519999998</v>
      </c>
    </row>
    <row r="2584" spans="2:16">
      <c r="B2584" s="113">
        <v>2580</v>
      </c>
      <c r="C2584" s="113">
        <v>4.2</v>
      </c>
      <c r="D2584" s="276">
        <f t="shared" si="80"/>
        <v>5.7887974958655795</v>
      </c>
      <c r="L2584" s="114">
        <f>IF(C2584&lt;$G$6,Lähteandmed!$E$45*1.2*1.005*($G$6-O2584),0)</f>
        <v>24.185316959999998</v>
      </c>
      <c r="M2584" s="276" t="str">
        <f>IF(($G$4-Lähteandmed!$H$45*(Kraadpäevad!$G$4-Kraadpäevad!C2584))&gt;Lähteandmed!$I$45,($G$4-Lähteandmed!$H$45*(Kraadpäevad!$G$4-Kraadpäevad!C2584)),Lähteandmed!$I$45)</f>
        <v/>
      </c>
      <c r="N2584" s="114">
        <f>IFERROR(($G$4-M2584)/($G$4-C2584),Lähteandmed!$H$45)</f>
        <v>0</v>
      </c>
      <c r="O2584" s="276">
        <f t="shared" si="81"/>
        <v>4.2</v>
      </c>
      <c r="P2584" s="276">
        <f>IF(O2584&lt;($G$6-1),Lähteandmed!$E$45*1.2*1.005*(($G$6-1)-O2584),0)</f>
        <v>22.432757760000001</v>
      </c>
    </row>
    <row r="2585" spans="2:16">
      <c r="B2585" s="113">
        <v>2581</v>
      </c>
      <c r="C2585" s="113">
        <v>4.7</v>
      </c>
      <c r="D2585" s="276">
        <f t="shared" si="80"/>
        <v>5.2887974958655795</v>
      </c>
      <c r="L2585" s="114">
        <f>IF(C2585&lt;$G$6,Lähteandmed!$E$45*1.2*1.005*($G$6-O2585),0)</f>
        <v>23.309037359999998</v>
      </c>
      <c r="M2585" s="276" t="str">
        <f>IF(($G$4-Lähteandmed!$H$45*(Kraadpäevad!$G$4-Kraadpäevad!C2585))&gt;Lähteandmed!$I$45,($G$4-Lähteandmed!$H$45*(Kraadpäevad!$G$4-Kraadpäevad!C2585)),Lähteandmed!$I$45)</f>
        <v/>
      </c>
      <c r="N2585" s="114">
        <f>IFERROR(($G$4-M2585)/($G$4-C2585),Lähteandmed!$H$45)</f>
        <v>0</v>
      </c>
      <c r="O2585" s="276">
        <f t="shared" si="81"/>
        <v>4.7</v>
      </c>
      <c r="P2585" s="276">
        <f>IF(O2585&lt;($G$6-1),Lähteandmed!$E$45*1.2*1.005*(($G$6-1)-O2585),0)</f>
        <v>21.556478160000001</v>
      </c>
    </row>
    <row r="2586" spans="2:16">
      <c r="B2586" s="113">
        <v>2582</v>
      </c>
      <c r="C2586" s="113">
        <v>5.0999999999999996</v>
      </c>
      <c r="D2586" s="276">
        <f t="shared" si="80"/>
        <v>4.88879749586558</v>
      </c>
      <c r="L2586" s="114">
        <f>IF(C2586&lt;$G$6,Lähteandmed!$E$45*1.2*1.005*($G$6-O2586),0)</f>
        <v>22.608013679999999</v>
      </c>
      <c r="M2586" s="276" t="str">
        <f>IF(($G$4-Lähteandmed!$H$45*(Kraadpäevad!$G$4-Kraadpäevad!C2586))&gt;Lähteandmed!$I$45,($G$4-Lähteandmed!$H$45*(Kraadpäevad!$G$4-Kraadpäevad!C2586)),Lähteandmed!$I$45)</f>
        <v/>
      </c>
      <c r="N2586" s="114">
        <f>IFERROR(($G$4-M2586)/($G$4-C2586),Lähteandmed!$H$45)</f>
        <v>0</v>
      </c>
      <c r="O2586" s="276">
        <f t="shared" si="81"/>
        <v>5.0999999999999996</v>
      </c>
      <c r="P2586" s="276">
        <f>IF(O2586&lt;($G$6-1),Lähteandmed!$E$45*1.2*1.005*(($G$6-1)-O2586),0)</f>
        <v>20.855454479999999</v>
      </c>
    </row>
    <row r="2587" spans="2:16">
      <c r="B2587" s="113">
        <v>2583</v>
      </c>
      <c r="C2587" s="113">
        <v>5.6</v>
      </c>
      <c r="D2587" s="276">
        <f t="shared" si="80"/>
        <v>4.38879749586558</v>
      </c>
      <c r="L2587" s="114">
        <f>IF(C2587&lt;$G$6,Lähteandmed!$E$45*1.2*1.005*($G$6-O2587),0)</f>
        <v>21.731734079999999</v>
      </c>
      <c r="M2587" s="276" t="str">
        <f>IF(($G$4-Lähteandmed!$H$45*(Kraadpäevad!$G$4-Kraadpäevad!C2587))&gt;Lähteandmed!$I$45,($G$4-Lähteandmed!$H$45*(Kraadpäevad!$G$4-Kraadpäevad!C2587)),Lähteandmed!$I$45)</f>
        <v/>
      </c>
      <c r="N2587" s="114">
        <f>IFERROR(($G$4-M2587)/($G$4-C2587),Lähteandmed!$H$45)</f>
        <v>0</v>
      </c>
      <c r="O2587" s="276">
        <f t="shared" si="81"/>
        <v>5.6</v>
      </c>
      <c r="P2587" s="276">
        <f>IF(O2587&lt;($G$6-1),Lähteandmed!$E$45*1.2*1.005*(($G$6-1)-O2587),0)</f>
        <v>19.979174879999999</v>
      </c>
    </row>
    <row r="2588" spans="2:16">
      <c r="B2588" s="113">
        <v>2584</v>
      </c>
      <c r="C2588" s="113">
        <v>6.2</v>
      </c>
      <c r="D2588" s="276">
        <f t="shared" si="80"/>
        <v>3.7887974958655795</v>
      </c>
      <c r="L2588" s="114">
        <f>IF(C2588&lt;$G$6,Lähteandmed!$E$45*1.2*1.005*($G$6-O2588),0)</f>
        <v>20.680198560000001</v>
      </c>
      <c r="M2588" s="276" t="str">
        <f>IF(($G$4-Lähteandmed!$H$45*(Kraadpäevad!$G$4-Kraadpäevad!C2588))&gt;Lähteandmed!$I$45,($G$4-Lähteandmed!$H$45*(Kraadpäevad!$G$4-Kraadpäevad!C2588)),Lähteandmed!$I$45)</f>
        <v/>
      </c>
      <c r="N2588" s="114">
        <f>IFERROR(($G$4-M2588)/($G$4-C2588),Lähteandmed!$H$45)</f>
        <v>0</v>
      </c>
      <c r="O2588" s="276">
        <f t="shared" si="81"/>
        <v>6.2</v>
      </c>
      <c r="P2588" s="276">
        <f>IF(O2588&lt;($G$6-1),Lähteandmed!$E$45*1.2*1.005*(($G$6-1)-O2588),0)</f>
        <v>18.927639360000001</v>
      </c>
    </row>
    <row r="2589" spans="2:16">
      <c r="B2589" s="113">
        <v>2585</v>
      </c>
      <c r="C2589" s="113">
        <v>6.8</v>
      </c>
      <c r="D2589" s="276">
        <f t="shared" si="80"/>
        <v>3.1887974958655798</v>
      </c>
      <c r="L2589" s="114">
        <f>IF(C2589&lt;$G$6,Lähteandmed!$E$45*1.2*1.005*($G$6-O2589),0)</f>
        <v>19.628663039999996</v>
      </c>
      <c r="M2589" s="276" t="str">
        <f>IF(($G$4-Lähteandmed!$H$45*(Kraadpäevad!$G$4-Kraadpäevad!C2589))&gt;Lähteandmed!$I$45,($G$4-Lähteandmed!$H$45*(Kraadpäevad!$G$4-Kraadpäevad!C2589)),Lähteandmed!$I$45)</f>
        <v/>
      </c>
      <c r="N2589" s="114">
        <f>IFERROR(($G$4-M2589)/($G$4-C2589),Lähteandmed!$H$45)</f>
        <v>0</v>
      </c>
      <c r="O2589" s="276">
        <f t="shared" si="81"/>
        <v>6.8</v>
      </c>
      <c r="P2589" s="276">
        <f>IF(O2589&lt;($G$6-1),Lähteandmed!$E$45*1.2*1.005*(($G$6-1)-O2589),0)</f>
        <v>17.876103839999999</v>
      </c>
    </row>
    <row r="2590" spans="2:16">
      <c r="B2590" s="113">
        <v>2586</v>
      </c>
      <c r="C2590" s="113">
        <v>7.4</v>
      </c>
      <c r="D2590" s="276">
        <f t="shared" si="80"/>
        <v>2.5887974958655793</v>
      </c>
      <c r="L2590" s="114">
        <f>IF(C2590&lt;$G$6,Lähteandmed!$E$45*1.2*1.005*($G$6-O2590),0)</f>
        <v>18.577127519999998</v>
      </c>
      <c r="M2590" s="276" t="str">
        <f>IF(($G$4-Lähteandmed!$H$45*(Kraadpäevad!$G$4-Kraadpäevad!C2590))&gt;Lähteandmed!$I$45,($G$4-Lähteandmed!$H$45*(Kraadpäevad!$G$4-Kraadpäevad!C2590)),Lähteandmed!$I$45)</f>
        <v/>
      </c>
      <c r="N2590" s="114">
        <f>IFERROR(($G$4-M2590)/($G$4-C2590),Lähteandmed!$H$45)</f>
        <v>0</v>
      </c>
      <c r="O2590" s="276">
        <f t="shared" si="81"/>
        <v>7.4</v>
      </c>
      <c r="P2590" s="276">
        <f>IF(O2590&lt;($G$6-1),Lähteandmed!$E$45*1.2*1.005*(($G$6-1)-O2590),0)</f>
        <v>16.824568319999997</v>
      </c>
    </row>
    <row r="2591" spans="2:16">
      <c r="B2591" s="113">
        <v>2587</v>
      </c>
      <c r="C2591" s="113">
        <v>7.1</v>
      </c>
      <c r="D2591" s="276">
        <f t="shared" si="80"/>
        <v>2.88879749586558</v>
      </c>
      <c r="L2591" s="114">
        <f>IF(C2591&lt;$G$6,Lähteandmed!$E$45*1.2*1.005*($G$6-O2591),0)</f>
        <v>19.102895279999998</v>
      </c>
      <c r="M2591" s="276" t="str">
        <f>IF(($G$4-Lähteandmed!$H$45*(Kraadpäevad!$G$4-Kraadpäevad!C2591))&gt;Lähteandmed!$I$45,($G$4-Lähteandmed!$H$45*(Kraadpäevad!$G$4-Kraadpäevad!C2591)),Lähteandmed!$I$45)</f>
        <v/>
      </c>
      <c r="N2591" s="114">
        <f>IFERROR(($G$4-M2591)/($G$4-C2591),Lähteandmed!$H$45)</f>
        <v>0</v>
      </c>
      <c r="O2591" s="276">
        <f t="shared" si="81"/>
        <v>7.1</v>
      </c>
      <c r="P2591" s="276">
        <f>IF(O2591&lt;($G$6-1),Lähteandmed!$E$45*1.2*1.005*(($G$6-1)-O2591),0)</f>
        <v>17.350336079999998</v>
      </c>
    </row>
    <row r="2592" spans="2:16">
      <c r="B2592" s="113">
        <v>2588</v>
      </c>
      <c r="C2592" s="113">
        <v>6.8</v>
      </c>
      <c r="D2592" s="276">
        <f t="shared" si="80"/>
        <v>3.1887974958655798</v>
      </c>
      <c r="L2592" s="114">
        <f>IF(C2592&lt;$G$6,Lähteandmed!$E$45*1.2*1.005*($G$6-O2592),0)</f>
        <v>19.628663039999996</v>
      </c>
      <c r="M2592" s="276" t="str">
        <f>IF(($G$4-Lähteandmed!$H$45*(Kraadpäevad!$G$4-Kraadpäevad!C2592))&gt;Lähteandmed!$I$45,($G$4-Lähteandmed!$H$45*(Kraadpäevad!$G$4-Kraadpäevad!C2592)),Lähteandmed!$I$45)</f>
        <v/>
      </c>
      <c r="N2592" s="114">
        <f>IFERROR(($G$4-M2592)/($G$4-C2592),Lähteandmed!$H$45)</f>
        <v>0</v>
      </c>
      <c r="O2592" s="276">
        <f t="shared" si="81"/>
        <v>6.8</v>
      </c>
      <c r="P2592" s="276">
        <f>IF(O2592&lt;($G$6-1),Lähteandmed!$E$45*1.2*1.005*(($G$6-1)-O2592),0)</f>
        <v>17.876103839999999</v>
      </c>
    </row>
    <row r="2593" spans="2:16">
      <c r="B2593" s="113">
        <v>2589</v>
      </c>
      <c r="C2593" s="113">
        <v>6.5</v>
      </c>
      <c r="D2593" s="276">
        <f t="shared" si="80"/>
        <v>3.4887974958655796</v>
      </c>
      <c r="L2593" s="114">
        <f>IF(C2593&lt;$G$6,Lähteandmed!$E$45*1.2*1.005*($G$6-O2593),0)</f>
        <v>20.1544308</v>
      </c>
      <c r="M2593" s="276" t="str">
        <f>IF(($G$4-Lähteandmed!$H$45*(Kraadpäevad!$G$4-Kraadpäevad!C2593))&gt;Lähteandmed!$I$45,($G$4-Lähteandmed!$H$45*(Kraadpäevad!$G$4-Kraadpäevad!C2593)),Lähteandmed!$I$45)</f>
        <v/>
      </c>
      <c r="N2593" s="114">
        <f>IFERROR(($G$4-M2593)/($G$4-C2593),Lähteandmed!$H$45)</f>
        <v>0</v>
      </c>
      <c r="O2593" s="276">
        <f t="shared" si="81"/>
        <v>6.5</v>
      </c>
      <c r="P2593" s="276">
        <f>IF(O2593&lt;($G$6-1),Lähteandmed!$E$45*1.2*1.005*(($G$6-1)-O2593),0)</f>
        <v>18.4018716</v>
      </c>
    </row>
    <row r="2594" spans="2:16">
      <c r="B2594" s="113">
        <v>2590</v>
      </c>
      <c r="C2594" s="113">
        <v>6</v>
      </c>
      <c r="D2594" s="276">
        <f t="shared" si="80"/>
        <v>3.9887974958655796</v>
      </c>
      <c r="L2594" s="114">
        <f>IF(C2594&lt;$G$6,Lähteandmed!$E$45*1.2*1.005*($G$6-O2594),0)</f>
        <v>21.030710399999997</v>
      </c>
      <c r="M2594" s="276" t="str">
        <f>IF(($G$4-Lähteandmed!$H$45*(Kraadpäevad!$G$4-Kraadpäevad!C2594))&gt;Lähteandmed!$I$45,($G$4-Lähteandmed!$H$45*(Kraadpäevad!$G$4-Kraadpäevad!C2594)),Lähteandmed!$I$45)</f>
        <v/>
      </c>
      <c r="N2594" s="114">
        <f>IFERROR(($G$4-M2594)/($G$4-C2594),Lähteandmed!$H$45)</f>
        <v>0</v>
      </c>
      <c r="O2594" s="276">
        <f t="shared" si="81"/>
        <v>6</v>
      </c>
      <c r="P2594" s="276">
        <f>IF(O2594&lt;($G$6-1),Lähteandmed!$E$45*1.2*1.005*(($G$6-1)-O2594),0)</f>
        <v>19.2781512</v>
      </c>
    </row>
    <row r="2595" spans="2:16">
      <c r="B2595" s="113">
        <v>2591</v>
      </c>
      <c r="C2595" s="113">
        <v>5.5</v>
      </c>
      <c r="D2595" s="276">
        <f t="shared" si="80"/>
        <v>4.4887974958655796</v>
      </c>
      <c r="L2595" s="114">
        <f>IF(C2595&lt;$G$6,Lähteandmed!$E$45*1.2*1.005*($G$6-O2595),0)</f>
        <v>21.906989999999997</v>
      </c>
      <c r="M2595" s="276" t="str">
        <f>IF(($G$4-Lähteandmed!$H$45*(Kraadpäevad!$G$4-Kraadpäevad!C2595))&gt;Lähteandmed!$I$45,($G$4-Lähteandmed!$H$45*(Kraadpäevad!$G$4-Kraadpäevad!C2595)),Lähteandmed!$I$45)</f>
        <v/>
      </c>
      <c r="N2595" s="114">
        <f>IFERROR(($G$4-M2595)/($G$4-C2595),Lähteandmed!$H$45)</f>
        <v>0</v>
      </c>
      <c r="O2595" s="276">
        <f t="shared" si="81"/>
        <v>5.5</v>
      </c>
      <c r="P2595" s="276">
        <f>IF(O2595&lt;($G$6-1),Lähteandmed!$E$45*1.2*1.005*(($G$6-1)-O2595),0)</f>
        <v>20.1544308</v>
      </c>
    </row>
    <row r="2596" spans="2:16">
      <c r="B2596" s="113">
        <v>2592</v>
      </c>
      <c r="C2596" s="113">
        <v>5</v>
      </c>
      <c r="D2596" s="276">
        <f t="shared" si="80"/>
        <v>4.9887974958655796</v>
      </c>
      <c r="L2596" s="114">
        <f>IF(C2596&lt;$G$6,Lähteandmed!$E$45*1.2*1.005*($G$6-O2596),0)</f>
        <v>22.783269599999997</v>
      </c>
      <c r="M2596" s="276" t="str">
        <f>IF(($G$4-Lähteandmed!$H$45*(Kraadpäevad!$G$4-Kraadpäevad!C2596))&gt;Lähteandmed!$I$45,($G$4-Lähteandmed!$H$45*(Kraadpäevad!$G$4-Kraadpäevad!C2596)),Lähteandmed!$I$45)</f>
        <v/>
      </c>
      <c r="N2596" s="114">
        <f>IFERROR(($G$4-M2596)/($G$4-C2596),Lähteandmed!$H$45)</f>
        <v>0</v>
      </c>
      <c r="O2596" s="276">
        <f t="shared" si="81"/>
        <v>5</v>
      </c>
      <c r="P2596" s="276">
        <f>IF(O2596&lt;($G$6-1),Lähteandmed!$E$45*1.2*1.005*(($G$6-1)-O2596),0)</f>
        <v>21.030710399999997</v>
      </c>
    </row>
    <row r="2597" spans="2:16">
      <c r="B2597" s="113">
        <v>2593</v>
      </c>
      <c r="C2597" s="113">
        <v>4.9000000000000004</v>
      </c>
      <c r="D2597" s="276">
        <f t="shared" si="80"/>
        <v>5.0887974958655793</v>
      </c>
      <c r="L2597" s="114">
        <f>IF(C2597&lt;$G$6,Lähteandmed!$E$45*1.2*1.005*($G$6-O2597),0)</f>
        <v>22.958525519999998</v>
      </c>
      <c r="M2597" s="276" t="str">
        <f>IF(($G$4-Lähteandmed!$H$45*(Kraadpäevad!$G$4-Kraadpäevad!C2597))&gt;Lähteandmed!$I$45,($G$4-Lähteandmed!$H$45*(Kraadpäevad!$G$4-Kraadpäevad!C2597)),Lähteandmed!$I$45)</f>
        <v/>
      </c>
      <c r="N2597" s="114">
        <f>IFERROR(($G$4-M2597)/($G$4-C2597),Lähteandmed!$H$45)</f>
        <v>0</v>
      </c>
      <c r="O2597" s="276">
        <f t="shared" si="81"/>
        <v>4.9000000000000004</v>
      </c>
      <c r="P2597" s="276">
        <f>IF(O2597&lt;($G$6-1),Lähteandmed!$E$45*1.2*1.005*(($G$6-1)-O2597),0)</f>
        <v>21.205966319999998</v>
      </c>
    </row>
    <row r="2598" spans="2:16">
      <c r="B2598" s="113">
        <v>2594</v>
      </c>
      <c r="C2598" s="113">
        <v>4.9000000000000004</v>
      </c>
      <c r="D2598" s="276">
        <f t="shared" si="80"/>
        <v>5.0887974958655793</v>
      </c>
      <c r="L2598" s="114">
        <f>IF(C2598&lt;$G$6,Lähteandmed!$E$45*1.2*1.005*($G$6-O2598),0)</f>
        <v>22.958525519999998</v>
      </c>
      <c r="M2598" s="276" t="str">
        <f>IF(($G$4-Lähteandmed!$H$45*(Kraadpäevad!$G$4-Kraadpäevad!C2598))&gt;Lähteandmed!$I$45,($G$4-Lähteandmed!$H$45*(Kraadpäevad!$G$4-Kraadpäevad!C2598)),Lähteandmed!$I$45)</f>
        <v/>
      </c>
      <c r="N2598" s="114">
        <f>IFERROR(($G$4-M2598)/($G$4-C2598),Lähteandmed!$H$45)</f>
        <v>0</v>
      </c>
      <c r="O2598" s="276">
        <f t="shared" si="81"/>
        <v>4.9000000000000004</v>
      </c>
      <c r="P2598" s="276">
        <f>IF(O2598&lt;($G$6-1),Lähteandmed!$E$45*1.2*1.005*(($G$6-1)-O2598),0)</f>
        <v>21.205966319999998</v>
      </c>
    </row>
    <row r="2599" spans="2:16">
      <c r="B2599" s="113">
        <v>2595</v>
      </c>
      <c r="C2599" s="113">
        <v>4.8</v>
      </c>
      <c r="D2599" s="276">
        <f t="shared" si="80"/>
        <v>5.1887974958655798</v>
      </c>
      <c r="L2599" s="114">
        <f>IF(C2599&lt;$G$6,Lähteandmed!$E$45*1.2*1.005*($G$6-O2599),0)</f>
        <v>23.133781439999996</v>
      </c>
      <c r="M2599" s="276" t="str">
        <f>IF(($G$4-Lähteandmed!$H$45*(Kraadpäevad!$G$4-Kraadpäevad!C2599))&gt;Lähteandmed!$I$45,($G$4-Lähteandmed!$H$45*(Kraadpäevad!$G$4-Kraadpäevad!C2599)),Lähteandmed!$I$45)</f>
        <v/>
      </c>
      <c r="N2599" s="114">
        <f>IFERROR(($G$4-M2599)/($G$4-C2599),Lähteandmed!$H$45)</f>
        <v>0</v>
      </c>
      <c r="O2599" s="276">
        <f t="shared" si="81"/>
        <v>4.8</v>
      </c>
      <c r="P2599" s="276">
        <f>IF(O2599&lt;($G$6-1),Lähteandmed!$E$45*1.2*1.005*(($G$6-1)-O2599),0)</f>
        <v>21.381222239999996</v>
      </c>
    </row>
    <row r="2600" spans="2:16">
      <c r="B2600" s="113">
        <v>2596</v>
      </c>
      <c r="C2600" s="113">
        <v>4.7</v>
      </c>
      <c r="D2600" s="276">
        <f t="shared" si="80"/>
        <v>5.2887974958655795</v>
      </c>
      <c r="L2600" s="114">
        <f>IF(C2600&lt;$G$6,Lähteandmed!$E$45*1.2*1.005*($G$6-O2600),0)</f>
        <v>23.309037359999998</v>
      </c>
      <c r="M2600" s="276" t="str">
        <f>IF(($G$4-Lähteandmed!$H$45*(Kraadpäevad!$G$4-Kraadpäevad!C2600))&gt;Lähteandmed!$I$45,($G$4-Lähteandmed!$H$45*(Kraadpäevad!$G$4-Kraadpäevad!C2600)),Lähteandmed!$I$45)</f>
        <v/>
      </c>
      <c r="N2600" s="114">
        <f>IFERROR(($G$4-M2600)/($G$4-C2600),Lähteandmed!$H$45)</f>
        <v>0</v>
      </c>
      <c r="O2600" s="276">
        <f t="shared" si="81"/>
        <v>4.7</v>
      </c>
      <c r="P2600" s="276">
        <f>IF(O2600&lt;($G$6-1),Lähteandmed!$E$45*1.2*1.005*(($G$6-1)-O2600),0)</f>
        <v>21.556478160000001</v>
      </c>
    </row>
    <row r="2601" spans="2:16">
      <c r="B2601" s="113">
        <v>2597</v>
      </c>
      <c r="C2601" s="113">
        <v>4.5</v>
      </c>
      <c r="D2601" s="276">
        <f t="shared" si="80"/>
        <v>5.4887974958655796</v>
      </c>
      <c r="L2601" s="114">
        <f>IF(C2601&lt;$G$6,Lähteandmed!$E$45*1.2*1.005*($G$6-O2601),0)</f>
        <v>23.659549199999997</v>
      </c>
      <c r="M2601" s="276" t="str">
        <f>IF(($G$4-Lähteandmed!$H$45*(Kraadpäevad!$G$4-Kraadpäevad!C2601))&gt;Lähteandmed!$I$45,($G$4-Lähteandmed!$H$45*(Kraadpäevad!$G$4-Kraadpäevad!C2601)),Lähteandmed!$I$45)</f>
        <v/>
      </c>
      <c r="N2601" s="114">
        <f>IFERROR(($G$4-M2601)/($G$4-C2601),Lähteandmed!$H$45)</f>
        <v>0</v>
      </c>
      <c r="O2601" s="276">
        <f t="shared" si="81"/>
        <v>4.5</v>
      </c>
      <c r="P2601" s="276">
        <f>IF(O2601&lt;($G$6-1),Lähteandmed!$E$45*1.2*1.005*(($G$6-1)-O2601),0)</f>
        <v>21.906989999999997</v>
      </c>
    </row>
    <row r="2602" spans="2:16">
      <c r="B2602" s="113">
        <v>2598</v>
      </c>
      <c r="C2602" s="113">
        <v>4.4000000000000004</v>
      </c>
      <c r="D2602" s="276">
        <f t="shared" si="80"/>
        <v>5.5887974958655793</v>
      </c>
      <c r="L2602" s="114">
        <f>IF(C2602&lt;$G$6,Lähteandmed!$E$45*1.2*1.005*($G$6-O2602),0)</f>
        <v>23.834805119999999</v>
      </c>
      <c r="M2602" s="276" t="str">
        <f>IF(($G$4-Lähteandmed!$H$45*(Kraadpäevad!$G$4-Kraadpäevad!C2602))&gt;Lähteandmed!$I$45,($G$4-Lähteandmed!$H$45*(Kraadpäevad!$G$4-Kraadpäevad!C2602)),Lähteandmed!$I$45)</f>
        <v/>
      </c>
      <c r="N2602" s="114">
        <f>IFERROR(($G$4-M2602)/($G$4-C2602),Lähteandmed!$H$45)</f>
        <v>0</v>
      </c>
      <c r="O2602" s="276">
        <f t="shared" si="81"/>
        <v>4.4000000000000004</v>
      </c>
      <c r="P2602" s="276">
        <f>IF(O2602&lt;($G$6-1),Lähteandmed!$E$45*1.2*1.005*(($G$6-1)-O2602),0)</f>
        <v>22.082245919999998</v>
      </c>
    </row>
    <row r="2603" spans="2:16">
      <c r="B2603" s="113">
        <v>2599</v>
      </c>
      <c r="C2603" s="113">
        <v>4.5999999999999996</v>
      </c>
      <c r="D2603" s="276">
        <f t="shared" si="80"/>
        <v>5.38879749586558</v>
      </c>
      <c r="L2603" s="114">
        <f>IF(C2603&lt;$G$6,Lähteandmed!$E$45*1.2*1.005*($G$6-O2603),0)</f>
        <v>23.484293279999999</v>
      </c>
      <c r="M2603" s="276" t="str">
        <f>IF(($G$4-Lähteandmed!$H$45*(Kraadpäevad!$G$4-Kraadpäevad!C2603))&gt;Lähteandmed!$I$45,($G$4-Lähteandmed!$H$45*(Kraadpäevad!$G$4-Kraadpäevad!C2603)),Lähteandmed!$I$45)</f>
        <v/>
      </c>
      <c r="N2603" s="114">
        <f>IFERROR(($G$4-M2603)/($G$4-C2603),Lähteandmed!$H$45)</f>
        <v>0</v>
      </c>
      <c r="O2603" s="276">
        <f t="shared" si="81"/>
        <v>4.5999999999999996</v>
      </c>
      <c r="P2603" s="276">
        <f>IF(O2603&lt;($G$6-1),Lähteandmed!$E$45*1.2*1.005*(($G$6-1)-O2603),0)</f>
        <v>21.731734079999999</v>
      </c>
    </row>
    <row r="2604" spans="2:16">
      <c r="B2604" s="113">
        <v>2600</v>
      </c>
      <c r="C2604" s="113">
        <v>4.8</v>
      </c>
      <c r="D2604" s="276">
        <f t="shared" si="80"/>
        <v>5.1887974958655798</v>
      </c>
      <c r="L2604" s="114">
        <f>IF(C2604&lt;$G$6,Lähteandmed!$E$45*1.2*1.005*($G$6-O2604),0)</f>
        <v>23.133781439999996</v>
      </c>
      <c r="M2604" s="276" t="str">
        <f>IF(($G$4-Lähteandmed!$H$45*(Kraadpäevad!$G$4-Kraadpäevad!C2604))&gt;Lähteandmed!$I$45,($G$4-Lähteandmed!$H$45*(Kraadpäevad!$G$4-Kraadpäevad!C2604)),Lähteandmed!$I$45)</f>
        <v/>
      </c>
      <c r="N2604" s="114">
        <f>IFERROR(($G$4-M2604)/($G$4-C2604),Lähteandmed!$H$45)</f>
        <v>0</v>
      </c>
      <c r="O2604" s="276">
        <f t="shared" si="81"/>
        <v>4.8</v>
      </c>
      <c r="P2604" s="276">
        <f>IF(O2604&lt;($G$6-1),Lähteandmed!$E$45*1.2*1.005*(($G$6-1)-O2604),0)</f>
        <v>21.381222239999996</v>
      </c>
    </row>
    <row r="2605" spans="2:16">
      <c r="B2605" s="113">
        <v>2601</v>
      </c>
      <c r="C2605" s="113">
        <v>5</v>
      </c>
      <c r="D2605" s="276">
        <f t="shared" si="80"/>
        <v>4.9887974958655796</v>
      </c>
      <c r="L2605" s="114">
        <f>IF(C2605&lt;$G$6,Lähteandmed!$E$45*1.2*1.005*($G$6-O2605),0)</f>
        <v>22.783269599999997</v>
      </c>
      <c r="M2605" s="276" t="str">
        <f>IF(($G$4-Lähteandmed!$H$45*(Kraadpäevad!$G$4-Kraadpäevad!C2605))&gt;Lähteandmed!$I$45,($G$4-Lähteandmed!$H$45*(Kraadpäevad!$G$4-Kraadpäevad!C2605)),Lähteandmed!$I$45)</f>
        <v/>
      </c>
      <c r="N2605" s="114">
        <f>IFERROR(($G$4-M2605)/($G$4-C2605),Lähteandmed!$H$45)</f>
        <v>0</v>
      </c>
      <c r="O2605" s="276">
        <f t="shared" si="81"/>
        <v>5</v>
      </c>
      <c r="P2605" s="276">
        <f>IF(O2605&lt;($G$6-1),Lähteandmed!$E$45*1.2*1.005*(($G$6-1)-O2605),0)</f>
        <v>21.030710399999997</v>
      </c>
    </row>
    <row r="2606" spans="2:16">
      <c r="B2606" s="113">
        <v>2602</v>
      </c>
      <c r="C2606" s="113">
        <v>5.7</v>
      </c>
      <c r="D2606" s="276">
        <f t="shared" si="80"/>
        <v>4.2887974958655795</v>
      </c>
      <c r="L2606" s="114">
        <f>IF(C2606&lt;$G$6,Lähteandmed!$E$45*1.2*1.005*($G$6-O2606),0)</f>
        <v>21.556478160000001</v>
      </c>
      <c r="M2606" s="276" t="str">
        <f>IF(($G$4-Lähteandmed!$H$45*(Kraadpäevad!$G$4-Kraadpäevad!C2606))&gt;Lähteandmed!$I$45,($G$4-Lähteandmed!$H$45*(Kraadpäevad!$G$4-Kraadpäevad!C2606)),Lähteandmed!$I$45)</f>
        <v/>
      </c>
      <c r="N2606" s="114">
        <f>IFERROR(($G$4-M2606)/($G$4-C2606),Lähteandmed!$H$45)</f>
        <v>0</v>
      </c>
      <c r="O2606" s="276">
        <f t="shared" si="81"/>
        <v>5.7</v>
      </c>
      <c r="P2606" s="276">
        <f>IF(O2606&lt;($G$6-1),Lähteandmed!$E$45*1.2*1.005*(($G$6-1)-O2606),0)</f>
        <v>19.803918960000001</v>
      </c>
    </row>
    <row r="2607" spans="2:16">
      <c r="B2607" s="113">
        <v>2603</v>
      </c>
      <c r="C2607" s="113">
        <v>6.5</v>
      </c>
      <c r="D2607" s="276">
        <f t="shared" si="80"/>
        <v>3.4887974958655796</v>
      </c>
      <c r="L2607" s="114">
        <f>IF(C2607&lt;$G$6,Lähteandmed!$E$45*1.2*1.005*($G$6-O2607),0)</f>
        <v>20.1544308</v>
      </c>
      <c r="M2607" s="276" t="str">
        <f>IF(($G$4-Lähteandmed!$H$45*(Kraadpäevad!$G$4-Kraadpäevad!C2607))&gt;Lähteandmed!$I$45,($G$4-Lähteandmed!$H$45*(Kraadpäevad!$G$4-Kraadpäevad!C2607)),Lähteandmed!$I$45)</f>
        <v/>
      </c>
      <c r="N2607" s="114">
        <f>IFERROR(($G$4-M2607)/($G$4-C2607),Lähteandmed!$H$45)</f>
        <v>0</v>
      </c>
      <c r="O2607" s="276">
        <f t="shared" si="81"/>
        <v>6.5</v>
      </c>
      <c r="P2607" s="276">
        <f>IF(O2607&lt;($G$6-1),Lähteandmed!$E$45*1.2*1.005*(($G$6-1)-O2607),0)</f>
        <v>18.4018716</v>
      </c>
    </row>
    <row r="2608" spans="2:16">
      <c r="B2608" s="113">
        <v>2604</v>
      </c>
      <c r="C2608" s="113">
        <v>7.2</v>
      </c>
      <c r="D2608" s="276">
        <f t="shared" si="80"/>
        <v>2.7887974958655795</v>
      </c>
      <c r="L2608" s="114">
        <f>IF(C2608&lt;$G$6,Lähteandmed!$E$45*1.2*1.005*($G$6-O2608),0)</f>
        <v>18.927639360000001</v>
      </c>
      <c r="M2608" s="276" t="str">
        <f>IF(($G$4-Lähteandmed!$H$45*(Kraadpäevad!$G$4-Kraadpäevad!C2608))&gt;Lähteandmed!$I$45,($G$4-Lähteandmed!$H$45*(Kraadpäevad!$G$4-Kraadpäevad!C2608)),Lähteandmed!$I$45)</f>
        <v/>
      </c>
      <c r="N2608" s="114">
        <f>IFERROR(($G$4-M2608)/($G$4-C2608),Lähteandmed!$H$45)</f>
        <v>0</v>
      </c>
      <c r="O2608" s="276">
        <f t="shared" si="81"/>
        <v>7.2</v>
      </c>
      <c r="P2608" s="276">
        <f>IF(O2608&lt;($G$6-1),Lähteandmed!$E$45*1.2*1.005*(($G$6-1)-O2608),0)</f>
        <v>17.17508016</v>
      </c>
    </row>
    <row r="2609" spans="2:16">
      <c r="B2609" s="113">
        <v>2605</v>
      </c>
      <c r="C2609" s="113">
        <v>7.4</v>
      </c>
      <c r="D2609" s="276">
        <f t="shared" si="80"/>
        <v>2.5887974958655793</v>
      </c>
      <c r="L2609" s="114">
        <f>IF(C2609&lt;$G$6,Lähteandmed!$E$45*1.2*1.005*($G$6-O2609),0)</f>
        <v>18.577127519999998</v>
      </c>
      <c r="M2609" s="276" t="str">
        <f>IF(($G$4-Lähteandmed!$H$45*(Kraadpäevad!$G$4-Kraadpäevad!C2609))&gt;Lähteandmed!$I$45,($G$4-Lähteandmed!$H$45*(Kraadpäevad!$G$4-Kraadpäevad!C2609)),Lähteandmed!$I$45)</f>
        <v/>
      </c>
      <c r="N2609" s="114">
        <f>IFERROR(($G$4-M2609)/($G$4-C2609),Lähteandmed!$H$45)</f>
        <v>0</v>
      </c>
      <c r="O2609" s="276">
        <f t="shared" si="81"/>
        <v>7.4</v>
      </c>
      <c r="P2609" s="276">
        <f>IF(O2609&lt;($G$6-1),Lähteandmed!$E$45*1.2*1.005*(($G$6-1)-O2609),0)</f>
        <v>16.824568319999997</v>
      </c>
    </row>
    <row r="2610" spans="2:16">
      <c r="B2610" s="113">
        <v>2606</v>
      </c>
      <c r="C2610" s="113">
        <v>7.7</v>
      </c>
      <c r="D2610" s="276">
        <f t="shared" si="80"/>
        <v>2.2887974958655795</v>
      </c>
      <c r="L2610" s="114">
        <f>IF(C2610&lt;$G$6,Lähteandmed!$E$45*1.2*1.005*($G$6-O2610),0)</f>
        <v>18.05135976</v>
      </c>
      <c r="M2610" s="276" t="str">
        <f>IF(($G$4-Lähteandmed!$H$45*(Kraadpäevad!$G$4-Kraadpäevad!C2610))&gt;Lähteandmed!$I$45,($G$4-Lähteandmed!$H$45*(Kraadpäevad!$G$4-Kraadpäevad!C2610)),Lähteandmed!$I$45)</f>
        <v/>
      </c>
      <c r="N2610" s="114">
        <f>IFERROR(($G$4-M2610)/($G$4-C2610),Lähteandmed!$H$45)</f>
        <v>0</v>
      </c>
      <c r="O2610" s="276">
        <f t="shared" si="81"/>
        <v>7.7</v>
      </c>
      <c r="P2610" s="276">
        <f>IF(O2610&lt;($G$6-1),Lähteandmed!$E$45*1.2*1.005*(($G$6-1)-O2610),0)</f>
        <v>16.29880056</v>
      </c>
    </row>
    <row r="2611" spans="2:16">
      <c r="B2611" s="113">
        <v>2607</v>
      </c>
      <c r="C2611" s="113">
        <v>7.9</v>
      </c>
      <c r="D2611" s="276">
        <f t="shared" si="80"/>
        <v>2.0887974958655793</v>
      </c>
      <c r="L2611" s="114">
        <f>IF(C2611&lt;$G$6,Lähteandmed!$E$45*1.2*1.005*($G$6-O2611),0)</f>
        <v>17.700847919999998</v>
      </c>
      <c r="M2611" s="276" t="str">
        <f>IF(($G$4-Lähteandmed!$H$45*(Kraadpäevad!$G$4-Kraadpäevad!C2611))&gt;Lähteandmed!$I$45,($G$4-Lähteandmed!$H$45*(Kraadpäevad!$G$4-Kraadpäevad!C2611)),Lähteandmed!$I$45)</f>
        <v/>
      </c>
      <c r="N2611" s="114">
        <f>IFERROR(($G$4-M2611)/($G$4-C2611),Lähteandmed!$H$45)</f>
        <v>0</v>
      </c>
      <c r="O2611" s="276">
        <f t="shared" si="81"/>
        <v>7.9</v>
      </c>
      <c r="P2611" s="276">
        <f>IF(O2611&lt;($G$6-1),Lähteandmed!$E$45*1.2*1.005*(($G$6-1)-O2611),0)</f>
        <v>15.948288719999999</v>
      </c>
    </row>
    <row r="2612" spans="2:16">
      <c r="B2612" s="113">
        <v>2608</v>
      </c>
      <c r="C2612" s="113">
        <v>7.6</v>
      </c>
      <c r="D2612" s="276">
        <f t="shared" si="80"/>
        <v>2.38879749586558</v>
      </c>
      <c r="L2612" s="114">
        <f>IF(C2612&lt;$G$6,Lähteandmed!$E$45*1.2*1.005*($G$6-O2612),0)</f>
        <v>18.226615679999998</v>
      </c>
      <c r="M2612" s="276" t="str">
        <f>IF(($G$4-Lähteandmed!$H$45*(Kraadpäevad!$G$4-Kraadpäevad!C2612))&gt;Lähteandmed!$I$45,($G$4-Lähteandmed!$H$45*(Kraadpäevad!$G$4-Kraadpäevad!C2612)),Lähteandmed!$I$45)</f>
        <v/>
      </c>
      <c r="N2612" s="114">
        <f>IFERROR(($G$4-M2612)/($G$4-C2612),Lähteandmed!$H$45)</f>
        <v>0</v>
      </c>
      <c r="O2612" s="276">
        <f t="shared" si="81"/>
        <v>7.6</v>
      </c>
      <c r="P2612" s="276">
        <f>IF(O2612&lt;($G$6-1),Lähteandmed!$E$45*1.2*1.005*(($G$6-1)-O2612),0)</f>
        <v>16.474056479999998</v>
      </c>
    </row>
    <row r="2613" spans="2:16">
      <c r="B2613" s="113">
        <v>2609</v>
      </c>
      <c r="C2613" s="113">
        <v>7.4</v>
      </c>
      <c r="D2613" s="276">
        <f t="shared" si="80"/>
        <v>2.5887974958655793</v>
      </c>
      <c r="L2613" s="114">
        <f>IF(C2613&lt;$G$6,Lähteandmed!$E$45*1.2*1.005*($G$6-O2613),0)</f>
        <v>18.577127519999998</v>
      </c>
      <c r="M2613" s="276" t="str">
        <f>IF(($G$4-Lähteandmed!$H$45*(Kraadpäevad!$G$4-Kraadpäevad!C2613))&gt;Lähteandmed!$I$45,($G$4-Lähteandmed!$H$45*(Kraadpäevad!$G$4-Kraadpäevad!C2613)),Lähteandmed!$I$45)</f>
        <v/>
      </c>
      <c r="N2613" s="114">
        <f>IFERROR(($G$4-M2613)/($G$4-C2613),Lähteandmed!$H$45)</f>
        <v>0</v>
      </c>
      <c r="O2613" s="276">
        <f t="shared" si="81"/>
        <v>7.4</v>
      </c>
      <c r="P2613" s="276">
        <f>IF(O2613&lt;($G$6-1),Lähteandmed!$E$45*1.2*1.005*(($G$6-1)-O2613),0)</f>
        <v>16.824568319999997</v>
      </c>
    </row>
    <row r="2614" spans="2:16">
      <c r="B2614" s="113">
        <v>2610</v>
      </c>
      <c r="C2614" s="113">
        <v>7.1</v>
      </c>
      <c r="D2614" s="276">
        <f t="shared" si="80"/>
        <v>2.88879749586558</v>
      </c>
      <c r="L2614" s="114">
        <f>IF(C2614&lt;$G$6,Lähteandmed!$E$45*1.2*1.005*($G$6-O2614),0)</f>
        <v>19.102895279999998</v>
      </c>
      <c r="M2614" s="276" t="str">
        <f>IF(($G$4-Lähteandmed!$H$45*(Kraadpäevad!$G$4-Kraadpäevad!C2614))&gt;Lähteandmed!$I$45,($G$4-Lähteandmed!$H$45*(Kraadpäevad!$G$4-Kraadpäevad!C2614)),Lähteandmed!$I$45)</f>
        <v/>
      </c>
      <c r="N2614" s="114">
        <f>IFERROR(($G$4-M2614)/($G$4-C2614),Lähteandmed!$H$45)</f>
        <v>0</v>
      </c>
      <c r="O2614" s="276">
        <f t="shared" si="81"/>
        <v>7.1</v>
      </c>
      <c r="P2614" s="276">
        <f>IF(O2614&lt;($G$6-1),Lähteandmed!$E$45*1.2*1.005*(($G$6-1)-O2614),0)</f>
        <v>17.350336079999998</v>
      </c>
    </row>
    <row r="2615" spans="2:16">
      <c r="B2615" s="113">
        <v>2611</v>
      </c>
      <c r="C2615" s="113">
        <v>6.9</v>
      </c>
      <c r="D2615" s="276">
        <f t="shared" si="80"/>
        <v>3.0887974958655793</v>
      </c>
      <c r="L2615" s="114">
        <f>IF(C2615&lt;$G$6,Lähteandmed!$E$45*1.2*1.005*($G$6-O2615),0)</f>
        <v>19.453407119999998</v>
      </c>
      <c r="M2615" s="276" t="str">
        <f>IF(($G$4-Lähteandmed!$H$45*(Kraadpäevad!$G$4-Kraadpäevad!C2615))&gt;Lähteandmed!$I$45,($G$4-Lähteandmed!$H$45*(Kraadpäevad!$G$4-Kraadpäevad!C2615)),Lähteandmed!$I$45)</f>
        <v/>
      </c>
      <c r="N2615" s="114">
        <f>IFERROR(($G$4-M2615)/($G$4-C2615),Lähteandmed!$H$45)</f>
        <v>0</v>
      </c>
      <c r="O2615" s="276">
        <f t="shared" si="81"/>
        <v>6.9</v>
      </c>
      <c r="P2615" s="276">
        <f>IF(O2615&lt;($G$6-1),Lähteandmed!$E$45*1.2*1.005*(($G$6-1)-O2615),0)</f>
        <v>17.700847919999998</v>
      </c>
    </row>
    <row r="2616" spans="2:16">
      <c r="B2616" s="113">
        <v>2612</v>
      </c>
      <c r="C2616" s="113">
        <v>6.6</v>
      </c>
      <c r="D2616" s="276">
        <f t="shared" si="80"/>
        <v>3.38879749586558</v>
      </c>
      <c r="L2616" s="114">
        <f>IF(C2616&lt;$G$6,Lähteandmed!$E$45*1.2*1.005*($G$6-O2616),0)</f>
        <v>19.979174879999999</v>
      </c>
      <c r="M2616" s="276" t="str">
        <f>IF(($G$4-Lähteandmed!$H$45*(Kraadpäevad!$G$4-Kraadpäevad!C2616))&gt;Lähteandmed!$I$45,($G$4-Lähteandmed!$H$45*(Kraadpäevad!$G$4-Kraadpäevad!C2616)),Lähteandmed!$I$45)</f>
        <v/>
      </c>
      <c r="N2616" s="114">
        <f>IFERROR(($G$4-M2616)/($G$4-C2616),Lähteandmed!$H$45)</f>
        <v>0</v>
      </c>
      <c r="O2616" s="276">
        <f t="shared" si="81"/>
        <v>6.6</v>
      </c>
      <c r="P2616" s="276">
        <f>IF(O2616&lt;($G$6-1),Lähteandmed!$E$45*1.2*1.005*(($G$6-1)-O2616),0)</f>
        <v>18.226615679999998</v>
      </c>
    </row>
    <row r="2617" spans="2:16">
      <c r="B2617" s="113">
        <v>2613</v>
      </c>
      <c r="C2617" s="113">
        <v>6.4</v>
      </c>
      <c r="D2617" s="276">
        <f t="shared" si="80"/>
        <v>3.5887974958655793</v>
      </c>
      <c r="L2617" s="114">
        <f>IF(C2617&lt;$G$6,Lähteandmed!$E$45*1.2*1.005*($G$6-O2617),0)</f>
        <v>20.329686719999998</v>
      </c>
      <c r="M2617" s="276" t="str">
        <f>IF(($G$4-Lähteandmed!$H$45*(Kraadpäevad!$G$4-Kraadpäevad!C2617))&gt;Lähteandmed!$I$45,($G$4-Lähteandmed!$H$45*(Kraadpäevad!$G$4-Kraadpäevad!C2617)),Lähteandmed!$I$45)</f>
        <v/>
      </c>
      <c r="N2617" s="114">
        <f>IFERROR(($G$4-M2617)/($G$4-C2617),Lähteandmed!$H$45)</f>
        <v>0</v>
      </c>
      <c r="O2617" s="276">
        <f t="shared" si="81"/>
        <v>6.4</v>
      </c>
      <c r="P2617" s="276">
        <f>IF(O2617&lt;($G$6-1),Lähteandmed!$E$45*1.2*1.005*(($G$6-1)-O2617),0)</f>
        <v>18.577127519999998</v>
      </c>
    </row>
    <row r="2618" spans="2:16">
      <c r="B2618" s="113">
        <v>2614</v>
      </c>
      <c r="C2618" s="113">
        <v>5.9</v>
      </c>
      <c r="D2618" s="276">
        <f t="shared" si="80"/>
        <v>4.0887974958655793</v>
      </c>
      <c r="L2618" s="114">
        <f>IF(C2618&lt;$G$6,Lähteandmed!$E$45*1.2*1.005*($G$6-O2618),0)</f>
        <v>21.205966319999998</v>
      </c>
      <c r="M2618" s="276" t="str">
        <f>IF(($G$4-Lähteandmed!$H$45*(Kraadpäevad!$G$4-Kraadpäevad!C2618))&gt;Lähteandmed!$I$45,($G$4-Lähteandmed!$H$45*(Kraadpäevad!$G$4-Kraadpäevad!C2618)),Lähteandmed!$I$45)</f>
        <v/>
      </c>
      <c r="N2618" s="114">
        <f>IFERROR(($G$4-M2618)/($G$4-C2618),Lähteandmed!$H$45)</f>
        <v>0</v>
      </c>
      <c r="O2618" s="276">
        <f t="shared" si="81"/>
        <v>5.9</v>
      </c>
      <c r="P2618" s="276">
        <f>IF(O2618&lt;($G$6-1),Lähteandmed!$E$45*1.2*1.005*(($G$6-1)-O2618),0)</f>
        <v>19.453407119999998</v>
      </c>
    </row>
    <row r="2619" spans="2:16">
      <c r="B2619" s="113">
        <v>2615</v>
      </c>
      <c r="C2619" s="113">
        <v>5.4</v>
      </c>
      <c r="D2619" s="276">
        <f t="shared" si="80"/>
        <v>4.5887974958655793</v>
      </c>
      <c r="L2619" s="114">
        <f>IF(C2619&lt;$G$6,Lähteandmed!$E$45*1.2*1.005*($G$6-O2619),0)</f>
        <v>22.082245919999998</v>
      </c>
      <c r="M2619" s="276" t="str">
        <f>IF(($G$4-Lähteandmed!$H$45*(Kraadpäevad!$G$4-Kraadpäevad!C2619))&gt;Lähteandmed!$I$45,($G$4-Lähteandmed!$H$45*(Kraadpäevad!$G$4-Kraadpäevad!C2619)),Lähteandmed!$I$45)</f>
        <v/>
      </c>
      <c r="N2619" s="114">
        <f>IFERROR(($G$4-M2619)/($G$4-C2619),Lähteandmed!$H$45)</f>
        <v>0</v>
      </c>
      <c r="O2619" s="276">
        <f t="shared" si="81"/>
        <v>5.4</v>
      </c>
      <c r="P2619" s="276">
        <f>IF(O2619&lt;($G$6-1),Lähteandmed!$E$45*1.2*1.005*(($G$6-1)-O2619),0)</f>
        <v>20.329686719999998</v>
      </c>
    </row>
    <row r="2620" spans="2:16">
      <c r="B2620" s="113">
        <v>2616</v>
      </c>
      <c r="C2620" s="113">
        <v>4.9000000000000004</v>
      </c>
      <c r="D2620" s="276">
        <f t="shared" si="80"/>
        <v>5.0887974958655793</v>
      </c>
      <c r="L2620" s="114">
        <f>IF(C2620&lt;$G$6,Lähteandmed!$E$45*1.2*1.005*($G$6-O2620),0)</f>
        <v>22.958525519999998</v>
      </c>
      <c r="M2620" s="276" t="str">
        <f>IF(($G$4-Lähteandmed!$H$45*(Kraadpäevad!$G$4-Kraadpäevad!C2620))&gt;Lähteandmed!$I$45,($G$4-Lähteandmed!$H$45*(Kraadpäevad!$G$4-Kraadpäevad!C2620)),Lähteandmed!$I$45)</f>
        <v/>
      </c>
      <c r="N2620" s="114">
        <f>IFERROR(($G$4-M2620)/($G$4-C2620),Lähteandmed!$H$45)</f>
        <v>0</v>
      </c>
      <c r="O2620" s="276">
        <f t="shared" si="81"/>
        <v>4.9000000000000004</v>
      </c>
      <c r="P2620" s="276">
        <f>IF(O2620&lt;($G$6-1),Lähteandmed!$E$45*1.2*1.005*(($G$6-1)-O2620),0)</f>
        <v>21.205966319999998</v>
      </c>
    </row>
    <row r="2621" spans="2:16">
      <c r="B2621" s="113">
        <v>2617</v>
      </c>
      <c r="C2621" s="113">
        <v>4.7</v>
      </c>
      <c r="D2621" s="276">
        <f t="shared" si="80"/>
        <v>5.2887974958655795</v>
      </c>
      <c r="L2621" s="114">
        <f>IF(C2621&lt;$G$6,Lähteandmed!$E$45*1.2*1.005*($G$6-O2621),0)</f>
        <v>23.309037359999998</v>
      </c>
      <c r="M2621" s="276" t="str">
        <f>IF(($G$4-Lähteandmed!$H$45*(Kraadpäevad!$G$4-Kraadpäevad!C2621))&gt;Lähteandmed!$I$45,($G$4-Lähteandmed!$H$45*(Kraadpäevad!$G$4-Kraadpäevad!C2621)),Lähteandmed!$I$45)</f>
        <v/>
      </c>
      <c r="N2621" s="114">
        <f>IFERROR(($G$4-M2621)/($G$4-C2621),Lähteandmed!$H$45)</f>
        <v>0</v>
      </c>
      <c r="O2621" s="276">
        <f t="shared" si="81"/>
        <v>4.7</v>
      </c>
      <c r="P2621" s="276">
        <f>IF(O2621&lt;($G$6-1),Lähteandmed!$E$45*1.2*1.005*(($G$6-1)-O2621),0)</f>
        <v>21.556478160000001</v>
      </c>
    </row>
    <row r="2622" spans="2:16">
      <c r="B2622" s="113">
        <v>2618</v>
      </c>
      <c r="C2622" s="113">
        <v>4.5999999999999996</v>
      </c>
      <c r="D2622" s="276">
        <f t="shared" si="80"/>
        <v>5.38879749586558</v>
      </c>
      <c r="L2622" s="114">
        <f>IF(C2622&lt;$G$6,Lähteandmed!$E$45*1.2*1.005*($G$6-O2622),0)</f>
        <v>23.484293279999999</v>
      </c>
      <c r="M2622" s="276" t="str">
        <f>IF(($G$4-Lähteandmed!$H$45*(Kraadpäevad!$G$4-Kraadpäevad!C2622))&gt;Lähteandmed!$I$45,($G$4-Lähteandmed!$H$45*(Kraadpäevad!$G$4-Kraadpäevad!C2622)),Lähteandmed!$I$45)</f>
        <v/>
      </c>
      <c r="N2622" s="114">
        <f>IFERROR(($G$4-M2622)/($G$4-C2622),Lähteandmed!$H$45)</f>
        <v>0</v>
      </c>
      <c r="O2622" s="276">
        <f t="shared" si="81"/>
        <v>4.5999999999999996</v>
      </c>
      <c r="P2622" s="276">
        <f>IF(O2622&lt;($G$6-1),Lähteandmed!$E$45*1.2*1.005*(($G$6-1)-O2622),0)</f>
        <v>21.731734079999999</v>
      </c>
    </row>
    <row r="2623" spans="2:16">
      <c r="B2623" s="113">
        <v>2619</v>
      </c>
      <c r="C2623" s="113">
        <v>4.4000000000000004</v>
      </c>
      <c r="D2623" s="276">
        <f t="shared" si="80"/>
        <v>5.5887974958655793</v>
      </c>
      <c r="L2623" s="114">
        <f>IF(C2623&lt;$G$6,Lähteandmed!$E$45*1.2*1.005*($G$6-O2623),0)</f>
        <v>23.834805119999999</v>
      </c>
      <c r="M2623" s="276" t="str">
        <f>IF(($G$4-Lähteandmed!$H$45*(Kraadpäevad!$G$4-Kraadpäevad!C2623))&gt;Lähteandmed!$I$45,($G$4-Lähteandmed!$H$45*(Kraadpäevad!$G$4-Kraadpäevad!C2623)),Lähteandmed!$I$45)</f>
        <v/>
      </c>
      <c r="N2623" s="114">
        <f>IFERROR(($G$4-M2623)/($G$4-C2623),Lähteandmed!$H$45)</f>
        <v>0</v>
      </c>
      <c r="O2623" s="276">
        <f t="shared" si="81"/>
        <v>4.4000000000000004</v>
      </c>
      <c r="P2623" s="276">
        <f>IF(O2623&lt;($G$6-1),Lähteandmed!$E$45*1.2*1.005*(($G$6-1)-O2623),0)</f>
        <v>22.082245919999998</v>
      </c>
    </row>
    <row r="2624" spans="2:16">
      <c r="B2624" s="113">
        <v>2620</v>
      </c>
      <c r="C2624" s="113">
        <v>4.4000000000000004</v>
      </c>
      <c r="D2624" s="276">
        <f t="shared" si="80"/>
        <v>5.5887974958655793</v>
      </c>
      <c r="L2624" s="114">
        <f>IF(C2624&lt;$G$6,Lähteandmed!$E$45*1.2*1.005*($G$6-O2624),0)</f>
        <v>23.834805119999999</v>
      </c>
      <c r="M2624" s="276" t="str">
        <f>IF(($G$4-Lähteandmed!$H$45*(Kraadpäevad!$G$4-Kraadpäevad!C2624))&gt;Lähteandmed!$I$45,($G$4-Lähteandmed!$H$45*(Kraadpäevad!$G$4-Kraadpäevad!C2624)),Lähteandmed!$I$45)</f>
        <v/>
      </c>
      <c r="N2624" s="114">
        <f>IFERROR(($G$4-M2624)/($G$4-C2624),Lähteandmed!$H$45)</f>
        <v>0</v>
      </c>
      <c r="O2624" s="276">
        <f t="shared" si="81"/>
        <v>4.4000000000000004</v>
      </c>
      <c r="P2624" s="276">
        <f>IF(O2624&lt;($G$6-1),Lähteandmed!$E$45*1.2*1.005*(($G$6-1)-O2624),0)</f>
        <v>22.082245919999998</v>
      </c>
    </row>
    <row r="2625" spans="2:16">
      <c r="B2625" s="113">
        <v>2621</v>
      </c>
      <c r="C2625" s="113">
        <v>4.4000000000000004</v>
      </c>
      <c r="D2625" s="276">
        <f t="shared" si="80"/>
        <v>5.5887974958655793</v>
      </c>
      <c r="L2625" s="114">
        <f>IF(C2625&lt;$G$6,Lähteandmed!$E$45*1.2*1.005*($G$6-O2625),0)</f>
        <v>23.834805119999999</v>
      </c>
      <c r="M2625" s="276" t="str">
        <f>IF(($G$4-Lähteandmed!$H$45*(Kraadpäevad!$G$4-Kraadpäevad!C2625))&gt;Lähteandmed!$I$45,($G$4-Lähteandmed!$H$45*(Kraadpäevad!$G$4-Kraadpäevad!C2625)),Lähteandmed!$I$45)</f>
        <v/>
      </c>
      <c r="N2625" s="114">
        <f>IFERROR(($G$4-M2625)/($G$4-C2625),Lähteandmed!$H$45)</f>
        <v>0</v>
      </c>
      <c r="O2625" s="276">
        <f t="shared" si="81"/>
        <v>4.4000000000000004</v>
      </c>
      <c r="P2625" s="276">
        <f>IF(O2625&lt;($G$6-1),Lähteandmed!$E$45*1.2*1.005*(($G$6-1)-O2625),0)</f>
        <v>22.082245919999998</v>
      </c>
    </row>
    <row r="2626" spans="2:16">
      <c r="B2626" s="113">
        <v>2622</v>
      </c>
      <c r="C2626" s="113">
        <v>4.4000000000000004</v>
      </c>
      <c r="D2626" s="276">
        <f t="shared" si="80"/>
        <v>5.5887974958655793</v>
      </c>
      <c r="L2626" s="114">
        <f>IF(C2626&lt;$G$6,Lähteandmed!$E$45*1.2*1.005*($G$6-O2626),0)</f>
        <v>23.834805119999999</v>
      </c>
      <c r="M2626" s="276" t="str">
        <f>IF(($G$4-Lähteandmed!$H$45*(Kraadpäevad!$G$4-Kraadpäevad!C2626))&gt;Lähteandmed!$I$45,($G$4-Lähteandmed!$H$45*(Kraadpäevad!$G$4-Kraadpäevad!C2626)),Lähteandmed!$I$45)</f>
        <v/>
      </c>
      <c r="N2626" s="114">
        <f>IFERROR(($G$4-M2626)/($G$4-C2626),Lähteandmed!$H$45)</f>
        <v>0</v>
      </c>
      <c r="O2626" s="276">
        <f t="shared" si="81"/>
        <v>4.4000000000000004</v>
      </c>
      <c r="P2626" s="276">
        <f>IF(O2626&lt;($G$6-1),Lähteandmed!$E$45*1.2*1.005*(($G$6-1)-O2626),0)</f>
        <v>22.082245919999998</v>
      </c>
    </row>
    <row r="2627" spans="2:16">
      <c r="B2627" s="113">
        <v>2623</v>
      </c>
      <c r="C2627" s="113">
        <v>4.3</v>
      </c>
      <c r="D2627" s="276">
        <f t="shared" si="80"/>
        <v>5.6887974958655798</v>
      </c>
      <c r="L2627" s="114">
        <f>IF(C2627&lt;$G$6,Lähteandmed!$E$45*1.2*1.005*($G$6-O2627),0)</f>
        <v>24.010061039999997</v>
      </c>
      <c r="M2627" s="276" t="str">
        <f>IF(($G$4-Lähteandmed!$H$45*(Kraadpäevad!$G$4-Kraadpäevad!C2627))&gt;Lähteandmed!$I$45,($G$4-Lähteandmed!$H$45*(Kraadpäevad!$G$4-Kraadpäevad!C2627)),Lähteandmed!$I$45)</f>
        <v/>
      </c>
      <c r="N2627" s="114">
        <f>IFERROR(($G$4-M2627)/($G$4-C2627),Lähteandmed!$H$45)</f>
        <v>0</v>
      </c>
      <c r="O2627" s="276">
        <f t="shared" si="81"/>
        <v>4.3</v>
      </c>
      <c r="P2627" s="276">
        <f>IF(O2627&lt;($G$6-1),Lähteandmed!$E$45*1.2*1.005*(($G$6-1)-O2627),0)</f>
        <v>22.257501839999996</v>
      </c>
    </row>
    <row r="2628" spans="2:16">
      <c r="B2628" s="113">
        <v>2624</v>
      </c>
      <c r="C2628" s="113">
        <v>4.3</v>
      </c>
      <c r="D2628" s="276">
        <f t="shared" ref="D2628:D2691" si="82">IFERROR(IF($G$5-C2628&gt;0,$G$5-C2628,"0"),0)</f>
        <v>5.6887974958655798</v>
      </c>
      <c r="L2628" s="114">
        <f>IF(C2628&lt;$G$6,Lähteandmed!$E$45*1.2*1.005*($G$6-O2628),0)</f>
        <v>24.010061039999997</v>
      </c>
      <c r="M2628" s="276" t="str">
        <f>IF(($G$4-Lähteandmed!$H$45*(Kraadpäevad!$G$4-Kraadpäevad!C2628))&gt;Lähteandmed!$I$45,($G$4-Lähteandmed!$H$45*(Kraadpäevad!$G$4-Kraadpäevad!C2628)),Lähteandmed!$I$45)</f>
        <v/>
      </c>
      <c r="N2628" s="114">
        <f>IFERROR(($G$4-M2628)/($G$4-C2628),Lähteandmed!$H$45)</f>
        <v>0</v>
      </c>
      <c r="O2628" s="276">
        <f t="shared" ref="O2628:O2691" si="83">N2628*($G$4-C2628)+C2628</f>
        <v>4.3</v>
      </c>
      <c r="P2628" s="276">
        <f>IF(O2628&lt;($G$6-1),Lähteandmed!$E$45*1.2*1.005*(($G$6-1)-O2628),0)</f>
        <v>22.257501839999996</v>
      </c>
    </row>
    <row r="2629" spans="2:16">
      <c r="B2629" s="113">
        <v>2625</v>
      </c>
      <c r="C2629" s="113">
        <v>4.2</v>
      </c>
      <c r="D2629" s="276">
        <f t="shared" si="82"/>
        <v>5.7887974958655795</v>
      </c>
      <c r="L2629" s="114">
        <f>IF(C2629&lt;$G$6,Lähteandmed!$E$45*1.2*1.005*($G$6-O2629),0)</f>
        <v>24.185316959999998</v>
      </c>
      <c r="M2629" s="276" t="str">
        <f>IF(($G$4-Lähteandmed!$H$45*(Kraadpäevad!$G$4-Kraadpäevad!C2629))&gt;Lähteandmed!$I$45,($G$4-Lähteandmed!$H$45*(Kraadpäevad!$G$4-Kraadpäevad!C2629)),Lähteandmed!$I$45)</f>
        <v/>
      </c>
      <c r="N2629" s="114">
        <f>IFERROR(($G$4-M2629)/($G$4-C2629),Lähteandmed!$H$45)</f>
        <v>0</v>
      </c>
      <c r="O2629" s="276">
        <f t="shared" si="83"/>
        <v>4.2</v>
      </c>
      <c r="P2629" s="276">
        <f>IF(O2629&lt;($G$6-1),Lähteandmed!$E$45*1.2*1.005*(($G$6-1)-O2629),0)</f>
        <v>22.432757760000001</v>
      </c>
    </row>
    <row r="2630" spans="2:16">
      <c r="B2630" s="113">
        <v>2626</v>
      </c>
      <c r="C2630" s="113">
        <v>4.9000000000000004</v>
      </c>
      <c r="D2630" s="276">
        <f t="shared" si="82"/>
        <v>5.0887974958655793</v>
      </c>
      <c r="L2630" s="114">
        <f>IF(C2630&lt;$G$6,Lähteandmed!$E$45*1.2*1.005*($G$6-O2630),0)</f>
        <v>22.958525519999998</v>
      </c>
      <c r="M2630" s="276" t="str">
        <f>IF(($G$4-Lähteandmed!$H$45*(Kraadpäevad!$G$4-Kraadpäevad!C2630))&gt;Lähteandmed!$I$45,($G$4-Lähteandmed!$H$45*(Kraadpäevad!$G$4-Kraadpäevad!C2630)),Lähteandmed!$I$45)</f>
        <v/>
      </c>
      <c r="N2630" s="114">
        <f>IFERROR(($G$4-M2630)/($G$4-C2630),Lähteandmed!$H$45)</f>
        <v>0</v>
      </c>
      <c r="O2630" s="276">
        <f t="shared" si="83"/>
        <v>4.9000000000000004</v>
      </c>
      <c r="P2630" s="276">
        <f>IF(O2630&lt;($G$6-1),Lähteandmed!$E$45*1.2*1.005*(($G$6-1)-O2630),0)</f>
        <v>21.205966319999998</v>
      </c>
    </row>
    <row r="2631" spans="2:16">
      <c r="B2631" s="113">
        <v>2627</v>
      </c>
      <c r="C2631" s="113">
        <v>5.5</v>
      </c>
      <c r="D2631" s="276">
        <f t="shared" si="82"/>
        <v>4.4887974958655796</v>
      </c>
      <c r="L2631" s="114">
        <f>IF(C2631&lt;$G$6,Lähteandmed!$E$45*1.2*1.005*($G$6-O2631),0)</f>
        <v>21.906989999999997</v>
      </c>
      <c r="M2631" s="276" t="str">
        <f>IF(($G$4-Lähteandmed!$H$45*(Kraadpäevad!$G$4-Kraadpäevad!C2631))&gt;Lähteandmed!$I$45,($G$4-Lähteandmed!$H$45*(Kraadpäevad!$G$4-Kraadpäevad!C2631)),Lähteandmed!$I$45)</f>
        <v/>
      </c>
      <c r="N2631" s="114">
        <f>IFERROR(($G$4-M2631)/($G$4-C2631),Lähteandmed!$H$45)</f>
        <v>0</v>
      </c>
      <c r="O2631" s="276">
        <f t="shared" si="83"/>
        <v>5.5</v>
      </c>
      <c r="P2631" s="276">
        <f>IF(O2631&lt;($G$6-1),Lähteandmed!$E$45*1.2*1.005*(($G$6-1)-O2631),0)</f>
        <v>20.1544308</v>
      </c>
    </row>
    <row r="2632" spans="2:16">
      <c r="B2632" s="113">
        <v>2628</v>
      </c>
      <c r="C2632" s="113">
        <v>6.2</v>
      </c>
      <c r="D2632" s="276">
        <f t="shared" si="82"/>
        <v>3.7887974958655795</v>
      </c>
      <c r="L2632" s="114">
        <f>IF(C2632&lt;$G$6,Lähteandmed!$E$45*1.2*1.005*($G$6-O2632),0)</f>
        <v>20.680198560000001</v>
      </c>
      <c r="M2632" s="276" t="str">
        <f>IF(($G$4-Lähteandmed!$H$45*(Kraadpäevad!$G$4-Kraadpäevad!C2632))&gt;Lähteandmed!$I$45,($G$4-Lähteandmed!$H$45*(Kraadpäevad!$G$4-Kraadpäevad!C2632)),Lähteandmed!$I$45)</f>
        <v/>
      </c>
      <c r="N2632" s="114">
        <f>IFERROR(($G$4-M2632)/($G$4-C2632),Lähteandmed!$H$45)</f>
        <v>0</v>
      </c>
      <c r="O2632" s="276">
        <f t="shared" si="83"/>
        <v>6.2</v>
      </c>
      <c r="P2632" s="276">
        <f>IF(O2632&lt;($G$6-1),Lähteandmed!$E$45*1.2*1.005*(($G$6-1)-O2632),0)</f>
        <v>18.927639360000001</v>
      </c>
    </row>
    <row r="2633" spans="2:16">
      <c r="B2633" s="113">
        <v>2629</v>
      </c>
      <c r="C2633" s="113">
        <v>7.7</v>
      </c>
      <c r="D2633" s="276">
        <f t="shared" si="82"/>
        <v>2.2887974958655795</v>
      </c>
      <c r="L2633" s="114">
        <f>IF(C2633&lt;$G$6,Lähteandmed!$E$45*1.2*1.005*($G$6-O2633),0)</f>
        <v>18.05135976</v>
      </c>
      <c r="M2633" s="276" t="str">
        <f>IF(($G$4-Lähteandmed!$H$45*(Kraadpäevad!$G$4-Kraadpäevad!C2633))&gt;Lähteandmed!$I$45,($G$4-Lähteandmed!$H$45*(Kraadpäevad!$G$4-Kraadpäevad!C2633)),Lähteandmed!$I$45)</f>
        <v/>
      </c>
      <c r="N2633" s="114">
        <f>IFERROR(($G$4-M2633)/($G$4-C2633),Lähteandmed!$H$45)</f>
        <v>0</v>
      </c>
      <c r="O2633" s="276">
        <f t="shared" si="83"/>
        <v>7.7</v>
      </c>
      <c r="P2633" s="276">
        <f>IF(O2633&lt;($G$6-1),Lähteandmed!$E$45*1.2*1.005*(($G$6-1)-O2633),0)</f>
        <v>16.29880056</v>
      </c>
    </row>
    <row r="2634" spans="2:16">
      <c r="B2634" s="113">
        <v>2630</v>
      </c>
      <c r="C2634" s="113">
        <v>9.1999999999999993</v>
      </c>
      <c r="D2634" s="276">
        <f t="shared" si="82"/>
        <v>0.78879749586558034</v>
      </c>
      <c r="L2634" s="114">
        <f>IF(C2634&lt;$G$6,Lähteandmed!$E$45*1.2*1.005*($G$6-O2634),0)</f>
        <v>15.42252096</v>
      </c>
      <c r="M2634" s="276" t="str">
        <f>IF(($G$4-Lähteandmed!$H$45*(Kraadpäevad!$G$4-Kraadpäevad!C2634))&gt;Lähteandmed!$I$45,($G$4-Lähteandmed!$H$45*(Kraadpäevad!$G$4-Kraadpäevad!C2634)),Lähteandmed!$I$45)</f>
        <v/>
      </c>
      <c r="N2634" s="114">
        <f>IFERROR(($G$4-M2634)/($G$4-C2634),Lähteandmed!$H$45)</f>
        <v>0</v>
      </c>
      <c r="O2634" s="276">
        <f t="shared" si="83"/>
        <v>9.1999999999999993</v>
      </c>
      <c r="P2634" s="276">
        <f>IF(O2634&lt;($G$6-1),Lähteandmed!$E$45*1.2*1.005*(($G$6-1)-O2634),0)</f>
        <v>13.66996176</v>
      </c>
    </row>
    <row r="2635" spans="2:16">
      <c r="B2635" s="113">
        <v>2631</v>
      </c>
      <c r="C2635" s="113">
        <v>10.7</v>
      </c>
      <c r="D2635" s="276" t="str">
        <f t="shared" si="82"/>
        <v>0</v>
      </c>
      <c r="L2635" s="114">
        <f>IF(C2635&lt;$G$6,Lähteandmed!$E$45*1.2*1.005*($G$6-O2635),0)</f>
        <v>12.793682159999999</v>
      </c>
      <c r="M2635" s="276" t="str">
        <f>IF(($G$4-Lähteandmed!$H$45*(Kraadpäevad!$G$4-Kraadpäevad!C2635))&gt;Lähteandmed!$I$45,($G$4-Lähteandmed!$H$45*(Kraadpäevad!$G$4-Kraadpäevad!C2635)),Lähteandmed!$I$45)</f>
        <v/>
      </c>
      <c r="N2635" s="114">
        <f>IFERROR(($G$4-M2635)/($G$4-C2635),Lähteandmed!$H$45)</f>
        <v>0</v>
      </c>
      <c r="O2635" s="276">
        <f t="shared" si="83"/>
        <v>10.7</v>
      </c>
      <c r="P2635" s="276">
        <f>IF(O2635&lt;($G$6-1),Lähteandmed!$E$45*1.2*1.005*(($G$6-1)-O2635),0)</f>
        <v>11.041122960000001</v>
      </c>
    </row>
    <row r="2636" spans="2:16">
      <c r="B2636" s="113">
        <v>2632</v>
      </c>
      <c r="C2636" s="113">
        <v>11.1</v>
      </c>
      <c r="D2636" s="276" t="str">
        <f t="shared" si="82"/>
        <v>0</v>
      </c>
      <c r="L2636" s="114">
        <f>IF(C2636&lt;$G$6,Lähteandmed!$E$45*1.2*1.005*($G$6-O2636),0)</f>
        <v>12.092658479999999</v>
      </c>
      <c r="M2636" s="276" t="str">
        <f>IF(($G$4-Lähteandmed!$H$45*(Kraadpäevad!$G$4-Kraadpäevad!C2636))&gt;Lähteandmed!$I$45,($G$4-Lähteandmed!$H$45*(Kraadpäevad!$G$4-Kraadpäevad!C2636)),Lähteandmed!$I$45)</f>
        <v/>
      </c>
      <c r="N2636" s="114">
        <f>IFERROR(($G$4-M2636)/($G$4-C2636),Lähteandmed!$H$45)</f>
        <v>0</v>
      </c>
      <c r="O2636" s="276">
        <f t="shared" si="83"/>
        <v>11.1</v>
      </c>
      <c r="P2636" s="276">
        <f>IF(O2636&lt;($G$6-1),Lähteandmed!$E$45*1.2*1.005*(($G$6-1)-O2636),0)</f>
        <v>10.34009928</v>
      </c>
    </row>
    <row r="2637" spans="2:16">
      <c r="B2637" s="113">
        <v>2633</v>
      </c>
      <c r="C2637" s="113">
        <v>11.5</v>
      </c>
      <c r="D2637" s="276" t="str">
        <f t="shared" si="82"/>
        <v>0</v>
      </c>
      <c r="L2637" s="114">
        <f>IF(C2637&lt;$G$6,Lähteandmed!$E$45*1.2*1.005*($G$6-O2637),0)</f>
        <v>11.391634799999999</v>
      </c>
      <c r="M2637" s="276" t="str">
        <f>IF(($G$4-Lähteandmed!$H$45*(Kraadpäevad!$G$4-Kraadpäevad!C2637))&gt;Lähteandmed!$I$45,($G$4-Lähteandmed!$H$45*(Kraadpäevad!$G$4-Kraadpäevad!C2637)),Lähteandmed!$I$45)</f>
        <v/>
      </c>
      <c r="N2637" s="114">
        <f>IFERROR(($G$4-M2637)/($G$4-C2637),Lähteandmed!$H$45)</f>
        <v>0</v>
      </c>
      <c r="O2637" s="276">
        <f t="shared" si="83"/>
        <v>11.5</v>
      </c>
      <c r="P2637" s="276">
        <f>IF(O2637&lt;($G$6-1),Lähteandmed!$E$45*1.2*1.005*(($G$6-1)-O2637),0)</f>
        <v>9.6390756</v>
      </c>
    </row>
    <row r="2638" spans="2:16">
      <c r="B2638" s="113">
        <v>2634</v>
      </c>
      <c r="C2638" s="113">
        <v>11.9</v>
      </c>
      <c r="D2638" s="276" t="str">
        <f t="shared" si="82"/>
        <v>0</v>
      </c>
      <c r="L2638" s="114">
        <f>IF(C2638&lt;$G$6,Lähteandmed!$E$45*1.2*1.005*($G$6-O2638),0)</f>
        <v>10.690611119999998</v>
      </c>
      <c r="M2638" s="276" t="str">
        <f>IF(($G$4-Lähteandmed!$H$45*(Kraadpäevad!$G$4-Kraadpäevad!C2638))&gt;Lähteandmed!$I$45,($G$4-Lähteandmed!$H$45*(Kraadpäevad!$G$4-Kraadpäevad!C2638)),Lähteandmed!$I$45)</f>
        <v/>
      </c>
      <c r="N2638" s="114">
        <f>IFERROR(($G$4-M2638)/($G$4-C2638),Lähteandmed!$H$45)</f>
        <v>0</v>
      </c>
      <c r="O2638" s="276">
        <f t="shared" si="83"/>
        <v>11.9</v>
      </c>
      <c r="P2638" s="276">
        <f>IF(O2638&lt;($G$6-1),Lähteandmed!$E$45*1.2*1.005*(($G$6-1)-O2638),0)</f>
        <v>8.9380519199999995</v>
      </c>
    </row>
    <row r="2639" spans="2:16">
      <c r="B2639" s="113">
        <v>2635</v>
      </c>
      <c r="C2639" s="113">
        <v>10.9</v>
      </c>
      <c r="D2639" s="276" t="str">
        <f t="shared" si="82"/>
        <v>0</v>
      </c>
      <c r="L2639" s="114">
        <f>IF(C2639&lt;$G$6,Lähteandmed!$E$45*1.2*1.005*($G$6-O2639),0)</f>
        <v>12.443170319999998</v>
      </c>
      <c r="M2639" s="276" t="str">
        <f>IF(($G$4-Lähteandmed!$H$45*(Kraadpäevad!$G$4-Kraadpäevad!C2639))&gt;Lähteandmed!$I$45,($G$4-Lähteandmed!$H$45*(Kraadpäevad!$G$4-Kraadpäevad!C2639)),Lähteandmed!$I$45)</f>
        <v/>
      </c>
      <c r="N2639" s="114">
        <f>IFERROR(($G$4-M2639)/($G$4-C2639),Lähteandmed!$H$45)</f>
        <v>0</v>
      </c>
      <c r="O2639" s="276">
        <f t="shared" si="83"/>
        <v>10.9</v>
      </c>
      <c r="P2639" s="276">
        <f>IF(O2639&lt;($G$6-1),Lähteandmed!$E$45*1.2*1.005*(($G$6-1)-O2639),0)</f>
        <v>10.690611119999998</v>
      </c>
    </row>
    <row r="2640" spans="2:16">
      <c r="B2640" s="113">
        <v>2636</v>
      </c>
      <c r="C2640" s="113">
        <v>9.8000000000000007</v>
      </c>
      <c r="D2640" s="276">
        <f t="shared" si="82"/>
        <v>0.18879749586557892</v>
      </c>
      <c r="L2640" s="114">
        <f>IF(C2640&lt;$G$6,Lähteandmed!$E$45*1.2*1.005*($G$6-O2640),0)</f>
        <v>14.370985439999998</v>
      </c>
      <c r="M2640" s="276" t="str">
        <f>IF(($G$4-Lähteandmed!$H$45*(Kraadpäevad!$G$4-Kraadpäevad!C2640))&gt;Lähteandmed!$I$45,($G$4-Lähteandmed!$H$45*(Kraadpäevad!$G$4-Kraadpäevad!C2640)),Lähteandmed!$I$45)</f>
        <v/>
      </c>
      <c r="N2640" s="114">
        <f>IFERROR(($G$4-M2640)/($G$4-C2640),Lähteandmed!$H$45)</f>
        <v>0</v>
      </c>
      <c r="O2640" s="276">
        <f t="shared" si="83"/>
        <v>9.8000000000000007</v>
      </c>
      <c r="P2640" s="276">
        <f>IF(O2640&lt;($G$6-1),Lähteandmed!$E$45*1.2*1.005*(($G$6-1)-O2640),0)</f>
        <v>12.618426239999998</v>
      </c>
    </row>
    <row r="2641" spans="2:16">
      <c r="B2641" s="113">
        <v>2637</v>
      </c>
      <c r="C2641" s="113">
        <v>8.8000000000000007</v>
      </c>
      <c r="D2641" s="276">
        <f t="shared" si="82"/>
        <v>1.1887974958655789</v>
      </c>
      <c r="L2641" s="114">
        <f>IF(C2641&lt;$G$6,Lähteandmed!$E$45*1.2*1.005*($G$6-O2641),0)</f>
        <v>16.123544639999999</v>
      </c>
      <c r="M2641" s="276" t="str">
        <f>IF(($G$4-Lähteandmed!$H$45*(Kraadpäevad!$G$4-Kraadpäevad!C2641))&gt;Lähteandmed!$I$45,($G$4-Lähteandmed!$H$45*(Kraadpäevad!$G$4-Kraadpäevad!C2641)),Lähteandmed!$I$45)</f>
        <v/>
      </c>
      <c r="N2641" s="114">
        <f>IFERROR(($G$4-M2641)/($G$4-C2641),Lähteandmed!$H$45)</f>
        <v>0</v>
      </c>
      <c r="O2641" s="276">
        <f t="shared" si="83"/>
        <v>8.8000000000000007</v>
      </c>
      <c r="P2641" s="276">
        <f>IF(O2641&lt;($G$6-1),Lähteandmed!$E$45*1.2*1.005*(($G$6-1)-O2641),0)</f>
        <v>14.370985439999998</v>
      </c>
    </row>
    <row r="2642" spans="2:16">
      <c r="B2642" s="113">
        <v>2638</v>
      </c>
      <c r="C2642" s="113">
        <v>8.1999999999999993</v>
      </c>
      <c r="D2642" s="276">
        <f t="shared" si="82"/>
        <v>1.7887974958655803</v>
      </c>
      <c r="L2642" s="114">
        <f>IF(C2642&lt;$G$6,Lähteandmed!$E$45*1.2*1.005*($G$6-O2642),0)</f>
        <v>17.17508016</v>
      </c>
      <c r="M2642" s="276" t="str">
        <f>IF(($G$4-Lähteandmed!$H$45*(Kraadpäevad!$G$4-Kraadpäevad!C2642))&gt;Lähteandmed!$I$45,($G$4-Lähteandmed!$H$45*(Kraadpäevad!$G$4-Kraadpäevad!C2642)),Lähteandmed!$I$45)</f>
        <v/>
      </c>
      <c r="N2642" s="114">
        <f>IFERROR(($G$4-M2642)/($G$4-C2642),Lähteandmed!$H$45)</f>
        <v>0</v>
      </c>
      <c r="O2642" s="276">
        <f t="shared" si="83"/>
        <v>8.1999999999999993</v>
      </c>
      <c r="P2642" s="276">
        <f>IF(O2642&lt;($G$6-1),Lähteandmed!$E$45*1.2*1.005*(($G$6-1)-O2642),0)</f>
        <v>15.42252096</v>
      </c>
    </row>
    <row r="2643" spans="2:16">
      <c r="B2643" s="113">
        <v>2639</v>
      </c>
      <c r="C2643" s="113">
        <v>7.7</v>
      </c>
      <c r="D2643" s="276">
        <f t="shared" si="82"/>
        <v>2.2887974958655795</v>
      </c>
      <c r="L2643" s="114">
        <f>IF(C2643&lt;$G$6,Lähteandmed!$E$45*1.2*1.005*($G$6-O2643),0)</f>
        <v>18.05135976</v>
      </c>
      <c r="M2643" s="276" t="str">
        <f>IF(($G$4-Lähteandmed!$H$45*(Kraadpäevad!$G$4-Kraadpäevad!C2643))&gt;Lähteandmed!$I$45,($G$4-Lähteandmed!$H$45*(Kraadpäevad!$G$4-Kraadpäevad!C2643)),Lähteandmed!$I$45)</f>
        <v/>
      </c>
      <c r="N2643" s="114">
        <f>IFERROR(($G$4-M2643)/($G$4-C2643),Lähteandmed!$H$45)</f>
        <v>0</v>
      </c>
      <c r="O2643" s="276">
        <f t="shared" si="83"/>
        <v>7.7</v>
      </c>
      <c r="P2643" s="276">
        <f>IF(O2643&lt;($G$6-1),Lähteandmed!$E$45*1.2*1.005*(($G$6-1)-O2643),0)</f>
        <v>16.29880056</v>
      </c>
    </row>
    <row r="2644" spans="2:16">
      <c r="B2644" s="113">
        <v>2640</v>
      </c>
      <c r="C2644" s="113">
        <v>7.1</v>
      </c>
      <c r="D2644" s="276">
        <f t="shared" si="82"/>
        <v>2.88879749586558</v>
      </c>
      <c r="L2644" s="114">
        <f>IF(C2644&lt;$G$6,Lähteandmed!$E$45*1.2*1.005*($G$6-O2644),0)</f>
        <v>19.102895279999998</v>
      </c>
      <c r="M2644" s="276" t="str">
        <f>IF(($G$4-Lähteandmed!$H$45*(Kraadpäevad!$G$4-Kraadpäevad!C2644))&gt;Lähteandmed!$I$45,($G$4-Lähteandmed!$H$45*(Kraadpäevad!$G$4-Kraadpäevad!C2644)),Lähteandmed!$I$45)</f>
        <v/>
      </c>
      <c r="N2644" s="114">
        <f>IFERROR(($G$4-M2644)/($G$4-C2644),Lähteandmed!$H$45)</f>
        <v>0</v>
      </c>
      <c r="O2644" s="276">
        <f t="shared" si="83"/>
        <v>7.1</v>
      </c>
      <c r="P2644" s="276">
        <f>IF(O2644&lt;($G$6-1),Lähteandmed!$E$45*1.2*1.005*(($G$6-1)-O2644),0)</f>
        <v>17.350336079999998</v>
      </c>
    </row>
    <row r="2645" spans="2:16">
      <c r="B2645" s="113">
        <v>2641</v>
      </c>
      <c r="C2645" s="113">
        <v>6.8</v>
      </c>
      <c r="D2645" s="276">
        <f t="shared" si="82"/>
        <v>3.1887974958655798</v>
      </c>
      <c r="L2645" s="114">
        <f>IF(C2645&lt;$G$6,Lähteandmed!$E$45*1.2*1.005*($G$6-O2645),0)</f>
        <v>19.628663039999996</v>
      </c>
      <c r="M2645" s="276" t="str">
        <f>IF(($G$4-Lähteandmed!$H$45*(Kraadpäevad!$G$4-Kraadpäevad!C2645))&gt;Lähteandmed!$I$45,($G$4-Lähteandmed!$H$45*(Kraadpäevad!$G$4-Kraadpäevad!C2645)),Lähteandmed!$I$45)</f>
        <v/>
      </c>
      <c r="N2645" s="114">
        <f>IFERROR(($G$4-M2645)/($G$4-C2645),Lähteandmed!$H$45)</f>
        <v>0</v>
      </c>
      <c r="O2645" s="276">
        <f t="shared" si="83"/>
        <v>6.8</v>
      </c>
      <c r="P2645" s="276">
        <f>IF(O2645&lt;($G$6-1),Lähteandmed!$E$45*1.2*1.005*(($G$6-1)-O2645),0)</f>
        <v>17.876103839999999</v>
      </c>
    </row>
    <row r="2646" spans="2:16">
      <c r="B2646" s="113">
        <v>2642</v>
      </c>
      <c r="C2646" s="113">
        <v>6.4</v>
      </c>
      <c r="D2646" s="276">
        <f t="shared" si="82"/>
        <v>3.5887974958655793</v>
      </c>
      <c r="L2646" s="114">
        <f>IF(C2646&lt;$G$6,Lähteandmed!$E$45*1.2*1.005*($G$6-O2646),0)</f>
        <v>20.329686719999998</v>
      </c>
      <c r="M2646" s="276" t="str">
        <f>IF(($G$4-Lähteandmed!$H$45*(Kraadpäevad!$G$4-Kraadpäevad!C2646))&gt;Lähteandmed!$I$45,($G$4-Lähteandmed!$H$45*(Kraadpäevad!$G$4-Kraadpäevad!C2646)),Lähteandmed!$I$45)</f>
        <v/>
      </c>
      <c r="N2646" s="114">
        <f>IFERROR(($G$4-M2646)/($G$4-C2646),Lähteandmed!$H$45)</f>
        <v>0</v>
      </c>
      <c r="O2646" s="276">
        <f t="shared" si="83"/>
        <v>6.4</v>
      </c>
      <c r="P2646" s="276">
        <f>IF(O2646&lt;($G$6-1),Lähteandmed!$E$45*1.2*1.005*(($G$6-1)-O2646),0)</f>
        <v>18.577127519999998</v>
      </c>
    </row>
    <row r="2647" spans="2:16">
      <c r="B2647" s="113">
        <v>2643</v>
      </c>
      <c r="C2647" s="113">
        <v>6.1</v>
      </c>
      <c r="D2647" s="276">
        <f t="shared" si="82"/>
        <v>3.88879749586558</v>
      </c>
      <c r="L2647" s="114">
        <f>IF(C2647&lt;$G$6,Lähteandmed!$E$45*1.2*1.005*($G$6-O2647),0)</f>
        <v>20.855454479999999</v>
      </c>
      <c r="M2647" s="276" t="str">
        <f>IF(($G$4-Lähteandmed!$H$45*(Kraadpäevad!$G$4-Kraadpäevad!C2647))&gt;Lähteandmed!$I$45,($G$4-Lähteandmed!$H$45*(Kraadpäevad!$G$4-Kraadpäevad!C2647)),Lähteandmed!$I$45)</f>
        <v/>
      </c>
      <c r="N2647" s="114">
        <f>IFERROR(($G$4-M2647)/($G$4-C2647),Lähteandmed!$H$45)</f>
        <v>0</v>
      </c>
      <c r="O2647" s="276">
        <f t="shared" si="83"/>
        <v>6.1</v>
      </c>
      <c r="P2647" s="276">
        <f>IF(O2647&lt;($G$6-1),Lähteandmed!$E$45*1.2*1.005*(($G$6-1)-O2647),0)</f>
        <v>19.102895279999998</v>
      </c>
    </row>
    <row r="2648" spans="2:16">
      <c r="B2648" s="113">
        <v>2644</v>
      </c>
      <c r="C2648" s="113">
        <v>6</v>
      </c>
      <c r="D2648" s="276">
        <f t="shared" si="82"/>
        <v>3.9887974958655796</v>
      </c>
      <c r="L2648" s="114">
        <f>IF(C2648&lt;$G$6,Lähteandmed!$E$45*1.2*1.005*($G$6-O2648),0)</f>
        <v>21.030710399999997</v>
      </c>
      <c r="M2648" s="276" t="str">
        <f>IF(($G$4-Lähteandmed!$H$45*(Kraadpäevad!$G$4-Kraadpäevad!C2648))&gt;Lähteandmed!$I$45,($G$4-Lähteandmed!$H$45*(Kraadpäevad!$G$4-Kraadpäevad!C2648)),Lähteandmed!$I$45)</f>
        <v/>
      </c>
      <c r="N2648" s="114">
        <f>IFERROR(($G$4-M2648)/($G$4-C2648),Lähteandmed!$H$45)</f>
        <v>0</v>
      </c>
      <c r="O2648" s="276">
        <f t="shared" si="83"/>
        <v>6</v>
      </c>
      <c r="P2648" s="276">
        <f>IF(O2648&lt;($G$6-1),Lähteandmed!$E$45*1.2*1.005*(($G$6-1)-O2648),0)</f>
        <v>19.2781512</v>
      </c>
    </row>
    <row r="2649" spans="2:16">
      <c r="B2649" s="113">
        <v>2645</v>
      </c>
      <c r="C2649" s="113">
        <v>5.8</v>
      </c>
      <c r="D2649" s="276">
        <f t="shared" si="82"/>
        <v>4.1887974958655798</v>
      </c>
      <c r="L2649" s="114">
        <f>IF(C2649&lt;$G$6,Lähteandmed!$E$45*1.2*1.005*($G$6-O2649),0)</f>
        <v>21.381222239999996</v>
      </c>
      <c r="M2649" s="276" t="str">
        <f>IF(($G$4-Lähteandmed!$H$45*(Kraadpäevad!$G$4-Kraadpäevad!C2649))&gt;Lähteandmed!$I$45,($G$4-Lähteandmed!$H$45*(Kraadpäevad!$G$4-Kraadpäevad!C2649)),Lähteandmed!$I$45)</f>
        <v/>
      </c>
      <c r="N2649" s="114">
        <f>IFERROR(($G$4-M2649)/($G$4-C2649),Lähteandmed!$H$45)</f>
        <v>0</v>
      </c>
      <c r="O2649" s="276">
        <f t="shared" si="83"/>
        <v>5.8</v>
      </c>
      <c r="P2649" s="276">
        <f>IF(O2649&lt;($G$6-1),Lähteandmed!$E$45*1.2*1.005*(($G$6-1)-O2649),0)</f>
        <v>19.628663039999996</v>
      </c>
    </row>
    <row r="2650" spans="2:16">
      <c r="B2650" s="113">
        <v>2646</v>
      </c>
      <c r="C2650" s="113">
        <v>5.7</v>
      </c>
      <c r="D2650" s="276">
        <f t="shared" si="82"/>
        <v>4.2887974958655795</v>
      </c>
      <c r="L2650" s="114">
        <f>IF(C2650&lt;$G$6,Lähteandmed!$E$45*1.2*1.005*($G$6-O2650),0)</f>
        <v>21.556478160000001</v>
      </c>
      <c r="M2650" s="276" t="str">
        <f>IF(($G$4-Lähteandmed!$H$45*(Kraadpäevad!$G$4-Kraadpäevad!C2650))&gt;Lähteandmed!$I$45,($G$4-Lähteandmed!$H$45*(Kraadpäevad!$G$4-Kraadpäevad!C2650)),Lähteandmed!$I$45)</f>
        <v/>
      </c>
      <c r="N2650" s="114">
        <f>IFERROR(($G$4-M2650)/($G$4-C2650),Lähteandmed!$H$45)</f>
        <v>0</v>
      </c>
      <c r="O2650" s="276">
        <f t="shared" si="83"/>
        <v>5.7</v>
      </c>
      <c r="P2650" s="276">
        <f>IF(O2650&lt;($G$6-1),Lähteandmed!$E$45*1.2*1.005*(($G$6-1)-O2650),0)</f>
        <v>19.803918960000001</v>
      </c>
    </row>
    <row r="2651" spans="2:16">
      <c r="B2651" s="113">
        <v>2647</v>
      </c>
      <c r="C2651" s="113">
        <v>5.8</v>
      </c>
      <c r="D2651" s="276">
        <f t="shared" si="82"/>
        <v>4.1887974958655798</v>
      </c>
      <c r="L2651" s="114">
        <f>IF(C2651&lt;$G$6,Lähteandmed!$E$45*1.2*1.005*($G$6-O2651),0)</f>
        <v>21.381222239999996</v>
      </c>
      <c r="M2651" s="276" t="str">
        <f>IF(($G$4-Lähteandmed!$H$45*(Kraadpäevad!$G$4-Kraadpäevad!C2651))&gt;Lähteandmed!$I$45,($G$4-Lähteandmed!$H$45*(Kraadpäevad!$G$4-Kraadpäevad!C2651)),Lähteandmed!$I$45)</f>
        <v/>
      </c>
      <c r="N2651" s="114">
        <f>IFERROR(($G$4-M2651)/($G$4-C2651),Lähteandmed!$H$45)</f>
        <v>0</v>
      </c>
      <c r="O2651" s="276">
        <f t="shared" si="83"/>
        <v>5.8</v>
      </c>
      <c r="P2651" s="276">
        <f>IF(O2651&lt;($G$6-1),Lähteandmed!$E$45*1.2*1.005*(($G$6-1)-O2651),0)</f>
        <v>19.628663039999996</v>
      </c>
    </row>
    <row r="2652" spans="2:16">
      <c r="B2652" s="113">
        <v>2648</v>
      </c>
      <c r="C2652" s="113">
        <v>5.8</v>
      </c>
      <c r="D2652" s="276">
        <f t="shared" si="82"/>
        <v>4.1887974958655798</v>
      </c>
      <c r="L2652" s="114">
        <f>IF(C2652&lt;$G$6,Lähteandmed!$E$45*1.2*1.005*($G$6-O2652),0)</f>
        <v>21.381222239999996</v>
      </c>
      <c r="M2652" s="276" t="str">
        <f>IF(($G$4-Lähteandmed!$H$45*(Kraadpäevad!$G$4-Kraadpäevad!C2652))&gt;Lähteandmed!$I$45,($G$4-Lähteandmed!$H$45*(Kraadpäevad!$G$4-Kraadpäevad!C2652)),Lähteandmed!$I$45)</f>
        <v/>
      </c>
      <c r="N2652" s="114">
        <f>IFERROR(($G$4-M2652)/($G$4-C2652),Lähteandmed!$H$45)</f>
        <v>0</v>
      </c>
      <c r="O2652" s="276">
        <f t="shared" si="83"/>
        <v>5.8</v>
      </c>
      <c r="P2652" s="276">
        <f>IF(O2652&lt;($G$6-1),Lähteandmed!$E$45*1.2*1.005*(($G$6-1)-O2652),0)</f>
        <v>19.628663039999996</v>
      </c>
    </row>
    <row r="2653" spans="2:16">
      <c r="B2653" s="113">
        <v>2649</v>
      </c>
      <c r="C2653" s="113">
        <v>5.9</v>
      </c>
      <c r="D2653" s="276">
        <f t="shared" si="82"/>
        <v>4.0887974958655793</v>
      </c>
      <c r="L2653" s="114">
        <f>IF(C2653&lt;$G$6,Lähteandmed!$E$45*1.2*1.005*($G$6-O2653),0)</f>
        <v>21.205966319999998</v>
      </c>
      <c r="M2653" s="276" t="str">
        <f>IF(($G$4-Lähteandmed!$H$45*(Kraadpäevad!$G$4-Kraadpäevad!C2653))&gt;Lähteandmed!$I$45,($G$4-Lähteandmed!$H$45*(Kraadpäevad!$G$4-Kraadpäevad!C2653)),Lähteandmed!$I$45)</f>
        <v/>
      </c>
      <c r="N2653" s="114">
        <f>IFERROR(($G$4-M2653)/($G$4-C2653),Lähteandmed!$H$45)</f>
        <v>0</v>
      </c>
      <c r="O2653" s="276">
        <f t="shared" si="83"/>
        <v>5.9</v>
      </c>
      <c r="P2653" s="276">
        <f>IF(O2653&lt;($G$6-1),Lähteandmed!$E$45*1.2*1.005*(($G$6-1)-O2653),0)</f>
        <v>19.453407119999998</v>
      </c>
    </row>
    <row r="2654" spans="2:16">
      <c r="B2654" s="113">
        <v>2650</v>
      </c>
      <c r="C2654" s="113">
        <v>5.7</v>
      </c>
      <c r="D2654" s="276">
        <f t="shared" si="82"/>
        <v>4.2887974958655795</v>
      </c>
      <c r="L2654" s="114">
        <f>IF(C2654&lt;$G$6,Lähteandmed!$E$45*1.2*1.005*($G$6-O2654),0)</f>
        <v>21.556478160000001</v>
      </c>
      <c r="M2654" s="276" t="str">
        <f>IF(($G$4-Lähteandmed!$H$45*(Kraadpäevad!$G$4-Kraadpäevad!C2654))&gt;Lähteandmed!$I$45,($G$4-Lähteandmed!$H$45*(Kraadpäevad!$G$4-Kraadpäevad!C2654)),Lähteandmed!$I$45)</f>
        <v/>
      </c>
      <c r="N2654" s="114">
        <f>IFERROR(($G$4-M2654)/($G$4-C2654),Lähteandmed!$H$45)</f>
        <v>0</v>
      </c>
      <c r="O2654" s="276">
        <f t="shared" si="83"/>
        <v>5.7</v>
      </c>
      <c r="P2654" s="276">
        <f>IF(O2654&lt;($G$6-1),Lähteandmed!$E$45*1.2*1.005*(($G$6-1)-O2654),0)</f>
        <v>19.803918960000001</v>
      </c>
    </row>
    <row r="2655" spans="2:16">
      <c r="B2655" s="113">
        <v>2651</v>
      </c>
      <c r="C2655" s="113">
        <v>5.6</v>
      </c>
      <c r="D2655" s="276">
        <f t="shared" si="82"/>
        <v>4.38879749586558</v>
      </c>
      <c r="L2655" s="114">
        <f>IF(C2655&lt;$G$6,Lähteandmed!$E$45*1.2*1.005*($G$6-O2655),0)</f>
        <v>21.731734079999999</v>
      </c>
      <c r="M2655" s="276" t="str">
        <f>IF(($G$4-Lähteandmed!$H$45*(Kraadpäevad!$G$4-Kraadpäevad!C2655))&gt;Lähteandmed!$I$45,($G$4-Lähteandmed!$H$45*(Kraadpäevad!$G$4-Kraadpäevad!C2655)),Lähteandmed!$I$45)</f>
        <v/>
      </c>
      <c r="N2655" s="114">
        <f>IFERROR(($G$4-M2655)/($G$4-C2655),Lähteandmed!$H$45)</f>
        <v>0</v>
      </c>
      <c r="O2655" s="276">
        <f t="shared" si="83"/>
        <v>5.6</v>
      </c>
      <c r="P2655" s="276">
        <f>IF(O2655&lt;($G$6-1),Lähteandmed!$E$45*1.2*1.005*(($G$6-1)-O2655),0)</f>
        <v>19.979174879999999</v>
      </c>
    </row>
    <row r="2656" spans="2:16">
      <c r="B2656" s="113">
        <v>2652</v>
      </c>
      <c r="C2656" s="113">
        <v>5.4</v>
      </c>
      <c r="D2656" s="276">
        <f t="shared" si="82"/>
        <v>4.5887974958655793</v>
      </c>
      <c r="L2656" s="114">
        <f>IF(C2656&lt;$G$6,Lähteandmed!$E$45*1.2*1.005*($G$6-O2656),0)</f>
        <v>22.082245919999998</v>
      </c>
      <c r="M2656" s="276" t="str">
        <f>IF(($G$4-Lähteandmed!$H$45*(Kraadpäevad!$G$4-Kraadpäevad!C2656))&gt;Lähteandmed!$I$45,($G$4-Lähteandmed!$H$45*(Kraadpäevad!$G$4-Kraadpäevad!C2656)),Lähteandmed!$I$45)</f>
        <v/>
      </c>
      <c r="N2656" s="114">
        <f>IFERROR(($G$4-M2656)/($G$4-C2656),Lähteandmed!$H$45)</f>
        <v>0</v>
      </c>
      <c r="O2656" s="276">
        <f t="shared" si="83"/>
        <v>5.4</v>
      </c>
      <c r="P2656" s="276">
        <f>IF(O2656&lt;($G$6-1),Lähteandmed!$E$45*1.2*1.005*(($G$6-1)-O2656),0)</f>
        <v>20.329686719999998</v>
      </c>
    </row>
    <row r="2657" spans="2:16">
      <c r="B2657" s="113">
        <v>2653</v>
      </c>
      <c r="C2657" s="113">
        <v>6</v>
      </c>
      <c r="D2657" s="276">
        <f t="shared" si="82"/>
        <v>3.9887974958655796</v>
      </c>
      <c r="L2657" s="114">
        <f>IF(C2657&lt;$G$6,Lähteandmed!$E$45*1.2*1.005*($G$6-O2657),0)</f>
        <v>21.030710399999997</v>
      </c>
      <c r="M2657" s="276" t="str">
        <f>IF(($G$4-Lähteandmed!$H$45*(Kraadpäevad!$G$4-Kraadpäevad!C2657))&gt;Lähteandmed!$I$45,($G$4-Lähteandmed!$H$45*(Kraadpäevad!$G$4-Kraadpäevad!C2657)),Lähteandmed!$I$45)</f>
        <v/>
      </c>
      <c r="N2657" s="114">
        <f>IFERROR(($G$4-M2657)/($G$4-C2657),Lähteandmed!$H$45)</f>
        <v>0</v>
      </c>
      <c r="O2657" s="276">
        <f t="shared" si="83"/>
        <v>6</v>
      </c>
      <c r="P2657" s="276">
        <f>IF(O2657&lt;($G$6-1),Lähteandmed!$E$45*1.2*1.005*(($G$6-1)-O2657),0)</f>
        <v>19.2781512</v>
      </c>
    </row>
    <row r="2658" spans="2:16">
      <c r="B2658" s="113">
        <v>2654</v>
      </c>
      <c r="C2658" s="113">
        <v>6.7</v>
      </c>
      <c r="D2658" s="276">
        <f t="shared" si="82"/>
        <v>3.2887974958655795</v>
      </c>
      <c r="L2658" s="114">
        <f>IF(C2658&lt;$G$6,Lähteandmed!$E$45*1.2*1.005*($G$6-O2658),0)</f>
        <v>19.803918960000001</v>
      </c>
      <c r="M2658" s="276" t="str">
        <f>IF(($G$4-Lähteandmed!$H$45*(Kraadpäevad!$G$4-Kraadpäevad!C2658))&gt;Lähteandmed!$I$45,($G$4-Lähteandmed!$H$45*(Kraadpäevad!$G$4-Kraadpäevad!C2658)),Lähteandmed!$I$45)</f>
        <v/>
      </c>
      <c r="N2658" s="114">
        <f>IFERROR(($G$4-M2658)/($G$4-C2658),Lähteandmed!$H$45)</f>
        <v>0</v>
      </c>
      <c r="O2658" s="276">
        <f t="shared" si="83"/>
        <v>6.7</v>
      </c>
      <c r="P2658" s="276">
        <f>IF(O2658&lt;($G$6-1),Lähteandmed!$E$45*1.2*1.005*(($G$6-1)-O2658),0)</f>
        <v>18.05135976</v>
      </c>
    </row>
    <row r="2659" spans="2:16">
      <c r="B2659" s="113">
        <v>2655</v>
      </c>
      <c r="C2659" s="113">
        <v>7.3</v>
      </c>
      <c r="D2659" s="276">
        <f t="shared" si="82"/>
        <v>2.6887974958655798</v>
      </c>
      <c r="L2659" s="114">
        <f>IF(C2659&lt;$G$6,Lähteandmed!$E$45*1.2*1.005*($G$6-O2659),0)</f>
        <v>18.752383439999999</v>
      </c>
      <c r="M2659" s="276" t="str">
        <f>IF(($G$4-Lähteandmed!$H$45*(Kraadpäevad!$G$4-Kraadpäevad!C2659))&gt;Lähteandmed!$I$45,($G$4-Lähteandmed!$H$45*(Kraadpäevad!$G$4-Kraadpäevad!C2659)),Lähteandmed!$I$45)</f>
        <v/>
      </c>
      <c r="N2659" s="114">
        <f>IFERROR(($G$4-M2659)/($G$4-C2659),Lähteandmed!$H$45)</f>
        <v>0</v>
      </c>
      <c r="O2659" s="276">
        <f t="shared" si="83"/>
        <v>7.3</v>
      </c>
      <c r="P2659" s="276">
        <f>IF(O2659&lt;($G$6-1),Lähteandmed!$E$45*1.2*1.005*(($G$6-1)-O2659),0)</f>
        <v>16.999824239999999</v>
      </c>
    </row>
    <row r="2660" spans="2:16">
      <c r="B2660" s="113">
        <v>2656</v>
      </c>
      <c r="C2660" s="113">
        <v>7</v>
      </c>
      <c r="D2660" s="276">
        <f t="shared" si="82"/>
        <v>2.9887974958655796</v>
      </c>
      <c r="L2660" s="114">
        <f>IF(C2660&lt;$G$6,Lähteandmed!$E$45*1.2*1.005*($G$6-O2660),0)</f>
        <v>19.2781512</v>
      </c>
      <c r="M2660" s="276" t="str">
        <f>IF(($G$4-Lähteandmed!$H$45*(Kraadpäevad!$G$4-Kraadpäevad!C2660))&gt;Lähteandmed!$I$45,($G$4-Lähteandmed!$H$45*(Kraadpäevad!$G$4-Kraadpäevad!C2660)),Lähteandmed!$I$45)</f>
        <v/>
      </c>
      <c r="N2660" s="114">
        <f>IFERROR(($G$4-M2660)/($G$4-C2660),Lähteandmed!$H$45)</f>
        <v>0</v>
      </c>
      <c r="O2660" s="276">
        <f t="shared" si="83"/>
        <v>7</v>
      </c>
      <c r="P2660" s="276">
        <f>IF(O2660&lt;($G$6-1),Lähteandmed!$E$45*1.2*1.005*(($G$6-1)-O2660),0)</f>
        <v>17.525592</v>
      </c>
    </row>
    <row r="2661" spans="2:16">
      <c r="B2661" s="113">
        <v>2657</v>
      </c>
      <c r="C2661" s="113">
        <v>6.6</v>
      </c>
      <c r="D2661" s="276">
        <f t="shared" si="82"/>
        <v>3.38879749586558</v>
      </c>
      <c r="L2661" s="114">
        <f>IF(C2661&lt;$G$6,Lähteandmed!$E$45*1.2*1.005*($G$6-O2661),0)</f>
        <v>19.979174879999999</v>
      </c>
      <c r="M2661" s="276" t="str">
        <f>IF(($G$4-Lähteandmed!$H$45*(Kraadpäevad!$G$4-Kraadpäevad!C2661))&gt;Lähteandmed!$I$45,($G$4-Lähteandmed!$H$45*(Kraadpäevad!$G$4-Kraadpäevad!C2661)),Lähteandmed!$I$45)</f>
        <v/>
      </c>
      <c r="N2661" s="114">
        <f>IFERROR(($G$4-M2661)/($G$4-C2661),Lähteandmed!$H$45)</f>
        <v>0</v>
      </c>
      <c r="O2661" s="276">
        <f t="shared" si="83"/>
        <v>6.6</v>
      </c>
      <c r="P2661" s="276">
        <f>IF(O2661&lt;($G$6-1),Lähteandmed!$E$45*1.2*1.005*(($G$6-1)-O2661),0)</f>
        <v>18.226615679999998</v>
      </c>
    </row>
    <row r="2662" spans="2:16">
      <c r="B2662" s="113">
        <v>2658</v>
      </c>
      <c r="C2662" s="113">
        <v>6.3</v>
      </c>
      <c r="D2662" s="276">
        <f t="shared" si="82"/>
        <v>3.6887974958655798</v>
      </c>
      <c r="L2662" s="114">
        <f>IF(C2662&lt;$G$6,Lähteandmed!$E$45*1.2*1.005*($G$6-O2662),0)</f>
        <v>20.504942639999996</v>
      </c>
      <c r="M2662" s="276" t="str">
        <f>IF(($G$4-Lähteandmed!$H$45*(Kraadpäevad!$G$4-Kraadpäevad!C2662))&gt;Lähteandmed!$I$45,($G$4-Lähteandmed!$H$45*(Kraadpäevad!$G$4-Kraadpäevad!C2662)),Lähteandmed!$I$45)</f>
        <v/>
      </c>
      <c r="N2662" s="114">
        <f>IFERROR(($G$4-M2662)/($G$4-C2662),Lähteandmed!$H$45)</f>
        <v>0</v>
      </c>
      <c r="O2662" s="276">
        <f t="shared" si="83"/>
        <v>6.3</v>
      </c>
      <c r="P2662" s="276">
        <f>IF(O2662&lt;($G$6-1),Lähteandmed!$E$45*1.2*1.005*(($G$6-1)-O2662),0)</f>
        <v>18.752383439999999</v>
      </c>
    </row>
    <row r="2663" spans="2:16">
      <c r="B2663" s="113">
        <v>2659</v>
      </c>
      <c r="C2663" s="113">
        <v>5.7</v>
      </c>
      <c r="D2663" s="276">
        <f t="shared" si="82"/>
        <v>4.2887974958655795</v>
      </c>
      <c r="L2663" s="114">
        <f>IF(C2663&lt;$G$6,Lähteandmed!$E$45*1.2*1.005*($G$6-O2663),0)</f>
        <v>21.556478160000001</v>
      </c>
      <c r="M2663" s="276" t="str">
        <f>IF(($G$4-Lähteandmed!$H$45*(Kraadpäevad!$G$4-Kraadpäevad!C2663))&gt;Lähteandmed!$I$45,($G$4-Lähteandmed!$H$45*(Kraadpäevad!$G$4-Kraadpäevad!C2663)),Lähteandmed!$I$45)</f>
        <v/>
      </c>
      <c r="N2663" s="114">
        <f>IFERROR(($G$4-M2663)/($G$4-C2663),Lähteandmed!$H$45)</f>
        <v>0</v>
      </c>
      <c r="O2663" s="276">
        <f t="shared" si="83"/>
        <v>5.7</v>
      </c>
      <c r="P2663" s="276">
        <f>IF(O2663&lt;($G$6-1),Lähteandmed!$E$45*1.2*1.005*(($G$6-1)-O2663),0)</f>
        <v>19.803918960000001</v>
      </c>
    </row>
    <row r="2664" spans="2:16">
      <c r="B2664" s="113">
        <v>2660</v>
      </c>
      <c r="C2664" s="113">
        <v>5.0999999999999996</v>
      </c>
      <c r="D2664" s="276">
        <f t="shared" si="82"/>
        <v>4.88879749586558</v>
      </c>
      <c r="L2664" s="114">
        <f>IF(C2664&lt;$G$6,Lähteandmed!$E$45*1.2*1.005*($G$6-O2664),0)</f>
        <v>22.608013679999999</v>
      </c>
      <c r="M2664" s="276" t="str">
        <f>IF(($G$4-Lähteandmed!$H$45*(Kraadpäevad!$G$4-Kraadpäevad!C2664))&gt;Lähteandmed!$I$45,($G$4-Lähteandmed!$H$45*(Kraadpäevad!$G$4-Kraadpäevad!C2664)),Lähteandmed!$I$45)</f>
        <v/>
      </c>
      <c r="N2664" s="114">
        <f>IFERROR(($G$4-M2664)/($G$4-C2664),Lähteandmed!$H$45)</f>
        <v>0</v>
      </c>
      <c r="O2664" s="276">
        <f t="shared" si="83"/>
        <v>5.0999999999999996</v>
      </c>
      <c r="P2664" s="276">
        <f>IF(O2664&lt;($G$6-1),Lähteandmed!$E$45*1.2*1.005*(($G$6-1)-O2664),0)</f>
        <v>20.855454479999999</v>
      </c>
    </row>
    <row r="2665" spans="2:16">
      <c r="B2665" s="113">
        <v>2661</v>
      </c>
      <c r="C2665" s="113">
        <v>4.5</v>
      </c>
      <c r="D2665" s="276">
        <f t="shared" si="82"/>
        <v>5.4887974958655796</v>
      </c>
      <c r="L2665" s="114">
        <f>IF(C2665&lt;$G$6,Lähteandmed!$E$45*1.2*1.005*($G$6-O2665),0)</f>
        <v>23.659549199999997</v>
      </c>
      <c r="M2665" s="276" t="str">
        <f>IF(($G$4-Lähteandmed!$H$45*(Kraadpäevad!$G$4-Kraadpäevad!C2665))&gt;Lähteandmed!$I$45,($G$4-Lähteandmed!$H$45*(Kraadpäevad!$G$4-Kraadpäevad!C2665)),Lähteandmed!$I$45)</f>
        <v/>
      </c>
      <c r="N2665" s="114">
        <f>IFERROR(($G$4-M2665)/($G$4-C2665),Lähteandmed!$H$45)</f>
        <v>0</v>
      </c>
      <c r="O2665" s="276">
        <f t="shared" si="83"/>
        <v>4.5</v>
      </c>
      <c r="P2665" s="276">
        <f>IF(O2665&lt;($G$6-1),Lähteandmed!$E$45*1.2*1.005*(($G$6-1)-O2665),0)</f>
        <v>21.906989999999997</v>
      </c>
    </row>
    <row r="2666" spans="2:16">
      <c r="B2666" s="113">
        <v>2662</v>
      </c>
      <c r="C2666" s="113">
        <v>3.6</v>
      </c>
      <c r="D2666" s="276">
        <f t="shared" si="82"/>
        <v>6.38879749586558</v>
      </c>
      <c r="L2666" s="114">
        <f>IF(C2666&lt;$G$6,Lähteandmed!$E$45*1.2*1.005*($G$6-O2666),0)</f>
        <v>25.23685248</v>
      </c>
      <c r="M2666" s="276" t="str">
        <f>IF(($G$4-Lähteandmed!$H$45*(Kraadpäevad!$G$4-Kraadpäevad!C2666))&gt;Lähteandmed!$I$45,($G$4-Lähteandmed!$H$45*(Kraadpäevad!$G$4-Kraadpäevad!C2666)),Lähteandmed!$I$45)</f>
        <v/>
      </c>
      <c r="N2666" s="114">
        <f>IFERROR(($G$4-M2666)/($G$4-C2666),Lähteandmed!$H$45)</f>
        <v>0</v>
      </c>
      <c r="O2666" s="276">
        <f t="shared" si="83"/>
        <v>3.6</v>
      </c>
      <c r="P2666" s="276">
        <f>IF(O2666&lt;($G$6-1),Lähteandmed!$E$45*1.2*1.005*(($G$6-1)-O2666),0)</f>
        <v>23.484293279999999</v>
      </c>
    </row>
    <row r="2667" spans="2:16">
      <c r="B2667" s="113">
        <v>2663</v>
      </c>
      <c r="C2667" s="113">
        <v>2.7</v>
      </c>
      <c r="D2667" s="276">
        <f t="shared" si="82"/>
        <v>7.2887974958655795</v>
      </c>
      <c r="L2667" s="114">
        <f>IF(C2667&lt;$G$6,Lähteandmed!$E$45*1.2*1.005*($G$6-O2667),0)</f>
        <v>26.814155759999998</v>
      </c>
      <c r="M2667" s="276" t="str">
        <f>IF(($G$4-Lähteandmed!$H$45*(Kraadpäevad!$G$4-Kraadpäevad!C2667))&gt;Lähteandmed!$I$45,($G$4-Lähteandmed!$H$45*(Kraadpäevad!$G$4-Kraadpäevad!C2667)),Lähteandmed!$I$45)</f>
        <v/>
      </c>
      <c r="N2667" s="114">
        <f>IFERROR(($G$4-M2667)/($G$4-C2667),Lähteandmed!$H$45)</f>
        <v>0</v>
      </c>
      <c r="O2667" s="276">
        <f t="shared" si="83"/>
        <v>2.7</v>
      </c>
      <c r="P2667" s="276">
        <f>IF(O2667&lt;($G$6-1),Lähteandmed!$E$45*1.2*1.005*(($G$6-1)-O2667),0)</f>
        <v>25.061596559999998</v>
      </c>
    </row>
    <row r="2668" spans="2:16">
      <c r="B2668" s="113">
        <v>2664</v>
      </c>
      <c r="C2668" s="113">
        <v>1.8</v>
      </c>
      <c r="D2668" s="276">
        <f t="shared" si="82"/>
        <v>8.1887974958655789</v>
      </c>
      <c r="L2668" s="114">
        <f>IF(C2668&lt;$G$6,Lähteandmed!$E$45*1.2*1.005*($G$6-O2668),0)</f>
        <v>28.391459039999997</v>
      </c>
      <c r="M2668" s="276" t="str">
        <f>IF(($G$4-Lähteandmed!$H$45*(Kraadpäevad!$G$4-Kraadpäevad!C2668))&gt;Lähteandmed!$I$45,($G$4-Lähteandmed!$H$45*(Kraadpäevad!$G$4-Kraadpäevad!C2668)),Lähteandmed!$I$45)</f>
        <v/>
      </c>
      <c r="N2668" s="114">
        <f>IFERROR(($G$4-M2668)/($G$4-C2668),Lähteandmed!$H$45)</f>
        <v>0</v>
      </c>
      <c r="O2668" s="276">
        <f t="shared" si="83"/>
        <v>1.8</v>
      </c>
      <c r="P2668" s="276">
        <f>IF(O2668&lt;($G$6-1),Lähteandmed!$E$45*1.2*1.005*(($G$6-1)-O2668),0)</f>
        <v>26.638899839999997</v>
      </c>
    </row>
    <row r="2669" spans="2:16">
      <c r="B2669" s="113">
        <v>2665</v>
      </c>
      <c r="C2669" s="113">
        <v>1.8</v>
      </c>
      <c r="D2669" s="276">
        <f t="shared" si="82"/>
        <v>8.1887974958655789</v>
      </c>
      <c r="L2669" s="114">
        <f>IF(C2669&lt;$G$6,Lähteandmed!$E$45*1.2*1.005*($G$6-O2669),0)</f>
        <v>28.391459039999997</v>
      </c>
      <c r="M2669" s="276" t="str">
        <f>IF(($G$4-Lähteandmed!$H$45*(Kraadpäevad!$G$4-Kraadpäevad!C2669))&gt;Lähteandmed!$I$45,($G$4-Lähteandmed!$H$45*(Kraadpäevad!$G$4-Kraadpäevad!C2669)),Lähteandmed!$I$45)</f>
        <v/>
      </c>
      <c r="N2669" s="114">
        <f>IFERROR(($G$4-M2669)/($G$4-C2669),Lähteandmed!$H$45)</f>
        <v>0</v>
      </c>
      <c r="O2669" s="276">
        <f t="shared" si="83"/>
        <v>1.8</v>
      </c>
      <c r="P2669" s="276">
        <f>IF(O2669&lt;($G$6-1),Lähteandmed!$E$45*1.2*1.005*(($G$6-1)-O2669),0)</f>
        <v>26.638899839999997</v>
      </c>
    </row>
    <row r="2670" spans="2:16">
      <c r="B2670" s="113">
        <v>2666</v>
      </c>
      <c r="C2670" s="113">
        <v>1.7</v>
      </c>
      <c r="D2670" s="276">
        <f t="shared" si="82"/>
        <v>8.2887974958655803</v>
      </c>
      <c r="L2670" s="114">
        <f>IF(C2670&lt;$G$6,Lähteandmed!$E$45*1.2*1.005*($G$6-O2670),0)</f>
        <v>28.566714959999999</v>
      </c>
      <c r="M2670" s="276" t="str">
        <f>IF(($G$4-Lähteandmed!$H$45*(Kraadpäevad!$G$4-Kraadpäevad!C2670))&gt;Lähteandmed!$I$45,($G$4-Lähteandmed!$H$45*(Kraadpäevad!$G$4-Kraadpäevad!C2670)),Lähteandmed!$I$45)</f>
        <v/>
      </c>
      <c r="N2670" s="114">
        <f>IFERROR(($G$4-M2670)/($G$4-C2670),Lähteandmed!$H$45)</f>
        <v>0</v>
      </c>
      <c r="O2670" s="276">
        <f t="shared" si="83"/>
        <v>1.7</v>
      </c>
      <c r="P2670" s="276">
        <f>IF(O2670&lt;($G$6-1),Lähteandmed!$E$45*1.2*1.005*(($G$6-1)-O2670),0)</f>
        <v>26.814155759999998</v>
      </c>
    </row>
    <row r="2671" spans="2:16">
      <c r="B2671" s="113">
        <v>2667</v>
      </c>
      <c r="C2671" s="113">
        <v>1.7</v>
      </c>
      <c r="D2671" s="276">
        <f t="shared" si="82"/>
        <v>8.2887974958655803</v>
      </c>
      <c r="L2671" s="114">
        <f>IF(C2671&lt;$G$6,Lähteandmed!$E$45*1.2*1.005*($G$6-O2671),0)</f>
        <v>28.566714959999999</v>
      </c>
      <c r="M2671" s="276" t="str">
        <f>IF(($G$4-Lähteandmed!$H$45*(Kraadpäevad!$G$4-Kraadpäevad!C2671))&gt;Lähteandmed!$I$45,($G$4-Lähteandmed!$H$45*(Kraadpäevad!$G$4-Kraadpäevad!C2671)),Lähteandmed!$I$45)</f>
        <v/>
      </c>
      <c r="N2671" s="114">
        <f>IFERROR(($G$4-M2671)/($G$4-C2671),Lähteandmed!$H$45)</f>
        <v>0</v>
      </c>
      <c r="O2671" s="276">
        <f t="shared" si="83"/>
        <v>1.7</v>
      </c>
      <c r="P2671" s="276">
        <f>IF(O2671&lt;($G$6-1),Lähteandmed!$E$45*1.2*1.005*(($G$6-1)-O2671),0)</f>
        <v>26.814155759999998</v>
      </c>
    </row>
    <row r="2672" spans="2:16">
      <c r="B2672" s="113">
        <v>2668</v>
      </c>
      <c r="C2672" s="113">
        <v>1.4</v>
      </c>
      <c r="D2672" s="276">
        <f t="shared" si="82"/>
        <v>8.5887974958655793</v>
      </c>
      <c r="L2672" s="114">
        <f>IF(C2672&lt;$G$6,Lähteandmed!$E$45*1.2*1.005*($G$6-O2672),0)</f>
        <v>29.09248272</v>
      </c>
      <c r="M2672" s="276" t="str">
        <f>IF(($G$4-Lähteandmed!$H$45*(Kraadpäevad!$G$4-Kraadpäevad!C2672))&gt;Lähteandmed!$I$45,($G$4-Lähteandmed!$H$45*(Kraadpäevad!$G$4-Kraadpäevad!C2672)),Lähteandmed!$I$45)</f>
        <v/>
      </c>
      <c r="N2672" s="114">
        <f>IFERROR(($G$4-M2672)/($G$4-C2672),Lähteandmed!$H$45)</f>
        <v>0</v>
      </c>
      <c r="O2672" s="276">
        <f t="shared" si="83"/>
        <v>1.4</v>
      </c>
      <c r="P2672" s="276">
        <f>IF(O2672&lt;($G$6-1),Lähteandmed!$E$45*1.2*1.005*(($G$6-1)-O2672),0)</f>
        <v>27.339923519999996</v>
      </c>
    </row>
    <row r="2673" spans="2:16">
      <c r="B2673" s="113">
        <v>2669</v>
      </c>
      <c r="C2673" s="113">
        <v>1</v>
      </c>
      <c r="D2673" s="276">
        <f t="shared" si="82"/>
        <v>8.9887974958655796</v>
      </c>
      <c r="L2673" s="114">
        <f>IF(C2673&lt;$G$6,Lähteandmed!$E$45*1.2*1.005*($G$6-O2673),0)</f>
        <v>29.793506399999998</v>
      </c>
      <c r="M2673" s="276" t="str">
        <f>IF(($G$4-Lähteandmed!$H$45*(Kraadpäevad!$G$4-Kraadpäevad!C2673))&gt;Lähteandmed!$I$45,($G$4-Lähteandmed!$H$45*(Kraadpäevad!$G$4-Kraadpäevad!C2673)),Lähteandmed!$I$45)</f>
        <v/>
      </c>
      <c r="N2673" s="114">
        <f>IFERROR(($G$4-M2673)/($G$4-C2673),Lähteandmed!$H$45)</f>
        <v>0</v>
      </c>
      <c r="O2673" s="276">
        <f t="shared" si="83"/>
        <v>1</v>
      </c>
      <c r="P2673" s="276">
        <f>IF(O2673&lt;($G$6-1),Lähteandmed!$E$45*1.2*1.005*(($G$6-1)-O2673),0)</f>
        <v>28.040947199999998</v>
      </c>
    </row>
    <row r="2674" spans="2:16">
      <c r="B2674" s="113">
        <v>2670</v>
      </c>
      <c r="C2674" s="113">
        <v>0.7</v>
      </c>
      <c r="D2674" s="276">
        <f t="shared" si="82"/>
        <v>9.2887974958655803</v>
      </c>
      <c r="L2674" s="114">
        <f>IF(C2674&lt;$G$6,Lähteandmed!$E$45*1.2*1.005*($G$6-O2674),0)</f>
        <v>30.319274159999999</v>
      </c>
      <c r="M2674" s="276" t="str">
        <f>IF(($G$4-Lähteandmed!$H$45*(Kraadpäevad!$G$4-Kraadpäevad!C2674))&gt;Lähteandmed!$I$45,($G$4-Lähteandmed!$H$45*(Kraadpäevad!$G$4-Kraadpäevad!C2674)),Lähteandmed!$I$45)</f>
        <v/>
      </c>
      <c r="N2674" s="114">
        <f>IFERROR(($G$4-M2674)/($G$4-C2674),Lähteandmed!$H$45)</f>
        <v>0</v>
      </c>
      <c r="O2674" s="276">
        <f t="shared" si="83"/>
        <v>0.7</v>
      </c>
      <c r="P2674" s="276">
        <f>IF(O2674&lt;($G$6-1),Lähteandmed!$E$45*1.2*1.005*(($G$6-1)-O2674),0)</f>
        <v>28.566714959999999</v>
      </c>
    </row>
    <row r="2675" spans="2:16">
      <c r="B2675" s="113">
        <v>2671</v>
      </c>
      <c r="C2675" s="113">
        <v>1.1000000000000001</v>
      </c>
      <c r="D2675" s="276">
        <f t="shared" si="82"/>
        <v>8.88879749586558</v>
      </c>
      <c r="L2675" s="114">
        <f>IF(C2675&lt;$G$6,Lähteandmed!$E$45*1.2*1.005*($G$6-O2675),0)</f>
        <v>29.618250479999997</v>
      </c>
      <c r="M2675" s="276" t="str">
        <f>IF(($G$4-Lähteandmed!$H$45*(Kraadpäevad!$G$4-Kraadpäevad!C2675))&gt;Lähteandmed!$I$45,($G$4-Lähteandmed!$H$45*(Kraadpäevad!$G$4-Kraadpäevad!C2675)),Lähteandmed!$I$45)</f>
        <v/>
      </c>
      <c r="N2675" s="114">
        <f>IFERROR(($G$4-M2675)/($G$4-C2675),Lähteandmed!$H$45)</f>
        <v>0</v>
      </c>
      <c r="O2675" s="276">
        <f t="shared" si="83"/>
        <v>1.1000000000000001</v>
      </c>
      <c r="P2675" s="276">
        <f>IF(O2675&lt;($G$6-1),Lähteandmed!$E$45*1.2*1.005*(($G$6-1)-O2675),0)</f>
        <v>27.86569128</v>
      </c>
    </row>
    <row r="2676" spans="2:16">
      <c r="B2676" s="113">
        <v>2672</v>
      </c>
      <c r="C2676" s="113">
        <v>1.4</v>
      </c>
      <c r="D2676" s="276">
        <f t="shared" si="82"/>
        <v>8.5887974958655793</v>
      </c>
      <c r="L2676" s="114">
        <f>IF(C2676&lt;$G$6,Lähteandmed!$E$45*1.2*1.005*($G$6-O2676),0)</f>
        <v>29.09248272</v>
      </c>
      <c r="M2676" s="276" t="str">
        <f>IF(($G$4-Lähteandmed!$H$45*(Kraadpäevad!$G$4-Kraadpäevad!C2676))&gt;Lähteandmed!$I$45,($G$4-Lähteandmed!$H$45*(Kraadpäevad!$G$4-Kraadpäevad!C2676)),Lähteandmed!$I$45)</f>
        <v/>
      </c>
      <c r="N2676" s="114">
        <f>IFERROR(($G$4-M2676)/($G$4-C2676),Lähteandmed!$H$45)</f>
        <v>0</v>
      </c>
      <c r="O2676" s="276">
        <f t="shared" si="83"/>
        <v>1.4</v>
      </c>
      <c r="P2676" s="276">
        <f>IF(O2676&lt;($G$6-1),Lähteandmed!$E$45*1.2*1.005*(($G$6-1)-O2676),0)</f>
        <v>27.339923519999996</v>
      </c>
    </row>
    <row r="2677" spans="2:16">
      <c r="B2677" s="113">
        <v>2673</v>
      </c>
      <c r="C2677" s="113">
        <v>1.8</v>
      </c>
      <c r="D2677" s="276">
        <f t="shared" si="82"/>
        <v>8.1887974958655789</v>
      </c>
      <c r="L2677" s="114">
        <f>IF(C2677&lt;$G$6,Lähteandmed!$E$45*1.2*1.005*($G$6-O2677),0)</f>
        <v>28.391459039999997</v>
      </c>
      <c r="M2677" s="276" t="str">
        <f>IF(($G$4-Lähteandmed!$H$45*(Kraadpäevad!$G$4-Kraadpäevad!C2677))&gt;Lähteandmed!$I$45,($G$4-Lähteandmed!$H$45*(Kraadpäevad!$G$4-Kraadpäevad!C2677)),Lähteandmed!$I$45)</f>
        <v/>
      </c>
      <c r="N2677" s="114">
        <f>IFERROR(($G$4-M2677)/($G$4-C2677),Lähteandmed!$H$45)</f>
        <v>0</v>
      </c>
      <c r="O2677" s="276">
        <f t="shared" si="83"/>
        <v>1.8</v>
      </c>
      <c r="P2677" s="276">
        <f>IF(O2677&lt;($G$6-1),Lähteandmed!$E$45*1.2*1.005*(($G$6-1)-O2677),0)</f>
        <v>26.638899839999997</v>
      </c>
    </row>
    <row r="2678" spans="2:16">
      <c r="B2678" s="113">
        <v>2674</v>
      </c>
      <c r="C2678" s="113">
        <v>1.6</v>
      </c>
      <c r="D2678" s="276">
        <f t="shared" si="82"/>
        <v>8.38879749586558</v>
      </c>
      <c r="L2678" s="114">
        <f>IF(C2678&lt;$G$6,Lähteandmed!$E$45*1.2*1.005*($G$6-O2678),0)</f>
        <v>28.741970879999997</v>
      </c>
      <c r="M2678" s="276" t="str">
        <f>IF(($G$4-Lähteandmed!$H$45*(Kraadpäevad!$G$4-Kraadpäevad!C2678))&gt;Lähteandmed!$I$45,($G$4-Lähteandmed!$H$45*(Kraadpäevad!$G$4-Kraadpäevad!C2678)),Lähteandmed!$I$45)</f>
        <v/>
      </c>
      <c r="N2678" s="114">
        <f>IFERROR(($G$4-M2678)/($G$4-C2678),Lähteandmed!$H$45)</f>
        <v>0</v>
      </c>
      <c r="O2678" s="276">
        <f t="shared" si="83"/>
        <v>1.6</v>
      </c>
      <c r="P2678" s="276">
        <f>IF(O2678&lt;($G$6-1),Lähteandmed!$E$45*1.2*1.005*(($G$6-1)-O2678),0)</f>
        <v>26.98941168</v>
      </c>
    </row>
    <row r="2679" spans="2:16">
      <c r="B2679" s="113">
        <v>2675</v>
      </c>
      <c r="C2679" s="113">
        <v>1.3</v>
      </c>
      <c r="D2679" s="276">
        <f t="shared" si="82"/>
        <v>8.6887974958655789</v>
      </c>
      <c r="L2679" s="114">
        <f>IF(C2679&lt;$G$6,Lähteandmed!$E$45*1.2*1.005*($G$6-O2679),0)</f>
        <v>29.267738639999997</v>
      </c>
      <c r="M2679" s="276" t="str">
        <f>IF(($G$4-Lähteandmed!$H$45*(Kraadpäevad!$G$4-Kraadpäevad!C2679))&gt;Lähteandmed!$I$45,($G$4-Lähteandmed!$H$45*(Kraadpäevad!$G$4-Kraadpäevad!C2679)),Lähteandmed!$I$45)</f>
        <v/>
      </c>
      <c r="N2679" s="114">
        <f>IFERROR(($G$4-M2679)/($G$4-C2679),Lähteandmed!$H$45)</f>
        <v>0</v>
      </c>
      <c r="O2679" s="276">
        <f t="shared" si="83"/>
        <v>1.3</v>
      </c>
      <c r="P2679" s="276">
        <f>IF(O2679&lt;($G$6-1),Lähteandmed!$E$45*1.2*1.005*(($G$6-1)-O2679),0)</f>
        <v>27.515179439999997</v>
      </c>
    </row>
    <row r="2680" spans="2:16">
      <c r="B2680" s="113">
        <v>2676</v>
      </c>
      <c r="C2680" s="113">
        <v>1.1000000000000001</v>
      </c>
      <c r="D2680" s="276">
        <f t="shared" si="82"/>
        <v>8.88879749586558</v>
      </c>
      <c r="L2680" s="114">
        <f>IF(C2680&lt;$G$6,Lähteandmed!$E$45*1.2*1.005*($G$6-O2680),0)</f>
        <v>29.618250479999997</v>
      </c>
      <c r="M2680" s="276" t="str">
        <f>IF(($G$4-Lähteandmed!$H$45*(Kraadpäevad!$G$4-Kraadpäevad!C2680))&gt;Lähteandmed!$I$45,($G$4-Lähteandmed!$H$45*(Kraadpäevad!$G$4-Kraadpäevad!C2680)),Lähteandmed!$I$45)</f>
        <v/>
      </c>
      <c r="N2680" s="114">
        <f>IFERROR(($G$4-M2680)/($G$4-C2680),Lähteandmed!$H$45)</f>
        <v>0</v>
      </c>
      <c r="O2680" s="276">
        <f t="shared" si="83"/>
        <v>1.1000000000000001</v>
      </c>
      <c r="P2680" s="276">
        <f>IF(O2680&lt;($G$6-1),Lähteandmed!$E$45*1.2*1.005*(($G$6-1)-O2680),0)</f>
        <v>27.86569128</v>
      </c>
    </row>
    <row r="2681" spans="2:16">
      <c r="B2681" s="113">
        <v>2677</v>
      </c>
      <c r="C2681" s="113">
        <v>2</v>
      </c>
      <c r="D2681" s="276">
        <f t="shared" si="82"/>
        <v>7.9887974958655796</v>
      </c>
      <c r="L2681" s="114">
        <f>IF(C2681&lt;$G$6,Lähteandmed!$E$45*1.2*1.005*($G$6-O2681),0)</f>
        <v>28.040947199999998</v>
      </c>
      <c r="M2681" s="276" t="str">
        <f>IF(($G$4-Lähteandmed!$H$45*(Kraadpäevad!$G$4-Kraadpäevad!C2681))&gt;Lähteandmed!$I$45,($G$4-Lähteandmed!$H$45*(Kraadpäevad!$G$4-Kraadpäevad!C2681)),Lähteandmed!$I$45)</f>
        <v/>
      </c>
      <c r="N2681" s="114">
        <f>IFERROR(($G$4-M2681)/($G$4-C2681),Lähteandmed!$H$45)</f>
        <v>0</v>
      </c>
      <c r="O2681" s="276">
        <f t="shared" si="83"/>
        <v>2</v>
      </c>
      <c r="P2681" s="276">
        <f>IF(O2681&lt;($G$6-1),Lähteandmed!$E$45*1.2*1.005*(($G$6-1)-O2681),0)</f>
        <v>26.288387999999998</v>
      </c>
    </row>
    <row r="2682" spans="2:16">
      <c r="B2682" s="113">
        <v>2678</v>
      </c>
      <c r="C2682" s="113">
        <v>2.9</v>
      </c>
      <c r="D2682" s="276">
        <f t="shared" si="82"/>
        <v>7.0887974958655793</v>
      </c>
      <c r="L2682" s="114">
        <f>IF(C2682&lt;$G$6,Lähteandmed!$E$45*1.2*1.005*($G$6-O2682),0)</f>
        <v>26.463643919999999</v>
      </c>
      <c r="M2682" s="276" t="str">
        <f>IF(($G$4-Lähteandmed!$H$45*(Kraadpäevad!$G$4-Kraadpäevad!C2682))&gt;Lähteandmed!$I$45,($G$4-Lähteandmed!$H$45*(Kraadpäevad!$G$4-Kraadpäevad!C2682)),Lähteandmed!$I$45)</f>
        <v/>
      </c>
      <c r="N2682" s="114">
        <f>IFERROR(($G$4-M2682)/($G$4-C2682),Lähteandmed!$H$45)</f>
        <v>0</v>
      </c>
      <c r="O2682" s="276">
        <f t="shared" si="83"/>
        <v>2.9</v>
      </c>
      <c r="P2682" s="276">
        <f>IF(O2682&lt;($G$6-1),Lähteandmed!$E$45*1.2*1.005*(($G$6-1)-O2682),0)</f>
        <v>24.711084719999999</v>
      </c>
    </row>
    <row r="2683" spans="2:16">
      <c r="B2683" s="113">
        <v>2679</v>
      </c>
      <c r="C2683" s="113">
        <v>3.8</v>
      </c>
      <c r="D2683" s="276">
        <f t="shared" si="82"/>
        <v>6.1887974958655798</v>
      </c>
      <c r="L2683" s="114">
        <f>IF(C2683&lt;$G$6,Lähteandmed!$E$45*1.2*1.005*($G$6-O2683),0)</f>
        <v>24.886340639999997</v>
      </c>
      <c r="M2683" s="276" t="str">
        <f>IF(($G$4-Lähteandmed!$H$45*(Kraadpäevad!$G$4-Kraadpäevad!C2683))&gt;Lähteandmed!$I$45,($G$4-Lähteandmed!$H$45*(Kraadpäevad!$G$4-Kraadpäevad!C2683)),Lähteandmed!$I$45)</f>
        <v/>
      </c>
      <c r="N2683" s="114">
        <f>IFERROR(($G$4-M2683)/($G$4-C2683),Lähteandmed!$H$45)</f>
        <v>0</v>
      </c>
      <c r="O2683" s="276">
        <f t="shared" si="83"/>
        <v>3.8</v>
      </c>
      <c r="P2683" s="276">
        <f>IF(O2683&lt;($G$6-1),Lähteandmed!$E$45*1.2*1.005*(($G$6-1)-O2683),0)</f>
        <v>23.133781439999996</v>
      </c>
    </row>
    <row r="2684" spans="2:16">
      <c r="B2684" s="113">
        <v>2680</v>
      </c>
      <c r="C2684" s="113">
        <v>3.5</v>
      </c>
      <c r="D2684" s="276">
        <f t="shared" si="82"/>
        <v>6.4887974958655796</v>
      </c>
      <c r="L2684" s="114">
        <f>IF(C2684&lt;$G$6,Lähteandmed!$E$45*1.2*1.005*($G$6-O2684),0)</f>
        <v>25.412108399999997</v>
      </c>
      <c r="M2684" s="276" t="str">
        <f>IF(($G$4-Lähteandmed!$H$45*(Kraadpäevad!$G$4-Kraadpäevad!C2684))&gt;Lähteandmed!$I$45,($G$4-Lähteandmed!$H$45*(Kraadpäevad!$G$4-Kraadpäevad!C2684)),Lähteandmed!$I$45)</f>
        <v/>
      </c>
      <c r="N2684" s="114">
        <f>IFERROR(($G$4-M2684)/($G$4-C2684),Lähteandmed!$H$45)</f>
        <v>0</v>
      </c>
      <c r="O2684" s="276">
        <f t="shared" si="83"/>
        <v>3.5</v>
      </c>
      <c r="P2684" s="276">
        <f>IF(O2684&lt;($G$6-1),Lähteandmed!$E$45*1.2*1.005*(($G$6-1)-O2684),0)</f>
        <v>23.659549199999997</v>
      </c>
    </row>
    <row r="2685" spans="2:16">
      <c r="B2685" s="113">
        <v>2681</v>
      </c>
      <c r="C2685" s="113">
        <v>3.3</v>
      </c>
      <c r="D2685" s="276">
        <f t="shared" si="82"/>
        <v>6.6887974958655798</v>
      </c>
      <c r="L2685" s="114">
        <f>IF(C2685&lt;$G$6,Lähteandmed!$E$45*1.2*1.005*($G$6-O2685),0)</f>
        <v>25.762620239999997</v>
      </c>
      <c r="M2685" s="276" t="str">
        <f>IF(($G$4-Lähteandmed!$H$45*(Kraadpäevad!$G$4-Kraadpäevad!C2685))&gt;Lähteandmed!$I$45,($G$4-Lähteandmed!$H$45*(Kraadpäevad!$G$4-Kraadpäevad!C2685)),Lähteandmed!$I$45)</f>
        <v/>
      </c>
      <c r="N2685" s="114">
        <f>IFERROR(($G$4-M2685)/($G$4-C2685),Lähteandmed!$H$45)</f>
        <v>0</v>
      </c>
      <c r="O2685" s="276">
        <f t="shared" si="83"/>
        <v>3.3</v>
      </c>
      <c r="P2685" s="276">
        <f>IF(O2685&lt;($G$6-1),Lähteandmed!$E$45*1.2*1.005*(($G$6-1)-O2685),0)</f>
        <v>24.010061039999997</v>
      </c>
    </row>
    <row r="2686" spans="2:16">
      <c r="B2686" s="113">
        <v>2682</v>
      </c>
      <c r="C2686" s="113">
        <v>3</v>
      </c>
      <c r="D2686" s="276">
        <f t="shared" si="82"/>
        <v>6.9887974958655796</v>
      </c>
      <c r="L2686" s="114">
        <f>IF(C2686&lt;$G$6,Lähteandmed!$E$45*1.2*1.005*($G$6-O2686),0)</f>
        <v>26.288387999999998</v>
      </c>
      <c r="M2686" s="276" t="str">
        <f>IF(($G$4-Lähteandmed!$H$45*(Kraadpäevad!$G$4-Kraadpäevad!C2686))&gt;Lähteandmed!$I$45,($G$4-Lähteandmed!$H$45*(Kraadpäevad!$G$4-Kraadpäevad!C2686)),Lähteandmed!$I$45)</f>
        <v/>
      </c>
      <c r="N2686" s="114">
        <f>IFERROR(($G$4-M2686)/($G$4-C2686),Lähteandmed!$H$45)</f>
        <v>0</v>
      </c>
      <c r="O2686" s="276">
        <f t="shared" si="83"/>
        <v>3</v>
      </c>
      <c r="P2686" s="276">
        <f>IF(O2686&lt;($G$6-1),Lähteandmed!$E$45*1.2*1.005*(($G$6-1)-O2686),0)</f>
        <v>24.535828799999997</v>
      </c>
    </row>
    <row r="2687" spans="2:16">
      <c r="B2687" s="113">
        <v>2683</v>
      </c>
      <c r="C2687" s="113">
        <v>2.8</v>
      </c>
      <c r="D2687" s="276">
        <f t="shared" si="82"/>
        <v>7.1887974958655798</v>
      </c>
      <c r="L2687" s="114">
        <f>IF(C2687&lt;$G$6,Lähteandmed!$E$45*1.2*1.005*($G$6-O2687),0)</f>
        <v>26.638899839999997</v>
      </c>
      <c r="M2687" s="276" t="str">
        <f>IF(($G$4-Lähteandmed!$H$45*(Kraadpäevad!$G$4-Kraadpäevad!C2687))&gt;Lähteandmed!$I$45,($G$4-Lähteandmed!$H$45*(Kraadpäevad!$G$4-Kraadpäevad!C2687)),Lähteandmed!$I$45)</f>
        <v/>
      </c>
      <c r="N2687" s="114">
        <f>IFERROR(($G$4-M2687)/($G$4-C2687),Lähteandmed!$H$45)</f>
        <v>0</v>
      </c>
      <c r="O2687" s="276">
        <f t="shared" si="83"/>
        <v>2.8</v>
      </c>
      <c r="P2687" s="276">
        <f>IF(O2687&lt;($G$6-1),Lähteandmed!$E$45*1.2*1.005*(($G$6-1)-O2687),0)</f>
        <v>24.886340639999997</v>
      </c>
    </row>
    <row r="2688" spans="2:16">
      <c r="B2688" s="113">
        <v>2684</v>
      </c>
      <c r="C2688" s="113">
        <v>2.6</v>
      </c>
      <c r="D2688" s="276">
        <f t="shared" si="82"/>
        <v>7.38879749586558</v>
      </c>
      <c r="L2688" s="114">
        <f>IF(C2688&lt;$G$6,Lähteandmed!$E$45*1.2*1.005*($G$6-O2688),0)</f>
        <v>26.98941168</v>
      </c>
      <c r="M2688" s="276" t="str">
        <f>IF(($G$4-Lähteandmed!$H$45*(Kraadpäevad!$G$4-Kraadpäevad!C2688))&gt;Lähteandmed!$I$45,($G$4-Lähteandmed!$H$45*(Kraadpäevad!$G$4-Kraadpäevad!C2688)),Lähteandmed!$I$45)</f>
        <v/>
      </c>
      <c r="N2688" s="114">
        <f>IFERROR(($G$4-M2688)/($G$4-C2688),Lähteandmed!$H$45)</f>
        <v>0</v>
      </c>
      <c r="O2688" s="276">
        <f t="shared" si="83"/>
        <v>2.6</v>
      </c>
      <c r="P2688" s="276">
        <f>IF(O2688&lt;($G$6-1),Lähteandmed!$E$45*1.2*1.005*(($G$6-1)-O2688),0)</f>
        <v>25.23685248</v>
      </c>
    </row>
    <row r="2689" spans="2:16">
      <c r="B2689" s="113">
        <v>2685</v>
      </c>
      <c r="C2689" s="113">
        <v>2.4</v>
      </c>
      <c r="D2689" s="276">
        <f t="shared" si="82"/>
        <v>7.5887974958655793</v>
      </c>
      <c r="L2689" s="114">
        <f>IF(C2689&lt;$G$6,Lähteandmed!$E$45*1.2*1.005*($G$6-O2689),0)</f>
        <v>27.339923519999996</v>
      </c>
      <c r="M2689" s="276" t="str">
        <f>IF(($G$4-Lähteandmed!$H$45*(Kraadpäevad!$G$4-Kraadpäevad!C2689))&gt;Lähteandmed!$I$45,($G$4-Lähteandmed!$H$45*(Kraadpäevad!$G$4-Kraadpäevad!C2689)),Lähteandmed!$I$45)</f>
        <v/>
      </c>
      <c r="N2689" s="114">
        <f>IFERROR(($G$4-M2689)/($G$4-C2689),Lähteandmed!$H$45)</f>
        <v>0</v>
      </c>
      <c r="O2689" s="276">
        <f t="shared" si="83"/>
        <v>2.4</v>
      </c>
      <c r="P2689" s="276">
        <f>IF(O2689&lt;($G$6-1),Lähteandmed!$E$45*1.2*1.005*(($G$6-1)-O2689),0)</f>
        <v>25.587364319999999</v>
      </c>
    </row>
    <row r="2690" spans="2:16">
      <c r="B2690" s="113">
        <v>2686</v>
      </c>
      <c r="C2690" s="113">
        <v>2.2000000000000002</v>
      </c>
      <c r="D2690" s="276">
        <f t="shared" si="82"/>
        <v>7.7887974958655795</v>
      </c>
      <c r="L2690" s="114">
        <f>IF(C2690&lt;$G$6,Lähteandmed!$E$45*1.2*1.005*($G$6-O2690),0)</f>
        <v>27.690435359999999</v>
      </c>
      <c r="M2690" s="276" t="str">
        <f>IF(($G$4-Lähteandmed!$H$45*(Kraadpäevad!$G$4-Kraadpäevad!C2690))&gt;Lähteandmed!$I$45,($G$4-Lähteandmed!$H$45*(Kraadpäevad!$G$4-Kraadpäevad!C2690)),Lähteandmed!$I$45)</f>
        <v/>
      </c>
      <c r="N2690" s="114">
        <f>IFERROR(($G$4-M2690)/($G$4-C2690),Lähteandmed!$H$45)</f>
        <v>0</v>
      </c>
      <c r="O2690" s="276">
        <f t="shared" si="83"/>
        <v>2.2000000000000002</v>
      </c>
      <c r="P2690" s="276">
        <f>IF(O2690&lt;($G$6-1),Lähteandmed!$E$45*1.2*1.005*(($G$6-1)-O2690),0)</f>
        <v>25.937876159999998</v>
      </c>
    </row>
    <row r="2691" spans="2:16">
      <c r="B2691" s="113">
        <v>2687</v>
      </c>
      <c r="C2691" s="113">
        <v>1.9</v>
      </c>
      <c r="D2691" s="276">
        <f t="shared" si="82"/>
        <v>8.0887974958655793</v>
      </c>
      <c r="L2691" s="114">
        <f>IF(C2691&lt;$G$6,Lähteandmed!$E$45*1.2*1.005*($G$6-O2691),0)</f>
        <v>28.216203119999999</v>
      </c>
      <c r="M2691" s="276" t="str">
        <f>IF(($G$4-Lähteandmed!$H$45*(Kraadpäevad!$G$4-Kraadpäevad!C2691))&gt;Lähteandmed!$I$45,($G$4-Lähteandmed!$H$45*(Kraadpäevad!$G$4-Kraadpäevad!C2691)),Lähteandmed!$I$45)</f>
        <v/>
      </c>
      <c r="N2691" s="114">
        <f>IFERROR(($G$4-M2691)/($G$4-C2691),Lähteandmed!$H$45)</f>
        <v>0</v>
      </c>
      <c r="O2691" s="276">
        <f t="shared" si="83"/>
        <v>1.9</v>
      </c>
      <c r="P2691" s="276">
        <f>IF(O2691&lt;($G$6-1),Lähteandmed!$E$45*1.2*1.005*(($G$6-1)-O2691),0)</f>
        <v>26.463643919999999</v>
      </c>
    </row>
    <row r="2692" spans="2:16">
      <c r="B2692" s="113">
        <v>2688</v>
      </c>
      <c r="C2692" s="113">
        <v>1.7</v>
      </c>
      <c r="D2692" s="276">
        <f t="shared" ref="D2692:D2755" si="84">IFERROR(IF($G$5-C2692&gt;0,$G$5-C2692,"0"),0)</f>
        <v>8.2887974958655803</v>
      </c>
      <c r="L2692" s="114">
        <f>IF(C2692&lt;$G$6,Lähteandmed!$E$45*1.2*1.005*($G$6-O2692),0)</f>
        <v>28.566714959999999</v>
      </c>
      <c r="M2692" s="276" t="str">
        <f>IF(($G$4-Lähteandmed!$H$45*(Kraadpäevad!$G$4-Kraadpäevad!C2692))&gt;Lähteandmed!$I$45,($G$4-Lähteandmed!$H$45*(Kraadpäevad!$G$4-Kraadpäevad!C2692)),Lähteandmed!$I$45)</f>
        <v/>
      </c>
      <c r="N2692" s="114">
        <f>IFERROR(($G$4-M2692)/($G$4-C2692),Lähteandmed!$H$45)</f>
        <v>0</v>
      </c>
      <c r="O2692" s="276">
        <f t="shared" ref="O2692:O2755" si="85">N2692*($G$4-C2692)+C2692</f>
        <v>1.7</v>
      </c>
      <c r="P2692" s="276">
        <f>IF(O2692&lt;($G$6-1),Lähteandmed!$E$45*1.2*1.005*(($G$6-1)-O2692),0)</f>
        <v>26.814155759999998</v>
      </c>
    </row>
    <row r="2693" spans="2:16">
      <c r="B2693" s="113">
        <v>2689</v>
      </c>
      <c r="C2693" s="113">
        <v>1.2</v>
      </c>
      <c r="D2693" s="276">
        <f t="shared" si="84"/>
        <v>8.7887974958655803</v>
      </c>
      <c r="L2693" s="114">
        <f>IF(C2693&lt;$G$6,Lähteandmed!$E$45*1.2*1.005*($G$6-O2693),0)</f>
        <v>29.442994559999999</v>
      </c>
      <c r="M2693" s="276" t="str">
        <f>IF(($G$4-Lähteandmed!$H$45*(Kraadpäevad!$G$4-Kraadpäevad!C2693))&gt;Lähteandmed!$I$45,($G$4-Lähteandmed!$H$45*(Kraadpäevad!$G$4-Kraadpäevad!C2693)),Lähteandmed!$I$45)</f>
        <v/>
      </c>
      <c r="N2693" s="114">
        <f>IFERROR(($G$4-M2693)/($G$4-C2693),Lähteandmed!$H$45)</f>
        <v>0</v>
      </c>
      <c r="O2693" s="276">
        <f t="shared" si="85"/>
        <v>1.2</v>
      </c>
      <c r="P2693" s="276">
        <f>IF(O2693&lt;($G$6-1),Lähteandmed!$E$45*1.2*1.005*(($G$6-1)-O2693),0)</f>
        <v>27.690435359999999</v>
      </c>
    </row>
    <row r="2694" spans="2:16">
      <c r="B2694" s="113">
        <v>2690</v>
      </c>
      <c r="C2694" s="113">
        <v>0.7</v>
      </c>
      <c r="D2694" s="276">
        <f t="shared" si="84"/>
        <v>9.2887974958655803</v>
      </c>
      <c r="L2694" s="114">
        <f>IF(C2694&lt;$G$6,Lähteandmed!$E$45*1.2*1.005*($G$6-O2694),0)</f>
        <v>30.319274159999999</v>
      </c>
      <c r="M2694" s="276" t="str">
        <f>IF(($G$4-Lähteandmed!$H$45*(Kraadpäevad!$G$4-Kraadpäevad!C2694))&gt;Lähteandmed!$I$45,($G$4-Lähteandmed!$H$45*(Kraadpäevad!$G$4-Kraadpäevad!C2694)),Lähteandmed!$I$45)</f>
        <v/>
      </c>
      <c r="N2694" s="114">
        <f>IFERROR(($G$4-M2694)/($G$4-C2694),Lähteandmed!$H$45)</f>
        <v>0</v>
      </c>
      <c r="O2694" s="276">
        <f t="shared" si="85"/>
        <v>0.7</v>
      </c>
      <c r="P2694" s="276">
        <f>IF(O2694&lt;($G$6-1),Lähteandmed!$E$45*1.2*1.005*(($G$6-1)-O2694),0)</f>
        <v>28.566714959999999</v>
      </c>
    </row>
    <row r="2695" spans="2:16">
      <c r="B2695" s="113">
        <v>2691</v>
      </c>
      <c r="C2695" s="113">
        <v>0.2</v>
      </c>
      <c r="D2695" s="276">
        <f t="shared" si="84"/>
        <v>9.7887974958655803</v>
      </c>
      <c r="L2695" s="114">
        <f>IF(C2695&lt;$G$6,Lähteandmed!$E$45*1.2*1.005*($G$6-O2695),0)</f>
        <v>31.195553759999999</v>
      </c>
      <c r="M2695" s="276" t="str">
        <f>IF(($G$4-Lähteandmed!$H$45*(Kraadpäevad!$G$4-Kraadpäevad!C2695))&gt;Lähteandmed!$I$45,($G$4-Lähteandmed!$H$45*(Kraadpäevad!$G$4-Kraadpäevad!C2695)),Lähteandmed!$I$45)</f>
        <v/>
      </c>
      <c r="N2695" s="114">
        <f>IFERROR(($G$4-M2695)/($G$4-C2695),Lähteandmed!$H$45)</f>
        <v>0</v>
      </c>
      <c r="O2695" s="276">
        <f t="shared" si="85"/>
        <v>0.2</v>
      </c>
      <c r="P2695" s="276">
        <f>IF(O2695&lt;($G$6-1),Lähteandmed!$E$45*1.2*1.005*(($G$6-1)-O2695),0)</f>
        <v>29.442994559999999</v>
      </c>
    </row>
    <row r="2696" spans="2:16">
      <c r="B2696" s="113">
        <v>2692</v>
      </c>
      <c r="C2696" s="113">
        <v>0.3</v>
      </c>
      <c r="D2696" s="276">
        <f t="shared" si="84"/>
        <v>9.6887974958655789</v>
      </c>
      <c r="L2696" s="114">
        <f>IF(C2696&lt;$G$6,Lähteandmed!$E$45*1.2*1.005*($G$6-O2696),0)</f>
        <v>31.020297839999998</v>
      </c>
      <c r="M2696" s="276" t="str">
        <f>IF(($G$4-Lähteandmed!$H$45*(Kraadpäevad!$G$4-Kraadpäevad!C2696))&gt;Lähteandmed!$I$45,($G$4-Lähteandmed!$H$45*(Kraadpäevad!$G$4-Kraadpäevad!C2696)),Lähteandmed!$I$45)</f>
        <v/>
      </c>
      <c r="N2696" s="114">
        <f>IFERROR(($G$4-M2696)/($G$4-C2696),Lähteandmed!$H$45)</f>
        <v>0</v>
      </c>
      <c r="O2696" s="276">
        <f t="shared" si="85"/>
        <v>0.3</v>
      </c>
      <c r="P2696" s="276">
        <f>IF(O2696&lt;($G$6-1),Lähteandmed!$E$45*1.2*1.005*(($G$6-1)-O2696),0)</f>
        <v>29.267738639999997</v>
      </c>
    </row>
    <row r="2697" spans="2:16">
      <c r="B2697" s="113">
        <v>2693</v>
      </c>
      <c r="C2697" s="113">
        <v>0.3</v>
      </c>
      <c r="D2697" s="276">
        <f t="shared" si="84"/>
        <v>9.6887974958655789</v>
      </c>
      <c r="L2697" s="114">
        <f>IF(C2697&lt;$G$6,Lähteandmed!$E$45*1.2*1.005*($G$6-O2697),0)</f>
        <v>31.020297839999998</v>
      </c>
      <c r="M2697" s="276" t="str">
        <f>IF(($G$4-Lähteandmed!$H$45*(Kraadpäevad!$G$4-Kraadpäevad!C2697))&gt;Lähteandmed!$I$45,($G$4-Lähteandmed!$H$45*(Kraadpäevad!$G$4-Kraadpäevad!C2697)),Lähteandmed!$I$45)</f>
        <v/>
      </c>
      <c r="N2697" s="114">
        <f>IFERROR(($G$4-M2697)/($G$4-C2697),Lähteandmed!$H$45)</f>
        <v>0</v>
      </c>
      <c r="O2697" s="276">
        <f t="shared" si="85"/>
        <v>0.3</v>
      </c>
      <c r="P2697" s="276">
        <f>IF(O2697&lt;($G$6-1),Lähteandmed!$E$45*1.2*1.005*(($G$6-1)-O2697),0)</f>
        <v>29.267738639999997</v>
      </c>
    </row>
    <row r="2698" spans="2:16">
      <c r="B2698" s="113">
        <v>2694</v>
      </c>
      <c r="C2698" s="113">
        <v>0.4</v>
      </c>
      <c r="D2698" s="276">
        <f t="shared" si="84"/>
        <v>9.5887974958655793</v>
      </c>
      <c r="L2698" s="114">
        <f>IF(C2698&lt;$G$6,Lähteandmed!$E$45*1.2*1.005*($G$6-O2698),0)</f>
        <v>30.84504192</v>
      </c>
      <c r="M2698" s="276" t="str">
        <f>IF(($G$4-Lähteandmed!$H$45*(Kraadpäevad!$G$4-Kraadpäevad!C2698))&gt;Lähteandmed!$I$45,($G$4-Lähteandmed!$H$45*(Kraadpäevad!$G$4-Kraadpäevad!C2698)),Lähteandmed!$I$45)</f>
        <v/>
      </c>
      <c r="N2698" s="114">
        <f>IFERROR(($G$4-M2698)/($G$4-C2698),Lähteandmed!$H$45)</f>
        <v>0</v>
      </c>
      <c r="O2698" s="276">
        <f t="shared" si="85"/>
        <v>0.4</v>
      </c>
      <c r="P2698" s="276">
        <f>IF(O2698&lt;($G$6-1),Lähteandmed!$E$45*1.2*1.005*(($G$6-1)-O2698),0)</f>
        <v>29.09248272</v>
      </c>
    </row>
    <row r="2699" spans="2:16">
      <c r="B2699" s="113">
        <v>2695</v>
      </c>
      <c r="C2699" s="113">
        <v>0.6</v>
      </c>
      <c r="D2699" s="276">
        <f t="shared" si="84"/>
        <v>9.38879749586558</v>
      </c>
      <c r="L2699" s="114">
        <f>IF(C2699&lt;$G$6,Lähteandmed!$E$45*1.2*1.005*($G$6-O2699),0)</f>
        <v>30.494530079999997</v>
      </c>
      <c r="M2699" s="276" t="str">
        <f>IF(($G$4-Lähteandmed!$H$45*(Kraadpäevad!$G$4-Kraadpäevad!C2699))&gt;Lähteandmed!$I$45,($G$4-Lähteandmed!$H$45*(Kraadpäevad!$G$4-Kraadpäevad!C2699)),Lähteandmed!$I$45)</f>
        <v/>
      </c>
      <c r="N2699" s="114">
        <f>IFERROR(($G$4-M2699)/($G$4-C2699),Lähteandmed!$H$45)</f>
        <v>0</v>
      </c>
      <c r="O2699" s="276">
        <f t="shared" si="85"/>
        <v>0.6</v>
      </c>
      <c r="P2699" s="276">
        <f>IF(O2699&lt;($G$6-1),Lähteandmed!$E$45*1.2*1.005*(($G$6-1)-O2699),0)</f>
        <v>28.741970879999997</v>
      </c>
    </row>
    <row r="2700" spans="2:16">
      <c r="B2700" s="113">
        <v>2696</v>
      </c>
      <c r="C2700" s="113">
        <v>0.7</v>
      </c>
      <c r="D2700" s="276">
        <f t="shared" si="84"/>
        <v>9.2887974958655803</v>
      </c>
      <c r="L2700" s="114">
        <f>IF(C2700&lt;$G$6,Lähteandmed!$E$45*1.2*1.005*($G$6-O2700),0)</f>
        <v>30.319274159999999</v>
      </c>
      <c r="M2700" s="276" t="str">
        <f>IF(($G$4-Lähteandmed!$H$45*(Kraadpäevad!$G$4-Kraadpäevad!C2700))&gt;Lähteandmed!$I$45,($G$4-Lähteandmed!$H$45*(Kraadpäevad!$G$4-Kraadpäevad!C2700)),Lähteandmed!$I$45)</f>
        <v/>
      </c>
      <c r="N2700" s="114">
        <f>IFERROR(($G$4-M2700)/($G$4-C2700),Lähteandmed!$H$45)</f>
        <v>0</v>
      </c>
      <c r="O2700" s="276">
        <f t="shared" si="85"/>
        <v>0.7</v>
      </c>
      <c r="P2700" s="276">
        <f>IF(O2700&lt;($G$6-1),Lähteandmed!$E$45*1.2*1.005*(($G$6-1)-O2700),0)</f>
        <v>28.566714959999999</v>
      </c>
    </row>
    <row r="2701" spans="2:16">
      <c r="B2701" s="113">
        <v>2697</v>
      </c>
      <c r="C2701" s="113">
        <v>0.9</v>
      </c>
      <c r="D2701" s="276">
        <f t="shared" si="84"/>
        <v>9.0887974958655793</v>
      </c>
      <c r="L2701" s="114">
        <f>IF(C2701&lt;$G$6,Lähteandmed!$E$45*1.2*1.005*($G$6-O2701),0)</f>
        <v>29.96876232</v>
      </c>
      <c r="M2701" s="276" t="str">
        <f>IF(($G$4-Lähteandmed!$H$45*(Kraadpäevad!$G$4-Kraadpäevad!C2701))&gt;Lähteandmed!$I$45,($G$4-Lähteandmed!$H$45*(Kraadpäevad!$G$4-Kraadpäevad!C2701)),Lähteandmed!$I$45)</f>
        <v/>
      </c>
      <c r="N2701" s="114">
        <f>IFERROR(($G$4-M2701)/($G$4-C2701),Lähteandmed!$H$45)</f>
        <v>0</v>
      </c>
      <c r="O2701" s="276">
        <f t="shared" si="85"/>
        <v>0.9</v>
      </c>
      <c r="P2701" s="276">
        <f>IF(O2701&lt;($G$6-1),Lähteandmed!$E$45*1.2*1.005*(($G$6-1)-O2701),0)</f>
        <v>28.216203119999999</v>
      </c>
    </row>
    <row r="2702" spans="2:16">
      <c r="B2702" s="113">
        <v>2698</v>
      </c>
      <c r="C2702" s="113">
        <v>1.6</v>
      </c>
      <c r="D2702" s="276">
        <f t="shared" si="84"/>
        <v>8.38879749586558</v>
      </c>
      <c r="L2702" s="114">
        <f>IF(C2702&lt;$G$6,Lähteandmed!$E$45*1.2*1.005*($G$6-O2702),0)</f>
        <v>28.741970879999997</v>
      </c>
      <c r="M2702" s="276" t="str">
        <f>IF(($G$4-Lähteandmed!$H$45*(Kraadpäevad!$G$4-Kraadpäevad!C2702))&gt;Lähteandmed!$I$45,($G$4-Lähteandmed!$H$45*(Kraadpäevad!$G$4-Kraadpäevad!C2702)),Lähteandmed!$I$45)</f>
        <v/>
      </c>
      <c r="N2702" s="114">
        <f>IFERROR(($G$4-M2702)/($G$4-C2702),Lähteandmed!$H$45)</f>
        <v>0</v>
      </c>
      <c r="O2702" s="276">
        <f t="shared" si="85"/>
        <v>1.6</v>
      </c>
      <c r="P2702" s="276">
        <f>IF(O2702&lt;($G$6-1),Lähteandmed!$E$45*1.2*1.005*(($G$6-1)-O2702),0)</f>
        <v>26.98941168</v>
      </c>
    </row>
    <row r="2703" spans="2:16">
      <c r="B2703" s="113">
        <v>2699</v>
      </c>
      <c r="C2703" s="113">
        <v>2.2999999999999998</v>
      </c>
      <c r="D2703" s="276">
        <f t="shared" si="84"/>
        <v>7.6887974958655798</v>
      </c>
      <c r="L2703" s="114">
        <f>IF(C2703&lt;$G$6,Lähteandmed!$E$45*1.2*1.005*($G$6-O2703),0)</f>
        <v>27.515179439999997</v>
      </c>
      <c r="M2703" s="276" t="str">
        <f>IF(($G$4-Lähteandmed!$H$45*(Kraadpäevad!$G$4-Kraadpäevad!C2703))&gt;Lähteandmed!$I$45,($G$4-Lähteandmed!$H$45*(Kraadpäevad!$G$4-Kraadpäevad!C2703)),Lähteandmed!$I$45)</f>
        <v/>
      </c>
      <c r="N2703" s="114">
        <f>IFERROR(($G$4-M2703)/($G$4-C2703),Lähteandmed!$H$45)</f>
        <v>0</v>
      </c>
      <c r="O2703" s="276">
        <f t="shared" si="85"/>
        <v>2.2999999999999998</v>
      </c>
      <c r="P2703" s="276">
        <f>IF(O2703&lt;($G$6-1),Lähteandmed!$E$45*1.2*1.005*(($G$6-1)-O2703),0)</f>
        <v>25.762620239999997</v>
      </c>
    </row>
    <row r="2704" spans="2:16">
      <c r="B2704" s="113">
        <v>2700</v>
      </c>
      <c r="C2704" s="113">
        <v>3</v>
      </c>
      <c r="D2704" s="276">
        <f t="shared" si="84"/>
        <v>6.9887974958655796</v>
      </c>
      <c r="L2704" s="114">
        <f>IF(C2704&lt;$G$6,Lähteandmed!$E$45*1.2*1.005*($G$6-O2704),0)</f>
        <v>26.288387999999998</v>
      </c>
      <c r="M2704" s="276" t="str">
        <f>IF(($G$4-Lähteandmed!$H$45*(Kraadpäevad!$G$4-Kraadpäevad!C2704))&gt;Lähteandmed!$I$45,($G$4-Lähteandmed!$H$45*(Kraadpäevad!$G$4-Kraadpäevad!C2704)),Lähteandmed!$I$45)</f>
        <v/>
      </c>
      <c r="N2704" s="114">
        <f>IFERROR(($G$4-M2704)/($G$4-C2704),Lähteandmed!$H$45)</f>
        <v>0</v>
      </c>
      <c r="O2704" s="276">
        <f t="shared" si="85"/>
        <v>3</v>
      </c>
      <c r="P2704" s="276">
        <f>IF(O2704&lt;($G$6-1),Lähteandmed!$E$45*1.2*1.005*(($G$6-1)-O2704),0)</f>
        <v>24.535828799999997</v>
      </c>
    </row>
    <row r="2705" spans="2:16">
      <c r="B2705" s="113">
        <v>2701</v>
      </c>
      <c r="C2705" s="113">
        <v>3.5</v>
      </c>
      <c r="D2705" s="276">
        <f t="shared" si="84"/>
        <v>6.4887974958655796</v>
      </c>
      <c r="L2705" s="114">
        <f>IF(C2705&lt;$G$6,Lähteandmed!$E$45*1.2*1.005*($G$6-O2705),0)</f>
        <v>25.412108399999997</v>
      </c>
      <c r="M2705" s="276" t="str">
        <f>IF(($G$4-Lähteandmed!$H$45*(Kraadpäevad!$G$4-Kraadpäevad!C2705))&gt;Lähteandmed!$I$45,($G$4-Lähteandmed!$H$45*(Kraadpäevad!$G$4-Kraadpäevad!C2705)),Lähteandmed!$I$45)</f>
        <v/>
      </c>
      <c r="N2705" s="114">
        <f>IFERROR(($G$4-M2705)/($G$4-C2705),Lähteandmed!$H$45)</f>
        <v>0</v>
      </c>
      <c r="O2705" s="276">
        <f t="shared" si="85"/>
        <v>3.5</v>
      </c>
      <c r="P2705" s="276">
        <f>IF(O2705&lt;($G$6-1),Lähteandmed!$E$45*1.2*1.005*(($G$6-1)-O2705),0)</f>
        <v>23.659549199999997</v>
      </c>
    </row>
    <row r="2706" spans="2:16">
      <c r="B2706" s="113">
        <v>2702</v>
      </c>
      <c r="C2706" s="113">
        <v>4.0999999999999996</v>
      </c>
      <c r="D2706" s="276">
        <f t="shared" si="84"/>
        <v>5.88879749586558</v>
      </c>
      <c r="L2706" s="114">
        <f>IF(C2706&lt;$G$6,Lähteandmed!$E$45*1.2*1.005*($G$6-O2706),0)</f>
        <v>24.360572879999999</v>
      </c>
      <c r="M2706" s="276" t="str">
        <f>IF(($G$4-Lähteandmed!$H$45*(Kraadpäevad!$G$4-Kraadpäevad!C2706))&gt;Lähteandmed!$I$45,($G$4-Lähteandmed!$H$45*(Kraadpäevad!$G$4-Kraadpäevad!C2706)),Lähteandmed!$I$45)</f>
        <v/>
      </c>
      <c r="N2706" s="114">
        <f>IFERROR(($G$4-M2706)/($G$4-C2706),Lähteandmed!$H$45)</f>
        <v>0</v>
      </c>
      <c r="O2706" s="276">
        <f t="shared" si="85"/>
        <v>4.0999999999999996</v>
      </c>
      <c r="P2706" s="276">
        <f>IF(O2706&lt;($G$6-1),Lähteandmed!$E$45*1.2*1.005*(($G$6-1)-O2706),0)</f>
        <v>22.608013679999999</v>
      </c>
    </row>
    <row r="2707" spans="2:16">
      <c r="B2707" s="113">
        <v>2703</v>
      </c>
      <c r="C2707" s="113">
        <v>4.5999999999999996</v>
      </c>
      <c r="D2707" s="276">
        <f t="shared" si="84"/>
        <v>5.38879749586558</v>
      </c>
      <c r="L2707" s="114">
        <f>IF(C2707&lt;$G$6,Lähteandmed!$E$45*1.2*1.005*($G$6-O2707),0)</f>
        <v>23.484293279999999</v>
      </c>
      <c r="M2707" s="276" t="str">
        <f>IF(($G$4-Lähteandmed!$H$45*(Kraadpäevad!$G$4-Kraadpäevad!C2707))&gt;Lähteandmed!$I$45,($G$4-Lähteandmed!$H$45*(Kraadpäevad!$G$4-Kraadpäevad!C2707)),Lähteandmed!$I$45)</f>
        <v/>
      </c>
      <c r="N2707" s="114">
        <f>IFERROR(($G$4-M2707)/($G$4-C2707),Lähteandmed!$H$45)</f>
        <v>0</v>
      </c>
      <c r="O2707" s="276">
        <f t="shared" si="85"/>
        <v>4.5999999999999996</v>
      </c>
      <c r="P2707" s="276">
        <f>IF(O2707&lt;($G$6-1),Lähteandmed!$E$45*1.2*1.005*(($G$6-1)-O2707),0)</f>
        <v>21.731734079999999</v>
      </c>
    </row>
    <row r="2708" spans="2:16">
      <c r="B2708" s="113">
        <v>2704</v>
      </c>
      <c r="C2708" s="113">
        <v>5</v>
      </c>
      <c r="D2708" s="276">
        <f t="shared" si="84"/>
        <v>4.9887974958655796</v>
      </c>
      <c r="L2708" s="114">
        <f>IF(C2708&lt;$G$6,Lähteandmed!$E$45*1.2*1.005*($G$6-O2708),0)</f>
        <v>22.783269599999997</v>
      </c>
      <c r="M2708" s="276" t="str">
        <f>IF(($G$4-Lähteandmed!$H$45*(Kraadpäevad!$G$4-Kraadpäevad!C2708))&gt;Lähteandmed!$I$45,($G$4-Lähteandmed!$H$45*(Kraadpäevad!$G$4-Kraadpäevad!C2708)),Lähteandmed!$I$45)</f>
        <v/>
      </c>
      <c r="N2708" s="114">
        <f>IFERROR(($G$4-M2708)/($G$4-C2708),Lähteandmed!$H$45)</f>
        <v>0</v>
      </c>
      <c r="O2708" s="276">
        <f t="shared" si="85"/>
        <v>5</v>
      </c>
      <c r="P2708" s="276">
        <f>IF(O2708&lt;($G$6-1),Lähteandmed!$E$45*1.2*1.005*(($G$6-1)-O2708),0)</f>
        <v>21.030710399999997</v>
      </c>
    </row>
    <row r="2709" spans="2:16">
      <c r="B2709" s="113">
        <v>2705</v>
      </c>
      <c r="C2709" s="113">
        <v>5.5</v>
      </c>
      <c r="D2709" s="276">
        <f t="shared" si="84"/>
        <v>4.4887974958655796</v>
      </c>
      <c r="L2709" s="114">
        <f>IF(C2709&lt;$G$6,Lähteandmed!$E$45*1.2*1.005*($G$6-O2709),0)</f>
        <v>21.906989999999997</v>
      </c>
      <c r="M2709" s="276" t="str">
        <f>IF(($G$4-Lähteandmed!$H$45*(Kraadpäevad!$G$4-Kraadpäevad!C2709))&gt;Lähteandmed!$I$45,($G$4-Lähteandmed!$H$45*(Kraadpäevad!$G$4-Kraadpäevad!C2709)),Lähteandmed!$I$45)</f>
        <v/>
      </c>
      <c r="N2709" s="114">
        <f>IFERROR(($G$4-M2709)/($G$4-C2709),Lähteandmed!$H$45)</f>
        <v>0</v>
      </c>
      <c r="O2709" s="276">
        <f t="shared" si="85"/>
        <v>5.5</v>
      </c>
      <c r="P2709" s="276">
        <f>IF(O2709&lt;($G$6-1),Lähteandmed!$E$45*1.2*1.005*(($G$6-1)-O2709),0)</f>
        <v>20.1544308</v>
      </c>
    </row>
    <row r="2710" spans="2:16">
      <c r="B2710" s="113">
        <v>2706</v>
      </c>
      <c r="C2710" s="113">
        <v>5.9</v>
      </c>
      <c r="D2710" s="276">
        <f t="shared" si="84"/>
        <v>4.0887974958655793</v>
      </c>
      <c r="L2710" s="114">
        <f>IF(C2710&lt;$G$6,Lähteandmed!$E$45*1.2*1.005*($G$6-O2710),0)</f>
        <v>21.205966319999998</v>
      </c>
      <c r="M2710" s="276" t="str">
        <f>IF(($G$4-Lähteandmed!$H$45*(Kraadpäevad!$G$4-Kraadpäevad!C2710))&gt;Lähteandmed!$I$45,($G$4-Lähteandmed!$H$45*(Kraadpäevad!$G$4-Kraadpäevad!C2710)),Lähteandmed!$I$45)</f>
        <v/>
      </c>
      <c r="N2710" s="114">
        <f>IFERROR(($G$4-M2710)/($G$4-C2710),Lähteandmed!$H$45)</f>
        <v>0</v>
      </c>
      <c r="O2710" s="276">
        <f t="shared" si="85"/>
        <v>5.9</v>
      </c>
      <c r="P2710" s="276">
        <f>IF(O2710&lt;($G$6-1),Lähteandmed!$E$45*1.2*1.005*(($G$6-1)-O2710),0)</f>
        <v>19.453407119999998</v>
      </c>
    </row>
    <row r="2711" spans="2:16">
      <c r="B2711" s="113">
        <v>2707</v>
      </c>
      <c r="C2711" s="113">
        <v>5.2</v>
      </c>
      <c r="D2711" s="276">
        <f t="shared" si="84"/>
        <v>4.7887974958655795</v>
      </c>
      <c r="L2711" s="114">
        <f>IF(C2711&lt;$G$6,Lähteandmed!$E$45*1.2*1.005*($G$6-O2711),0)</f>
        <v>22.432757760000001</v>
      </c>
      <c r="M2711" s="276" t="str">
        <f>IF(($G$4-Lähteandmed!$H$45*(Kraadpäevad!$G$4-Kraadpäevad!C2711))&gt;Lähteandmed!$I$45,($G$4-Lähteandmed!$H$45*(Kraadpäevad!$G$4-Kraadpäevad!C2711)),Lähteandmed!$I$45)</f>
        <v/>
      </c>
      <c r="N2711" s="114">
        <f>IFERROR(($G$4-M2711)/($G$4-C2711),Lähteandmed!$H$45)</f>
        <v>0</v>
      </c>
      <c r="O2711" s="276">
        <f t="shared" si="85"/>
        <v>5.2</v>
      </c>
      <c r="P2711" s="276">
        <f>IF(O2711&lt;($G$6-1),Lähteandmed!$E$45*1.2*1.005*(($G$6-1)-O2711),0)</f>
        <v>20.680198560000001</v>
      </c>
    </row>
    <row r="2712" spans="2:16">
      <c r="B2712" s="113">
        <v>2708</v>
      </c>
      <c r="C2712" s="113">
        <v>4.4000000000000004</v>
      </c>
      <c r="D2712" s="276">
        <f t="shared" si="84"/>
        <v>5.5887974958655793</v>
      </c>
      <c r="L2712" s="114">
        <f>IF(C2712&lt;$G$6,Lähteandmed!$E$45*1.2*1.005*($G$6-O2712),0)</f>
        <v>23.834805119999999</v>
      </c>
      <c r="M2712" s="276" t="str">
        <f>IF(($G$4-Lähteandmed!$H$45*(Kraadpäevad!$G$4-Kraadpäevad!C2712))&gt;Lähteandmed!$I$45,($G$4-Lähteandmed!$H$45*(Kraadpäevad!$G$4-Kraadpäevad!C2712)),Lähteandmed!$I$45)</f>
        <v/>
      </c>
      <c r="N2712" s="114">
        <f>IFERROR(($G$4-M2712)/($G$4-C2712),Lähteandmed!$H$45)</f>
        <v>0</v>
      </c>
      <c r="O2712" s="276">
        <f t="shared" si="85"/>
        <v>4.4000000000000004</v>
      </c>
      <c r="P2712" s="276">
        <f>IF(O2712&lt;($G$6-1),Lähteandmed!$E$45*1.2*1.005*(($G$6-1)-O2712),0)</f>
        <v>22.082245919999998</v>
      </c>
    </row>
    <row r="2713" spans="2:16">
      <c r="B2713" s="113">
        <v>2709</v>
      </c>
      <c r="C2713" s="113">
        <v>3.7</v>
      </c>
      <c r="D2713" s="276">
        <f t="shared" si="84"/>
        <v>6.2887974958655795</v>
      </c>
      <c r="L2713" s="114">
        <f>IF(C2713&lt;$G$6,Lähteandmed!$E$45*1.2*1.005*($G$6-O2713),0)</f>
        <v>25.061596559999998</v>
      </c>
      <c r="M2713" s="276" t="str">
        <f>IF(($G$4-Lähteandmed!$H$45*(Kraadpäevad!$G$4-Kraadpäevad!C2713))&gt;Lähteandmed!$I$45,($G$4-Lähteandmed!$H$45*(Kraadpäevad!$G$4-Kraadpäevad!C2713)),Lähteandmed!$I$45)</f>
        <v/>
      </c>
      <c r="N2713" s="114">
        <f>IFERROR(($G$4-M2713)/($G$4-C2713),Lähteandmed!$H$45)</f>
        <v>0</v>
      </c>
      <c r="O2713" s="276">
        <f t="shared" si="85"/>
        <v>3.7</v>
      </c>
      <c r="P2713" s="276">
        <f>IF(O2713&lt;($G$6-1),Lähteandmed!$E$45*1.2*1.005*(($G$6-1)-O2713),0)</f>
        <v>23.309037359999998</v>
      </c>
    </row>
    <row r="2714" spans="2:16">
      <c r="B2714" s="113">
        <v>2710</v>
      </c>
      <c r="C2714" s="113">
        <v>3.5</v>
      </c>
      <c r="D2714" s="276">
        <f t="shared" si="84"/>
        <v>6.4887974958655796</v>
      </c>
      <c r="L2714" s="114">
        <f>IF(C2714&lt;$G$6,Lähteandmed!$E$45*1.2*1.005*($G$6-O2714),0)</f>
        <v>25.412108399999997</v>
      </c>
      <c r="M2714" s="276" t="str">
        <f>IF(($G$4-Lähteandmed!$H$45*(Kraadpäevad!$G$4-Kraadpäevad!C2714))&gt;Lähteandmed!$I$45,($G$4-Lähteandmed!$H$45*(Kraadpäevad!$G$4-Kraadpäevad!C2714)),Lähteandmed!$I$45)</f>
        <v/>
      </c>
      <c r="N2714" s="114">
        <f>IFERROR(($G$4-M2714)/($G$4-C2714),Lähteandmed!$H$45)</f>
        <v>0</v>
      </c>
      <c r="O2714" s="276">
        <f t="shared" si="85"/>
        <v>3.5</v>
      </c>
      <c r="P2714" s="276">
        <f>IF(O2714&lt;($G$6-1),Lähteandmed!$E$45*1.2*1.005*(($G$6-1)-O2714),0)</f>
        <v>23.659549199999997</v>
      </c>
    </row>
    <row r="2715" spans="2:16">
      <c r="B2715" s="113">
        <v>2711</v>
      </c>
      <c r="C2715" s="113">
        <v>3.4</v>
      </c>
      <c r="D2715" s="276">
        <f t="shared" si="84"/>
        <v>6.5887974958655793</v>
      </c>
      <c r="L2715" s="114">
        <f>IF(C2715&lt;$G$6,Lähteandmed!$E$45*1.2*1.005*($G$6-O2715),0)</f>
        <v>25.587364319999999</v>
      </c>
      <c r="M2715" s="276" t="str">
        <f>IF(($G$4-Lähteandmed!$H$45*(Kraadpäevad!$G$4-Kraadpäevad!C2715))&gt;Lähteandmed!$I$45,($G$4-Lähteandmed!$H$45*(Kraadpäevad!$G$4-Kraadpäevad!C2715)),Lähteandmed!$I$45)</f>
        <v/>
      </c>
      <c r="N2715" s="114">
        <f>IFERROR(($G$4-M2715)/($G$4-C2715),Lähteandmed!$H$45)</f>
        <v>0</v>
      </c>
      <c r="O2715" s="276">
        <f t="shared" si="85"/>
        <v>3.4</v>
      </c>
      <c r="P2715" s="276">
        <f>IF(O2715&lt;($G$6-1),Lähteandmed!$E$45*1.2*1.005*(($G$6-1)-O2715),0)</f>
        <v>23.834805119999999</v>
      </c>
    </row>
    <row r="2716" spans="2:16">
      <c r="B2716" s="113">
        <v>2712</v>
      </c>
      <c r="C2716" s="113">
        <v>3.2</v>
      </c>
      <c r="D2716" s="276">
        <f t="shared" si="84"/>
        <v>6.7887974958655795</v>
      </c>
      <c r="L2716" s="114">
        <f>IF(C2716&lt;$G$6,Lähteandmed!$E$45*1.2*1.005*($G$6-O2716),0)</f>
        <v>25.937876159999998</v>
      </c>
      <c r="M2716" s="276" t="str">
        <f>IF(($G$4-Lähteandmed!$H$45*(Kraadpäevad!$G$4-Kraadpäevad!C2716))&gt;Lähteandmed!$I$45,($G$4-Lähteandmed!$H$45*(Kraadpäevad!$G$4-Kraadpäevad!C2716)),Lähteandmed!$I$45)</f>
        <v/>
      </c>
      <c r="N2716" s="114">
        <f>IFERROR(($G$4-M2716)/($G$4-C2716),Lähteandmed!$H$45)</f>
        <v>0</v>
      </c>
      <c r="O2716" s="276">
        <f t="shared" si="85"/>
        <v>3.2</v>
      </c>
      <c r="P2716" s="276">
        <f>IF(O2716&lt;($G$6-1),Lähteandmed!$E$45*1.2*1.005*(($G$6-1)-O2716),0)</f>
        <v>24.185316959999998</v>
      </c>
    </row>
    <row r="2717" spans="2:16">
      <c r="B2717" s="113">
        <v>2713</v>
      </c>
      <c r="C2717" s="113">
        <v>3.4</v>
      </c>
      <c r="D2717" s="276">
        <f t="shared" si="84"/>
        <v>6.5887974958655793</v>
      </c>
      <c r="L2717" s="114">
        <f>IF(C2717&lt;$G$6,Lähteandmed!$E$45*1.2*1.005*($G$6-O2717),0)</f>
        <v>25.587364319999999</v>
      </c>
      <c r="M2717" s="276" t="str">
        <f>IF(($G$4-Lähteandmed!$H$45*(Kraadpäevad!$G$4-Kraadpäevad!C2717))&gt;Lähteandmed!$I$45,($G$4-Lähteandmed!$H$45*(Kraadpäevad!$G$4-Kraadpäevad!C2717)),Lähteandmed!$I$45)</f>
        <v/>
      </c>
      <c r="N2717" s="114">
        <f>IFERROR(($G$4-M2717)/($G$4-C2717),Lähteandmed!$H$45)</f>
        <v>0</v>
      </c>
      <c r="O2717" s="276">
        <f t="shared" si="85"/>
        <v>3.4</v>
      </c>
      <c r="P2717" s="276">
        <f>IF(O2717&lt;($G$6-1),Lähteandmed!$E$45*1.2*1.005*(($G$6-1)-O2717),0)</f>
        <v>23.834805119999999</v>
      </c>
    </row>
    <row r="2718" spans="2:16">
      <c r="B2718" s="113">
        <v>2714</v>
      </c>
      <c r="C2718" s="113">
        <v>3.7</v>
      </c>
      <c r="D2718" s="276">
        <f t="shared" si="84"/>
        <v>6.2887974958655795</v>
      </c>
      <c r="L2718" s="114">
        <f>IF(C2718&lt;$G$6,Lähteandmed!$E$45*1.2*1.005*($G$6-O2718),0)</f>
        <v>25.061596559999998</v>
      </c>
      <c r="M2718" s="276" t="str">
        <f>IF(($G$4-Lähteandmed!$H$45*(Kraadpäevad!$G$4-Kraadpäevad!C2718))&gt;Lähteandmed!$I$45,($G$4-Lähteandmed!$H$45*(Kraadpäevad!$G$4-Kraadpäevad!C2718)),Lähteandmed!$I$45)</f>
        <v/>
      </c>
      <c r="N2718" s="114">
        <f>IFERROR(($G$4-M2718)/($G$4-C2718),Lähteandmed!$H$45)</f>
        <v>0</v>
      </c>
      <c r="O2718" s="276">
        <f t="shared" si="85"/>
        <v>3.7</v>
      </c>
      <c r="P2718" s="276">
        <f>IF(O2718&lt;($G$6-1),Lähteandmed!$E$45*1.2*1.005*(($G$6-1)-O2718),0)</f>
        <v>23.309037359999998</v>
      </c>
    </row>
    <row r="2719" spans="2:16">
      <c r="B2719" s="113">
        <v>2715</v>
      </c>
      <c r="C2719" s="113">
        <v>3.9</v>
      </c>
      <c r="D2719" s="276">
        <f t="shared" si="84"/>
        <v>6.0887974958655793</v>
      </c>
      <c r="L2719" s="114">
        <f>IF(C2719&lt;$G$6,Lähteandmed!$E$45*1.2*1.005*($G$6-O2719),0)</f>
        <v>24.711084719999999</v>
      </c>
      <c r="M2719" s="276" t="str">
        <f>IF(($G$4-Lähteandmed!$H$45*(Kraadpäevad!$G$4-Kraadpäevad!C2719))&gt;Lähteandmed!$I$45,($G$4-Lähteandmed!$H$45*(Kraadpäevad!$G$4-Kraadpäevad!C2719)),Lähteandmed!$I$45)</f>
        <v/>
      </c>
      <c r="N2719" s="114">
        <f>IFERROR(($G$4-M2719)/($G$4-C2719),Lähteandmed!$H$45)</f>
        <v>0</v>
      </c>
      <c r="O2719" s="276">
        <f t="shared" si="85"/>
        <v>3.9</v>
      </c>
      <c r="P2719" s="276">
        <f>IF(O2719&lt;($G$6-1),Lähteandmed!$E$45*1.2*1.005*(($G$6-1)-O2719),0)</f>
        <v>22.958525519999998</v>
      </c>
    </row>
    <row r="2720" spans="2:16">
      <c r="B2720" s="113">
        <v>2716</v>
      </c>
      <c r="C2720" s="113">
        <v>4.0999999999999996</v>
      </c>
      <c r="D2720" s="276">
        <f t="shared" si="84"/>
        <v>5.88879749586558</v>
      </c>
      <c r="L2720" s="114">
        <f>IF(C2720&lt;$G$6,Lähteandmed!$E$45*1.2*1.005*($G$6-O2720),0)</f>
        <v>24.360572879999999</v>
      </c>
      <c r="M2720" s="276" t="str">
        <f>IF(($G$4-Lähteandmed!$H$45*(Kraadpäevad!$G$4-Kraadpäevad!C2720))&gt;Lähteandmed!$I$45,($G$4-Lähteandmed!$H$45*(Kraadpäevad!$G$4-Kraadpäevad!C2720)),Lähteandmed!$I$45)</f>
        <v/>
      </c>
      <c r="N2720" s="114">
        <f>IFERROR(($G$4-M2720)/($G$4-C2720),Lähteandmed!$H$45)</f>
        <v>0</v>
      </c>
      <c r="O2720" s="276">
        <f t="shared" si="85"/>
        <v>4.0999999999999996</v>
      </c>
      <c r="P2720" s="276">
        <f>IF(O2720&lt;($G$6-1),Lähteandmed!$E$45*1.2*1.005*(($G$6-1)-O2720),0)</f>
        <v>22.608013679999999</v>
      </c>
    </row>
    <row r="2721" spans="2:16">
      <c r="B2721" s="113">
        <v>2717</v>
      </c>
      <c r="C2721" s="113">
        <v>4.2</v>
      </c>
      <c r="D2721" s="276">
        <f t="shared" si="84"/>
        <v>5.7887974958655795</v>
      </c>
      <c r="L2721" s="114">
        <f>IF(C2721&lt;$G$6,Lähteandmed!$E$45*1.2*1.005*($G$6-O2721),0)</f>
        <v>24.185316959999998</v>
      </c>
      <c r="M2721" s="276" t="str">
        <f>IF(($G$4-Lähteandmed!$H$45*(Kraadpäevad!$G$4-Kraadpäevad!C2721))&gt;Lähteandmed!$I$45,($G$4-Lähteandmed!$H$45*(Kraadpäevad!$G$4-Kraadpäevad!C2721)),Lähteandmed!$I$45)</f>
        <v/>
      </c>
      <c r="N2721" s="114">
        <f>IFERROR(($G$4-M2721)/($G$4-C2721),Lähteandmed!$H$45)</f>
        <v>0</v>
      </c>
      <c r="O2721" s="276">
        <f t="shared" si="85"/>
        <v>4.2</v>
      </c>
      <c r="P2721" s="276">
        <f>IF(O2721&lt;($G$6-1),Lähteandmed!$E$45*1.2*1.005*(($G$6-1)-O2721),0)</f>
        <v>22.432757760000001</v>
      </c>
    </row>
    <row r="2722" spans="2:16">
      <c r="B2722" s="113">
        <v>2718</v>
      </c>
      <c r="C2722" s="113">
        <v>4.4000000000000004</v>
      </c>
      <c r="D2722" s="276">
        <f t="shared" si="84"/>
        <v>5.5887974958655793</v>
      </c>
      <c r="L2722" s="114">
        <f>IF(C2722&lt;$G$6,Lähteandmed!$E$45*1.2*1.005*($G$6-O2722),0)</f>
        <v>23.834805119999999</v>
      </c>
      <c r="M2722" s="276" t="str">
        <f>IF(($G$4-Lähteandmed!$H$45*(Kraadpäevad!$G$4-Kraadpäevad!C2722))&gt;Lähteandmed!$I$45,($G$4-Lähteandmed!$H$45*(Kraadpäevad!$G$4-Kraadpäevad!C2722)),Lähteandmed!$I$45)</f>
        <v/>
      </c>
      <c r="N2722" s="114">
        <f>IFERROR(($G$4-M2722)/($G$4-C2722),Lähteandmed!$H$45)</f>
        <v>0</v>
      </c>
      <c r="O2722" s="276">
        <f t="shared" si="85"/>
        <v>4.4000000000000004</v>
      </c>
      <c r="P2722" s="276">
        <f>IF(O2722&lt;($G$6-1),Lähteandmed!$E$45*1.2*1.005*(($G$6-1)-O2722),0)</f>
        <v>22.082245919999998</v>
      </c>
    </row>
    <row r="2723" spans="2:16">
      <c r="B2723" s="113">
        <v>2719</v>
      </c>
      <c r="C2723" s="113">
        <v>5.0999999999999996</v>
      </c>
      <c r="D2723" s="276">
        <f t="shared" si="84"/>
        <v>4.88879749586558</v>
      </c>
      <c r="L2723" s="114">
        <f>IF(C2723&lt;$G$6,Lähteandmed!$E$45*1.2*1.005*($G$6-O2723),0)</f>
        <v>22.608013679999999</v>
      </c>
      <c r="M2723" s="276" t="str">
        <f>IF(($G$4-Lähteandmed!$H$45*(Kraadpäevad!$G$4-Kraadpäevad!C2723))&gt;Lähteandmed!$I$45,($G$4-Lähteandmed!$H$45*(Kraadpäevad!$G$4-Kraadpäevad!C2723)),Lähteandmed!$I$45)</f>
        <v/>
      </c>
      <c r="N2723" s="114">
        <f>IFERROR(($G$4-M2723)/($G$4-C2723),Lähteandmed!$H$45)</f>
        <v>0</v>
      </c>
      <c r="O2723" s="276">
        <f t="shared" si="85"/>
        <v>5.0999999999999996</v>
      </c>
      <c r="P2723" s="276">
        <f>IF(O2723&lt;($G$6-1),Lähteandmed!$E$45*1.2*1.005*(($G$6-1)-O2723),0)</f>
        <v>20.855454479999999</v>
      </c>
    </row>
    <row r="2724" spans="2:16">
      <c r="B2724" s="113">
        <v>2720</v>
      </c>
      <c r="C2724" s="113">
        <v>5.7</v>
      </c>
      <c r="D2724" s="276">
        <f t="shared" si="84"/>
        <v>4.2887974958655795</v>
      </c>
      <c r="L2724" s="114">
        <f>IF(C2724&lt;$G$6,Lähteandmed!$E$45*1.2*1.005*($G$6-O2724),0)</f>
        <v>21.556478160000001</v>
      </c>
      <c r="M2724" s="276" t="str">
        <f>IF(($G$4-Lähteandmed!$H$45*(Kraadpäevad!$G$4-Kraadpäevad!C2724))&gt;Lähteandmed!$I$45,($G$4-Lähteandmed!$H$45*(Kraadpäevad!$G$4-Kraadpäevad!C2724)),Lähteandmed!$I$45)</f>
        <v/>
      </c>
      <c r="N2724" s="114">
        <f>IFERROR(($G$4-M2724)/($G$4-C2724),Lähteandmed!$H$45)</f>
        <v>0</v>
      </c>
      <c r="O2724" s="276">
        <f t="shared" si="85"/>
        <v>5.7</v>
      </c>
      <c r="P2724" s="276">
        <f>IF(O2724&lt;($G$6-1),Lähteandmed!$E$45*1.2*1.005*(($G$6-1)-O2724),0)</f>
        <v>19.803918960000001</v>
      </c>
    </row>
    <row r="2725" spans="2:16">
      <c r="B2725" s="113">
        <v>2721</v>
      </c>
      <c r="C2725" s="113">
        <v>6.4</v>
      </c>
      <c r="D2725" s="276">
        <f t="shared" si="84"/>
        <v>3.5887974958655793</v>
      </c>
      <c r="L2725" s="114">
        <f>IF(C2725&lt;$G$6,Lähteandmed!$E$45*1.2*1.005*($G$6-O2725),0)</f>
        <v>20.329686719999998</v>
      </c>
      <c r="M2725" s="276" t="str">
        <f>IF(($G$4-Lähteandmed!$H$45*(Kraadpäevad!$G$4-Kraadpäevad!C2725))&gt;Lähteandmed!$I$45,($G$4-Lähteandmed!$H$45*(Kraadpäevad!$G$4-Kraadpäevad!C2725)),Lähteandmed!$I$45)</f>
        <v/>
      </c>
      <c r="N2725" s="114">
        <f>IFERROR(($G$4-M2725)/($G$4-C2725),Lähteandmed!$H$45)</f>
        <v>0</v>
      </c>
      <c r="O2725" s="276">
        <f t="shared" si="85"/>
        <v>6.4</v>
      </c>
      <c r="P2725" s="276">
        <f>IF(O2725&lt;($G$6-1),Lähteandmed!$E$45*1.2*1.005*(($G$6-1)-O2725),0)</f>
        <v>18.577127519999998</v>
      </c>
    </row>
    <row r="2726" spans="2:16">
      <c r="B2726" s="113">
        <v>2722</v>
      </c>
      <c r="C2726" s="113">
        <v>6.6</v>
      </c>
      <c r="D2726" s="276">
        <f t="shared" si="84"/>
        <v>3.38879749586558</v>
      </c>
      <c r="L2726" s="114">
        <f>IF(C2726&lt;$G$6,Lähteandmed!$E$45*1.2*1.005*($G$6-O2726),0)</f>
        <v>19.979174879999999</v>
      </c>
      <c r="M2726" s="276" t="str">
        <f>IF(($G$4-Lähteandmed!$H$45*(Kraadpäevad!$G$4-Kraadpäevad!C2726))&gt;Lähteandmed!$I$45,($G$4-Lähteandmed!$H$45*(Kraadpäevad!$G$4-Kraadpäevad!C2726)),Lähteandmed!$I$45)</f>
        <v/>
      </c>
      <c r="N2726" s="114">
        <f>IFERROR(($G$4-M2726)/($G$4-C2726),Lähteandmed!$H$45)</f>
        <v>0</v>
      </c>
      <c r="O2726" s="276">
        <f t="shared" si="85"/>
        <v>6.6</v>
      </c>
      <c r="P2726" s="276">
        <f>IF(O2726&lt;($G$6-1),Lähteandmed!$E$45*1.2*1.005*(($G$6-1)-O2726),0)</f>
        <v>18.226615679999998</v>
      </c>
    </row>
    <row r="2727" spans="2:16">
      <c r="B2727" s="113">
        <v>2723</v>
      </c>
      <c r="C2727" s="113">
        <v>6.9</v>
      </c>
      <c r="D2727" s="276">
        <f t="shared" si="84"/>
        <v>3.0887974958655793</v>
      </c>
      <c r="L2727" s="114">
        <f>IF(C2727&lt;$G$6,Lähteandmed!$E$45*1.2*1.005*($G$6-O2727),0)</f>
        <v>19.453407119999998</v>
      </c>
      <c r="M2727" s="276" t="str">
        <f>IF(($G$4-Lähteandmed!$H$45*(Kraadpäevad!$G$4-Kraadpäevad!C2727))&gt;Lähteandmed!$I$45,($G$4-Lähteandmed!$H$45*(Kraadpäevad!$G$4-Kraadpäevad!C2727)),Lähteandmed!$I$45)</f>
        <v/>
      </c>
      <c r="N2727" s="114">
        <f>IFERROR(($G$4-M2727)/($G$4-C2727),Lähteandmed!$H$45)</f>
        <v>0</v>
      </c>
      <c r="O2727" s="276">
        <f t="shared" si="85"/>
        <v>6.9</v>
      </c>
      <c r="P2727" s="276">
        <f>IF(O2727&lt;($G$6-1),Lähteandmed!$E$45*1.2*1.005*(($G$6-1)-O2727),0)</f>
        <v>17.700847919999998</v>
      </c>
    </row>
    <row r="2728" spans="2:16">
      <c r="B2728" s="113">
        <v>2724</v>
      </c>
      <c r="C2728" s="113">
        <v>7.1</v>
      </c>
      <c r="D2728" s="276">
        <f t="shared" si="84"/>
        <v>2.88879749586558</v>
      </c>
      <c r="L2728" s="114">
        <f>IF(C2728&lt;$G$6,Lähteandmed!$E$45*1.2*1.005*($G$6-O2728),0)</f>
        <v>19.102895279999998</v>
      </c>
      <c r="M2728" s="276" t="str">
        <f>IF(($G$4-Lähteandmed!$H$45*(Kraadpäevad!$G$4-Kraadpäevad!C2728))&gt;Lähteandmed!$I$45,($G$4-Lähteandmed!$H$45*(Kraadpäevad!$G$4-Kraadpäevad!C2728)),Lähteandmed!$I$45)</f>
        <v/>
      </c>
      <c r="N2728" s="114">
        <f>IFERROR(($G$4-M2728)/($G$4-C2728),Lähteandmed!$H$45)</f>
        <v>0</v>
      </c>
      <c r="O2728" s="276">
        <f t="shared" si="85"/>
        <v>7.1</v>
      </c>
      <c r="P2728" s="276">
        <f>IF(O2728&lt;($G$6-1),Lähteandmed!$E$45*1.2*1.005*(($G$6-1)-O2728),0)</f>
        <v>17.350336079999998</v>
      </c>
    </row>
    <row r="2729" spans="2:16">
      <c r="B2729" s="113">
        <v>2725</v>
      </c>
      <c r="C2729" s="113">
        <v>7.6</v>
      </c>
      <c r="D2729" s="276">
        <f t="shared" si="84"/>
        <v>2.38879749586558</v>
      </c>
      <c r="L2729" s="114">
        <f>IF(C2729&lt;$G$6,Lähteandmed!$E$45*1.2*1.005*($G$6-O2729),0)</f>
        <v>18.226615679999998</v>
      </c>
      <c r="M2729" s="276" t="str">
        <f>IF(($G$4-Lähteandmed!$H$45*(Kraadpäevad!$G$4-Kraadpäevad!C2729))&gt;Lähteandmed!$I$45,($G$4-Lähteandmed!$H$45*(Kraadpäevad!$G$4-Kraadpäevad!C2729)),Lähteandmed!$I$45)</f>
        <v/>
      </c>
      <c r="N2729" s="114">
        <f>IFERROR(($G$4-M2729)/($G$4-C2729),Lähteandmed!$H$45)</f>
        <v>0</v>
      </c>
      <c r="O2729" s="276">
        <f t="shared" si="85"/>
        <v>7.6</v>
      </c>
      <c r="P2729" s="276">
        <f>IF(O2729&lt;($G$6-1),Lähteandmed!$E$45*1.2*1.005*(($G$6-1)-O2729),0)</f>
        <v>16.474056479999998</v>
      </c>
    </row>
    <row r="2730" spans="2:16">
      <c r="B2730" s="113">
        <v>2726</v>
      </c>
      <c r="C2730" s="113">
        <v>8</v>
      </c>
      <c r="D2730" s="276">
        <f t="shared" si="84"/>
        <v>1.9887974958655796</v>
      </c>
      <c r="L2730" s="114">
        <f>IF(C2730&lt;$G$6,Lähteandmed!$E$45*1.2*1.005*($G$6-O2730),0)</f>
        <v>17.525592</v>
      </c>
      <c r="M2730" s="276" t="str">
        <f>IF(($G$4-Lähteandmed!$H$45*(Kraadpäevad!$G$4-Kraadpäevad!C2730))&gt;Lähteandmed!$I$45,($G$4-Lähteandmed!$H$45*(Kraadpäevad!$G$4-Kraadpäevad!C2730)),Lähteandmed!$I$45)</f>
        <v/>
      </c>
      <c r="N2730" s="114">
        <f>IFERROR(($G$4-M2730)/($G$4-C2730),Lähteandmed!$H$45)</f>
        <v>0</v>
      </c>
      <c r="O2730" s="276">
        <f t="shared" si="85"/>
        <v>8</v>
      </c>
      <c r="P2730" s="276">
        <f>IF(O2730&lt;($G$6-1),Lähteandmed!$E$45*1.2*1.005*(($G$6-1)-O2730),0)</f>
        <v>15.773032799999999</v>
      </c>
    </row>
    <row r="2731" spans="2:16">
      <c r="B2731" s="113">
        <v>2727</v>
      </c>
      <c r="C2731" s="113">
        <v>8.5</v>
      </c>
      <c r="D2731" s="276">
        <f t="shared" si="84"/>
        <v>1.4887974958655796</v>
      </c>
      <c r="L2731" s="114">
        <f>IF(C2731&lt;$G$6,Lähteandmed!$E$45*1.2*1.005*($G$6-O2731),0)</f>
        <v>16.649312399999999</v>
      </c>
      <c r="M2731" s="276" t="str">
        <f>IF(($G$4-Lähteandmed!$H$45*(Kraadpäevad!$G$4-Kraadpäevad!C2731))&gt;Lähteandmed!$I$45,($G$4-Lähteandmed!$H$45*(Kraadpäevad!$G$4-Kraadpäevad!C2731)),Lähteandmed!$I$45)</f>
        <v/>
      </c>
      <c r="N2731" s="114">
        <f>IFERROR(($G$4-M2731)/($G$4-C2731),Lähteandmed!$H$45)</f>
        <v>0</v>
      </c>
      <c r="O2731" s="276">
        <f t="shared" si="85"/>
        <v>8.5</v>
      </c>
      <c r="P2731" s="276">
        <f>IF(O2731&lt;($G$6-1),Lähteandmed!$E$45*1.2*1.005*(($G$6-1)-O2731),0)</f>
        <v>14.896753199999999</v>
      </c>
    </row>
    <row r="2732" spans="2:16">
      <c r="B2732" s="113">
        <v>2728</v>
      </c>
      <c r="C2732" s="113">
        <v>8.3000000000000007</v>
      </c>
      <c r="D2732" s="276">
        <f t="shared" si="84"/>
        <v>1.6887974958655789</v>
      </c>
      <c r="L2732" s="114">
        <f>IF(C2732&lt;$G$6,Lähteandmed!$E$45*1.2*1.005*($G$6-O2732),0)</f>
        <v>16.999824239999999</v>
      </c>
      <c r="M2732" s="276" t="str">
        <f>IF(($G$4-Lähteandmed!$H$45*(Kraadpäevad!$G$4-Kraadpäevad!C2732))&gt;Lähteandmed!$I$45,($G$4-Lähteandmed!$H$45*(Kraadpäevad!$G$4-Kraadpäevad!C2732)),Lähteandmed!$I$45)</f>
        <v/>
      </c>
      <c r="N2732" s="114">
        <f>IFERROR(($G$4-M2732)/($G$4-C2732),Lähteandmed!$H$45)</f>
        <v>0</v>
      </c>
      <c r="O2732" s="276">
        <f t="shared" si="85"/>
        <v>8.3000000000000007</v>
      </c>
      <c r="P2732" s="276">
        <f>IF(O2732&lt;($G$6-1),Lähteandmed!$E$45*1.2*1.005*(($G$6-1)-O2732),0)</f>
        <v>15.247265039999998</v>
      </c>
    </row>
    <row r="2733" spans="2:16">
      <c r="B2733" s="113">
        <v>2729</v>
      </c>
      <c r="C2733" s="113">
        <v>8</v>
      </c>
      <c r="D2733" s="276">
        <f t="shared" si="84"/>
        <v>1.9887974958655796</v>
      </c>
      <c r="L2733" s="114">
        <f>IF(C2733&lt;$G$6,Lähteandmed!$E$45*1.2*1.005*($G$6-O2733),0)</f>
        <v>17.525592</v>
      </c>
      <c r="M2733" s="276" t="str">
        <f>IF(($G$4-Lähteandmed!$H$45*(Kraadpäevad!$G$4-Kraadpäevad!C2733))&gt;Lähteandmed!$I$45,($G$4-Lähteandmed!$H$45*(Kraadpäevad!$G$4-Kraadpäevad!C2733)),Lähteandmed!$I$45)</f>
        <v/>
      </c>
      <c r="N2733" s="114">
        <f>IFERROR(($G$4-M2733)/($G$4-C2733),Lähteandmed!$H$45)</f>
        <v>0</v>
      </c>
      <c r="O2733" s="276">
        <f t="shared" si="85"/>
        <v>8</v>
      </c>
      <c r="P2733" s="276">
        <f>IF(O2733&lt;($G$6-1),Lähteandmed!$E$45*1.2*1.005*(($G$6-1)-O2733),0)</f>
        <v>15.773032799999999</v>
      </c>
    </row>
    <row r="2734" spans="2:16">
      <c r="B2734" s="113">
        <v>2730</v>
      </c>
      <c r="C2734" s="113">
        <v>7.8</v>
      </c>
      <c r="D2734" s="276">
        <f t="shared" si="84"/>
        <v>2.1887974958655798</v>
      </c>
      <c r="L2734" s="114">
        <f>IF(C2734&lt;$G$6,Lähteandmed!$E$45*1.2*1.005*($G$6-O2734),0)</f>
        <v>17.876103839999999</v>
      </c>
      <c r="M2734" s="276" t="str">
        <f>IF(($G$4-Lähteandmed!$H$45*(Kraadpäevad!$G$4-Kraadpäevad!C2734))&gt;Lähteandmed!$I$45,($G$4-Lähteandmed!$H$45*(Kraadpäevad!$G$4-Kraadpäevad!C2734)),Lähteandmed!$I$45)</f>
        <v/>
      </c>
      <c r="N2734" s="114">
        <f>IFERROR(($G$4-M2734)/($G$4-C2734),Lähteandmed!$H$45)</f>
        <v>0</v>
      </c>
      <c r="O2734" s="276">
        <f t="shared" si="85"/>
        <v>7.8</v>
      </c>
      <c r="P2734" s="276">
        <f>IF(O2734&lt;($G$6-1),Lähteandmed!$E$45*1.2*1.005*(($G$6-1)-O2734),0)</f>
        <v>16.123544639999999</v>
      </c>
    </row>
    <row r="2735" spans="2:16">
      <c r="B2735" s="113">
        <v>2731</v>
      </c>
      <c r="C2735" s="113">
        <v>7.3</v>
      </c>
      <c r="D2735" s="276">
        <f t="shared" si="84"/>
        <v>2.6887974958655798</v>
      </c>
      <c r="L2735" s="114">
        <f>IF(C2735&lt;$G$6,Lähteandmed!$E$45*1.2*1.005*($G$6-O2735),0)</f>
        <v>18.752383439999999</v>
      </c>
      <c r="M2735" s="276" t="str">
        <f>IF(($G$4-Lähteandmed!$H$45*(Kraadpäevad!$G$4-Kraadpäevad!C2735))&gt;Lähteandmed!$I$45,($G$4-Lähteandmed!$H$45*(Kraadpäevad!$G$4-Kraadpäevad!C2735)),Lähteandmed!$I$45)</f>
        <v/>
      </c>
      <c r="N2735" s="114">
        <f>IFERROR(($G$4-M2735)/($G$4-C2735),Lähteandmed!$H$45)</f>
        <v>0</v>
      </c>
      <c r="O2735" s="276">
        <f t="shared" si="85"/>
        <v>7.3</v>
      </c>
      <c r="P2735" s="276">
        <f>IF(O2735&lt;($G$6-1),Lähteandmed!$E$45*1.2*1.005*(($G$6-1)-O2735),0)</f>
        <v>16.999824239999999</v>
      </c>
    </row>
    <row r="2736" spans="2:16">
      <c r="B2736" s="113">
        <v>2732</v>
      </c>
      <c r="C2736" s="113">
        <v>6.7</v>
      </c>
      <c r="D2736" s="276">
        <f t="shared" si="84"/>
        <v>3.2887974958655795</v>
      </c>
      <c r="L2736" s="114">
        <f>IF(C2736&lt;$G$6,Lähteandmed!$E$45*1.2*1.005*($G$6-O2736),0)</f>
        <v>19.803918960000001</v>
      </c>
      <c r="M2736" s="276" t="str">
        <f>IF(($G$4-Lähteandmed!$H$45*(Kraadpäevad!$G$4-Kraadpäevad!C2736))&gt;Lähteandmed!$I$45,($G$4-Lähteandmed!$H$45*(Kraadpäevad!$G$4-Kraadpäevad!C2736)),Lähteandmed!$I$45)</f>
        <v/>
      </c>
      <c r="N2736" s="114">
        <f>IFERROR(($G$4-M2736)/($G$4-C2736),Lähteandmed!$H$45)</f>
        <v>0</v>
      </c>
      <c r="O2736" s="276">
        <f t="shared" si="85"/>
        <v>6.7</v>
      </c>
      <c r="P2736" s="276">
        <f>IF(O2736&lt;($G$6-1),Lähteandmed!$E$45*1.2*1.005*(($G$6-1)-O2736),0)</f>
        <v>18.05135976</v>
      </c>
    </row>
    <row r="2737" spans="2:16">
      <c r="B2737" s="113">
        <v>2733</v>
      </c>
      <c r="C2737" s="113">
        <v>6.2</v>
      </c>
      <c r="D2737" s="276">
        <f t="shared" si="84"/>
        <v>3.7887974958655795</v>
      </c>
      <c r="L2737" s="114">
        <f>IF(C2737&lt;$G$6,Lähteandmed!$E$45*1.2*1.005*($G$6-O2737),0)</f>
        <v>20.680198560000001</v>
      </c>
      <c r="M2737" s="276" t="str">
        <f>IF(($G$4-Lähteandmed!$H$45*(Kraadpäevad!$G$4-Kraadpäevad!C2737))&gt;Lähteandmed!$I$45,($G$4-Lähteandmed!$H$45*(Kraadpäevad!$G$4-Kraadpäevad!C2737)),Lähteandmed!$I$45)</f>
        <v/>
      </c>
      <c r="N2737" s="114">
        <f>IFERROR(($G$4-M2737)/($G$4-C2737),Lähteandmed!$H$45)</f>
        <v>0</v>
      </c>
      <c r="O2737" s="276">
        <f t="shared" si="85"/>
        <v>6.2</v>
      </c>
      <c r="P2737" s="276">
        <f>IF(O2737&lt;($G$6-1),Lähteandmed!$E$45*1.2*1.005*(($G$6-1)-O2737),0)</f>
        <v>18.927639360000001</v>
      </c>
    </row>
    <row r="2738" spans="2:16">
      <c r="B2738" s="113">
        <v>2734</v>
      </c>
      <c r="C2738" s="113">
        <v>5.6</v>
      </c>
      <c r="D2738" s="276">
        <f t="shared" si="84"/>
        <v>4.38879749586558</v>
      </c>
      <c r="L2738" s="114">
        <f>IF(C2738&lt;$G$6,Lähteandmed!$E$45*1.2*1.005*($G$6-O2738),0)</f>
        <v>21.731734079999999</v>
      </c>
      <c r="M2738" s="276" t="str">
        <f>IF(($G$4-Lähteandmed!$H$45*(Kraadpäevad!$G$4-Kraadpäevad!C2738))&gt;Lähteandmed!$I$45,($G$4-Lähteandmed!$H$45*(Kraadpäevad!$G$4-Kraadpäevad!C2738)),Lähteandmed!$I$45)</f>
        <v/>
      </c>
      <c r="N2738" s="114">
        <f>IFERROR(($G$4-M2738)/($G$4-C2738),Lähteandmed!$H$45)</f>
        <v>0</v>
      </c>
      <c r="O2738" s="276">
        <f t="shared" si="85"/>
        <v>5.6</v>
      </c>
      <c r="P2738" s="276">
        <f>IF(O2738&lt;($G$6-1),Lähteandmed!$E$45*1.2*1.005*(($G$6-1)-O2738),0)</f>
        <v>19.979174879999999</v>
      </c>
    </row>
    <row r="2739" spans="2:16">
      <c r="B2739" s="113">
        <v>2735</v>
      </c>
      <c r="C2739" s="113">
        <v>5.0999999999999996</v>
      </c>
      <c r="D2739" s="276">
        <f t="shared" si="84"/>
        <v>4.88879749586558</v>
      </c>
      <c r="L2739" s="114">
        <f>IF(C2739&lt;$G$6,Lähteandmed!$E$45*1.2*1.005*($G$6-O2739),0)</f>
        <v>22.608013679999999</v>
      </c>
      <c r="M2739" s="276" t="str">
        <f>IF(($G$4-Lähteandmed!$H$45*(Kraadpäevad!$G$4-Kraadpäevad!C2739))&gt;Lähteandmed!$I$45,($G$4-Lähteandmed!$H$45*(Kraadpäevad!$G$4-Kraadpäevad!C2739)),Lähteandmed!$I$45)</f>
        <v/>
      </c>
      <c r="N2739" s="114">
        <f>IFERROR(($G$4-M2739)/($G$4-C2739),Lähteandmed!$H$45)</f>
        <v>0</v>
      </c>
      <c r="O2739" s="276">
        <f t="shared" si="85"/>
        <v>5.0999999999999996</v>
      </c>
      <c r="P2739" s="276">
        <f>IF(O2739&lt;($G$6-1),Lähteandmed!$E$45*1.2*1.005*(($G$6-1)-O2739),0)</f>
        <v>20.855454479999999</v>
      </c>
    </row>
    <row r="2740" spans="2:16">
      <c r="B2740" s="113">
        <v>2736</v>
      </c>
      <c r="C2740" s="113">
        <v>4.5</v>
      </c>
      <c r="D2740" s="276">
        <f t="shared" si="84"/>
        <v>5.4887974958655796</v>
      </c>
      <c r="L2740" s="114">
        <f>IF(C2740&lt;$G$6,Lähteandmed!$E$45*1.2*1.005*($G$6-O2740),0)</f>
        <v>23.659549199999997</v>
      </c>
      <c r="M2740" s="276" t="str">
        <f>IF(($G$4-Lähteandmed!$H$45*(Kraadpäevad!$G$4-Kraadpäevad!C2740))&gt;Lähteandmed!$I$45,($G$4-Lähteandmed!$H$45*(Kraadpäevad!$G$4-Kraadpäevad!C2740)),Lähteandmed!$I$45)</f>
        <v/>
      </c>
      <c r="N2740" s="114">
        <f>IFERROR(($G$4-M2740)/($G$4-C2740),Lähteandmed!$H$45)</f>
        <v>0</v>
      </c>
      <c r="O2740" s="276">
        <f t="shared" si="85"/>
        <v>4.5</v>
      </c>
      <c r="P2740" s="276">
        <f>IF(O2740&lt;($G$6-1),Lähteandmed!$E$45*1.2*1.005*(($G$6-1)-O2740),0)</f>
        <v>21.906989999999997</v>
      </c>
    </row>
    <row r="2741" spans="2:16">
      <c r="B2741" s="113">
        <v>2737</v>
      </c>
      <c r="C2741" s="113">
        <v>4.4000000000000004</v>
      </c>
      <c r="D2741" s="276">
        <f t="shared" si="84"/>
        <v>5.5887974958655793</v>
      </c>
      <c r="L2741" s="114">
        <f>IF(C2741&lt;$G$6,Lähteandmed!$E$45*1.2*1.005*($G$6-O2741),0)</f>
        <v>23.834805119999999</v>
      </c>
      <c r="M2741" s="276" t="str">
        <f>IF(($G$4-Lähteandmed!$H$45*(Kraadpäevad!$G$4-Kraadpäevad!C2741))&gt;Lähteandmed!$I$45,($G$4-Lähteandmed!$H$45*(Kraadpäevad!$G$4-Kraadpäevad!C2741)),Lähteandmed!$I$45)</f>
        <v/>
      </c>
      <c r="N2741" s="114">
        <f>IFERROR(($G$4-M2741)/($G$4-C2741),Lähteandmed!$H$45)</f>
        <v>0</v>
      </c>
      <c r="O2741" s="276">
        <f t="shared" si="85"/>
        <v>4.4000000000000004</v>
      </c>
      <c r="P2741" s="276">
        <f>IF(O2741&lt;($G$6-1),Lähteandmed!$E$45*1.2*1.005*(($G$6-1)-O2741),0)</f>
        <v>22.082245919999998</v>
      </c>
    </row>
    <row r="2742" spans="2:16">
      <c r="B2742" s="113">
        <v>2738</v>
      </c>
      <c r="C2742" s="113">
        <v>4.3</v>
      </c>
      <c r="D2742" s="276">
        <f t="shared" si="84"/>
        <v>5.6887974958655798</v>
      </c>
      <c r="L2742" s="114">
        <f>IF(C2742&lt;$G$6,Lähteandmed!$E$45*1.2*1.005*($G$6-O2742),0)</f>
        <v>24.010061039999997</v>
      </c>
      <c r="M2742" s="276" t="str">
        <f>IF(($G$4-Lähteandmed!$H$45*(Kraadpäevad!$G$4-Kraadpäevad!C2742))&gt;Lähteandmed!$I$45,($G$4-Lähteandmed!$H$45*(Kraadpäevad!$G$4-Kraadpäevad!C2742)),Lähteandmed!$I$45)</f>
        <v/>
      </c>
      <c r="N2742" s="114">
        <f>IFERROR(($G$4-M2742)/($G$4-C2742),Lähteandmed!$H$45)</f>
        <v>0</v>
      </c>
      <c r="O2742" s="276">
        <f t="shared" si="85"/>
        <v>4.3</v>
      </c>
      <c r="P2742" s="276">
        <f>IF(O2742&lt;($G$6-1),Lähteandmed!$E$45*1.2*1.005*(($G$6-1)-O2742),0)</f>
        <v>22.257501839999996</v>
      </c>
    </row>
    <row r="2743" spans="2:16">
      <c r="B2743" s="113">
        <v>2739</v>
      </c>
      <c r="C2743" s="113">
        <v>4.2</v>
      </c>
      <c r="D2743" s="276">
        <f t="shared" si="84"/>
        <v>5.7887974958655795</v>
      </c>
      <c r="L2743" s="114">
        <f>IF(C2743&lt;$G$6,Lähteandmed!$E$45*1.2*1.005*($G$6-O2743),0)</f>
        <v>24.185316959999998</v>
      </c>
      <c r="M2743" s="276" t="str">
        <f>IF(($G$4-Lähteandmed!$H$45*(Kraadpäevad!$G$4-Kraadpäevad!C2743))&gt;Lähteandmed!$I$45,($G$4-Lähteandmed!$H$45*(Kraadpäevad!$G$4-Kraadpäevad!C2743)),Lähteandmed!$I$45)</f>
        <v/>
      </c>
      <c r="N2743" s="114">
        <f>IFERROR(($G$4-M2743)/($G$4-C2743),Lähteandmed!$H$45)</f>
        <v>0</v>
      </c>
      <c r="O2743" s="276">
        <f t="shared" si="85"/>
        <v>4.2</v>
      </c>
      <c r="P2743" s="276">
        <f>IF(O2743&lt;($G$6-1),Lähteandmed!$E$45*1.2*1.005*(($G$6-1)-O2743),0)</f>
        <v>22.432757760000001</v>
      </c>
    </row>
    <row r="2744" spans="2:16">
      <c r="B2744" s="113">
        <v>2740</v>
      </c>
      <c r="C2744" s="113">
        <v>3.8</v>
      </c>
      <c r="D2744" s="276">
        <f t="shared" si="84"/>
        <v>6.1887974958655798</v>
      </c>
      <c r="L2744" s="114">
        <f>IF(C2744&lt;$G$6,Lähteandmed!$E$45*1.2*1.005*($G$6-O2744),0)</f>
        <v>24.886340639999997</v>
      </c>
      <c r="M2744" s="276" t="str">
        <f>IF(($G$4-Lähteandmed!$H$45*(Kraadpäevad!$G$4-Kraadpäevad!C2744))&gt;Lähteandmed!$I$45,($G$4-Lähteandmed!$H$45*(Kraadpäevad!$G$4-Kraadpäevad!C2744)),Lähteandmed!$I$45)</f>
        <v/>
      </c>
      <c r="N2744" s="114">
        <f>IFERROR(($G$4-M2744)/($G$4-C2744),Lähteandmed!$H$45)</f>
        <v>0</v>
      </c>
      <c r="O2744" s="276">
        <f t="shared" si="85"/>
        <v>3.8</v>
      </c>
      <c r="P2744" s="276">
        <f>IF(O2744&lt;($G$6-1),Lähteandmed!$E$45*1.2*1.005*(($G$6-1)-O2744),0)</f>
        <v>23.133781439999996</v>
      </c>
    </row>
    <row r="2745" spans="2:16">
      <c r="B2745" s="113">
        <v>2741</v>
      </c>
      <c r="C2745" s="113">
        <v>3.3</v>
      </c>
      <c r="D2745" s="276">
        <f t="shared" si="84"/>
        <v>6.6887974958655798</v>
      </c>
      <c r="L2745" s="114">
        <f>IF(C2745&lt;$G$6,Lähteandmed!$E$45*1.2*1.005*($G$6-O2745),0)</f>
        <v>25.762620239999997</v>
      </c>
      <c r="M2745" s="276" t="str">
        <f>IF(($G$4-Lähteandmed!$H$45*(Kraadpäevad!$G$4-Kraadpäevad!C2745))&gt;Lähteandmed!$I$45,($G$4-Lähteandmed!$H$45*(Kraadpäevad!$G$4-Kraadpäevad!C2745)),Lähteandmed!$I$45)</f>
        <v/>
      </c>
      <c r="N2745" s="114">
        <f>IFERROR(($G$4-M2745)/($G$4-C2745),Lähteandmed!$H$45)</f>
        <v>0</v>
      </c>
      <c r="O2745" s="276">
        <f t="shared" si="85"/>
        <v>3.3</v>
      </c>
      <c r="P2745" s="276">
        <f>IF(O2745&lt;($G$6-1),Lähteandmed!$E$45*1.2*1.005*(($G$6-1)-O2745),0)</f>
        <v>24.010061039999997</v>
      </c>
    </row>
    <row r="2746" spans="2:16">
      <c r="B2746" s="113">
        <v>2742</v>
      </c>
      <c r="C2746" s="113">
        <v>2.9</v>
      </c>
      <c r="D2746" s="276">
        <f t="shared" si="84"/>
        <v>7.0887974958655793</v>
      </c>
      <c r="L2746" s="114">
        <f>IF(C2746&lt;$G$6,Lähteandmed!$E$45*1.2*1.005*($G$6-O2746),0)</f>
        <v>26.463643919999999</v>
      </c>
      <c r="M2746" s="276" t="str">
        <f>IF(($G$4-Lähteandmed!$H$45*(Kraadpäevad!$G$4-Kraadpäevad!C2746))&gt;Lähteandmed!$I$45,($G$4-Lähteandmed!$H$45*(Kraadpäevad!$G$4-Kraadpäevad!C2746)),Lähteandmed!$I$45)</f>
        <v/>
      </c>
      <c r="N2746" s="114">
        <f>IFERROR(($G$4-M2746)/($G$4-C2746),Lähteandmed!$H$45)</f>
        <v>0</v>
      </c>
      <c r="O2746" s="276">
        <f t="shared" si="85"/>
        <v>2.9</v>
      </c>
      <c r="P2746" s="276">
        <f>IF(O2746&lt;($G$6-1),Lähteandmed!$E$45*1.2*1.005*(($G$6-1)-O2746),0)</f>
        <v>24.711084719999999</v>
      </c>
    </row>
    <row r="2747" spans="2:16">
      <c r="B2747" s="113">
        <v>2743</v>
      </c>
      <c r="C2747" s="113">
        <v>3.5</v>
      </c>
      <c r="D2747" s="276">
        <f t="shared" si="84"/>
        <v>6.4887974958655796</v>
      </c>
      <c r="L2747" s="114">
        <f>IF(C2747&lt;$G$6,Lähteandmed!$E$45*1.2*1.005*($G$6-O2747),0)</f>
        <v>25.412108399999997</v>
      </c>
      <c r="M2747" s="276" t="str">
        <f>IF(($G$4-Lähteandmed!$H$45*(Kraadpäevad!$G$4-Kraadpäevad!C2747))&gt;Lähteandmed!$I$45,($G$4-Lähteandmed!$H$45*(Kraadpäevad!$G$4-Kraadpäevad!C2747)),Lähteandmed!$I$45)</f>
        <v/>
      </c>
      <c r="N2747" s="114">
        <f>IFERROR(($G$4-M2747)/($G$4-C2747),Lähteandmed!$H$45)</f>
        <v>0</v>
      </c>
      <c r="O2747" s="276">
        <f t="shared" si="85"/>
        <v>3.5</v>
      </c>
      <c r="P2747" s="276">
        <f>IF(O2747&lt;($G$6-1),Lähteandmed!$E$45*1.2*1.005*(($G$6-1)-O2747),0)</f>
        <v>23.659549199999997</v>
      </c>
    </row>
    <row r="2748" spans="2:16">
      <c r="B2748" s="113">
        <v>2744</v>
      </c>
      <c r="C2748" s="113">
        <v>4.0999999999999996</v>
      </c>
      <c r="D2748" s="276">
        <f t="shared" si="84"/>
        <v>5.88879749586558</v>
      </c>
      <c r="L2748" s="114">
        <f>IF(C2748&lt;$G$6,Lähteandmed!$E$45*1.2*1.005*($G$6-O2748),0)</f>
        <v>24.360572879999999</v>
      </c>
      <c r="M2748" s="276" t="str">
        <f>IF(($G$4-Lähteandmed!$H$45*(Kraadpäevad!$G$4-Kraadpäevad!C2748))&gt;Lähteandmed!$I$45,($G$4-Lähteandmed!$H$45*(Kraadpäevad!$G$4-Kraadpäevad!C2748)),Lähteandmed!$I$45)</f>
        <v/>
      </c>
      <c r="N2748" s="114">
        <f>IFERROR(($G$4-M2748)/($G$4-C2748),Lähteandmed!$H$45)</f>
        <v>0</v>
      </c>
      <c r="O2748" s="276">
        <f t="shared" si="85"/>
        <v>4.0999999999999996</v>
      </c>
      <c r="P2748" s="276">
        <f>IF(O2748&lt;($G$6-1),Lähteandmed!$E$45*1.2*1.005*(($G$6-1)-O2748),0)</f>
        <v>22.608013679999999</v>
      </c>
    </row>
    <row r="2749" spans="2:16">
      <c r="B2749" s="113">
        <v>2745</v>
      </c>
      <c r="C2749" s="113">
        <v>4.7</v>
      </c>
      <c r="D2749" s="276">
        <f t="shared" si="84"/>
        <v>5.2887974958655795</v>
      </c>
      <c r="L2749" s="114">
        <f>IF(C2749&lt;$G$6,Lähteandmed!$E$45*1.2*1.005*($G$6-O2749),0)</f>
        <v>23.309037359999998</v>
      </c>
      <c r="M2749" s="276" t="str">
        <f>IF(($G$4-Lähteandmed!$H$45*(Kraadpäevad!$G$4-Kraadpäevad!C2749))&gt;Lähteandmed!$I$45,($G$4-Lähteandmed!$H$45*(Kraadpäevad!$G$4-Kraadpäevad!C2749)),Lähteandmed!$I$45)</f>
        <v/>
      </c>
      <c r="N2749" s="114">
        <f>IFERROR(($G$4-M2749)/($G$4-C2749),Lähteandmed!$H$45)</f>
        <v>0</v>
      </c>
      <c r="O2749" s="276">
        <f t="shared" si="85"/>
        <v>4.7</v>
      </c>
      <c r="P2749" s="276">
        <f>IF(O2749&lt;($G$6-1),Lähteandmed!$E$45*1.2*1.005*(($G$6-1)-O2749),0)</f>
        <v>21.556478160000001</v>
      </c>
    </row>
    <row r="2750" spans="2:16">
      <c r="B2750" s="113">
        <v>2746</v>
      </c>
      <c r="C2750" s="113">
        <v>6.1</v>
      </c>
      <c r="D2750" s="276">
        <f t="shared" si="84"/>
        <v>3.88879749586558</v>
      </c>
      <c r="L2750" s="114">
        <f>IF(C2750&lt;$G$6,Lähteandmed!$E$45*1.2*1.005*($G$6-O2750),0)</f>
        <v>20.855454479999999</v>
      </c>
      <c r="M2750" s="276" t="str">
        <f>IF(($G$4-Lähteandmed!$H$45*(Kraadpäevad!$G$4-Kraadpäevad!C2750))&gt;Lähteandmed!$I$45,($G$4-Lähteandmed!$H$45*(Kraadpäevad!$G$4-Kraadpäevad!C2750)),Lähteandmed!$I$45)</f>
        <v/>
      </c>
      <c r="N2750" s="114">
        <f>IFERROR(($G$4-M2750)/($G$4-C2750),Lähteandmed!$H$45)</f>
        <v>0</v>
      </c>
      <c r="O2750" s="276">
        <f t="shared" si="85"/>
        <v>6.1</v>
      </c>
      <c r="P2750" s="276">
        <f>IF(O2750&lt;($G$6-1),Lähteandmed!$E$45*1.2*1.005*(($G$6-1)-O2750),0)</f>
        <v>19.102895279999998</v>
      </c>
    </row>
    <row r="2751" spans="2:16">
      <c r="B2751" s="113">
        <v>2747</v>
      </c>
      <c r="C2751" s="113">
        <v>7.4</v>
      </c>
      <c r="D2751" s="276">
        <f t="shared" si="84"/>
        <v>2.5887974958655793</v>
      </c>
      <c r="L2751" s="114">
        <f>IF(C2751&lt;$G$6,Lähteandmed!$E$45*1.2*1.005*($G$6-O2751),0)</f>
        <v>18.577127519999998</v>
      </c>
      <c r="M2751" s="276" t="str">
        <f>IF(($G$4-Lähteandmed!$H$45*(Kraadpäevad!$G$4-Kraadpäevad!C2751))&gt;Lähteandmed!$I$45,($G$4-Lähteandmed!$H$45*(Kraadpäevad!$G$4-Kraadpäevad!C2751)),Lähteandmed!$I$45)</f>
        <v/>
      </c>
      <c r="N2751" s="114">
        <f>IFERROR(($G$4-M2751)/($G$4-C2751),Lähteandmed!$H$45)</f>
        <v>0</v>
      </c>
      <c r="O2751" s="276">
        <f t="shared" si="85"/>
        <v>7.4</v>
      </c>
      <c r="P2751" s="276">
        <f>IF(O2751&lt;($G$6-1),Lähteandmed!$E$45*1.2*1.005*(($G$6-1)-O2751),0)</f>
        <v>16.824568319999997</v>
      </c>
    </row>
    <row r="2752" spans="2:16">
      <c r="B2752" s="113">
        <v>2748</v>
      </c>
      <c r="C2752" s="113">
        <v>8.8000000000000007</v>
      </c>
      <c r="D2752" s="276">
        <f t="shared" si="84"/>
        <v>1.1887974958655789</v>
      </c>
      <c r="L2752" s="114">
        <f>IF(C2752&lt;$G$6,Lähteandmed!$E$45*1.2*1.005*($G$6-O2752),0)</f>
        <v>16.123544639999999</v>
      </c>
      <c r="M2752" s="276" t="str">
        <f>IF(($G$4-Lähteandmed!$H$45*(Kraadpäevad!$G$4-Kraadpäevad!C2752))&gt;Lähteandmed!$I$45,($G$4-Lähteandmed!$H$45*(Kraadpäevad!$G$4-Kraadpäevad!C2752)),Lähteandmed!$I$45)</f>
        <v/>
      </c>
      <c r="N2752" s="114">
        <f>IFERROR(($G$4-M2752)/($G$4-C2752),Lähteandmed!$H$45)</f>
        <v>0</v>
      </c>
      <c r="O2752" s="276">
        <f t="shared" si="85"/>
        <v>8.8000000000000007</v>
      </c>
      <c r="P2752" s="276">
        <f>IF(O2752&lt;($G$6-1),Lähteandmed!$E$45*1.2*1.005*(($G$6-1)-O2752),0)</f>
        <v>14.370985439999998</v>
      </c>
    </row>
    <row r="2753" spans="2:16">
      <c r="B2753" s="113">
        <v>2749</v>
      </c>
      <c r="C2753" s="113">
        <v>9.1999999999999993</v>
      </c>
      <c r="D2753" s="276">
        <f t="shared" si="84"/>
        <v>0.78879749586558034</v>
      </c>
      <c r="L2753" s="114">
        <f>IF(C2753&lt;$G$6,Lähteandmed!$E$45*1.2*1.005*($G$6-O2753),0)</f>
        <v>15.42252096</v>
      </c>
      <c r="M2753" s="276" t="str">
        <f>IF(($G$4-Lähteandmed!$H$45*(Kraadpäevad!$G$4-Kraadpäevad!C2753))&gt;Lähteandmed!$I$45,($G$4-Lähteandmed!$H$45*(Kraadpäevad!$G$4-Kraadpäevad!C2753)),Lähteandmed!$I$45)</f>
        <v/>
      </c>
      <c r="N2753" s="114">
        <f>IFERROR(($G$4-M2753)/($G$4-C2753),Lähteandmed!$H$45)</f>
        <v>0</v>
      </c>
      <c r="O2753" s="276">
        <f t="shared" si="85"/>
        <v>9.1999999999999993</v>
      </c>
      <c r="P2753" s="276">
        <f>IF(O2753&lt;($G$6-1),Lähteandmed!$E$45*1.2*1.005*(($G$6-1)-O2753),0)</f>
        <v>13.66996176</v>
      </c>
    </row>
    <row r="2754" spans="2:16">
      <c r="B2754" s="113">
        <v>2750</v>
      </c>
      <c r="C2754" s="113">
        <v>9.6</v>
      </c>
      <c r="D2754" s="276">
        <f t="shared" si="84"/>
        <v>0.38879749586557999</v>
      </c>
      <c r="L2754" s="114">
        <f>IF(C2754&lt;$G$6,Lähteandmed!$E$45*1.2*1.005*($G$6-O2754),0)</f>
        <v>14.721497279999999</v>
      </c>
      <c r="M2754" s="276" t="str">
        <f>IF(($G$4-Lähteandmed!$H$45*(Kraadpäevad!$G$4-Kraadpäevad!C2754))&gt;Lähteandmed!$I$45,($G$4-Lähteandmed!$H$45*(Kraadpäevad!$G$4-Kraadpäevad!C2754)),Lähteandmed!$I$45)</f>
        <v/>
      </c>
      <c r="N2754" s="114">
        <f>IFERROR(($G$4-M2754)/($G$4-C2754),Lähteandmed!$H$45)</f>
        <v>0</v>
      </c>
      <c r="O2754" s="276">
        <f t="shared" si="85"/>
        <v>9.6</v>
      </c>
      <c r="P2754" s="276">
        <f>IF(O2754&lt;($G$6-1),Lähteandmed!$E$45*1.2*1.005*(($G$6-1)-O2754),0)</f>
        <v>12.968938079999999</v>
      </c>
    </row>
    <row r="2755" spans="2:16">
      <c r="B2755" s="113">
        <v>2751</v>
      </c>
      <c r="C2755" s="113">
        <v>10</v>
      </c>
      <c r="D2755" s="276" t="str">
        <f t="shared" si="84"/>
        <v>0</v>
      </c>
      <c r="L2755" s="114">
        <f>IF(C2755&lt;$G$6,Lähteandmed!$E$45*1.2*1.005*($G$6-O2755),0)</f>
        <v>14.020473599999999</v>
      </c>
      <c r="M2755" s="276" t="str">
        <f>IF(($G$4-Lähteandmed!$H$45*(Kraadpäevad!$G$4-Kraadpäevad!C2755))&gt;Lähteandmed!$I$45,($G$4-Lähteandmed!$H$45*(Kraadpäevad!$G$4-Kraadpäevad!C2755)),Lähteandmed!$I$45)</f>
        <v/>
      </c>
      <c r="N2755" s="114">
        <f>IFERROR(($G$4-M2755)/($G$4-C2755),Lähteandmed!$H$45)</f>
        <v>0</v>
      </c>
      <c r="O2755" s="276">
        <f t="shared" si="85"/>
        <v>10</v>
      </c>
      <c r="P2755" s="276">
        <f>IF(O2755&lt;($G$6-1),Lähteandmed!$E$45*1.2*1.005*(($G$6-1)-O2755),0)</f>
        <v>12.267914399999999</v>
      </c>
    </row>
    <row r="2756" spans="2:16">
      <c r="B2756" s="113">
        <v>2752</v>
      </c>
      <c r="C2756" s="113">
        <v>10.3</v>
      </c>
      <c r="D2756" s="276" t="str">
        <f t="shared" ref="D2756:D2819" si="86">IFERROR(IF($G$5-C2756&gt;0,$G$5-C2756,"0"),0)</f>
        <v>0</v>
      </c>
      <c r="L2756" s="114">
        <f>IF(C2756&lt;$G$6,Lähteandmed!$E$45*1.2*1.005*($G$6-O2756),0)</f>
        <v>13.494705839999998</v>
      </c>
      <c r="M2756" s="276" t="str">
        <f>IF(($G$4-Lähteandmed!$H$45*(Kraadpäevad!$G$4-Kraadpäevad!C2756))&gt;Lähteandmed!$I$45,($G$4-Lähteandmed!$H$45*(Kraadpäevad!$G$4-Kraadpäevad!C2756)),Lähteandmed!$I$45)</f>
        <v/>
      </c>
      <c r="N2756" s="114">
        <f>IFERROR(($G$4-M2756)/($G$4-C2756),Lähteandmed!$H$45)</f>
        <v>0</v>
      </c>
      <c r="O2756" s="276">
        <f t="shared" ref="O2756:O2819" si="87">N2756*($G$4-C2756)+C2756</f>
        <v>10.3</v>
      </c>
      <c r="P2756" s="276">
        <f>IF(O2756&lt;($G$6-1),Lähteandmed!$E$45*1.2*1.005*(($G$6-1)-O2756),0)</f>
        <v>11.742146639999998</v>
      </c>
    </row>
    <row r="2757" spans="2:16">
      <c r="B2757" s="113">
        <v>2753</v>
      </c>
      <c r="C2757" s="113">
        <v>10.7</v>
      </c>
      <c r="D2757" s="276" t="str">
        <f t="shared" si="86"/>
        <v>0</v>
      </c>
      <c r="L2757" s="114">
        <f>IF(C2757&lt;$G$6,Lähteandmed!$E$45*1.2*1.005*($G$6-O2757),0)</f>
        <v>12.793682159999999</v>
      </c>
      <c r="M2757" s="276" t="str">
        <f>IF(($G$4-Lähteandmed!$H$45*(Kraadpäevad!$G$4-Kraadpäevad!C2757))&gt;Lähteandmed!$I$45,($G$4-Lähteandmed!$H$45*(Kraadpäevad!$G$4-Kraadpäevad!C2757)),Lähteandmed!$I$45)</f>
        <v/>
      </c>
      <c r="N2757" s="114">
        <f>IFERROR(($G$4-M2757)/($G$4-C2757),Lähteandmed!$H$45)</f>
        <v>0</v>
      </c>
      <c r="O2757" s="276">
        <f t="shared" si="87"/>
        <v>10.7</v>
      </c>
      <c r="P2757" s="276">
        <f>IF(O2757&lt;($G$6-1),Lähteandmed!$E$45*1.2*1.005*(($G$6-1)-O2757),0)</f>
        <v>11.041122960000001</v>
      </c>
    </row>
    <row r="2758" spans="2:16">
      <c r="B2758" s="113">
        <v>2754</v>
      </c>
      <c r="C2758" s="113">
        <v>11</v>
      </c>
      <c r="D2758" s="276" t="str">
        <f t="shared" si="86"/>
        <v>0</v>
      </c>
      <c r="L2758" s="114">
        <f>IF(C2758&lt;$G$6,Lähteandmed!$E$45*1.2*1.005*($G$6-O2758),0)</f>
        <v>12.267914399999999</v>
      </c>
      <c r="M2758" s="276" t="str">
        <f>IF(($G$4-Lähteandmed!$H$45*(Kraadpäevad!$G$4-Kraadpäevad!C2758))&gt;Lähteandmed!$I$45,($G$4-Lähteandmed!$H$45*(Kraadpäevad!$G$4-Kraadpäevad!C2758)),Lähteandmed!$I$45)</f>
        <v/>
      </c>
      <c r="N2758" s="114">
        <f>IFERROR(($G$4-M2758)/($G$4-C2758),Lähteandmed!$H$45)</f>
        <v>0</v>
      </c>
      <c r="O2758" s="276">
        <f t="shared" si="87"/>
        <v>11</v>
      </c>
      <c r="P2758" s="276">
        <f>IF(O2758&lt;($G$6-1),Lähteandmed!$E$45*1.2*1.005*(($G$6-1)-O2758),0)</f>
        <v>10.515355199999998</v>
      </c>
    </row>
    <row r="2759" spans="2:16">
      <c r="B2759" s="113">
        <v>2755</v>
      </c>
      <c r="C2759" s="113">
        <v>10.3</v>
      </c>
      <c r="D2759" s="276" t="str">
        <f t="shared" si="86"/>
        <v>0</v>
      </c>
      <c r="L2759" s="114">
        <f>IF(C2759&lt;$G$6,Lähteandmed!$E$45*1.2*1.005*($G$6-O2759),0)</f>
        <v>13.494705839999998</v>
      </c>
      <c r="M2759" s="276" t="str">
        <f>IF(($G$4-Lähteandmed!$H$45*(Kraadpäevad!$G$4-Kraadpäevad!C2759))&gt;Lähteandmed!$I$45,($G$4-Lähteandmed!$H$45*(Kraadpäevad!$G$4-Kraadpäevad!C2759)),Lähteandmed!$I$45)</f>
        <v/>
      </c>
      <c r="N2759" s="114">
        <f>IFERROR(($G$4-M2759)/($G$4-C2759),Lähteandmed!$H$45)</f>
        <v>0</v>
      </c>
      <c r="O2759" s="276">
        <f t="shared" si="87"/>
        <v>10.3</v>
      </c>
      <c r="P2759" s="276">
        <f>IF(O2759&lt;($G$6-1),Lähteandmed!$E$45*1.2*1.005*(($G$6-1)-O2759),0)</f>
        <v>11.742146639999998</v>
      </c>
    </row>
    <row r="2760" spans="2:16">
      <c r="B2760" s="113">
        <v>2756</v>
      </c>
      <c r="C2760" s="113">
        <v>9.5</v>
      </c>
      <c r="D2760" s="276">
        <f t="shared" si="86"/>
        <v>0.48879749586557963</v>
      </c>
      <c r="L2760" s="114">
        <f>IF(C2760&lt;$G$6,Lähteandmed!$E$45*1.2*1.005*($G$6-O2760),0)</f>
        <v>14.896753199999999</v>
      </c>
      <c r="M2760" s="276" t="str">
        <f>IF(($G$4-Lähteandmed!$H$45*(Kraadpäevad!$G$4-Kraadpäevad!C2760))&gt;Lähteandmed!$I$45,($G$4-Lähteandmed!$H$45*(Kraadpäevad!$G$4-Kraadpäevad!C2760)),Lähteandmed!$I$45)</f>
        <v/>
      </c>
      <c r="N2760" s="114">
        <f>IFERROR(($G$4-M2760)/($G$4-C2760),Lähteandmed!$H$45)</f>
        <v>0</v>
      </c>
      <c r="O2760" s="276">
        <f t="shared" si="87"/>
        <v>9.5</v>
      </c>
      <c r="P2760" s="276">
        <f>IF(O2760&lt;($G$6-1),Lähteandmed!$E$45*1.2*1.005*(($G$6-1)-O2760),0)</f>
        <v>13.144193999999999</v>
      </c>
    </row>
    <row r="2761" spans="2:16">
      <c r="B2761" s="113">
        <v>2757</v>
      </c>
      <c r="C2761" s="113">
        <v>8.8000000000000007</v>
      </c>
      <c r="D2761" s="276">
        <f t="shared" si="86"/>
        <v>1.1887974958655789</v>
      </c>
      <c r="L2761" s="114">
        <f>IF(C2761&lt;$G$6,Lähteandmed!$E$45*1.2*1.005*($G$6-O2761),0)</f>
        <v>16.123544639999999</v>
      </c>
      <c r="M2761" s="276" t="str">
        <f>IF(($G$4-Lähteandmed!$H$45*(Kraadpäevad!$G$4-Kraadpäevad!C2761))&gt;Lähteandmed!$I$45,($G$4-Lähteandmed!$H$45*(Kraadpäevad!$G$4-Kraadpäevad!C2761)),Lähteandmed!$I$45)</f>
        <v/>
      </c>
      <c r="N2761" s="114">
        <f>IFERROR(($G$4-M2761)/($G$4-C2761),Lähteandmed!$H$45)</f>
        <v>0</v>
      </c>
      <c r="O2761" s="276">
        <f t="shared" si="87"/>
        <v>8.8000000000000007</v>
      </c>
      <c r="P2761" s="276">
        <f>IF(O2761&lt;($G$6-1),Lähteandmed!$E$45*1.2*1.005*(($G$6-1)-O2761),0)</f>
        <v>14.370985439999998</v>
      </c>
    </row>
    <row r="2762" spans="2:16">
      <c r="B2762" s="113">
        <v>2758</v>
      </c>
      <c r="C2762" s="113">
        <v>7.4</v>
      </c>
      <c r="D2762" s="276">
        <f t="shared" si="86"/>
        <v>2.5887974958655793</v>
      </c>
      <c r="L2762" s="114">
        <f>IF(C2762&lt;$G$6,Lähteandmed!$E$45*1.2*1.005*($G$6-O2762),0)</f>
        <v>18.577127519999998</v>
      </c>
      <c r="M2762" s="276" t="str">
        <f>IF(($G$4-Lähteandmed!$H$45*(Kraadpäevad!$G$4-Kraadpäevad!C2762))&gt;Lähteandmed!$I$45,($G$4-Lähteandmed!$H$45*(Kraadpäevad!$G$4-Kraadpäevad!C2762)),Lähteandmed!$I$45)</f>
        <v/>
      </c>
      <c r="N2762" s="114">
        <f>IFERROR(($G$4-M2762)/($G$4-C2762),Lähteandmed!$H$45)</f>
        <v>0</v>
      </c>
      <c r="O2762" s="276">
        <f t="shared" si="87"/>
        <v>7.4</v>
      </c>
      <c r="P2762" s="276">
        <f>IF(O2762&lt;($G$6-1),Lähteandmed!$E$45*1.2*1.005*(($G$6-1)-O2762),0)</f>
        <v>16.824568319999997</v>
      </c>
    </row>
    <row r="2763" spans="2:16">
      <c r="B2763" s="113">
        <v>2759</v>
      </c>
      <c r="C2763" s="113">
        <v>5.9</v>
      </c>
      <c r="D2763" s="276">
        <f t="shared" si="86"/>
        <v>4.0887974958655793</v>
      </c>
      <c r="L2763" s="114">
        <f>IF(C2763&lt;$G$6,Lähteandmed!$E$45*1.2*1.005*($G$6-O2763),0)</f>
        <v>21.205966319999998</v>
      </c>
      <c r="M2763" s="276" t="str">
        <f>IF(($G$4-Lähteandmed!$H$45*(Kraadpäevad!$G$4-Kraadpäevad!C2763))&gt;Lähteandmed!$I$45,($G$4-Lähteandmed!$H$45*(Kraadpäevad!$G$4-Kraadpäevad!C2763)),Lähteandmed!$I$45)</f>
        <v/>
      </c>
      <c r="N2763" s="114">
        <f>IFERROR(($G$4-M2763)/($G$4-C2763),Lähteandmed!$H$45)</f>
        <v>0</v>
      </c>
      <c r="O2763" s="276">
        <f t="shared" si="87"/>
        <v>5.9</v>
      </c>
      <c r="P2763" s="276">
        <f>IF(O2763&lt;($G$6-1),Lähteandmed!$E$45*1.2*1.005*(($G$6-1)-O2763),0)</f>
        <v>19.453407119999998</v>
      </c>
    </row>
    <row r="2764" spans="2:16">
      <c r="B2764" s="113">
        <v>2760</v>
      </c>
      <c r="C2764" s="113">
        <v>4.5</v>
      </c>
      <c r="D2764" s="276">
        <f t="shared" si="86"/>
        <v>5.4887974958655796</v>
      </c>
      <c r="L2764" s="114">
        <f>IF(C2764&lt;$G$6,Lähteandmed!$E$45*1.2*1.005*($G$6-O2764),0)</f>
        <v>23.659549199999997</v>
      </c>
      <c r="M2764" s="276" t="str">
        <f>IF(($G$4-Lähteandmed!$H$45*(Kraadpäevad!$G$4-Kraadpäevad!C2764))&gt;Lähteandmed!$I$45,($G$4-Lähteandmed!$H$45*(Kraadpäevad!$G$4-Kraadpäevad!C2764)),Lähteandmed!$I$45)</f>
        <v/>
      </c>
      <c r="N2764" s="114">
        <f>IFERROR(($G$4-M2764)/($G$4-C2764),Lähteandmed!$H$45)</f>
        <v>0</v>
      </c>
      <c r="O2764" s="276">
        <f t="shared" si="87"/>
        <v>4.5</v>
      </c>
      <c r="P2764" s="276">
        <f>IF(O2764&lt;($G$6-1),Lähteandmed!$E$45*1.2*1.005*(($G$6-1)-O2764),0)</f>
        <v>21.906989999999997</v>
      </c>
    </row>
    <row r="2765" spans="2:16">
      <c r="B2765" s="113">
        <v>2761</v>
      </c>
      <c r="C2765" s="113">
        <v>4.4000000000000004</v>
      </c>
      <c r="D2765" s="276">
        <f t="shared" si="86"/>
        <v>5.5887974958655793</v>
      </c>
      <c r="L2765" s="114">
        <f>IF(C2765&lt;$G$6,Lähteandmed!$E$45*1.2*1.005*($G$6-O2765),0)</f>
        <v>23.834805119999999</v>
      </c>
      <c r="M2765" s="276" t="str">
        <f>IF(($G$4-Lähteandmed!$H$45*(Kraadpäevad!$G$4-Kraadpäevad!C2765))&gt;Lähteandmed!$I$45,($G$4-Lähteandmed!$H$45*(Kraadpäevad!$G$4-Kraadpäevad!C2765)),Lähteandmed!$I$45)</f>
        <v/>
      </c>
      <c r="N2765" s="114">
        <f>IFERROR(($G$4-M2765)/($G$4-C2765),Lähteandmed!$H$45)</f>
        <v>0</v>
      </c>
      <c r="O2765" s="276">
        <f t="shared" si="87"/>
        <v>4.4000000000000004</v>
      </c>
      <c r="P2765" s="276">
        <f>IF(O2765&lt;($G$6-1),Lähteandmed!$E$45*1.2*1.005*(($G$6-1)-O2765),0)</f>
        <v>22.082245919999998</v>
      </c>
    </row>
    <row r="2766" spans="2:16">
      <c r="B2766" s="113">
        <v>2762</v>
      </c>
      <c r="C2766" s="113">
        <v>4.2</v>
      </c>
      <c r="D2766" s="276">
        <f t="shared" si="86"/>
        <v>5.7887974958655795</v>
      </c>
      <c r="L2766" s="114">
        <f>IF(C2766&lt;$G$6,Lähteandmed!$E$45*1.2*1.005*($G$6-O2766),0)</f>
        <v>24.185316959999998</v>
      </c>
      <c r="M2766" s="276" t="str">
        <f>IF(($G$4-Lähteandmed!$H$45*(Kraadpäevad!$G$4-Kraadpäevad!C2766))&gt;Lähteandmed!$I$45,($G$4-Lähteandmed!$H$45*(Kraadpäevad!$G$4-Kraadpäevad!C2766)),Lähteandmed!$I$45)</f>
        <v/>
      </c>
      <c r="N2766" s="114">
        <f>IFERROR(($G$4-M2766)/($G$4-C2766),Lähteandmed!$H$45)</f>
        <v>0</v>
      </c>
      <c r="O2766" s="276">
        <f t="shared" si="87"/>
        <v>4.2</v>
      </c>
      <c r="P2766" s="276">
        <f>IF(O2766&lt;($G$6-1),Lähteandmed!$E$45*1.2*1.005*(($G$6-1)-O2766),0)</f>
        <v>22.432757760000001</v>
      </c>
    </row>
    <row r="2767" spans="2:16">
      <c r="B2767" s="113">
        <v>2763</v>
      </c>
      <c r="C2767" s="113">
        <v>4.0999999999999996</v>
      </c>
      <c r="D2767" s="276">
        <f t="shared" si="86"/>
        <v>5.88879749586558</v>
      </c>
      <c r="L2767" s="114">
        <f>IF(C2767&lt;$G$6,Lähteandmed!$E$45*1.2*1.005*($G$6-O2767),0)</f>
        <v>24.360572879999999</v>
      </c>
      <c r="M2767" s="276" t="str">
        <f>IF(($G$4-Lähteandmed!$H$45*(Kraadpäevad!$G$4-Kraadpäevad!C2767))&gt;Lähteandmed!$I$45,($G$4-Lähteandmed!$H$45*(Kraadpäevad!$G$4-Kraadpäevad!C2767)),Lähteandmed!$I$45)</f>
        <v/>
      </c>
      <c r="N2767" s="114">
        <f>IFERROR(($G$4-M2767)/($G$4-C2767),Lähteandmed!$H$45)</f>
        <v>0</v>
      </c>
      <c r="O2767" s="276">
        <f t="shared" si="87"/>
        <v>4.0999999999999996</v>
      </c>
      <c r="P2767" s="276">
        <f>IF(O2767&lt;($G$6-1),Lähteandmed!$E$45*1.2*1.005*(($G$6-1)-O2767),0)</f>
        <v>22.608013679999999</v>
      </c>
    </row>
    <row r="2768" spans="2:16">
      <c r="B2768" s="113">
        <v>2764</v>
      </c>
      <c r="C2768" s="113">
        <v>4.3</v>
      </c>
      <c r="D2768" s="276">
        <f t="shared" si="86"/>
        <v>5.6887974958655798</v>
      </c>
      <c r="L2768" s="114">
        <f>IF(C2768&lt;$G$6,Lähteandmed!$E$45*1.2*1.005*($G$6-O2768),0)</f>
        <v>24.010061039999997</v>
      </c>
      <c r="M2768" s="276" t="str">
        <f>IF(($G$4-Lähteandmed!$H$45*(Kraadpäevad!$G$4-Kraadpäevad!C2768))&gt;Lähteandmed!$I$45,($G$4-Lähteandmed!$H$45*(Kraadpäevad!$G$4-Kraadpäevad!C2768)),Lähteandmed!$I$45)</f>
        <v/>
      </c>
      <c r="N2768" s="114">
        <f>IFERROR(($G$4-M2768)/($G$4-C2768),Lähteandmed!$H$45)</f>
        <v>0</v>
      </c>
      <c r="O2768" s="276">
        <f t="shared" si="87"/>
        <v>4.3</v>
      </c>
      <c r="P2768" s="276">
        <f>IF(O2768&lt;($G$6-1),Lähteandmed!$E$45*1.2*1.005*(($G$6-1)-O2768),0)</f>
        <v>22.257501839999996</v>
      </c>
    </row>
    <row r="2769" spans="2:16">
      <c r="B2769" s="113">
        <v>2765</v>
      </c>
      <c r="C2769" s="113">
        <v>4.4000000000000004</v>
      </c>
      <c r="D2769" s="276">
        <f t="shared" si="86"/>
        <v>5.5887974958655793</v>
      </c>
      <c r="L2769" s="114">
        <f>IF(C2769&lt;$G$6,Lähteandmed!$E$45*1.2*1.005*($G$6-O2769),0)</f>
        <v>23.834805119999999</v>
      </c>
      <c r="M2769" s="276" t="str">
        <f>IF(($G$4-Lähteandmed!$H$45*(Kraadpäevad!$G$4-Kraadpäevad!C2769))&gt;Lähteandmed!$I$45,($G$4-Lähteandmed!$H$45*(Kraadpäevad!$G$4-Kraadpäevad!C2769)),Lähteandmed!$I$45)</f>
        <v/>
      </c>
      <c r="N2769" s="114">
        <f>IFERROR(($G$4-M2769)/($G$4-C2769),Lähteandmed!$H$45)</f>
        <v>0</v>
      </c>
      <c r="O2769" s="276">
        <f t="shared" si="87"/>
        <v>4.4000000000000004</v>
      </c>
      <c r="P2769" s="276">
        <f>IF(O2769&lt;($G$6-1),Lähteandmed!$E$45*1.2*1.005*(($G$6-1)-O2769),0)</f>
        <v>22.082245919999998</v>
      </c>
    </row>
    <row r="2770" spans="2:16">
      <c r="B2770" s="113">
        <v>2766</v>
      </c>
      <c r="C2770" s="113">
        <v>4.5999999999999996</v>
      </c>
      <c r="D2770" s="276">
        <f t="shared" si="86"/>
        <v>5.38879749586558</v>
      </c>
      <c r="L2770" s="114">
        <f>IF(C2770&lt;$G$6,Lähteandmed!$E$45*1.2*1.005*($G$6-O2770),0)</f>
        <v>23.484293279999999</v>
      </c>
      <c r="M2770" s="276" t="str">
        <f>IF(($G$4-Lähteandmed!$H$45*(Kraadpäevad!$G$4-Kraadpäevad!C2770))&gt;Lähteandmed!$I$45,($G$4-Lähteandmed!$H$45*(Kraadpäevad!$G$4-Kraadpäevad!C2770)),Lähteandmed!$I$45)</f>
        <v/>
      </c>
      <c r="N2770" s="114">
        <f>IFERROR(($G$4-M2770)/($G$4-C2770),Lähteandmed!$H$45)</f>
        <v>0</v>
      </c>
      <c r="O2770" s="276">
        <f t="shared" si="87"/>
        <v>4.5999999999999996</v>
      </c>
      <c r="P2770" s="276">
        <f>IF(O2770&lt;($G$6-1),Lähteandmed!$E$45*1.2*1.005*(($G$6-1)-O2770),0)</f>
        <v>21.731734079999999</v>
      </c>
    </row>
    <row r="2771" spans="2:16">
      <c r="B2771" s="113">
        <v>2767</v>
      </c>
      <c r="C2771" s="113">
        <v>5.8</v>
      </c>
      <c r="D2771" s="276">
        <f t="shared" si="86"/>
        <v>4.1887974958655798</v>
      </c>
      <c r="L2771" s="114">
        <f>IF(C2771&lt;$G$6,Lähteandmed!$E$45*1.2*1.005*($G$6-O2771),0)</f>
        <v>21.381222239999996</v>
      </c>
      <c r="M2771" s="276" t="str">
        <f>IF(($G$4-Lähteandmed!$H$45*(Kraadpäevad!$G$4-Kraadpäevad!C2771))&gt;Lähteandmed!$I$45,($G$4-Lähteandmed!$H$45*(Kraadpäevad!$G$4-Kraadpäevad!C2771)),Lähteandmed!$I$45)</f>
        <v/>
      </c>
      <c r="N2771" s="114">
        <f>IFERROR(($G$4-M2771)/($G$4-C2771),Lähteandmed!$H$45)</f>
        <v>0</v>
      </c>
      <c r="O2771" s="276">
        <f t="shared" si="87"/>
        <v>5.8</v>
      </c>
      <c r="P2771" s="276">
        <f>IF(O2771&lt;($G$6-1),Lähteandmed!$E$45*1.2*1.005*(($G$6-1)-O2771),0)</f>
        <v>19.628663039999996</v>
      </c>
    </row>
    <row r="2772" spans="2:16">
      <c r="B2772" s="113">
        <v>2768</v>
      </c>
      <c r="C2772" s="113">
        <v>6.9</v>
      </c>
      <c r="D2772" s="276">
        <f t="shared" si="86"/>
        <v>3.0887974958655793</v>
      </c>
      <c r="L2772" s="114">
        <f>IF(C2772&lt;$G$6,Lähteandmed!$E$45*1.2*1.005*($G$6-O2772),0)</f>
        <v>19.453407119999998</v>
      </c>
      <c r="M2772" s="276" t="str">
        <f>IF(($G$4-Lähteandmed!$H$45*(Kraadpäevad!$G$4-Kraadpäevad!C2772))&gt;Lähteandmed!$I$45,($G$4-Lähteandmed!$H$45*(Kraadpäevad!$G$4-Kraadpäevad!C2772)),Lähteandmed!$I$45)</f>
        <v/>
      </c>
      <c r="N2772" s="114">
        <f>IFERROR(($G$4-M2772)/($G$4-C2772),Lähteandmed!$H$45)</f>
        <v>0</v>
      </c>
      <c r="O2772" s="276">
        <f t="shared" si="87"/>
        <v>6.9</v>
      </c>
      <c r="P2772" s="276">
        <f>IF(O2772&lt;($G$6-1),Lähteandmed!$E$45*1.2*1.005*(($G$6-1)-O2772),0)</f>
        <v>17.700847919999998</v>
      </c>
    </row>
    <row r="2773" spans="2:16">
      <c r="B2773" s="113">
        <v>2769</v>
      </c>
      <c r="C2773" s="113">
        <v>8.1</v>
      </c>
      <c r="D2773" s="276">
        <f t="shared" si="86"/>
        <v>1.88879749586558</v>
      </c>
      <c r="L2773" s="114">
        <f>IF(C2773&lt;$G$6,Lähteandmed!$E$45*1.2*1.005*($G$6-O2773),0)</f>
        <v>17.350336079999998</v>
      </c>
      <c r="M2773" s="276" t="str">
        <f>IF(($G$4-Lähteandmed!$H$45*(Kraadpäevad!$G$4-Kraadpäevad!C2773))&gt;Lähteandmed!$I$45,($G$4-Lähteandmed!$H$45*(Kraadpäevad!$G$4-Kraadpäevad!C2773)),Lähteandmed!$I$45)</f>
        <v/>
      </c>
      <c r="N2773" s="114">
        <f>IFERROR(($G$4-M2773)/($G$4-C2773),Lähteandmed!$H$45)</f>
        <v>0</v>
      </c>
      <c r="O2773" s="276">
        <f t="shared" si="87"/>
        <v>8.1</v>
      </c>
      <c r="P2773" s="276">
        <f>IF(O2773&lt;($G$6-1),Lähteandmed!$E$45*1.2*1.005*(($G$6-1)-O2773),0)</f>
        <v>15.59777688</v>
      </c>
    </row>
    <row r="2774" spans="2:16">
      <c r="B2774" s="113">
        <v>2770</v>
      </c>
      <c r="C2774" s="113">
        <v>9.5</v>
      </c>
      <c r="D2774" s="276">
        <f t="shared" si="86"/>
        <v>0.48879749586557963</v>
      </c>
      <c r="L2774" s="114">
        <f>IF(C2774&lt;$G$6,Lähteandmed!$E$45*1.2*1.005*($G$6-O2774),0)</f>
        <v>14.896753199999999</v>
      </c>
      <c r="M2774" s="276" t="str">
        <f>IF(($G$4-Lähteandmed!$H$45*(Kraadpäevad!$G$4-Kraadpäevad!C2774))&gt;Lähteandmed!$I$45,($G$4-Lähteandmed!$H$45*(Kraadpäevad!$G$4-Kraadpäevad!C2774)),Lähteandmed!$I$45)</f>
        <v/>
      </c>
      <c r="N2774" s="114">
        <f>IFERROR(($G$4-M2774)/($G$4-C2774),Lähteandmed!$H$45)</f>
        <v>0</v>
      </c>
      <c r="O2774" s="276">
        <f t="shared" si="87"/>
        <v>9.5</v>
      </c>
      <c r="P2774" s="276">
        <f>IF(O2774&lt;($G$6-1),Lähteandmed!$E$45*1.2*1.005*(($G$6-1)-O2774),0)</f>
        <v>13.144193999999999</v>
      </c>
    </row>
    <row r="2775" spans="2:16">
      <c r="B2775" s="113">
        <v>2771</v>
      </c>
      <c r="C2775" s="113">
        <v>11</v>
      </c>
      <c r="D2775" s="276" t="str">
        <f t="shared" si="86"/>
        <v>0</v>
      </c>
      <c r="L2775" s="114">
        <f>IF(C2775&lt;$G$6,Lähteandmed!$E$45*1.2*1.005*($G$6-O2775),0)</f>
        <v>12.267914399999999</v>
      </c>
      <c r="M2775" s="276" t="str">
        <f>IF(($G$4-Lähteandmed!$H$45*(Kraadpäevad!$G$4-Kraadpäevad!C2775))&gt;Lähteandmed!$I$45,($G$4-Lähteandmed!$H$45*(Kraadpäevad!$G$4-Kraadpäevad!C2775)),Lähteandmed!$I$45)</f>
        <v/>
      </c>
      <c r="N2775" s="114">
        <f>IFERROR(($G$4-M2775)/($G$4-C2775),Lähteandmed!$H$45)</f>
        <v>0</v>
      </c>
      <c r="O2775" s="276">
        <f t="shared" si="87"/>
        <v>11</v>
      </c>
      <c r="P2775" s="276">
        <f>IF(O2775&lt;($G$6-1),Lähteandmed!$E$45*1.2*1.005*(($G$6-1)-O2775),0)</f>
        <v>10.515355199999998</v>
      </c>
    </row>
    <row r="2776" spans="2:16">
      <c r="B2776" s="113">
        <v>2772</v>
      </c>
      <c r="C2776" s="113">
        <v>12.4</v>
      </c>
      <c r="D2776" s="276" t="str">
        <f t="shared" si="86"/>
        <v>0</v>
      </c>
      <c r="L2776" s="114">
        <f>IF(C2776&lt;$G$6,Lähteandmed!$E$45*1.2*1.005*($G$6-O2776),0)</f>
        <v>9.8143315199999979</v>
      </c>
      <c r="M2776" s="276" t="str">
        <f>IF(($G$4-Lähteandmed!$H$45*(Kraadpäevad!$G$4-Kraadpäevad!C2776))&gt;Lähteandmed!$I$45,($G$4-Lähteandmed!$H$45*(Kraadpäevad!$G$4-Kraadpäevad!C2776)),Lähteandmed!$I$45)</f>
        <v/>
      </c>
      <c r="N2776" s="114">
        <f>IFERROR(($G$4-M2776)/($G$4-C2776),Lähteandmed!$H$45)</f>
        <v>0</v>
      </c>
      <c r="O2776" s="276">
        <f t="shared" si="87"/>
        <v>12.4</v>
      </c>
      <c r="P2776" s="276">
        <f>IF(O2776&lt;($G$6-1),Lähteandmed!$E$45*1.2*1.005*(($G$6-1)-O2776),0)</f>
        <v>8.0617723199999993</v>
      </c>
    </row>
    <row r="2777" spans="2:16">
      <c r="B2777" s="113">
        <v>2773</v>
      </c>
      <c r="C2777" s="113">
        <v>13.2</v>
      </c>
      <c r="D2777" s="276" t="str">
        <f t="shared" si="86"/>
        <v>0</v>
      </c>
      <c r="L2777" s="114">
        <f>IF(C2777&lt;$G$6,Lähteandmed!$E$45*1.2*1.005*($G$6-O2777),0)</f>
        <v>8.4122841600000005</v>
      </c>
      <c r="M2777" s="276" t="str">
        <f>IF(($G$4-Lähteandmed!$H$45*(Kraadpäevad!$G$4-Kraadpäevad!C2777))&gt;Lähteandmed!$I$45,($G$4-Lähteandmed!$H$45*(Kraadpäevad!$G$4-Kraadpäevad!C2777)),Lähteandmed!$I$45)</f>
        <v/>
      </c>
      <c r="N2777" s="114">
        <f>IFERROR(($G$4-M2777)/($G$4-C2777),Lähteandmed!$H$45)</f>
        <v>0</v>
      </c>
      <c r="O2777" s="276">
        <f t="shared" si="87"/>
        <v>13.2</v>
      </c>
      <c r="P2777" s="276">
        <f>IF(O2777&lt;($G$6-1),Lähteandmed!$E$45*1.2*1.005*(($G$6-1)-O2777),0)</f>
        <v>6.659724960000001</v>
      </c>
    </row>
    <row r="2778" spans="2:16">
      <c r="B2778" s="113">
        <v>2774</v>
      </c>
      <c r="C2778" s="113">
        <v>13.9</v>
      </c>
      <c r="D2778" s="276" t="str">
        <f t="shared" si="86"/>
        <v>0</v>
      </c>
      <c r="L2778" s="114">
        <f>IF(C2778&lt;$G$6,Lähteandmed!$E$45*1.2*1.005*($G$6-O2778),0)</f>
        <v>7.1854927199999992</v>
      </c>
      <c r="M2778" s="276" t="str">
        <f>IF(($G$4-Lähteandmed!$H$45*(Kraadpäevad!$G$4-Kraadpäevad!C2778))&gt;Lähteandmed!$I$45,($G$4-Lähteandmed!$H$45*(Kraadpäevad!$G$4-Kraadpäevad!C2778)),Lähteandmed!$I$45)</f>
        <v/>
      </c>
      <c r="N2778" s="114">
        <f>IFERROR(($G$4-M2778)/($G$4-C2778),Lähteandmed!$H$45)</f>
        <v>0</v>
      </c>
      <c r="O2778" s="276">
        <f t="shared" si="87"/>
        <v>13.9</v>
      </c>
      <c r="P2778" s="276">
        <f>IF(O2778&lt;($G$6-1),Lähteandmed!$E$45*1.2*1.005*(($G$6-1)-O2778),0)</f>
        <v>5.4329335199999989</v>
      </c>
    </row>
    <row r="2779" spans="2:16">
      <c r="B2779" s="113">
        <v>2775</v>
      </c>
      <c r="C2779" s="113">
        <v>14.7</v>
      </c>
      <c r="D2779" s="276" t="str">
        <f t="shared" si="86"/>
        <v>0</v>
      </c>
      <c r="L2779" s="114">
        <f>IF(C2779&lt;$G$6,Lähteandmed!$E$45*1.2*1.005*($G$6-O2779),0)</f>
        <v>5.7834453600000009</v>
      </c>
      <c r="M2779" s="276" t="str">
        <f>IF(($G$4-Lähteandmed!$H$45*(Kraadpäevad!$G$4-Kraadpäevad!C2779))&gt;Lähteandmed!$I$45,($G$4-Lähteandmed!$H$45*(Kraadpäevad!$G$4-Kraadpäevad!C2779)),Lähteandmed!$I$45)</f>
        <v/>
      </c>
      <c r="N2779" s="114">
        <f>IFERROR(($G$4-M2779)/($G$4-C2779),Lähteandmed!$H$45)</f>
        <v>0</v>
      </c>
      <c r="O2779" s="276">
        <f t="shared" si="87"/>
        <v>14.7</v>
      </c>
      <c r="P2779" s="276">
        <f>IF(O2779&lt;($G$6-1),Lähteandmed!$E$45*1.2*1.005*(($G$6-1)-O2779),0)</f>
        <v>4.0308861600000006</v>
      </c>
    </row>
    <row r="2780" spans="2:16">
      <c r="B2780" s="113">
        <v>2776</v>
      </c>
      <c r="C2780" s="113">
        <v>14.3</v>
      </c>
      <c r="D2780" s="276" t="str">
        <f t="shared" si="86"/>
        <v>0</v>
      </c>
      <c r="L2780" s="114">
        <f>IF(C2780&lt;$G$6,Lähteandmed!$E$45*1.2*1.005*($G$6-O2780),0)</f>
        <v>6.4844690399999987</v>
      </c>
      <c r="M2780" s="276" t="str">
        <f>IF(($G$4-Lähteandmed!$H$45*(Kraadpäevad!$G$4-Kraadpäevad!C2780))&gt;Lähteandmed!$I$45,($G$4-Lähteandmed!$H$45*(Kraadpäevad!$G$4-Kraadpäevad!C2780)),Lähteandmed!$I$45)</f>
        <v/>
      </c>
      <c r="N2780" s="114">
        <f>IFERROR(($G$4-M2780)/($G$4-C2780),Lähteandmed!$H$45)</f>
        <v>0</v>
      </c>
      <c r="O2780" s="276">
        <f t="shared" si="87"/>
        <v>14.3</v>
      </c>
      <c r="P2780" s="276">
        <f>IF(O2780&lt;($G$6-1),Lähteandmed!$E$45*1.2*1.005*(($G$6-1)-O2780),0)</f>
        <v>4.7319098399999984</v>
      </c>
    </row>
    <row r="2781" spans="2:16">
      <c r="B2781" s="113">
        <v>2777</v>
      </c>
      <c r="C2781" s="113">
        <v>13.9</v>
      </c>
      <c r="D2781" s="276" t="str">
        <f t="shared" si="86"/>
        <v>0</v>
      </c>
      <c r="L2781" s="114">
        <f>IF(C2781&lt;$G$6,Lähteandmed!$E$45*1.2*1.005*($G$6-O2781),0)</f>
        <v>7.1854927199999992</v>
      </c>
      <c r="M2781" s="276" t="str">
        <f>IF(($G$4-Lähteandmed!$H$45*(Kraadpäevad!$G$4-Kraadpäevad!C2781))&gt;Lähteandmed!$I$45,($G$4-Lähteandmed!$H$45*(Kraadpäevad!$G$4-Kraadpäevad!C2781)),Lähteandmed!$I$45)</f>
        <v/>
      </c>
      <c r="N2781" s="114">
        <f>IFERROR(($G$4-M2781)/($G$4-C2781),Lähteandmed!$H$45)</f>
        <v>0</v>
      </c>
      <c r="O2781" s="276">
        <f t="shared" si="87"/>
        <v>13.9</v>
      </c>
      <c r="P2781" s="276">
        <f>IF(O2781&lt;($G$6-1),Lähteandmed!$E$45*1.2*1.005*(($G$6-1)-O2781),0)</f>
        <v>5.4329335199999989</v>
      </c>
    </row>
    <row r="2782" spans="2:16">
      <c r="B2782" s="113">
        <v>2778</v>
      </c>
      <c r="C2782" s="113">
        <v>13.5</v>
      </c>
      <c r="D2782" s="276" t="str">
        <f t="shared" si="86"/>
        <v>0</v>
      </c>
      <c r="L2782" s="114">
        <f>IF(C2782&lt;$G$6,Lähteandmed!$E$45*1.2*1.005*($G$6-O2782),0)</f>
        <v>7.8865163999999996</v>
      </c>
      <c r="M2782" s="276" t="str">
        <f>IF(($G$4-Lähteandmed!$H$45*(Kraadpäevad!$G$4-Kraadpäevad!C2782))&gt;Lähteandmed!$I$45,($G$4-Lähteandmed!$H$45*(Kraadpäevad!$G$4-Kraadpäevad!C2782)),Lähteandmed!$I$45)</f>
        <v/>
      </c>
      <c r="N2782" s="114">
        <f>IFERROR(($G$4-M2782)/($G$4-C2782),Lähteandmed!$H$45)</f>
        <v>0</v>
      </c>
      <c r="O2782" s="276">
        <f t="shared" si="87"/>
        <v>13.5</v>
      </c>
      <c r="P2782" s="276">
        <f>IF(O2782&lt;($G$6-1),Lähteandmed!$E$45*1.2*1.005*(($G$6-1)-O2782),0)</f>
        <v>6.1339571999999993</v>
      </c>
    </row>
    <row r="2783" spans="2:16">
      <c r="B2783" s="113">
        <v>2779</v>
      </c>
      <c r="C2783" s="113">
        <v>12.5</v>
      </c>
      <c r="D2783" s="276" t="str">
        <f t="shared" si="86"/>
        <v>0</v>
      </c>
      <c r="L2783" s="114">
        <f>IF(C2783&lt;$G$6,Lähteandmed!$E$45*1.2*1.005*($G$6-O2783),0)</f>
        <v>9.6390756</v>
      </c>
      <c r="M2783" s="276" t="str">
        <f>IF(($G$4-Lähteandmed!$H$45*(Kraadpäevad!$G$4-Kraadpäevad!C2783))&gt;Lähteandmed!$I$45,($G$4-Lähteandmed!$H$45*(Kraadpäevad!$G$4-Kraadpäevad!C2783)),Lähteandmed!$I$45)</f>
        <v/>
      </c>
      <c r="N2783" s="114">
        <f>IFERROR(($G$4-M2783)/($G$4-C2783),Lähteandmed!$H$45)</f>
        <v>0</v>
      </c>
      <c r="O2783" s="276">
        <f t="shared" si="87"/>
        <v>12.5</v>
      </c>
      <c r="P2783" s="276">
        <f>IF(O2783&lt;($G$6-1),Lähteandmed!$E$45*1.2*1.005*(($G$6-1)-O2783),0)</f>
        <v>7.8865163999999996</v>
      </c>
    </row>
    <row r="2784" spans="2:16">
      <c r="B2784" s="113">
        <v>2780</v>
      </c>
      <c r="C2784" s="113">
        <v>11.6</v>
      </c>
      <c r="D2784" s="276" t="str">
        <f t="shared" si="86"/>
        <v>0</v>
      </c>
      <c r="L2784" s="114">
        <f>IF(C2784&lt;$G$6,Lähteandmed!$E$45*1.2*1.005*($G$6-O2784),0)</f>
        <v>11.216378880000001</v>
      </c>
      <c r="M2784" s="276" t="str">
        <f>IF(($G$4-Lähteandmed!$H$45*(Kraadpäevad!$G$4-Kraadpäevad!C2784))&gt;Lähteandmed!$I$45,($G$4-Lähteandmed!$H$45*(Kraadpäevad!$G$4-Kraadpäevad!C2784)),Lähteandmed!$I$45)</f>
        <v/>
      </c>
      <c r="N2784" s="114">
        <f>IFERROR(($G$4-M2784)/($G$4-C2784),Lähteandmed!$H$45)</f>
        <v>0</v>
      </c>
      <c r="O2784" s="276">
        <f t="shared" si="87"/>
        <v>11.6</v>
      </c>
      <c r="P2784" s="276">
        <f>IF(O2784&lt;($G$6-1),Lähteandmed!$E$45*1.2*1.005*(($G$6-1)-O2784),0)</f>
        <v>9.4638196800000003</v>
      </c>
    </row>
    <row r="2785" spans="2:16">
      <c r="B2785" s="113">
        <v>2781</v>
      </c>
      <c r="C2785" s="113">
        <v>10.6</v>
      </c>
      <c r="D2785" s="276" t="str">
        <f t="shared" si="86"/>
        <v>0</v>
      </c>
      <c r="L2785" s="114">
        <f>IF(C2785&lt;$G$6,Lähteandmed!$E$45*1.2*1.005*($G$6-O2785),0)</f>
        <v>12.968938079999999</v>
      </c>
      <c r="M2785" s="276" t="str">
        <f>IF(($G$4-Lähteandmed!$H$45*(Kraadpäevad!$G$4-Kraadpäevad!C2785))&gt;Lähteandmed!$I$45,($G$4-Lähteandmed!$H$45*(Kraadpäevad!$G$4-Kraadpäevad!C2785)),Lähteandmed!$I$45)</f>
        <v/>
      </c>
      <c r="N2785" s="114">
        <f>IFERROR(($G$4-M2785)/($G$4-C2785),Lähteandmed!$H$45)</f>
        <v>0</v>
      </c>
      <c r="O2785" s="276">
        <f t="shared" si="87"/>
        <v>10.6</v>
      </c>
      <c r="P2785" s="276">
        <f>IF(O2785&lt;($G$6-1),Lähteandmed!$E$45*1.2*1.005*(($G$6-1)-O2785),0)</f>
        <v>11.216378880000001</v>
      </c>
    </row>
    <row r="2786" spans="2:16">
      <c r="B2786" s="113">
        <v>2782</v>
      </c>
      <c r="C2786" s="113">
        <v>9.9</v>
      </c>
      <c r="D2786" s="276">
        <f t="shared" si="86"/>
        <v>8.8797495865579279E-2</v>
      </c>
      <c r="L2786" s="114">
        <f>IF(C2786&lt;$G$6,Lähteandmed!$E$45*1.2*1.005*($G$6-O2786),0)</f>
        <v>14.195729519999999</v>
      </c>
      <c r="M2786" s="276" t="str">
        <f>IF(($G$4-Lähteandmed!$H$45*(Kraadpäevad!$G$4-Kraadpäevad!C2786))&gt;Lähteandmed!$I$45,($G$4-Lähteandmed!$H$45*(Kraadpäevad!$G$4-Kraadpäevad!C2786)),Lähteandmed!$I$45)</f>
        <v/>
      </c>
      <c r="N2786" s="114">
        <f>IFERROR(($G$4-M2786)/($G$4-C2786),Lähteandmed!$H$45)</f>
        <v>0</v>
      </c>
      <c r="O2786" s="276">
        <f t="shared" si="87"/>
        <v>9.9</v>
      </c>
      <c r="P2786" s="276">
        <f>IF(O2786&lt;($G$6-1),Lähteandmed!$E$45*1.2*1.005*(($G$6-1)-O2786),0)</f>
        <v>12.443170319999998</v>
      </c>
    </row>
    <row r="2787" spans="2:16">
      <c r="B2787" s="113">
        <v>2783</v>
      </c>
      <c r="C2787" s="113">
        <v>9.1</v>
      </c>
      <c r="D2787" s="276">
        <f t="shared" si="86"/>
        <v>0.88879749586557999</v>
      </c>
      <c r="L2787" s="114">
        <f>IF(C2787&lt;$G$6,Lähteandmed!$E$45*1.2*1.005*($G$6-O2787),0)</f>
        <v>15.59777688</v>
      </c>
      <c r="M2787" s="276" t="str">
        <f>IF(($G$4-Lähteandmed!$H$45*(Kraadpäevad!$G$4-Kraadpäevad!C2787))&gt;Lähteandmed!$I$45,($G$4-Lähteandmed!$H$45*(Kraadpäevad!$G$4-Kraadpäevad!C2787)),Lähteandmed!$I$45)</f>
        <v/>
      </c>
      <c r="N2787" s="114">
        <f>IFERROR(($G$4-M2787)/($G$4-C2787),Lähteandmed!$H$45)</f>
        <v>0</v>
      </c>
      <c r="O2787" s="276">
        <f t="shared" si="87"/>
        <v>9.1</v>
      </c>
      <c r="P2787" s="276">
        <f>IF(O2787&lt;($G$6-1),Lähteandmed!$E$45*1.2*1.005*(($G$6-1)-O2787),0)</f>
        <v>13.845217679999999</v>
      </c>
    </row>
    <row r="2788" spans="2:16">
      <c r="B2788" s="113">
        <v>2784</v>
      </c>
      <c r="C2788" s="113">
        <v>8.4</v>
      </c>
      <c r="D2788" s="276">
        <f t="shared" si="86"/>
        <v>1.5887974958655793</v>
      </c>
      <c r="L2788" s="114">
        <f>IF(C2788&lt;$G$6,Lähteandmed!$E$45*1.2*1.005*($G$6-O2788),0)</f>
        <v>16.824568319999997</v>
      </c>
      <c r="M2788" s="276" t="str">
        <f>IF(($G$4-Lähteandmed!$H$45*(Kraadpäevad!$G$4-Kraadpäevad!C2788))&gt;Lähteandmed!$I$45,($G$4-Lähteandmed!$H$45*(Kraadpäevad!$G$4-Kraadpäevad!C2788)),Lähteandmed!$I$45)</f>
        <v/>
      </c>
      <c r="N2788" s="114">
        <f>IFERROR(($G$4-M2788)/($G$4-C2788),Lähteandmed!$H$45)</f>
        <v>0</v>
      </c>
      <c r="O2788" s="276">
        <f t="shared" si="87"/>
        <v>8.4</v>
      </c>
      <c r="P2788" s="276">
        <f>IF(O2788&lt;($G$6-1),Lähteandmed!$E$45*1.2*1.005*(($G$6-1)-O2788),0)</f>
        <v>15.072009119999999</v>
      </c>
    </row>
    <row r="2789" spans="2:16">
      <c r="B2789" s="113">
        <v>2785</v>
      </c>
      <c r="C2789" s="113">
        <v>8.1999999999999993</v>
      </c>
      <c r="D2789" s="276">
        <f t="shared" si="86"/>
        <v>1.7887974958655803</v>
      </c>
      <c r="L2789" s="114">
        <f>IF(C2789&lt;$G$6,Lähteandmed!$E$45*1.2*1.005*($G$6-O2789),0)</f>
        <v>17.17508016</v>
      </c>
      <c r="M2789" s="276" t="str">
        <f>IF(($G$4-Lähteandmed!$H$45*(Kraadpäevad!$G$4-Kraadpäevad!C2789))&gt;Lähteandmed!$I$45,($G$4-Lähteandmed!$H$45*(Kraadpäevad!$G$4-Kraadpäevad!C2789)),Lähteandmed!$I$45)</f>
        <v/>
      </c>
      <c r="N2789" s="114">
        <f>IFERROR(($G$4-M2789)/($G$4-C2789),Lähteandmed!$H$45)</f>
        <v>0</v>
      </c>
      <c r="O2789" s="276">
        <f t="shared" si="87"/>
        <v>8.1999999999999993</v>
      </c>
      <c r="P2789" s="276">
        <f>IF(O2789&lt;($G$6-1),Lähteandmed!$E$45*1.2*1.005*(($G$6-1)-O2789),0)</f>
        <v>15.42252096</v>
      </c>
    </row>
    <row r="2790" spans="2:16">
      <c r="B2790" s="113">
        <v>2786</v>
      </c>
      <c r="C2790" s="113">
        <v>7.9</v>
      </c>
      <c r="D2790" s="276">
        <f t="shared" si="86"/>
        <v>2.0887974958655793</v>
      </c>
      <c r="L2790" s="114">
        <f>IF(C2790&lt;$G$6,Lähteandmed!$E$45*1.2*1.005*($G$6-O2790),0)</f>
        <v>17.700847919999998</v>
      </c>
      <c r="M2790" s="276" t="str">
        <f>IF(($G$4-Lähteandmed!$H$45*(Kraadpäevad!$G$4-Kraadpäevad!C2790))&gt;Lähteandmed!$I$45,($G$4-Lähteandmed!$H$45*(Kraadpäevad!$G$4-Kraadpäevad!C2790)),Lähteandmed!$I$45)</f>
        <v/>
      </c>
      <c r="N2790" s="114">
        <f>IFERROR(($G$4-M2790)/($G$4-C2790),Lähteandmed!$H$45)</f>
        <v>0</v>
      </c>
      <c r="O2790" s="276">
        <f t="shared" si="87"/>
        <v>7.9</v>
      </c>
      <c r="P2790" s="276">
        <f>IF(O2790&lt;($G$6-1),Lähteandmed!$E$45*1.2*1.005*(($G$6-1)-O2790),0)</f>
        <v>15.948288719999999</v>
      </c>
    </row>
    <row r="2791" spans="2:16">
      <c r="B2791" s="113">
        <v>2787</v>
      </c>
      <c r="C2791" s="113">
        <v>7.7</v>
      </c>
      <c r="D2791" s="276">
        <f t="shared" si="86"/>
        <v>2.2887974958655795</v>
      </c>
      <c r="L2791" s="114">
        <f>IF(C2791&lt;$G$6,Lähteandmed!$E$45*1.2*1.005*($G$6-O2791),0)</f>
        <v>18.05135976</v>
      </c>
      <c r="M2791" s="276" t="str">
        <f>IF(($G$4-Lähteandmed!$H$45*(Kraadpäevad!$G$4-Kraadpäevad!C2791))&gt;Lähteandmed!$I$45,($G$4-Lähteandmed!$H$45*(Kraadpäevad!$G$4-Kraadpäevad!C2791)),Lähteandmed!$I$45)</f>
        <v/>
      </c>
      <c r="N2791" s="114">
        <f>IFERROR(($G$4-M2791)/($G$4-C2791),Lähteandmed!$H$45)</f>
        <v>0</v>
      </c>
      <c r="O2791" s="276">
        <f t="shared" si="87"/>
        <v>7.7</v>
      </c>
      <c r="P2791" s="276">
        <f>IF(O2791&lt;($G$6-1),Lähteandmed!$E$45*1.2*1.005*(($G$6-1)-O2791),0)</f>
        <v>16.29880056</v>
      </c>
    </row>
    <row r="2792" spans="2:16">
      <c r="B2792" s="113">
        <v>2788</v>
      </c>
      <c r="C2792" s="113">
        <v>8.4</v>
      </c>
      <c r="D2792" s="276">
        <f t="shared" si="86"/>
        <v>1.5887974958655793</v>
      </c>
      <c r="L2792" s="114">
        <f>IF(C2792&lt;$G$6,Lähteandmed!$E$45*1.2*1.005*($G$6-O2792),0)</f>
        <v>16.824568319999997</v>
      </c>
      <c r="M2792" s="276" t="str">
        <f>IF(($G$4-Lähteandmed!$H$45*(Kraadpäevad!$G$4-Kraadpäevad!C2792))&gt;Lähteandmed!$I$45,($G$4-Lähteandmed!$H$45*(Kraadpäevad!$G$4-Kraadpäevad!C2792)),Lähteandmed!$I$45)</f>
        <v/>
      </c>
      <c r="N2792" s="114">
        <f>IFERROR(($G$4-M2792)/($G$4-C2792),Lähteandmed!$H$45)</f>
        <v>0</v>
      </c>
      <c r="O2792" s="276">
        <f t="shared" si="87"/>
        <v>8.4</v>
      </c>
      <c r="P2792" s="276">
        <f>IF(O2792&lt;($G$6-1),Lähteandmed!$E$45*1.2*1.005*(($G$6-1)-O2792),0)</f>
        <v>15.072009119999999</v>
      </c>
    </row>
    <row r="2793" spans="2:16">
      <c r="B2793" s="113">
        <v>2789</v>
      </c>
      <c r="C2793" s="113">
        <v>9</v>
      </c>
      <c r="D2793" s="276">
        <f t="shared" si="86"/>
        <v>0.98879749586557963</v>
      </c>
      <c r="L2793" s="114">
        <f>IF(C2793&lt;$G$6,Lähteandmed!$E$45*1.2*1.005*($G$6-O2793),0)</f>
        <v>15.773032799999999</v>
      </c>
      <c r="M2793" s="276" t="str">
        <f>IF(($G$4-Lähteandmed!$H$45*(Kraadpäevad!$G$4-Kraadpäevad!C2793))&gt;Lähteandmed!$I$45,($G$4-Lähteandmed!$H$45*(Kraadpäevad!$G$4-Kraadpäevad!C2793)),Lähteandmed!$I$45)</f>
        <v/>
      </c>
      <c r="N2793" s="114">
        <f>IFERROR(($G$4-M2793)/($G$4-C2793),Lähteandmed!$H$45)</f>
        <v>0</v>
      </c>
      <c r="O2793" s="276">
        <f t="shared" si="87"/>
        <v>9</v>
      </c>
      <c r="P2793" s="276">
        <f>IF(O2793&lt;($G$6-1),Lähteandmed!$E$45*1.2*1.005*(($G$6-1)-O2793),0)</f>
        <v>14.020473599999999</v>
      </c>
    </row>
    <row r="2794" spans="2:16">
      <c r="B2794" s="113">
        <v>2790</v>
      </c>
      <c r="C2794" s="113">
        <v>9.6999999999999993</v>
      </c>
      <c r="D2794" s="276">
        <f t="shared" si="86"/>
        <v>0.28879749586558034</v>
      </c>
      <c r="L2794" s="114">
        <f>IF(C2794&lt;$G$6,Lähteandmed!$E$45*1.2*1.005*($G$6-O2794),0)</f>
        <v>14.54624136</v>
      </c>
      <c r="M2794" s="276" t="str">
        <f>IF(($G$4-Lähteandmed!$H$45*(Kraadpäevad!$G$4-Kraadpäevad!C2794))&gt;Lähteandmed!$I$45,($G$4-Lähteandmed!$H$45*(Kraadpäevad!$G$4-Kraadpäevad!C2794)),Lähteandmed!$I$45)</f>
        <v/>
      </c>
      <c r="N2794" s="114">
        <f>IFERROR(($G$4-M2794)/($G$4-C2794),Lähteandmed!$H$45)</f>
        <v>0</v>
      </c>
      <c r="O2794" s="276">
        <f t="shared" si="87"/>
        <v>9.6999999999999993</v>
      </c>
      <c r="P2794" s="276">
        <f>IF(O2794&lt;($G$6-1),Lähteandmed!$E$45*1.2*1.005*(($G$6-1)-O2794),0)</f>
        <v>12.793682159999999</v>
      </c>
    </row>
    <row r="2795" spans="2:16">
      <c r="B2795" s="113">
        <v>2791</v>
      </c>
      <c r="C2795" s="113">
        <v>10.4</v>
      </c>
      <c r="D2795" s="276" t="str">
        <f t="shared" si="86"/>
        <v>0</v>
      </c>
      <c r="L2795" s="114">
        <f>IF(C2795&lt;$G$6,Lähteandmed!$E$45*1.2*1.005*($G$6-O2795),0)</f>
        <v>13.319449919999998</v>
      </c>
      <c r="M2795" s="276" t="str">
        <f>IF(($G$4-Lähteandmed!$H$45*(Kraadpäevad!$G$4-Kraadpäevad!C2795))&gt;Lähteandmed!$I$45,($G$4-Lähteandmed!$H$45*(Kraadpäevad!$G$4-Kraadpäevad!C2795)),Lähteandmed!$I$45)</f>
        <v/>
      </c>
      <c r="N2795" s="114">
        <f>IFERROR(($G$4-M2795)/($G$4-C2795),Lähteandmed!$H$45)</f>
        <v>0</v>
      </c>
      <c r="O2795" s="276">
        <f t="shared" si="87"/>
        <v>10.4</v>
      </c>
      <c r="P2795" s="276">
        <f>IF(O2795&lt;($G$6-1),Lähteandmed!$E$45*1.2*1.005*(($G$6-1)-O2795),0)</f>
        <v>11.566890719999998</v>
      </c>
    </row>
    <row r="2796" spans="2:16">
      <c r="B2796" s="113">
        <v>2792</v>
      </c>
      <c r="C2796" s="113">
        <v>11</v>
      </c>
      <c r="D2796" s="276" t="str">
        <f t="shared" si="86"/>
        <v>0</v>
      </c>
      <c r="L2796" s="114">
        <f>IF(C2796&lt;$G$6,Lähteandmed!$E$45*1.2*1.005*($G$6-O2796),0)</f>
        <v>12.267914399999999</v>
      </c>
      <c r="M2796" s="276" t="str">
        <f>IF(($G$4-Lähteandmed!$H$45*(Kraadpäevad!$G$4-Kraadpäevad!C2796))&gt;Lähteandmed!$I$45,($G$4-Lähteandmed!$H$45*(Kraadpäevad!$G$4-Kraadpäevad!C2796)),Lähteandmed!$I$45)</f>
        <v/>
      </c>
      <c r="N2796" s="114">
        <f>IFERROR(($G$4-M2796)/($G$4-C2796),Lähteandmed!$H$45)</f>
        <v>0</v>
      </c>
      <c r="O2796" s="276">
        <f t="shared" si="87"/>
        <v>11</v>
      </c>
      <c r="P2796" s="276">
        <f>IF(O2796&lt;($G$6-1),Lähteandmed!$E$45*1.2*1.005*(($G$6-1)-O2796),0)</f>
        <v>10.515355199999998</v>
      </c>
    </row>
    <row r="2797" spans="2:16">
      <c r="B2797" s="113">
        <v>2793</v>
      </c>
      <c r="C2797" s="113">
        <v>11.7</v>
      </c>
      <c r="D2797" s="276" t="str">
        <f t="shared" si="86"/>
        <v>0</v>
      </c>
      <c r="L2797" s="114">
        <f>IF(C2797&lt;$G$6,Lähteandmed!$E$45*1.2*1.005*($G$6-O2797),0)</f>
        <v>11.041122960000001</v>
      </c>
      <c r="M2797" s="276" t="str">
        <f>IF(($G$4-Lähteandmed!$H$45*(Kraadpäevad!$G$4-Kraadpäevad!C2797))&gt;Lähteandmed!$I$45,($G$4-Lähteandmed!$H$45*(Kraadpäevad!$G$4-Kraadpäevad!C2797)),Lähteandmed!$I$45)</f>
        <v/>
      </c>
      <c r="N2797" s="114">
        <f>IFERROR(($G$4-M2797)/($G$4-C2797),Lähteandmed!$H$45)</f>
        <v>0</v>
      </c>
      <c r="O2797" s="276">
        <f t="shared" si="87"/>
        <v>11.7</v>
      </c>
      <c r="P2797" s="276">
        <f>IF(O2797&lt;($G$6-1),Lähteandmed!$E$45*1.2*1.005*(($G$6-1)-O2797),0)</f>
        <v>9.2885637600000006</v>
      </c>
    </row>
    <row r="2798" spans="2:16">
      <c r="B2798" s="113">
        <v>2794</v>
      </c>
      <c r="C2798" s="113">
        <v>13.4</v>
      </c>
      <c r="D2798" s="276" t="str">
        <f t="shared" si="86"/>
        <v>0</v>
      </c>
      <c r="L2798" s="114">
        <f>IF(C2798&lt;$G$6,Lähteandmed!$E$45*1.2*1.005*($G$6-O2798),0)</f>
        <v>8.0617723199999993</v>
      </c>
      <c r="M2798" s="276" t="str">
        <f>IF(($G$4-Lähteandmed!$H$45*(Kraadpäevad!$G$4-Kraadpäevad!C2798))&gt;Lähteandmed!$I$45,($G$4-Lähteandmed!$H$45*(Kraadpäevad!$G$4-Kraadpäevad!C2798)),Lähteandmed!$I$45)</f>
        <v/>
      </c>
      <c r="N2798" s="114">
        <f>IFERROR(($G$4-M2798)/($G$4-C2798),Lähteandmed!$H$45)</f>
        <v>0</v>
      </c>
      <c r="O2798" s="276">
        <f t="shared" si="87"/>
        <v>13.4</v>
      </c>
      <c r="P2798" s="276">
        <f>IF(O2798&lt;($G$6-1),Lähteandmed!$E$45*1.2*1.005*(($G$6-1)-O2798),0)</f>
        <v>6.309213119999999</v>
      </c>
    </row>
    <row r="2799" spans="2:16">
      <c r="B2799" s="113">
        <v>2795</v>
      </c>
      <c r="C2799" s="113">
        <v>15.1</v>
      </c>
      <c r="D2799" s="276" t="str">
        <f t="shared" si="86"/>
        <v>0</v>
      </c>
      <c r="L2799" s="114">
        <f>IF(C2799&lt;$G$6,Lähteandmed!$E$45*1.2*1.005*($G$6-O2799),0)</f>
        <v>5.0824216800000004</v>
      </c>
      <c r="M2799" s="276" t="str">
        <f>IF(($G$4-Lähteandmed!$H$45*(Kraadpäevad!$G$4-Kraadpäevad!C2799))&gt;Lähteandmed!$I$45,($G$4-Lähteandmed!$H$45*(Kraadpäevad!$G$4-Kraadpäevad!C2799)),Lähteandmed!$I$45)</f>
        <v/>
      </c>
      <c r="N2799" s="114">
        <f>IFERROR(($G$4-M2799)/($G$4-C2799),Lähteandmed!$H$45)</f>
        <v>0</v>
      </c>
      <c r="O2799" s="276">
        <f t="shared" si="87"/>
        <v>15.1</v>
      </c>
      <c r="P2799" s="276">
        <f>IF(O2799&lt;($G$6-1),Lähteandmed!$E$45*1.2*1.005*(($G$6-1)-O2799),0)</f>
        <v>3.3298624800000005</v>
      </c>
    </row>
    <row r="2800" spans="2:16">
      <c r="B2800" s="113">
        <v>2796</v>
      </c>
      <c r="C2800" s="113">
        <v>16.8</v>
      </c>
      <c r="D2800" s="276" t="str">
        <f t="shared" si="86"/>
        <v>0</v>
      </c>
      <c r="L2800" s="114">
        <f>IF(C2800&lt;$G$6,Lähteandmed!$E$45*1.2*1.005*($G$6-O2800),0)</f>
        <v>2.1030710399999988</v>
      </c>
      <c r="M2800" s="276" t="str">
        <f>IF(($G$4-Lähteandmed!$H$45*(Kraadpäevad!$G$4-Kraadpäevad!C2800))&gt;Lähteandmed!$I$45,($G$4-Lähteandmed!$H$45*(Kraadpäevad!$G$4-Kraadpäevad!C2800)),Lähteandmed!$I$45)</f>
        <v/>
      </c>
      <c r="N2800" s="114">
        <f>IFERROR(($G$4-M2800)/($G$4-C2800),Lähteandmed!$H$45)</f>
        <v>0</v>
      </c>
      <c r="O2800" s="276">
        <f t="shared" si="87"/>
        <v>16.8</v>
      </c>
      <c r="P2800" s="276">
        <f>IF(O2800&lt;($G$6-1),Lähteandmed!$E$45*1.2*1.005*(($G$6-1)-O2800),0)</f>
        <v>0.35051183999999874</v>
      </c>
    </row>
    <row r="2801" spans="2:16">
      <c r="B2801" s="113">
        <v>2797</v>
      </c>
      <c r="C2801" s="113">
        <v>17.8</v>
      </c>
      <c r="D2801" s="276" t="str">
        <f t="shared" si="86"/>
        <v>0</v>
      </c>
      <c r="L2801" s="114">
        <f>IF(C2801&lt;$G$6,Lähteandmed!$E$45*1.2*1.005*($G$6-O2801),0)</f>
        <v>0.35051183999999874</v>
      </c>
      <c r="M2801" s="276" t="str">
        <f>IF(($G$4-Lähteandmed!$H$45*(Kraadpäevad!$G$4-Kraadpäevad!C2801))&gt;Lähteandmed!$I$45,($G$4-Lähteandmed!$H$45*(Kraadpäevad!$G$4-Kraadpäevad!C2801)),Lähteandmed!$I$45)</f>
        <v/>
      </c>
      <c r="N2801" s="114">
        <f>IFERROR(($G$4-M2801)/($G$4-C2801),Lähteandmed!$H$45)</f>
        <v>0</v>
      </c>
      <c r="O2801" s="276">
        <f t="shared" si="87"/>
        <v>17.8</v>
      </c>
      <c r="P2801" s="276">
        <f>IF(O2801&lt;($G$6-1),Lähteandmed!$E$45*1.2*1.005*(($G$6-1)-O2801),0)</f>
        <v>0</v>
      </c>
    </row>
    <row r="2802" spans="2:16">
      <c r="B2802" s="113">
        <v>2798</v>
      </c>
      <c r="C2802" s="113">
        <v>18.7</v>
      </c>
      <c r="D2802" s="276" t="str">
        <f t="shared" si="86"/>
        <v>0</v>
      </c>
      <c r="L2802" s="114">
        <f>IF(C2802&lt;$G$6,Lähteandmed!$E$45*1.2*1.005*($G$6-O2802),0)</f>
        <v>0</v>
      </c>
      <c r="M2802" s="276" t="str">
        <f>IF(($G$4-Lähteandmed!$H$45*(Kraadpäevad!$G$4-Kraadpäevad!C2802))&gt;Lähteandmed!$I$45,($G$4-Lähteandmed!$H$45*(Kraadpäevad!$G$4-Kraadpäevad!C2802)),Lähteandmed!$I$45)</f>
        <v/>
      </c>
      <c r="N2802" s="114">
        <f>IFERROR(($G$4-M2802)/($G$4-C2802),Lähteandmed!$H$45)</f>
        <v>0</v>
      </c>
      <c r="O2802" s="276">
        <f t="shared" si="87"/>
        <v>18.7</v>
      </c>
      <c r="P2802" s="276">
        <f>IF(O2802&lt;($G$6-1),Lähteandmed!$E$45*1.2*1.005*(($G$6-1)-O2802),0)</f>
        <v>0</v>
      </c>
    </row>
    <row r="2803" spans="2:16">
      <c r="B2803" s="113">
        <v>2799</v>
      </c>
      <c r="C2803" s="113">
        <v>19.7</v>
      </c>
      <c r="D2803" s="276" t="str">
        <f t="shared" si="86"/>
        <v>0</v>
      </c>
      <c r="L2803" s="114">
        <f>IF(C2803&lt;$G$6,Lähteandmed!$E$45*1.2*1.005*($G$6-O2803),0)</f>
        <v>0</v>
      </c>
      <c r="M2803" s="276" t="str">
        <f>IF(($G$4-Lähteandmed!$H$45*(Kraadpäevad!$G$4-Kraadpäevad!C2803))&gt;Lähteandmed!$I$45,($G$4-Lähteandmed!$H$45*(Kraadpäevad!$G$4-Kraadpäevad!C2803)),Lähteandmed!$I$45)</f>
        <v/>
      </c>
      <c r="N2803" s="114">
        <f>IFERROR(($G$4-M2803)/($G$4-C2803),Lähteandmed!$H$45)</f>
        <v>0</v>
      </c>
      <c r="O2803" s="276">
        <f t="shared" si="87"/>
        <v>19.7</v>
      </c>
      <c r="P2803" s="276">
        <f>IF(O2803&lt;($G$6-1),Lähteandmed!$E$45*1.2*1.005*(($G$6-1)-O2803),0)</f>
        <v>0</v>
      </c>
    </row>
    <row r="2804" spans="2:16">
      <c r="B2804" s="113">
        <v>2800</v>
      </c>
      <c r="C2804" s="113">
        <v>18.600000000000001</v>
      </c>
      <c r="D2804" s="276" t="str">
        <f t="shared" si="86"/>
        <v>0</v>
      </c>
      <c r="L2804" s="114">
        <f>IF(C2804&lt;$G$6,Lähteandmed!$E$45*1.2*1.005*($G$6-O2804),0)</f>
        <v>0</v>
      </c>
      <c r="M2804" s="276" t="str">
        <f>IF(($G$4-Lähteandmed!$H$45*(Kraadpäevad!$G$4-Kraadpäevad!C2804))&gt;Lähteandmed!$I$45,($G$4-Lähteandmed!$H$45*(Kraadpäevad!$G$4-Kraadpäevad!C2804)),Lähteandmed!$I$45)</f>
        <v/>
      </c>
      <c r="N2804" s="114">
        <f>IFERROR(($G$4-M2804)/($G$4-C2804),Lähteandmed!$H$45)</f>
        <v>0</v>
      </c>
      <c r="O2804" s="276">
        <f t="shared" si="87"/>
        <v>18.600000000000001</v>
      </c>
      <c r="P2804" s="276">
        <f>IF(O2804&lt;($G$6-1),Lähteandmed!$E$45*1.2*1.005*(($G$6-1)-O2804),0)</f>
        <v>0</v>
      </c>
    </row>
    <row r="2805" spans="2:16">
      <c r="B2805" s="113">
        <v>2801</v>
      </c>
      <c r="C2805" s="113">
        <v>17.399999999999999</v>
      </c>
      <c r="D2805" s="276" t="str">
        <f t="shared" si="86"/>
        <v>0</v>
      </c>
      <c r="L2805" s="114">
        <f>IF(C2805&lt;$G$6,Lähteandmed!$E$45*1.2*1.005*($G$6-O2805),0)</f>
        <v>1.0515355200000025</v>
      </c>
      <c r="M2805" s="276" t="str">
        <f>IF(($G$4-Lähteandmed!$H$45*(Kraadpäevad!$G$4-Kraadpäevad!C2805))&gt;Lähteandmed!$I$45,($G$4-Lähteandmed!$H$45*(Kraadpäevad!$G$4-Kraadpäevad!C2805)),Lähteandmed!$I$45)</f>
        <v/>
      </c>
      <c r="N2805" s="114">
        <f>IFERROR(($G$4-M2805)/($G$4-C2805),Lähteandmed!$H$45)</f>
        <v>0</v>
      </c>
      <c r="O2805" s="276">
        <f t="shared" si="87"/>
        <v>17.399999999999999</v>
      </c>
      <c r="P2805" s="276">
        <f>IF(O2805&lt;($G$6-1),Lähteandmed!$E$45*1.2*1.005*(($G$6-1)-O2805),0)</f>
        <v>0</v>
      </c>
    </row>
    <row r="2806" spans="2:16">
      <c r="B2806" s="113">
        <v>2802</v>
      </c>
      <c r="C2806" s="113">
        <v>16.3</v>
      </c>
      <c r="D2806" s="276" t="str">
        <f t="shared" si="86"/>
        <v>0</v>
      </c>
      <c r="L2806" s="114">
        <f>IF(C2806&lt;$G$6,Lähteandmed!$E$45*1.2*1.005*($G$6-O2806),0)</f>
        <v>2.9793506399999985</v>
      </c>
      <c r="M2806" s="276" t="str">
        <f>IF(($G$4-Lähteandmed!$H$45*(Kraadpäevad!$G$4-Kraadpäevad!C2806))&gt;Lähteandmed!$I$45,($G$4-Lähteandmed!$H$45*(Kraadpäevad!$G$4-Kraadpäevad!C2806)),Lähteandmed!$I$45)</f>
        <v/>
      </c>
      <c r="N2806" s="114">
        <f>IFERROR(($G$4-M2806)/($G$4-C2806),Lähteandmed!$H$45)</f>
        <v>0</v>
      </c>
      <c r="O2806" s="276">
        <f t="shared" si="87"/>
        <v>16.3</v>
      </c>
      <c r="P2806" s="276">
        <f>IF(O2806&lt;($G$6-1),Lähteandmed!$E$45*1.2*1.005*(($G$6-1)-O2806),0)</f>
        <v>1.2267914399999986</v>
      </c>
    </row>
    <row r="2807" spans="2:16">
      <c r="B2807" s="113">
        <v>2803</v>
      </c>
      <c r="C2807" s="113">
        <v>15</v>
      </c>
      <c r="D2807" s="276" t="str">
        <f t="shared" si="86"/>
        <v>0</v>
      </c>
      <c r="L2807" s="114">
        <f>IF(C2807&lt;$G$6,Lähteandmed!$E$45*1.2*1.005*($G$6-O2807),0)</f>
        <v>5.2576775999999992</v>
      </c>
      <c r="M2807" s="276" t="str">
        <f>IF(($G$4-Lähteandmed!$H$45*(Kraadpäevad!$G$4-Kraadpäevad!C2807))&gt;Lähteandmed!$I$45,($G$4-Lähteandmed!$H$45*(Kraadpäevad!$G$4-Kraadpäevad!C2807)),Lähteandmed!$I$45)</f>
        <v/>
      </c>
      <c r="N2807" s="114">
        <f>IFERROR(($G$4-M2807)/($G$4-C2807),Lähteandmed!$H$45)</f>
        <v>0</v>
      </c>
      <c r="O2807" s="276">
        <f t="shared" si="87"/>
        <v>15</v>
      </c>
      <c r="P2807" s="276">
        <f>IF(O2807&lt;($G$6-1),Lähteandmed!$E$45*1.2*1.005*(($G$6-1)-O2807),0)</f>
        <v>3.5051183999999997</v>
      </c>
    </row>
    <row r="2808" spans="2:16">
      <c r="B2808" s="113">
        <v>2804</v>
      </c>
      <c r="C2808" s="113">
        <v>13.6</v>
      </c>
      <c r="D2808" s="276" t="str">
        <f t="shared" si="86"/>
        <v>0</v>
      </c>
      <c r="L2808" s="114">
        <f>IF(C2808&lt;$G$6,Lähteandmed!$E$45*1.2*1.005*($G$6-O2808),0)</f>
        <v>7.71126048</v>
      </c>
      <c r="M2808" s="276" t="str">
        <f>IF(($G$4-Lähteandmed!$H$45*(Kraadpäevad!$G$4-Kraadpäevad!C2808))&gt;Lähteandmed!$I$45,($G$4-Lähteandmed!$H$45*(Kraadpäevad!$G$4-Kraadpäevad!C2808)),Lähteandmed!$I$45)</f>
        <v/>
      </c>
      <c r="N2808" s="114">
        <f>IFERROR(($G$4-M2808)/($G$4-C2808),Lähteandmed!$H$45)</f>
        <v>0</v>
      </c>
      <c r="O2808" s="276">
        <f t="shared" si="87"/>
        <v>13.6</v>
      </c>
      <c r="P2808" s="276">
        <f>IF(O2808&lt;($G$6-1),Lähteandmed!$E$45*1.2*1.005*(($G$6-1)-O2808),0)</f>
        <v>5.9587012800000005</v>
      </c>
    </row>
    <row r="2809" spans="2:16">
      <c r="B2809" s="113">
        <v>2805</v>
      </c>
      <c r="C2809" s="113">
        <v>12.3</v>
      </c>
      <c r="D2809" s="276" t="str">
        <f t="shared" si="86"/>
        <v>0</v>
      </c>
      <c r="L2809" s="114">
        <f>IF(C2809&lt;$G$6,Lähteandmed!$E$45*1.2*1.005*($G$6-O2809),0)</f>
        <v>9.9895874399999975</v>
      </c>
      <c r="M2809" s="276" t="str">
        <f>IF(($G$4-Lähteandmed!$H$45*(Kraadpäevad!$G$4-Kraadpäevad!C2809))&gt;Lähteandmed!$I$45,($G$4-Lähteandmed!$H$45*(Kraadpäevad!$G$4-Kraadpäevad!C2809)),Lähteandmed!$I$45)</f>
        <v/>
      </c>
      <c r="N2809" s="114">
        <f>IFERROR(($G$4-M2809)/($G$4-C2809),Lähteandmed!$H$45)</f>
        <v>0</v>
      </c>
      <c r="O2809" s="276">
        <f t="shared" si="87"/>
        <v>12.3</v>
      </c>
      <c r="P2809" s="276">
        <f>IF(O2809&lt;($G$6-1),Lähteandmed!$E$45*1.2*1.005*(($G$6-1)-O2809),0)</f>
        <v>8.237028239999999</v>
      </c>
    </row>
    <row r="2810" spans="2:16">
      <c r="B2810" s="113">
        <v>2806</v>
      </c>
      <c r="C2810" s="113">
        <v>11.3</v>
      </c>
      <c r="D2810" s="276" t="str">
        <f t="shared" si="86"/>
        <v>0</v>
      </c>
      <c r="L2810" s="114">
        <f>IF(C2810&lt;$G$6,Lähteandmed!$E$45*1.2*1.005*($G$6-O2810),0)</f>
        <v>11.742146639999998</v>
      </c>
      <c r="M2810" s="276" t="str">
        <f>IF(($G$4-Lähteandmed!$H$45*(Kraadpäevad!$G$4-Kraadpäevad!C2810))&gt;Lähteandmed!$I$45,($G$4-Lähteandmed!$H$45*(Kraadpäevad!$G$4-Kraadpäevad!C2810)),Lähteandmed!$I$45)</f>
        <v/>
      </c>
      <c r="N2810" s="114">
        <f>IFERROR(($G$4-M2810)/($G$4-C2810),Lähteandmed!$H$45)</f>
        <v>0</v>
      </c>
      <c r="O2810" s="276">
        <f t="shared" si="87"/>
        <v>11.3</v>
      </c>
      <c r="P2810" s="276">
        <f>IF(O2810&lt;($G$6-1),Lähteandmed!$E$45*1.2*1.005*(($G$6-1)-O2810),0)</f>
        <v>9.9895874399999975</v>
      </c>
    </row>
    <row r="2811" spans="2:16">
      <c r="B2811" s="113">
        <v>2807</v>
      </c>
      <c r="C2811" s="113">
        <v>10.4</v>
      </c>
      <c r="D2811" s="276" t="str">
        <f t="shared" si="86"/>
        <v>0</v>
      </c>
      <c r="L2811" s="114">
        <f>IF(C2811&lt;$G$6,Lähteandmed!$E$45*1.2*1.005*($G$6-O2811),0)</f>
        <v>13.319449919999998</v>
      </c>
      <c r="M2811" s="276" t="str">
        <f>IF(($G$4-Lähteandmed!$H$45*(Kraadpäevad!$G$4-Kraadpäevad!C2811))&gt;Lähteandmed!$I$45,($G$4-Lähteandmed!$H$45*(Kraadpäevad!$G$4-Kraadpäevad!C2811)),Lähteandmed!$I$45)</f>
        <v/>
      </c>
      <c r="N2811" s="114">
        <f>IFERROR(($G$4-M2811)/($G$4-C2811),Lähteandmed!$H$45)</f>
        <v>0</v>
      </c>
      <c r="O2811" s="276">
        <f t="shared" si="87"/>
        <v>10.4</v>
      </c>
      <c r="P2811" s="276">
        <f>IF(O2811&lt;($G$6-1),Lähteandmed!$E$45*1.2*1.005*(($G$6-1)-O2811),0)</f>
        <v>11.566890719999998</v>
      </c>
    </row>
    <row r="2812" spans="2:16">
      <c r="B2812" s="113">
        <v>2808</v>
      </c>
      <c r="C2812" s="113">
        <v>9.4</v>
      </c>
      <c r="D2812" s="276">
        <f t="shared" si="86"/>
        <v>0.58879749586557928</v>
      </c>
      <c r="L2812" s="114">
        <f>IF(C2812&lt;$G$6,Lähteandmed!$E$45*1.2*1.005*($G$6-O2812),0)</f>
        <v>15.072009119999999</v>
      </c>
      <c r="M2812" s="276" t="str">
        <f>IF(($G$4-Lähteandmed!$H$45*(Kraadpäevad!$G$4-Kraadpäevad!C2812))&gt;Lähteandmed!$I$45,($G$4-Lähteandmed!$H$45*(Kraadpäevad!$G$4-Kraadpäevad!C2812)),Lähteandmed!$I$45)</f>
        <v/>
      </c>
      <c r="N2812" s="114">
        <f>IFERROR(($G$4-M2812)/($G$4-C2812),Lähteandmed!$H$45)</f>
        <v>0</v>
      </c>
      <c r="O2812" s="276">
        <f t="shared" si="87"/>
        <v>9.4</v>
      </c>
      <c r="P2812" s="276">
        <f>IF(O2812&lt;($G$6-1),Lähteandmed!$E$45*1.2*1.005*(($G$6-1)-O2812),0)</f>
        <v>13.319449919999998</v>
      </c>
    </row>
    <row r="2813" spans="2:16">
      <c r="B2813" s="113">
        <v>2809</v>
      </c>
      <c r="C2813" s="113">
        <v>8.3000000000000007</v>
      </c>
      <c r="D2813" s="276">
        <f t="shared" si="86"/>
        <v>1.6887974958655789</v>
      </c>
      <c r="L2813" s="114">
        <f>IF(C2813&lt;$G$6,Lähteandmed!$E$45*1.2*1.005*($G$6-O2813),0)</f>
        <v>16.999824239999999</v>
      </c>
      <c r="M2813" s="276" t="str">
        <f>IF(($G$4-Lähteandmed!$H$45*(Kraadpäevad!$G$4-Kraadpäevad!C2813))&gt;Lähteandmed!$I$45,($G$4-Lähteandmed!$H$45*(Kraadpäevad!$G$4-Kraadpäevad!C2813)),Lähteandmed!$I$45)</f>
        <v/>
      </c>
      <c r="N2813" s="114">
        <f>IFERROR(($G$4-M2813)/($G$4-C2813),Lähteandmed!$H$45)</f>
        <v>0</v>
      </c>
      <c r="O2813" s="276">
        <f t="shared" si="87"/>
        <v>8.3000000000000007</v>
      </c>
      <c r="P2813" s="276">
        <f>IF(O2813&lt;($G$6-1),Lähteandmed!$E$45*1.2*1.005*(($G$6-1)-O2813),0)</f>
        <v>15.247265039999998</v>
      </c>
    </row>
    <row r="2814" spans="2:16">
      <c r="B2814" s="113">
        <v>2810</v>
      </c>
      <c r="C2814" s="113">
        <v>7.2</v>
      </c>
      <c r="D2814" s="276">
        <f t="shared" si="86"/>
        <v>2.7887974958655795</v>
      </c>
      <c r="L2814" s="114">
        <f>IF(C2814&lt;$G$6,Lähteandmed!$E$45*1.2*1.005*($G$6-O2814),0)</f>
        <v>18.927639360000001</v>
      </c>
      <c r="M2814" s="276" t="str">
        <f>IF(($G$4-Lähteandmed!$H$45*(Kraadpäevad!$G$4-Kraadpäevad!C2814))&gt;Lähteandmed!$I$45,($G$4-Lähteandmed!$H$45*(Kraadpäevad!$G$4-Kraadpäevad!C2814)),Lähteandmed!$I$45)</f>
        <v/>
      </c>
      <c r="N2814" s="114">
        <f>IFERROR(($G$4-M2814)/($G$4-C2814),Lähteandmed!$H$45)</f>
        <v>0</v>
      </c>
      <c r="O2814" s="276">
        <f t="shared" si="87"/>
        <v>7.2</v>
      </c>
      <c r="P2814" s="276">
        <f>IF(O2814&lt;($G$6-1),Lähteandmed!$E$45*1.2*1.005*(($G$6-1)-O2814),0)</f>
        <v>17.17508016</v>
      </c>
    </row>
    <row r="2815" spans="2:16">
      <c r="B2815" s="113">
        <v>2811</v>
      </c>
      <c r="C2815" s="113">
        <v>6.1</v>
      </c>
      <c r="D2815" s="276">
        <f t="shared" si="86"/>
        <v>3.88879749586558</v>
      </c>
      <c r="L2815" s="114">
        <f>IF(C2815&lt;$G$6,Lähteandmed!$E$45*1.2*1.005*($G$6-O2815),0)</f>
        <v>20.855454479999999</v>
      </c>
      <c r="M2815" s="276" t="str">
        <f>IF(($G$4-Lähteandmed!$H$45*(Kraadpäevad!$G$4-Kraadpäevad!C2815))&gt;Lähteandmed!$I$45,($G$4-Lähteandmed!$H$45*(Kraadpäevad!$G$4-Kraadpäevad!C2815)),Lähteandmed!$I$45)</f>
        <v/>
      </c>
      <c r="N2815" s="114">
        <f>IFERROR(($G$4-M2815)/($G$4-C2815),Lähteandmed!$H$45)</f>
        <v>0</v>
      </c>
      <c r="O2815" s="276">
        <f t="shared" si="87"/>
        <v>6.1</v>
      </c>
      <c r="P2815" s="276">
        <f>IF(O2815&lt;($G$6-1),Lähteandmed!$E$45*1.2*1.005*(($G$6-1)-O2815),0)</f>
        <v>19.102895279999998</v>
      </c>
    </row>
    <row r="2816" spans="2:16">
      <c r="B2816" s="113">
        <v>2812</v>
      </c>
      <c r="C2816" s="113">
        <v>5.7</v>
      </c>
      <c r="D2816" s="276">
        <f t="shared" si="86"/>
        <v>4.2887974958655795</v>
      </c>
      <c r="L2816" s="114">
        <f>IF(C2816&lt;$G$6,Lähteandmed!$E$45*1.2*1.005*($G$6-O2816),0)</f>
        <v>21.556478160000001</v>
      </c>
      <c r="M2816" s="276" t="str">
        <f>IF(($G$4-Lähteandmed!$H$45*(Kraadpäevad!$G$4-Kraadpäevad!C2816))&gt;Lähteandmed!$I$45,($G$4-Lähteandmed!$H$45*(Kraadpäevad!$G$4-Kraadpäevad!C2816)),Lähteandmed!$I$45)</f>
        <v/>
      </c>
      <c r="N2816" s="114">
        <f>IFERROR(($G$4-M2816)/($G$4-C2816),Lähteandmed!$H$45)</f>
        <v>0</v>
      </c>
      <c r="O2816" s="276">
        <f t="shared" si="87"/>
        <v>5.7</v>
      </c>
      <c r="P2816" s="276">
        <f>IF(O2816&lt;($G$6-1),Lähteandmed!$E$45*1.2*1.005*(($G$6-1)-O2816),0)</f>
        <v>19.803918960000001</v>
      </c>
    </row>
    <row r="2817" spans="2:16">
      <c r="B2817" s="113">
        <v>2813</v>
      </c>
      <c r="C2817" s="113">
        <v>5.4</v>
      </c>
      <c r="D2817" s="276">
        <f t="shared" si="86"/>
        <v>4.5887974958655793</v>
      </c>
      <c r="L2817" s="114">
        <f>IF(C2817&lt;$G$6,Lähteandmed!$E$45*1.2*1.005*($G$6-O2817),0)</f>
        <v>22.082245919999998</v>
      </c>
      <c r="M2817" s="276" t="str">
        <f>IF(($G$4-Lähteandmed!$H$45*(Kraadpäevad!$G$4-Kraadpäevad!C2817))&gt;Lähteandmed!$I$45,($G$4-Lähteandmed!$H$45*(Kraadpäevad!$G$4-Kraadpäevad!C2817)),Lähteandmed!$I$45)</f>
        <v/>
      </c>
      <c r="N2817" s="114">
        <f>IFERROR(($G$4-M2817)/($G$4-C2817),Lähteandmed!$H$45)</f>
        <v>0</v>
      </c>
      <c r="O2817" s="276">
        <f t="shared" si="87"/>
        <v>5.4</v>
      </c>
      <c r="P2817" s="276">
        <f>IF(O2817&lt;($G$6-1),Lähteandmed!$E$45*1.2*1.005*(($G$6-1)-O2817),0)</f>
        <v>20.329686719999998</v>
      </c>
    </row>
    <row r="2818" spans="2:16">
      <c r="B2818" s="113">
        <v>2814</v>
      </c>
      <c r="C2818" s="113">
        <v>5</v>
      </c>
      <c r="D2818" s="276">
        <f t="shared" si="86"/>
        <v>4.9887974958655796</v>
      </c>
      <c r="L2818" s="114">
        <f>IF(C2818&lt;$G$6,Lähteandmed!$E$45*1.2*1.005*($G$6-O2818),0)</f>
        <v>22.783269599999997</v>
      </c>
      <c r="M2818" s="276" t="str">
        <f>IF(($G$4-Lähteandmed!$H$45*(Kraadpäevad!$G$4-Kraadpäevad!C2818))&gt;Lähteandmed!$I$45,($G$4-Lähteandmed!$H$45*(Kraadpäevad!$G$4-Kraadpäevad!C2818)),Lähteandmed!$I$45)</f>
        <v/>
      </c>
      <c r="N2818" s="114">
        <f>IFERROR(($G$4-M2818)/($G$4-C2818),Lähteandmed!$H$45)</f>
        <v>0</v>
      </c>
      <c r="O2818" s="276">
        <f t="shared" si="87"/>
        <v>5</v>
      </c>
      <c r="P2818" s="276">
        <f>IF(O2818&lt;($G$6-1),Lähteandmed!$E$45*1.2*1.005*(($G$6-1)-O2818),0)</f>
        <v>21.030710399999997</v>
      </c>
    </row>
    <row r="2819" spans="2:16">
      <c r="B2819" s="113">
        <v>2815</v>
      </c>
      <c r="C2819" s="113">
        <v>4.9000000000000004</v>
      </c>
      <c r="D2819" s="276">
        <f t="shared" si="86"/>
        <v>5.0887974958655793</v>
      </c>
      <c r="L2819" s="114">
        <f>IF(C2819&lt;$G$6,Lähteandmed!$E$45*1.2*1.005*($G$6-O2819),0)</f>
        <v>22.958525519999998</v>
      </c>
      <c r="M2819" s="276" t="str">
        <f>IF(($G$4-Lähteandmed!$H$45*(Kraadpäevad!$G$4-Kraadpäevad!C2819))&gt;Lähteandmed!$I$45,($G$4-Lähteandmed!$H$45*(Kraadpäevad!$G$4-Kraadpäevad!C2819)),Lähteandmed!$I$45)</f>
        <v/>
      </c>
      <c r="N2819" s="114">
        <f>IFERROR(($G$4-M2819)/($G$4-C2819),Lähteandmed!$H$45)</f>
        <v>0</v>
      </c>
      <c r="O2819" s="276">
        <f t="shared" si="87"/>
        <v>4.9000000000000004</v>
      </c>
      <c r="P2819" s="276">
        <f>IF(O2819&lt;($G$6-1),Lähteandmed!$E$45*1.2*1.005*(($G$6-1)-O2819),0)</f>
        <v>21.205966319999998</v>
      </c>
    </row>
    <row r="2820" spans="2:16">
      <c r="B2820" s="113">
        <v>2816</v>
      </c>
      <c r="C2820" s="113">
        <v>4.7</v>
      </c>
      <c r="D2820" s="276">
        <f t="shared" ref="D2820:D2883" si="88">IFERROR(IF($G$5-C2820&gt;0,$G$5-C2820,"0"),0)</f>
        <v>5.2887974958655795</v>
      </c>
      <c r="L2820" s="114">
        <f>IF(C2820&lt;$G$6,Lähteandmed!$E$45*1.2*1.005*($G$6-O2820),0)</f>
        <v>23.309037359999998</v>
      </c>
      <c r="M2820" s="276" t="str">
        <f>IF(($G$4-Lähteandmed!$H$45*(Kraadpäevad!$G$4-Kraadpäevad!C2820))&gt;Lähteandmed!$I$45,($G$4-Lähteandmed!$H$45*(Kraadpäevad!$G$4-Kraadpäevad!C2820)),Lähteandmed!$I$45)</f>
        <v/>
      </c>
      <c r="N2820" s="114">
        <f>IFERROR(($G$4-M2820)/($G$4-C2820),Lähteandmed!$H$45)</f>
        <v>0</v>
      </c>
      <c r="O2820" s="276">
        <f t="shared" ref="O2820:O2883" si="89">N2820*($G$4-C2820)+C2820</f>
        <v>4.7</v>
      </c>
      <c r="P2820" s="276">
        <f>IF(O2820&lt;($G$6-1),Lähteandmed!$E$45*1.2*1.005*(($G$6-1)-O2820),0)</f>
        <v>21.556478160000001</v>
      </c>
    </row>
    <row r="2821" spans="2:16">
      <c r="B2821" s="113">
        <v>2817</v>
      </c>
      <c r="C2821" s="113">
        <v>4.5999999999999996</v>
      </c>
      <c r="D2821" s="276">
        <f t="shared" si="88"/>
        <v>5.38879749586558</v>
      </c>
      <c r="L2821" s="114">
        <f>IF(C2821&lt;$G$6,Lähteandmed!$E$45*1.2*1.005*($G$6-O2821),0)</f>
        <v>23.484293279999999</v>
      </c>
      <c r="M2821" s="276" t="str">
        <f>IF(($G$4-Lähteandmed!$H$45*(Kraadpäevad!$G$4-Kraadpäevad!C2821))&gt;Lähteandmed!$I$45,($G$4-Lähteandmed!$H$45*(Kraadpäevad!$G$4-Kraadpäevad!C2821)),Lähteandmed!$I$45)</f>
        <v/>
      </c>
      <c r="N2821" s="114">
        <f>IFERROR(($G$4-M2821)/($G$4-C2821),Lähteandmed!$H$45)</f>
        <v>0</v>
      </c>
      <c r="O2821" s="276">
        <f t="shared" si="89"/>
        <v>4.5999999999999996</v>
      </c>
      <c r="P2821" s="276">
        <f>IF(O2821&lt;($G$6-1),Lähteandmed!$E$45*1.2*1.005*(($G$6-1)-O2821),0)</f>
        <v>21.731734079999999</v>
      </c>
    </row>
    <row r="2822" spans="2:16">
      <c r="B2822" s="113">
        <v>2818</v>
      </c>
      <c r="C2822" s="113">
        <v>5.3</v>
      </c>
      <c r="D2822" s="276">
        <f t="shared" si="88"/>
        <v>4.6887974958655798</v>
      </c>
      <c r="L2822" s="114">
        <f>IF(C2822&lt;$G$6,Lähteandmed!$E$45*1.2*1.005*($G$6-O2822),0)</f>
        <v>22.257501839999996</v>
      </c>
      <c r="M2822" s="276" t="str">
        <f>IF(($G$4-Lähteandmed!$H$45*(Kraadpäevad!$G$4-Kraadpäevad!C2822))&gt;Lähteandmed!$I$45,($G$4-Lähteandmed!$H$45*(Kraadpäevad!$G$4-Kraadpäevad!C2822)),Lähteandmed!$I$45)</f>
        <v/>
      </c>
      <c r="N2822" s="114">
        <f>IFERROR(($G$4-M2822)/($G$4-C2822),Lähteandmed!$H$45)</f>
        <v>0</v>
      </c>
      <c r="O2822" s="276">
        <f t="shared" si="89"/>
        <v>5.3</v>
      </c>
      <c r="P2822" s="276">
        <f>IF(O2822&lt;($G$6-1),Lähteandmed!$E$45*1.2*1.005*(($G$6-1)-O2822),0)</f>
        <v>20.504942639999996</v>
      </c>
    </row>
    <row r="2823" spans="2:16">
      <c r="B2823" s="113">
        <v>2819</v>
      </c>
      <c r="C2823" s="113">
        <v>6.1</v>
      </c>
      <c r="D2823" s="276">
        <f t="shared" si="88"/>
        <v>3.88879749586558</v>
      </c>
      <c r="L2823" s="114">
        <f>IF(C2823&lt;$G$6,Lähteandmed!$E$45*1.2*1.005*($G$6-O2823),0)</f>
        <v>20.855454479999999</v>
      </c>
      <c r="M2823" s="276" t="str">
        <f>IF(($G$4-Lähteandmed!$H$45*(Kraadpäevad!$G$4-Kraadpäevad!C2823))&gt;Lähteandmed!$I$45,($G$4-Lähteandmed!$H$45*(Kraadpäevad!$G$4-Kraadpäevad!C2823)),Lähteandmed!$I$45)</f>
        <v/>
      </c>
      <c r="N2823" s="114">
        <f>IFERROR(($G$4-M2823)/($G$4-C2823),Lähteandmed!$H$45)</f>
        <v>0</v>
      </c>
      <c r="O2823" s="276">
        <f t="shared" si="89"/>
        <v>6.1</v>
      </c>
      <c r="P2823" s="276">
        <f>IF(O2823&lt;($G$6-1),Lähteandmed!$E$45*1.2*1.005*(($G$6-1)-O2823),0)</f>
        <v>19.102895279999998</v>
      </c>
    </row>
    <row r="2824" spans="2:16">
      <c r="B2824" s="113">
        <v>2820</v>
      </c>
      <c r="C2824" s="113">
        <v>6.8</v>
      </c>
      <c r="D2824" s="276">
        <f t="shared" si="88"/>
        <v>3.1887974958655798</v>
      </c>
      <c r="L2824" s="114">
        <f>IF(C2824&lt;$G$6,Lähteandmed!$E$45*1.2*1.005*($G$6-O2824),0)</f>
        <v>19.628663039999996</v>
      </c>
      <c r="M2824" s="276" t="str">
        <f>IF(($G$4-Lähteandmed!$H$45*(Kraadpäevad!$G$4-Kraadpäevad!C2824))&gt;Lähteandmed!$I$45,($G$4-Lähteandmed!$H$45*(Kraadpäevad!$G$4-Kraadpäevad!C2824)),Lähteandmed!$I$45)</f>
        <v/>
      </c>
      <c r="N2824" s="114">
        <f>IFERROR(($G$4-M2824)/($G$4-C2824),Lähteandmed!$H$45)</f>
        <v>0</v>
      </c>
      <c r="O2824" s="276">
        <f t="shared" si="89"/>
        <v>6.8</v>
      </c>
      <c r="P2824" s="276">
        <f>IF(O2824&lt;($G$6-1),Lähteandmed!$E$45*1.2*1.005*(($G$6-1)-O2824),0)</f>
        <v>17.876103839999999</v>
      </c>
    </row>
    <row r="2825" spans="2:16">
      <c r="B2825" s="113">
        <v>2821</v>
      </c>
      <c r="C2825" s="113">
        <v>7.4</v>
      </c>
      <c r="D2825" s="276">
        <f t="shared" si="88"/>
        <v>2.5887974958655793</v>
      </c>
      <c r="L2825" s="114">
        <f>IF(C2825&lt;$G$6,Lähteandmed!$E$45*1.2*1.005*($G$6-O2825),0)</f>
        <v>18.577127519999998</v>
      </c>
      <c r="M2825" s="276" t="str">
        <f>IF(($G$4-Lähteandmed!$H$45*(Kraadpäevad!$G$4-Kraadpäevad!C2825))&gt;Lähteandmed!$I$45,($G$4-Lähteandmed!$H$45*(Kraadpäevad!$G$4-Kraadpäevad!C2825)),Lähteandmed!$I$45)</f>
        <v/>
      </c>
      <c r="N2825" s="114">
        <f>IFERROR(($G$4-M2825)/($G$4-C2825),Lähteandmed!$H$45)</f>
        <v>0</v>
      </c>
      <c r="O2825" s="276">
        <f t="shared" si="89"/>
        <v>7.4</v>
      </c>
      <c r="P2825" s="276">
        <f>IF(O2825&lt;($G$6-1),Lähteandmed!$E$45*1.2*1.005*(($G$6-1)-O2825),0)</f>
        <v>16.824568319999997</v>
      </c>
    </row>
    <row r="2826" spans="2:16">
      <c r="B2826" s="113">
        <v>2822</v>
      </c>
      <c r="C2826" s="113">
        <v>7.9</v>
      </c>
      <c r="D2826" s="276">
        <f t="shared" si="88"/>
        <v>2.0887974958655793</v>
      </c>
      <c r="L2826" s="114">
        <f>IF(C2826&lt;$G$6,Lähteandmed!$E$45*1.2*1.005*($G$6-O2826),0)</f>
        <v>17.700847919999998</v>
      </c>
      <c r="M2826" s="276" t="str">
        <f>IF(($G$4-Lähteandmed!$H$45*(Kraadpäevad!$G$4-Kraadpäevad!C2826))&gt;Lähteandmed!$I$45,($G$4-Lähteandmed!$H$45*(Kraadpäevad!$G$4-Kraadpäevad!C2826)),Lähteandmed!$I$45)</f>
        <v/>
      </c>
      <c r="N2826" s="114">
        <f>IFERROR(($G$4-M2826)/($G$4-C2826),Lähteandmed!$H$45)</f>
        <v>0</v>
      </c>
      <c r="O2826" s="276">
        <f t="shared" si="89"/>
        <v>7.9</v>
      </c>
      <c r="P2826" s="276">
        <f>IF(O2826&lt;($G$6-1),Lähteandmed!$E$45*1.2*1.005*(($G$6-1)-O2826),0)</f>
        <v>15.948288719999999</v>
      </c>
    </row>
    <row r="2827" spans="2:16">
      <c r="B2827" s="113">
        <v>2823</v>
      </c>
      <c r="C2827" s="113">
        <v>8.5</v>
      </c>
      <c r="D2827" s="276">
        <f t="shared" si="88"/>
        <v>1.4887974958655796</v>
      </c>
      <c r="L2827" s="114">
        <f>IF(C2827&lt;$G$6,Lähteandmed!$E$45*1.2*1.005*($G$6-O2827),0)</f>
        <v>16.649312399999999</v>
      </c>
      <c r="M2827" s="276" t="str">
        <f>IF(($G$4-Lähteandmed!$H$45*(Kraadpäevad!$G$4-Kraadpäevad!C2827))&gt;Lähteandmed!$I$45,($G$4-Lähteandmed!$H$45*(Kraadpäevad!$G$4-Kraadpäevad!C2827)),Lähteandmed!$I$45)</f>
        <v/>
      </c>
      <c r="N2827" s="114">
        <f>IFERROR(($G$4-M2827)/($G$4-C2827),Lähteandmed!$H$45)</f>
        <v>0</v>
      </c>
      <c r="O2827" s="276">
        <f t="shared" si="89"/>
        <v>8.5</v>
      </c>
      <c r="P2827" s="276">
        <f>IF(O2827&lt;($G$6-1),Lähteandmed!$E$45*1.2*1.005*(($G$6-1)-O2827),0)</f>
        <v>14.896753199999999</v>
      </c>
    </row>
    <row r="2828" spans="2:16">
      <c r="B2828" s="113">
        <v>2824</v>
      </c>
      <c r="C2828" s="113">
        <v>7.4</v>
      </c>
      <c r="D2828" s="276">
        <f t="shared" si="88"/>
        <v>2.5887974958655793</v>
      </c>
      <c r="L2828" s="114">
        <f>IF(C2828&lt;$G$6,Lähteandmed!$E$45*1.2*1.005*($G$6-O2828),0)</f>
        <v>18.577127519999998</v>
      </c>
      <c r="M2828" s="276" t="str">
        <f>IF(($G$4-Lähteandmed!$H$45*(Kraadpäevad!$G$4-Kraadpäevad!C2828))&gt;Lähteandmed!$I$45,($G$4-Lähteandmed!$H$45*(Kraadpäevad!$G$4-Kraadpäevad!C2828)),Lähteandmed!$I$45)</f>
        <v/>
      </c>
      <c r="N2828" s="114">
        <f>IFERROR(($G$4-M2828)/($G$4-C2828),Lähteandmed!$H$45)</f>
        <v>0</v>
      </c>
      <c r="O2828" s="276">
        <f t="shared" si="89"/>
        <v>7.4</v>
      </c>
      <c r="P2828" s="276">
        <f>IF(O2828&lt;($G$6-1),Lähteandmed!$E$45*1.2*1.005*(($G$6-1)-O2828),0)</f>
        <v>16.824568319999997</v>
      </c>
    </row>
    <row r="2829" spans="2:16">
      <c r="B2829" s="113">
        <v>2825</v>
      </c>
      <c r="C2829" s="113">
        <v>6.2</v>
      </c>
      <c r="D2829" s="276">
        <f t="shared" si="88"/>
        <v>3.7887974958655795</v>
      </c>
      <c r="L2829" s="114">
        <f>IF(C2829&lt;$G$6,Lähteandmed!$E$45*1.2*1.005*($G$6-O2829),0)</f>
        <v>20.680198560000001</v>
      </c>
      <c r="M2829" s="276" t="str">
        <f>IF(($G$4-Lähteandmed!$H$45*(Kraadpäevad!$G$4-Kraadpäevad!C2829))&gt;Lähteandmed!$I$45,($G$4-Lähteandmed!$H$45*(Kraadpäevad!$G$4-Kraadpäevad!C2829)),Lähteandmed!$I$45)</f>
        <v/>
      </c>
      <c r="N2829" s="114">
        <f>IFERROR(($G$4-M2829)/($G$4-C2829),Lähteandmed!$H$45)</f>
        <v>0</v>
      </c>
      <c r="O2829" s="276">
        <f t="shared" si="89"/>
        <v>6.2</v>
      </c>
      <c r="P2829" s="276">
        <f>IF(O2829&lt;($G$6-1),Lähteandmed!$E$45*1.2*1.005*(($G$6-1)-O2829),0)</f>
        <v>18.927639360000001</v>
      </c>
    </row>
    <row r="2830" spans="2:16">
      <c r="B2830" s="113">
        <v>2826</v>
      </c>
      <c r="C2830" s="113">
        <v>5.0999999999999996</v>
      </c>
      <c r="D2830" s="276">
        <f t="shared" si="88"/>
        <v>4.88879749586558</v>
      </c>
      <c r="L2830" s="114">
        <f>IF(C2830&lt;$G$6,Lähteandmed!$E$45*1.2*1.005*($G$6-O2830),0)</f>
        <v>22.608013679999999</v>
      </c>
      <c r="M2830" s="276" t="str">
        <f>IF(($G$4-Lähteandmed!$H$45*(Kraadpäevad!$G$4-Kraadpäevad!C2830))&gt;Lähteandmed!$I$45,($G$4-Lähteandmed!$H$45*(Kraadpäevad!$G$4-Kraadpäevad!C2830)),Lähteandmed!$I$45)</f>
        <v/>
      </c>
      <c r="N2830" s="114">
        <f>IFERROR(($G$4-M2830)/($G$4-C2830),Lähteandmed!$H$45)</f>
        <v>0</v>
      </c>
      <c r="O2830" s="276">
        <f t="shared" si="89"/>
        <v>5.0999999999999996</v>
      </c>
      <c r="P2830" s="276">
        <f>IF(O2830&lt;($G$6-1),Lähteandmed!$E$45*1.2*1.005*(($G$6-1)-O2830),0)</f>
        <v>20.855454479999999</v>
      </c>
    </row>
    <row r="2831" spans="2:16">
      <c r="B2831" s="113">
        <v>2827</v>
      </c>
      <c r="C2831" s="113">
        <v>4.9000000000000004</v>
      </c>
      <c r="D2831" s="276">
        <f t="shared" si="88"/>
        <v>5.0887974958655793</v>
      </c>
      <c r="L2831" s="114">
        <f>IF(C2831&lt;$G$6,Lähteandmed!$E$45*1.2*1.005*($G$6-O2831),0)</f>
        <v>22.958525519999998</v>
      </c>
      <c r="M2831" s="276" t="str">
        <f>IF(($G$4-Lähteandmed!$H$45*(Kraadpäevad!$G$4-Kraadpäevad!C2831))&gt;Lähteandmed!$I$45,($G$4-Lähteandmed!$H$45*(Kraadpäevad!$G$4-Kraadpäevad!C2831)),Lähteandmed!$I$45)</f>
        <v/>
      </c>
      <c r="N2831" s="114">
        <f>IFERROR(($G$4-M2831)/($G$4-C2831),Lähteandmed!$H$45)</f>
        <v>0</v>
      </c>
      <c r="O2831" s="276">
        <f t="shared" si="89"/>
        <v>4.9000000000000004</v>
      </c>
      <c r="P2831" s="276">
        <f>IF(O2831&lt;($G$6-1),Lähteandmed!$E$45*1.2*1.005*(($G$6-1)-O2831),0)</f>
        <v>21.205966319999998</v>
      </c>
    </row>
    <row r="2832" spans="2:16">
      <c r="B2832" s="113">
        <v>2828</v>
      </c>
      <c r="C2832" s="113">
        <v>4.5999999999999996</v>
      </c>
      <c r="D2832" s="276">
        <f t="shared" si="88"/>
        <v>5.38879749586558</v>
      </c>
      <c r="L2832" s="114">
        <f>IF(C2832&lt;$G$6,Lähteandmed!$E$45*1.2*1.005*($G$6-O2832),0)</f>
        <v>23.484293279999999</v>
      </c>
      <c r="M2832" s="276" t="str">
        <f>IF(($G$4-Lähteandmed!$H$45*(Kraadpäevad!$G$4-Kraadpäevad!C2832))&gt;Lähteandmed!$I$45,($G$4-Lähteandmed!$H$45*(Kraadpäevad!$G$4-Kraadpäevad!C2832)),Lähteandmed!$I$45)</f>
        <v/>
      </c>
      <c r="N2832" s="114">
        <f>IFERROR(($G$4-M2832)/($G$4-C2832),Lähteandmed!$H$45)</f>
        <v>0</v>
      </c>
      <c r="O2832" s="276">
        <f t="shared" si="89"/>
        <v>4.5999999999999996</v>
      </c>
      <c r="P2832" s="276">
        <f>IF(O2832&lt;($G$6-1),Lähteandmed!$E$45*1.2*1.005*(($G$6-1)-O2832),0)</f>
        <v>21.731734079999999</v>
      </c>
    </row>
    <row r="2833" spans="2:16">
      <c r="B2833" s="113">
        <v>2829</v>
      </c>
      <c r="C2833" s="113">
        <v>4.4000000000000004</v>
      </c>
      <c r="D2833" s="276">
        <f t="shared" si="88"/>
        <v>5.5887974958655793</v>
      </c>
      <c r="L2833" s="114">
        <f>IF(C2833&lt;$G$6,Lähteandmed!$E$45*1.2*1.005*($G$6-O2833),0)</f>
        <v>23.834805119999999</v>
      </c>
      <c r="M2833" s="276" t="str">
        <f>IF(($G$4-Lähteandmed!$H$45*(Kraadpäevad!$G$4-Kraadpäevad!C2833))&gt;Lähteandmed!$I$45,($G$4-Lähteandmed!$H$45*(Kraadpäevad!$G$4-Kraadpäevad!C2833)),Lähteandmed!$I$45)</f>
        <v/>
      </c>
      <c r="N2833" s="114">
        <f>IFERROR(($G$4-M2833)/($G$4-C2833),Lähteandmed!$H$45)</f>
        <v>0</v>
      </c>
      <c r="O2833" s="276">
        <f t="shared" si="89"/>
        <v>4.4000000000000004</v>
      </c>
      <c r="P2833" s="276">
        <f>IF(O2833&lt;($G$6-1),Lähteandmed!$E$45*1.2*1.005*(($G$6-1)-O2833),0)</f>
        <v>22.082245919999998</v>
      </c>
    </row>
    <row r="2834" spans="2:16">
      <c r="B2834" s="113">
        <v>2830</v>
      </c>
      <c r="C2834" s="113">
        <v>4.4000000000000004</v>
      </c>
      <c r="D2834" s="276">
        <f t="shared" si="88"/>
        <v>5.5887974958655793</v>
      </c>
      <c r="L2834" s="114">
        <f>IF(C2834&lt;$G$6,Lähteandmed!$E$45*1.2*1.005*($G$6-O2834),0)</f>
        <v>23.834805119999999</v>
      </c>
      <c r="M2834" s="276" t="str">
        <f>IF(($G$4-Lähteandmed!$H$45*(Kraadpäevad!$G$4-Kraadpäevad!C2834))&gt;Lähteandmed!$I$45,($G$4-Lähteandmed!$H$45*(Kraadpäevad!$G$4-Kraadpäevad!C2834)),Lähteandmed!$I$45)</f>
        <v/>
      </c>
      <c r="N2834" s="114">
        <f>IFERROR(($G$4-M2834)/($G$4-C2834),Lähteandmed!$H$45)</f>
        <v>0</v>
      </c>
      <c r="O2834" s="276">
        <f t="shared" si="89"/>
        <v>4.4000000000000004</v>
      </c>
      <c r="P2834" s="276">
        <f>IF(O2834&lt;($G$6-1),Lähteandmed!$E$45*1.2*1.005*(($G$6-1)-O2834),0)</f>
        <v>22.082245919999998</v>
      </c>
    </row>
    <row r="2835" spans="2:16">
      <c r="B2835" s="113">
        <v>2831</v>
      </c>
      <c r="C2835" s="113">
        <v>4.4000000000000004</v>
      </c>
      <c r="D2835" s="276">
        <f t="shared" si="88"/>
        <v>5.5887974958655793</v>
      </c>
      <c r="L2835" s="114">
        <f>IF(C2835&lt;$G$6,Lähteandmed!$E$45*1.2*1.005*($G$6-O2835),0)</f>
        <v>23.834805119999999</v>
      </c>
      <c r="M2835" s="276" t="str">
        <f>IF(($G$4-Lähteandmed!$H$45*(Kraadpäevad!$G$4-Kraadpäevad!C2835))&gt;Lähteandmed!$I$45,($G$4-Lähteandmed!$H$45*(Kraadpäevad!$G$4-Kraadpäevad!C2835)),Lähteandmed!$I$45)</f>
        <v/>
      </c>
      <c r="N2835" s="114">
        <f>IFERROR(($G$4-M2835)/($G$4-C2835),Lähteandmed!$H$45)</f>
        <v>0</v>
      </c>
      <c r="O2835" s="276">
        <f t="shared" si="89"/>
        <v>4.4000000000000004</v>
      </c>
      <c r="P2835" s="276">
        <f>IF(O2835&lt;($G$6-1),Lähteandmed!$E$45*1.2*1.005*(($G$6-1)-O2835),0)</f>
        <v>22.082245919999998</v>
      </c>
    </row>
    <row r="2836" spans="2:16">
      <c r="B2836" s="113">
        <v>2832</v>
      </c>
      <c r="C2836" s="113">
        <v>4.4000000000000004</v>
      </c>
      <c r="D2836" s="276">
        <f t="shared" si="88"/>
        <v>5.5887974958655793</v>
      </c>
      <c r="L2836" s="114">
        <f>IF(C2836&lt;$G$6,Lähteandmed!$E$45*1.2*1.005*($G$6-O2836),0)</f>
        <v>23.834805119999999</v>
      </c>
      <c r="M2836" s="276" t="str">
        <f>IF(($G$4-Lähteandmed!$H$45*(Kraadpäevad!$G$4-Kraadpäevad!C2836))&gt;Lähteandmed!$I$45,($G$4-Lähteandmed!$H$45*(Kraadpäevad!$G$4-Kraadpäevad!C2836)),Lähteandmed!$I$45)</f>
        <v/>
      </c>
      <c r="N2836" s="114">
        <f>IFERROR(($G$4-M2836)/($G$4-C2836),Lähteandmed!$H$45)</f>
        <v>0</v>
      </c>
      <c r="O2836" s="276">
        <f t="shared" si="89"/>
        <v>4.4000000000000004</v>
      </c>
      <c r="P2836" s="276">
        <f>IF(O2836&lt;($G$6-1),Lähteandmed!$E$45*1.2*1.005*(($G$6-1)-O2836),0)</f>
        <v>22.082245919999998</v>
      </c>
    </row>
    <row r="2837" spans="2:16">
      <c r="B2837" s="113">
        <v>2833</v>
      </c>
      <c r="C2837" s="113">
        <v>4.0999999999999996</v>
      </c>
      <c r="D2837" s="276">
        <f t="shared" si="88"/>
        <v>5.88879749586558</v>
      </c>
      <c r="L2837" s="114">
        <f>IF(C2837&lt;$G$6,Lähteandmed!$E$45*1.2*1.005*($G$6-O2837),0)</f>
        <v>24.360572879999999</v>
      </c>
      <c r="M2837" s="276" t="str">
        <f>IF(($G$4-Lähteandmed!$H$45*(Kraadpäevad!$G$4-Kraadpäevad!C2837))&gt;Lähteandmed!$I$45,($G$4-Lähteandmed!$H$45*(Kraadpäevad!$G$4-Kraadpäevad!C2837)),Lähteandmed!$I$45)</f>
        <v/>
      </c>
      <c r="N2837" s="114">
        <f>IFERROR(($G$4-M2837)/($G$4-C2837),Lähteandmed!$H$45)</f>
        <v>0</v>
      </c>
      <c r="O2837" s="276">
        <f t="shared" si="89"/>
        <v>4.0999999999999996</v>
      </c>
      <c r="P2837" s="276">
        <f>IF(O2837&lt;($G$6-1),Lähteandmed!$E$45*1.2*1.005*(($G$6-1)-O2837),0)</f>
        <v>22.608013679999999</v>
      </c>
    </row>
    <row r="2838" spans="2:16">
      <c r="B2838" s="113">
        <v>2834</v>
      </c>
      <c r="C2838" s="113">
        <v>3.8</v>
      </c>
      <c r="D2838" s="276">
        <f t="shared" si="88"/>
        <v>6.1887974958655798</v>
      </c>
      <c r="L2838" s="114">
        <f>IF(C2838&lt;$G$6,Lähteandmed!$E$45*1.2*1.005*($G$6-O2838),0)</f>
        <v>24.886340639999997</v>
      </c>
      <c r="M2838" s="276" t="str">
        <f>IF(($G$4-Lähteandmed!$H$45*(Kraadpäevad!$G$4-Kraadpäevad!C2838))&gt;Lähteandmed!$I$45,($G$4-Lähteandmed!$H$45*(Kraadpäevad!$G$4-Kraadpäevad!C2838)),Lähteandmed!$I$45)</f>
        <v/>
      </c>
      <c r="N2838" s="114">
        <f>IFERROR(($G$4-M2838)/($G$4-C2838),Lähteandmed!$H$45)</f>
        <v>0</v>
      </c>
      <c r="O2838" s="276">
        <f t="shared" si="89"/>
        <v>3.8</v>
      </c>
      <c r="P2838" s="276">
        <f>IF(O2838&lt;($G$6-1),Lähteandmed!$E$45*1.2*1.005*(($G$6-1)-O2838),0)</f>
        <v>23.133781439999996</v>
      </c>
    </row>
    <row r="2839" spans="2:16">
      <c r="B2839" s="113">
        <v>2835</v>
      </c>
      <c r="C2839" s="113">
        <v>3.5</v>
      </c>
      <c r="D2839" s="276">
        <f t="shared" si="88"/>
        <v>6.4887974958655796</v>
      </c>
      <c r="L2839" s="114">
        <f>IF(C2839&lt;$G$6,Lähteandmed!$E$45*1.2*1.005*($G$6-O2839),0)</f>
        <v>25.412108399999997</v>
      </c>
      <c r="M2839" s="276" t="str">
        <f>IF(($G$4-Lähteandmed!$H$45*(Kraadpäevad!$G$4-Kraadpäevad!C2839))&gt;Lähteandmed!$I$45,($G$4-Lähteandmed!$H$45*(Kraadpäevad!$G$4-Kraadpäevad!C2839)),Lähteandmed!$I$45)</f>
        <v/>
      </c>
      <c r="N2839" s="114">
        <f>IFERROR(($G$4-M2839)/($G$4-C2839),Lähteandmed!$H$45)</f>
        <v>0</v>
      </c>
      <c r="O2839" s="276">
        <f t="shared" si="89"/>
        <v>3.5</v>
      </c>
      <c r="P2839" s="276">
        <f>IF(O2839&lt;($G$6-1),Lähteandmed!$E$45*1.2*1.005*(($G$6-1)-O2839),0)</f>
        <v>23.659549199999997</v>
      </c>
    </row>
    <row r="2840" spans="2:16">
      <c r="B2840" s="113">
        <v>2836</v>
      </c>
      <c r="C2840" s="113">
        <v>3.1</v>
      </c>
      <c r="D2840" s="276">
        <f t="shared" si="88"/>
        <v>6.88879749586558</v>
      </c>
      <c r="L2840" s="114">
        <f>IF(C2840&lt;$G$6,Lähteandmed!$E$45*1.2*1.005*($G$6-O2840),0)</f>
        <v>26.11313208</v>
      </c>
      <c r="M2840" s="276" t="str">
        <f>IF(($G$4-Lähteandmed!$H$45*(Kraadpäevad!$G$4-Kraadpäevad!C2840))&gt;Lähteandmed!$I$45,($G$4-Lähteandmed!$H$45*(Kraadpäevad!$G$4-Kraadpäevad!C2840)),Lähteandmed!$I$45)</f>
        <v/>
      </c>
      <c r="N2840" s="114">
        <f>IFERROR(($G$4-M2840)/($G$4-C2840),Lähteandmed!$H$45)</f>
        <v>0</v>
      </c>
      <c r="O2840" s="276">
        <f t="shared" si="89"/>
        <v>3.1</v>
      </c>
      <c r="P2840" s="276">
        <f>IF(O2840&lt;($G$6-1),Lähteandmed!$E$45*1.2*1.005*(($G$6-1)-O2840),0)</f>
        <v>24.360572879999999</v>
      </c>
    </row>
    <row r="2841" spans="2:16">
      <c r="B2841" s="113">
        <v>2837</v>
      </c>
      <c r="C2841" s="113">
        <v>2.6</v>
      </c>
      <c r="D2841" s="276">
        <f t="shared" si="88"/>
        <v>7.38879749586558</v>
      </c>
      <c r="L2841" s="114">
        <f>IF(C2841&lt;$G$6,Lähteandmed!$E$45*1.2*1.005*($G$6-O2841),0)</f>
        <v>26.98941168</v>
      </c>
      <c r="M2841" s="276" t="str">
        <f>IF(($G$4-Lähteandmed!$H$45*(Kraadpäevad!$G$4-Kraadpäevad!C2841))&gt;Lähteandmed!$I$45,($G$4-Lähteandmed!$H$45*(Kraadpäevad!$G$4-Kraadpäevad!C2841)),Lähteandmed!$I$45)</f>
        <v/>
      </c>
      <c r="N2841" s="114">
        <f>IFERROR(($G$4-M2841)/($G$4-C2841),Lähteandmed!$H$45)</f>
        <v>0</v>
      </c>
      <c r="O2841" s="276">
        <f t="shared" si="89"/>
        <v>2.6</v>
      </c>
      <c r="P2841" s="276">
        <f>IF(O2841&lt;($G$6-1),Lähteandmed!$E$45*1.2*1.005*(($G$6-1)-O2841),0)</f>
        <v>25.23685248</v>
      </c>
    </row>
    <row r="2842" spans="2:16">
      <c r="B2842" s="113">
        <v>2838</v>
      </c>
      <c r="C2842" s="113">
        <v>2.2000000000000002</v>
      </c>
      <c r="D2842" s="276">
        <f t="shared" si="88"/>
        <v>7.7887974958655795</v>
      </c>
      <c r="L2842" s="114">
        <f>IF(C2842&lt;$G$6,Lähteandmed!$E$45*1.2*1.005*($G$6-O2842),0)</f>
        <v>27.690435359999999</v>
      </c>
      <c r="M2842" s="276" t="str">
        <f>IF(($G$4-Lähteandmed!$H$45*(Kraadpäevad!$G$4-Kraadpäevad!C2842))&gt;Lähteandmed!$I$45,($G$4-Lähteandmed!$H$45*(Kraadpäevad!$G$4-Kraadpäevad!C2842)),Lähteandmed!$I$45)</f>
        <v/>
      </c>
      <c r="N2842" s="114">
        <f>IFERROR(($G$4-M2842)/($G$4-C2842),Lähteandmed!$H$45)</f>
        <v>0</v>
      </c>
      <c r="O2842" s="276">
        <f t="shared" si="89"/>
        <v>2.2000000000000002</v>
      </c>
      <c r="P2842" s="276">
        <f>IF(O2842&lt;($G$6-1),Lähteandmed!$E$45*1.2*1.005*(($G$6-1)-O2842),0)</f>
        <v>25.937876159999998</v>
      </c>
    </row>
    <row r="2843" spans="2:16">
      <c r="B2843" s="113">
        <v>2839</v>
      </c>
      <c r="C2843" s="113">
        <v>3</v>
      </c>
      <c r="D2843" s="276">
        <f t="shared" si="88"/>
        <v>6.9887974958655796</v>
      </c>
      <c r="L2843" s="114">
        <f>IF(C2843&lt;$G$6,Lähteandmed!$E$45*1.2*1.005*($G$6-O2843),0)</f>
        <v>26.288387999999998</v>
      </c>
      <c r="M2843" s="276" t="str">
        <f>IF(($G$4-Lähteandmed!$H$45*(Kraadpäevad!$G$4-Kraadpäevad!C2843))&gt;Lähteandmed!$I$45,($G$4-Lähteandmed!$H$45*(Kraadpäevad!$G$4-Kraadpäevad!C2843)),Lähteandmed!$I$45)</f>
        <v/>
      </c>
      <c r="N2843" s="114">
        <f>IFERROR(($G$4-M2843)/($G$4-C2843),Lähteandmed!$H$45)</f>
        <v>0</v>
      </c>
      <c r="O2843" s="276">
        <f t="shared" si="89"/>
        <v>3</v>
      </c>
      <c r="P2843" s="276">
        <f>IF(O2843&lt;($G$6-1),Lähteandmed!$E$45*1.2*1.005*(($G$6-1)-O2843),0)</f>
        <v>24.535828799999997</v>
      </c>
    </row>
    <row r="2844" spans="2:16">
      <c r="B2844" s="113">
        <v>2840</v>
      </c>
      <c r="C2844" s="113">
        <v>3.8</v>
      </c>
      <c r="D2844" s="276">
        <f t="shared" si="88"/>
        <v>6.1887974958655798</v>
      </c>
      <c r="L2844" s="114">
        <f>IF(C2844&lt;$G$6,Lähteandmed!$E$45*1.2*1.005*($G$6-O2844),0)</f>
        <v>24.886340639999997</v>
      </c>
      <c r="M2844" s="276" t="str">
        <f>IF(($G$4-Lähteandmed!$H$45*(Kraadpäevad!$G$4-Kraadpäevad!C2844))&gt;Lähteandmed!$I$45,($G$4-Lähteandmed!$H$45*(Kraadpäevad!$G$4-Kraadpäevad!C2844)),Lähteandmed!$I$45)</f>
        <v/>
      </c>
      <c r="N2844" s="114">
        <f>IFERROR(($G$4-M2844)/($G$4-C2844),Lähteandmed!$H$45)</f>
        <v>0</v>
      </c>
      <c r="O2844" s="276">
        <f t="shared" si="89"/>
        <v>3.8</v>
      </c>
      <c r="P2844" s="276">
        <f>IF(O2844&lt;($G$6-1),Lähteandmed!$E$45*1.2*1.005*(($G$6-1)-O2844),0)</f>
        <v>23.133781439999996</v>
      </c>
    </row>
    <row r="2845" spans="2:16">
      <c r="B2845" s="113">
        <v>2841</v>
      </c>
      <c r="C2845" s="113">
        <v>4.5999999999999996</v>
      </c>
      <c r="D2845" s="276">
        <f t="shared" si="88"/>
        <v>5.38879749586558</v>
      </c>
      <c r="L2845" s="114">
        <f>IF(C2845&lt;$G$6,Lähteandmed!$E$45*1.2*1.005*($G$6-O2845),0)</f>
        <v>23.484293279999999</v>
      </c>
      <c r="M2845" s="276" t="str">
        <f>IF(($G$4-Lähteandmed!$H$45*(Kraadpäevad!$G$4-Kraadpäevad!C2845))&gt;Lähteandmed!$I$45,($G$4-Lähteandmed!$H$45*(Kraadpäevad!$G$4-Kraadpäevad!C2845)),Lähteandmed!$I$45)</f>
        <v/>
      </c>
      <c r="N2845" s="114">
        <f>IFERROR(($G$4-M2845)/($G$4-C2845),Lähteandmed!$H$45)</f>
        <v>0</v>
      </c>
      <c r="O2845" s="276">
        <f t="shared" si="89"/>
        <v>4.5999999999999996</v>
      </c>
      <c r="P2845" s="276">
        <f>IF(O2845&lt;($G$6-1),Lähteandmed!$E$45*1.2*1.005*(($G$6-1)-O2845),0)</f>
        <v>21.731734079999999</v>
      </c>
    </row>
    <row r="2846" spans="2:16">
      <c r="B2846" s="113">
        <v>2842</v>
      </c>
      <c r="C2846" s="113">
        <v>5.6</v>
      </c>
      <c r="D2846" s="276">
        <f t="shared" si="88"/>
        <v>4.38879749586558</v>
      </c>
      <c r="L2846" s="114">
        <f>IF(C2846&lt;$G$6,Lähteandmed!$E$45*1.2*1.005*($G$6-O2846),0)</f>
        <v>21.731734079999999</v>
      </c>
      <c r="M2846" s="276" t="str">
        <f>IF(($G$4-Lähteandmed!$H$45*(Kraadpäevad!$G$4-Kraadpäevad!C2846))&gt;Lähteandmed!$I$45,($G$4-Lähteandmed!$H$45*(Kraadpäevad!$G$4-Kraadpäevad!C2846)),Lähteandmed!$I$45)</f>
        <v/>
      </c>
      <c r="N2846" s="114">
        <f>IFERROR(($G$4-M2846)/($G$4-C2846),Lähteandmed!$H$45)</f>
        <v>0</v>
      </c>
      <c r="O2846" s="276">
        <f t="shared" si="89"/>
        <v>5.6</v>
      </c>
      <c r="P2846" s="276">
        <f>IF(O2846&lt;($G$6-1),Lähteandmed!$E$45*1.2*1.005*(($G$6-1)-O2846),0)</f>
        <v>19.979174879999999</v>
      </c>
    </row>
    <row r="2847" spans="2:16">
      <c r="B2847" s="113">
        <v>2843</v>
      </c>
      <c r="C2847" s="113">
        <v>6.5</v>
      </c>
      <c r="D2847" s="276">
        <f t="shared" si="88"/>
        <v>3.4887974958655796</v>
      </c>
      <c r="L2847" s="114">
        <f>IF(C2847&lt;$G$6,Lähteandmed!$E$45*1.2*1.005*($G$6-O2847),0)</f>
        <v>20.1544308</v>
      </c>
      <c r="M2847" s="276" t="str">
        <f>IF(($G$4-Lähteandmed!$H$45*(Kraadpäevad!$G$4-Kraadpäevad!C2847))&gt;Lähteandmed!$I$45,($G$4-Lähteandmed!$H$45*(Kraadpäevad!$G$4-Kraadpäevad!C2847)),Lähteandmed!$I$45)</f>
        <v/>
      </c>
      <c r="N2847" s="114">
        <f>IFERROR(($G$4-M2847)/($G$4-C2847),Lähteandmed!$H$45)</f>
        <v>0</v>
      </c>
      <c r="O2847" s="276">
        <f t="shared" si="89"/>
        <v>6.5</v>
      </c>
      <c r="P2847" s="276">
        <f>IF(O2847&lt;($G$6-1),Lähteandmed!$E$45*1.2*1.005*(($G$6-1)-O2847),0)</f>
        <v>18.4018716</v>
      </c>
    </row>
    <row r="2848" spans="2:16">
      <c r="B2848" s="113">
        <v>2844</v>
      </c>
      <c r="C2848" s="113">
        <v>7.5</v>
      </c>
      <c r="D2848" s="276">
        <f t="shared" si="88"/>
        <v>2.4887974958655796</v>
      </c>
      <c r="L2848" s="114">
        <f>IF(C2848&lt;$G$6,Lähteandmed!$E$45*1.2*1.005*($G$6-O2848),0)</f>
        <v>18.4018716</v>
      </c>
      <c r="M2848" s="276" t="str">
        <f>IF(($G$4-Lähteandmed!$H$45*(Kraadpäevad!$G$4-Kraadpäevad!C2848))&gt;Lähteandmed!$I$45,($G$4-Lähteandmed!$H$45*(Kraadpäevad!$G$4-Kraadpäevad!C2848)),Lähteandmed!$I$45)</f>
        <v/>
      </c>
      <c r="N2848" s="114">
        <f>IFERROR(($G$4-M2848)/($G$4-C2848),Lähteandmed!$H$45)</f>
        <v>0</v>
      </c>
      <c r="O2848" s="276">
        <f t="shared" si="89"/>
        <v>7.5</v>
      </c>
      <c r="P2848" s="276">
        <f>IF(O2848&lt;($G$6-1),Lähteandmed!$E$45*1.2*1.005*(($G$6-1)-O2848),0)</f>
        <v>16.649312399999999</v>
      </c>
    </row>
    <row r="2849" spans="2:16">
      <c r="B2849" s="113">
        <v>2845</v>
      </c>
      <c r="C2849" s="113">
        <v>8.1999999999999993</v>
      </c>
      <c r="D2849" s="276">
        <f t="shared" si="88"/>
        <v>1.7887974958655803</v>
      </c>
      <c r="L2849" s="114">
        <f>IF(C2849&lt;$G$6,Lähteandmed!$E$45*1.2*1.005*($G$6-O2849),0)</f>
        <v>17.17508016</v>
      </c>
      <c r="M2849" s="276" t="str">
        <f>IF(($G$4-Lähteandmed!$H$45*(Kraadpäevad!$G$4-Kraadpäevad!C2849))&gt;Lähteandmed!$I$45,($G$4-Lähteandmed!$H$45*(Kraadpäevad!$G$4-Kraadpäevad!C2849)),Lähteandmed!$I$45)</f>
        <v/>
      </c>
      <c r="N2849" s="114">
        <f>IFERROR(($G$4-M2849)/($G$4-C2849),Lähteandmed!$H$45)</f>
        <v>0</v>
      </c>
      <c r="O2849" s="276">
        <f t="shared" si="89"/>
        <v>8.1999999999999993</v>
      </c>
      <c r="P2849" s="276">
        <f>IF(O2849&lt;($G$6-1),Lähteandmed!$E$45*1.2*1.005*(($G$6-1)-O2849),0)</f>
        <v>15.42252096</v>
      </c>
    </row>
    <row r="2850" spans="2:16">
      <c r="B2850" s="113">
        <v>2846</v>
      </c>
      <c r="C2850" s="113">
        <v>9</v>
      </c>
      <c r="D2850" s="276">
        <f t="shared" si="88"/>
        <v>0.98879749586557963</v>
      </c>
      <c r="L2850" s="114">
        <f>IF(C2850&lt;$G$6,Lähteandmed!$E$45*1.2*1.005*($G$6-O2850),0)</f>
        <v>15.773032799999999</v>
      </c>
      <c r="M2850" s="276" t="str">
        <f>IF(($G$4-Lähteandmed!$H$45*(Kraadpäevad!$G$4-Kraadpäevad!C2850))&gt;Lähteandmed!$I$45,($G$4-Lähteandmed!$H$45*(Kraadpäevad!$G$4-Kraadpäevad!C2850)),Lähteandmed!$I$45)</f>
        <v/>
      </c>
      <c r="N2850" s="114">
        <f>IFERROR(($G$4-M2850)/($G$4-C2850),Lähteandmed!$H$45)</f>
        <v>0</v>
      </c>
      <c r="O2850" s="276">
        <f t="shared" si="89"/>
        <v>9</v>
      </c>
      <c r="P2850" s="276">
        <f>IF(O2850&lt;($G$6-1),Lähteandmed!$E$45*1.2*1.005*(($G$6-1)-O2850),0)</f>
        <v>14.020473599999999</v>
      </c>
    </row>
    <row r="2851" spans="2:16">
      <c r="B2851" s="113">
        <v>2847</v>
      </c>
      <c r="C2851" s="113">
        <v>9.6999999999999993</v>
      </c>
      <c r="D2851" s="276">
        <f t="shared" si="88"/>
        <v>0.28879749586558034</v>
      </c>
      <c r="L2851" s="114">
        <f>IF(C2851&lt;$G$6,Lähteandmed!$E$45*1.2*1.005*($G$6-O2851),0)</f>
        <v>14.54624136</v>
      </c>
      <c r="M2851" s="276" t="str">
        <f>IF(($G$4-Lähteandmed!$H$45*(Kraadpäevad!$G$4-Kraadpäevad!C2851))&gt;Lähteandmed!$I$45,($G$4-Lähteandmed!$H$45*(Kraadpäevad!$G$4-Kraadpäevad!C2851)),Lähteandmed!$I$45)</f>
        <v/>
      </c>
      <c r="N2851" s="114">
        <f>IFERROR(($G$4-M2851)/($G$4-C2851),Lähteandmed!$H$45)</f>
        <v>0</v>
      </c>
      <c r="O2851" s="276">
        <f t="shared" si="89"/>
        <v>9.6999999999999993</v>
      </c>
      <c r="P2851" s="276">
        <f>IF(O2851&lt;($G$6-1),Lähteandmed!$E$45*1.2*1.005*(($G$6-1)-O2851),0)</f>
        <v>12.793682159999999</v>
      </c>
    </row>
    <row r="2852" spans="2:16">
      <c r="B2852" s="113">
        <v>2848</v>
      </c>
      <c r="C2852" s="113">
        <v>10.1</v>
      </c>
      <c r="D2852" s="276" t="str">
        <f t="shared" si="88"/>
        <v>0</v>
      </c>
      <c r="L2852" s="114">
        <f>IF(C2852&lt;$G$6,Lähteandmed!$E$45*1.2*1.005*($G$6-O2852),0)</f>
        <v>13.845217679999999</v>
      </c>
      <c r="M2852" s="276" t="str">
        <f>IF(($G$4-Lähteandmed!$H$45*(Kraadpäevad!$G$4-Kraadpäevad!C2852))&gt;Lähteandmed!$I$45,($G$4-Lähteandmed!$H$45*(Kraadpäevad!$G$4-Kraadpäevad!C2852)),Lähteandmed!$I$45)</f>
        <v/>
      </c>
      <c r="N2852" s="114">
        <f>IFERROR(($G$4-M2852)/($G$4-C2852),Lähteandmed!$H$45)</f>
        <v>0</v>
      </c>
      <c r="O2852" s="276">
        <f t="shared" si="89"/>
        <v>10.1</v>
      </c>
      <c r="P2852" s="276">
        <f>IF(O2852&lt;($G$6-1),Lähteandmed!$E$45*1.2*1.005*(($G$6-1)-O2852),0)</f>
        <v>12.092658479999999</v>
      </c>
    </row>
    <row r="2853" spans="2:16">
      <c r="B2853" s="113">
        <v>2849</v>
      </c>
      <c r="C2853" s="113">
        <v>10.5</v>
      </c>
      <c r="D2853" s="276" t="str">
        <f t="shared" si="88"/>
        <v>0</v>
      </c>
      <c r="L2853" s="114">
        <f>IF(C2853&lt;$G$6,Lähteandmed!$E$45*1.2*1.005*($G$6-O2853),0)</f>
        <v>13.144193999999999</v>
      </c>
      <c r="M2853" s="276" t="str">
        <f>IF(($G$4-Lähteandmed!$H$45*(Kraadpäevad!$G$4-Kraadpäevad!C2853))&gt;Lähteandmed!$I$45,($G$4-Lähteandmed!$H$45*(Kraadpäevad!$G$4-Kraadpäevad!C2853)),Lähteandmed!$I$45)</f>
        <v/>
      </c>
      <c r="N2853" s="114">
        <f>IFERROR(($G$4-M2853)/($G$4-C2853),Lähteandmed!$H$45)</f>
        <v>0</v>
      </c>
      <c r="O2853" s="276">
        <f t="shared" si="89"/>
        <v>10.5</v>
      </c>
      <c r="P2853" s="276">
        <f>IF(O2853&lt;($G$6-1),Lähteandmed!$E$45*1.2*1.005*(($G$6-1)-O2853),0)</f>
        <v>11.391634799999999</v>
      </c>
    </row>
    <row r="2854" spans="2:16">
      <c r="B2854" s="113">
        <v>2850</v>
      </c>
      <c r="C2854" s="113">
        <v>10.9</v>
      </c>
      <c r="D2854" s="276" t="str">
        <f t="shared" si="88"/>
        <v>0</v>
      </c>
      <c r="L2854" s="114">
        <f>IF(C2854&lt;$G$6,Lähteandmed!$E$45*1.2*1.005*($G$6-O2854),0)</f>
        <v>12.443170319999998</v>
      </c>
      <c r="M2854" s="276" t="str">
        <f>IF(($G$4-Lähteandmed!$H$45*(Kraadpäevad!$G$4-Kraadpäevad!C2854))&gt;Lähteandmed!$I$45,($G$4-Lähteandmed!$H$45*(Kraadpäevad!$G$4-Kraadpäevad!C2854)),Lähteandmed!$I$45)</f>
        <v/>
      </c>
      <c r="N2854" s="114">
        <f>IFERROR(($G$4-M2854)/($G$4-C2854),Lähteandmed!$H$45)</f>
        <v>0</v>
      </c>
      <c r="O2854" s="276">
        <f t="shared" si="89"/>
        <v>10.9</v>
      </c>
      <c r="P2854" s="276">
        <f>IF(O2854&lt;($G$6-1),Lähteandmed!$E$45*1.2*1.005*(($G$6-1)-O2854),0)</f>
        <v>10.690611119999998</v>
      </c>
    </row>
    <row r="2855" spans="2:16">
      <c r="B2855" s="113">
        <v>2851</v>
      </c>
      <c r="C2855" s="113">
        <v>10.1</v>
      </c>
      <c r="D2855" s="276" t="str">
        <f t="shared" si="88"/>
        <v>0</v>
      </c>
      <c r="L2855" s="114">
        <f>IF(C2855&lt;$G$6,Lähteandmed!$E$45*1.2*1.005*($G$6-O2855),0)</f>
        <v>13.845217679999999</v>
      </c>
      <c r="M2855" s="276" t="str">
        <f>IF(($G$4-Lähteandmed!$H$45*(Kraadpäevad!$G$4-Kraadpäevad!C2855))&gt;Lähteandmed!$I$45,($G$4-Lähteandmed!$H$45*(Kraadpäevad!$G$4-Kraadpäevad!C2855)),Lähteandmed!$I$45)</f>
        <v/>
      </c>
      <c r="N2855" s="114">
        <f>IFERROR(($G$4-M2855)/($G$4-C2855),Lähteandmed!$H$45)</f>
        <v>0</v>
      </c>
      <c r="O2855" s="276">
        <f t="shared" si="89"/>
        <v>10.1</v>
      </c>
      <c r="P2855" s="276">
        <f>IF(O2855&lt;($G$6-1),Lähteandmed!$E$45*1.2*1.005*(($G$6-1)-O2855),0)</f>
        <v>12.092658479999999</v>
      </c>
    </row>
    <row r="2856" spans="2:16">
      <c r="B2856" s="113">
        <v>2852</v>
      </c>
      <c r="C2856" s="113">
        <v>9.1999999999999993</v>
      </c>
      <c r="D2856" s="276">
        <f t="shared" si="88"/>
        <v>0.78879749586558034</v>
      </c>
      <c r="L2856" s="114">
        <f>IF(C2856&lt;$G$6,Lähteandmed!$E$45*1.2*1.005*($G$6-O2856),0)</f>
        <v>15.42252096</v>
      </c>
      <c r="M2856" s="276" t="str">
        <f>IF(($G$4-Lähteandmed!$H$45*(Kraadpäevad!$G$4-Kraadpäevad!C2856))&gt;Lähteandmed!$I$45,($G$4-Lähteandmed!$H$45*(Kraadpäevad!$G$4-Kraadpäevad!C2856)),Lähteandmed!$I$45)</f>
        <v/>
      </c>
      <c r="N2856" s="114">
        <f>IFERROR(($G$4-M2856)/($G$4-C2856),Lähteandmed!$H$45)</f>
        <v>0</v>
      </c>
      <c r="O2856" s="276">
        <f t="shared" si="89"/>
        <v>9.1999999999999993</v>
      </c>
      <c r="P2856" s="276">
        <f>IF(O2856&lt;($G$6-1),Lähteandmed!$E$45*1.2*1.005*(($G$6-1)-O2856),0)</f>
        <v>13.66996176</v>
      </c>
    </row>
    <row r="2857" spans="2:16">
      <c r="B2857" s="113">
        <v>2853</v>
      </c>
      <c r="C2857" s="113">
        <v>8.4</v>
      </c>
      <c r="D2857" s="276">
        <f t="shared" si="88"/>
        <v>1.5887974958655793</v>
      </c>
      <c r="L2857" s="114">
        <f>IF(C2857&lt;$G$6,Lähteandmed!$E$45*1.2*1.005*($G$6-O2857),0)</f>
        <v>16.824568319999997</v>
      </c>
      <c r="M2857" s="276" t="str">
        <f>IF(($G$4-Lähteandmed!$H$45*(Kraadpäevad!$G$4-Kraadpäevad!C2857))&gt;Lähteandmed!$I$45,($G$4-Lähteandmed!$H$45*(Kraadpäevad!$G$4-Kraadpäevad!C2857)),Lähteandmed!$I$45)</f>
        <v/>
      </c>
      <c r="N2857" s="114">
        <f>IFERROR(($G$4-M2857)/($G$4-C2857),Lähteandmed!$H$45)</f>
        <v>0</v>
      </c>
      <c r="O2857" s="276">
        <f t="shared" si="89"/>
        <v>8.4</v>
      </c>
      <c r="P2857" s="276">
        <f>IF(O2857&lt;($G$6-1),Lähteandmed!$E$45*1.2*1.005*(($G$6-1)-O2857),0)</f>
        <v>15.072009119999999</v>
      </c>
    </row>
    <row r="2858" spans="2:16">
      <c r="B2858" s="113">
        <v>2854</v>
      </c>
      <c r="C2858" s="113">
        <v>7.7</v>
      </c>
      <c r="D2858" s="276">
        <f t="shared" si="88"/>
        <v>2.2887974958655795</v>
      </c>
      <c r="L2858" s="114">
        <f>IF(C2858&lt;$G$6,Lähteandmed!$E$45*1.2*1.005*($G$6-O2858),0)</f>
        <v>18.05135976</v>
      </c>
      <c r="M2858" s="276" t="str">
        <f>IF(($G$4-Lähteandmed!$H$45*(Kraadpäevad!$G$4-Kraadpäevad!C2858))&gt;Lähteandmed!$I$45,($G$4-Lähteandmed!$H$45*(Kraadpäevad!$G$4-Kraadpäevad!C2858)),Lähteandmed!$I$45)</f>
        <v/>
      </c>
      <c r="N2858" s="114">
        <f>IFERROR(($G$4-M2858)/($G$4-C2858),Lähteandmed!$H$45)</f>
        <v>0</v>
      </c>
      <c r="O2858" s="276">
        <f t="shared" si="89"/>
        <v>7.7</v>
      </c>
      <c r="P2858" s="276">
        <f>IF(O2858&lt;($G$6-1),Lähteandmed!$E$45*1.2*1.005*(($G$6-1)-O2858),0)</f>
        <v>16.29880056</v>
      </c>
    </row>
    <row r="2859" spans="2:16">
      <c r="B2859" s="113">
        <v>2855</v>
      </c>
      <c r="C2859" s="113">
        <v>6.9</v>
      </c>
      <c r="D2859" s="276">
        <f t="shared" si="88"/>
        <v>3.0887974958655793</v>
      </c>
      <c r="L2859" s="114">
        <f>IF(C2859&lt;$G$6,Lähteandmed!$E$45*1.2*1.005*($G$6-O2859),0)</f>
        <v>19.453407119999998</v>
      </c>
      <c r="M2859" s="276" t="str">
        <f>IF(($G$4-Lähteandmed!$H$45*(Kraadpäevad!$G$4-Kraadpäevad!C2859))&gt;Lähteandmed!$I$45,($G$4-Lähteandmed!$H$45*(Kraadpäevad!$G$4-Kraadpäevad!C2859)),Lähteandmed!$I$45)</f>
        <v/>
      </c>
      <c r="N2859" s="114">
        <f>IFERROR(($G$4-M2859)/($G$4-C2859),Lähteandmed!$H$45)</f>
        <v>0</v>
      </c>
      <c r="O2859" s="276">
        <f t="shared" si="89"/>
        <v>6.9</v>
      </c>
      <c r="P2859" s="276">
        <f>IF(O2859&lt;($G$6-1),Lähteandmed!$E$45*1.2*1.005*(($G$6-1)-O2859),0)</f>
        <v>17.700847919999998</v>
      </c>
    </row>
    <row r="2860" spans="2:16">
      <c r="B2860" s="113">
        <v>2856</v>
      </c>
      <c r="C2860" s="113">
        <v>6.2</v>
      </c>
      <c r="D2860" s="276">
        <f t="shared" si="88"/>
        <v>3.7887974958655795</v>
      </c>
      <c r="L2860" s="114">
        <f>IF(C2860&lt;$G$6,Lähteandmed!$E$45*1.2*1.005*($G$6-O2860),0)</f>
        <v>20.680198560000001</v>
      </c>
      <c r="M2860" s="276" t="str">
        <f>IF(($G$4-Lähteandmed!$H$45*(Kraadpäevad!$G$4-Kraadpäevad!C2860))&gt;Lähteandmed!$I$45,($G$4-Lähteandmed!$H$45*(Kraadpäevad!$G$4-Kraadpäevad!C2860)),Lähteandmed!$I$45)</f>
        <v/>
      </c>
      <c r="N2860" s="114">
        <f>IFERROR(($G$4-M2860)/($G$4-C2860),Lähteandmed!$H$45)</f>
        <v>0</v>
      </c>
      <c r="O2860" s="276">
        <f t="shared" si="89"/>
        <v>6.2</v>
      </c>
      <c r="P2860" s="276">
        <f>IF(O2860&lt;($G$6-1),Lähteandmed!$E$45*1.2*1.005*(($G$6-1)-O2860),0)</f>
        <v>18.927639360000001</v>
      </c>
    </row>
    <row r="2861" spans="2:16">
      <c r="B2861" s="113">
        <v>2857</v>
      </c>
      <c r="C2861" s="113">
        <v>6</v>
      </c>
      <c r="D2861" s="276">
        <f t="shared" si="88"/>
        <v>3.9887974958655796</v>
      </c>
      <c r="L2861" s="114">
        <f>IF(C2861&lt;$G$6,Lähteandmed!$E$45*1.2*1.005*($G$6-O2861),0)</f>
        <v>21.030710399999997</v>
      </c>
      <c r="M2861" s="276" t="str">
        <f>IF(($G$4-Lähteandmed!$H$45*(Kraadpäevad!$G$4-Kraadpäevad!C2861))&gt;Lähteandmed!$I$45,($G$4-Lähteandmed!$H$45*(Kraadpäevad!$G$4-Kraadpäevad!C2861)),Lähteandmed!$I$45)</f>
        <v/>
      </c>
      <c r="N2861" s="114">
        <f>IFERROR(($G$4-M2861)/($G$4-C2861),Lähteandmed!$H$45)</f>
        <v>0</v>
      </c>
      <c r="O2861" s="276">
        <f t="shared" si="89"/>
        <v>6</v>
      </c>
      <c r="P2861" s="276">
        <f>IF(O2861&lt;($G$6-1),Lähteandmed!$E$45*1.2*1.005*(($G$6-1)-O2861),0)</f>
        <v>19.2781512</v>
      </c>
    </row>
    <row r="2862" spans="2:16">
      <c r="B2862" s="113">
        <v>2858</v>
      </c>
      <c r="C2862" s="113">
        <v>5.8</v>
      </c>
      <c r="D2862" s="276">
        <f t="shared" si="88"/>
        <v>4.1887974958655798</v>
      </c>
      <c r="L2862" s="114">
        <f>IF(C2862&lt;$G$6,Lähteandmed!$E$45*1.2*1.005*($G$6-O2862),0)</f>
        <v>21.381222239999996</v>
      </c>
      <c r="M2862" s="276" t="str">
        <f>IF(($G$4-Lähteandmed!$H$45*(Kraadpäevad!$G$4-Kraadpäevad!C2862))&gt;Lähteandmed!$I$45,($G$4-Lähteandmed!$H$45*(Kraadpäevad!$G$4-Kraadpäevad!C2862)),Lähteandmed!$I$45)</f>
        <v/>
      </c>
      <c r="N2862" s="114">
        <f>IFERROR(($G$4-M2862)/($G$4-C2862),Lähteandmed!$H$45)</f>
        <v>0</v>
      </c>
      <c r="O2862" s="276">
        <f t="shared" si="89"/>
        <v>5.8</v>
      </c>
      <c r="P2862" s="276">
        <f>IF(O2862&lt;($G$6-1),Lähteandmed!$E$45*1.2*1.005*(($G$6-1)-O2862),0)</f>
        <v>19.628663039999996</v>
      </c>
    </row>
    <row r="2863" spans="2:16">
      <c r="B2863" s="113">
        <v>2859</v>
      </c>
      <c r="C2863" s="113">
        <v>5.6</v>
      </c>
      <c r="D2863" s="276">
        <f t="shared" si="88"/>
        <v>4.38879749586558</v>
      </c>
      <c r="L2863" s="114">
        <f>IF(C2863&lt;$G$6,Lähteandmed!$E$45*1.2*1.005*($G$6-O2863),0)</f>
        <v>21.731734079999999</v>
      </c>
      <c r="M2863" s="276" t="str">
        <f>IF(($G$4-Lähteandmed!$H$45*(Kraadpäevad!$G$4-Kraadpäevad!C2863))&gt;Lähteandmed!$I$45,($G$4-Lähteandmed!$H$45*(Kraadpäevad!$G$4-Kraadpäevad!C2863)),Lähteandmed!$I$45)</f>
        <v/>
      </c>
      <c r="N2863" s="114">
        <f>IFERROR(($G$4-M2863)/($G$4-C2863),Lähteandmed!$H$45)</f>
        <v>0</v>
      </c>
      <c r="O2863" s="276">
        <f t="shared" si="89"/>
        <v>5.6</v>
      </c>
      <c r="P2863" s="276">
        <f>IF(O2863&lt;($G$6-1),Lähteandmed!$E$45*1.2*1.005*(($G$6-1)-O2863),0)</f>
        <v>19.979174879999999</v>
      </c>
    </row>
    <row r="2864" spans="2:16">
      <c r="B2864" s="113">
        <v>2860</v>
      </c>
      <c r="C2864" s="113">
        <v>5.5</v>
      </c>
      <c r="D2864" s="276">
        <f t="shared" si="88"/>
        <v>4.4887974958655796</v>
      </c>
      <c r="L2864" s="114">
        <f>IF(C2864&lt;$G$6,Lähteandmed!$E$45*1.2*1.005*($G$6-O2864),0)</f>
        <v>21.906989999999997</v>
      </c>
      <c r="M2864" s="276" t="str">
        <f>IF(($G$4-Lähteandmed!$H$45*(Kraadpäevad!$G$4-Kraadpäevad!C2864))&gt;Lähteandmed!$I$45,($G$4-Lähteandmed!$H$45*(Kraadpäevad!$G$4-Kraadpäevad!C2864)),Lähteandmed!$I$45)</f>
        <v/>
      </c>
      <c r="N2864" s="114">
        <f>IFERROR(($G$4-M2864)/($G$4-C2864),Lähteandmed!$H$45)</f>
        <v>0</v>
      </c>
      <c r="O2864" s="276">
        <f t="shared" si="89"/>
        <v>5.5</v>
      </c>
      <c r="P2864" s="276">
        <f>IF(O2864&lt;($G$6-1),Lähteandmed!$E$45*1.2*1.005*(($G$6-1)-O2864),0)</f>
        <v>20.1544308</v>
      </c>
    </row>
    <row r="2865" spans="2:16">
      <c r="B2865" s="113">
        <v>2861</v>
      </c>
      <c r="C2865" s="113">
        <v>5.5</v>
      </c>
      <c r="D2865" s="276">
        <f t="shared" si="88"/>
        <v>4.4887974958655796</v>
      </c>
      <c r="L2865" s="114">
        <f>IF(C2865&lt;$G$6,Lähteandmed!$E$45*1.2*1.005*($G$6-O2865),0)</f>
        <v>21.906989999999997</v>
      </c>
      <c r="M2865" s="276" t="str">
        <f>IF(($G$4-Lähteandmed!$H$45*(Kraadpäevad!$G$4-Kraadpäevad!C2865))&gt;Lähteandmed!$I$45,($G$4-Lähteandmed!$H$45*(Kraadpäevad!$G$4-Kraadpäevad!C2865)),Lähteandmed!$I$45)</f>
        <v/>
      </c>
      <c r="N2865" s="114">
        <f>IFERROR(($G$4-M2865)/($G$4-C2865),Lähteandmed!$H$45)</f>
        <v>0</v>
      </c>
      <c r="O2865" s="276">
        <f t="shared" si="89"/>
        <v>5.5</v>
      </c>
      <c r="P2865" s="276">
        <f>IF(O2865&lt;($G$6-1),Lähteandmed!$E$45*1.2*1.005*(($G$6-1)-O2865),0)</f>
        <v>20.1544308</v>
      </c>
    </row>
    <row r="2866" spans="2:16">
      <c r="B2866" s="113">
        <v>2862</v>
      </c>
      <c r="C2866" s="113">
        <v>5.4</v>
      </c>
      <c r="D2866" s="276">
        <f t="shared" si="88"/>
        <v>4.5887974958655793</v>
      </c>
      <c r="L2866" s="114">
        <f>IF(C2866&lt;$G$6,Lähteandmed!$E$45*1.2*1.005*($G$6-O2866),0)</f>
        <v>22.082245919999998</v>
      </c>
      <c r="M2866" s="276" t="str">
        <f>IF(($G$4-Lähteandmed!$H$45*(Kraadpäevad!$G$4-Kraadpäevad!C2866))&gt;Lähteandmed!$I$45,($G$4-Lähteandmed!$H$45*(Kraadpäevad!$G$4-Kraadpäevad!C2866)),Lähteandmed!$I$45)</f>
        <v/>
      </c>
      <c r="N2866" s="114">
        <f>IFERROR(($G$4-M2866)/($G$4-C2866),Lähteandmed!$H$45)</f>
        <v>0</v>
      </c>
      <c r="O2866" s="276">
        <f t="shared" si="89"/>
        <v>5.4</v>
      </c>
      <c r="P2866" s="276">
        <f>IF(O2866&lt;($G$6-1),Lähteandmed!$E$45*1.2*1.005*(($G$6-1)-O2866),0)</f>
        <v>20.329686719999998</v>
      </c>
    </row>
    <row r="2867" spans="2:16">
      <c r="B2867" s="113">
        <v>2863</v>
      </c>
      <c r="C2867" s="113">
        <v>5.4</v>
      </c>
      <c r="D2867" s="276">
        <f t="shared" si="88"/>
        <v>4.5887974958655793</v>
      </c>
      <c r="L2867" s="114">
        <f>IF(C2867&lt;$G$6,Lähteandmed!$E$45*1.2*1.005*($G$6-O2867),0)</f>
        <v>22.082245919999998</v>
      </c>
      <c r="M2867" s="276" t="str">
        <f>IF(($G$4-Lähteandmed!$H$45*(Kraadpäevad!$G$4-Kraadpäevad!C2867))&gt;Lähteandmed!$I$45,($G$4-Lähteandmed!$H$45*(Kraadpäevad!$G$4-Kraadpäevad!C2867)),Lähteandmed!$I$45)</f>
        <v/>
      </c>
      <c r="N2867" s="114">
        <f>IFERROR(($G$4-M2867)/($G$4-C2867),Lähteandmed!$H$45)</f>
        <v>0</v>
      </c>
      <c r="O2867" s="276">
        <f t="shared" si="89"/>
        <v>5.4</v>
      </c>
      <c r="P2867" s="276">
        <f>IF(O2867&lt;($G$6-1),Lähteandmed!$E$45*1.2*1.005*(($G$6-1)-O2867),0)</f>
        <v>20.329686719999998</v>
      </c>
    </row>
    <row r="2868" spans="2:16">
      <c r="B2868" s="113">
        <v>2864</v>
      </c>
      <c r="C2868" s="113">
        <v>5.5</v>
      </c>
      <c r="D2868" s="276">
        <f t="shared" si="88"/>
        <v>4.4887974958655796</v>
      </c>
      <c r="L2868" s="114">
        <f>IF(C2868&lt;$G$6,Lähteandmed!$E$45*1.2*1.005*($G$6-O2868),0)</f>
        <v>21.906989999999997</v>
      </c>
      <c r="M2868" s="276" t="str">
        <f>IF(($G$4-Lähteandmed!$H$45*(Kraadpäevad!$G$4-Kraadpäevad!C2868))&gt;Lähteandmed!$I$45,($G$4-Lähteandmed!$H$45*(Kraadpäevad!$G$4-Kraadpäevad!C2868)),Lähteandmed!$I$45)</f>
        <v/>
      </c>
      <c r="N2868" s="114">
        <f>IFERROR(($G$4-M2868)/($G$4-C2868),Lähteandmed!$H$45)</f>
        <v>0</v>
      </c>
      <c r="O2868" s="276">
        <f t="shared" si="89"/>
        <v>5.5</v>
      </c>
      <c r="P2868" s="276">
        <f>IF(O2868&lt;($G$6-1),Lähteandmed!$E$45*1.2*1.005*(($G$6-1)-O2868),0)</f>
        <v>20.1544308</v>
      </c>
    </row>
    <row r="2869" spans="2:16">
      <c r="B2869" s="113">
        <v>2865</v>
      </c>
      <c r="C2869" s="113">
        <v>5.5</v>
      </c>
      <c r="D2869" s="276">
        <f t="shared" si="88"/>
        <v>4.4887974958655796</v>
      </c>
      <c r="L2869" s="114">
        <f>IF(C2869&lt;$G$6,Lähteandmed!$E$45*1.2*1.005*($G$6-O2869),0)</f>
        <v>21.906989999999997</v>
      </c>
      <c r="M2869" s="276" t="str">
        <f>IF(($G$4-Lähteandmed!$H$45*(Kraadpäevad!$G$4-Kraadpäevad!C2869))&gt;Lähteandmed!$I$45,($G$4-Lähteandmed!$H$45*(Kraadpäevad!$G$4-Kraadpäevad!C2869)),Lähteandmed!$I$45)</f>
        <v/>
      </c>
      <c r="N2869" s="114">
        <f>IFERROR(($G$4-M2869)/($G$4-C2869),Lähteandmed!$H$45)</f>
        <v>0</v>
      </c>
      <c r="O2869" s="276">
        <f t="shared" si="89"/>
        <v>5.5</v>
      </c>
      <c r="P2869" s="276">
        <f>IF(O2869&lt;($G$6-1),Lähteandmed!$E$45*1.2*1.005*(($G$6-1)-O2869),0)</f>
        <v>20.1544308</v>
      </c>
    </row>
    <row r="2870" spans="2:16">
      <c r="B2870" s="113">
        <v>2866</v>
      </c>
      <c r="C2870" s="113">
        <v>5.4</v>
      </c>
      <c r="D2870" s="276">
        <f t="shared" si="88"/>
        <v>4.5887974958655793</v>
      </c>
      <c r="L2870" s="114">
        <f>IF(C2870&lt;$G$6,Lähteandmed!$E$45*1.2*1.005*($G$6-O2870),0)</f>
        <v>22.082245919999998</v>
      </c>
      <c r="M2870" s="276" t="str">
        <f>IF(($G$4-Lähteandmed!$H$45*(Kraadpäevad!$G$4-Kraadpäevad!C2870))&gt;Lähteandmed!$I$45,($G$4-Lähteandmed!$H$45*(Kraadpäevad!$G$4-Kraadpäevad!C2870)),Lähteandmed!$I$45)</f>
        <v/>
      </c>
      <c r="N2870" s="114">
        <f>IFERROR(($G$4-M2870)/($G$4-C2870),Lähteandmed!$H$45)</f>
        <v>0</v>
      </c>
      <c r="O2870" s="276">
        <f t="shared" si="89"/>
        <v>5.4</v>
      </c>
      <c r="P2870" s="276">
        <f>IF(O2870&lt;($G$6-1),Lähteandmed!$E$45*1.2*1.005*(($G$6-1)-O2870),0)</f>
        <v>20.329686719999998</v>
      </c>
    </row>
    <row r="2871" spans="2:16">
      <c r="B2871" s="113">
        <v>2867</v>
      </c>
      <c r="C2871" s="113">
        <v>5.4</v>
      </c>
      <c r="D2871" s="276">
        <f t="shared" si="88"/>
        <v>4.5887974958655793</v>
      </c>
      <c r="L2871" s="114">
        <f>IF(C2871&lt;$G$6,Lähteandmed!$E$45*1.2*1.005*($G$6-O2871),0)</f>
        <v>22.082245919999998</v>
      </c>
      <c r="M2871" s="276" t="str">
        <f>IF(($G$4-Lähteandmed!$H$45*(Kraadpäevad!$G$4-Kraadpäevad!C2871))&gt;Lähteandmed!$I$45,($G$4-Lähteandmed!$H$45*(Kraadpäevad!$G$4-Kraadpäevad!C2871)),Lähteandmed!$I$45)</f>
        <v/>
      </c>
      <c r="N2871" s="114">
        <f>IFERROR(($G$4-M2871)/($G$4-C2871),Lähteandmed!$H$45)</f>
        <v>0</v>
      </c>
      <c r="O2871" s="276">
        <f t="shared" si="89"/>
        <v>5.4</v>
      </c>
      <c r="P2871" s="276">
        <f>IF(O2871&lt;($G$6-1),Lähteandmed!$E$45*1.2*1.005*(($G$6-1)-O2871),0)</f>
        <v>20.329686719999998</v>
      </c>
    </row>
    <row r="2872" spans="2:16">
      <c r="B2872" s="113">
        <v>2868</v>
      </c>
      <c r="C2872" s="113">
        <v>5.3</v>
      </c>
      <c r="D2872" s="276">
        <f t="shared" si="88"/>
        <v>4.6887974958655798</v>
      </c>
      <c r="L2872" s="114">
        <f>IF(C2872&lt;$G$6,Lähteandmed!$E$45*1.2*1.005*($G$6-O2872),0)</f>
        <v>22.257501839999996</v>
      </c>
      <c r="M2872" s="276" t="str">
        <f>IF(($G$4-Lähteandmed!$H$45*(Kraadpäevad!$G$4-Kraadpäevad!C2872))&gt;Lähteandmed!$I$45,($G$4-Lähteandmed!$H$45*(Kraadpäevad!$G$4-Kraadpäevad!C2872)),Lähteandmed!$I$45)</f>
        <v/>
      </c>
      <c r="N2872" s="114">
        <f>IFERROR(($G$4-M2872)/($G$4-C2872),Lähteandmed!$H$45)</f>
        <v>0</v>
      </c>
      <c r="O2872" s="276">
        <f t="shared" si="89"/>
        <v>5.3</v>
      </c>
      <c r="P2872" s="276">
        <f>IF(O2872&lt;($G$6-1),Lähteandmed!$E$45*1.2*1.005*(($G$6-1)-O2872),0)</f>
        <v>20.504942639999996</v>
      </c>
    </row>
    <row r="2873" spans="2:16">
      <c r="B2873" s="113">
        <v>2869</v>
      </c>
      <c r="C2873" s="113">
        <v>5.0999999999999996</v>
      </c>
      <c r="D2873" s="276">
        <f t="shared" si="88"/>
        <v>4.88879749586558</v>
      </c>
      <c r="L2873" s="114">
        <f>IF(C2873&lt;$G$6,Lähteandmed!$E$45*1.2*1.005*($G$6-O2873),0)</f>
        <v>22.608013679999999</v>
      </c>
      <c r="M2873" s="276" t="str">
        <f>IF(($G$4-Lähteandmed!$H$45*(Kraadpäevad!$G$4-Kraadpäevad!C2873))&gt;Lähteandmed!$I$45,($G$4-Lähteandmed!$H$45*(Kraadpäevad!$G$4-Kraadpäevad!C2873)),Lähteandmed!$I$45)</f>
        <v/>
      </c>
      <c r="N2873" s="114">
        <f>IFERROR(($G$4-M2873)/($G$4-C2873),Lähteandmed!$H$45)</f>
        <v>0</v>
      </c>
      <c r="O2873" s="276">
        <f t="shared" si="89"/>
        <v>5.0999999999999996</v>
      </c>
      <c r="P2873" s="276">
        <f>IF(O2873&lt;($G$6-1),Lähteandmed!$E$45*1.2*1.005*(($G$6-1)-O2873),0)</f>
        <v>20.855454479999999</v>
      </c>
    </row>
    <row r="2874" spans="2:16">
      <c r="B2874" s="113">
        <v>2870</v>
      </c>
      <c r="C2874" s="113">
        <v>4.8</v>
      </c>
      <c r="D2874" s="276">
        <f t="shared" si="88"/>
        <v>5.1887974958655798</v>
      </c>
      <c r="L2874" s="114">
        <f>IF(C2874&lt;$G$6,Lähteandmed!$E$45*1.2*1.005*($G$6-O2874),0)</f>
        <v>23.133781439999996</v>
      </c>
      <c r="M2874" s="276" t="str">
        <f>IF(($G$4-Lähteandmed!$H$45*(Kraadpäevad!$G$4-Kraadpäevad!C2874))&gt;Lähteandmed!$I$45,($G$4-Lähteandmed!$H$45*(Kraadpäevad!$G$4-Kraadpäevad!C2874)),Lähteandmed!$I$45)</f>
        <v/>
      </c>
      <c r="N2874" s="114">
        <f>IFERROR(($G$4-M2874)/($G$4-C2874),Lähteandmed!$H$45)</f>
        <v>0</v>
      </c>
      <c r="O2874" s="276">
        <f t="shared" si="89"/>
        <v>4.8</v>
      </c>
      <c r="P2874" s="276">
        <f>IF(O2874&lt;($G$6-1),Lähteandmed!$E$45*1.2*1.005*(($G$6-1)-O2874),0)</f>
        <v>21.381222239999996</v>
      </c>
    </row>
    <row r="2875" spans="2:16">
      <c r="B2875" s="113">
        <v>2871</v>
      </c>
      <c r="C2875" s="113">
        <v>4.5999999999999996</v>
      </c>
      <c r="D2875" s="276">
        <f t="shared" si="88"/>
        <v>5.38879749586558</v>
      </c>
      <c r="L2875" s="114">
        <f>IF(C2875&lt;$G$6,Lähteandmed!$E$45*1.2*1.005*($G$6-O2875),0)</f>
        <v>23.484293279999999</v>
      </c>
      <c r="M2875" s="276" t="str">
        <f>IF(($G$4-Lähteandmed!$H$45*(Kraadpäevad!$G$4-Kraadpäevad!C2875))&gt;Lähteandmed!$I$45,($G$4-Lähteandmed!$H$45*(Kraadpäevad!$G$4-Kraadpäevad!C2875)),Lähteandmed!$I$45)</f>
        <v/>
      </c>
      <c r="N2875" s="114">
        <f>IFERROR(($G$4-M2875)/($G$4-C2875),Lähteandmed!$H$45)</f>
        <v>0</v>
      </c>
      <c r="O2875" s="276">
        <f t="shared" si="89"/>
        <v>4.5999999999999996</v>
      </c>
      <c r="P2875" s="276">
        <f>IF(O2875&lt;($G$6-1),Lähteandmed!$E$45*1.2*1.005*(($G$6-1)-O2875),0)</f>
        <v>21.731734079999999</v>
      </c>
    </row>
    <row r="2876" spans="2:16">
      <c r="B2876" s="113">
        <v>2872</v>
      </c>
      <c r="C2876" s="113">
        <v>4.7</v>
      </c>
      <c r="D2876" s="276">
        <f t="shared" si="88"/>
        <v>5.2887974958655795</v>
      </c>
      <c r="L2876" s="114">
        <f>IF(C2876&lt;$G$6,Lähteandmed!$E$45*1.2*1.005*($G$6-O2876),0)</f>
        <v>23.309037359999998</v>
      </c>
      <c r="M2876" s="276" t="str">
        <f>IF(($G$4-Lähteandmed!$H$45*(Kraadpäevad!$G$4-Kraadpäevad!C2876))&gt;Lähteandmed!$I$45,($G$4-Lähteandmed!$H$45*(Kraadpäevad!$G$4-Kraadpäevad!C2876)),Lähteandmed!$I$45)</f>
        <v/>
      </c>
      <c r="N2876" s="114">
        <f>IFERROR(($G$4-M2876)/($G$4-C2876),Lähteandmed!$H$45)</f>
        <v>0</v>
      </c>
      <c r="O2876" s="276">
        <f t="shared" si="89"/>
        <v>4.7</v>
      </c>
      <c r="P2876" s="276">
        <f>IF(O2876&lt;($G$6-1),Lähteandmed!$E$45*1.2*1.005*(($G$6-1)-O2876),0)</f>
        <v>21.556478160000001</v>
      </c>
    </row>
    <row r="2877" spans="2:16">
      <c r="B2877" s="113">
        <v>2873</v>
      </c>
      <c r="C2877" s="113">
        <v>4.5</v>
      </c>
      <c r="D2877" s="276">
        <f t="shared" si="88"/>
        <v>5.4887974958655796</v>
      </c>
      <c r="L2877" s="114">
        <f>IF(C2877&lt;$G$6,Lähteandmed!$E$45*1.2*1.005*($G$6-O2877),0)</f>
        <v>23.659549199999997</v>
      </c>
      <c r="M2877" s="276" t="str">
        <f>IF(($G$4-Lähteandmed!$H$45*(Kraadpäevad!$G$4-Kraadpäevad!C2877))&gt;Lähteandmed!$I$45,($G$4-Lähteandmed!$H$45*(Kraadpäevad!$G$4-Kraadpäevad!C2877)),Lähteandmed!$I$45)</f>
        <v/>
      </c>
      <c r="N2877" s="114">
        <f>IFERROR(($G$4-M2877)/($G$4-C2877),Lähteandmed!$H$45)</f>
        <v>0</v>
      </c>
      <c r="O2877" s="276">
        <f t="shared" si="89"/>
        <v>4.5</v>
      </c>
      <c r="P2877" s="276">
        <f>IF(O2877&lt;($G$6-1),Lähteandmed!$E$45*1.2*1.005*(($G$6-1)-O2877),0)</f>
        <v>21.906989999999997</v>
      </c>
    </row>
    <row r="2878" spans="2:16">
      <c r="B2878" s="113">
        <v>2874</v>
      </c>
      <c r="C2878" s="113">
        <v>4.5999999999999996</v>
      </c>
      <c r="D2878" s="276">
        <f t="shared" si="88"/>
        <v>5.38879749586558</v>
      </c>
      <c r="L2878" s="114">
        <f>IF(C2878&lt;$G$6,Lähteandmed!$E$45*1.2*1.005*($G$6-O2878),0)</f>
        <v>23.484293279999999</v>
      </c>
      <c r="M2878" s="276" t="str">
        <f>IF(($G$4-Lähteandmed!$H$45*(Kraadpäevad!$G$4-Kraadpäevad!C2878))&gt;Lähteandmed!$I$45,($G$4-Lähteandmed!$H$45*(Kraadpäevad!$G$4-Kraadpäevad!C2878)),Lähteandmed!$I$45)</f>
        <v/>
      </c>
      <c r="N2878" s="114">
        <f>IFERROR(($G$4-M2878)/($G$4-C2878),Lähteandmed!$H$45)</f>
        <v>0</v>
      </c>
      <c r="O2878" s="276">
        <f t="shared" si="89"/>
        <v>4.5999999999999996</v>
      </c>
      <c r="P2878" s="276">
        <f>IF(O2878&lt;($G$6-1),Lähteandmed!$E$45*1.2*1.005*(($G$6-1)-O2878),0)</f>
        <v>21.731734079999999</v>
      </c>
    </row>
    <row r="2879" spans="2:16">
      <c r="B2879" s="113">
        <v>2875</v>
      </c>
      <c r="C2879" s="113">
        <v>4.9000000000000004</v>
      </c>
      <c r="D2879" s="276">
        <f t="shared" si="88"/>
        <v>5.0887974958655793</v>
      </c>
      <c r="L2879" s="114">
        <f>IF(C2879&lt;$G$6,Lähteandmed!$E$45*1.2*1.005*($G$6-O2879),0)</f>
        <v>22.958525519999998</v>
      </c>
      <c r="M2879" s="276" t="str">
        <f>IF(($G$4-Lähteandmed!$H$45*(Kraadpäevad!$G$4-Kraadpäevad!C2879))&gt;Lähteandmed!$I$45,($G$4-Lähteandmed!$H$45*(Kraadpäevad!$G$4-Kraadpäevad!C2879)),Lähteandmed!$I$45)</f>
        <v/>
      </c>
      <c r="N2879" s="114">
        <f>IFERROR(($G$4-M2879)/($G$4-C2879),Lähteandmed!$H$45)</f>
        <v>0</v>
      </c>
      <c r="O2879" s="276">
        <f t="shared" si="89"/>
        <v>4.9000000000000004</v>
      </c>
      <c r="P2879" s="276">
        <f>IF(O2879&lt;($G$6-1),Lähteandmed!$E$45*1.2*1.005*(($G$6-1)-O2879),0)</f>
        <v>21.205966319999998</v>
      </c>
    </row>
    <row r="2880" spans="2:16">
      <c r="B2880" s="113">
        <v>2876</v>
      </c>
      <c r="C2880" s="113">
        <v>5.2</v>
      </c>
      <c r="D2880" s="276">
        <f t="shared" si="88"/>
        <v>4.7887974958655795</v>
      </c>
      <c r="L2880" s="114">
        <f>IF(C2880&lt;$G$6,Lähteandmed!$E$45*1.2*1.005*($G$6-O2880),0)</f>
        <v>22.432757760000001</v>
      </c>
      <c r="M2880" s="276" t="str">
        <f>IF(($G$4-Lähteandmed!$H$45*(Kraadpäevad!$G$4-Kraadpäevad!C2880))&gt;Lähteandmed!$I$45,($G$4-Lähteandmed!$H$45*(Kraadpäevad!$G$4-Kraadpäevad!C2880)),Lähteandmed!$I$45)</f>
        <v/>
      </c>
      <c r="N2880" s="114">
        <f>IFERROR(($G$4-M2880)/($G$4-C2880),Lähteandmed!$H$45)</f>
        <v>0</v>
      </c>
      <c r="O2880" s="276">
        <f t="shared" si="89"/>
        <v>5.2</v>
      </c>
      <c r="P2880" s="276">
        <f>IF(O2880&lt;($G$6-1),Lähteandmed!$E$45*1.2*1.005*(($G$6-1)-O2880),0)</f>
        <v>20.680198560000001</v>
      </c>
    </row>
    <row r="2881" spans="2:16">
      <c r="B2881" s="113">
        <v>2877</v>
      </c>
      <c r="C2881" s="113">
        <v>5.6</v>
      </c>
      <c r="D2881" s="276">
        <f t="shared" si="88"/>
        <v>4.38879749586558</v>
      </c>
      <c r="L2881" s="114">
        <f>IF(C2881&lt;$G$6,Lähteandmed!$E$45*1.2*1.005*($G$6-O2881),0)</f>
        <v>21.731734079999999</v>
      </c>
      <c r="M2881" s="276" t="str">
        <f>IF(($G$4-Lähteandmed!$H$45*(Kraadpäevad!$G$4-Kraadpäevad!C2881))&gt;Lähteandmed!$I$45,($G$4-Lähteandmed!$H$45*(Kraadpäevad!$G$4-Kraadpäevad!C2881)),Lähteandmed!$I$45)</f>
        <v/>
      </c>
      <c r="N2881" s="114">
        <f>IFERROR(($G$4-M2881)/($G$4-C2881),Lähteandmed!$H$45)</f>
        <v>0</v>
      </c>
      <c r="O2881" s="276">
        <f t="shared" si="89"/>
        <v>5.6</v>
      </c>
      <c r="P2881" s="276">
        <f>IF(O2881&lt;($G$6-1),Lähteandmed!$E$45*1.2*1.005*(($G$6-1)-O2881),0)</f>
        <v>19.979174879999999</v>
      </c>
    </row>
    <row r="2882" spans="2:16">
      <c r="B2882" s="113">
        <v>2878</v>
      </c>
      <c r="C2882" s="113">
        <v>6.1</v>
      </c>
      <c r="D2882" s="276">
        <f t="shared" si="88"/>
        <v>3.88879749586558</v>
      </c>
      <c r="L2882" s="114">
        <f>IF(C2882&lt;$G$6,Lähteandmed!$E$45*1.2*1.005*($G$6-O2882),0)</f>
        <v>20.855454479999999</v>
      </c>
      <c r="M2882" s="276" t="str">
        <f>IF(($G$4-Lähteandmed!$H$45*(Kraadpäevad!$G$4-Kraadpäevad!C2882))&gt;Lähteandmed!$I$45,($G$4-Lähteandmed!$H$45*(Kraadpäevad!$G$4-Kraadpäevad!C2882)),Lähteandmed!$I$45)</f>
        <v/>
      </c>
      <c r="N2882" s="114">
        <f>IFERROR(($G$4-M2882)/($G$4-C2882),Lähteandmed!$H$45)</f>
        <v>0</v>
      </c>
      <c r="O2882" s="276">
        <f t="shared" si="89"/>
        <v>6.1</v>
      </c>
      <c r="P2882" s="276">
        <f>IF(O2882&lt;($G$6-1),Lähteandmed!$E$45*1.2*1.005*(($G$6-1)-O2882),0)</f>
        <v>19.102895279999998</v>
      </c>
    </row>
    <row r="2883" spans="2:16">
      <c r="B2883" s="277">
        <v>2879</v>
      </c>
      <c r="C2883" s="277">
        <v>6.6</v>
      </c>
      <c r="D2883" s="274">
        <f t="shared" si="88"/>
        <v>3.38879749586558</v>
      </c>
      <c r="L2883" s="114">
        <f>IF(C2883&lt;$G$6,Lähteandmed!$E$45*1.2*1.005*($G$6-O2883),0)</f>
        <v>19.979174879999999</v>
      </c>
      <c r="M2883" s="276" t="str">
        <f>IF(($G$4-Lähteandmed!$H$45*(Kraadpäevad!$G$4-Kraadpäevad!C2883))&gt;Lähteandmed!$I$45,($G$4-Lähteandmed!$H$45*(Kraadpäevad!$G$4-Kraadpäevad!C2883)),Lähteandmed!$I$45)</f>
        <v/>
      </c>
      <c r="N2883" s="114">
        <f>IFERROR(($G$4-M2883)/($G$4-C2883),Lähteandmed!$H$45)</f>
        <v>0</v>
      </c>
      <c r="O2883" s="276">
        <f t="shared" si="89"/>
        <v>6.6</v>
      </c>
      <c r="P2883" s="276">
        <f>IF(O2883&lt;($G$6-1),Lähteandmed!$E$45*1.2*1.005*(($G$6-1)-O2883),0)</f>
        <v>18.226615679999998</v>
      </c>
    </row>
    <row r="2884" spans="2:16">
      <c r="B2884" s="145">
        <v>2880</v>
      </c>
      <c r="C2884" s="113">
        <v>7.2</v>
      </c>
      <c r="D2884" s="276">
        <f t="shared" ref="D2884:D2947" si="90">IFERROR(IF($G$5-C2884&gt;0,$G$5-C2884,"0"),0)</f>
        <v>2.7887974958655795</v>
      </c>
      <c r="L2884" s="114">
        <f>IF(C2884&lt;$G$6,Lähteandmed!$E$45*1.2*1.005*($G$6-O2884),0)</f>
        <v>18.927639360000001</v>
      </c>
      <c r="M2884" s="276" t="str">
        <f>IF(($G$4-Lähteandmed!$H$45*(Kraadpäevad!$G$4-Kraadpäevad!C2884))&gt;Lähteandmed!$I$45,($G$4-Lähteandmed!$H$45*(Kraadpäevad!$G$4-Kraadpäevad!C2884)),Lähteandmed!$I$45)</f>
        <v/>
      </c>
      <c r="N2884" s="114">
        <f>IFERROR(($G$4-M2884)/($G$4-C2884),Lähteandmed!$H$45)</f>
        <v>0</v>
      </c>
      <c r="O2884" s="276">
        <f t="shared" ref="O2884:O2947" si="91">N2884*($G$4-C2884)+C2884</f>
        <v>7.2</v>
      </c>
      <c r="P2884" s="276">
        <f>IF(O2884&lt;($G$6-1),Lähteandmed!$E$45*1.2*1.005*(($G$6-1)-O2884),0)</f>
        <v>17.17508016</v>
      </c>
    </row>
    <row r="2885" spans="2:16">
      <c r="B2885" s="113">
        <v>2881</v>
      </c>
      <c r="C2885" s="113">
        <v>7.9</v>
      </c>
      <c r="D2885" s="276">
        <f t="shared" si="90"/>
        <v>2.0887974958655793</v>
      </c>
      <c r="L2885" s="114">
        <f>IF(C2885&lt;$G$6,Lähteandmed!$E$45*1.2*1.005*($G$6-O2885),0)</f>
        <v>17.700847919999998</v>
      </c>
      <c r="M2885" s="276" t="str">
        <f>IF(($G$4-Lähteandmed!$H$45*(Kraadpäevad!$G$4-Kraadpäevad!C2885))&gt;Lähteandmed!$I$45,($G$4-Lähteandmed!$H$45*(Kraadpäevad!$G$4-Kraadpäevad!C2885)),Lähteandmed!$I$45)</f>
        <v/>
      </c>
      <c r="N2885" s="114">
        <f>IFERROR(($G$4-M2885)/($G$4-C2885),Lähteandmed!$H$45)</f>
        <v>0</v>
      </c>
      <c r="O2885" s="276">
        <f t="shared" si="91"/>
        <v>7.9</v>
      </c>
      <c r="P2885" s="276">
        <f>IF(O2885&lt;($G$6-1),Lähteandmed!$E$45*1.2*1.005*(($G$6-1)-O2885),0)</f>
        <v>15.948288719999999</v>
      </c>
    </row>
    <row r="2886" spans="2:16">
      <c r="B2886" s="113">
        <v>2882</v>
      </c>
      <c r="C2886" s="113">
        <v>8.6999999999999993</v>
      </c>
      <c r="D2886" s="276">
        <f t="shared" si="90"/>
        <v>1.2887974958655803</v>
      </c>
      <c r="L2886" s="114">
        <f>IF(C2886&lt;$G$6,Lähteandmed!$E$45*1.2*1.005*($G$6-O2886),0)</f>
        <v>16.29880056</v>
      </c>
      <c r="M2886" s="276" t="str">
        <f>IF(($G$4-Lähteandmed!$H$45*(Kraadpäevad!$G$4-Kraadpäevad!C2886))&gt;Lähteandmed!$I$45,($G$4-Lähteandmed!$H$45*(Kraadpäevad!$G$4-Kraadpäevad!C2886)),Lähteandmed!$I$45)</f>
        <v/>
      </c>
      <c r="N2886" s="114">
        <f>IFERROR(($G$4-M2886)/($G$4-C2886),Lähteandmed!$H$45)</f>
        <v>0</v>
      </c>
      <c r="O2886" s="276">
        <f t="shared" si="91"/>
        <v>8.6999999999999993</v>
      </c>
      <c r="P2886" s="276">
        <f>IF(O2886&lt;($G$6-1),Lähteandmed!$E$45*1.2*1.005*(($G$6-1)-O2886),0)</f>
        <v>14.54624136</v>
      </c>
    </row>
    <row r="2887" spans="2:16">
      <c r="B2887" s="113">
        <v>2883</v>
      </c>
      <c r="C2887" s="113">
        <v>9.5</v>
      </c>
      <c r="D2887" s="276">
        <f t="shared" si="90"/>
        <v>0.48879749586557963</v>
      </c>
      <c r="L2887" s="114">
        <f>IF(C2887&lt;$G$6,Lähteandmed!$E$45*1.2*1.005*($G$6-O2887),0)</f>
        <v>14.896753199999999</v>
      </c>
      <c r="M2887" s="276" t="str">
        <f>IF(($G$4-Lähteandmed!$H$45*(Kraadpäevad!$G$4-Kraadpäevad!C2887))&gt;Lähteandmed!$I$45,($G$4-Lähteandmed!$H$45*(Kraadpäevad!$G$4-Kraadpäevad!C2887)),Lähteandmed!$I$45)</f>
        <v/>
      </c>
      <c r="N2887" s="114">
        <f>IFERROR(($G$4-M2887)/($G$4-C2887),Lähteandmed!$H$45)</f>
        <v>0</v>
      </c>
      <c r="O2887" s="276">
        <f t="shared" si="91"/>
        <v>9.5</v>
      </c>
      <c r="P2887" s="276">
        <f>IF(O2887&lt;($G$6-1),Lähteandmed!$E$45*1.2*1.005*(($G$6-1)-O2887),0)</f>
        <v>13.144193999999999</v>
      </c>
    </row>
    <row r="2888" spans="2:16">
      <c r="B2888" s="113">
        <v>2884</v>
      </c>
      <c r="C2888" s="113">
        <v>10.4</v>
      </c>
      <c r="D2888" s="276" t="str">
        <f t="shared" si="90"/>
        <v>0</v>
      </c>
      <c r="L2888" s="114">
        <f>IF(C2888&lt;$G$6,Lähteandmed!$E$45*1.2*1.005*($G$6-O2888),0)</f>
        <v>13.319449919999998</v>
      </c>
      <c r="M2888" s="276" t="str">
        <f>IF(($G$4-Lähteandmed!$H$45*(Kraadpäevad!$G$4-Kraadpäevad!C2888))&gt;Lähteandmed!$I$45,($G$4-Lähteandmed!$H$45*(Kraadpäevad!$G$4-Kraadpäevad!C2888)),Lähteandmed!$I$45)</f>
        <v/>
      </c>
      <c r="N2888" s="114">
        <f>IFERROR(($G$4-M2888)/($G$4-C2888),Lähteandmed!$H$45)</f>
        <v>0</v>
      </c>
      <c r="O2888" s="276">
        <f t="shared" si="91"/>
        <v>10.4</v>
      </c>
      <c r="P2888" s="276">
        <f>IF(O2888&lt;($G$6-1),Lähteandmed!$E$45*1.2*1.005*(($G$6-1)-O2888),0)</f>
        <v>11.566890719999998</v>
      </c>
    </row>
    <row r="2889" spans="2:16">
      <c r="B2889" s="113">
        <v>2885</v>
      </c>
      <c r="C2889" s="113">
        <v>11.3</v>
      </c>
      <c r="D2889" s="276" t="str">
        <f t="shared" si="90"/>
        <v>0</v>
      </c>
      <c r="L2889" s="114">
        <f>IF(C2889&lt;$G$6,Lähteandmed!$E$45*1.2*1.005*($G$6-O2889),0)</f>
        <v>11.742146639999998</v>
      </c>
      <c r="M2889" s="276" t="str">
        <f>IF(($G$4-Lähteandmed!$H$45*(Kraadpäevad!$G$4-Kraadpäevad!C2889))&gt;Lähteandmed!$I$45,($G$4-Lähteandmed!$H$45*(Kraadpäevad!$G$4-Kraadpäevad!C2889)),Lähteandmed!$I$45)</f>
        <v/>
      </c>
      <c r="N2889" s="114">
        <f>IFERROR(($G$4-M2889)/($G$4-C2889),Lähteandmed!$H$45)</f>
        <v>0</v>
      </c>
      <c r="O2889" s="276">
        <f t="shared" si="91"/>
        <v>11.3</v>
      </c>
      <c r="P2889" s="276">
        <f>IF(O2889&lt;($G$6-1),Lähteandmed!$E$45*1.2*1.005*(($G$6-1)-O2889),0)</f>
        <v>9.9895874399999975</v>
      </c>
    </row>
    <row r="2890" spans="2:16">
      <c r="B2890" s="113">
        <v>2886</v>
      </c>
      <c r="C2890" s="113">
        <v>12.3</v>
      </c>
      <c r="D2890" s="276" t="str">
        <f t="shared" si="90"/>
        <v>0</v>
      </c>
      <c r="L2890" s="114">
        <f>IF(C2890&lt;$G$6,Lähteandmed!$E$45*1.2*1.005*($G$6-O2890),0)</f>
        <v>9.9895874399999975</v>
      </c>
      <c r="M2890" s="276" t="str">
        <f>IF(($G$4-Lähteandmed!$H$45*(Kraadpäevad!$G$4-Kraadpäevad!C2890))&gt;Lähteandmed!$I$45,($G$4-Lähteandmed!$H$45*(Kraadpäevad!$G$4-Kraadpäevad!C2890)),Lähteandmed!$I$45)</f>
        <v/>
      </c>
      <c r="N2890" s="114">
        <f>IFERROR(($G$4-M2890)/($G$4-C2890),Lähteandmed!$H$45)</f>
        <v>0</v>
      </c>
      <c r="O2890" s="276">
        <f t="shared" si="91"/>
        <v>12.3</v>
      </c>
      <c r="P2890" s="276">
        <f>IF(O2890&lt;($G$6-1),Lähteandmed!$E$45*1.2*1.005*(($G$6-1)-O2890),0)</f>
        <v>8.237028239999999</v>
      </c>
    </row>
    <row r="2891" spans="2:16">
      <c r="B2891" s="113">
        <v>2887</v>
      </c>
      <c r="C2891" s="113">
        <v>13.4</v>
      </c>
      <c r="D2891" s="276" t="str">
        <f t="shared" si="90"/>
        <v>0</v>
      </c>
      <c r="L2891" s="114">
        <f>IF(C2891&lt;$G$6,Lähteandmed!$E$45*1.2*1.005*($G$6-O2891),0)</f>
        <v>8.0617723199999993</v>
      </c>
      <c r="M2891" s="276" t="str">
        <f>IF(($G$4-Lähteandmed!$H$45*(Kraadpäevad!$G$4-Kraadpäevad!C2891))&gt;Lähteandmed!$I$45,($G$4-Lähteandmed!$H$45*(Kraadpäevad!$G$4-Kraadpäevad!C2891)),Lähteandmed!$I$45)</f>
        <v/>
      </c>
      <c r="N2891" s="114">
        <f>IFERROR(($G$4-M2891)/($G$4-C2891),Lähteandmed!$H$45)</f>
        <v>0</v>
      </c>
      <c r="O2891" s="276">
        <f t="shared" si="91"/>
        <v>13.4</v>
      </c>
      <c r="P2891" s="276">
        <f>IF(O2891&lt;($G$6-1),Lähteandmed!$E$45*1.2*1.005*(($G$6-1)-O2891),0)</f>
        <v>6.309213119999999</v>
      </c>
    </row>
    <row r="2892" spans="2:16">
      <c r="B2892" s="113">
        <v>2888</v>
      </c>
      <c r="C2892" s="113">
        <v>14.5</v>
      </c>
      <c r="D2892" s="276" t="str">
        <f t="shared" si="90"/>
        <v>0</v>
      </c>
      <c r="L2892" s="114">
        <f>IF(C2892&lt;$G$6,Lähteandmed!$E$45*1.2*1.005*($G$6-O2892),0)</f>
        <v>6.1339571999999993</v>
      </c>
      <c r="M2892" s="276" t="str">
        <f>IF(($G$4-Lähteandmed!$H$45*(Kraadpäevad!$G$4-Kraadpäevad!C2892))&gt;Lähteandmed!$I$45,($G$4-Lähteandmed!$H$45*(Kraadpäevad!$G$4-Kraadpäevad!C2892)),Lähteandmed!$I$45)</f>
        <v/>
      </c>
      <c r="N2892" s="114">
        <f>IFERROR(($G$4-M2892)/($G$4-C2892),Lähteandmed!$H$45)</f>
        <v>0</v>
      </c>
      <c r="O2892" s="276">
        <f t="shared" si="91"/>
        <v>14.5</v>
      </c>
      <c r="P2892" s="276">
        <f>IF(O2892&lt;($G$6-1),Lähteandmed!$E$45*1.2*1.005*(($G$6-1)-O2892),0)</f>
        <v>4.3813979999999999</v>
      </c>
    </row>
    <row r="2893" spans="2:16">
      <c r="B2893" s="113">
        <v>2889</v>
      </c>
      <c r="C2893" s="113">
        <v>14.2</v>
      </c>
      <c r="D2893" s="276" t="str">
        <f t="shared" si="90"/>
        <v>0</v>
      </c>
      <c r="L2893" s="114">
        <f>IF(C2893&lt;$G$6,Lähteandmed!$E$45*1.2*1.005*($G$6-O2893),0)</f>
        <v>6.659724960000001</v>
      </c>
      <c r="M2893" s="276" t="str">
        <f>IF(($G$4-Lähteandmed!$H$45*(Kraadpäevad!$G$4-Kraadpäevad!C2893))&gt;Lähteandmed!$I$45,($G$4-Lähteandmed!$H$45*(Kraadpäevad!$G$4-Kraadpäevad!C2893)),Lähteandmed!$I$45)</f>
        <v/>
      </c>
      <c r="N2893" s="114">
        <f>IFERROR(($G$4-M2893)/($G$4-C2893),Lähteandmed!$H$45)</f>
        <v>0</v>
      </c>
      <c r="O2893" s="276">
        <f t="shared" si="91"/>
        <v>14.2</v>
      </c>
      <c r="P2893" s="276">
        <f>IF(O2893&lt;($G$6-1),Lähteandmed!$E$45*1.2*1.005*(($G$6-1)-O2893),0)</f>
        <v>4.9071657600000007</v>
      </c>
    </row>
    <row r="2894" spans="2:16">
      <c r="B2894" s="113">
        <v>2890</v>
      </c>
      <c r="C2894" s="113">
        <v>16.600000000000001</v>
      </c>
      <c r="D2894" s="276" t="str">
        <f t="shared" si="90"/>
        <v>0</v>
      </c>
      <c r="L2894" s="114">
        <f>IF(C2894&lt;$G$6,Lähteandmed!$E$45*1.2*1.005*($G$6-O2894),0)</f>
        <v>2.4535828799999972</v>
      </c>
      <c r="M2894" s="276" t="str">
        <f>IF(($G$4-Lähteandmed!$H$45*(Kraadpäevad!$G$4-Kraadpäevad!C2894))&gt;Lähteandmed!$I$45,($G$4-Lähteandmed!$H$45*(Kraadpäevad!$G$4-Kraadpäevad!C2894)),Lähteandmed!$I$45)</f>
        <v/>
      </c>
      <c r="N2894" s="114">
        <f>IFERROR(($G$4-M2894)/($G$4-C2894),Lähteandmed!$H$45)</f>
        <v>0</v>
      </c>
      <c r="O2894" s="276">
        <f t="shared" si="91"/>
        <v>16.600000000000001</v>
      </c>
      <c r="P2894" s="276">
        <f>IF(O2894&lt;($G$6-1),Lähteandmed!$E$45*1.2*1.005*(($G$6-1)-O2894),0)</f>
        <v>0.70102367999999748</v>
      </c>
    </row>
    <row r="2895" spans="2:16">
      <c r="B2895" s="113">
        <v>2891</v>
      </c>
      <c r="C2895" s="113">
        <v>19.100000000000001</v>
      </c>
      <c r="D2895" s="276" t="str">
        <f t="shared" si="90"/>
        <v>0</v>
      </c>
      <c r="L2895" s="114">
        <f>IF(C2895&lt;$G$6,Lähteandmed!$E$45*1.2*1.005*($G$6-O2895),0)</f>
        <v>0</v>
      </c>
      <c r="M2895" s="276" t="str">
        <f>IF(($G$4-Lähteandmed!$H$45*(Kraadpäevad!$G$4-Kraadpäevad!C2895))&gt;Lähteandmed!$I$45,($G$4-Lähteandmed!$H$45*(Kraadpäevad!$G$4-Kraadpäevad!C2895)),Lähteandmed!$I$45)</f>
        <v/>
      </c>
      <c r="N2895" s="114">
        <f>IFERROR(($G$4-M2895)/($G$4-C2895),Lähteandmed!$H$45)</f>
        <v>0</v>
      </c>
      <c r="O2895" s="276">
        <f t="shared" si="91"/>
        <v>19.100000000000001</v>
      </c>
      <c r="P2895" s="276">
        <f>IF(O2895&lt;($G$6-1),Lähteandmed!$E$45*1.2*1.005*(($G$6-1)-O2895),0)</f>
        <v>0</v>
      </c>
    </row>
    <row r="2896" spans="2:16">
      <c r="B2896" s="113">
        <v>2892</v>
      </c>
      <c r="C2896" s="113">
        <v>21.5</v>
      </c>
      <c r="D2896" s="276" t="str">
        <f t="shared" si="90"/>
        <v>0</v>
      </c>
      <c r="L2896" s="114">
        <f>IF(C2896&lt;$G$6,Lähteandmed!$E$45*1.2*1.005*($G$6-O2896),0)</f>
        <v>0</v>
      </c>
      <c r="M2896" s="276" t="str">
        <f>IF(($G$4-Lähteandmed!$H$45*(Kraadpäevad!$G$4-Kraadpäevad!C2896))&gt;Lähteandmed!$I$45,($G$4-Lähteandmed!$H$45*(Kraadpäevad!$G$4-Kraadpäevad!C2896)),Lähteandmed!$I$45)</f>
        <v/>
      </c>
      <c r="N2896" s="114">
        <f>IFERROR(($G$4-M2896)/($G$4-C2896),Lähteandmed!$H$45)</f>
        <v>0</v>
      </c>
      <c r="O2896" s="276">
        <f t="shared" si="91"/>
        <v>21.5</v>
      </c>
      <c r="P2896" s="276">
        <f>IF(O2896&lt;($G$6-1),Lähteandmed!$E$45*1.2*1.005*(($G$6-1)-O2896),0)</f>
        <v>0</v>
      </c>
    </row>
    <row r="2897" spans="2:16">
      <c r="B2897" s="113">
        <v>2893</v>
      </c>
      <c r="C2897" s="113">
        <v>22.3</v>
      </c>
      <c r="D2897" s="276" t="str">
        <f t="shared" si="90"/>
        <v>0</v>
      </c>
      <c r="L2897" s="114">
        <f>IF(C2897&lt;$G$6,Lähteandmed!$E$45*1.2*1.005*($G$6-O2897),0)</f>
        <v>0</v>
      </c>
      <c r="M2897" s="276" t="str">
        <f>IF(($G$4-Lähteandmed!$H$45*(Kraadpäevad!$G$4-Kraadpäevad!C2897))&gt;Lähteandmed!$I$45,($G$4-Lähteandmed!$H$45*(Kraadpäevad!$G$4-Kraadpäevad!C2897)),Lähteandmed!$I$45)</f>
        <v/>
      </c>
      <c r="N2897" s="114">
        <f>IFERROR(($G$4-M2897)/($G$4-C2897),Lähteandmed!$H$45)</f>
        <v>0</v>
      </c>
      <c r="O2897" s="276">
        <f t="shared" si="91"/>
        <v>22.3</v>
      </c>
      <c r="P2897" s="276">
        <f>IF(O2897&lt;($G$6-1),Lähteandmed!$E$45*1.2*1.005*(($G$6-1)-O2897),0)</f>
        <v>0</v>
      </c>
    </row>
    <row r="2898" spans="2:16">
      <c r="B2898" s="113">
        <v>2894</v>
      </c>
      <c r="C2898" s="113">
        <v>23.2</v>
      </c>
      <c r="D2898" s="276" t="str">
        <f t="shared" si="90"/>
        <v>0</v>
      </c>
      <c r="L2898" s="114">
        <f>IF(C2898&lt;$G$6,Lähteandmed!$E$45*1.2*1.005*($G$6-O2898),0)</f>
        <v>0</v>
      </c>
      <c r="M2898" s="276" t="str">
        <f>IF(($G$4-Lähteandmed!$H$45*(Kraadpäevad!$G$4-Kraadpäevad!C2898))&gt;Lähteandmed!$I$45,($G$4-Lähteandmed!$H$45*(Kraadpäevad!$G$4-Kraadpäevad!C2898)),Lähteandmed!$I$45)</f>
        <v/>
      </c>
      <c r="N2898" s="114">
        <f>IFERROR(($G$4-M2898)/($G$4-C2898),Lähteandmed!$H$45)</f>
        <v>0</v>
      </c>
      <c r="O2898" s="276">
        <f t="shared" si="91"/>
        <v>23.2</v>
      </c>
      <c r="P2898" s="276">
        <f>IF(O2898&lt;($G$6-1),Lähteandmed!$E$45*1.2*1.005*(($G$6-1)-O2898),0)</f>
        <v>0</v>
      </c>
    </row>
    <row r="2899" spans="2:16">
      <c r="B2899" s="113">
        <v>2895</v>
      </c>
      <c r="C2899" s="113">
        <v>24</v>
      </c>
      <c r="D2899" s="276" t="str">
        <f t="shared" si="90"/>
        <v>0</v>
      </c>
      <c r="L2899" s="114">
        <f>IF(C2899&lt;$G$6,Lähteandmed!$E$45*1.2*1.005*($G$6-O2899),0)</f>
        <v>0</v>
      </c>
      <c r="M2899" s="276" t="str">
        <f>IF(($G$4-Lähteandmed!$H$45*(Kraadpäevad!$G$4-Kraadpäevad!C2899))&gt;Lähteandmed!$I$45,($G$4-Lähteandmed!$H$45*(Kraadpäevad!$G$4-Kraadpäevad!C2899)),Lähteandmed!$I$45)</f>
        <v/>
      </c>
      <c r="N2899" s="114">
        <f>IFERROR(($G$4-M2899)/($G$4-C2899),Lähteandmed!$H$45)</f>
        <v>0</v>
      </c>
      <c r="O2899" s="276">
        <f t="shared" si="91"/>
        <v>24</v>
      </c>
      <c r="P2899" s="276">
        <f>IF(O2899&lt;($G$6-1),Lähteandmed!$E$45*1.2*1.005*(($G$6-1)-O2899),0)</f>
        <v>0</v>
      </c>
    </row>
    <row r="2900" spans="2:16">
      <c r="B2900" s="113">
        <v>2896</v>
      </c>
      <c r="C2900" s="113">
        <v>22.5</v>
      </c>
      <c r="D2900" s="276" t="str">
        <f t="shared" si="90"/>
        <v>0</v>
      </c>
      <c r="L2900" s="114">
        <f>IF(C2900&lt;$G$6,Lähteandmed!$E$45*1.2*1.005*($G$6-O2900),0)</f>
        <v>0</v>
      </c>
      <c r="M2900" s="276" t="str">
        <f>IF(($G$4-Lähteandmed!$H$45*(Kraadpäevad!$G$4-Kraadpäevad!C2900))&gt;Lähteandmed!$I$45,($G$4-Lähteandmed!$H$45*(Kraadpäevad!$G$4-Kraadpäevad!C2900)),Lähteandmed!$I$45)</f>
        <v/>
      </c>
      <c r="N2900" s="114">
        <f>IFERROR(($G$4-M2900)/($G$4-C2900),Lähteandmed!$H$45)</f>
        <v>0</v>
      </c>
      <c r="O2900" s="276">
        <f t="shared" si="91"/>
        <v>22.5</v>
      </c>
      <c r="P2900" s="276">
        <f>IF(O2900&lt;($G$6-1),Lähteandmed!$E$45*1.2*1.005*(($G$6-1)-O2900),0)</f>
        <v>0</v>
      </c>
    </row>
    <row r="2901" spans="2:16">
      <c r="B2901" s="113">
        <v>2897</v>
      </c>
      <c r="C2901" s="113">
        <v>21</v>
      </c>
      <c r="D2901" s="276" t="str">
        <f t="shared" si="90"/>
        <v>0</v>
      </c>
      <c r="L2901" s="114">
        <f>IF(C2901&lt;$G$6,Lähteandmed!$E$45*1.2*1.005*($G$6-O2901),0)</f>
        <v>0</v>
      </c>
      <c r="M2901" s="276" t="str">
        <f>IF(($G$4-Lähteandmed!$H$45*(Kraadpäevad!$G$4-Kraadpäevad!C2901))&gt;Lähteandmed!$I$45,($G$4-Lähteandmed!$H$45*(Kraadpäevad!$G$4-Kraadpäevad!C2901)),Lähteandmed!$I$45)</f>
        <v/>
      </c>
      <c r="N2901" s="114">
        <f>IFERROR(($G$4-M2901)/($G$4-C2901),Lähteandmed!$H$45)</f>
        <v>0</v>
      </c>
      <c r="O2901" s="276">
        <f t="shared" si="91"/>
        <v>21</v>
      </c>
      <c r="P2901" s="276">
        <f>IF(O2901&lt;($G$6-1),Lähteandmed!$E$45*1.2*1.005*(($G$6-1)-O2901),0)</f>
        <v>0</v>
      </c>
    </row>
    <row r="2902" spans="2:16">
      <c r="B2902" s="113">
        <v>2898</v>
      </c>
      <c r="C2902" s="113">
        <v>19.5</v>
      </c>
      <c r="D2902" s="276" t="str">
        <f t="shared" si="90"/>
        <v>0</v>
      </c>
      <c r="L2902" s="114">
        <f>IF(C2902&lt;$G$6,Lähteandmed!$E$45*1.2*1.005*($G$6-O2902),0)</f>
        <v>0</v>
      </c>
      <c r="M2902" s="276" t="str">
        <f>IF(($G$4-Lähteandmed!$H$45*(Kraadpäevad!$G$4-Kraadpäevad!C2902))&gt;Lähteandmed!$I$45,($G$4-Lähteandmed!$H$45*(Kraadpäevad!$G$4-Kraadpäevad!C2902)),Lähteandmed!$I$45)</f>
        <v/>
      </c>
      <c r="N2902" s="114">
        <f>IFERROR(($G$4-M2902)/($G$4-C2902),Lähteandmed!$H$45)</f>
        <v>0</v>
      </c>
      <c r="O2902" s="276">
        <f t="shared" si="91"/>
        <v>19.5</v>
      </c>
      <c r="P2902" s="276">
        <f>IF(O2902&lt;($G$6-1),Lähteandmed!$E$45*1.2*1.005*(($G$6-1)-O2902),0)</f>
        <v>0</v>
      </c>
    </row>
    <row r="2903" spans="2:16">
      <c r="B2903" s="113">
        <v>2899</v>
      </c>
      <c r="C2903" s="113">
        <v>17.899999999999999</v>
      </c>
      <c r="D2903" s="276" t="str">
        <f t="shared" si="90"/>
        <v>0</v>
      </c>
      <c r="L2903" s="114">
        <f>IF(C2903&lt;$G$6,Lähteandmed!$E$45*1.2*1.005*($G$6-O2903),0)</f>
        <v>0.17525592000000248</v>
      </c>
      <c r="M2903" s="276" t="str">
        <f>IF(($G$4-Lähteandmed!$H$45*(Kraadpäevad!$G$4-Kraadpäevad!C2903))&gt;Lähteandmed!$I$45,($G$4-Lähteandmed!$H$45*(Kraadpäevad!$G$4-Kraadpäevad!C2903)),Lähteandmed!$I$45)</f>
        <v/>
      </c>
      <c r="N2903" s="114">
        <f>IFERROR(($G$4-M2903)/($G$4-C2903),Lähteandmed!$H$45)</f>
        <v>0</v>
      </c>
      <c r="O2903" s="276">
        <f t="shared" si="91"/>
        <v>17.899999999999999</v>
      </c>
      <c r="P2903" s="276">
        <f>IF(O2903&lt;($G$6-1),Lähteandmed!$E$45*1.2*1.005*(($G$6-1)-O2903),0)</f>
        <v>0</v>
      </c>
    </row>
    <row r="2904" spans="2:16">
      <c r="B2904" s="113">
        <v>2900</v>
      </c>
      <c r="C2904" s="113">
        <v>16.3</v>
      </c>
      <c r="D2904" s="276" t="str">
        <f t="shared" si="90"/>
        <v>0</v>
      </c>
      <c r="L2904" s="114">
        <f>IF(C2904&lt;$G$6,Lähteandmed!$E$45*1.2*1.005*($G$6-O2904),0)</f>
        <v>2.9793506399999985</v>
      </c>
      <c r="M2904" s="276" t="str">
        <f>IF(($G$4-Lähteandmed!$H$45*(Kraadpäevad!$G$4-Kraadpäevad!C2904))&gt;Lähteandmed!$I$45,($G$4-Lähteandmed!$H$45*(Kraadpäevad!$G$4-Kraadpäevad!C2904)),Lähteandmed!$I$45)</f>
        <v/>
      </c>
      <c r="N2904" s="114">
        <f>IFERROR(($G$4-M2904)/($G$4-C2904),Lähteandmed!$H$45)</f>
        <v>0</v>
      </c>
      <c r="O2904" s="276">
        <f t="shared" si="91"/>
        <v>16.3</v>
      </c>
      <c r="P2904" s="276">
        <f>IF(O2904&lt;($G$6-1),Lähteandmed!$E$45*1.2*1.005*(($G$6-1)-O2904),0)</f>
        <v>1.2267914399999986</v>
      </c>
    </row>
    <row r="2905" spans="2:16">
      <c r="B2905" s="113">
        <v>2901</v>
      </c>
      <c r="C2905" s="113">
        <v>14.7</v>
      </c>
      <c r="D2905" s="276" t="str">
        <f t="shared" si="90"/>
        <v>0</v>
      </c>
      <c r="L2905" s="114">
        <f>IF(C2905&lt;$G$6,Lähteandmed!$E$45*1.2*1.005*($G$6-O2905),0)</f>
        <v>5.7834453600000009</v>
      </c>
      <c r="M2905" s="276" t="str">
        <f>IF(($G$4-Lähteandmed!$H$45*(Kraadpäevad!$G$4-Kraadpäevad!C2905))&gt;Lähteandmed!$I$45,($G$4-Lähteandmed!$H$45*(Kraadpäevad!$G$4-Kraadpäevad!C2905)),Lähteandmed!$I$45)</f>
        <v/>
      </c>
      <c r="N2905" s="114">
        <f>IFERROR(($G$4-M2905)/($G$4-C2905),Lähteandmed!$H$45)</f>
        <v>0</v>
      </c>
      <c r="O2905" s="276">
        <f t="shared" si="91"/>
        <v>14.7</v>
      </c>
      <c r="P2905" s="276">
        <f>IF(O2905&lt;($G$6-1),Lähteandmed!$E$45*1.2*1.005*(($G$6-1)-O2905),0)</f>
        <v>4.0308861600000006</v>
      </c>
    </row>
    <row r="2906" spans="2:16">
      <c r="B2906" s="113">
        <v>2902</v>
      </c>
      <c r="C2906" s="113">
        <v>12.9</v>
      </c>
      <c r="D2906" s="276" t="str">
        <f t="shared" si="90"/>
        <v>0</v>
      </c>
      <c r="L2906" s="114">
        <f>IF(C2906&lt;$G$6,Lähteandmed!$E$45*1.2*1.005*($G$6-O2906),0)</f>
        <v>8.9380519199999995</v>
      </c>
      <c r="M2906" s="276" t="str">
        <f>IF(($G$4-Lähteandmed!$H$45*(Kraadpäevad!$G$4-Kraadpäevad!C2906))&gt;Lähteandmed!$I$45,($G$4-Lähteandmed!$H$45*(Kraadpäevad!$G$4-Kraadpäevad!C2906)),Lähteandmed!$I$45)</f>
        <v/>
      </c>
      <c r="N2906" s="114">
        <f>IFERROR(($G$4-M2906)/($G$4-C2906),Lähteandmed!$H$45)</f>
        <v>0</v>
      </c>
      <c r="O2906" s="276">
        <f t="shared" si="91"/>
        <v>12.9</v>
      </c>
      <c r="P2906" s="276">
        <f>IF(O2906&lt;($G$6-1),Lähteandmed!$E$45*1.2*1.005*(($G$6-1)-O2906),0)</f>
        <v>7.1854927199999992</v>
      </c>
    </row>
    <row r="2907" spans="2:16">
      <c r="B2907" s="113">
        <v>2903</v>
      </c>
      <c r="C2907" s="113">
        <v>11.2</v>
      </c>
      <c r="D2907" s="276" t="str">
        <f t="shared" si="90"/>
        <v>0</v>
      </c>
      <c r="L2907" s="114">
        <f>IF(C2907&lt;$G$6,Lähteandmed!$E$45*1.2*1.005*($G$6-O2907),0)</f>
        <v>11.917402560000001</v>
      </c>
      <c r="M2907" s="276" t="str">
        <f>IF(($G$4-Lähteandmed!$H$45*(Kraadpäevad!$G$4-Kraadpäevad!C2907))&gt;Lähteandmed!$I$45,($G$4-Lähteandmed!$H$45*(Kraadpäevad!$G$4-Kraadpäevad!C2907)),Lähteandmed!$I$45)</f>
        <v/>
      </c>
      <c r="N2907" s="114">
        <f>IFERROR(($G$4-M2907)/($G$4-C2907),Lähteandmed!$H$45)</f>
        <v>0</v>
      </c>
      <c r="O2907" s="276">
        <f t="shared" si="91"/>
        <v>11.2</v>
      </c>
      <c r="P2907" s="276">
        <f>IF(O2907&lt;($G$6-1),Lähteandmed!$E$45*1.2*1.005*(($G$6-1)-O2907),0)</f>
        <v>10.164843360000001</v>
      </c>
    </row>
    <row r="2908" spans="2:16">
      <c r="B2908" s="113">
        <v>2904</v>
      </c>
      <c r="C2908" s="113">
        <v>9.4</v>
      </c>
      <c r="D2908" s="276">
        <f t="shared" si="90"/>
        <v>0.58879749586557928</v>
      </c>
      <c r="L2908" s="114">
        <f>IF(C2908&lt;$G$6,Lähteandmed!$E$45*1.2*1.005*($G$6-O2908),0)</f>
        <v>15.072009119999999</v>
      </c>
      <c r="M2908" s="276" t="str">
        <f>IF(($G$4-Lähteandmed!$H$45*(Kraadpäevad!$G$4-Kraadpäevad!C2908))&gt;Lähteandmed!$I$45,($G$4-Lähteandmed!$H$45*(Kraadpäevad!$G$4-Kraadpäevad!C2908)),Lähteandmed!$I$45)</f>
        <v/>
      </c>
      <c r="N2908" s="114">
        <f>IFERROR(($G$4-M2908)/($G$4-C2908),Lähteandmed!$H$45)</f>
        <v>0</v>
      </c>
      <c r="O2908" s="276">
        <f t="shared" si="91"/>
        <v>9.4</v>
      </c>
      <c r="P2908" s="276">
        <f>IF(O2908&lt;($G$6-1),Lähteandmed!$E$45*1.2*1.005*(($G$6-1)-O2908),0)</f>
        <v>13.319449919999998</v>
      </c>
    </row>
    <row r="2909" spans="2:16">
      <c r="B2909" s="113">
        <v>2905</v>
      </c>
      <c r="C2909" s="113">
        <v>9.5</v>
      </c>
      <c r="D2909" s="276">
        <f t="shared" si="90"/>
        <v>0.48879749586557963</v>
      </c>
      <c r="L2909" s="114">
        <f>IF(C2909&lt;$G$6,Lähteandmed!$E$45*1.2*1.005*($G$6-O2909),0)</f>
        <v>14.896753199999999</v>
      </c>
      <c r="M2909" s="276" t="str">
        <f>IF(($G$4-Lähteandmed!$H$45*(Kraadpäevad!$G$4-Kraadpäevad!C2909))&gt;Lähteandmed!$I$45,($G$4-Lähteandmed!$H$45*(Kraadpäevad!$G$4-Kraadpäevad!C2909)),Lähteandmed!$I$45)</f>
        <v/>
      </c>
      <c r="N2909" s="114">
        <f>IFERROR(($G$4-M2909)/($G$4-C2909),Lähteandmed!$H$45)</f>
        <v>0</v>
      </c>
      <c r="O2909" s="276">
        <f t="shared" si="91"/>
        <v>9.5</v>
      </c>
      <c r="P2909" s="276">
        <f>IF(O2909&lt;($G$6-1),Lähteandmed!$E$45*1.2*1.005*(($G$6-1)-O2909),0)</f>
        <v>13.144193999999999</v>
      </c>
    </row>
    <row r="2910" spans="2:16">
      <c r="B2910" s="113">
        <v>2906</v>
      </c>
      <c r="C2910" s="113">
        <v>9.5</v>
      </c>
      <c r="D2910" s="276">
        <f t="shared" si="90"/>
        <v>0.48879749586557963</v>
      </c>
      <c r="L2910" s="114">
        <f>IF(C2910&lt;$G$6,Lähteandmed!$E$45*1.2*1.005*($G$6-O2910),0)</f>
        <v>14.896753199999999</v>
      </c>
      <c r="M2910" s="276" t="str">
        <f>IF(($G$4-Lähteandmed!$H$45*(Kraadpäevad!$G$4-Kraadpäevad!C2910))&gt;Lähteandmed!$I$45,($G$4-Lähteandmed!$H$45*(Kraadpäevad!$G$4-Kraadpäevad!C2910)),Lähteandmed!$I$45)</f>
        <v/>
      </c>
      <c r="N2910" s="114">
        <f>IFERROR(($G$4-M2910)/($G$4-C2910),Lähteandmed!$H$45)</f>
        <v>0</v>
      </c>
      <c r="O2910" s="276">
        <f t="shared" si="91"/>
        <v>9.5</v>
      </c>
      <c r="P2910" s="276">
        <f>IF(O2910&lt;($G$6-1),Lähteandmed!$E$45*1.2*1.005*(($G$6-1)-O2910),0)</f>
        <v>13.144193999999999</v>
      </c>
    </row>
    <row r="2911" spans="2:16">
      <c r="B2911" s="113">
        <v>2907</v>
      </c>
      <c r="C2911" s="113">
        <v>9.6</v>
      </c>
      <c r="D2911" s="276">
        <f t="shared" si="90"/>
        <v>0.38879749586557999</v>
      </c>
      <c r="L2911" s="114">
        <f>IF(C2911&lt;$G$6,Lähteandmed!$E$45*1.2*1.005*($G$6-O2911),0)</f>
        <v>14.721497279999999</v>
      </c>
      <c r="M2911" s="276" t="str">
        <f>IF(($G$4-Lähteandmed!$H$45*(Kraadpäevad!$G$4-Kraadpäevad!C2911))&gt;Lähteandmed!$I$45,($G$4-Lähteandmed!$H$45*(Kraadpäevad!$G$4-Kraadpäevad!C2911)),Lähteandmed!$I$45)</f>
        <v/>
      </c>
      <c r="N2911" s="114">
        <f>IFERROR(($G$4-M2911)/($G$4-C2911),Lähteandmed!$H$45)</f>
        <v>0</v>
      </c>
      <c r="O2911" s="276">
        <f t="shared" si="91"/>
        <v>9.6</v>
      </c>
      <c r="P2911" s="276">
        <f>IF(O2911&lt;($G$6-1),Lähteandmed!$E$45*1.2*1.005*(($G$6-1)-O2911),0)</f>
        <v>12.968938079999999</v>
      </c>
    </row>
    <row r="2912" spans="2:16">
      <c r="B2912" s="113">
        <v>2908</v>
      </c>
      <c r="C2912" s="113">
        <v>9.6</v>
      </c>
      <c r="D2912" s="276">
        <f t="shared" si="90"/>
        <v>0.38879749586557999</v>
      </c>
      <c r="L2912" s="114">
        <f>IF(C2912&lt;$G$6,Lähteandmed!$E$45*1.2*1.005*($G$6-O2912),0)</f>
        <v>14.721497279999999</v>
      </c>
      <c r="M2912" s="276" t="str">
        <f>IF(($G$4-Lähteandmed!$H$45*(Kraadpäevad!$G$4-Kraadpäevad!C2912))&gt;Lähteandmed!$I$45,($G$4-Lähteandmed!$H$45*(Kraadpäevad!$G$4-Kraadpäevad!C2912)),Lähteandmed!$I$45)</f>
        <v/>
      </c>
      <c r="N2912" s="114">
        <f>IFERROR(($G$4-M2912)/($G$4-C2912),Lähteandmed!$H$45)</f>
        <v>0</v>
      </c>
      <c r="O2912" s="276">
        <f t="shared" si="91"/>
        <v>9.6</v>
      </c>
      <c r="P2912" s="276">
        <f>IF(O2912&lt;($G$6-1),Lähteandmed!$E$45*1.2*1.005*(($G$6-1)-O2912),0)</f>
        <v>12.968938079999999</v>
      </c>
    </row>
    <row r="2913" spans="2:16">
      <c r="B2913" s="113">
        <v>2909</v>
      </c>
      <c r="C2913" s="113">
        <v>9.6</v>
      </c>
      <c r="D2913" s="276">
        <f t="shared" si="90"/>
        <v>0.38879749586557999</v>
      </c>
      <c r="L2913" s="114">
        <f>IF(C2913&lt;$G$6,Lähteandmed!$E$45*1.2*1.005*($G$6-O2913),0)</f>
        <v>14.721497279999999</v>
      </c>
      <c r="M2913" s="276" t="str">
        <f>IF(($G$4-Lähteandmed!$H$45*(Kraadpäevad!$G$4-Kraadpäevad!C2913))&gt;Lähteandmed!$I$45,($G$4-Lähteandmed!$H$45*(Kraadpäevad!$G$4-Kraadpäevad!C2913)),Lähteandmed!$I$45)</f>
        <v/>
      </c>
      <c r="N2913" s="114">
        <f>IFERROR(($G$4-M2913)/($G$4-C2913),Lähteandmed!$H$45)</f>
        <v>0</v>
      </c>
      <c r="O2913" s="276">
        <f t="shared" si="91"/>
        <v>9.6</v>
      </c>
      <c r="P2913" s="276">
        <f>IF(O2913&lt;($G$6-1),Lähteandmed!$E$45*1.2*1.005*(($G$6-1)-O2913),0)</f>
        <v>12.968938079999999</v>
      </c>
    </row>
    <row r="2914" spans="2:16">
      <c r="B2914" s="113">
        <v>2910</v>
      </c>
      <c r="C2914" s="113">
        <v>9.6</v>
      </c>
      <c r="D2914" s="276">
        <f t="shared" si="90"/>
        <v>0.38879749586557999</v>
      </c>
      <c r="L2914" s="114">
        <f>IF(C2914&lt;$G$6,Lähteandmed!$E$45*1.2*1.005*($G$6-O2914),0)</f>
        <v>14.721497279999999</v>
      </c>
      <c r="M2914" s="276" t="str">
        <f>IF(($G$4-Lähteandmed!$H$45*(Kraadpäevad!$G$4-Kraadpäevad!C2914))&gt;Lähteandmed!$I$45,($G$4-Lähteandmed!$H$45*(Kraadpäevad!$G$4-Kraadpäevad!C2914)),Lähteandmed!$I$45)</f>
        <v/>
      </c>
      <c r="N2914" s="114">
        <f>IFERROR(($G$4-M2914)/($G$4-C2914),Lähteandmed!$H$45)</f>
        <v>0</v>
      </c>
      <c r="O2914" s="276">
        <f t="shared" si="91"/>
        <v>9.6</v>
      </c>
      <c r="P2914" s="276">
        <f>IF(O2914&lt;($G$6-1),Lähteandmed!$E$45*1.2*1.005*(($G$6-1)-O2914),0)</f>
        <v>12.968938079999999</v>
      </c>
    </row>
    <row r="2915" spans="2:16">
      <c r="B2915" s="113">
        <v>2911</v>
      </c>
      <c r="C2915" s="113">
        <v>9.6999999999999993</v>
      </c>
      <c r="D2915" s="276">
        <f t="shared" si="90"/>
        <v>0.28879749586558034</v>
      </c>
      <c r="L2915" s="114">
        <f>IF(C2915&lt;$G$6,Lähteandmed!$E$45*1.2*1.005*($G$6-O2915),0)</f>
        <v>14.54624136</v>
      </c>
      <c r="M2915" s="276" t="str">
        <f>IF(($G$4-Lähteandmed!$H$45*(Kraadpäevad!$G$4-Kraadpäevad!C2915))&gt;Lähteandmed!$I$45,($G$4-Lähteandmed!$H$45*(Kraadpäevad!$G$4-Kraadpäevad!C2915)),Lähteandmed!$I$45)</f>
        <v/>
      </c>
      <c r="N2915" s="114">
        <f>IFERROR(($G$4-M2915)/($G$4-C2915),Lähteandmed!$H$45)</f>
        <v>0</v>
      </c>
      <c r="O2915" s="276">
        <f t="shared" si="91"/>
        <v>9.6999999999999993</v>
      </c>
      <c r="P2915" s="276">
        <f>IF(O2915&lt;($G$6-1),Lähteandmed!$E$45*1.2*1.005*(($G$6-1)-O2915),0)</f>
        <v>12.793682159999999</v>
      </c>
    </row>
    <row r="2916" spans="2:16">
      <c r="B2916" s="113">
        <v>2912</v>
      </c>
      <c r="C2916" s="113">
        <v>9.9</v>
      </c>
      <c r="D2916" s="276">
        <f t="shared" si="90"/>
        <v>8.8797495865579279E-2</v>
      </c>
      <c r="L2916" s="114">
        <f>IF(C2916&lt;$G$6,Lähteandmed!$E$45*1.2*1.005*($G$6-O2916),0)</f>
        <v>14.195729519999999</v>
      </c>
      <c r="M2916" s="276" t="str">
        <f>IF(($G$4-Lähteandmed!$H$45*(Kraadpäevad!$G$4-Kraadpäevad!C2916))&gt;Lähteandmed!$I$45,($G$4-Lähteandmed!$H$45*(Kraadpäevad!$G$4-Kraadpäevad!C2916)),Lähteandmed!$I$45)</f>
        <v/>
      </c>
      <c r="N2916" s="114">
        <f>IFERROR(($G$4-M2916)/($G$4-C2916),Lähteandmed!$H$45)</f>
        <v>0</v>
      </c>
      <c r="O2916" s="276">
        <f t="shared" si="91"/>
        <v>9.9</v>
      </c>
      <c r="P2916" s="276">
        <f>IF(O2916&lt;($G$6-1),Lähteandmed!$E$45*1.2*1.005*(($G$6-1)-O2916),0)</f>
        <v>12.443170319999998</v>
      </c>
    </row>
    <row r="2917" spans="2:16">
      <c r="B2917" s="113">
        <v>2913</v>
      </c>
      <c r="C2917" s="113">
        <v>10</v>
      </c>
      <c r="D2917" s="276" t="str">
        <f t="shared" si="90"/>
        <v>0</v>
      </c>
      <c r="L2917" s="114">
        <f>IF(C2917&lt;$G$6,Lähteandmed!$E$45*1.2*1.005*($G$6-O2917),0)</f>
        <v>14.020473599999999</v>
      </c>
      <c r="M2917" s="276" t="str">
        <f>IF(($G$4-Lähteandmed!$H$45*(Kraadpäevad!$G$4-Kraadpäevad!C2917))&gt;Lähteandmed!$I$45,($G$4-Lähteandmed!$H$45*(Kraadpäevad!$G$4-Kraadpäevad!C2917)),Lähteandmed!$I$45)</f>
        <v/>
      </c>
      <c r="N2917" s="114">
        <f>IFERROR(($G$4-M2917)/($G$4-C2917),Lähteandmed!$H$45)</f>
        <v>0</v>
      </c>
      <c r="O2917" s="276">
        <f t="shared" si="91"/>
        <v>10</v>
      </c>
      <c r="P2917" s="276">
        <f>IF(O2917&lt;($G$6-1),Lähteandmed!$E$45*1.2*1.005*(($G$6-1)-O2917),0)</f>
        <v>12.267914399999999</v>
      </c>
    </row>
    <row r="2918" spans="2:16">
      <c r="B2918" s="113">
        <v>2914</v>
      </c>
      <c r="C2918" s="113">
        <v>13.3</v>
      </c>
      <c r="D2918" s="276" t="str">
        <f t="shared" si="90"/>
        <v>0</v>
      </c>
      <c r="L2918" s="114">
        <f>IF(C2918&lt;$G$6,Lähteandmed!$E$45*1.2*1.005*($G$6-O2918),0)</f>
        <v>8.237028239999999</v>
      </c>
      <c r="M2918" s="276" t="str">
        <f>IF(($G$4-Lähteandmed!$H$45*(Kraadpäevad!$G$4-Kraadpäevad!C2918))&gt;Lähteandmed!$I$45,($G$4-Lähteandmed!$H$45*(Kraadpäevad!$G$4-Kraadpäevad!C2918)),Lähteandmed!$I$45)</f>
        <v/>
      </c>
      <c r="N2918" s="114">
        <f>IFERROR(($G$4-M2918)/($G$4-C2918),Lähteandmed!$H$45)</f>
        <v>0</v>
      </c>
      <c r="O2918" s="276">
        <f t="shared" si="91"/>
        <v>13.3</v>
      </c>
      <c r="P2918" s="276">
        <f>IF(O2918&lt;($G$6-1),Lähteandmed!$E$45*1.2*1.005*(($G$6-1)-O2918),0)</f>
        <v>6.4844690399999987</v>
      </c>
    </row>
    <row r="2919" spans="2:16">
      <c r="B2919" s="113">
        <v>2915</v>
      </c>
      <c r="C2919" s="113">
        <v>16.5</v>
      </c>
      <c r="D2919" s="276" t="str">
        <f t="shared" si="90"/>
        <v>0</v>
      </c>
      <c r="L2919" s="114">
        <f>IF(C2919&lt;$G$6,Lähteandmed!$E$45*1.2*1.005*($G$6-O2919),0)</f>
        <v>2.6288387999999996</v>
      </c>
      <c r="M2919" s="276" t="str">
        <f>IF(($G$4-Lähteandmed!$H$45*(Kraadpäevad!$G$4-Kraadpäevad!C2919))&gt;Lähteandmed!$I$45,($G$4-Lähteandmed!$H$45*(Kraadpäevad!$G$4-Kraadpäevad!C2919)),Lähteandmed!$I$45)</f>
        <v/>
      </c>
      <c r="N2919" s="114">
        <f>IFERROR(($G$4-M2919)/($G$4-C2919),Lähteandmed!$H$45)</f>
        <v>0</v>
      </c>
      <c r="O2919" s="276">
        <f t="shared" si="91"/>
        <v>16.5</v>
      </c>
      <c r="P2919" s="276">
        <f>IF(O2919&lt;($G$6-1),Lähteandmed!$E$45*1.2*1.005*(($G$6-1)-O2919),0)</f>
        <v>0.87627959999999994</v>
      </c>
    </row>
    <row r="2920" spans="2:16">
      <c r="B2920" s="113">
        <v>2916</v>
      </c>
      <c r="C2920" s="113">
        <v>19.8</v>
      </c>
      <c r="D2920" s="276" t="str">
        <f t="shared" si="90"/>
        <v>0</v>
      </c>
      <c r="L2920" s="114">
        <f>IF(C2920&lt;$G$6,Lähteandmed!$E$45*1.2*1.005*($G$6-O2920),0)</f>
        <v>0</v>
      </c>
      <c r="M2920" s="276" t="str">
        <f>IF(($G$4-Lähteandmed!$H$45*(Kraadpäevad!$G$4-Kraadpäevad!C2920))&gt;Lähteandmed!$I$45,($G$4-Lähteandmed!$H$45*(Kraadpäevad!$G$4-Kraadpäevad!C2920)),Lähteandmed!$I$45)</f>
        <v/>
      </c>
      <c r="N2920" s="114">
        <f>IFERROR(($G$4-M2920)/($G$4-C2920),Lähteandmed!$H$45)</f>
        <v>0</v>
      </c>
      <c r="O2920" s="276">
        <f t="shared" si="91"/>
        <v>19.8</v>
      </c>
      <c r="P2920" s="276">
        <f>IF(O2920&lt;($G$6-1),Lähteandmed!$E$45*1.2*1.005*(($G$6-1)-O2920),0)</f>
        <v>0</v>
      </c>
    </row>
    <row r="2921" spans="2:16">
      <c r="B2921" s="113">
        <v>2917</v>
      </c>
      <c r="C2921" s="113">
        <v>22.4</v>
      </c>
      <c r="D2921" s="276" t="str">
        <f t="shared" si="90"/>
        <v>0</v>
      </c>
      <c r="L2921" s="114">
        <f>IF(C2921&lt;$G$6,Lähteandmed!$E$45*1.2*1.005*($G$6-O2921),0)</f>
        <v>0</v>
      </c>
      <c r="M2921" s="276" t="str">
        <f>IF(($G$4-Lähteandmed!$H$45*(Kraadpäevad!$G$4-Kraadpäevad!C2921))&gt;Lähteandmed!$I$45,($G$4-Lähteandmed!$H$45*(Kraadpäevad!$G$4-Kraadpäevad!C2921)),Lähteandmed!$I$45)</f>
        <v/>
      </c>
      <c r="N2921" s="114">
        <f>IFERROR(($G$4-M2921)/($G$4-C2921),Lähteandmed!$H$45)</f>
        <v>0</v>
      </c>
      <c r="O2921" s="276">
        <f t="shared" si="91"/>
        <v>22.4</v>
      </c>
      <c r="P2921" s="276">
        <f>IF(O2921&lt;($G$6-1),Lähteandmed!$E$45*1.2*1.005*(($G$6-1)-O2921),0)</f>
        <v>0</v>
      </c>
    </row>
    <row r="2922" spans="2:16">
      <c r="B2922" s="113">
        <v>2918</v>
      </c>
      <c r="C2922" s="113">
        <v>25.1</v>
      </c>
      <c r="D2922" s="276" t="str">
        <f t="shared" si="90"/>
        <v>0</v>
      </c>
      <c r="L2922" s="114">
        <f>IF(C2922&lt;$G$6,Lähteandmed!$E$45*1.2*1.005*($G$6-O2922),0)</f>
        <v>0</v>
      </c>
      <c r="M2922" s="276" t="str">
        <f>IF(($G$4-Lähteandmed!$H$45*(Kraadpäevad!$G$4-Kraadpäevad!C2922))&gt;Lähteandmed!$I$45,($G$4-Lähteandmed!$H$45*(Kraadpäevad!$G$4-Kraadpäevad!C2922)),Lähteandmed!$I$45)</f>
        <v/>
      </c>
      <c r="N2922" s="114">
        <f>IFERROR(($G$4-M2922)/($G$4-C2922),Lähteandmed!$H$45)</f>
        <v>0</v>
      </c>
      <c r="O2922" s="276">
        <f t="shared" si="91"/>
        <v>25.1</v>
      </c>
      <c r="P2922" s="276">
        <f>IF(O2922&lt;($G$6-1),Lähteandmed!$E$45*1.2*1.005*(($G$6-1)-O2922),0)</f>
        <v>0</v>
      </c>
    </row>
    <row r="2923" spans="2:16">
      <c r="B2923" s="113">
        <v>2919</v>
      </c>
      <c r="C2923" s="113">
        <v>27.7</v>
      </c>
      <c r="D2923" s="276" t="str">
        <f t="shared" si="90"/>
        <v>0</v>
      </c>
      <c r="L2923" s="114">
        <f>IF(C2923&lt;$G$6,Lähteandmed!$E$45*1.2*1.005*($G$6-O2923),0)</f>
        <v>0</v>
      </c>
      <c r="M2923" s="276" t="str">
        <f>IF(($G$4-Lähteandmed!$H$45*(Kraadpäevad!$G$4-Kraadpäevad!C2923))&gt;Lähteandmed!$I$45,($G$4-Lähteandmed!$H$45*(Kraadpäevad!$G$4-Kraadpäevad!C2923)),Lähteandmed!$I$45)</f>
        <v/>
      </c>
      <c r="N2923" s="114">
        <f>IFERROR(($G$4-M2923)/($G$4-C2923),Lähteandmed!$H$45)</f>
        <v>0</v>
      </c>
      <c r="O2923" s="276">
        <f t="shared" si="91"/>
        <v>27.7</v>
      </c>
      <c r="P2923" s="276">
        <f>IF(O2923&lt;($G$6-1),Lähteandmed!$E$45*1.2*1.005*(($G$6-1)-O2923),0)</f>
        <v>0</v>
      </c>
    </row>
    <row r="2924" spans="2:16">
      <c r="B2924" s="113">
        <v>2920</v>
      </c>
      <c r="C2924" s="113">
        <v>27.6</v>
      </c>
      <c r="D2924" s="276" t="str">
        <f t="shared" si="90"/>
        <v>0</v>
      </c>
      <c r="L2924" s="114">
        <f>IF(C2924&lt;$G$6,Lähteandmed!$E$45*1.2*1.005*($G$6-O2924),0)</f>
        <v>0</v>
      </c>
      <c r="M2924" s="276" t="str">
        <f>IF(($G$4-Lähteandmed!$H$45*(Kraadpäevad!$G$4-Kraadpäevad!C2924))&gt;Lähteandmed!$I$45,($G$4-Lähteandmed!$H$45*(Kraadpäevad!$G$4-Kraadpäevad!C2924)),Lähteandmed!$I$45)</f>
        <v/>
      </c>
      <c r="N2924" s="114">
        <f>IFERROR(($G$4-M2924)/($G$4-C2924),Lähteandmed!$H$45)</f>
        <v>0</v>
      </c>
      <c r="O2924" s="276">
        <f t="shared" si="91"/>
        <v>27.6</v>
      </c>
      <c r="P2924" s="276">
        <f>IF(O2924&lt;($G$6-1),Lähteandmed!$E$45*1.2*1.005*(($G$6-1)-O2924),0)</f>
        <v>0</v>
      </c>
    </row>
    <row r="2925" spans="2:16">
      <c r="B2925" s="113">
        <v>2921</v>
      </c>
      <c r="C2925" s="113">
        <v>27.6</v>
      </c>
      <c r="D2925" s="276" t="str">
        <f t="shared" si="90"/>
        <v>0</v>
      </c>
      <c r="L2925" s="114">
        <f>IF(C2925&lt;$G$6,Lähteandmed!$E$45*1.2*1.005*($G$6-O2925),0)</f>
        <v>0</v>
      </c>
      <c r="M2925" s="276" t="str">
        <f>IF(($G$4-Lähteandmed!$H$45*(Kraadpäevad!$G$4-Kraadpäevad!C2925))&gt;Lähteandmed!$I$45,($G$4-Lähteandmed!$H$45*(Kraadpäevad!$G$4-Kraadpäevad!C2925)),Lähteandmed!$I$45)</f>
        <v/>
      </c>
      <c r="N2925" s="114">
        <f>IFERROR(($G$4-M2925)/($G$4-C2925),Lähteandmed!$H$45)</f>
        <v>0</v>
      </c>
      <c r="O2925" s="276">
        <f t="shared" si="91"/>
        <v>27.6</v>
      </c>
      <c r="P2925" s="276">
        <f>IF(O2925&lt;($G$6-1),Lähteandmed!$E$45*1.2*1.005*(($G$6-1)-O2925),0)</f>
        <v>0</v>
      </c>
    </row>
    <row r="2926" spans="2:16">
      <c r="B2926" s="113">
        <v>2922</v>
      </c>
      <c r="C2926" s="113">
        <v>27.5</v>
      </c>
      <c r="D2926" s="276" t="str">
        <f t="shared" si="90"/>
        <v>0</v>
      </c>
      <c r="L2926" s="114">
        <f>IF(C2926&lt;$G$6,Lähteandmed!$E$45*1.2*1.005*($G$6-O2926),0)</f>
        <v>0</v>
      </c>
      <c r="M2926" s="276" t="str">
        <f>IF(($G$4-Lähteandmed!$H$45*(Kraadpäevad!$G$4-Kraadpäevad!C2926))&gt;Lähteandmed!$I$45,($G$4-Lähteandmed!$H$45*(Kraadpäevad!$G$4-Kraadpäevad!C2926)),Lähteandmed!$I$45)</f>
        <v/>
      </c>
      <c r="N2926" s="114">
        <f>IFERROR(($G$4-M2926)/($G$4-C2926),Lähteandmed!$H$45)</f>
        <v>0</v>
      </c>
      <c r="O2926" s="276">
        <f t="shared" si="91"/>
        <v>27.5</v>
      </c>
      <c r="P2926" s="276">
        <f>IF(O2926&lt;($G$6-1),Lähteandmed!$E$45*1.2*1.005*(($G$6-1)-O2926),0)</f>
        <v>0</v>
      </c>
    </row>
    <row r="2927" spans="2:16">
      <c r="B2927" s="113">
        <v>2923</v>
      </c>
      <c r="C2927" s="113">
        <v>25.5</v>
      </c>
      <c r="D2927" s="276" t="str">
        <f t="shared" si="90"/>
        <v>0</v>
      </c>
      <c r="L2927" s="114">
        <f>IF(C2927&lt;$G$6,Lähteandmed!$E$45*1.2*1.005*($G$6-O2927),0)</f>
        <v>0</v>
      </c>
      <c r="M2927" s="276" t="str">
        <f>IF(($G$4-Lähteandmed!$H$45*(Kraadpäevad!$G$4-Kraadpäevad!C2927))&gt;Lähteandmed!$I$45,($G$4-Lähteandmed!$H$45*(Kraadpäevad!$G$4-Kraadpäevad!C2927)),Lähteandmed!$I$45)</f>
        <v/>
      </c>
      <c r="N2927" s="114">
        <f>IFERROR(($G$4-M2927)/($G$4-C2927),Lähteandmed!$H$45)</f>
        <v>0</v>
      </c>
      <c r="O2927" s="276">
        <f t="shared" si="91"/>
        <v>25.5</v>
      </c>
      <c r="P2927" s="276">
        <f>IF(O2927&lt;($G$6-1),Lähteandmed!$E$45*1.2*1.005*(($G$6-1)-O2927),0)</f>
        <v>0</v>
      </c>
    </row>
    <row r="2928" spans="2:16">
      <c r="B2928" s="113">
        <v>2924</v>
      </c>
      <c r="C2928" s="113">
        <v>23.5</v>
      </c>
      <c r="D2928" s="276" t="str">
        <f t="shared" si="90"/>
        <v>0</v>
      </c>
      <c r="L2928" s="114">
        <f>IF(C2928&lt;$G$6,Lähteandmed!$E$45*1.2*1.005*($G$6-O2928),0)</f>
        <v>0</v>
      </c>
      <c r="M2928" s="276" t="str">
        <f>IF(($G$4-Lähteandmed!$H$45*(Kraadpäevad!$G$4-Kraadpäevad!C2928))&gt;Lähteandmed!$I$45,($G$4-Lähteandmed!$H$45*(Kraadpäevad!$G$4-Kraadpäevad!C2928)),Lähteandmed!$I$45)</f>
        <v/>
      </c>
      <c r="N2928" s="114">
        <f>IFERROR(($G$4-M2928)/($G$4-C2928),Lähteandmed!$H$45)</f>
        <v>0</v>
      </c>
      <c r="O2928" s="276">
        <f t="shared" si="91"/>
        <v>23.5</v>
      </c>
      <c r="P2928" s="276">
        <f>IF(O2928&lt;($G$6-1),Lähteandmed!$E$45*1.2*1.005*(($G$6-1)-O2928),0)</f>
        <v>0</v>
      </c>
    </row>
    <row r="2929" spans="2:16">
      <c r="B2929" s="113">
        <v>2925</v>
      </c>
      <c r="C2929" s="113">
        <v>21.5</v>
      </c>
      <c r="D2929" s="276" t="str">
        <f t="shared" si="90"/>
        <v>0</v>
      </c>
      <c r="L2929" s="114">
        <f>IF(C2929&lt;$G$6,Lähteandmed!$E$45*1.2*1.005*($G$6-O2929),0)</f>
        <v>0</v>
      </c>
      <c r="M2929" s="276" t="str">
        <f>IF(($G$4-Lähteandmed!$H$45*(Kraadpäevad!$G$4-Kraadpäevad!C2929))&gt;Lähteandmed!$I$45,($G$4-Lähteandmed!$H$45*(Kraadpäevad!$G$4-Kraadpäevad!C2929)),Lähteandmed!$I$45)</f>
        <v/>
      </c>
      <c r="N2929" s="114">
        <f>IFERROR(($G$4-M2929)/($G$4-C2929),Lähteandmed!$H$45)</f>
        <v>0</v>
      </c>
      <c r="O2929" s="276">
        <f t="shared" si="91"/>
        <v>21.5</v>
      </c>
      <c r="P2929" s="276">
        <f>IF(O2929&lt;($G$6-1),Lähteandmed!$E$45*1.2*1.005*(($G$6-1)-O2929),0)</f>
        <v>0</v>
      </c>
    </row>
    <row r="2930" spans="2:16">
      <c r="B2930" s="113">
        <v>2926</v>
      </c>
      <c r="C2930" s="113">
        <v>18.600000000000001</v>
      </c>
      <c r="D2930" s="276" t="str">
        <f t="shared" si="90"/>
        <v>0</v>
      </c>
      <c r="L2930" s="114">
        <f>IF(C2930&lt;$G$6,Lähteandmed!$E$45*1.2*1.005*($G$6-O2930),0)</f>
        <v>0</v>
      </c>
      <c r="M2930" s="276" t="str">
        <f>IF(($G$4-Lähteandmed!$H$45*(Kraadpäevad!$G$4-Kraadpäevad!C2930))&gt;Lähteandmed!$I$45,($G$4-Lähteandmed!$H$45*(Kraadpäevad!$G$4-Kraadpäevad!C2930)),Lähteandmed!$I$45)</f>
        <v/>
      </c>
      <c r="N2930" s="114">
        <f>IFERROR(($G$4-M2930)/($G$4-C2930),Lähteandmed!$H$45)</f>
        <v>0</v>
      </c>
      <c r="O2930" s="276">
        <f t="shared" si="91"/>
        <v>18.600000000000001</v>
      </c>
      <c r="P2930" s="276">
        <f>IF(O2930&lt;($G$6-1),Lähteandmed!$E$45*1.2*1.005*(($G$6-1)-O2930),0)</f>
        <v>0</v>
      </c>
    </row>
    <row r="2931" spans="2:16">
      <c r="B2931" s="113">
        <v>2927</v>
      </c>
      <c r="C2931" s="113">
        <v>15.7</v>
      </c>
      <c r="D2931" s="276" t="str">
        <f t="shared" si="90"/>
        <v>0</v>
      </c>
      <c r="L2931" s="114">
        <f>IF(C2931&lt;$G$6,Lähteandmed!$E$45*1.2*1.005*($G$6-O2931),0)</f>
        <v>4.0308861600000006</v>
      </c>
      <c r="M2931" s="276" t="str">
        <f>IF(($G$4-Lähteandmed!$H$45*(Kraadpäevad!$G$4-Kraadpäevad!C2931))&gt;Lähteandmed!$I$45,($G$4-Lähteandmed!$H$45*(Kraadpäevad!$G$4-Kraadpäevad!C2931)),Lähteandmed!$I$45)</f>
        <v/>
      </c>
      <c r="N2931" s="114">
        <f>IFERROR(($G$4-M2931)/($G$4-C2931),Lähteandmed!$H$45)</f>
        <v>0</v>
      </c>
      <c r="O2931" s="276">
        <f t="shared" si="91"/>
        <v>15.7</v>
      </c>
      <c r="P2931" s="276">
        <f>IF(O2931&lt;($G$6-1),Lähteandmed!$E$45*1.2*1.005*(($G$6-1)-O2931),0)</f>
        <v>2.2783269600000011</v>
      </c>
    </row>
    <row r="2932" spans="2:16">
      <c r="B2932" s="113">
        <v>2928</v>
      </c>
      <c r="C2932" s="113">
        <v>12.8</v>
      </c>
      <c r="D2932" s="276" t="str">
        <f t="shared" si="90"/>
        <v>0</v>
      </c>
      <c r="L2932" s="114">
        <f>IF(C2932&lt;$G$6,Lähteandmed!$E$45*1.2*1.005*($G$6-O2932),0)</f>
        <v>9.1133078399999974</v>
      </c>
      <c r="M2932" s="276" t="str">
        <f>IF(($G$4-Lähteandmed!$H$45*(Kraadpäevad!$G$4-Kraadpäevad!C2932))&gt;Lähteandmed!$I$45,($G$4-Lähteandmed!$H$45*(Kraadpäevad!$G$4-Kraadpäevad!C2932)),Lähteandmed!$I$45)</f>
        <v/>
      </c>
      <c r="N2932" s="114">
        <f>IFERROR(($G$4-M2932)/($G$4-C2932),Lähteandmed!$H$45)</f>
        <v>0</v>
      </c>
      <c r="O2932" s="276">
        <f t="shared" si="91"/>
        <v>12.8</v>
      </c>
      <c r="P2932" s="276">
        <f>IF(O2932&lt;($G$6-1),Lähteandmed!$E$45*1.2*1.005*(($G$6-1)-O2932),0)</f>
        <v>7.360748639999998</v>
      </c>
    </row>
    <row r="2933" spans="2:16">
      <c r="B2933" s="113">
        <v>2929</v>
      </c>
      <c r="C2933" s="113">
        <v>11.8</v>
      </c>
      <c r="D2933" s="276" t="str">
        <f t="shared" si="90"/>
        <v>0</v>
      </c>
      <c r="L2933" s="114">
        <f>IF(C2933&lt;$G$6,Lähteandmed!$E$45*1.2*1.005*($G$6-O2933),0)</f>
        <v>10.865867039999998</v>
      </c>
      <c r="M2933" s="276" t="str">
        <f>IF(($G$4-Lähteandmed!$H$45*(Kraadpäevad!$G$4-Kraadpäevad!C2933))&gt;Lähteandmed!$I$45,($G$4-Lähteandmed!$H$45*(Kraadpäevad!$G$4-Kraadpäevad!C2933)),Lähteandmed!$I$45)</f>
        <v/>
      </c>
      <c r="N2933" s="114">
        <f>IFERROR(($G$4-M2933)/($G$4-C2933),Lähteandmed!$H$45)</f>
        <v>0</v>
      </c>
      <c r="O2933" s="276">
        <f t="shared" si="91"/>
        <v>11.8</v>
      </c>
      <c r="P2933" s="276">
        <f>IF(O2933&lt;($G$6-1),Lähteandmed!$E$45*1.2*1.005*(($G$6-1)-O2933),0)</f>
        <v>9.1133078399999974</v>
      </c>
    </row>
    <row r="2934" spans="2:16">
      <c r="B2934" s="113">
        <v>2930</v>
      </c>
      <c r="C2934" s="113">
        <v>10.8</v>
      </c>
      <c r="D2934" s="276" t="str">
        <f t="shared" si="90"/>
        <v>0</v>
      </c>
      <c r="L2934" s="114">
        <f>IF(C2934&lt;$G$6,Lähteandmed!$E$45*1.2*1.005*($G$6-O2934),0)</f>
        <v>12.618426239999998</v>
      </c>
      <c r="M2934" s="276" t="str">
        <f>IF(($G$4-Lähteandmed!$H$45*(Kraadpäevad!$G$4-Kraadpäevad!C2934))&gt;Lähteandmed!$I$45,($G$4-Lähteandmed!$H$45*(Kraadpäevad!$G$4-Kraadpäevad!C2934)),Lähteandmed!$I$45)</f>
        <v/>
      </c>
      <c r="N2934" s="114">
        <f>IFERROR(($G$4-M2934)/($G$4-C2934),Lähteandmed!$H$45)</f>
        <v>0</v>
      </c>
      <c r="O2934" s="276">
        <f t="shared" si="91"/>
        <v>10.8</v>
      </c>
      <c r="P2934" s="276">
        <f>IF(O2934&lt;($G$6-1),Lähteandmed!$E$45*1.2*1.005*(($G$6-1)-O2934),0)</f>
        <v>10.865867039999998</v>
      </c>
    </row>
    <row r="2935" spans="2:16">
      <c r="B2935" s="113">
        <v>2931</v>
      </c>
      <c r="C2935" s="113">
        <v>9.8000000000000007</v>
      </c>
      <c r="D2935" s="276">
        <f t="shared" si="90"/>
        <v>0.18879749586557892</v>
      </c>
      <c r="L2935" s="114">
        <f>IF(C2935&lt;$G$6,Lähteandmed!$E$45*1.2*1.005*($G$6-O2935),0)</f>
        <v>14.370985439999998</v>
      </c>
      <c r="M2935" s="276" t="str">
        <f>IF(($G$4-Lähteandmed!$H$45*(Kraadpäevad!$G$4-Kraadpäevad!C2935))&gt;Lähteandmed!$I$45,($G$4-Lähteandmed!$H$45*(Kraadpäevad!$G$4-Kraadpäevad!C2935)),Lähteandmed!$I$45)</f>
        <v/>
      </c>
      <c r="N2935" s="114">
        <f>IFERROR(($G$4-M2935)/($G$4-C2935),Lähteandmed!$H$45)</f>
        <v>0</v>
      </c>
      <c r="O2935" s="276">
        <f t="shared" si="91"/>
        <v>9.8000000000000007</v>
      </c>
      <c r="P2935" s="276">
        <f>IF(O2935&lt;($G$6-1),Lähteandmed!$E$45*1.2*1.005*(($G$6-1)-O2935),0)</f>
        <v>12.618426239999998</v>
      </c>
    </row>
    <row r="2936" spans="2:16">
      <c r="B2936" s="113">
        <v>2932</v>
      </c>
      <c r="C2936" s="113">
        <v>9.1</v>
      </c>
      <c r="D2936" s="276">
        <f t="shared" si="90"/>
        <v>0.88879749586557999</v>
      </c>
      <c r="L2936" s="114">
        <f>IF(C2936&lt;$G$6,Lähteandmed!$E$45*1.2*1.005*($G$6-O2936),0)</f>
        <v>15.59777688</v>
      </c>
      <c r="M2936" s="276" t="str">
        <f>IF(($G$4-Lähteandmed!$H$45*(Kraadpäevad!$G$4-Kraadpäevad!C2936))&gt;Lähteandmed!$I$45,($G$4-Lähteandmed!$H$45*(Kraadpäevad!$G$4-Kraadpäevad!C2936)),Lähteandmed!$I$45)</f>
        <v/>
      </c>
      <c r="N2936" s="114">
        <f>IFERROR(($G$4-M2936)/($G$4-C2936),Lähteandmed!$H$45)</f>
        <v>0</v>
      </c>
      <c r="O2936" s="276">
        <f t="shared" si="91"/>
        <v>9.1</v>
      </c>
      <c r="P2936" s="276">
        <f>IF(O2936&lt;($G$6-1),Lähteandmed!$E$45*1.2*1.005*(($G$6-1)-O2936),0)</f>
        <v>13.845217679999999</v>
      </c>
    </row>
    <row r="2937" spans="2:16">
      <c r="B2937" s="113">
        <v>2933</v>
      </c>
      <c r="C2937" s="113">
        <v>8.5</v>
      </c>
      <c r="D2937" s="276">
        <f t="shared" si="90"/>
        <v>1.4887974958655796</v>
      </c>
      <c r="L2937" s="114">
        <f>IF(C2937&lt;$G$6,Lähteandmed!$E$45*1.2*1.005*($G$6-O2937),0)</f>
        <v>16.649312399999999</v>
      </c>
      <c r="M2937" s="276" t="str">
        <f>IF(($G$4-Lähteandmed!$H$45*(Kraadpäevad!$G$4-Kraadpäevad!C2937))&gt;Lähteandmed!$I$45,($G$4-Lähteandmed!$H$45*(Kraadpäevad!$G$4-Kraadpäevad!C2937)),Lähteandmed!$I$45)</f>
        <v/>
      </c>
      <c r="N2937" s="114">
        <f>IFERROR(($G$4-M2937)/($G$4-C2937),Lähteandmed!$H$45)</f>
        <v>0</v>
      </c>
      <c r="O2937" s="276">
        <f t="shared" si="91"/>
        <v>8.5</v>
      </c>
      <c r="P2937" s="276">
        <f>IF(O2937&lt;($G$6-1),Lähteandmed!$E$45*1.2*1.005*(($G$6-1)-O2937),0)</f>
        <v>14.896753199999999</v>
      </c>
    </row>
    <row r="2938" spans="2:16">
      <c r="B2938" s="113">
        <v>2934</v>
      </c>
      <c r="C2938" s="113">
        <v>7.8</v>
      </c>
      <c r="D2938" s="276">
        <f t="shared" si="90"/>
        <v>2.1887974958655798</v>
      </c>
      <c r="L2938" s="114">
        <f>IF(C2938&lt;$G$6,Lähteandmed!$E$45*1.2*1.005*($G$6-O2938),0)</f>
        <v>17.876103839999999</v>
      </c>
      <c r="M2938" s="276" t="str">
        <f>IF(($G$4-Lähteandmed!$H$45*(Kraadpäevad!$G$4-Kraadpäevad!C2938))&gt;Lähteandmed!$I$45,($G$4-Lähteandmed!$H$45*(Kraadpäevad!$G$4-Kraadpäevad!C2938)),Lähteandmed!$I$45)</f>
        <v/>
      </c>
      <c r="N2938" s="114">
        <f>IFERROR(($G$4-M2938)/($G$4-C2938),Lähteandmed!$H$45)</f>
        <v>0</v>
      </c>
      <c r="O2938" s="276">
        <f t="shared" si="91"/>
        <v>7.8</v>
      </c>
      <c r="P2938" s="276">
        <f>IF(O2938&lt;($G$6-1),Lähteandmed!$E$45*1.2*1.005*(($G$6-1)-O2938),0)</f>
        <v>16.123544639999999</v>
      </c>
    </row>
    <row r="2939" spans="2:16">
      <c r="B2939" s="113">
        <v>2935</v>
      </c>
      <c r="C2939" s="113">
        <v>8.5</v>
      </c>
      <c r="D2939" s="276">
        <f t="shared" si="90"/>
        <v>1.4887974958655796</v>
      </c>
      <c r="L2939" s="114">
        <f>IF(C2939&lt;$G$6,Lähteandmed!$E$45*1.2*1.005*($G$6-O2939),0)</f>
        <v>16.649312399999999</v>
      </c>
      <c r="M2939" s="276" t="str">
        <f>IF(($G$4-Lähteandmed!$H$45*(Kraadpäevad!$G$4-Kraadpäevad!C2939))&gt;Lähteandmed!$I$45,($G$4-Lähteandmed!$H$45*(Kraadpäevad!$G$4-Kraadpäevad!C2939)),Lähteandmed!$I$45)</f>
        <v/>
      </c>
      <c r="N2939" s="114">
        <f>IFERROR(($G$4-M2939)/($G$4-C2939),Lähteandmed!$H$45)</f>
        <v>0</v>
      </c>
      <c r="O2939" s="276">
        <f t="shared" si="91"/>
        <v>8.5</v>
      </c>
      <c r="P2939" s="276">
        <f>IF(O2939&lt;($G$6-1),Lähteandmed!$E$45*1.2*1.005*(($G$6-1)-O2939),0)</f>
        <v>14.896753199999999</v>
      </c>
    </row>
    <row r="2940" spans="2:16">
      <c r="B2940" s="113">
        <v>2936</v>
      </c>
      <c r="C2940" s="113">
        <v>9.1999999999999993</v>
      </c>
      <c r="D2940" s="276">
        <f t="shared" si="90"/>
        <v>0.78879749586558034</v>
      </c>
      <c r="L2940" s="114">
        <f>IF(C2940&lt;$G$6,Lähteandmed!$E$45*1.2*1.005*($G$6-O2940),0)</f>
        <v>15.42252096</v>
      </c>
      <c r="M2940" s="276" t="str">
        <f>IF(($G$4-Lähteandmed!$H$45*(Kraadpäevad!$G$4-Kraadpäevad!C2940))&gt;Lähteandmed!$I$45,($G$4-Lähteandmed!$H$45*(Kraadpäevad!$G$4-Kraadpäevad!C2940)),Lähteandmed!$I$45)</f>
        <v/>
      </c>
      <c r="N2940" s="114">
        <f>IFERROR(($G$4-M2940)/($G$4-C2940),Lähteandmed!$H$45)</f>
        <v>0</v>
      </c>
      <c r="O2940" s="276">
        <f t="shared" si="91"/>
        <v>9.1999999999999993</v>
      </c>
      <c r="P2940" s="276">
        <f>IF(O2940&lt;($G$6-1),Lähteandmed!$E$45*1.2*1.005*(($G$6-1)-O2940),0)</f>
        <v>13.66996176</v>
      </c>
    </row>
    <row r="2941" spans="2:16">
      <c r="B2941" s="113">
        <v>2937</v>
      </c>
      <c r="C2941" s="113">
        <v>9.9</v>
      </c>
      <c r="D2941" s="276">
        <f t="shared" si="90"/>
        <v>8.8797495865579279E-2</v>
      </c>
      <c r="L2941" s="114">
        <f>IF(C2941&lt;$G$6,Lähteandmed!$E$45*1.2*1.005*($G$6-O2941),0)</f>
        <v>14.195729519999999</v>
      </c>
      <c r="M2941" s="276" t="str">
        <f>IF(($G$4-Lähteandmed!$H$45*(Kraadpäevad!$G$4-Kraadpäevad!C2941))&gt;Lähteandmed!$I$45,($G$4-Lähteandmed!$H$45*(Kraadpäevad!$G$4-Kraadpäevad!C2941)),Lähteandmed!$I$45)</f>
        <v/>
      </c>
      <c r="N2941" s="114">
        <f>IFERROR(($G$4-M2941)/($G$4-C2941),Lähteandmed!$H$45)</f>
        <v>0</v>
      </c>
      <c r="O2941" s="276">
        <f t="shared" si="91"/>
        <v>9.9</v>
      </c>
      <c r="P2941" s="276">
        <f>IF(O2941&lt;($G$6-1),Lähteandmed!$E$45*1.2*1.005*(($G$6-1)-O2941),0)</f>
        <v>12.443170319999998</v>
      </c>
    </row>
    <row r="2942" spans="2:16">
      <c r="B2942" s="113">
        <v>2938</v>
      </c>
      <c r="C2942" s="113">
        <v>11</v>
      </c>
      <c r="D2942" s="276" t="str">
        <f t="shared" si="90"/>
        <v>0</v>
      </c>
      <c r="L2942" s="114">
        <f>IF(C2942&lt;$G$6,Lähteandmed!$E$45*1.2*1.005*($G$6-O2942),0)</f>
        <v>12.267914399999999</v>
      </c>
      <c r="M2942" s="276" t="str">
        <f>IF(($G$4-Lähteandmed!$H$45*(Kraadpäevad!$G$4-Kraadpäevad!C2942))&gt;Lähteandmed!$I$45,($G$4-Lähteandmed!$H$45*(Kraadpäevad!$G$4-Kraadpäevad!C2942)),Lähteandmed!$I$45)</f>
        <v/>
      </c>
      <c r="N2942" s="114">
        <f>IFERROR(($G$4-M2942)/($G$4-C2942),Lähteandmed!$H$45)</f>
        <v>0</v>
      </c>
      <c r="O2942" s="276">
        <f t="shared" si="91"/>
        <v>11</v>
      </c>
      <c r="P2942" s="276">
        <f>IF(O2942&lt;($G$6-1),Lähteandmed!$E$45*1.2*1.005*(($G$6-1)-O2942),0)</f>
        <v>10.515355199999998</v>
      </c>
    </row>
    <row r="2943" spans="2:16">
      <c r="B2943" s="113">
        <v>2939</v>
      </c>
      <c r="C2943" s="113">
        <v>12</v>
      </c>
      <c r="D2943" s="276" t="str">
        <f t="shared" si="90"/>
        <v>0</v>
      </c>
      <c r="L2943" s="114">
        <f>IF(C2943&lt;$G$6,Lähteandmed!$E$45*1.2*1.005*($G$6-O2943),0)</f>
        <v>10.515355199999998</v>
      </c>
      <c r="M2943" s="276" t="str">
        <f>IF(($G$4-Lähteandmed!$H$45*(Kraadpäevad!$G$4-Kraadpäevad!C2943))&gt;Lähteandmed!$I$45,($G$4-Lähteandmed!$H$45*(Kraadpäevad!$G$4-Kraadpäevad!C2943)),Lähteandmed!$I$45)</f>
        <v/>
      </c>
      <c r="N2943" s="114">
        <f>IFERROR(($G$4-M2943)/($G$4-C2943),Lähteandmed!$H$45)</f>
        <v>0</v>
      </c>
      <c r="O2943" s="276">
        <f t="shared" si="91"/>
        <v>12</v>
      </c>
      <c r="P2943" s="276">
        <f>IF(O2943&lt;($G$6-1),Lähteandmed!$E$45*1.2*1.005*(($G$6-1)-O2943),0)</f>
        <v>8.7627959999999998</v>
      </c>
    </row>
    <row r="2944" spans="2:16">
      <c r="B2944" s="113">
        <v>2940</v>
      </c>
      <c r="C2944" s="113">
        <v>13.1</v>
      </c>
      <c r="D2944" s="276" t="str">
        <f t="shared" si="90"/>
        <v>0</v>
      </c>
      <c r="L2944" s="114">
        <f>IF(C2944&lt;$G$6,Lähteandmed!$E$45*1.2*1.005*($G$6-O2944),0)</f>
        <v>8.5875400800000001</v>
      </c>
      <c r="M2944" s="276" t="str">
        <f>IF(($G$4-Lähteandmed!$H$45*(Kraadpäevad!$G$4-Kraadpäevad!C2944))&gt;Lähteandmed!$I$45,($G$4-Lähteandmed!$H$45*(Kraadpäevad!$G$4-Kraadpäevad!C2944)),Lähteandmed!$I$45)</f>
        <v/>
      </c>
      <c r="N2944" s="114">
        <f>IFERROR(($G$4-M2944)/($G$4-C2944),Lähteandmed!$H$45)</f>
        <v>0</v>
      </c>
      <c r="O2944" s="276">
        <f t="shared" si="91"/>
        <v>13.1</v>
      </c>
      <c r="P2944" s="276">
        <f>IF(O2944&lt;($G$6-1),Lähteandmed!$E$45*1.2*1.005*(($G$6-1)-O2944),0)</f>
        <v>6.8349808799999998</v>
      </c>
    </row>
    <row r="2945" spans="2:16">
      <c r="B2945" s="113">
        <v>2941</v>
      </c>
      <c r="C2945" s="113">
        <v>13.5</v>
      </c>
      <c r="D2945" s="276" t="str">
        <f t="shared" si="90"/>
        <v>0</v>
      </c>
      <c r="L2945" s="114">
        <f>IF(C2945&lt;$G$6,Lähteandmed!$E$45*1.2*1.005*($G$6-O2945),0)</f>
        <v>7.8865163999999996</v>
      </c>
      <c r="M2945" s="276" t="str">
        <f>IF(($G$4-Lähteandmed!$H$45*(Kraadpäevad!$G$4-Kraadpäevad!C2945))&gt;Lähteandmed!$I$45,($G$4-Lähteandmed!$H$45*(Kraadpäevad!$G$4-Kraadpäevad!C2945)),Lähteandmed!$I$45)</f>
        <v/>
      </c>
      <c r="N2945" s="114">
        <f>IFERROR(($G$4-M2945)/($G$4-C2945),Lähteandmed!$H$45)</f>
        <v>0</v>
      </c>
      <c r="O2945" s="276">
        <f t="shared" si="91"/>
        <v>13.5</v>
      </c>
      <c r="P2945" s="276">
        <f>IF(O2945&lt;($G$6-1),Lähteandmed!$E$45*1.2*1.005*(($G$6-1)-O2945),0)</f>
        <v>6.1339571999999993</v>
      </c>
    </row>
    <row r="2946" spans="2:16">
      <c r="B2946" s="113">
        <v>2942</v>
      </c>
      <c r="C2946" s="113">
        <v>13.8</v>
      </c>
      <c r="D2946" s="276" t="str">
        <f t="shared" si="90"/>
        <v>0</v>
      </c>
      <c r="L2946" s="114">
        <f>IF(C2946&lt;$G$6,Lähteandmed!$E$45*1.2*1.005*($G$6-O2946),0)</f>
        <v>7.360748639999998</v>
      </c>
      <c r="M2946" s="276" t="str">
        <f>IF(($G$4-Lähteandmed!$H$45*(Kraadpäevad!$G$4-Kraadpäevad!C2946))&gt;Lähteandmed!$I$45,($G$4-Lähteandmed!$H$45*(Kraadpäevad!$G$4-Kraadpäevad!C2946)),Lähteandmed!$I$45)</f>
        <v/>
      </c>
      <c r="N2946" s="114">
        <f>IFERROR(($G$4-M2946)/($G$4-C2946),Lähteandmed!$H$45)</f>
        <v>0</v>
      </c>
      <c r="O2946" s="276">
        <f t="shared" si="91"/>
        <v>13.8</v>
      </c>
      <c r="P2946" s="276">
        <f>IF(O2946&lt;($G$6-1),Lähteandmed!$E$45*1.2*1.005*(($G$6-1)-O2946),0)</f>
        <v>5.6081894399999985</v>
      </c>
    </row>
    <row r="2947" spans="2:16">
      <c r="B2947" s="113">
        <v>2943</v>
      </c>
      <c r="C2947" s="113">
        <v>14.2</v>
      </c>
      <c r="D2947" s="276" t="str">
        <f t="shared" si="90"/>
        <v>0</v>
      </c>
      <c r="L2947" s="114">
        <f>IF(C2947&lt;$G$6,Lähteandmed!$E$45*1.2*1.005*($G$6-O2947),0)</f>
        <v>6.659724960000001</v>
      </c>
      <c r="M2947" s="276" t="str">
        <f>IF(($G$4-Lähteandmed!$H$45*(Kraadpäevad!$G$4-Kraadpäevad!C2947))&gt;Lähteandmed!$I$45,($G$4-Lähteandmed!$H$45*(Kraadpäevad!$G$4-Kraadpäevad!C2947)),Lähteandmed!$I$45)</f>
        <v/>
      </c>
      <c r="N2947" s="114">
        <f>IFERROR(($G$4-M2947)/($G$4-C2947),Lähteandmed!$H$45)</f>
        <v>0</v>
      </c>
      <c r="O2947" s="276">
        <f t="shared" si="91"/>
        <v>14.2</v>
      </c>
      <c r="P2947" s="276">
        <f>IF(O2947&lt;($G$6-1),Lähteandmed!$E$45*1.2*1.005*(($G$6-1)-O2947),0)</f>
        <v>4.9071657600000007</v>
      </c>
    </row>
    <row r="2948" spans="2:16">
      <c r="B2948" s="113">
        <v>2944</v>
      </c>
      <c r="C2948" s="113">
        <v>14.6</v>
      </c>
      <c r="D2948" s="276" t="str">
        <f t="shared" ref="D2948:D3011" si="92">IFERROR(IF($G$5-C2948&gt;0,$G$5-C2948,"0"),0)</f>
        <v>0</v>
      </c>
      <c r="L2948" s="114">
        <f>IF(C2948&lt;$G$6,Lähteandmed!$E$45*1.2*1.005*($G$6-O2948),0)</f>
        <v>5.9587012800000005</v>
      </c>
      <c r="M2948" s="276" t="str">
        <f>IF(($G$4-Lähteandmed!$H$45*(Kraadpäevad!$G$4-Kraadpäevad!C2948))&gt;Lähteandmed!$I$45,($G$4-Lähteandmed!$H$45*(Kraadpäevad!$G$4-Kraadpäevad!C2948)),Lähteandmed!$I$45)</f>
        <v/>
      </c>
      <c r="N2948" s="114">
        <f>IFERROR(($G$4-M2948)/($G$4-C2948),Lähteandmed!$H$45)</f>
        <v>0</v>
      </c>
      <c r="O2948" s="276">
        <f t="shared" ref="O2948:O3011" si="93">N2948*($G$4-C2948)+C2948</f>
        <v>14.6</v>
      </c>
      <c r="P2948" s="276">
        <f>IF(O2948&lt;($G$6-1),Lähteandmed!$E$45*1.2*1.005*(($G$6-1)-O2948),0)</f>
        <v>4.2061420800000002</v>
      </c>
    </row>
    <row r="2949" spans="2:16">
      <c r="B2949" s="113">
        <v>2945</v>
      </c>
      <c r="C2949" s="113">
        <v>15.1</v>
      </c>
      <c r="D2949" s="276" t="str">
        <f t="shared" si="92"/>
        <v>0</v>
      </c>
      <c r="L2949" s="114">
        <f>IF(C2949&lt;$G$6,Lähteandmed!$E$45*1.2*1.005*($G$6-O2949),0)</f>
        <v>5.0824216800000004</v>
      </c>
      <c r="M2949" s="276" t="str">
        <f>IF(($G$4-Lähteandmed!$H$45*(Kraadpäevad!$G$4-Kraadpäevad!C2949))&gt;Lähteandmed!$I$45,($G$4-Lähteandmed!$H$45*(Kraadpäevad!$G$4-Kraadpäevad!C2949)),Lähteandmed!$I$45)</f>
        <v/>
      </c>
      <c r="N2949" s="114">
        <f>IFERROR(($G$4-M2949)/($G$4-C2949),Lähteandmed!$H$45)</f>
        <v>0</v>
      </c>
      <c r="O2949" s="276">
        <f t="shared" si="93"/>
        <v>15.1</v>
      </c>
      <c r="P2949" s="276">
        <f>IF(O2949&lt;($G$6-1),Lähteandmed!$E$45*1.2*1.005*(($G$6-1)-O2949),0)</f>
        <v>3.3298624800000005</v>
      </c>
    </row>
    <row r="2950" spans="2:16">
      <c r="B2950" s="113">
        <v>2946</v>
      </c>
      <c r="C2950" s="113">
        <v>15.5</v>
      </c>
      <c r="D2950" s="276" t="str">
        <f t="shared" si="92"/>
        <v>0</v>
      </c>
      <c r="L2950" s="114">
        <f>IF(C2950&lt;$G$6,Lähteandmed!$E$45*1.2*1.005*($G$6-O2950),0)</f>
        <v>4.3813979999999999</v>
      </c>
      <c r="M2950" s="276" t="str">
        <f>IF(($G$4-Lähteandmed!$H$45*(Kraadpäevad!$G$4-Kraadpäevad!C2950))&gt;Lähteandmed!$I$45,($G$4-Lähteandmed!$H$45*(Kraadpäevad!$G$4-Kraadpäevad!C2950)),Lähteandmed!$I$45)</f>
        <v/>
      </c>
      <c r="N2950" s="114">
        <f>IFERROR(($G$4-M2950)/($G$4-C2950),Lähteandmed!$H$45)</f>
        <v>0</v>
      </c>
      <c r="O2950" s="276">
        <f t="shared" si="93"/>
        <v>15.5</v>
      </c>
      <c r="P2950" s="276">
        <f>IF(O2950&lt;($G$6-1),Lähteandmed!$E$45*1.2*1.005*(($G$6-1)-O2950),0)</f>
        <v>2.6288387999999996</v>
      </c>
    </row>
    <row r="2951" spans="2:16">
      <c r="B2951" s="113">
        <v>2947</v>
      </c>
      <c r="C2951" s="113">
        <v>13.9</v>
      </c>
      <c r="D2951" s="276" t="str">
        <f t="shared" si="92"/>
        <v>0</v>
      </c>
      <c r="L2951" s="114">
        <f>IF(C2951&lt;$G$6,Lähteandmed!$E$45*1.2*1.005*($G$6-O2951),0)</f>
        <v>7.1854927199999992</v>
      </c>
      <c r="M2951" s="276" t="str">
        <f>IF(($G$4-Lähteandmed!$H$45*(Kraadpäevad!$G$4-Kraadpäevad!C2951))&gt;Lähteandmed!$I$45,($G$4-Lähteandmed!$H$45*(Kraadpäevad!$G$4-Kraadpäevad!C2951)),Lähteandmed!$I$45)</f>
        <v/>
      </c>
      <c r="N2951" s="114">
        <f>IFERROR(($G$4-M2951)/($G$4-C2951),Lähteandmed!$H$45)</f>
        <v>0</v>
      </c>
      <c r="O2951" s="276">
        <f t="shared" si="93"/>
        <v>13.9</v>
      </c>
      <c r="P2951" s="276">
        <f>IF(O2951&lt;($G$6-1),Lähteandmed!$E$45*1.2*1.005*(($G$6-1)-O2951),0)</f>
        <v>5.4329335199999989</v>
      </c>
    </row>
    <row r="2952" spans="2:16">
      <c r="B2952" s="113">
        <v>2948</v>
      </c>
      <c r="C2952" s="113">
        <v>12.2</v>
      </c>
      <c r="D2952" s="276" t="str">
        <f t="shared" si="92"/>
        <v>0</v>
      </c>
      <c r="L2952" s="114">
        <f>IF(C2952&lt;$G$6,Lähteandmed!$E$45*1.2*1.005*($G$6-O2952),0)</f>
        <v>10.164843360000001</v>
      </c>
      <c r="M2952" s="276" t="str">
        <f>IF(($G$4-Lähteandmed!$H$45*(Kraadpäevad!$G$4-Kraadpäevad!C2952))&gt;Lähteandmed!$I$45,($G$4-Lähteandmed!$H$45*(Kraadpäevad!$G$4-Kraadpäevad!C2952)),Lähteandmed!$I$45)</f>
        <v/>
      </c>
      <c r="N2952" s="114">
        <f>IFERROR(($G$4-M2952)/($G$4-C2952),Lähteandmed!$H$45)</f>
        <v>0</v>
      </c>
      <c r="O2952" s="276">
        <f t="shared" si="93"/>
        <v>12.2</v>
      </c>
      <c r="P2952" s="276">
        <f>IF(O2952&lt;($G$6-1),Lähteandmed!$E$45*1.2*1.005*(($G$6-1)-O2952),0)</f>
        <v>8.4122841600000005</v>
      </c>
    </row>
    <row r="2953" spans="2:16">
      <c r="B2953" s="113">
        <v>2949</v>
      </c>
      <c r="C2953" s="113">
        <v>10.6</v>
      </c>
      <c r="D2953" s="276" t="str">
        <f t="shared" si="92"/>
        <v>0</v>
      </c>
      <c r="L2953" s="114">
        <f>IF(C2953&lt;$G$6,Lähteandmed!$E$45*1.2*1.005*($G$6-O2953),0)</f>
        <v>12.968938079999999</v>
      </c>
      <c r="M2953" s="276" t="str">
        <f>IF(($G$4-Lähteandmed!$H$45*(Kraadpäevad!$G$4-Kraadpäevad!C2953))&gt;Lähteandmed!$I$45,($G$4-Lähteandmed!$H$45*(Kraadpäevad!$G$4-Kraadpäevad!C2953)),Lähteandmed!$I$45)</f>
        <v/>
      </c>
      <c r="N2953" s="114">
        <f>IFERROR(($G$4-M2953)/($G$4-C2953),Lähteandmed!$H$45)</f>
        <v>0</v>
      </c>
      <c r="O2953" s="276">
        <f t="shared" si="93"/>
        <v>10.6</v>
      </c>
      <c r="P2953" s="276">
        <f>IF(O2953&lt;($G$6-1),Lähteandmed!$E$45*1.2*1.005*(($G$6-1)-O2953),0)</f>
        <v>11.216378880000001</v>
      </c>
    </row>
    <row r="2954" spans="2:16">
      <c r="B2954" s="113">
        <v>2950</v>
      </c>
      <c r="C2954" s="113">
        <v>9.1999999999999993</v>
      </c>
      <c r="D2954" s="276">
        <f t="shared" si="92"/>
        <v>0.78879749586558034</v>
      </c>
      <c r="L2954" s="114">
        <f>IF(C2954&lt;$G$6,Lähteandmed!$E$45*1.2*1.005*($G$6-O2954),0)</f>
        <v>15.42252096</v>
      </c>
      <c r="M2954" s="276" t="str">
        <f>IF(($G$4-Lähteandmed!$H$45*(Kraadpäevad!$G$4-Kraadpäevad!C2954))&gt;Lähteandmed!$I$45,($G$4-Lähteandmed!$H$45*(Kraadpäevad!$G$4-Kraadpäevad!C2954)),Lähteandmed!$I$45)</f>
        <v/>
      </c>
      <c r="N2954" s="114">
        <f>IFERROR(($G$4-M2954)/($G$4-C2954),Lähteandmed!$H$45)</f>
        <v>0</v>
      </c>
      <c r="O2954" s="276">
        <f t="shared" si="93"/>
        <v>9.1999999999999993</v>
      </c>
      <c r="P2954" s="276">
        <f>IF(O2954&lt;($G$6-1),Lähteandmed!$E$45*1.2*1.005*(($G$6-1)-O2954),0)</f>
        <v>13.66996176</v>
      </c>
    </row>
    <row r="2955" spans="2:16">
      <c r="B2955" s="113">
        <v>2951</v>
      </c>
      <c r="C2955" s="113">
        <v>7.9</v>
      </c>
      <c r="D2955" s="276">
        <f t="shared" si="92"/>
        <v>2.0887974958655793</v>
      </c>
      <c r="L2955" s="114">
        <f>IF(C2955&lt;$G$6,Lähteandmed!$E$45*1.2*1.005*($G$6-O2955),0)</f>
        <v>17.700847919999998</v>
      </c>
      <c r="M2955" s="276" t="str">
        <f>IF(($G$4-Lähteandmed!$H$45*(Kraadpäevad!$G$4-Kraadpäevad!C2955))&gt;Lähteandmed!$I$45,($G$4-Lähteandmed!$H$45*(Kraadpäevad!$G$4-Kraadpäevad!C2955)),Lähteandmed!$I$45)</f>
        <v/>
      </c>
      <c r="N2955" s="114">
        <f>IFERROR(($G$4-M2955)/($G$4-C2955),Lähteandmed!$H$45)</f>
        <v>0</v>
      </c>
      <c r="O2955" s="276">
        <f t="shared" si="93"/>
        <v>7.9</v>
      </c>
      <c r="P2955" s="276">
        <f>IF(O2955&lt;($G$6-1),Lähteandmed!$E$45*1.2*1.005*(($G$6-1)-O2955),0)</f>
        <v>15.948288719999999</v>
      </c>
    </row>
    <row r="2956" spans="2:16">
      <c r="B2956" s="113">
        <v>2952</v>
      </c>
      <c r="C2956" s="113">
        <v>6.5</v>
      </c>
      <c r="D2956" s="276">
        <f t="shared" si="92"/>
        <v>3.4887974958655796</v>
      </c>
      <c r="L2956" s="114">
        <f>IF(C2956&lt;$G$6,Lähteandmed!$E$45*1.2*1.005*($G$6-O2956),0)</f>
        <v>20.1544308</v>
      </c>
      <c r="M2956" s="276" t="str">
        <f>IF(($G$4-Lähteandmed!$H$45*(Kraadpäevad!$G$4-Kraadpäevad!C2956))&gt;Lähteandmed!$I$45,($G$4-Lähteandmed!$H$45*(Kraadpäevad!$G$4-Kraadpäevad!C2956)),Lähteandmed!$I$45)</f>
        <v/>
      </c>
      <c r="N2956" s="114">
        <f>IFERROR(($G$4-M2956)/($G$4-C2956),Lähteandmed!$H$45)</f>
        <v>0</v>
      </c>
      <c r="O2956" s="276">
        <f t="shared" si="93"/>
        <v>6.5</v>
      </c>
      <c r="P2956" s="276">
        <f>IF(O2956&lt;($G$6-1),Lähteandmed!$E$45*1.2*1.005*(($G$6-1)-O2956),0)</f>
        <v>18.4018716</v>
      </c>
    </row>
    <row r="2957" spans="2:16">
      <c r="B2957" s="113">
        <v>2953</v>
      </c>
      <c r="C2957" s="113">
        <v>6</v>
      </c>
      <c r="D2957" s="276">
        <f t="shared" si="92"/>
        <v>3.9887974958655796</v>
      </c>
      <c r="L2957" s="114">
        <f>IF(C2957&lt;$G$6,Lähteandmed!$E$45*1.2*1.005*($G$6-O2957),0)</f>
        <v>21.030710399999997</v>
      </c>
      <c r="M2957" s="276" t="str">
        <f>IF(($G$4-Lähteandmed!$H$45*(Kraadpäevad!$G$4-Kraadpäevad!C2957))&gt;Lähteandmed!$I$45,($G$4-Lähteandmed!$H$45*(Kraadpäevad!$G$4-Kraadpäevad!C2957)),Lähteandmed!$I$45)</f>
        <v/>
      </c>
      <c r="N2957" s="114">
        <f>IFERROR(($G$4-M2957)/($G$4-C2957),Lähteandmed!$H$45)</f>
        <v>0</v>
      </c>
      <c r="O2957" s="276">
        <f t="shared" si="93"/>
        <v>6</v>
      </c>
      <c r="P2957" s="276">
        <f>IF(O2957&lt;($G$6-1),Lähteandmed!$E$45*1.2*1.005*(($G$6-1)-O2957),0)</f>
        <v>19.2781512</v>
      </c>
    </row>
    <row r="2958" spans="2:16">
      <c r="B2958" s="113">
        <v>2954</v>
      </c>
      <c r="C2958" s="113">
        <v>5.5</v>
      </c>
      <c r="D2958" s="276">
        <f t="shared" si="92"/>
        <v>4.4887974958655796</v>
      </c>
      <c r="L2958" s="114">
        <f>IF(C2958&lt;$G$6,Lähteandmed!$E$45*1.2*1.005*($G$6-O2958),0)</f>
        <v>21.906989999999997</v>
      </c>
      <c r="M2958" s="276" t="str">
        <f>IF(($G$4-Lähteandmed!$H$45*(Kraadpäevad!$G$4-Kraadpäevad!C2958))&gt;Lähteandmed!$I$45,($G$4-Lähteandmed!$H$45*(Kraadpäevad!$G$4-Kraadpäevad!C2958)),Lähteandmed!$I$45)</f>
        <v/>
      </c>
      <c r="N2958" s="114">
        <f>IFERROR(($G$4-M2958)/($G$4-C2958),Lähteandmed!$H$45)</f>
        <v>0</v>
      </c>
      <c r="O2958" s="276">
        <f t="shared" si="93"/>
        <v>5.5</v>
      </c>
      <c r="P2958" s="276">
        <f>IF(O2958&lt;($G$6-1),Lähteandmed!$E$45*1.2*1.005*(($G$6-1)-O2958),0)</f>
        <v>20.1544308</v>
      </c>
    </row>
    <row r="2959" spans="2:16">
      <c r="B2959" s="113">
        <v>2955</v>
      </c>
      <c r="C2959" s="113">
        <v>5</v>
      </c>
      <c r="D2959" s="276">
        <f t="shared" si="92"/>
        <v>4.9887974958655796</v>
      </c>
      <c r="L2959" s="114">
        <f>IF(C2959&lt;$G$6,Lähteandmed!$E$45*1.2*1.005*($G$6-O2959),0)</f>
        <v>22.783269599999997</v>
      </c>
      <c r="M2959" s="276" t="str">
        <f>IF(($G$4-Lähteandmed!$H$45*(Kraadpäevad!$G$4-Kraadpäevad!C2959))&gt;Lähteandmed!$I$45,($G$4-Lähteandmed!$H$45*(Kraadpäevad!$G$4-Kraadpäevad!C2959)),Lähteandmed!$I$45)</f>
        <v/>
      </c>
      <c r="N2959" s="114">
        <f>IFERROR(($G$4-M2959)/($G$4-C2959),Lähteandmed!$H$45)</f>
        <v>0</v>
      </c>
      <c r="O2959" s="276">
        <f t="shared" si="93"/>
        <v>5</v>
      </c>
      <c r="P2959" s="276">
        <f>IF(O2959&lt;($G$6-1),Lähteandmed!$E$45*1.2*1.005*(($G$6-1)-O2959),0)</f>
        <v>21.030710399999997</v>
      </c>
    </row>
    <row r="2960" spans="2:16">
      <c r="B2960" s="113">
        <v>2956</v>
      </c>
      <c r="C2960" s="113">
        <v>4.9000000000000004</v>
      </c>
      <c r="D2960" s="276">
        <f t="shared" si="92"/>
        <v>5.0887974958655793</v>
      </c>
      <c r="L2960" s="114">
        <f>IF(C2960&lt;$G$6,Lähteandmed!$E$45*1.2*1.005*($G$6-O2960),0)</f>
        <v>22.958525519999998</v>
      </c>
      <c r="M2960" s="276" t="str">
        <f>IF(($G$4-Lähteandmed!$H$45*(Kraadpäevad!$G$4-Kraadpäevad!C2960))&gt;Lähteandmed!$I$45,($G$4-Lähteandmed!$H$45*(Kraadpäevad!$G$4-Kraadpäevad!C2960)),Lähteandmed!$I$45)</f>
        <v/>
      </c>
      <c r="N2960" s="114">
        <f>IFERROR(($G$4-M2960)/($G$4-C2960),Lähteandmed!$H$45)</f>
        <v>0</v>
      </c>
      <c r="O2960" s="276">
        <f t="shared" si="93"/>
        <v>4.9000000000000004</v>
      </c>
      <c r="P2960" s="276">
        <f>IF(O2960&lt;($G$6-1),Lähteandmed!$E$45*1.2*1.005*(($G$6-1)-O2960),0)</f>
        <v>21.205966319999998</v>
      </c>
    </row>
    <row r="2961" spans="2:16">
      <c r="B2961" s="113">
        <v>2957</v>
      </c>
      <c r="C2961" s="113">
        <v>4.8</v>
      </c>
      <c r="D2961" s="276">
        <f t="shared" si="92"/>
        <v>5.1887974958655798</v>
      </c>
      <c r="L2961" s="114">
        <f>IF(C2961&lt;$G$6,Lähteandmed!$E$45*1.2*1.005*($G$6-O2961),0)</f>
        <v>23.133781439999996</v>
      </c>
      <c r="M2961" s="276" t="str">
        <f>IF(($G$4-Lähteandmed!$H$45*(Kraadpäevad!$G$4-Kraadpäevad!C2961))&gt;Lähteandmed!$I$45,($G$4-Lähteandmed!$H$45*(Kraadpäevad!$G$4-Kraadpäevad!C2961)),Lähteandmed!$I$45)</f>
        <v/>
      </c>
      <c r="N2961" s="114">
        <f>IFERROR(($G$4-M2961)/($G$4-C2961),Lähteandmed!$H$45)</f>
        <v>0</v>
      </c>
      <c r="O2961" s="276">
        <f t="shared" si="93"/>
        <v>4.8</v>
      </c>
      <c r="P2961" s="276">
        <f>IF(O2961&lt;($G$6-1),Lähteandmed!$E$45*1.2*1.005*(($G$6-1)-O2961),0)</f>
        <v>21.381222239999996</v>
      </c>
    </row>
    <row r="2962" spans="2:16">
      <c r="B2962" s="113">
        <v>2958</v>
      </c>
      <c r="C2962" s="113">
        <v>4.7</v>
      </c>
      <c r="D2962" s="276">
        <f t="shared" si="92"/>
        <v>5.2887974958655795</v>
      </c>
      <c r="L2962" s="114">
        <f>IF(C2962&lt;$G$6,Lähteandmed!$E$45*1.2*1.005*($G$6-O2962),0)</f>
        <v>23.309037359999998</v>
      </c>
      <c r="M2962" s="276" t="str">
        <f>IF(($G$4-Lähteandmed!$H$45*(Kraadpäevad!$G$4-Kraadpäevad!C2962))&gt;Lähteandmed!$I$45,($G$4-Lähteandmed!$H$45*(Kraadpäevad!$G$4-Kraadpäevad!C2962)),Lähteandmed!$I$45)</f>
        <v/>
      </c>
      <c r="N2962" s="114">
        <f>IFERROR(($G$4-M2962)/($G$4-C2962),Lähteandmed!$H$45)</f>
        <v>0</v>
      </c>
      <c r="O2962" s="276">
        <f t="shared" si="93"/>
        <v>4.7</v>
      </c>
      <c r="P2962" s="276">
        <f>IF(O2962&lt;($G$6-1),Lähteandmed!$E$45*1.2*1.005*(($G$6-1)-O2962),0)</f>
        <v>21.556478160000001</v>
      </c>
    </row>
    <row r="2963" spans="2:16">
      <c r="B2963" s="113">
        <v>2959</v>
      </c>
      <c r="C2963" s="113">
        <v>6.2</v>
      </c>
      <c r="D2963" s="276">
        <f t="shared" si="92"/>
        <v>3.7887974958655795</v>
      </c>
      <c r="L2963" s="114">
        <f>IF(C2963&lt;$G$6,Lähteandmed!$E$45*1.2*1.005*($G$6-O2963),0)</f>
        <v>20.680198560000001</v>
      </c>
      <c r="M2963" s="276" t="str">
        <f>IF(($G$4-Lähteandmed!$H$45*(Kraadpäevad!$G$4-Kraadpäevad!C2963))&gt;Lähteandmed!$I$45,($G$4-Lähteandmed!$H$45*(Kraadpäevad!$G$4-Kraadpäevad!C2963)),Lähteandmed!$I$45)</f>
        <v/>
      </c>
      <c r="N2963" s="114">
        <f>IFERROR(($G$4-M2963)/($G$4-C2963),Lähteandmed!$H$45)</f>
        <v>0</v>
      </c>
      <c r="O2963" s="276">
        <f t="shared" si="93"/>
        <v>6.2</v>
      </c>
      <c r="P2963" s="276">
        <f>IF(O2963&lt;($G$6-1),Lähteandmed!$E$45*1.2*1.005*(($G$6-1)-O2963),0)</f>
        <v>18.927639360000001</v>
      </c>
    </row>
    <row r="2964" spans="2:16">
      <c r="B2964" s="113">
        <v>2960</v>
      </c>
      <c r="C2964" s="113">
        <v>7.8</v>
      </c>
      <c r="D2964" s="276">
        <f t="shared" si="92"/>
        <v>2.1887974958655798</v>
      </c>
      <c r="L2964" s="114">
        <f>IF(C2964&lt;$G$6,Lähteandmed!$E$45*1.2*1.005*($G$6-O2964),0)</f>
        <v>17.876103839999999</v>
      </c>
      <c r="M2964" s="276" t="str">
        <f>IF(($G$4-Lähteandmed!$H$45*(Kraadpäevad!$G$4-Kraadpäevad!C2964))&gt;Lähteandmed!$I$45,($G$4-Lähteandmed!$H$45*(Kraadpäevad!$G$4-Kraadpäevad!C2964)),Lähteandmed!$I$45)</f>
        <v/>
      </c>
      <c r="N2964" s="114">
        <f>IFERROR(($G$4-M2964)/($G$4-C2964),Lähteandmed!$H$45)</f>
        <v>0</v>
      </c>
      <c r="O2964" s="276">
        <f t="shared" si="93"/>
        <v>7.8</v>
      </c>
      <c r="P2964" s="276">
        <f>IF(O2964&lt;($G$6-1),Lähteandmed!$E$45*1.2*1.005*(($G$6-1)-O2964),0)</f>
        <v>16.123544639999999</v>
      </c>
    </row>
    <row r="2965" spans="2:16">
      <c r="B2965" s="113">
        <v>2961</v>
      </c>
      <c r="C2965" s="113">
        <v>9.3000000000000007</v>
      </c>
      <c r="D2965" s="276">
        <f t="shared" si="92"/>
        <v>0.68879749586557892</v>
      </c>
      <c r="L2965" s="114">
        <f>IF(C2965&lt;$G$6,Lähteandmed!$E$45*1.2*1.005*($G$6-O2965),0)</f>
        <v>15.247265039999998</v>
      </c>
      <c r="M2965" s="276" t="str">
        <f>IF(($G$4-Lähteandmed!$H$45*(Kraadpäevad!$G$4-Kraadpäevad!C2965))&gt;Lähteandmed!$I$45,($G$4-Lähteandmed!$H$45*(Kraadpäevad!$G$4-Kraadpäevad!C2965)),Lähteandmed!$I$45)</f>
        <v/>
      </c>
      <c r="N2965" s="114">
        <f>IFERROR(($G$4-M2965)/($G$4-C2965),Lähteandmed!$H$45)</f>
        <v>0</v>
      </c>
      <c r="O2965" s="276">
        <f t="shared" si="93"/>
        <v>9.3000000000000007</v>
      </c>
      <c r="P2965" s="276">
        <f>IF(O2965&lt;($G$6-1),Lähteandmed!$E$45*1.2*1.005*(($G$6-1)-O2965),0)</f>
        <v>13.494705839999998</v>
      </c>
    </row>
    <row r="2966" spans="2:16">
      <c r="B2966" s="113">
        <v>2962</v>
      </c>
      <c r="C2966" s="113">
        <v>10.8</v>
      </c>
      <c r="D2966" s="276" t="str">
        <f t="shared" si="92"/>
        <v>0</v>
      </c>
      <c r="L2966" s="114">
        <f>IF(C2966&lt;$G$6,Lähteandmed!$E$45*1.2*1.005*($G$6-O2966),0)</f>
        <v>12.618426239999998</v>
      </c>
      <c r="M2966" s="276" t="str">
        <f>IF(($G$4-Lähteandmed!$H$45*(Kraadpäevad!$G$4-Kraadpäevad!C2966))&gt;Lähteandmed!$I$45,($G$4-Lähteandmed!$H$45*(Kraadpäevad!$G$4-Kraadpäevad!C2966)),Lähteandmed!$I$45)</f>
        <v/>
      </c>
      <c r="N2966" s="114">
        <f>IFERROR(($G$4-M2966)/($G$4-C2966),Lähteandmed!$H$45)</f>
        <v>0</v>
      </c>
      <c r="O2966" s="276">
        <f t="shared" si="93"/>
        <v>10.8</v>
      </c>
      <c r="P2966" s="276">
        <f>IF(O2966&lt;($G$6-1),Lähteandmed!$E$45*1.2*1.005*(($G$6-1)-O2966),0)</f>
        <v>10.865867039999998</v>
      </c>
    </row>
    <row r="2967" spans="2:16">
      <c r="B2967" s="113">
        <v>2963</v>
      </c>
      <c r="C2967" s="113">
        <v>12.2</v>
      </c>
      <c r="D2967" s="276" t="str">
        <f t="shared" si="92"/>
        <v>0</v>
      </c>
      <c r="L2967" s="114">
        <f>IF(C2967&lt;$G$6,Lähteandmed!$E$45*1.2*1.005*($G$6-O2967),0)</f>
        <v>10.164843360000001</v>
      </c>
      <c r="M2967" s="276" t="str">
        <f>IF(($G$4-Lähteandmed!$H$45*(Kraadpäevad!$G$4-Kraadpäevad!C2967))&gt;Lähteandmed!$I$45,($G$4-Lähteandmed!$H$45*(Kraadpäevad!$G$4-Kraadpäevad!C2967)),Lähteandmed!$I$45)</f>
        <v/>
      </c>
      <c r="N2967" s="114">
        <f>IFERROR(($G$4-M2967)/($G$4-C2967),Lähteandmed!$H$45)</f>
        <v>0</v>
      </c>
      <c r="O2967" s="276">
        <f t="shared" si="93"/>
        <v>12.2</v>
      </c>
      <c r="P2967" s="276">
        <f>IF(O2967&lt;($G$6-1),Lähteandmed!$E$45*1.2*1.005*(($G$6-1)-O2967),0)</f>
        <v>8.4122841600000005</v>
      </c>
    </row>
    <row r="2968" spans="2:16">
      <c r="B2968" s="113">
        <v>2964</v>
      </c>
      <c r="C2968" s="113">
        <v>13.7</v>
      </c>
      <c r="D2968" s="276" t="str">
        <f t="shared" si="92"/>
        <v>0</v>
      </c>
      <c r="L2968" s="114">
        <f>IF(C2968&lt;$G$6,Lähteandmed!$E$45*1.2*1.005*($G$6-O2968),0)</f>
        <v>7.5360045600000003</v>
      </c>
      <c r="M2968" s="276" t="str">
        <f>IF(($G$4-Lähteandmed!$H$45*(Kraadpäevad!$G$4-Kraadpäevad!C2968))&gt;Lähteandmed!$I$45,($G$4-Lähteandmed!$H$45*(Kraadpäevad!$G$4-Kraadpäevad!C2968)),Lähteandmed!$I$45)</f>
        <v/>
      </c>
      <c r="N2968" s="114">
        <f>IFERROR(($G$4-M2968)/($G$4-C2968),Lähteandmed!$H$45)</f>
        <v>0</v>
      </c>
      <c r="O2968" s="276">
        <f t="shared" si="93"/>
        <v>13.7</v>
      </c>
      <c r="P2968" s="276">
        <f>IF(O2968&lt;($G$6-1),Lähteandmed!$E$45*1.2*1.005*(($G$6-1)-O2968),0)</f>
        <v>5.7834453600000009</v>
      </c>
    </row>
    <row r="2969" spans="2:16">
      <c r="B2969" s="113">
        <v>2965</v>
      </c>
      <c r="C2969" s="113">
        <v>14.7</v>
      </c>
      <c r="D2969" s="276" t="str">
        <f t="shared" si="92"/>
        <v>0</v>
      </c>
      <c r="L2969" s="114">
        <f>IF(C2969&lt;$G$6,Lähteandmed!$E$45*1.2*1.005*($G$6-O2969),0)</f>
        <v>5.7834453600000009</v>
      </c>
      <c r="M2969" s="276" t="str">
        <f>IF(($G$4-Lähteandmed!$H$45*(Kraadpäevad!$G$4-Kraadpäevad!C2969))&gt;Lähteandmed!$I$45,($G$4-Lähteandmed!$H$45*(Kraadpäevad!$G$4-Kraadpäevad!C2969)),Lähteandmed!$I$45)</f>
        <v/>
      </c>
      <c r="N2969" s="114">
        <f>IFERROR(($G$4-M2969)/($G$4-C2969),Lähteandmed!$H$45)</f>
        <v>0</v>
      </c>
      <c r="O2969" s="276">
        <f t="shared" si="93"/>
        <v>14.7</v>
      </c>
      <c r="P2969" s="276">
        <f>IF(O2969&lt;($G$6-1),Lähteandmed!$E$45*1.2*1.005*(($G$6-1)-O2969),0)</f>
        <v>4.0308861600000006</v>
      </c>
    </row>
    <row r="2970" spans="2:16">
      <c r="B2970" s="113">
        <v>2966</v>
      </c>
      <c r="C2970" s="113">
        <v>15.8</v>
      </c>
      <c r="D2970" s="276" t="str">
        <f t="shared" si="92"/>
        <v>0</v>
      </c>
      <c r="L2970" s="114">
        <f>IF(C2970&lt;$G$6,Lähteandmed!$E$45*1.2*1.005*($G$6-O2970),0)</f>
        <v>3.8556302399999987</v>
      </c>
      <c r="M2970" s="276" t="str">
        <f>IF(($G$4-Lähteandmed!$H$45*(Kraadpäevad!$G$4-Kraadpäevad!C2970))&gt;Lähteandmed!$I$45,($G$4-Lähteandmed!$H$45*(Kraadpäevad!$G$4-Kraadpäevad!C2970)),Lähteandmed!$I$45)</f>
        <v/>
      </c>
      <c r="N2970" s="114">
        <f>IFERROR(($G$4-M2970)/($G$4-C2970),Lähteandmed!$H$45)</f>
        <v>0</v>
      </c>
      <c r="O2970" s="276">
        <f t="shared" si="93"/>
        <v>15.8</v>
      </c>
      <c r="P2970" s="276">
        <f>IF(O2970&lt;($G$6-1),Lähteandmed!$E$45*1.2*1.005*(($G$6-1)-O2970),0)</f>
        <v>2.1030710399999988</v>
      </c>
    </row>
    <row r="2971" spans="2:16">
      <c r="B2971" s="113">
        <v>2967</v>
      </c>
      <c r="C2971" s="113">
        <v>16.8</v>
      </c>
      <c r="D2971" s="276" t="str">
        <f t="shared" si="92"/>
        <v>0</v>
      </c>
      <c r="L2971" s="114">
        <f>IF(C2971&lt;$G$6,Lähteandmed!$E$45*1.2*1.005*($G$6-O2971),0)</f>
        <v>2.1030710399999988</v>
      </c>
      <c r="M2971" s="276" t="str">
        <f>IF(($G$4-Lähteandmed!$H$45*(Kraadpäevad!$G$4-Kraadpäevad!C2971))&gt;Lähteandmed!$I$45,($G$4-Lähteandmed!$H$45*(Kraadpäevad!$G$4-Kraadpäevad!C2971)),Lähteandmed!$I$45)</f>
        <v/>
      </c>
      <c r="N2971" s="114">
        <f>IFERROR(($G$4-M2971)/($G$4-C2971),Lähteandmed!$H$45)</f>
        <v>0</v>
      </c>
      <c r="O2971" s="276">
        <f t="shared" si="93"/>
        <v>16.8</v>
      </c>
      <c r="P2971" s="276">
        <f>IF(O2971&lt;($G$6-1),Lähteandmed!$E$45*1.2*1.005*(($G$6-1)-O2971),0)</f>
        <v>0.35051183999999874</v>
      </c>
    </row>
    <row r="2972" spans="2:16">
      <c r="B2972" s="113">
        <v>2968</v>
      </c>
      <c r="C2972" s="113">
        <v>17</v>
      </c>
      <c r="D2972" s="276" t="str">
        <f t="shared" si="92"/>
        <v>0</v>
      </c>
      <c r="L2972" s="114">
        <f>IF(C2972&lt;$G$6,Lähteandmed!$E$45*1.2*1.005*($G$6-O2972),0)</f>
        <v>1.7525591999999999</v>
      </c>
      <c r="M2972" s="276" t="str">
        <f>IF(($G$4-Lähteandmed!$H$45*(Kraadpäevad!$G$4-Kraadpäevad!C2972))&gt;Lähteandmed!$I$45,($G$4-Lähteandmed!$H$45*(Kraadpäevad!$G$4-Kraadpäevad!C2972)),Lähteandmed!$I$45)</f>
        <v/>
      </c>
      <c r="N2972" s="114">
        <f>IFERROR(($G$4-M2972)/($G$4-C2972),Lähteandmed!$H$45)</f>
        <v>0</v>
      </c>
      <c r="O2972" s="276">
        <f t="shared" si="93"/>
        <v>17</v>
      </c>
      <c r="P2972" s="276">
        <f>IF(O2972&lt;($G$6-1),Lähteandmed!$E$45*1.2*1.005*(($G$6-1)-O2972),0)</f>
        <v>0</v>
      </c>
    </row>
    <row r="2973" spans="2:16">
      <c r="B2973" s="113">
        <v>2969</v>
      </c>
      <c r="C2973" s="113">
        <v>17.2</v>
      </c>
      <c r="D2973" s="276" t="str">
        <f t="shared" si="92"/>
        <v>0</v>
      </c>
      <c r="L2973" s="114">
        <f>IF(C2973&lt;$G$6,Lähteandmed!$E$45*1.2*1.005*($G$6-O2973),0)</f>
        <v>1.4020473600000012</v>
      </c>
      <c r="M2973" s="276" t="str">
        <f>IF(($G$4-Lähteandmed!$H$45*(Kraadpäevad!$G$4-Kraadpäevad!C2973))&gt;Lähteandmed!$I$45,($G$4-Lähteandmed!$H$45*(Kraadpäevad!$G$4-Kraadpäevad!C2973)),Lähteandmed!$I$45)</f>
        <v/>
      </c>
      <c r="N2973" s="114">
        <f>IFERROR(($G$4-M2973)/($G$4-C2973),Lähteandmed!$H$45)</f>
        <v>0</v>
      </c>
      <c r="O2973" s="276">
        <f t="shared" si="93"/>
        <v>17.2</v>
      </c>
      <c r="P2973" s="276">
        <f>IF(O2973&lt;($G$6-1),Lähteandmed!$E$45*1.2*1.005*(($G$6-1)-O2973),0)</f>
        <v>0</v>
      </c>
    </row>
    <row r="2974" spans="2:16">
      <c r="B2974" s="113">
        <v>2970</v>
      </c>
      <c r="C2974" s="113">
        <v>17.399999999999999</v>
      </c>
      <c r="D2974" s="276" t="str">
        <f t="shared" si="92"/>
        <v>0</v>
      </c>
      <c r="L2974" s="114">
        <f>IF(C2974&lt;$G$6,Lähteandmed!$E$45*1.2*1.005*($G$6-O2974),0)</f>
        <v>1.0515355200000025</v>
      </c>
      <c r="M2974" s="276" t="str">
        <f>IF(($G$4-Lähteandmed!$H$45*(Kraadpäevad!$G$4-Kraadpäevad!C2974))&gt;Lähteandmed!$I$45,($G$4-Lähteandmed!$H$45*(Kraadpäevad!$G$4-Kraadpäevad!C2974)),Lähteandmed!$I$45)</f>
        <v/>
      </c>
      <c r="N2974" s="114">
        <f>IFERROR(($G$4-M2974)/($G$4-C2974),Lähteandmed!$H$45)</f>
        <v>0</v>
      </c>
      <c r="O2974" s="276">
        <f t="shared" si="93"/>
        <v>17.399999999999999</v>
      </c>
      <c r="P2974" s="276">
        <f>IF(O2974&lt;($G$6-1),Lähteandmed!$E$45*1.2*1.005*(($G$6-1)-O2974),0)</f>
        <v>0</v>
      </c>
    </row>
    <row r="2975" spans="2:16">
      <c r="B2975" s="113">
        <v>2971</v>
      </c>
      <c r="C2975" s="113">
        <v>16.5</v>
      </c>
      <c r="D2975" s="276" t="str">
        <f t="shared" si="92"/>
        <v>0</v>
      </c>
      <c r="L2975" s="114">
        <f>IF(C2975&lt;$G$6,Lähteandmed!$E$45*1.2*1.005*($G$6-O2975),0)</f>
        <v>2.6288387999999996</v>
      </c>
      <c r="M2975" s="276" t="str">
        <f>IF(($G$4-Lähteandmed!$H$45*(Kraadpäevad!$G$4-Kraadpäevad!C2975))&gt;Lähteandmed!$I$45,($G$4-Lähteandmed!$H$45*(Kraadpäevad!$G$4-Kraadpäevad!C2975)),Lähteandmed!$I$45)</f>
        <v/>
      </c>
      <c r="N2975" s="114">
        <f>IFERROR(($G$4-M2975)/($G$4-C2975),Lähteandmed!$H$45)</f>
        <v>0</v>
      </c>
      <c r="O2975" s="276">
        <f t="shared" si="93"/>
        <v>16.5</v>
      </c>
      <c r="P2975" s="276">
        <f>IF(O2975&lt;($G$6-1),Lähteandmed!$E$45*1.2*1.005*(($G$6-1)-O2975),0)</f>
        <v>0.87627959999999994</v>
      </c>
    </row>
    <row r="2976" spans="2:16">
      <c r="B2976" s="113">
        <v>2972</v>
      </c>
      <c r="C2976" s="113">
        <v>15.6</v>
      </c>
      <c r="D2976" s="276" t="str">
        <f t="shared" si="92"/>
        <v>0</v>
      </c>
      <c r="L2976" s="114">
        <f>IF(C2976&lt;$G$6,Lähteandmed!$E$45*1.2*1.005*($G$6-O2976),0)</f>
        <v>4.2061420800000002</v>
      </c>
      <c r="M2976" s="276" t="str">
        <f>IF(($G$4-Lähteandmed!$H$45*(Kraadpäevad!$G$4-Kraadpäevad!C2976))&gt;Lähteandmed!$I$45,($G$4-Lähteandmed!$H$45*(Kraadpäevad!$G$4-Kraadpäevad!C2976)),Lähteandmed!$I$45)</f>
        <v/>
      </c>
      <c r="N2976" s="114">
        <f>IFERROR(($G$4-M2976)/($G$4-C2976),Lähteandmed!$H$45)</f>
        <v>0</v>
      </c>
      <c r="O2976" s="276">
        <f t="shared" si="93"/>
        <v>15.6</v>
      </c>
      <c r="P2976" s="276">
        <f>IF(O2976&lt;($G$6-1),Lähteandmed!$E$45*1.2*1.005*(($G$6-1)-O2976),0)</f>
        <v>2.4535828800000004</v>
      </c>
    </row>
    <row r="2977" spans="2:16">
      <c r="B2977" s="113">
        <v>2973</v>
      </c>
      <c r="C2977" s="113">
        <v>14.7</v>
      </c>
      <c r="D2977" s="276" t="str">
        <f t="shared" si="92"/>
        <v>0</v>
      </c>
      <c r="L2977" s="114">
        <f>IF(C2977&lt;$G$6,Lähteandmed!$E$45*1.2*1.005*($G$6-O2977),0)</f>
        <v>5.7834453600000009</v>
      </c>
      <c r="M2977" s="276" t="str">
        <f>IF(($G$4-Lähteandmed!$H$45*(Kraadpäevad!$G$4-Kraadpäevad!C2977))&gt;Lähteandmed!$I$45,($G$4-Lähteandmed!$H$45*(Kraadpäevad!$G$4-Kraadpäevad!C2977)),Lähteandmed!$I$45)</f>
        <v/>
      </c>
      <c r="N2977" s="114">
        <f>IFERROR(($G$4-M2977)/($G$4-C2977),Lähteandmed!$H$45)</f>
        <v>0</v>
      </c>
      <c r="O2977" s="276">
        <f t="shared" si="93"/>
        <v>14.7</v>
      </c>
      <c r="P2977" s="276">
        <f>IF(O2977&lt;($G$6-1),Lähteandmed!$E$45*1.2*1.005*(($G$6-1)-O2977),0)</f>
        <v>4.0308861600000006</v>
      </c>
    </row>
    <row r="2978" spans="2:16">
      <c r="B2978" s="113">
        <v>2974</v>
      </c>
      <c r="C2978" s="113">
        <v>12.3</v>
      </c>
      <c r="D2978" s="276" t="str">
        <f t="shared" si="92"/>
        <v>0</v>
      </c>
      <c r="L2978" s="114">
        <f>IF(C2978&lt;$G$6,Lähteandmed!$E$45*1.2*1.005*($G$6-O2978),0)</f>
        <v>9.9895874399999975</v>
      </c>
      <c r="M2978" s="276" t="str">
        <f>IF(($G$4-Lähteandmed!$H$45*(Kraadpäevad!$G$4-Kraadpäevad!C2978))&gt;Lähteandmed!$I$45,($G$4-Lähteandmed!$H$45*(Kraadpäevad!$G$4-Kraadpäevad!C2978)),Lähteandmed!$I$45)</f>
        <v/>
      </c>
      <c r="N2978" s="114">
        <f>IFERROR(($G$4-M2978)/($G$4-C2978),Lähteandmed!$H$45)</f>
        <v>0</v>
      </c>
      <c r="O2978" s="276">
        <f t="shared" si="93"/>
        <v>12.3</v>
      </c>
      <c r="P2978" s="276">
        <f>IF(O2978&lt;($G$6-1),Lähteandmed!$E$45*1.2*1.005*(($G$6-1)-O2978),0)</f>
        <v>8.237028239999999</v>
      </c>
    </row>
    <row r="2979" spans="2:16">
      <c r="B2979" s="113">
        <v>2975</v>
      </c>
      <c r="C2979" s="113">
        <v>9.8000000000000007</v>
      </c>
      <c r="D2979" s="276">
        <f t="shared" si="92"/>
        <v>0.18879749586557892</v>
      </c>
      <c r="L2979" s="114">
        <f>IF(C2979&lt;$G$6,Lähteandmed!$E$45*1.2*1.005*($G$6-O2979),0)</f>
        <v>14.370985439999998</v>
      </c>
      <c r="M2979" s="276" t="str">
        <f>IF(($G$4-Lähteandmed!$H$45*(Kraadpäevad!$G$4-Kraadpäevad!C2979))&gt;Lähteandmed!$I$45,($G$4-Lähteandmed!$H$45*(Kraadpäevad!$G$4-Kraadpäevad!C2979)),Lähteandmed!$I$45)</f>
        <v/>
      </c>
      <c r="N2979" s="114">
        <f>IFERROR(($G$4-M2979)/($G$4-C2979),Lähteandmed!$H$45)</f>
        <v>0</v>
      </c>
      <c r="O2979" s="276">
        <f t="shared" si="93"/>
        <v>9.8000000000000007</v>
      </c>
      <c r="P2979" s="276">
        <f>IF(O2979&lt;($G$6-1),Lähteandmed!$E$45*1.2*1.005*(($G$6-1)-O2979),0)</f>
        <v>12.618426239999998</v>
      </c>
    </row>
    <row r="2980" spans="2:16">
      <c r="B2980" s="113">
        <v>2976</v>
      </c>
      <c r="C2980" s="113">
        <v>7.4</v>
      </c>
      <c r="D2980" s="276">
        <f t="shared" si="92"/>
        <v>2.5887974958655793</v>
      </c>
      <c r="L2980" s="114">
        <f>IF(C2980&lt;$G$6,Lähteandmed!$E$45*1.2*1.005*($G$6-O2980),0)</f>
        <v>18.577127519999998</v>
      </c>
      <c r="M2980" s="276" t="str">
        <f>IF(($G$4-Lähteandmed!$H$45*(Kraadpäevad!$G$4-Kraadpäevad!C2980))&gt;Lähteandmed!$I$45,($G$4-Lähteandmed!$H$45*(Kraadpäevad!$G$4-Kraadpäevad!C2980)),Lähteandmed!$I$45)</f>
        <v/>
      </c>
      <c r="N2980" s="114">
        <f>IFERROR(($G$4-M2980)/($G$4-C2980),Lähteandmed!$H$45)</f>
        <v>0</v>
      </c>
      <c r="O2980" s="276">
        <f t="shared" si="93"/>
        <v>7.4</v>
      </c>
      <c r="P2980" s="276">
        <f>IF(O2980&lt;($G$6-1),Lähteandmed!$E$45*1.2*1.005*(($G$6-1)-O2980),0)</f>
        <v>16.824568319999997</v>
      </c>
    </row>
    <row r="2981" spans="2:16">
      <c r="B2981" s="113">
        <v>2977</v>
      </c>
      <c r="C2981" s="113">
        <v>6.9</v>
      </c>
      <c r="D2981" s="276">
        <f t="shared" si="92"/>
        <v>3.0887974958655793</v>
      </c>
      <c r="L2981" s="114">
        <f>IF(C2981&lt;$G$6,Lähteandmed!$E$45*1.2*1.005*($G$6-O2981),0)</f>
        <v>19.453407119999998</v>
      </c>
      <c r="M2981" s="276" t="str">
        <f>IF(($G$4-Lähteandmed!$H$45*(Kraadpäevad!$G$4-Kraadpäevad!C2981))&gt;Lähteandmed!$I$45,($G$4-Lähteandmed!$H$45*(Kraadpäevad!$G$4-Kraadpäevad!C2981)),Lähteandmed!$I$45)</f>
        <v/>
      </c>
      <c r="N2981" s="114">
        <f>IFERROR(($G$4-M2981)/($G$4-C2981),Lähteandmed!$H$45)</f>
        <v>0</v>
      </c>
      <c r="O2981" s="276">
        <f t="shared" si="93"/>
        <v>6.9</v>
      </c>
      <c r="P2981" s="276">
        <f>IF(O2981&lt;($G$6-1),Lähteandmed!$E$45*1.2*1.005*(($G$6-1)-O2981),0)</f>
        <v>17.700847919999998</v>
      </c>
    </row>
    <row r="2982" spans="2:16">
      <c r="B2982" s="113">
        <v>2978</v>
      </c>
      <c r="C2982" s="113">
        <v>6.4</v>
      </c>
      <c r="D2982" s="276">
        <f t="shared" si="92"/>
        <v>3.5887974958655793</v>
      </c>
      <c r="L2982" s="114">
        <f>IF(C2982&lt;$G$6,Lähteandmed!$E$45*1.2*1.005*($G$6-O2982),0)</f>
        <v>20.329686719999998</v>
      </c>
      <c r="M2982" s="276" t="str">
        <f>IF(($G$4-Lähteandmed!$H$45*(Kraadpäevad!$G$4-Kraadpäevad!C2982))&gt;Lähteandmed!$I$45,($G$4-Lähteandmed!$H$45*(Kraadpäevad!$G$4-Kraadpäevad!C2982)),Lähteandmed!$I$45)</f>
        <v/>
      </c>
      <c r="N2982" s="114">
        <f>IFERROR(($G$4-M2982)/($G$4-C2982),Lähteandmed!$H$45)</f>
        <v>0</v>
      </c>
      <c r="O2982" s="276">
        <f t="shared" si="93"/>
        <v>6.4</v>
      </c>
      <c r="P2982" s="276">
        <f>IF(O2982&lt;($G$6-1),Lähteandmed!$E$45*1.2*1.005*(($G$6-1)-O2982),0)</f>
        <v>18.577127519999998</v>
      </c>
    </row>
    <row r="2983" spans="2:16">
      <c r="B2983" s="113">
        <v>2979</v>
      </c>
      <c r="C2983" s="113">
        <v>5.9</v>
      </c>
      <c r="D2983" s="276">
        <f t="shared" si="92"/>
        <v>4.0887974958655793</v>
      </c>
      <c r="L2983" s="114">
        <f>IF(C2983&lt;$G$6,Lähteandmed!$E$45*1.2*1.005*($G$6-O2983),0)</f>
        <v>21.205966319999998</v>
      </c>
      <c r="M2983" s="276" t="str">
        <f>IF(($G$4-Lähteandmed!$H$45*(Kraadpäevad!$G$4-Kraadpäevad!C2983))&gt;Lähteandmed!$I$45,($G$4-Lähteandmed!$H$45*(Kraadpäevad!$G$4-Kraadpäevad!C2983)),Lähteandmed!$I$45)</f>
        <v/>
      </c>
      <c r="N2983" s="114">
        <f>IFERROR(($G$4-M2983)/($G$4-C2983),Lähteandmed!$H$45)</f>
        <v>0</v>
      </c>
      <c r="O2983" s="276">
        <f t="shared" si="93"/>
        <v>5.9</v>
      </c>
      <c r="P2983" s="276">
        <f>IF(O2983&lt;($G$6-1),Lähteandmed!$E$45*1.2*1.005*(($G$6-1)-O2983),0)</f>
        <v>19.453407119999998</v>
      </c>
    </row>
    <row r="2984" spans="2:16">
      <c r="B2984" s="113">
        <v>2980</v>
      </c>
      <c r="C2984" s="113">
        <v>5.6</v>
      </c>
      <c r="D2984" s="276">
        <f t="shared" si="92"/>
        <v>4.38879749586558</v>
      </c>
      <c r="L2984" s="114">
        <f>IF(C2984&lt;$G$6,Lähteandmed!$E$45*1.2*1.005*($G$6-O2984),0)</f>
        <v>21.731734079999999</v>
      </c>
      <c r="M2984" s="276" t="str">
        <f>IF(($G$4-Lähteandmed!$H$45*(Kraadpäevad!$G$4-Kraadpäevad!C2984))&gt;Lähteandmed!$I$45,($G$4-Lähteandmed!$H$45*(Kraadpäevad!$G$4-Kraadpäevad!C2984)),Lähteandmed!$I$45)</f>
        <v/>
      </c>
      <c r="N2984" s="114">
        <f>IFERROR(($G$4-M2984)/($G$4-C2984),Lähteandmed!$H$45)</f>
        <v>0</v>
      </c>
      <c r="O2984" s="276">
        <f t="shared" si="93"/>
        <v>5.6</v>
      </c>
      <c r="P2984" s="276">
        <f>IF(O2984&lt;($G$6-1),Lähteandmed!$E$45*1.2*1.005*(($G$6-1)-O2984),0)</f>
        <v>19.979174879999999</v>
      </c>
    </row>
    <row r="2985" spans="2:16">
      <c r="B2985" s="113">
        <v>2981</v>
      </c>
      <c r="C2985" s="113">
        <v>5.2</v>
      </c>
      <c r="D2985" s="276">
        <f t="shared" si="92"/>
        <v>4.7887974958655795</v>
      </c>
      <c r="L2985" s="114">
        <f>IF(C2985&lt;$G$6,Lähteandmed!$E$45*1.2*1.005*($G$6-O2985),0)</f>
        <v>22.432757760000001</v>
      </c>
      <c r="M2985" s="276" t="str">
        <f>IF(($G$4-Lähteandmed!$H$45*(Kraadpäevad!$G$4-Kraadpäevad!C2985))&gt;Lähteandmed!$I$45,($G$4-Lähteandmed!$H$45*(Kraadpäevad!$G$4-Kraadpäevad!C2985)),Lähteandmed!$I$45)</f>
        <v/>
      </c>
      <c r="N2985" s="114">
        <f>IFERROR(($G$4-M2985)/($G$4-C2985),Lähteandmed!$H$45)</f>
        <v>0</v>
      </c>
      <c r="O2985" s="276">
        <f t="shared" si="93"/>
        <v>5.2</v>
      </c>
      <c r="P2985" s="276">
        <f>IF(O2985&lt;($G$6-1),Lähteandmed!$E$45*1.2*1.005*(($G$6-1)-O2985),0)</f>
        <v>20.680198560000001</v>
      </c>
    </row>
    <row r="2986" spans="2:16">
      <c r="B2986" s="113">
        <v>2982</v>
      </c>
      <c r="C2986" s="113">
        <v>4.9000000000000004</v>
      </c>
      <c r="D2986" s="276">
        <f t="shared" si="92"/>
        <v>5.0887974958655793</v>
      </c>
      <c r="L2986" s="114">
        <f>IF(C2986&lt;$G$6,Lähteandmed!$E$45*1.2*1.005*($G$6-O2986),0)</f>
        <v>22.958525519999998</v>
      </c>
      <c r="M2986" s="276" t="str">
        <f>IF(($G$4-Lähteandmed!$H$45*(Kraadpäevad!$G$4-Kraadpäevad!C2986))&gt;Lähteandmed!$I$45,($G$4-Lähteandmed!$H$45*(Kraadpäevad!$G$4-Kraadpäevad!C2986)),Lähteandmed!$I$45)</f>
        <v/>
      </c>
      <c r="N2986" s="114">
        <f>IFERROR(($G$4-M2986)/($G$4-C2986),Lähteandmed!$H$45)</f>
        <v>0</v>
      </c>
      <c r="O2986" s="276">
        <f t="shared" si="93"/>
        <v>4.9000000000000004</v>
      </c>
      <c r="P2986" s="276">
        <f>IF(O2986&lt;($G$6-1),Lähteandmed!$E$45*1.2*1.005*(($G$6-1)-O2986),0)</f>
        <v>21.205966319999998</v>
      </c>
    </row>
    <row r="2987" spans="2:16">
      <c r="B2987" s="113">
        <v>2983</v>
      </c>
      <c r="C2987" s="113">
        <v>7.4</v>
      </c>
      <c r="D2987" s="276">
        <f t="shared" si="92"/>
        <v>2.5887974958655793</v>
      </c>
      <c r="L2987" s="114">
        <f>IF(C2987&lt;$G$6,Lähteandmed!$E$45*1.2*1.005*($G$6-O2987),0)</f>
        <v>18.577127519999998</v>
      </c>
      <c r="M2987" s="276" t="str">
        <f>IF(($G$4-Lähteandmed!$H$45*(Kraadpäevad!$G$4-Kraadpäevad!C2987))&gt;Lähteandmed!$I$45,($G$4-Lähteandmed!$H$45*(Kraadpäevad!$G$4-Kraadpäevad!C2987)),Lähteandmed!$I$45)</f>
        <v/>
      </c>
      <c r="N2987" s="114">
        <f>IFERROR(($G$4-M2987)/($G$4-C2987),Lähteandmed!$H$45)</f>
        <v>0</v>
      </c>
      <c r="O2987" s="276">
        <f t="shared" si="93"/>
        <v>7.4</v>
      </c>
      <c r="P2987" s="276">
        <f>IF(O2987&lt;($G$6-1),Lähteandmed!$E$45*1.2*1.005*(($G$6-1)-O2987),0)</f>
        <v>16.824568319999997</v>
      </c>
    </row>
    <row r="2988" spans="2:16">
      <c r="B2988" s="113">
        <v>2984</v>
      </c>
      <c r="C2988" s="113">
        <v>9.9</v>
      </c>
      <c r="D2988" s="276">
        <f t="shared" si="92"/>
        <v>8.8797495865579279E-2</v>
      </c>
      <c r="L2988" s="114">
        <f>IF(C2988&lt;$G$6,Lähteandmed!$E$45*1.2*1.005*($G$6-O2988),0)</f>
        <v>14.195729519999999</v>
      </c>
      <c r="M2988" s="276" t="str">
        <f>IF(($G$4-Lähteandmed!$H$45*(Kraadpäevad!$G$4-Kraadpäevad!C2988))&gt;Lähteandmed!$I$45,($G$4-Lähteandmed!$H$45*(Kraadpäevad!$G$4-Kraadpäevad!C2988)),Lähteandmed!$I$45)</f>
        <v/>
      </c>
      <c r="N2988" s="114">
        <f>IFERROR(($G$4-M2988)/($G$4-C2988),Lähteandmed!$H$45)</f>
        <v>0</v>
      </c>
      <c r="O2988" s="276">
        <f t="shared" si="93"/>
        <v>9.9</v>
      </c>
      <c r="P2988" s="276">
        <f>IF(O2988&lt;($G$6-1),Lähteandmed!$E$45*1.2*1.005*(($G$6-1)-O2988),0)</f>
        <v>12.443170319999998</v>
      </c>
    </row>
    <row r="2989" spans="2:16">
      <c r="B2989" s="113">
        <v>2985</v>
      </c>
      <c r="C2989" s="113">
        <v>12.4</v>
      </c>
      <c r="D2989" s="276" t="str">
        <f t="shared" si="92"/>
        <v>0</v>
      </c>
      <c r="L2989" s="114">
        <f>IF(C2989&lt;$G$6,Lähteandmed!$E$45*1.2*1.005*($G$6-O2989),0)</f>
        <v>9.8143315199999979</v>
      </c>
      <c r="M2989" s="276" t="str">
        <f>IF(($G$4-Lähteandmed!$H$45*(Kraadpäevad!$G$4-Kraadpäevad!C2989))&gt;Lähteandmed!$I$45,($G$4-Lähteandmed!$H$45*(Kraadpäevad!$G$4-Kraadpäevad!C2989)),Lähteandmed!$I$45)</f>
        <v/>
      </c>
      <c r="N2989" s="114">
        <f>IFERROR(($G$4-M2989)/($G$4-C2989),Lähteandmed!$H$45)</f>
        <v>0</v>
      </c>
      <c r="O2989" s="276">
        <f t="shared" si="93"/>
        <v>12.4</v>
      </c>
      <c r="P2989" s="276">
        <f>IF(O2989&lt;($G$6-1),Lähteandmed!$E$45*1.2*1.005*(($G$6-1)-O2989),0)</f>
        <v>8.0617723199999993</v>
      </c>
    </row>
    <row r="2990" spans="2:16">
      <c r="B2990" s="113">
        <v>2986</v>
      </c>
      <c r="C2990" s="113">
        <v>14.7</v>
      </c>
      <c r="D2990" s="276" t="str">
        <f t="shared" si="92"/>
        <v>0</v>
      </c>
      <c r="L2990" s="114">
        <f>IF(C2990&lt;$G$6,Lähteandmed!$E$45*1.2*1.005*($G$6-O2990),0)</f>
        <v>5.7834453600000009</v>
      </c>
      <c r="M2990" s="276" t="str">
        <f>IF(($G$4-Lähteandmed!$H$45*(Kraadpäevad!$G$4-Kraadpäevad!C2990))&gt;Lähteandmed!$I$45,($G$4-Lähteandmed!$H$45*(Kraadpäevad!$G$4-Kraadpäevad!C2990)),Lähteandmed!$I$45)</f>
        <v/>
      </c>
      <c r="N2990" s="114">
        <f>IFERROR(($G$4-M2990)/($G$4-C2990),Lähteandmed!$H$45)</f>
        <v>0</v>
      </c>
      <c r="O2990" s="276">
        <f t="shared" si="93"/>
        <v>14.7</v>
      </c>
      <c r="P2990" s="276">
        <f>IF(O2990&lt;($G$6-1),Lähteandmed!$E$45*1.2*1.005*(($G$6-1)-O2990),0)</f>
        <v>4.0308861600000006</v>
      </c>
    </row>
    <row r="2991" spans="2:16">
      <c r="B2991" s="113">
        <v>2987</v>
      </c>
      <c r="C2991" s="113">
        <v>17.100000000000001</v>
      </c>
      <c r="D2991" s="276" t="str">
        <f t="shared" si="92"/>
        <v>0</v>
      </c>
      <c r="L2991" s="114">
        <f>IF(C2991&lt;$G$6,Lähteandmed!$E$45*1.2*1.005*($G$6-O2991),0)</f>
        <v>1.5773032799999973</v>
      </c>
      <c r="M2991" s="276" t="str">
        <f>IF(($G$4-Lähteandmed!$H$45*(Kraadpäevad!$G$4-Kraadpäevad!C2991))&gt;Lähteandmed!$I$45,($G$4-Lähteandmed!$H$45*(Kraadpäevad!$G$4-Kraadpäevad!C2991)),Lähteandmed!$I$45)</f>
        <v/>
      </c>
      <c r="N2991" s="114">
        <f>IFERROR(($G$4-M2991)/($G$4-C2991),Lähteandmed!$H$45)</f>
        <v>0</v>
      </c>
      <c r="O2991" s="276">
        <f t="shared" si="93"/>
        <v>17.100000000000001</v>
      </c>
      <c r="P2991" s="276">
        <f>IF(O2991&lt;($G$6-1),Lähteandmed!$E$45*1.2*1.005*(($G$6-1)-O2991),0)</f>
        <v>0</v>
      </c>
    </row>
    <row r="2992" spans="2:16">
      <c r="B2992" s="113">
        <v>2988</v>
      </c>
      <c r="C2992" s="113">
        <v>19.399999999999999</v>
      </c>
      <c r="D2992" s="276" t="str">
        <f t="shared" si="92"/>
        <v>0</v>
      </c>
      <c r="L2992" s="114">
        <f>IF(C2992&lt;$G$6,Lähteandmed!$E$45*1.2*1.005*($G$6-O2992),0)</f>
        <v>0</v>
      </c>
      <c r="M2992" s="276" t="str">
        <f>IF(($G$4-Lähteandmed!$H$45*(Kraadpäevad!$G$4-Kraadpäevad!C2992))&gt;Lähteandmed!$I$45,($G$4-Lähteandmed!$H$45*(Kraadpäevad!$G$4-Kraadpäevad!C2992)),Lähteandmed!$I$45)</f>
        <v/>
      </c>
      <c r="N2992" s="114">
        <f>IFERROR(($G$4-M2992)/($G$4-C2992),Lähteandmed!$H$45)</f>
        <v>0</v>
      </c>
      <c r="O2992" s="276">
        <f t="shared" si="93"/>
        <v>19.399999999999999</v>
      </c>
      <c r="P2992" s="276">
        <f>IF(O2992&lt;($G$6-1),Lähteandmed!$E$45*1.2*1.005*(($G$6-1)-O2992),0)</f>
        <v>0</v>
      </c>
    </row>
    <row r="2993" spans="2:16">
      <c r="B2993" s="113">
        <v>2989</v>
      </c>
      <c r="C2993" s="113">
        <v>20.7</v>
      </c>
      <c r="D2993" s="276" t="str">
        <f t="shared" si="92"/>
        <v>0</v>
      </c>
      <c r="L2993" s="114">
        <f>IF(C2993&lt;$G$6,Lähteandmed!$E$45*1.2*1.005*($G$6-O2993),0)</f>
        <v>0</v>
      </c>
      <c r="M2993" s="276" t="str">
        <f>IF(($G$4-Lähteandmed!$H$45*(Kraadpäevad!$G$4-Kraadpäevad!C2993))&gt;Lähteandmed!$I$45,($G$4-Lähteandmed!$H$45*(Kraadpäevad!$G$4-Kraadpäevad!C2993)),Lähteandmed!$I$45)</f>
        <v/>
      </c>
      <c r="N2993" s="114">
        <f>IFERROR(($G$4-M2993)/($G$4-C2993),Lähteandmed!$H$45)</f>
        <v>0</v>
      </c>
      <c r="O2993" s="276">
        <f t="shared" si="93"/>
        <v>20.7</v>
      </c>
      <c r="P2993" s="276">
        <f>IF(O2993&lt;($G$6-1),Lähteandmed!$E$45*1.2*1.005*(($G$6-1)-O2993),0)</f>
        <v>0</v>
      </c>
    </row>
    <row r="2994" spans="2:16">
      <c r="B2994" s="113">
        <v>2990</v>
      </c>
      <c r="C2994" s="113">
        <v>21.9</v>
      </c>
      <c r="D2994" s="276" t="str">
        <f t="shared" si="92"/>
        <v>0</v>
      </c>
      <c r="L2994" s="114">
        <f>IF(C2994&lt;$G$6,Lähteandmed!$E$45*1.2*1.005*($G$6-O2994),0)</f>
        <v>0</v>
      </c>
      <c r="M2994" s="276" t="str">
        <f>IF(($G$4-Lähteandmed!$H$45*(Kraadpäevad!$G$4-Kraadpäevad!C2994))&gt;Lähteandmed!$I$45,($G$4-Lähteandmed!$H$45*(Kraadpäevad!$G$4-Kraadpäevad!C2994)),Lähteandmed!$I$45)</f>
        <v/>
      </c>
      <c r="N2994" s="114">
        <f>IFERROR(($G$4-M2994)/($G$4-C2994),Lähteandmed!$H$45)</f>
        <v>0</v>
      </c>
      <c r="O2994" s="276">
        <f t="shared" si="93"/>
        <v>21.9</v>
      </c>
      <c r="P2994" s="276">
        <f>IF(O2994&lt;($G$6-1),Lähteandmed!$E$45*1.2*1.005*(($G$6-1)-O2994),0)</f>
        <v>0</v>
      </c>
    </row>
    <row r="2995" spans="2:16">
      <c r="B2995" s="113">
        <v>2991</v>
      </c>
      <c r="C2995" s="113">
        <v>23.2</v>
      </c>
      <c r="D2995" s="276" t="str">
        <f t="shared" si="92"/>
        <v>0</v>
      </c>
      <c r="L2995" s="114">
        <f>IF(C2995&lt;$G$6,Lähteandmed!$E$45*1.2*1.005*($G$6-O2995),0)</f>
        <v>0</v>
      </c>
      <c r="M2995" s="276" t="str">
        <f>IF(($G$4-Lähteandmed!$H$45*(Kraadpäevad!$G$4-Kraadpäevad!C2995))&gt;Lähteandmed!$I$45,($G$4-Lähteandmed!$H$45*(Kraadpäevad!$G$4-Kraadpäevad!C2995)),Lähteandmed!$I$45)</f>
        <v/>
      </c>
      <c r="N2995" s="114">
        <f>IFERROR(($G$4-M2995)/($G$4-C2995),Lähteandmed!$H$45)</f>
        <v>0</v>
      </c>
      <c r="O2995" s="276">
        <f t="shared" si="93"/>
        <v>23.2</v>
      </c>
      <c r="P2995" s="276">
        <f>IF(O2995&lt;($G$6-1),Lähteandmed!$E$45*1.2*1.005*(($G$6-1)-O2995),0)</f>
        <v>0</v>
      </c>
    </row>
    <row r="2996" spans="2:16">
      <c r="B2996" s="113">
        <v>2992</v>
      </c>
      <c r="C2996" s="113">
        <v>23.6</v>
      </c>
      <c r="D2996" s="276" t="str">
        <f t="shared" si="92"/>
        <v>0</v>
      </c>
      <c r="L2996" s="114">
        <f>IF(C2996&lt;$G$6,Lähteandmed!$E$45*1.2*1.005*($G$6-O2996),0)</f>
        <v>0</v>
      </c>
      <c r="M2996" s="276" t="str">
        <f>IF(($G$4-Lähteandmed!$H$45*(Kraadpäevad!$G$4-Kraadpäevad!C2996))&gt;Lähteandmed!$I$45,($G$4-Lähteandmed!$H$45*(Kraadpäevad!$G$4-Kraadpäevad!C2996)),Lähteandmed!$I$45)</f>
        <v/>
      </c>
      <c r="N2996" s="114">
        <f>IFERROR(($G$4-M2996)/($G$4-C2996),Lähteandmed!$H$45)</f>
        <v>0</v>
      </c>
      <c r="O2996" s="276">
        <f t="shared" si="93"/>
        <v>23.6</v>
      </c>
      <c r="P2996" s="276">
        <f>IF(O2996&lt;($G$6-1),Lähteandmed!$E$45*1.2*1.005*(($G$6-1)-O2996),0)</f>
        <v>0</v>
      </c>
    </row>
    <row r="2997" spans="2:16">
      <c r="B2997" s="113">
        <v>2993</v>
      </c>
      <c r="C2997" s="113">
        <v>23.9</v>
      </c>
      <c r="D2997" s="276" t="str">
        <f t="shared" si="92"/>
        <v>0</v>
      </c>
      <c r="L2997" s="114">
        <f>IF(C2997&lt;$G$6,Lähteandmed!$E$45*1.2*1.005*($G$6-O2997),0)</f>
        <v>0</v>
      </c>
      <c r="M2997" s="276" t="str">
        <f>IF(($G$4-Lähteandmed!$H$45*(Kraadpäevad!$G$4-Kraadpäevad!C2997))&gt;Lähteandmed!$I$45,($G$4-Lähteandmed!$H$45*(Kraadpäevad!$G$4-Kraadpäevad!C2997)),Lähteandmed!$I$45)</f>
        <v/>
      </c>
      <c r="N2997" s="114">
        <f>IFERROR(($G$4-M2997)/($G$4-C2997),Lähteandmed!$H$45)</f>
        <v>0</v>
      </c>
      <c r="O2997" s="276">
        <f t="shared" si="93"/>
        <v>23.9</v>
      </c>
      <c r="P2997" s="276">
        <f>IF(O2997&lt;($G$6-1),Lähteandmed!$E$45*1.2*1.005*(($G$6-1)-O2997),0)</f>
        <v>0</v>
      </c>
    </row>
    <row r="2998" spans="2:16">
      <c r="B2998" s="113">
        <v>2994</v>
      </c>
      <c r="C2998" s="113">
        <v>24.3</v>
      </c>
      <c r="D2998" s="276" t="str">
        <f t="shared" si="92"/>
        <v>0</v>
      </c>
      <c r="L2998" s="114">
        <f>IF(C2998&lt;$G$6,Lähteandmed!$E$45*1.2*1.005*($G$6-O2998),0)</f>
        <v>0</v>
      </c>
      <c r="M2998" s="276" t="str">
        <f>IF(($G$4-Lähteandmed!$H$45*(Kraadpäevad!$G$4-Kraadpäevad!C2998))&gt;Lähteandmed!$I$45,($G$4-Lähteandmed!$H$45*(Kraadpäevad!$G$4-Kraadpäevad!C2998)),Lähteandmed!$I$45)</f>
        <v/>
      </c>
      <c r="N2998" s="114">
        <f>IFERROR(($G$4-M2998)/($G$4-C2998),Lähteandmed!$H$45)</f>
        <v>0</v>
      </c>
      <c r="O2998" s="276">
        <f t="shared" si="93"/>
        <v>24.3</v>
      </c>
      <c r="P2998" s="276">
        <f>IF(O2998&lt;($G$6-1),Lähteandmed!$E$45*1.2*1.005*(($G$6-1)-O2998),0)</f>
        <v>0</v>
      </c>
    </row>
    <row r="2999" spans="2:16">
      <c r="B2999" s="113">
        <v>2995</v>
      </c>
      <c r="C2999" s="113">
        <v>23.2</v>
      </c>
      <c r="D2999" s="276" t="str">
        <f t="shared" si="92"/>
        <v>0</v>
      </c>
      <c r="L2999" s="114">
        <f>IF(C2999&lt;$G$6,Lähteandmed!$E$45*1.2*1.005*($G$6-O2999),0)</f>
        <v>0</v>
      </c>
      <c r="M2999" s="276" t="str">
        <f>IF(($G$4-Lähteandmed!$H$45*(Kraadpäevad!$G$4-Kraadpäevad!C2999))&gt;Lähteandmed!$I$45,($G$4-Lähteandmed!$H$45*(Kraadpäevad!$G$4-Kraadpäevad!C2999)),Lähteandmed!$I$45)</f>
        <v/>
      </c>
      <c r="N2999" s="114">
        <f>IFERROR(($G$4-M2999)/($G$4-C2999),Lähteandmed!$H$45)</f>
        <v>0</v>
      </c>
      <c r="O2999" s="276">
        <f t="shared" si="93"/>
        <v>23.2</v>
      </c>
      <c r="P2999" s="276">
        <f>IF(O2999&lt;($G$6-1),Lähteandmed!$E$45*1.2*1.005*(($G$6-1)-O2999),0)</f>
        <v>0</v>
      </c>
    </row>
    <row r="3000" spans="2:16">
      <c r="B3000" s="113">
        <v>2996</v>
      </c>
      <c r="C3000" s="113">
        <v>22.1</v>
      </c>
      <c r="D3000" s="276" t="str">
        <f t="shared" si="92"/>
        <v>0</v>
      </c>
      <c r="L3000" s="114">
        <f>IF(C3000&lt;$G$6,Lähteandmed!$E$45*1.2*1.005*($G$6-O3000),0)</f>
        <v>0</v>
      </c>
      <c r="M3000" s="276" t="str">
        <f>IF(($G$4-Lähteandmed!$H$45*(Kraadpäevad!$G$4-Kraadpäevad!C3000))&gt;Lähteandmed!$I$45,($G$4-Lähteandmed!$H$45*(Kraadpäevad!$G$4-Kraadpäevad!C3000)),Lähteandmed!$I$45)</f>
        <v/>
      </c>
      <c r="N3000" s="114">
        <f>IFERROR(($G$4-M3000)/($G$4-C3000),Lähteandmed!$H$45)</f>
        <v>0</v>
      </c>
      <c r="O3000" s="276">
        <f t="shared" si="93"/>
        <v>22.1</v>
      </c>
      <c r="P3000" s="276">
        <f>IF(O3000&lt;($G$6-1),Lähteandmed!$E$45*1.2*1.005*(($G$6-1)-O3000),0)</f>
        <v>0</v>
      </c>
    </row>
    <row r="3001" spans="2:16">
      <c r="B3001" s="113">
        <v>2997</v>
      </c>
      <c r="C3001" s="113">
        <v>21</v>
      </c>
      <c r="D3001" s="276" t="str">
        <f t="shared" si="92"/>
        <v>0</v>
      </c>
      <c r="L3001" s="114">
        <f>IF(C3001&lt;$G$6,Lähteandmed!$E$45*1.2*1.005*($G$6-O3001),0)</f>
        <v>0</v>
      </c>
      <c r="M3001" s="276" t="str">
        <f>IF(($G$4-Lähteandmed!$H$45*(Kraadpäevad!$G$4-Kraadpäevad!C3001))&gt;Lähteandmed!$I$45,($G$4-Lähteandmed!$H$45*(Kraadpäevad!$G$4-Kraadpäevad!C3001)),Lähteandmed!$I$45)</f>
        <v/>
      </c>
      <c r="N3001" s="114">
        <f>IFERROR(($G$4-M3001)/($G$4-C3001),Lähteandmed!$H$45)</f>
        <v>0</v>
      </c>
      <c r="O3001" s="276">
        <f t="shared" si="93"/>
        <v>21</v>
      </c>
      <c r="P3001" s="276">
        <f>IF(O3001&lt;($G$6-1),Lähteandmed!$E$45*1.2*1.005*(($G$6-1)-O3001),0)</f>
        <v>0</v>
      </c>
    </row>
    <row r="3002" spans="2:16">
      <c r="B3002" s="113">
        <v>2998</v>
      </c>
      <c r="C3002" s="113">
        <v>18.899999999999999</v>
      </c>
      <c r="D3002" s="276" t="str">
        <f t="shared" si="92"/>
        <v>0</v>
      </c>
      <c r="L3002" s="114">
        <f>IF(C3002&lt;$G$6,Lähteandmed!$E$45*1.2*1.005*($G$6-O3002),0)</f>
        <v>0</v>
      </c>
      <c r="M3002" s="276" t="str">
        <f>IF(($G$4-Lähteandmed!$H$45*(Kraadpäevad!$G$4-Kraadpäevad!C3002))&gt;Lähteandmed!$I$45,($G$4-Lähteandmed!$H$45*(Kraadpäevad!$G$4-Kraadpäevad!C3002)),Lähteandmed!$I$45)</f>
        <v/>
      </c>
      <c r="N3002" s="114">
        <f>IFERROR(($G$4-M3002)/($G$4-C3002),Lähteandmed!$H$45)</f>
        <v>0</v>
      </c>
      <c r="O3002" s="276">
        <f t="shared" si="93"/>
        <v>18.899999999999999</v>
      </c>
      <c r="P3002" s="276">
        <f>IF(O3002&lt;($G$6-1),Lähteandmed!$E$45*1.2*1.005*(($G$6-1)-O3002),0)</f>
        <v>0</v>
      </c>
    </row>
    <row r="3003" spans="2:16">
      <c r="B3003" s="113">
        <v>2999</v>
      </c>
      <c r="C3003" s="113">
        <v>16.7</v>
      </c>
      <c r="D3003" s="276" t="str">
        <f t="shared" si="92"/>
        <v>0</v>
      </c>
      <c r="L3003" s="114">
        <f>IF(C3003&lt;$G$6,Lähteandmed!$E$45*1.2*1.005*($G$6-O3003),0)</f>
        <v>2.2783269600000011</v>
      </c>
      <c r="M3003" s="276" t="str">
        <f>IF(($G$4-Lähteandmed!$H$45*(Kraadpäevad!$G$4-Kraadpäevad!C3003))&gt;Lähteandmed!$I$45,($G$4-Lähteandmed!$H$45*(Kraadpäevad!$G$4-Kraadpäevad!C3003)),Lähteandmed!$I$45)</f>
        <v/>
      </c>
      <c r="N3003" s="114">
        <f>IFERROR(($G$4-M3003)/($G$4-C3003),Lähteandmed!$H$45)</f>
        <v>0</v>
      </c>
      <c r="O3003" s="276">
        <f t="shared" si="93"/>
        <v>16.7</v>
      </c>
      <c r="P3003" s="276">
        <f>IF(O3003&lt;($G$6-1),Lähteandmed!$E$45*1.2*1.005*(($G$6-1)-O3003),0)</f>
        <v>0.52576776000000125</v>
      </c>
    </row>
    <row r="3004" spans="2:16">
      <c r="B3004" s="113">
        <v>3000</v>
      </c>
      <c r="C3004" s="113">
        <v>14.6</v>
      </c>
      <c r="D3004" s="276" t="str">
        <f t="shared" si="92"/>
        <v>0</v>
      </c>
      <c r="L3004" s="114">
        <f>IF(C3004&lt;$G$6,Lähteandmed!$E$45*1.2*1.005*($G$6-O3004),0)</f>
        <v>5.9587012800000005</v>
      </c>
      <c r="M3004" s="276" t="str">
        <f>IF(($G$4-Lähteandmed!$H$45*(Kraadpäevad!$G$4-Kraadpäevad!C3004))&gt;Lähteandmed!$I$45,($G$4-Lähteandmed!$H$45*(Kraadpäevad!$G$4-Kraadpäevad!C3004)),Lähteandmed!$I$45)</f>
        <v/>
      </c>
      <c r="N3004" s="114">
        <f>IFERROR(($G$4-M3004)/($G$4-C3004),Lähteandmed!$H$45)</f>
        <v>0</v>
      </c>
      <c r="O3004" s="276">
        <f t="shared" si="93"/>
        <v>14.6</v>
      </c>
      <c r="P3004" s="276">
        <f>IF(O3004&lt;($G$6-1),Lähteandmed!$E$45*1.2*1.005*(($G$6-1)-O3004),0)</f>
        <v>4.2061420800000002</v>
      </c>
    </row>
    <row r="3005" spans="2:16">
      <c r="B3005" s="113">
        <v>3001</v>
      </c>
      <c r="C3005" s="113">
        <v>14.1</v>
      </c>
      <c r="D3005" s="276" t="str">
        <f t="shared" si="92"/>
        <v>0</v>
      </c>
      <c r="L3005" s="114">
        <f>IF(C3005&lt;$G$6,Lähteandmed!$E$45*1.2*1.005*($G$6-O3005),0)</f>
        <v>6.8349808799999998</v>
      </c>
      <c r="M3005" s="276" t="str">
        <f>IF(($G$4-Lähteandmed!$H$45*(Kraadpäevad!$G$4-Kraadpäevad!C3005))&gt;Lähteandmed!$I$45,($G$4-Lähteandmed!$H$45*(Kraadpäevad!$G$4-Kraadpäevad!C3005)),Lähteandmed!$I$45)</f>
        <v/>
      </c>
      <c r="N3005" s="114">
        <f>IFERROR(($G$4-M3005)/($G$4-C3005),Lähteandmed!$H$45)</f>
        <v>0</v>
      </c>
      <c r="O3005" s="276">
        <f t="shared" si="93"/>
        <v>14.1</v>
      </c>
      <c r="P3005" s="276">
        <f>IF(O3005&lt;($G$6-1),Lähteandmed!$E$45*1.2*1.005*(($G$6-1)-O3005),0)</f>
        <v>5.0824216800000004</v>
      </c>
    </row>
    <row r="3006" spans="2:16">
      <c r="B3006" s="113">
        <v>3002</v>
      </c>
      <c r="C3006" s="113">
        <v>13.6</v>
      </c>
      <c r="D3006" s="276" t="str">
        <f t="shared" si="92"/>
        <v>0</v>
      </c>
      <c r="L3006" s="114">
        <f>IF(C3006&lt;$G$6,Lähteandmed!$E$45*1.2*1.005*($G$6-O3006),0)</f>
        <v>7.71126048</v>
      </c>
      <c r="M3006" s="276" t="str">
        <f>IF(($G$4-Lähteandmed!$H$45*(Kraadpäevad!$G$4-Kraadpäevad!C3006))&gt;Lähteandmed!$I$45,($G$4-Lähteandmed!$H$45*(Kraadpäevad!$G$4-Kraadpäevad!C3006)),Lähteandmed!$I$45)</f>
        <v/>
      </c>
      <c r="N3006" s="114">
        <f>IFERROR(($G$4-M3006)/($G$4-C3006),Lähteandmed!$H$45)</f>
        <v>0</v>
      </c>
      <c r="O3006" s="276">
        <f t="shared" si="93"/>
        <v>13.6</v>
      </c>
      <c r="P3006" s="276">
        <f>IF(O3006&lt;($G$6-1),Lähteandmed!$E$45*1.2*1.005*(($G$6-1)-O3006),0)</f>
        <v>5.9587012800000005</v>
      </c>
    </row>
    <row r="3007" spans="2:16">
      <c r="B3007" s="113">
        <v>3003</v>
      </c>
      <c r="C3007" s="113">
        <v>13.1</v>
      </c>
      <c r="D3007" s="276" t="str">
        <f t="shared" si="92"/>
        <v>0</v>
      </c>
      <c r="L3007" s="114">
        <f>IF(C3007&lt;$G$6,Lähteandmed!$E$45*1.2*1.005*($G$6-O3007),0)</f>
        <v>8.5875400800000001</v>
      </c>
      <c r="M3007" s="276" t="str">
        <f>IF(($G$4-Lähteandmed!$H$45*(Kraadpäevad!$G$4-Kraadpäevad!C3007))&gt;Lähteandmed!$I$45,($G$4-Lähteandmed!$H$45*(Kraadpäevad!$G$4-Kraadpäevad!C3007)),Lähteandmed!$I$45)</f>
        <v/>
      </c>
      <c r="N3007" s="114">
        <f>IFERROR(($G$4-M3007)/($G$4-C3007),Lähteandmed!$H$45)</f>
        <v>0</v>
      </c>
      <c r="O3007" s="276">
        <f t="shared" si="93"/>
        <v>13.1</v>
      </c>
      <c r="P3007" s="276">
        <f>IF(O3007&lt;($G$6-1),Lähteandmed!$E$45*1.2*1.005*(($G$6-1)-O3007),0)</f>
        <v>6.8349808799999998</v>
      </c>
    </row>
    <row r="3008" spans="2:16">
      <c r="B3008" s="113">
        <v>3004</v>
      </c>
      <c r="C3008" s="113">
        <v>12.9</v>
      </c>
      <c r="D3008" s="276" t="str">
        <f t="shared" si="92"/>
        <v>0</v>
      </c>
      <c r="L3008" s="114">
        <f>IF(C3008&lt;$G$6,Lähteandmed!$E$45*1.2*1.005*($G$6-O3008),0)</f>
        <v>8.9380519199999995</v>
      </c>
      <c r="M3008" s="276" t="str">
        <f>IF(($G$4-Lähteandmed!$H$45*(Kraadpäevad!$G$4-Kraadpäevad!C3008))&gt;Lähteandmed!$I$45,($G$4-Lähteandmed!$H$45*(Kraadpäevad!$G$4-Kraadpäevad!C3008)),Lähteandmed!$I$45)</f>
        <v/>
      </c>
      <c r="N3008" s="114">
        <f>IFERROR(($G$4-M3008)/($G$4-C3008),Lähteandmed!$H$45)</f>
        <v>0</v>
      </c>
      <c r="O3008" s="276">
        <f t="shared" si="93"/>
        <v>12.9</v>
      </c>
      <c r="P3008" s="276">
        <f>IF(O3008&lt;($G$6-1),Lähteandmed!$E$45*1.2*1.005*(($G$6-1)-O3008),0)</f>
        <v>7.1854927199999992</v>
      </c>
    </row>
    <row r="3009" spans="2:16">
      <c r="B3009" s="113">
        <v>3005</v>
      </c>
      <c r="C3009" s="113">
        <v>12.7</v>
      </c>
      <c r="D3009" s="276" t="str">
        <f t="shared" si="92"/>
        <v>0</v>
      </c>
      <c r="L3009" s="114">
        <f>IF(C3009&lt;$G$6,Lähteandmed!$E$45*1.2*1.005*($G$6-O3009),0)</f>
        <v>9.2885637600000006</v>
      </c>
      <c r="M3009" s="276" t="str">
        <f>IF(($G$4-Lähteandmed!$H$45*(Kraadpäevad!$G$4-Kraadpäevad!C3009))&gt;Lähteandmed!$I$45,($G$4-Lähteandmed!$H$45*(Kraadpäevad!$G$4-Kraadpäevad!C3009)),Lähteandmed!$I$45)</f>
        <v/>
      </c>
      <c r="N3009" s="114">
        <f>IFERROR(($G$4-M3009)/($G$4-C3009),Lähteandmed!$H$45)</f>
        <v>0</v>
      </c>
      <c r="O3009" s="276">
        <f t="shared" si="93"/>
        <v>12.7</v>
      </c>
      <c r="P3009" s="276">
        <f>IF(O3009&lt;($G$6-1),Lähteandmed!$E$45*1.2*1.005*(($G$6-1)-O3009),0)</f>
        <v>7.5360045600000003</v>
      </c>
    </row>
    <row r="3010" spans="2:16">
      <c r="B3010" s="113">
        <v>3006</v>
      </c>
      <c r="C3010" s="113">
        <v>12.5</v>
      </c>
      <c r="D3010" s="276" t="str">
        <f t="shared" si="92"/>
        <v>0</v>
      </c>
      <c r="L3010" s="114">
        <f>IF(C3010&lt;$G$6,Lähteandmed!$E$45*1.2*1.005*($G$6-O3010),0)</f>
        <v>9.6390756</v>
      </c>
      <c r="M3010" s="276" t="str">
        <f>IF(($G$4-Lähteandmed!$H$45*(Kraadpäevad!$G$4-Kraadpäevad!C3010))&gt;Lähteandmed!$I$45,($G$4-Lähteandmed!$H$45*(Kraadpäevad!$G$4-Kraadpäevad!C3010)),Lähteandmed!$I$45)</f>
        <v/>
      </c>
      <c r="N3010" s="114">
        <f>IFERROR(($G$4-M3010)/($G$4-C3010),Lähteandmed!$H$45)</f>
        <v>0</v>
      </c>
      <c r="O3010" s="276">
        <f t="shared" si="93"/>
        <v>12.5</v>
      </c>
      <c r="P3010" s="276">
        <f>IF(O3010&lt;($G$6-1),Lähteandmed!$E$45*1.2*1.005*(($G$6-1)-O3010),0)</f>
        <v>7.8865163999999996</v>
      </c>
    </row>
    <row r="3011" spans="2:16">
      <c r="B3011" s="113">
        <v>3007</v>
      </c>
      <c r="C3011" s="113">
        <v>14.4</v>
      </c>
      <c r="D3011" s="276" t="str">
        <f t="shared" si="92"/>
        <v>0</v>
      </c>
      <c r="L3011" s="114">
        <f>IF(C3011&lt;$G$6,Lähteandmed!$E$45*1.2*1.005*($G$6-O3011),0)</f>
        <v>6.309213119999999</v>
      </c>
      <c r="M3011" s="276" t="str">
        <f>IF(($G$4-Lähteandmed!$H$45*(Kraadpäevad!$G$4-Kraadpäevad!C3011))&gt;Lähteandmed!$I$45,($G$4-Lähteandmed!$H$45*(Kraadpäevad!$G$4-Kraadpäevad!C3011)),Lähteandmed!$I$45)</f>
        <v/>
      </c>
      <c r="N3011" s="114">
        <f>IFERROR(($G$4-M3011)/($G$4-C3011),Lähteandmed!$H$45)</f>
        <v>0</v>
      </c>
      <c r="O3011" s="276">
        <f t="shared" si="93"/>
        <v>14.4</v>
      </c>
      <c r="P3011" s="276">
        <f>IF(O3011&lt;($G$6-1),Lähteandmed!$E$45*1.2*1.005*(($G$6-1)-O3011),0)</f>
        <v>4.5566539199999987</v>
      </c>
    </row>
    <row r="3012" spans="2:16">
      <c r="B3012" s="113">
        <v>3008</v>
      </c>
      <c r="C3012" s="113">
        <v>16.3</v>
      </c>
      <c r="D3012" s="276" t="str">
        <f t="shared" ref="D3012:D3075" si="94">IFERROR(IF($G$5-C3012&gt;0,$G$5-C3012,"0"),0)</f>
        <v>0</v>
      </c>
      <c r="L3012" s="114">
        <f>IF(C3012&lt;$G$6,Lähteandmed!$E$45*1.2*1.005*($G$6-O3012),0)</f>
        <v>2.9793506399999985</v>
      </c>
      <c r="M3012" s="276" t="str">
        <f>IF(($G$4-Lähteandmed!$H$45*(Kraadpäevad!$G$4-Kraadpäevad!C3012))&gt;Lähteandmed!$I$45,($G$4-Lähteandmed!$H$45*(Kraadpäevad!$G$4-Kraadpäevad!C3012)),Lähteandmed!$I$45)</f>
        <v/>
      </c>
      <c r="N3012" s="114">
        <f>IFERROR(($G$4-M3012)/($G$4-C3012),Lähteandmed!$H$45)</f>
        <v>0</v>
      </c>
      <c r="O3012" s="276">
        <f t="shared" ref="O3012:O3075" si="95">N3012*($G$4-C3012)+C3012</f>
        <v>16.3</v>
      </c>
      <c r="P3012" s="276">
        <f>IF(O3012&lt;($G$6-1),Lähteandmed!$E$45*1.2*1.005*(($G$6-1)-O3012),0)</f>
        <v>1.2267914399999986</v>
      </c>
    </row>
    <row r="3013" spans="2:16">
      <c r="B3013" s="113">
        <v>3009</v>
      </c>
      <c r="C3013" s="113">
        <v>18.2</v>
      </c>
      <c r="D3013" s="276" t="str">
        <f t="shared" si="94"/>
        <v>0</v>
      </c>
      <c r="L3013" s="114">
        <f>IF(C3013&lt;$G$6,Lähteandmed!$E$45*1.2*1.005*($G$6-O3013),0)</f>
        <v>0</v>
      </c>
      <c r="M3013" s="276" t="str">
        <f>IF(($G$4-Lähteandmed!$H$45*(Kraadpäevad!$G$4-Kraadpäevad!C3013))&gt;Lähteandmed!$I$45,($G$4-Lähteandmed!$H$45*(Kraadpäevad!$G$4-Kraadpäevad!C3013)),Lähteandmed!$I$45)</f>
        <v/>
      </c>
      <c r="N3013" s="114">
        <f>IFERROR(($G$4-M3013)/($G$4-C3013),Lähteandmed!$H$45)</f>
        <v>0</v>
      </c>
      <c r="O3013" s="276">
        <f t="shared" si="95"/>
        <v>18.2</v>
      </c>
      <c r="P3013" s="276">
        <f>IF(O3013&lt;($G$6-1),Lähteandmed!$E$45*1.2*1.005*(($G$6-1)-O3013),0)</f>
        <v>0</v>
      </c>
    </row>
    <row r="3014" spans="2:16">
      <c r="B3014" s="113">
        <v>3010</v>
      </c>
      <c r="C3014" s="113">
        <v>19.899999999999999</v>
      </c>
      <c r="D3014" s="276" t="str">
        <f t="shared" si="94"/>
        <v>0</v>
      </c>
      <c r="L3014" s="114">
        <f>IF(C3014&lt;$G$6,Lähteandmed!$E$45*1.2*1.005*($G$6-O3014),0)</f>
        <v>0</v>
      </c>
      <c r="M3014" s="276" t="str">
        <f>IF(($G$4-Lähteandmed!$H$45*(Kraadpäevad!$G$4-Kraadpäevad!C3014))&gt;Lähteandmed!$I$45,($G$4-Lähteandmed!$H$45*(Kraadpäevad!$G$4-Kraadpäevad!C3014)),Lähteandmed!$I$45)</f>
        <v/>
      </c>
      <c r="N3014" s="114">
        <f>IFERROR(($G$4-M3014)/($G$4-C3014),Lähteandmed!$H$45)</f>
        <v>0</v>
      </c>
      <c r="O3014" s="276">
        <f t="shared" si="95"/>
        <v>19.899999999999999</v>
      </c>
      <c r="P3014" s="276">
        <f>IF(O3014&lt;($G$6-1),Lähteandmed!$E$45*1.2*1.005*(($G$6-1)-O3014),0)</f>
        <v>0</v>
      </c>
    </row>
    <row r="3015" spans="2:16">
      <c r="B3015" s="113">
        <v>3011</v>
      </c>
      <c r="C3015" s="113">
        <v>21.5</v>
      </c>
      <c r="D3015" s="276" t="str">
        <f t="shared" si="94"/>
        <v>0</v>
      </c>
      <c r="L3015" s="114">
        <f>IF(C3015&lt;$G$6,Lähteandmed!$E$45*1.2*1.005*($G$6-O3015),0)</f>
        <v>0</v>
      </c>
      <c r="M3015" s="276" t="str">
        <f>IF(($G$4-Lähteandmed!$H$45*(Kraadpäevad!$G$4-Kraadpäevad!C3015))&gt;Lähteandmed!$I$45,($G$4-Lähteandmed!$H$45*(Kraadpäevad!$G$4-Kraadpäevad!C3015)),Lähteandmed!$I$45)</f>
        <v/>
      </c>
      <c r="N3015" s="114">
        <f>IFERROR(($G$4-M3015)/($G$4-C3015),Lähteandmed!$H$45)</f>
        <v>0</v>
      </c>
      <c r="O3015" s="276">
        <f t="shared" si="95"/>
        <v>21.5</v>
      </c>
      <c r="P3015" s="276">
        <f>IF(O3015&lt;($G$6-1),Lähteandmed!$E$45*1.2*1.005*(($G$6-1)-O3015),0)</f>
        <v>0</v>
      </c>
    </row>
    <row r="3016" spans="2:16">
      <c r="B3016" s="113">
        <v>3012</v>
      </c>
      <c r="C3016" s="113">
        <v>23.2</v>
      </c>
      <c r="D3016" s="276" t="str">
        <f t="shared" si="94"/>
        <v>0</v>
      </c>
      <c r="L3016" s="114">
        <f>IF(C3016&lt;$G$6,Lähteandmed!$E$45*1.2*1.005*($G$6-O3016),0)</f>
        <v>0</v>
      </c>
      <c r="M3016" s="276" t="str">
        <f>IF(($G$4-Lähteandmed!$H$45*(Kraadpäevad!$G$4-Kraadpäevad!C3016))&gt;Lähteandmed!$I$45,($G$4-Lähteandmed!$H$45*(Kraadpäevad!$G$4-Kraadpäevad!C3016)),Lähteandmed!$I$45)</f>
        <v/>
      </c>
      <c r="N3016" s="114">
        <f>IFERROR(($G$4-M3016)/($G$4-C3016),Lähteandmed!$H$45)</f>
        <v>0</v>
      </c>
      <c r="O3016" s="276">
        <f t="shared" si="95"/>
        <v>23.2</v>
      </c>
      <c r="P3016" s="276">
        <f>IF(O3016&lt;($G$6-1),Lähteandmed!$E$45*1.2*1.005*(($G$6-1)-O3016),0)</f>
        <v>0</v>
      </c>
    </row>
    <row r="3017" spans="2:16">
      <c r="B3017" s="113">
        <v>3013</v>
      </c>
      <c r="C3017" s="113">
        <v>24</v>
      </c>
      <c r="D3017" s="276" t="str">
        <f t="shared" si="94"/>
        <v>0</v>
      </c>
      <c r="L3017" s="114">
        <f>IF(C3017&lt;$G$6,Lähteandmed!$E$45*1.2*1.005*($G$6-O3017),0)</f>
        <v>0</v>
      </c>
      <c r="M3017" s="276" t="str">
        <f>IF(($G$4-Lähteandmed!$H$45*(Kraadpäevad!$G$4-Kraadpäevad!C3017))&gt;Lähteandmed!$I$45,($G$4-Lähteandmed!$H$45*(Kraadpäevad!$G$4-Kraadpäevad!C3017)),Lähteandmed!$I$45)</f>
        <v/>
      </c>
      <c r="N3017" s="114">
        <f>IFERROR(($G$4-M3017)/($G$4-C3017),Lähteandmed!$H$45)</f>
        <v>0</v>
      </c>
      <c r="O3017" s="276">
        <f t="shared" si="95"/>
        <v>24</v>
      </c>
      <c r="P3017" s="276">
        <f>IF(O3017&lt;($G$6-1),Lähteandmed!$E$45*1.2*1.005*(($G$6-1)-O3017),0)</f>
        <v>0</v>
      </c>
    </row>
    <row r="3018" spans="2:16">
      <c r="B3018" s="113">
        <v>3014</v>
      </c>
      <c r="C3018" s="113">
        <v>24.8</v>
      </c>
      <c r="D3018" s="276" t="str">
        <f t="shared" si="94"/>
        <v>0</v>
      </c>
      <c r="L3018" s="114">
        <f>IF(C3018&lt;$G$6,Lähteandmed!$E$45*1.2*1.005*($G$6-O3018),0)</f>
        <v>0</v>
      </c>
      <c r="M3018" s="276" t="str">
        <f>IF(($G$4-Lähteandmed!$H$45*(Kraadpäevad!$G$4-Kraadpäevad!C3018))&gt;Lähteandmed!$I$45,($G$4-Lähteandmed!$H$45*(Kraadpäevad!$G$4-Kraadpäevad!C3018)),Lähteandmed!$I$45)</f>
        <v/>
      </c>
      <c r="N3018" s="114">
        <f>IFERROR(($G$4-M3018)/($G$4-C3018),Lähteandmed!$H$45)</f>
        <v>0</v>
      </c>
      <c r="O3018" s="276">
        <f t="shared" si="95"/>
        <v>24.8</v>
      </c>
      <c r="P3018" s="276">
        <f>IF(O3018&lt;($G$6-1),Lähteandmed!$E$45*1.2*1.005*(($G$6-1)-O3018),0)</f>
        <v>0</v>
      </c>
    </row>
    <row r="3019" spans="2:16">
      <c r="B3019" s="113">
        <v>3015</v>
      </c>
      <c r="C3019" s="113">
        <v>25.6</v>
      </c>
      <c r="D3019" s="276" t="str">
        <f t="shared" si="94"/>
        <v>0</v>
      </c>
      <c r="L3019" s="114">
        <f>IF(C3019&lt;$G$6,Lähteandmed!$E$45*1.2*1.005*($G$6-O3019),0)</f>
        <v>0</v>
      </c>
      <c r="M3019" s="276" t="str">
        <f>IF(($G$4-Lähteandmed!$H$45*(Kraadpäevad!$G$4-Kraadpäevad!C3019))&gt;Lähteandmed!$I$45,($G$4-Lähteandmed!$H$45*(Kraadpäevad!$G$4-Kraadpäevad!C3019)),Lähteandmed!$I$45)</f>
        <v/>
      </c>
      <c r="N3019" s="114">
        <f>IFERROR(($G$4-M3019)/($G$4-C3019),Lähteandmed!$H$45)</f>
        <v>0</v>
      </c>
      <c r="O3019" s="276">
        <f t="shared" si="95"/>
        <v>25.6</v>
      </c>
      <c r="P3019" s="276">
        <f>IF(O3019&lt;($G$6-1),Lähteandmed!$E$45*1.2*1.005*(($G$6-1)-O3019),0)</f>
        <v>0</v>
      </c>
    </row>
    <row r="3020" spans="2:16">
      <c r="B3020" s="113">
        <v>3016</v>
      </c>
      <c r="C3020" s="113">
        <v>25.4</v>
      </c>
      <c r="D3020" s="276" t="str">
        <f t="shared" si="94"/>
        <v>0</v>
      </c>
      <c r="L3020" s="114">
        <f>IF(C3020&lt;$G$6,Lähteandmed!$E$45*1.2*1.005*($G$6-O3020),0)</f>
        <v>0</v>
      </c>
      <c r="M3020" s="276" t="str">
        <f>IF(($G$4-Lähteandmed!$H$45*(Kraadpäevad!$G$4-Kraadpäevad!C3020))&gt;Lähteandmed!$I$45,($G$4-Lähteandmed!$H$45*(Kraadpäevad!$G$4-Kraadpäevad!C3020)),Lähteandmed!$I$45)</f>
        <v/>
      </c>
      <c r="N3020" s="114">
        <f>IFERROR(($G$4-M3020)/($G$4-C3020),Lähteandmed!$H$45)</f>
        <v>0</v>
      </c>
      <c r="O3020" s="276">
        <f t="shared" si="95"/>
        <v>25.4</v>
      </c>
      <c r="P3020" s="276">
        <f>IF(O3020&lt;($G$6-1),Lähteandmed!$E$45*1.2*1.005*(($G$6-1)-O3020),0)</f>
        <v>0</v>
      </c>
    </row>
    <row r="3021" spans="2:16">
      <c r="B3021" s="113">
        <v>3017</v>
      </c>
      <c r="C3021" s="113">
        <v>25.2</v>
      </c>
      <c r="D3021" s="276" t="str">
        <f t="shared" si="94"/>
        <v>0</v>
      </c>
      <c r="L3021" s="114">
        <f>IF(C3021&lt;$G$6,Lähteandmed!$E$45*1.2*1.005*($G$6-O3021),0)</f>
        <v>0</v>
      </c>
      <c r="M3021" s="276" t="str">
        <f>IF(($G$4-Lähteandmed!$H$45*(Kraadpäevad!$G$4-Kraadpäevad!C3021))&gt;Lähteandmed!$I$45,($G$4-Lähteandmed!$H$45*(Kraadpäevad!$G$4-Kraadpäevad!C3021)),Lähteandmed!$I$45)</f>
        <v/>
      </c>
      <c r="N3021" s="114">
        <f>IFERROR(($G$4-M3021)/($G$4-C3021),Lähteandmed!$H$45)</f>
        <v>0</v>
      </c>
      <c r="O3021" s="276">
        <f t="shared" si="95"/>
        <v>25.2</v>
      </c>
      <c r="P3021" s="276">
        <f>IF(O3021&lt;($G$6-1),Lähteandmed!$E$45*1.2*1.005*(($G$6-1)-O3021),0)</f>
        <v>0</v>
      </c>
    </row>
    <row r="3022" spans="2:16">
      <c r="B3022" s="113">
        <v>3018</v>
      </c>
      <c r="C3022" s="113">
        <v>25</v>
      </c>
      <c r="D3022" s="276" t="str">
        <f t="shared" si="94"/>
        <v>0</v>
      </c>
      <c r="L3022" s="114">
        <f>IF(C3022&lt;$G$6,Lähteandmed!$E$45*1.2*1.005*($G$6-O3022),0)</f>
        <v>0</v>
      </c>
      <c r="M3022" s="276" t="str">
        <f>IF(($G$4-Lähteandmed!$H$45*(Kraadpäevad!$G$4-Kraadpäevad!C3022))&gt;Lähteandmed!$I$45,($G$4-Lähteandmed!$H$45*(Kraadpäevad!$G$4-Kraadpäevad!C3022)),Lähteandmed!$I$45)</f>
        <v/>
      </c>
      <c r="N3022" s="114">
        <f>IFERROR(($G$4-M3022)/($G$4-C3022),Lähteandmed!$H$45)</f>
        <v>0</v>
      </c>
      <c r="O3022" s="276">
        <f t="shared" si="95"/>
        <v>25</v>
      </c>
      <c r="P3022" s="276">
        <f>IF(O3022&lt;($G$6-1),Lähteandmed!$E$45*1.2*1.005*(($G$6-1)-O3022),0)</f>
        <v>0</v>
      </c>
    </row>
    <row r="3023" spans="2:16">
      <c r="B3023" s="113">
        <v>3019</v>
      </c>
      <c r="C3023" s="113">
        <v>23.5</v>
      </c>
      <c r="D3023" s="276" t="str">
        <f t="shared" si="94"/>
        <v>0</v>
      </c>
      <c r="L3023" s="114">
        <f>IF(C3023&lt;$G$6,Lähteandmed!$E$45*1.2*1.005*($G$6-O3023),0)</f>
        <v>0</v>
      </c>
      <c r="M3023" s="276" t="str">
        <f>IF(($G$4-Lähteandmed!$H$45*(Kraadpäevad!$G$4-Kraadpäevad!C3023))&gt;Lähteandmed!$I$45,($G$4-Lähteandmed!$H$45*(Kraadpäevad!$G$4-Kraadpäevad!C3023)),Lähteandmed!$I$45)</f>
        <v/>
      </c>
      <c r="N3023" s="114">
        <f>IFERROR(($G$4-M3023)/($G$4-C3023),Lähteandmed!$H$45)</f>
        <v>0</v>
      </c>
      <c r="O3023" s="276">
        <f t="shared" si="95"/>
        <v>23.5</v>
      </c>
      <c r="P3023" s="276">
        <f>IF(O3023&lt;($G$6-1),Lähteandmed!$E$45*1.2*1.005*(($G$6-1)-O3023),0)</f>
        <v>0</v>
      </c>
    </row>
    <row r="3024" spans="2:16">
      <c r="B3024" s="113">
        <v>3020</v>
      </c>
      <c r="C3024" s="113">
        <v>22.1</v>
      </c>
      <c r="D3024" s="276" t="str">
        <f t="shared" si="94"/>
        <v>0</v>
      </c>
      <c r="L3024" s="114">
        <f>IF(C3024&lt;$G$6,Lähteandmed!$E$45*1.2*1.005*($G$6-O3024),0)</f>
        <v>0</v>
      </c>
      <c r="M3024" s="276" t="str">
        <f>IF(($G$4-Lähteandmed!$H$45*(Kraadpäevad!$G$4-Kraadpäevad!C3024))&gt;Lähteandmed!$I$45,($G$4-Lähteandmed!$H$45*(Kraadpäevad!$G$4-Kraadpäevad!C3024)),Lähteandmed!$I$45)</f>
        <v/>
      </c>
      <c r="N3024" s="114">
        <f>IFERROR(($G$4-M3024)/($G$4-C3024),Lähteandmed!$H$45)</f>
        <v>0</v>
      </c>
      <c r="O3024" s="276">
        <f t="shared" si="95"/>
        <v>22.1</v>
      </c>
      <c r="P3024" s="276">
        <f>IF(O3024&lt;($G$6-1),Lähteandmed!$E$45*1.2*1.005*(($G$6-1)-O3024),0)</f>
        <v>0</v>
      </c>
    </row>
    <row r="3025" spans="2:16">
      <c r="B3025" s="113">
        <v>3021</v>
      </c>
      <c r="C3025" s="113">
        <v>20.6</v>
      </c>
      <c r="D3025" s="276" t="str">
        <f t="shared" si="94"/>
        <v>0</v>
      </c>
      <c r="L3025" s="114">
        <f>IF(C3025&lt;$G$6,Lähteandmed!$E$45*1.2*1.005*($G$6-O3025),0)</f>
        <v>0</v>
      </c>
      <c r="M3025" s="276" t="str">
        <f>IF(($G$4-Lähteandmed!$H$45*(Kraadpäevad!$G$4-Kraadpäevad!C3025))&gt;Lähteandmed!$I$45,($G$4-Lähteandmed!$H$45*(Kraadpäevad!$G$4-Kraadpäevad!C3025)),Lähteandmed!$I$45)</f>
        <v/>
      </c>
      <c r="N3025" s="114">
        <f>IFERROR(($G$4-M3025)/($G$4-C3025),Lähteandmed!$H$45)</f>
        <v>0</v>
      </c>
      <c r="O3025" s="276">
        <f t="shared" si="95"/>
        <v>20.6</v>
      </c>
      <c r="P3025" s="276">
        <f>IF(O3025&lt;($G$6-1),Lähteandmed!$E$45*1.2*1.005*(($G$6-1)-O3025),0)</f>
        <v>0</v>
      </c>
    </row>
    <row r="3026" spans="2:16">
      <c r="B3026" s="113">
        <v>3022</v>
      </c>
      <c r="C3026" s="113">
        <v>19.3</v>
      </c>
      <c r="D3026" s="276" t="str">
        <f t="shared" si="94"/>
        <v>0</v>
      </c>
      <c r="L3026" s="114">
        <f>IF(C3026&lt;$G$6,Lähteandmed!$E$45*1.2*1.005*($G$6-O3026),0)</f>
        <v>0</v>
      </c>
      <c r="M3026" s="276" t="str">
        <f>IF(($G$4-Lähteandmed!$H$45*(Kraadpäevad!$G$4-Kraadpäevad!C3026))&gt;Lähteandmed!$I$45,($G$4-Lähteandmed!$H$45*(Kraadpäevad!$G$4-Kraadpäevad!C3026)),Lähteandmed!$I$45)</f>
        <v/>
      </c>
      <c r="N3026" s="114">
        <f>IFERROR(($G$4-M3026)/($G$4-C3026),Lähteandmed!$H$45)</f>
        <v>0</v>
      </c>
      <c r="O3026" s="276">
        <f t="shared" si="95"/>
        <v>19.3</v>
      </c>
      <c r="P3026" s="276">
        <f>IF(O3026&lt;($G$6-1),Lähteandmed!$E$45*1.2*1.005*(($G$6-1)-O3026),0)</f>
        <v>0</v>
      </c>
    </row>
    <row r="3027" spans="2:16">
      <c r="B3027" s="113">
        <v>3023</v>
      </c>
      <c r="C3027" s="113">
        <v>18.100000000000001</v>
      </c>
      <c r="D3027" s="276" t="str">
        <f t="shared" si="94"/>
        <v>0</v>
      </c>
      <c r="L3027" s="114">
        <f>IF(C3027&lt;$G$6,Lähteandmed!$E$45*1.2*1.005*($G$6-O3027),0)</f>
        <v>0</v>
      </c>
      <c r="M3027" s="276" t="str">
        <f>IF(($G$4-Lähteandmed!$H$45*(Kraadpäevad!$G$4-Kraadpäevad!C3027))&gt;Lähteandmed!$I$45,($G$4-Lähteandmed!$H$45*(Kraadpäevad!$G$4-Kraadpäevad!C3027)),Lähteandmed!$I$45)</f>
        <v/>
      </c>
      <c r="N3027" s="114">
        <f>IFERROR(($G$4-M3027)/($G$4-C3027),Lähteandmed!$H$45)</f>
        <v>0</v>
      </c>
      <c r="O3027" s="276">
        <f t="shared" si="95"/>
        <v>18.100000000000001</v>
      </c>
      <c r="P3027" s="276">
        <f>IF(O3027&lt;($G$6-1),Lähteandmed!$E$45*1.2*1.005*(($G$6-1)-O3027),0)</f>
        <v>0</v>
      </c>
    </row>
    <row r="3028" spans="2:16">
      <c r="B3028" s="113">
        <v>3024</v>
      </c>
      <c r="C3028" s="113">
        <v>16.8</v>
      </c>
      <c r="D3028" s="276" t="str">
        <f t="shared" si="94"/>
        <v>0</v>
      </c>
      <c r="L3028" s="114">
        <f>IF(C3028&lt;$G$6,Lähteandmed!$E$45*1.2*1.005*($G$6-O3028),0)</f>
        <v>2.1030710399999988</v>
      </c>
      <c r="M3028" s="276" t="str">
        <f>IF(($G$4-Lähteandmed!$H$45*(Kraadpäevad!$G$4-Kraadpäevad!C3028))&gt;Lähteandmed!$I$45,($G$4-Lähteandmed!$H$45*(Kraadpäevad!$G$4-Kraadpäevad!C3028)),Lähteandmed!$I$45)</f>
        <v/>
      </c>
      <c r="N3028" s="114">
        <f>IFERROR(($G$4-M3028)/($G$4-C3028),Lähteandmed!$H$45)</f>
        <v>0</v>
      </c>
      <c r="O3028" s="276">
        <f t="shared" si="95"/>
        <v>16.8</v>
      </c>
      <c r="P3028" s="276">
        <f>IF(O3028&lt;($G$6-1),Lähteandmed!$E$45*1.2*1.005*(($G$6-1)-O3028),0)</f>
        <v>0.35051183999999874</v>
      </c>
    </row>
    <row r="3029" spans="2:16">
      <c r="B3029" s="113">
        <v>3025</v>
      </c>
      <c r="C3029" s="113">
        <v>15.5</v>
      </c>
      <c r="D3029" s="276" t="str">
        <f t="shared" si="94"/>
        <v>0</v>
      </c>
      <c r="L3029" s="114">
        <f>IF(C3029&lt;$G$6,Lähteandmed!$E$45*1.2*1.005*($G$6-O3029),0)</f>
        <v>4.3813979999999999</v>
      </c>
      <c r="M3029" s="276" t="str">
        <f>IF(($G$4-Lähteandmed!$H$45*(Kraadpäevad!$G$4-Kraadpäevad!C3029))&gt;Lähteandmed!$I$45,($G$4-Lähteandmed!$H$45*(Kraadpäevad!$G$4-Kraadpäevad!C3029)),Lähteandmed!$I$45)</f>
        <v/>
      </c>
      <c r="N3029" s="114">
        <f>IFERROR(($G$4-M3029)/($G$4-C3029),Lähteandmed!$H$45)</f>
        <v>0</v>
      </c>
      <c r="O3029" s="276">
        <f t="shared" si="95"/>
        <v>15.5</v>
      </c>
      <c r="P3029" s="276">
        <f>IF(O3029&lt;($G$6-1),Lähteandmed!$E$45*1.2*1.005*(($G$6-1)-O3029),0)</f>
        <v>2.6288387999999996</v>
      </c>
    </row>
    <row r="3030" spans="2:16">
      <c r="B3030" s="113">
        <v>3026</v>
      </c>
      <c r="C3030" s="113">
        <v>14.1</v>
      </c>
      <c r="D3030" s="276" t="str">
        <f t="shared" si="94"/>
        <v>0</v>
      </c>
      <c r="L3030" s="114">
        <f>IF(C3030&lt;$G$6,Lähteandmed!$E$45*1.2*1.005*($G$6-O3030),0)</f>
        <v>6.8349808799999998</v>
      </c>
      <c r="M3030" s="276" t="str">
        <f>IF(($G$4-Lähteandmed!$H$45*(Kraadpäevad!$G$4-Kraadpäevad!C3030))&gt;Lähteandmed!$I$45,($G$4-Lähteandmed!$H$45*(Kraadpäevad!$G$4-Kraadpäevad!C3030)),Lähteandmed!$I$45)</f>
        <v/>
      </c>
      <c r="N3030" s="114">
        <f>IFERROR(($G$4-M3030)/($G$4-C3030),Lähteandmed!$H$45)</f>
        <v>0</v>
      </c>
      <c r="O3030" s="276">
        <f t="shared" si="95"/>
        <v>14.1</v>
      </c>
      <c r="P3030" s="276">
        <f>IF(O3030&lt;($G$6-1),Lähteandmed!$E$45*1.2*1.005*(($G$6-1)-O3030),0)</f>
        <v>5.0824216800000004</v>
      </c>
    </row>
    <row r="3031" spans="2:16">
      <c r="B3031" s="113">
        <v>3027</v>
      </c>
      <c r="C3031" s="113">
        <v>12.8</v>
      </c>
      <c r="D3031" s="276" t="str">
        <f t="shared" si="94"/>
        <v>0</v>
      </c>
      <c r="L3031" s="114">
        <f>IF(C3031&lt;$G$6,Lähteandmed!$E$45*1.2*1.005*($G$6-O3031),0)</f>
        <v>9.1133078399999974</v>
      </c>
      <c r="M3031" s="276" t="str">
        <f>IF(($G$4-Lähteandmed!$H$45*(Kraadpäevad!$G$4-Kraadpäevad!C3031))&gt;Lähteandmed!$I$45,($G$4-Lähteandmed!$H$45*(Kraadpäevad!$G$4-Kraadpäevad!C3031)),Lähteandmed!$I$45)</f>
        <v/>
      </c>
      <c r="N3031" s="114">
        <f>IFERROR(($G$4-M3031)/($G$4-C3031),Lähteandmed!$H$45)</f>
        <v>0</v>
      </c>
      <c r="O3031" s="276">
        <f t="shared" si="95"/>
        <v>12.8</v>
      </c>
      <c r="P3031" s="276">
        <f>IF(O3031&lt;($G$6-1),Lähteandmed!$E$45*1.2*1.005*(($G$6-1)-O3031),0)</f>
        <v>7.360748639999998</v>
      </c>
    </row>
    <row r="3032" spans="2:16">
      <c r="B3032" s="113">
        <v>3028</v>
      </c>
      <c r="C3032" s="113">
        <v>12</v>
      </c>
      <c r="D3032" s="276" t="str">
        <f t="shared" si="94"/>
        <v>0</v>
      </c>
      <c r="L3032" s="114">
        <f>IF(C3032&lt;$G$6,Lähteandmed!$E$45*1.2*1.005*($G$6-O3032),0)</f>
        <v>10.515355199999998</v>
      </c>
      <c r="M3032" s="276" t="str">
        <f>IF(($G$4-Lähteandmed!$H$45*(Kraadpäevad!$G$4-Kraadpäevad!C3032))&gt;Lähteandmed!$I$45,($G$4-Lähteandmed!$H$45*(Kraadpäevad!$G$4-Kraadpäevad!C3032)),Lähteandmed!$I$45)</f>
        <v/>
      </c>
      <c r="N3032" s="114">
        <f>IFERROR(($G$4-M3032)/($G$4-C3032),Lähteandmed!$H$45)</f>
        <v>0</v>
      </c>
      <c r="O3032" s="276">
        <f t="shared" si="95"/>
        <v>12</v>
      </c>
      <c r="P3032" s="276">
        <f>IF(O3032&lt;($G$6-1),Lähteandmed!$E$45*1.2*1.005*(($G$6-1)-O3032),0)</f>
        <v>8.7627959999999998</v>
      </c>
    </row>
    <row r="3033" spans="2:16">
      <c r="B3033" s="113">
        <v>3029</v>
      </c>
      <c r="C3033" s="113">
        <v>11.2</v>
      </c>
      <c r="D3033" s="276" t="str">
        <f t="shared" si="94"/>
        <v>0</v>
      </c>
      <c r="L3033" s="114">
        <f>IF(C3033&lt;$G$6,Lähteandmed!$E$45*1.2*1.005*($G$6-O3033),0)</f>
        <v>11.917402560000001</v>
      </c>
      <c r="M3033" s="276" t="str">
        <f>IF(($G$4-Lähteandmed!$H$45*(Kraadpäevad!$G$4-Kraadpäevad!C3033))&gt;Lähteandmed!$I$45,($G$4-Lähteandmed!$H$45*(Kraadpäevad!$G$4-Kraadpäevad!C3033)),Lähteandmed!$I$45)</f>
        <v/>
      </c>
      <c r="N3033" s="114">
        <f>IFERROR(($G$4-M3033)/($G$4-C3033),Lähteandmed!$H$45)</f>
        <v>0</v>
      </c>
      <c r="O3033" s="276">
        <f t="shared" si="95"/>
        <v>11.2</v>
      </c>
      <c r="P3033" s="276">
        <f>IF(O3033&lt;($G$6-1),Lähteandmed!$E$45*1.2*1.005*(($G$6-1)-O3033),0)</f>
        <v>10.164843360000001</v>
      </c>
    </row>
    <row r="3034" spans="2:16">
      <c r="B3034" s="113">
        <v>3030</v>
      </c>
      <c r="C3034" s="113">
        <v>10.4</v>
      </c>
      <c r="D3034" s="276" t="str">
        <f t="shared" si="94"/>
        <v>0</v>
      </c>
      <c r="L3034" s="114">
        <f>IF(C3034&lt;$G$6,Lähteandmed!$E$45*1.2*1.005*($G$6-O3034),0)</f>
        <v>13.319449919999998</v>
      </c>
      <c r="M3034" s="276" t="str">
        <f>IF(($G$4-Lähteandmed!$H$45*(Kraadpäevad!$G$4-Kraadpäevad!C3034))&gt;Lähteandmed!$I$45,($G$4-Lähteandmed!$H$45*(Kraadpäevad!$G$4-Kraadpäevad!C3034)),Lähteandmed!$I$45)</f>
        <v/>
      </c>
      <c r="N3034" s="114">
        <f>IFERROR(($G$4-M3034)/($G$4-C3034),Lähteandmed!$H$45)</f>
        <v>0</v>
      </c>
      <c r="O3034" s="276">
        <f t="shared" si="95"/>
        <v>10.4</v>
      </c>
      <c r="P3034" s="276">
        <f>IF(O3034&lt;($G$6-1),Lähteandmed!$E$45*1.2*1.005*(($G$6-1)-O3034),0)</f>
        <v>11.566890719999998</v>
      </c>
    </row>
    <row r="3035" spans="2:16">
      <c r="B3035" s="113">
        <v>3031</v>
      </c>
      <c r="C3035" s="113">
        <v>10.8</v>
      </c>
      <c r="D3035" s="276" t="str">
        <f t="shared" si="94"/>
        <v>0</v>
      </c>
      <c r="L3035" s="114">
        <f>IF(C3035&lt;$G$6,Lähteandmed!$E$45*1.2*1.005*($G$6-O3035),0)</f>
        <v>12.618426239999998</v>
      </c>
      <c r="M3035" s="276" t="str">
        <f>IF(($G$4-Lähteandmed!$H$45*(Kraadpäevad!$G$4-Kraadpäevad!C3035))&gt;Lähteandmed!$I$45,($G$4-Lähteandmed!$H$45*(Kraadpäevad!$G$4-Kraadpäevad!C3035)),Lähteandmed!$I$45)</f>
        <v/>
      </c>
      <c r="N3035" s="114">
        <f>IFERROR(($G$4-M3035)/($G$4-C3035),Lähteandmed!$H$45)</f>
        <v>0</v>
      </c>
      <c r="O3035" s="276">
        <f t="shared" si="95"/>
        <v>10.8</v>
      </c>
      <c r="P3035" s="276">
        <f>IF(O3035&lt;($G$6-1),Lähteandmed!$E$45*1.2*1.005*(($G$6-1)-O3035),0)</f>
        <v>10.865867039999998</v>
      </c>
    </row>
    <row r="3036" spans="2:16">
      <c r="B3036" s="113">
        <v>3032</v>
      </c>
      <c r="C3036" s="113">
        <v>11.1</v>
      </c>
      <c r="D3036" s="276" t="str">
        <f t="shared" si="94"/>
        <v>0</v>
      </c>
      <c r="L3036" s="114">
        <f>IF(C3036&lt;$G$6,Lähteandmed!$E$45*1.2*1.005*($G$6-O3036),0)</f>
        <v>12.092658479999999</v>
      </c>
      <c r="M3036" s="276" t="str">
        <f>IF(($G$4-Lähteandmed!$H$45*(Kraadpäevad!$G$4-Kraadpäevad!C3036))&gt;Lähteandmed!$I$45,($G$4-Lähteandmed!$H$45*(Kraadpäevad!$G$4-Kraadpäevad!C3036)),Lähteandmed!$I$45)</f>
        <v/>
      </c>
      <c r="N3036" s="114">
        <f>IFERROR(($G$4-M3036)/($G$4-C3036),Lähteandmed!$H$45)</f>
        <v>0</v>
      </c>
      <c r="O3036" s="276">
        <f t="shared" si="95"/>
        <v>11.1</v>
      </c>
      <c r="P3036" s="276">
        <f>IF(O3036&lt;($G$6-1),Lähteandmed!$E$45*1.2*1.005*(($G$6-1)-O3036),0)</f>
        <v>10.34009928</v>
      </c>
    </row>
    <row r="3037" spans="2:16">
      <c r="B3037" s="113">
        <v>3033</v>
      </c>
      <c r="C3037" s="113">
        <v>11.5</v>
      </c>
      <c r="D3037" s="276" t="str">
        <f t="shared" si="94"/>
        <v>0</v>
      </c>
      <c r="L3037" s="114">
        <f>IF(C3037&lt;$G$6,Lähteandmed!$E$45*1.2*1.005*($G$6-O3037),0)</f>
        <v>11.391634799999999</v>
      </c>
      <c r="M3037" s="276" t="str">
        <f>IF(($G$4-Lähteandmed!$H$45*(Kraadpäevad!$G$4-Kraadpäevad!C3037))&gt;Lähteandmed!$I$45,($G$4-Lähteandmed!$H$45*(Kraadpäevad!$G$4-Kraadpäevad!C3037)),Lähteandmed!$I$45)</f>
        <v/>
      </c>
      <c r="N3037" s="114">
        <f>IFERROR(($G$4-M3037)/($G$4-C3037),Lähteandmed!$H$45)</f>
        <v>0</v>
      </c>
      <c r="O3037" s="276">
        <f t="shared" si="95"/>
        <v>11.5</v>
      </c>
      <c r="P3037" s="276">
        <f>IF(O3037&lt;($G$6-1),Lähteandmed!$E$45*1.2*1.005*(($G$6-1)-O3037),0)</f>
        <v>9.6390756</v>
      </c>
    </row>
    <row r="3038" spans="2:16">
      <c r="B3038" s="113">
        <v>3034</v>
      </c>
      <c r="C3038" s="113">
        <v>12.6</v>
      </c>
      <c r="D3038" s="276" t="str">
        <f t="shared" si="94"/>
        <v>0</v>
      </c>
      <c r="L3038" s="114">
        <f>IF(C3038&lt;$G$6,Lähteandmed!$E$45*1.2*1.005*($G$6-O3038),0)</f>
        <v>9.4638196800000003</v>
      </c>
      <c r="M3038" s="276" t="str">
        <f>IF(($G$4-Lähteandmed!$H$45*(Kraadpäevad!$G$4-Kraadpäevad!C3038))&gt;Lähteandmed!$I$45,($G$4-Lähteandmed!$H$45*(Kraadpäevad!$G$4-Kraadpäevad!C3038)),Lähteandmed!$I$45)</f>
        <v/>
      </c>
      <c r="N3038" s="114">
        <f>IFERROR(($G$4-M3038)/($G$4-C3038),Lähteandmed!$H$45)</f>
        <v>0</v>
      </c>
      <c r="O3038" s="276">
        <f t="shared" si="95"/>
        <v>12.6</v>
      </c>
      <c r="P3038" s="276">
        <f>IF(O3038&lt;($G$6-1),Lähteandmed!$E$45*1.2*1.005*(($G$6-1)-O3038),0)</f>
        <v>7.71126048</v>
      </c>
    </row>
    <row r="3039" spans="2:16">
      <c r="B3039" s="113">
        <v>3035</v>
      </c>
      <c r="C3039" s="113">
        <v>13.8</v>
      </c>
      <c r="D3039" s="276" t="str">
        <f t="shared" si="94"/>
        <v>0</v>
      </c>
      <c r="L3039" s="114">
        <f>IF(C3039&lt;$G$6,Lähteandmed!$E$45*1.2*1.005*($G$6-O3039),0)</f>
        <v>7.360748639999998</v>
      </c>
      <c r="M3039" s="276" t="str">
        <f>IF(($G$4-Lähteandmed!$H$45*(Kraadpäevad!$G$4-Kraadpäevad!C3039))&gt;Lähteandmed!$I$45,($G$4-Lähteandmed!$H$45*(Kraadpäevad!$G$4-Kraadpäevad!C3039)),Lähteandmed!$I$45)</f>
        <v/>
      </c>
      <c r="N3039" s="114">
        <f>IFERROR(($G$4-M3039)/($G$4-C3039),Lähteandmed!$H$45)</f>
        <v>0</v>
      </c>
      <c r="O3039" s="276">
        <f t="shared" si="95"/>
        <v>13.8</v>
      </c>
      <c r="P3039" s="276">
        <f>IF(O3039&lt;($G$6-1),Lähteandmed!$E$45*1.2*1.005*(($G$6-1)-O3039),0)</f>
        <v>5.6081894399999985</v>
      </c>
    </row>
    <row r="3040" spans="2:16">
      <c r="B3040" s="113">
        <v>3036</v>
      </c>
      <c r="C3040" s="113">
        <v>14.9</v>
      </c>
      <c r="D3040" s="276" t="str">
        <f t="shared" si="94"/>
        <v>0</v>
      </c>
      <c r="L3040" s="114">
        <f>IF(C3040&lt;$G$6,Lähteandmed!$E$45*1.2*1.005*($G$6-O3040),0)</f>
        <v>5.4329335199999989</v>
      </c>
      <c r="M3040" s="276" t="str">
        <f>IF(($G$4-Lähteandmed!$H$45*(Kraadpäevad!$G$4-Kraadpäevad!C3040))&gt;Lähteandmed!$I$45,($G$4-Lähteandmed!$H$45*(Kraadpäevad!$G$4-Kraadpäevad!C3040)),Lähteandmed!$I$45)</f>
        <v/>
      </c>
      <c r="N3040" s="114">
        <f>IFERROR(($G$4-M3040)/($G$4-C3040),Lähteandmed!$H$45)</f>
        <v>0</v>
      </c>
      <c r="O3040" s="276">
        <f t="shared" si="95"/>
        <v>14.9</v>
      </c>
      <c r="P3040" s="276">
        <f>IF(O3040&lt;($G$6-1),Lähteandmed!$E$45*1.2*1.005*(($G$6-1)-O3040),0)</f>
        <v>3.680374319999999</v>
      </c>
    </row>
    <row r="3041" spans="2:16">
      <c r="B3041" s="113">
        <v>3037</v>
      </c>
      <c r="C3041" s="113">
        <v>15.1</v>
      </c>
      <c r="D3041" s="276" t="str">
        <f t="shared" si="94"/>
        <v>0</v>
      </c>
      <c r="L3041" s="114">
        <f>IF(C3041&lt;$G$6,Lähteandmed!$E$45*1.2*1.005*($G$6-O3041),0)</f>
        <v>5.0824216800000004</v>
      </c>
      <c r="M3041" s="276" t="str">
        <f>IF(($G$4-Lähteandmed!$H$45*(Kraadpäevad!$G$4-Kraadpäevad!C3041))&gt;Lähteandmed!$I$45,($G$4-Lähteandmed!$H$45*(Kraadpäevad!$G$4-Kraadpäevad!C3041)),Lähteandmed!$I$45)</f>
        <v/>
      </c>
      <c r="N3041" s="114">
        <f>IFERROR(($G$4-M3041)/($G$4-C3041),Lähteandmed!$H$45)</f>
        <v>0</v>
      </c>
      <c r="O3041" s="276">
        <f t="shared" si="95"/>
        <v>15.1</v>
      </c>
      <c r="P3041" s="276">
        <f>IF(O3041&lt;($G$6-1),Lähteandmed!$E$45*1.2*1.005*(($G$6-1)-O3041),0)</f>
        <v>3.3298624800000005</v>
      </c>
    </row>
    <row r="3042" spans="2:16">
      <c r="B3042" s="113">
        <v>3038</v>
      </c>
      <c r="C3042" s="113">
        <v>15.3</v>
      </c>
      <c r="D3042" s="276" t="str">
        <f t="shared" si="94"/>
        <v>0</v>
      </c>
      <c r="L3042" s="114">
        <f>IF(C3042&lt;$G$6,Lähteandmed!$E$45*1.2*1.005*($G$6-O3042),0)</f>
        <v>4.7319098399999984</v>
      </c>
      <c r="M3042" s="276" t="str">
        <f>IF(($G$4-Lähteandmed!$H$45*(Kraadpäevad!$G$4-Kraadpäevad!C3042))&gt;Lähteandmed!$I$45,($G$4-Lähteandmed!$H$45*(Kraadpäevad!$G$4-Kraadpäevad!C3042)),Lähteandmed!$I$45)</f>
        <v/>
      </c>
      <c r="N3042" s="114">
        <f>IFERROR(($G$4-M3042)/($G$4-C3042),Lähteandmed!$H$45)</f>
        <v>0</v>
      </c>
      <c r="O3042" s="276">
        <f t="shared" si="95"/>
        <v>15.3</v>
      </c>
      <c r="P3042" s="276">
        <f>IF(O3042&lt;($G$6-1),Lähteandmed!$E$45*1.2*1.005*(($G$6-1)-O3042),0)</f>
        <v>2.9793506399999985</v>
      </c>
    </row>
    <row r="3043" spans="2:16">
      <c r="B3043" s="113">
        <v>3039</v>
      </c>
      <c r="C3043" s="113">
        <v>15.5</v>
      </c>
      <c r="D3043" s="276" t="str">
        <f t="shared" si="94"/>
        <v>0</v>
      </c>
      <c r="L3043" s="114">
        <f>IF(C3043&lt;$G$6,Lähteandmed!$E$45*1.2*1.005*($G$6-O3043),0)</f>
        <v>4.3813979999999999</v>
      </c>
      <c r="M3043" s="276" t="str">
        <f>IF(($G$4-Lähteandmed!$H$45*(Kraadpäevad!$G$4-Kraadpäevad!C3043))&gt;Lähteandmed!$I$45,($G$4-Lähteandmed!$H$45*(Kraadpäevad!$G$4-Kraadpäevad!C3043)),Lähteandmed!$I$45)</f>
        <v/>
      </c>
      <c r="N3043" s="114">
        <f>IFERROR(($G$4-M3043)/($G$4-C3043),Lähteandmed!$H$45)</f>
        <v>0</v>
      </c>
      <c r="O3043" s="276">
        <f t="shared" si="95"/>
        <v>15.5</v>
      </c>
      <c r="P3043" s="276">
        <f>IF(O3043&lt;($G$6-1),Lähteandmed!$E$45*1.2*1.005*(($G$6-1)-O3043),0)</f>
        <v>2.6288387999999996</v>
      </c>
    </row>
    <row r="3044" spans="2:16">
      <c r="B3044" s="113">
        <v>3040</v>
      </c>
      <c r="C3044" s="113">
        <v>15.2</v>
      </c>
      <c r="D3044" s="276" t="str">
        <f t="shared" si="94"/>
        <v>0</v>
      </c>
      <c r="L3044" s="114">
        <f>IF(C3044&lt;$G$6,Lähteandmed!$E$45*1.2*1.005*($G$6-O3044),0)</f>
        <v>4.9071657600000007</v>
      </c>
      <c r="M3044" s="276" t="str">
        <f>IF(($G$4-Lähteandmed!$H$45*(Kraadpäevad!$G$4-Kraadpäevad!C3044))&gt;Lähteandmed!$I$45,($G$4-Lähteandmed!$H$45*(Kraadpäevad!$G$4-Kraadpäevad!C3044)),Lähteandmed!$I$45)</f>
        <v/>
      </c>
      <c r="N3044" s="114">
        <f>IFERROR(($G$4-M3044)/($G$4-C3044),Lähteandmed!$H$45)</f>
        <v>0</v>
      </c>
      <c r="O3044" s="276">
        <f t="shared" si="95"/>
        <v>15.2</v>
      </c>
      <c r="P3044" s="276">
        <f>IF(O3044&lt;($G$6-1),Lähteandmed!$E$45*1.2*1.005*(($G$6-1)-O3044),0)</f>
        <v>3.1546065600000008</v>
      </c>
    </row>
    <row r="3045" spans="2:16">
      <c r="B3045" s="113">
        <v>3041</v>
      </c>
      <c r="C3045" s="113">
        <v>14.8</v>
      </c>
      <c r="D3045" s="276" t="str">
        <f t="shared" si="94"/>
        <v>0</v>
      </c>
      <c r="L3045" s="114">
        <f>IF(C3045&lt;$G$6,Lähteandmed!$E$45*1.2*1.005*($G$6-O3045),0)</f>
        <v>5.6081894399999985</v>
      </c>
      <c r="M3045" s="276" t="str">
        <f>IF(($G$4-Lähteandmed!$H$45*(Kraadpäevad!$G$4-Kraadpäevad!C3045))&gt;Lähteandmed!$I$45,($G$4-Lähteandmed!$H$45*(Kraadpäevad!$G$4-Kraadpäevad!C3045)),Lähteandmed!$I$45)</f>
        <v/>
      </c>
      <c r="N3045" s="114">
        <f>IFERROR(($G$4-M3045)/($G$4-C3045),Lähteandmed!$H$45)</f>
        <v>0</v>
      </c>
      <c r="O3045" s="276">
        <f t="shared" si="95"/>
        <v>14.8</v>
      </c>
      <c r="P3045" s="276">
        <f>IF(O3045&lt;($G$6-1),Lähteandmed!$E$45*1.2*1.005*(($G$6-1)-O3045),0)</f>
        <v>3.8556302399999987</v>
      </c>
    </row>
    <row r="3046" spans="2:16">
      <c r="B3046" s="113">
        <v>3042</v>
      </c>
      <c r="C3046" s="113">
        <v>14.5</v>
      </c>
      <c r="D3046" s="276" t="str">
        <f t="shared" si="94"/>
        <v>0</v>
      </c>
      <c r="L3046" s="114">
        <f>IF(C3046&lt;$G$6,Lähteandmed!$E$45*1.2*1.005*($G$6-O3046),0)</f>
        <v>6.1339571999999993</v>
      </c>
      <c r="M3046" s="276" t="str">
        <f>IF(($G$4-Lähteandmed!$H$45*(Kraadpäevad!$G$4-Kraadpäevad!C3046))&gt;Lähteandmed!$I$45,($G$4-Lähteandmed!$H$45*(Kraadpäevad!$G$4-Kraadpäevad!C3046)),Lähteandmed!$I$45)</f>
        <v/>
      </c>
      <c r="N3046" s="114">
        <f>IFERROR(($G$4-M3046)/($G$4-C3046),Lähteandmed!$H$45)</f>
        <v>0</v>
      </c>
      <c r="O3046" s="276">
        <f t="shared" si="95"/>
        <v>14.5</v>
      </c>
      <c r="P3046" s="276">
        <f>IF(O3046&lt;($G$6-1),Lähteandmed!$E$45*1.2*1.005*(($G$6-1)-O3046),0)</f>
        <v>4.3813979999999999</v>
      </c>
    </row>
    <row r="3047" spans="2:16">
      <c r="B3047" s="113">
        <v>3043</v>
      </c>
      <c r="C3047" s="113">
        <v>13.3</v>
      </c>
      <c r="D3047" s="276" t="str">
        <f t="shared" si="94"/>
        <v>0</v>
      </c>
      <c r="L3047" s="114">
        <f>IF(C3047&lt;$G$6,Lähteandmed!$E$45*1.2*1.005*($G$6-O3047),0)</f>
        <v>8.237028239999999</v>
      </c>
      <c r="M3047" s="276" t="str">
        <f>IF(($G$4-Lähteandmed!$H$45*(Kraadpäevad!$G$4-Kraadpäevad!C3047))&gt;Lähteandmed!$I$45,($G$4-Lähteandmed!$H$45*(Kraadpäevad!$G$4-Kraadpäevad!C3047)),Lähteandmed!$I$45)</f>
        <v/>
      </c>
      <c r="N3047" s="114">
        <f>IFERROR(($G$4-M3047)/($G$4-C3047),Lähteandmed!$H$45)</f>
        <v>0</v>
      </c>
      <c r="O3047" s="276">
        <f t="shared" si="95"/>
        <v>13.3</v>
      </c>
      <c r="P3047" s="276">
        <f>IF(O3047&lt;($G$6-1),Lähteandmed!$E$45*1.2*1.005*(($G$6-1)-O3047),0)</f>
        <v>6.4844690399999987</v>
      </c>
    </row>
    <row r="3048" spans="2:16">
      <c r="B3048" s="113">
        <v>3044</v>
      </c>
      <c r="C3048" s="113">
        <v>12.2</v>
      </c>
      <c r="D3048" s="276" t="str">
        <f t="shared" si="94"/>
        <v>0</v>
      </c>
      <c r="L3048" s="114">
        <f>IF(C3048&lt;$G$6,Lähteandmed!$E$45*1.2*1.005*($G$6-O3048),0)</f>
        <v>10.164843360000001</v>
      </c>
      <c r="M3048" s="276" t="str">
        <f>IF(($G$4-Lähteandmed!$H$45*(Kraadpäevad!$G$4-Kraadpäevad!C3048))&gt;Lähteandmed!$I$45,($G$4-Lähteandmed!$H$45*(Kraadpäevad!$G$4-Kraadpäevad!C3048)),Lähteandmed!$I$45)</f>
        <v/>
      </c>
      <c r="N3048" s="114">
        <f>IFERROR(($G$4-M3048)/($G$4-C3048),Lähteandmed!$H$45)</f>
        <v>0</v>
      </c>
      <c r="O3048" s="276">
        <f t="shared" si="95"/>
        <v>12.2</v>
      </c>
      <c r="P3048" s="276">
        <f>IF(O3048&lt;($G$6-1),Lähteandmed!$E$45*1.2*1.005*(($G$6-1)-O3048),0)</f>
        <v>8.4122841600000005</v>
      </c>
    </row>
    <row r="3049" spans="2:16">
      <c r="B3049" s="113">
        <v>3045</v>
      </c>
      <c r="C3049" s="113">
        <v>11</v>
      </c>
      <c r="D3049" s="276" t="str">
        <f t="shared" si="94"/>
        <v>0</v>
      </c>
      <c r="L3049" s="114">
        <f>IF(C3049&lt;$G$6,Lähteandmed!$E$45*1.2*1.005*($G$6-O3049),0)</f>
        <v>12.267914399999999</v>
      </c>
      <c r="M3049" s="276" t="str">
        <f>IF(($G$4-Lähteandmed!$H$45*(Kraadpäevad!$G$4-Kraadpäevad!C3049))&gt;Lähteandmed!$I$45,($G$4-Lähteandmed!$H$45*(Kraadpäevad!$G$4-Kraadpäevad!C3049)),Lähteandmed!$I$45)</f>
        <v/>
      </c>
      <c r="N3049" s="114">
        <f>IFERROR(($G$4-M3049)/($G$4-C3049),Lähteandmed!$H$45)</f>
        <v>0</v>
      </c>
      <c r="O3049" s="276">
        <f t="shared" si="95"/>
        <v>11</v>
      </c>
      <c r="P3049" s="276">
        <f>IF(O3049&lt;($G$6-1),Lähteandmed!$E$45*1.2*1.005*(($G$6-1)-O3049),0)</f>
        <v>10.515355199999998</v>
      </c>
    </row>
    <row r="3050" spans="2:16">
      <c r="B3050" s="113">
        <v>3046</v>
      </c>
      <c r="C3050" s="113">
        <v>9.5</v>
      </c>
      <c r="D3050" s="276">
        <f t="shared" si="94"/>
        <v>0.48879749586557963</v>
      </c>
      <c r="L3050" s="114">
        <f>IF(C3050&lt;$G$6,Lähteandmed!$E$45*1.2*1.005*($G$6-O3050),0)</f>
        <v>14.896753199999999</v>
      </c>
      <c r="M3050" s="276" t="str">
        <f>IF(($G$4-Lähteandmed!$H$45*(Kraadpäevad!$G$4-Kraadpäevad!C3050))&gt;Lähteandmed!$I$45,($G$4-Lähteandmed!$H$45*(Kraadpäevad!$G$4-Kraadpäevad!C3050)),Lähteandmed!$I$45)</f>
        <v/>
      </c>
      <c r="N3050" s="114">
        <f>IFERROR(($G$4-M3050)/($G$4-C3050),Lähteandmed!$H$45)</f>
        <v>0</v>
      </c>
      <c r="O3050" s="276">
        <f t="shared" si="95"/>
        <v>9.5</v>
      </c>
      <c r="P3050" s="276">
        <f>IF(O3050&lt;($G$6-1),Lähteandmed!$E$45*1.2*1.005*(($G$6-1)-O3050),0)</f>
        <v>13.144193999999999</v>
      </c>
    </row>
    <row r="3051" spans="2:16">
      <c r="B3051" s="113">
        <v>3047</v>
      </c>
      <c r="C3051" s="113">
        <v>8.1</v>
      </c>
      <c r="D3051" s="276">
        <f t="shared" si="94"/>
        <v>1.88879749586558</v>
      </c>
      <c r="L3051" s="114">
        <f>IF(C3051&lt;$G$6,Lähteandmed!$E$45*1.2*1.005*($G$6-O3051),0)</f>
        <v>17.350336079999998</v>
      </c>
      <c r="M3051" s="276" t="str">
        <f>IF(($G$4-Lähteandmed!$H$45*(Kraadpäevad!$G$4-Kraadpäevad!C3051))&gt;Lähteandmed!$I$45,($G$4-Lähteandmed!$H$45*(Kraadpäevad!$G$4-Kraadpäevad!C3051)),Lähteandmed!$I$45)</f>
        <v/>
      </c>
      <c r="N3051" s="114">
        <f>IFERROR(($G$4-M3051)/($G$4-C3051),Lähteandmed!$H$45)</f>
        <v>0</v>
      </c>
      <c r="O3051" s="276">
        <f t="shared" si="95"/>
        <v>8.1</v>
      </c>
      <c r="P3051" s="276">
        <f>IF(O3051&lt;($G$6-1),Lähteandmed!$E$45*1.2*1.005*(($G$6-1)-O3051),0)</f>
        <v>15.59777688</v>
      </c>
    </row>
    <row r="3052" spans="2:16">
      <c r="B3052" s="113">
        <v>3048</v>
      </c>
      <c r="C3052" s="113">
        <v>6.6</v>
      </c>
      <c r="D3052" s="276">
        <f t="shared" si="94"/>
        <v>3.38879749586558</v>
      </c>
      <c r="L3052" s="114">
        <f>IF(C3052&lt;$G$6,Lähteandmed!$E$45*1.2*1.005*($G$6-O3052),0)</f>
        <v>19.979174879999999</v>
      </c>
      <c r="M3052" s="276" t="str">
        <f>IF(($G$4-Lähteandmed!$H$45*(Kraadpäevad!$G$4-Kraadpäevad!C3052))&gt;Lähteandmed!$I$45,($G$4-Lähteandmed!$H$45*(Kraadpäevad!$G$4-Kraadpäevad!C3052)),Lähteandmed!$I$45)</f>
        <v/>
      </c>
      <c r="N3052" s="114">
        <f>IFERROR(($G$4-M3052)/($G$4-C3052),Lähteandmed!$H$45)</f>
        <v>0</v>
      </c>
      <c r="O3052" s="276">
        <f t="shared" si="95"/>
        <v>6.6</v>
      </c>
      <c r="P3052" s="276">
        <f>IF(O3052&lt;($G$6-1),Lähteandmed!$E$45*1.2*1.005*(($G$6-1)-O3052),0)</f>
        <v>18.226615679999998</v>
      </c>
    </row>
    <row r="3053" spans="2:16">
      <c r="B3053" s="113">
        <v>3049</v>
      </c>
      <c r="C3053" s="113">
        <v>6.2</v>
      </c>
      <c r="D3053" s="276">
        <f t="shared" si="94"/>
        <v>3.7887974958655795</v>
      </c>
      <c r="L3053" s="114">
        <f>IF(C3053&lt;$G$6,Lähteandmed!$E$45*1.2*1.005*($G$6-O3053),0)</f>
        <v>20.680198560000001</v>
      </c>
      <c r="M3053" s="276" t="str">
        <f>IF(($G$4-Lähteandmed!$H$45*(Kraadpäevad!$G$4-Kraadpäevad!C3053))&gt;Lähteandmed!$I$45,($G$4-Lähteandmed!$H$45*(Kraadpäevad!$G$4-Kraadpäevad!C3053)),Lähteandmed!$I$45)</f>
        <v/>
      </c>
      <c r="N3053" s="114">
        <f>IFERROR(($G$4-M3053)/($G$4-C3053),Lähteandmed!$H$45)</f>
        <v>0</v>
      </c>
      <c r="O3053" s="276">
        <f t="shared" si="95"/>
        <v>6.2</v>
      </c>
      <c r="P3053" s="276">
        <f>IF(O3053&lt;($G$6-1),Lähteandmed!$E$45*1.2*1.005*(($G$6-1)-O3053),0)</f>
        <v>18.927639360000001</v>
      </c>
    </row>
    <row r="3054" spans="2:16">
      <c r="B3054" s="113">
        <v>3050</v>
      </c>
      <c r="C3054" s="113">
        <v>5.8</v>
      </c>
      <c r="D3054" s="276">
        <f t="shared" si="94"/>
        <v>4.1887974958655798</v>
      </c>
      <c r="L3054" s="114">
        <f>IF(C3054&lt;$G$6,Lähteandmed!$E$45*1.2*1.005*($G$6-O3054),0)</f>
        <v>21.381222239999996</v>
      </c>
      <c r="M3054" s="276" t="str">
        <f>IF(($G$4-Lähteandmed!$H$45*(Kraadpäevad!$G$4-Kraadpäevad!C3054))&gt;Lähteandmed!$I$45,($G$4-Lähteandmed!$H$45*(Kraadpäevad!$G$4-Kraadpäevad!C3054)),Lähteandmed!$I$45)</f>
        <v/>
      </c>
      <c r="N3054" s="114">
        <f>IFERROR(($G$4-M3054)/($G$4-C3054),Lähteandmed!$H$45)</f>
        <v>0</v>
      </c>
      <c r="O3054" s="276">
        <f t="shared" si="95"/>
        <v>5.8</v>
      </c>
      <c r="P3054" s="276">
        <f>IF(O3054&lt;($G$6-1),Lähteandmed!$E$45*1.2*1.005*(($G$6-1)-O3054),0)</f>
        <v>19.628663039999996</v>
      </c>
    </row>
    <row r="3055" spans="2:16">
      <c r="B3055" s="113">
        <v>3051</v>
      </c>
      <c r="C3055" s="113">
        <v>5.4</v>
      </c>
      <c r="D3055" s="276">
        <f t="shared" si="94"/>
        <v>4.5887974958655793</v>
      </c>
      <c r="L3055" s="114">
        <f>IF(C3055&lt;$G$6,Lähteandmed!$E$45*1.2*1.005*($G$6-O3055),0)</f>
        <v>22.082245919999998</v>
      </c>
      <c r="M3055" s="276" t="str">
        <f>IF(($G$4-Lähteandmed!$H$45*(Kraadpäevad!$G$4-Kraadpäevad!C3055))&gt;Lähteandmed!$I$45,($G$4-Lähteandmed!$H$45*(Kraadpäevad!$G$4-Kraadpäevad!C3055)),Lähteandmed!$I$45)</f>
        <v/>
      </c>
      <c r="N3055" s="114">
        <f>IFERROR(($G$4-M3055)/($G$4-C3055),Lähteandmed!$H$45)</f>
        <v>0</v>
      </c>
      <c r="O3055" s="276">
        <f t="shared" si="95"/>
        <v>5.4</v>
      </c>
      <c r="P3055" s="276">
        <f>IF(O3055&lt;($G$6-1),Lähteandmed!$E$45*1.2*1.005*(($G$6-1)-O3055),0)</f>
        <v>20.329686719999998</v>
      </c>
    </row>
    <row r="3056" spans="2:16">
      <c r="B3056" s="113">
        <v>3052</v>
      </c>
      <c r="C3056" s="113">
        <v>5</v>
      </c>
      <c r="D3056" s="276">
        <f t="shared" si="94"/>
        <v>4.9887974958655796</v>
      </c>
      <c r="L3056" s="114">
        <f>IF(C3056&lt;$G$6,Lähteandmed!$E$45*1.2*1.005*($G$6-O3056),0)</f>
        <v>22.783269599999997</v>
      </c>
      <c r="M3056" s="276" t="str">
        <f>IF(($G$4-Lähteandmed!$H$45*(Kraadpäevad!$G$4-Kraadpäevad!C3056))&gt;Lähteandmed!$I$45,($G$4-Lähteandmed!$H$45*(Kraadpäevad!$G$4-Kraadpäevad!C3056)),Lähteandmed!$I$45)</f>
        <v/>
      </c>
      <c r="N3056" s="114">
        <f>IFERROR(($G$4-M3056)/($G$4-C3056),Lähteandmed!$H$45)</f>
        <v>0</v>
      </c>
      <c r="O3056" s="276">
        <f t="shared" si="95"/>
        <v>5</v>
      </c>
      <c r="P3056" s="276">
        <f>IF(O3056&lt;($G$6-1),Lähteandmed!$E$45*1.2*1.005*(($G$6-1)-O3056),0)</f>
        <v>21.030710399999997</v>
      </c>
    </row>
    <row r="3057" spans="2:16">
      <c r="B3057" s="113">
        <v>3053</v>
      </c>
      <c r="C3057" s="113">
        <v>4.7</v>
      </c>
      <c r="D3057" s="276">
        <f t="shared" si="94"/>
        <v>5.2887974958655795</v>
      </c>
      <c r="L3057" s="114">
        <f>IF(C3057&lt;$G$6,Lähteandmed!$E$45*1.2*1.005*($G$6-O3057),0)</f>
        <v>23.309037359999998</v>
      </c>
      <c r="M3057" s="276" t="str">
        <f>IF(($G$4-Lähteandmed!$H$45*(Kraadpäevad!$G$4-Kraadpäevad!C3057))&gt;Lähteandmed!$I$45,($G$4-Lähteandmed!$H$45*(Kraadpäevad!$G$4-Kraadpäevad!C3057)),Lähteandmed!$I$45)</f>
        <v/>
      </c>
      <c r="N3057" s="114">
        <f>IFERROR(($G$4-M3057)/($G$4-C3057),Lähteandmed!$H$45)</f>
        <v>0</v>
      </c>
      <c r="O3057" s="276">
        <f t="shared" si="95"/>
        <v>4.7</v>
      </c>
      <c r="P3057" s="276">
        <f>IF(O3057&lt;($G$6-1),Lähteandmed!$E$45*1.2*1.005*(($G$6-1)-O3057),0)</f>
        <v>21.556478160000001</v>
      </c>
    </row>
    <row r="3058" spans="2:16">
      <c r="B3058" s="113">
        <v>3054</v>
      </c>
      <c r="C3058" s="113">
        <v>4.3</v>
      </c>
      <c r="D3058" s="276">
        <f t="shared" si="94"/>
        <v>5.6887974958655798</v>
      </c>
      <c r="L3058" s="114">
        <f>IF(C3058&lt;$G$6,Lähteandmed!$E$45*1.2*1.005*($G$6-O3058),0)</f>
        <v>24.010061039999997</v>
      </c>
      <c r="M3058" s="276" t="str">
        <f>IF(($G$4-Lähteandmed!$H$45*(Kraadpäevad!$G$4-Kraadpäevad!C3058))&gt;Lähteandmed!$I$45,($G$4-Lähteandmed!$H$45*(Kraadpäevad!$G$4-Kraadpäevad!C3058)),Lähteandmed!$I$45)</f>
        <v/>
      </c>
      <c r="N3058" s="114">
        <f>IFERROR(($G$4-M3058)/($G$4-C3058),Lähteandmed!$H$45)</f>
        <v>0</v>
      </c>
      <c r="O3058" s="276">
        <f t="shared" si="95"/>
        <v>4.3</v>
      </c>
      <c r="P3058" s="276">
        <f>IF(O3058&lt;($G$6-1),Lähteandmed!$E$45*1.2*1.005*(($G$6-1)-O3058),0)</f>
        <v>22.257501839999996</v>
      </c>
    </row>
    <row r="3059" spans="2:16">
      <c r="B3059" s="113">
        <v>3055</v>
      </c>
      <c r="C3059" s="113">
        <v>6.1</v>
      </c>
      <c r="D3059" s="276">
        <f t="shared" si="94"/>
        <v>3.88879749586558</v>
      </c>
      <c r="L3059" s="114">
        <f>IF(C3059&lt;$G$6,Lähteandmed!$E$45*1.2*1.005*($G$6-O3059),0)</f>
        <v>20.855454479999999</v>
      </c>
      <c r="M3059" s="276" t="str">
        <f>IF(($G$4-Lähteandmed!$H$45*(Kraadpäevad!$G$4-Kraadpäevad!C3059))&gt;Lähteandmed!$I$45,($G$4-Lähteandmed!$H$45*(Kraadpäevad!$G$4-Kraadpäevad!C3059)),Lähteandmed!$I$45)</f>
        <v/>
      </c>
      <c r="N3059" s="114">
        <f>IFERROR(($G$4-M3059)/($G$4-C3059),Lähteandmed!$H$45)</f>
        <v>0</v>
      </c>
      <c r="O3059" s="276">
        <f t="shared" si="95"/>
        <v>6.1</v>
      </c>
      <c r="P3059" s="276">
        <f>IF(O3059&lt;($G$6-1),Lähteandmed!$E$45*1.2*1.005*(($G$6-1)-O3059),0)</f>
        <v>19.102895279999998</v>
      </c>
    </row>
    <row r="3060" spans="2:16">
      <c r="B3060" s="113">
        <v>3056</v>
      </c>
      <c r="C3060" s="113">
        <v>8</v>
      </c>
      <c r="D3060" s="276">
        <f t="shared" si="94"/>
        <v>1.9887974958655796</v>
      </c>
      <c r="L3060" s="114">
        <f>IF(C3060&lt;$G$6,Lähteandmed!$E$45*1.2*1.005*($G$6-O3060),0)</f>
        <v>17.525592</v>
      </c>
      <c r="M3060" s="276" t="str">
        <f>IF(($G$4-Lähteandmed!$H$45*(Kraadpäevad!$G$4-Kraadpäevad!C3060))&gt;Lähteandmed!$I$45,($G$4-Lähteandmed!$H$45*(Kraadpäevad!$G$4-Kraadpäevad!C3060)),Lähteandmed!$I$45)</f>
        <v/>
      </c>
      <c r="N3060" s="114">
        <f>IFERROR(($G$4-M3060)/($G$4-C3060),Lähteandmed!$H$45)</f>
        <v>0</v>
      </c>
      <c r="O3060" s="276">
        <f t="shared" si="95"/>
        <v>8</v>
      </c>
      <c r="P3060" s="276">
        <f>IF(O3060&lt;($G$6-1),Lähteandmed!$E$45*1.2*1.005*(($G$6-1)-O3060),0)</f>
        <v>15.773032799999999</v>
      </c>
    </row>
    <row r="3061" spans="2:16">
      <c r="B3061" s="113">
        <v>3057</v>
      </c>
      <c r="C3061" s="113">
        <v>9.8000000000000007</v>
      </c>
      <c r="D3061" s="276">
        <f t="shared" si="94"/>
        <v>0.18879749586557892</v>
      </c>
      <c r="L3061" s="114">
        <f>IF(C3061&lt;$G$6,Lähteandmed!$E$45*1.2*1.005*($G$6-O3061),0)</f>
        <v>14.370985439999998</v>
      </c>
      <c r="M3061" s="276" t="str">
        <f>IF(($G$4-Lähteandmed!$H$45*(Kraadpäevad!$G$4-Kraadpäevad!C3061))&gt;Lähteandmed!$I$45,($G$4-Lähteandmed!$H$45*(Kraadpäevad!$G$4-Kraadpäevad!C3061)),Lähteandmed!$I$45)</f>
        <v/>
      </c>
      <c r="N3061" s="114">
        <f>IFERROR(($G$4-M3061)/($G$4-C3061),Lähteandmed!$H$45)</f>
        <v>0</v>
      </c>
      <c r="O3061" s="276">
        <f t="shared" si="95"/>
        <v>9.8000000000000007</v>
      </c>
      <c r="P3061" s="276">
        <f>IF(O3061&lt;($G$6-1),Lähteandmed!$E$45*1.2*1.005*(($G$6-1)-O3061),0)</f>
        <v>12.618426239999998</v>
      </c>
    </row>
    <row r="3062" spans="2:16">
      <c r="B3062" s="113">
        <v>3058</v>
      </c>
      <c r="C3062" s="113">
        <v>10.6</v>
      </c>
      <c r="D3062" s="276" t="str">
        <f t="shared" si="94"/>
        <v>0</v>
      </c>
      <c r="L3062" s="114">
        <f>IF(C3062&lt;$G$6,Lähteandmed!$E$45*1.2*1.005*($G$6-O3062),0)</f>
        <v>12.968938079999999</v>
      </c>
      <c r="M3062" s="276" t="str">
        <f>IF(($G$4-Lähteandmed!$H$45*(Kraadpäevad!$G$4-Kraadpäevad!C3062))&gt;Lähteandmed!$I$45,($G$4-Lähteandmed!$H$45*(Kraadpäevad!$G$4-Kraadpäevad!C3062)),Lähteandmed!$I$45)</f>
        <v/>
      </c>
      <c r="N3062" s="114">
        <f>IFERROR(($G$4-M3062)/($G$4-C3062),Lähteandmed!$H$45)</f>
        <v>0</v>
      </c>
      <c r="O3062" s="276">
        <f t="shared" si="95"/>
        <v>10.6</v>
      </c>
      <c r="P3062" s="276">
        <f>IF(O3062&lt;($G$6-1),Lähteandmed!$E$45*1.2*1.005*(($G$6-1)-O3062),0)</f>
        <v>11.216378880000001</v>
      </c>
    </row>
    <row r="3063" spans="2:16">
      <c r="B3063" s="113">
        <v>3059</v>
      </c>
      <c r="C3063" s="113">
        <v>11.3</v>
      </c>
      <c r="D3063" s="276" t="str">
        <f t="shared" si="94"/>
        <v>0</v>
      </c>
      <c r="L3063" s="114">
        <f>IF(C3063&lt;$G$6,Lähteandmed!$E$45*1.2*1.005*($G$6-O3063),0)</f>
        <v>11.742146639999998</v>
      </c>
      <c r="M3063" s="276" t="str">
        <f>IF(($G$4-Lähteandmed!$H$45*(Kraadpäevad!$G$4-Kraadpäevad!C3063))&gt;Lähteandmed!$I$45,($G$4-Lähteandmed!$H$45*(Kraadpäevad!$G$4-Kraadpäevad!C3063)),Lähteandmed!$I$45)</f>
        <v/>
      </c>
      <c r="N3063" s="114">
        <f>IFERROR(($G$4-M3063)/($G$4-C3063),Lähteandmed!$H$45)</f>
        <v>0</v>
      </c>
      <c r="O3063" s="276">
        <f t="shared" si="95"/>
        <v>11.3</v>
      </c>
      <c r="P3063" s="276">
        <f>IF(O3063&lt;($G$6-1),Lähteandmed!$E$45*1.2*1.005*(($G$6-1)-O3063),0)</f>
        <v>9.9895874399999975</v>
      </c>
    </row>
    <row r="3064" spans="2:16">
      <c r="B3064" s="113">
        <v>3060</v>
      </c>
      <c r="C3064" s="113">
        <v>12.1</v>
      </c>
      <c r="D3064" s="276" t="str">
        <f t="shared" si="94"/>
        <v>0</v>
      </c>
      <c r="L3064" s="114">
        <f>IF(C3064&lt;$G$6,Lähteandmed!$E$45*1.2*1.005*($G$6-O3064),0)</f>
        <v>10.34009928</v>
      </c>
      <c r="M3064" s="276" t="str">
        <f>IF(($G$4-Lähteandmed!$H$45*(Kraadpäevad!$G$4-Kraadpäevad!C3064))&gt;Lähteandmed!$I$45,($G$4-Lähteandmed!$H$45*(Kraadpäevad!$G$4-Kraadpäevad!C3064)),Lähteandmed!$I$45)</f>
        <v/>
      </c>
      <c r="N3064" s="114">
        <f>IFERROR(($G$4-M3064)/($G$4-C3064),Lähteandmed!$H$45)</f>
        <v>0</v>
      </c>
      <c r="O3064" s="276">
        <f t="shared" si="95"/>
        <v>12.1</v>
      </c>
      <c r="P3064" s="276">
        <f>IF(O3064&lt;($G$6-1),Lähteandmed!$E$45*1.2*1.005*(($G$6-1)-O3064),0)</f>
        <v>8.5875400800000001</v>
      </c>
    </row>
    <row r="3065" spans="2:16">
      <c r="B3065" s="113">
        <v>3061</v>
      </c>
      <c r="C3065" s="113">
        <v>13.1</v>
      </c>
      <c r="D3065" s="276" t="str">
        <f t="shared" si="94"/>
        <v>0</v>
      </c>
      <c r="L3065" s="114">
        <f>IF(C3065&lt;$G$6,Lähteandmed!$E$45*1.2*1.005*($G$6-O3065),0)</f>
        <v>8.5875400800000001</v>
      </c>
      <c r="M3065" s="276" t="str">
        <f>IF(($G$4-Lähteandmed!$H$45*(Kraadpäevad!$G$4-Kraadpäevad!C3065))&gt;Lähteandmed!$I$45,($G$4-Lähteandmed!$H$45*(Kraadpäevad!$G$4-Kraadpäevad!C3065)),Lähteandmed!$I$45)</f>
        <v/>
      </c>
      <c r="N3065" s="114">
        <f>IFERROR(($G$4-M3065)/($G$4-C3065),Lähteandmed!$H$45)</f>
        <v>0</v>
      </c>
      <c r="O3065" s="276">
        <f t="shared" si="95"/>
        <v>13.1</v>
      </c>
      <c r="P3065" s="276">
        <f>IF(O3065&lt;($G$6-1),Lähteandmed!$E$45*1.2*1.005*(($G$6-1)-O3065),0)</f>
        <v>6.8349808799999998</v>
      </c>
    </row>
    <row r="3066" spans="2:16">
      <c r="B3066" s="113">
        <v>3062</v>
      </c>
      <c r="C3066" s="113">
        <v>14.1</v>
      </c>
      <c r="D3066" s="276" t="str">
        <f t="shared" si="94"/>
        <v>0</v>
      </c>
      <c r="L3066" s="114">
        <f>IF(C3066&lt;$G$6,Lähteandmed!$E$45*1.2*1.005*($G$6-O3066),0)</f>
        <v>6.8349808799999998</v>
      </c>
      <c r="M3066" s="276" t="str">
        <f>IF(($G$4-Lähteandmed!$H$45*(Kraadpäevad!$G$4-Kraadpäevad!C3066))&gt;Lähteandmed!$I$45,($G$4-Lähteandmed!$H$45*(Kraadpäevad!$G$4-Kraadpäevad!C3066)),Lähteandmed!$I$45)</f>
        <v/>
      </c>
      <c r="N3066" s="114">
        <f>IFERROR(($G$4-M3066)/($G$4-C3066),Lähteandmed!$H$45)</f>
        <v>0</v>
      </c>
      <c r="O3066" s="276">
        <f t="shared" si="95"/>
        <v>14.1</v>
      </c>
      <c r="P3066" s="276">
        <f>IF(O3066&lt;($G$6-1),Lähteandmed!$E$45*1.2*1.005*(($G$6-1)-O3066),0)</f>
        <v>5.0824216800000004</v>
      </c>
    </row>
    <row r="3067" spans="2:16">
      <c r="B3067" s="113">
        <v>3063</v>
      </c>
      <c r="C3067" s="113">
        <v>15.1</v>
      </c>
      <c r="D3067" s="276" t="str">
        <f t="shared" si="94"/>
        <v>0</v>
      </c>
      <c r="L3067" s="114">
        <f>IF(C3067&lt;$G$6,Lähteandmed!$E$45*1.2*1.005*($G$6-O3067),0)</f>
        <v>5.0824216800000004</v>
      </c>
      <c r="M3067" s="276" t="str">
        <f>IF(($G$4-Lähteandmed!$H$45*(Kraadpäevad!$G$4-Kraadpäevad!C3067))&gt;Lähteandmed!$I$45,($G$4-Lähteandmed!$H$45*(Kraadpäevad!$G$4-Kraadpäevad!C3067)),Lähteandmed!$I$45)</f>
        <v/>
      </c>
      <c r="N3067" s="114">
        <f>IFERROR(($G$4-M3067)/($G$4-C3067),Lähteandmed!$H$45)</f>
        <v>0</v>
      </c>
      <c r="O3067" s="276">
        <f t="shared" si="95"/>
        <v>15.1</v>
      </c>
      <c r="P3067" s="276">
        <f>IF(O3067&lt;($G$6-1),Lähteandmed!$E$45*1.2*1.005*(($G$6-1)-O3067),0)</f>
        <v>3.3298624800000005</v>
      </c>
    </row>
    <row r="3068" spans="2:16">
      <c r="B3068" s="113">
        <v>3064</v>
      </c>
      <c r="C3068" s="113">
        <v>15</v>
      </c>
      <c r="D3068" s="276" t="str">
        <f t="shared" si="94"/>
        <v>0</v>
      </c>
      <c r="L3068" s="114">
        <f>IF(C3068&lt;$G$6,Lähteandmed!$E$45*1.2*1.005*($G$6-O3068),0)</f>
        <v>5.2576775999999992</v>
      </c>
      <c r="M3068" s="276" t="str">
        <f>IF(($G$4-Lähteandmed!$H$45*(Kraadpäevad!$G$4-Kraadpäevad!C3068))&gt;Lähteandmed!$I$45,($G$4-Lähteandmed!$H$45*(Kraadpäevad!$G$4-Kraadpäevad!C3068)),Lähteandmed!$I$45)</f>
        <v/>
      </c>
      <c r="N3068" s="114">
        <f>IFERROR(($G$4-M3068)/($G$4-C3068),Lähteandmed!$H$45)</f>
        <v>0</v>
      </c>
      <c r="O3068" s="276">
        <f t="shared" si="95"/>
        <v>15</v>
      </c>
      <c r="P3068" s="276">
        <f>IF(O3068&lt;($G$6-1),Lähteandmed!$E$45*1.2*1.005*(($G$6-1)-O3068),0)</f>
        <v>3.5051183999999997</v>
      </c>
    </row>
    <row r="3069" spans="2:16">
      <c r="B3069" s="113">
        <v>3065</v>
      </c>
      <c r="C3069" s="113">
        <v>15</v>
      </c>
      <c r="D3069" s="276" t="str">
        <f t="shared" si="94"/>
        <v>0</v>
      </c>
      <c r="L3069" s="114">
        <f>IF(C3069&lt;$G$6,Lähteandmed!$E$45*1.2*1.005*($G$6-O3069),0)</f>
        <v>5.2576775999999992</v>
      </c>
      <c r="M3069" s="276" t="str">
        <f>IF(($G$4-Lähteandmed!$H$45*(Kraadpäevad!$G$4-Kraadpäevad!C3069))&gt;Lähteandmed!$I$45,($G$4-Lähteandmed!$H$45*(Kraadpäevad!$G$4-Kraadpäevad!C3069)),Lähteandmed!$I$45)</f>
        <v/>
      </c>
      <c r="N3069" s="114">
        <f>IFERROR(($G$4-M3069)/($G$4-C3069),Lähteandmed!$H$45)</f>
        <v>0</v>
      </c>
      <c r="O3069" s="276">
        <f t="shared" si="95"/>
        <v>15</v>
      </c>
      <c r="P3069" s="276">
        <f>IF(O3069&lt;($G$6-1),Lähteandmed!$E$45*1.2*1.005*(($G$6-1)-O3069),0)</f>
        <v>3.5051183999999997</v>
      </c>
    </row>
    <row r="3070" spans="2:16">
      <c r="B3070" s="113">
        <v>3066</v>
      </c>
      <c r="C3070" s="113">
        <v>14.9</v>
      </c>
      <c r="D3070" s="276" t="str">
        <f t="shared" si="94"/>
        <v>0</v>
      </c>
      <c r="L3070" s="114">
        <f>IF(C3070&lt;$G$6,Lähteandmed!$E$45*1.2*1.005*($G$6-O3070),0)</f>
        <v>5.4329335199999989</v>
      </c>
      <c r="M3070" s="276" t="str">
        <f>IF(($G$4-Lähteandmed!$H$45*(Kraadpäevad!$G$4-Kraadpäevad!C3070))&gt;Lähteandmed!$I$45,($G$4-Lähteandmed!$H$45*(Kraadpäevad!$G$4-Kraadpäevad!C3070)),Lähteandmed!$I$45)</f>
        <v/>
      </c>
      <c r="N3070" s="114">
        <f>IFERROR(($G$4-M3070)/($G$4-C3070),Lähteandmed!$H$45)</f>
        <v>0</v>
      </c>
      <c r="O3070" s="276">
        <f t="shared" si="95"/>
        <v>14.9</v>
      </c>
      <c r="P3070" s="276">
        <f>IF(O3070&lt;($G$6-1),Lähteandmed!$E$45*1.2*1.005*(($G$6-1)-O3070),0)</f>
        <v>3.680374319999999</v>
      </c>
    </row>
    <row r="3071" spans="2:16">
      <c r="B3071" s="113">
        <v>3067</v>
      </c>
      <c r="C3071" s="113">
        <v>13.8</v>
      </c>
      <c r="D3071" s="276" t="str">
        <f t="shared" si="94"/>
        <v>0</v>
      </c>
      <c r="L3071" s="114">
        <f>IF(C3071&lt;$G$6,Lähteandmed!$E$45*1.2*1.005*($G$6-O3071),0)</f>
        <v>7.360748639999998</v>
      </c>
      <c r="M3071" s="276" t="str">
        <f>IF(($G$4-Lähteandmed!$H$45*(Kraadpäevad!$G$4-Kraadpäevad!C3071))&gt;Lähteandmed!$I$45,($G$4-Lähteandmed!$H$45*(Kraadpäevad!$G$4-Kraadpäevad!C3071)),Lähteandmed!$I$45)</f>
        <v/>
      </c>
      <c r="N3071" s="114">
        <f>IFERROR(($G$4-M3071)/($G$4-C3071),Lähteandmed!$H$45)</f>
        <v>0</v>
      </c>
      <c r="O3071" s="276">
        <f t="shared" si="95"/>
        <v>13.8</v>
      </c>
      <c r="P3071" s="276">
        <f>IF(O3071&lt;($G$6-1),Lähteandmed!$E$45*1.2*1.005*(($G$6-1)-O3071),0)</f>
        <v>5.6081894399999985</v>
      </c>
    </row>
    <row r="3072" spans="2:16">
      <c r="B3072" s="113">
        <v>3068</v>
      </c>
      <c r="C3072" s="113">
        <v>12.7</v>
      </c>
      <c r="D3072" s="276" t="str">
        <f t="shared" si="94"/>
        <v>0</v>
      </c>
      <c r="L3072" s="114">
        <f>IF(C3072&lt;$G$6,Lähteandmed!$E$45*1.2*1.005*($G$6-O3072),0)</f>
        <v>9.2885637600000006</v>
      </c>
      <c r="M3072" s="276" t="str">
        <f>IF(($G$4-Lähteandmed!$H$45*(Kraadpäevad!$G$4-Kraadpäevad!C3072))&gt;Lähteandmed!$I$45,($G$4-Lähteandmed!$H$45*(Kraadpäevad!$G$4-Kraadpäevad!C3072)),Lähteandmed!$I$45)</f>
        <v/>
      </c>
      <c r="N3072" s="114">
        <f>IFERROR(($G$4-M3072)/($G$4-C3072),Lähteandmed!$H$45)</f>
        <v>0</v>
      </c>
      <c r="O3072" s="276">
        <f t="shared" si="95"/>
        <v>12.7</v>
      </c>
      <c r="P3072" s="276">
        <f>IF(O3072&lt;($G$6-1),Lähteandmed!$E$45*1.2*1.005*(($G$6-1)-O3072),0)</f>
        <v>7.5360045600000003</v>
      </c>
    </row>
    <row r="3073" spans="2:16">
      <c r="B3073" s="113">
        <v>3069</v>
      </c>
      <c r="C3073" s="113">
        <v>11.6</v>
      </c>
      <c r="D3073" s="276" t="str">
        <f t="shared" si="94"/>
        <v>0</v>
      </c>
      <c r="L3073" s="114">
        <f>IF(C3073&lt;$G$6,Lähteandmed!$E$45*1.2*1.005*($G$6-O3073),0)</f>
        <v>11.216378880000001</v>
      </c>
      <c r="M3073" s="276" t="str">
        <f>IF(($G$4-Lähteandmed!$H$45*(Kraadpäevad!$G$4-Kraadpäevad!C3073))&gt;Lähteandmed!$I$45,($G$4-Lähteandmed!$H$45*(Kraadpäevad!$G$4-Kraadpäevad!C3073)),Lähteandmed!$I$45)</f>
        <v/>
      </c>
      <c r="N3073" s="114">
        <f>IFERROR(($G$4-M3073)/($G$4-C3073),Lähteandmed!$H$45)</f>
        <v>0</v>
      </c>
      <c r="O3073" s="276">
        <f t="shared" si="95"/>
        <v>11.6</v>
      </c>
      <c r="P3073" s="276">
        <f>IF(O3073&lt;($G$6-1),Lähteandmed!$E$45*1.2*1.005*(($G$6-1)-O3073),0)</f>
        <v>9.4638196800000003</v>
      </c>
    </row>
    <row r="3074" spans="2:16">
      <c r="B3074" s="113">
        <v>3070</v>
      </c>
      <c r="C3074" s="113">
        <v>11.2</v>
      </c>
      <c r="D3074" s="276" t="str">
        <f t="shared" si="94"/>
        <v>0</v>
      </c>
      <c r="L3074" s="114">
        <f>IF(C3074&lt;$G$6,Lähteandmed!$E$45*1.2*1.005*($G$6-O3074),0)</f>
        <v>11.917402560000001</v>
      </c>
      <c r="M3074" s="276" t="str">
        <f>IF(($G$4-Lähteandmed!$H$45*(Kraadpäevad!$G$4-Kraadpäevad!C3074))&gt;Lähteandmed!$I$45,($G$4-Lähteandmed!$H$45*(Kraadpäevad!$G$4-Kraadpäevad!C3074)),Lähteandmed!$I$45)</f>
        <v/>
      </c>
      <c r="N3074" s="114">
        <f>IFERROR(($G$4-M3074)/($G$4-C3074),Lähteandmed!$H$45)</f>
        <v>0</v>
      </c>
      <c r="O3074" s="276">
        <f t="shared" si="95"/>
        <v>11.2</v>
      </c>
      <c r="P3074" s="276">
        <f>IF(O3074&lt;($G$6-1),Lähteandmed!$E$45*1.2*1.005*(($G$6-1)-O3074),0)</f>
        <v>10.164843360000001</v>
      </c>
    </row>
    <row r="3075" spans="2:16">
      <c r="B3075" s="113">
        <v>3071</v>
      </c>
      <c r="C3075" s="113">
        <v>10.8</v>
      </c>
      <c r="D3075" s="276" t="str">
        <f t="shared" si="94"/>
        <v>0</v>
      </c>
      <c r="L3075" s="114">
        <f>IF(C3075&lt;$G$6,Lähteandmed!$E$45*1.2*1.005*($G$6-O3075),0)</f>
        <v>12.618426239999998</v>
      </c>
      <c r="M3075" s="276" t="str">
        <f>IF(($G$4-Lähteandmed!$H$45*(Kraadpäevad!$G$4-Kraadpäevad!C3075))&gt;Lähteandmed!$I$45,($G$4-Lähteandmed!$H$45*(Kraadpäevad!$G$4-Kraadpäevad!C3075)),Lähteandmed!$I$45)</f>
        <v/>
      </c>
      <c r="N3075" s="114">
        <f>IFERROR(($G$4-M3075)/($G$4-C3075),Lähteandmed!$H$45)</f>
        <v>0</v>
      </c>
      <c r="O3075" s="276">
        <f t="shared" si="95"/>
        <v>10.8</v>
      </c>
      <c r="P3075" s="276">
        <f>IF(O3075&lt;($G$6-1),Lähteandmed!$E$45*1.2*1.005*(($G$6-1)-O3075),0)</f>
        <v>10.865867039999998</v>
      </c>
    </row>
    <row r="3076" spans="2:16">
      <c r="B3076" s="113">
        <v>3072</v>
      </c>
      <c r="C3076" s="113">
        <v>10.4</v>
      </c>
      <c r="D3076" s="276" t="str">
        <f t="shared" ref="D3076:D3139" si="96">IFERROR(IF($G$5-C3076&gt;0,$G$5-C3076,"0"),0)</f>
        <v>0</v>
      </c>
      <c r="L3076" s="114">
        <f>IF(C3076&lt;$G$6,Lähteandmed!$E$45*1.2*1.005*($G$6-O3076),0)</f>
        <v>13.319449919999998</v>
      </c>
      <c r="M3076" s="276" t="str">
        <f>IF(($G$4-Lähteandmed!$H$45*(Kraadpäevad!$G$4-Kraadpäevad!C3076))&gt;Lähteandmed!$I$45,($G$4-Lähteandmed!$H$45*(Kraadpäevad!$G$4-Kraadpäevad!C3076)),Lähteandmed!$I$45)</f>
        <v/>
      </c>
      <c r="N3076" s="114">
        <f>IFERROR(($G$4-M3076)/($G$4-C3076),Lähteandmed!$H$45)</f>
        <v>0</v>
      </c>
      <c r="O3076" s="276">
        <f t="shared" ref="O3076:O3139" si="97">N3076*($G$4-C3076)+C3076</f>
        <v>10.4</v>
      </c>
      <c r="P3076" s="276">
        <f>IF(O3076&lt;($G$6-1),Lähteandmed!$E$45*1.2*1.005*(($G$6-1)-O3076),0)</f>
        <v>11.566890719999998</v>
      </c>
    </row>
    <row r="3077" spans="2:16">
      <c r="B3077" s="113">
        <v>3073</v>
      </c>
      <c r="C3077" s="113">
        <v>10.199999999999999</v>
      </c>
      <c r="D3077" s="276" t="str">
        <f t="shared" si="96"/>
        <v>0</v>
      </c>
      <c r="L3077" s="114">
        <f>IF(C3077&lt;$G$6,Lähteandmed!$E$45*1.2*1.005*($G$6-O3077),0)</f>
        <v>13.66996176</v>
      </c>
      <c r="M3077" s="276" t="str">
        <f>IF(($G$4-Lähteandmed!$H$45*(Kraadpäevad!$G$4-Kraadpäevad!C3077))&gt;Lähteandmed!$I$45,($G$4-Lähteandmed!$H$45*(Kraadpäevad!$G$4-Kraadpäevad!C3077)),Lähteandmed!$I$45)</f>
        <v/>
      </c>
      <c r="N3077" s="114">
        <f>IFERROR(($G$4-M3077)/($G$4-C3077),Lähteandmed!$H$45)</f>
        <v>0</v>
      </c>
      <c r="O3077" s="276">
        <f t="shared" si="97"/>
        <v>10.199999999999999</v>
      </c>
      <c r="P3077" s="276">
        <f>IF(O3077&lt;($G$6-1),Lähteandmed!$E$45*1.2*1.005*(($G$6-1)-O3077),0)</f>
        <v>11.917402560000001</v>
      </c>
    </row>
    <row r="3078" spans="2:16">
      <c r="B3078" s="113">
        <v>3074</v>
      </c>
      <c r="C3078" s="113">
        <v>10</v>
      </c>
      <c r="D3078" s="276" t="str">
        <f t="shared" si="96"/>
        <v>0</v>
      </c>
      <c r="L3078" s="114">
        <f>IF(C3078&lt;$G$6,Lähteandmed!$E$45*1.2*1.005*($G$6-O3078),0)</f>
        <v>14.020473599999999</v>
      </c>
      <c r="M3078" s="276" t="str">
        <f>IF(($G$4-Lähteandmed!$H$45*(Kraadpäevad!$G$4-Kraadpäevad!C3078))&gt;Lähteandmed!$I$45,($G$4-Lähteandmed!$H$45*(Kraadpäevad!$G$4-Kraadpäevad!C3078)),Lähteandmed!$I$45)</f>
        <v/>
      </c>
      <c r="N3078" s="114">
        <f>IFERROR(($G$4-M3078)/($G$4-C3078),Lähteandmed!$H$45)</f>
        <v>0</v>
      </c>
      <c r="O3078" s="276">
        <f t="shared" si="97"/>
        <v>10</v>
      </c>
      <c r="P3078" s="276">
        <f>IF(O3078&lt;($G$6-1),Lähteandmed!$E$45*1.2*1.005*(($G$6-1)-O3078),0)</f>
        <v>12.267914399999999</v>
      </c>
    </row>
    <row r="3079" spans="2:16">
      <c r="B3079" s="113">
        <v>3075</v>
      </c>
      <c r="C3079" s="113">
        <v>9.8000000000000007</v>
      </c>
      <c r="D3079" s="276">
        <f t="shared" si="96"/>
        <v>0.18879749586557892</v>
      </c>
      <c r="L3079" s="114">
        <f>IF(C3079&lt;$G$6,Lähteandmed!$E$45*1.2*1.005*($G$6-O3079),0)</f>
        <v>14.370985439999998</v>
      </c>
      <c r="M3079" s="276" t="str">
        <f>IF(($G$4-Lähteandmed!$H$45*(Kraadpäevad!$G$4-Kraadpäevad!C3079))&gt;Lähteandmed!$I$45,($G$4-Lähteandmed!$H$45*(Kraadpäevad!$G$4-Kraadpäevad!C3079)),Lähteandmed!$I$45)</f>
        <v/>
      </c>
      <c r="N3079" s="114">
        <f>IFERROR(($G$4-M3079)/($G$4-C3079),Lähteandmed!$H$45)</f>
        <v>0</v>
      </c>
      <c r="O3079" s="276">
        <f t="shared" si="97"/>
        <v>9.8000000000000007</v>
      </c>
      <c r="P3079" s="276">
        <f>IF(O3079&lt;($G$6-1),Lähteandmed!$E$45*1.2*1.005*(($G$6-1)-O3079),0)</f>
        <v>12.618426239999998</v>
      </c>
    </row>
    <row r="3080" spans="2:16">
      <c r="B3080" s="113">
        <v>3076</v>
      </c>
      <c r="C3080" s="113">
        <v>9.1999999999999993</v>
      </c>
      <c r="D3080" s="276">
        <f t="shared" si="96"/>
        <v>0.78879749586558034</v>
      </c>
      <c r="L3080" s="114">
        <f>IF(C3080&lt;$G$6,Lähteandmed!$E$45*1.2*1.005*($G$6-O3080),0)</f>
        <v>15.42252096</v>
      </c>
      <c r="M3080" s="276" t="str">
        <f>IF(($G$4-Lähteandmed!$H$45*(Kraadpäevad!$G$4-Kraadpäevad!C3080))&gt;Lähteandmed!$I$45,($G$4-Lähteandmed!$H$45*(Kraadpäevad!$G$4-Kraadpäevad!C3080)),Lähteandmed!$I$45)</f>
        <v/>
      </c>
      <c r="N3080" s="114">
        <f>IFERROR(($G$4-M3080)/($G$4-C3080),Lähteandmed!$H$45)</f>
        <v>0</v>
      </c>
      <c r="O3080" s="276">
        <f t="shared" si="97"/>
        <v>9.1999999999999993</v>
      </c>
      <c r="P3080" s="276">
        <f>IF(O3080&lt;($G$6-1),Lähteandmed!$E$45*1.2*1.005*(($G$6-1)-O3080),0)</f>
        <v>13.66996176</v>
      </c>
    </row>
    <row r="3081" spans="2:16">
      <c r="B3081" s="113">
        <v>3077</v>
      </c>
      <c r="C3081" s="113">
        <v>8.5</v>
      </c>
      <c r="D3081" s="276">
        <f t="shared" si="96"/>
        <v>1.4887974958655796</v>
      </c>
      <c r="L3081" s="114">
        <f>IF(C3081&lt;$G$6,Lähteandmed!$E$45*1.2*1.005*($G$6-O3081),0)</f>
        <v>16.649312399999999</v>
      </c>
      <c r="M3081" s="276" t="str">
        <f>IF(($G$4-Lähteandmed!$H$45*(Kraadpäevad!$G$4-Kraadpäevad!C3081))&gt;Lähteandmed!$I$45,($G$4-Lähteandmed!$H$45*(Kraadpäevad!$G$4-Kraadpäevad!C3081)),Lähteandmed!$I$45)</f>
        <v/>
      </c>
      <c r="N3081" s="114">
        <f>IFERROR(($G$4-M3081)/($G$4-C3081),Lähteandmed!$H$45)</f>
        <v>0</v>
      </c>
      <c r="O3081" s="276">
        <f t="shared" si="97"/>
        <v>8.5</v>
      </c>
      <c r="P3081" s="276">
        <f>IF(O3081&lt;($G$6-1),Lähteandmed!$E$45*1.2*1.005*(($G$6-1)-O3081),0)</f>
        <v>14.896753199999999</v>
      </c>
    </row>
    <row r="3082" spans="2:16">
      <c r="B3082" s="113">
        <v>3078</v>
      </c>
      <c r="C3082" s="113">
        <v>7.9</v>
      </c>
      <c r="D3082" s="276">
        <f t="shared" si="96"/>
        <v>2.0887974958655793</v>
      </c>
      <c r="L3082" s="114">
        <f>IF(C3082&lt;$G$6,Lähteandmed!$E$45*1.2*1.005*($G$6-O3082),0)</f>
        <v>17.700847919999998</v>
      </c>
      <c r="M3082" s="276" t="str">
        <f>IF(($G$4-Lähteandmed!$H$45*(Kraadpäevad!$G$4-Kraadpäevad!C3082))&gt;Lähteandmed!$I$45,($G$4-Lähteandmed!$H$45*(Kraadpäevad!$G$4-Kraadpäevad!C3082)),Lähteandmed!$I$45)</f>
        <v/>
      </c>
      <c r="N3082" s="114">
        <f>IFERROR(($G$4-M3082)/($G$4-C3082),Lähteandmed!$H$45)</f>
        <v>0</v>
      </c>
      <c r="O3082" s="276">
        <f t="shared" si="97"/>
        <v>7.9</v>
      </c>
      <c r="P3082" s="276">
        <f>IF(O3082&lt;($G$6-1),Lähteandmed!$E$45*1.2*1.005*(($G$6-1)-O3082),0)</f>
        <v>15.948288719999999</v>
      </c>
    </row>
    <row r="3083" spans="2:16">
      <c r="B3083" s="113">
        <v>3079</v>
      </c>
      <c r="C3083" s="113">
        <v>8.6999999999999993</v>
      </c>
      <c r="D3083" s="276">
        <f t="shared" si="96"/>
        <v>1.2887974958655803</v>
      </c>
      <c r="L3083" s="114">
        <f>IF(C3083&lt;$G$6,Lähteandmed!$E$45*1.2*1.005*($G$6-O3083),0)</f>
        <v>16.29880056</v>
      </c>
      <c r="M3083" s="276" t="str">
        <f>IF(($G$4-Lähteandmed!$H$45*(Kraadpäevad!$G$4-Kraadpäevad!C3083))&gt;Lähteandmed!$I$45,($G$4-Lähteandmed!$H$45*(Kraadpäevad!$G$4-Kraadpäevad!C3083)),Lähteandmed!$I$45)</f>
        <v/>
      </c>
      <c r="N3083" s="114">
        <f>IFERROR(($G$4-M3083)/($G$4-C3083),Lähteandmed!$H$45)</f>
        <v>0</v>
      </c>
      <c r="O3083" s="276">
        <f t="shared" si="97"/>
        <v>8.6999999999999993</v>
      </c>
      <c r="P3083" s="276">
        <f>IF(O3083&lt;($G$6-1),Lähteandmed!$E$45*1.2*1.005*(($G$6-1)-O3083),0)</f>
        <v>14.54624136</v>
      </c>
    </row>
    <row r="3084" spans="2:16">
      <c r="B3084" s="113">
        <v>3080</v>
      </c>
      <c r="C3084" s="113">
        <v>9.4</v>
      </c>
      <c r="D3084" s="276">
        <f t="shared" si="96"/>
        <v>0.58879749586557928</v>
      </c>
      <c r="L3084" s="114">
        <f>IF(C3084&lt;$G$6,Lähteandmed!$E$45*1.2*1.005*($G$6-O3084),0)</f>
        <v>15.072009119999999</v>
      </c>
      <c r="M3084" s="276" t="str">
        <f>IF(($G$4-Lähteandmed!$H$45*(Kraadpäevad!$G$4-Kraadpäevad!C3084))&gt;Lähteandmed!$I$45,($G$4-Lähteandmed!$H$45*(Kraadpäevad!$G$4-Kraadpäevad!C3084)),Lähteandmed!$I$45)</f>
        <v/>
      </c>
      <c r="N3084" s="114">
        <f>IFERROR(($G$4-M3084)/($G$4-C3084),Lähteandmed!$H$45)</f>
        <v>0</v>
      </c>
      <c r="O3084" s="276">
        <f t="shared" si="97"/>
        <v>9.4</v>
      </c>
      <c r="P3084" s="276">
        <f>IF(O3084&lt;($G$6-1),Lähteandmed!$E$45*1.2*1.005*(($G$6-1)-O3084),0)</f>
        <v>13.319449919999998</v>
      </c>
    </row>
    <row r="3085" spans="2:16">
      <c r="B3085" s="113">
        <v>3081</v>
      </c>
      <c r="C3085" s="113">
        <v>10.199999999999999</v>
      </c>
      <c r="D3085" s="276" t="str">
        <f t="shared" si="96"/>
        <v>0</v>
      </c>
      <c r="L3085" s="114">
        <f>IF(C3085&lt;$G$6,Lähteandmed!$E$45*1.2*1.005*($G$6-O3085),0)</f>
        <v>13.66996176</v>
      </c>
      <c r="M3085" s="276" t="str">
        <f>IF(($G$4-Lähteandmed!$H$45*(Kraadpäevad!$G$4-Kraadpäevad!C3085))&gt;Lähteandmed!$I$45,($G$4-Lähteandmed!$H$45*(Kraadpäevad!$G$4-Kraadpäevad!C3085)),Lähteandmed!$I$45)</f>
        <v/>
      </c>
      <c r="N3085" s="114">
        <f>IFERROR(($G$4-M3085)/($G$4-C3085),Lähteandmed!$H$45)</f>
        <v>0</v>
      </c>
      <c r="O3085" s="276">
        <f t="shared" si="97"/>
        <v>10.199999999999999</v>
      </c>
      <c r="P3085" s="276">
        <f>IF(O3085&lt;($G$6-1),Lähteandmed!$E$45*1.2*1.005*(($G$6-1)-O3085),0)</f>
        <v>11.917402560000001</v>
      </c>
    </row>
    <row r="3086" spans="2:16">
      <c r="B3086" s="113">
        <v>3082</v>
      </c>
      <c r="C3086" s="113">
        <v>10.1</v>
      </c>
      <c r="D3086" s="276" t="str">
        <f t="shared" si="96"/>
        <v>0</v>
      </c>
      <c r="L3086" s="114">
        <f>IF(C3086&lt;$G$6,Lähteandmed!$E$45*1.2*1.005*($G$6-O3086),0)</f>
        <v>13.845217679999999</v>
      </c>
      <c r="M3086" s="276" t="str">
        <f>IF(($G$4-Lähteandmed!$H$45*(Kraadpäevad!$G$4-Kraadpäevad!C3086))&gt;Lähteandmed!$I$45,($G$4-Lähteandmed!$H$45*(Kraadpäevad!$G$4-Kraadpäevad!C3086)),Lähteandmed!$I$45)</f>
        <v/>
      </c>
      <c r="N3086" s="114">
        <f>IFERROR(($G$4-M3086)/($G$4-C3086),Lähteandmed!$H$45)</f>
        <v>0</v>
      </c>
      <c r="O3086" s="276">
        <f t="shared" si="97"/>
        <v>10.1</v>
      </c>
      <c r="P3086" s="276">
        <f>IF(O3086&lt;($G$6-1),Lähteandmed!$E$45*1.2*1.005*(($G$6-1)-O3086),0)</f>
        <v>12.092658479999999</v>
      </c>
    </row>
    <row r="3087" spans="2:16">
      <c r="B3087" s="113">
        <v>3083</v>
      </c>
      <c r="C3087" s="113">
        <v>10.1</v>
      </c>
      <c r="D3087" s="276" t="str">
        <f t="shared" si="96"/>
        <v>0</v>
      </c>
      <c r="L3087" s="114">
        <f>IF(C3087&lt;$G$6,Lähteandmed!$E$45*1.2*1.005*($G$6-O3087),0)</f>
        <v>13.845217679999999</v>
      </c>
      <c r="M3087" s="276" t="str">
        <f>IF(($G$4-Lähteandmed!$H$45*(Kraadpäevad!$G$4-Kraadpäevad!C3087))&gt;Lähteandmed!$I$45,($G$4-Lähteandmed!$H$45*(Kraadpäevad!$G$4-Kraadpäevad!C3087)),Lähteandmed!$I$45)</f>
        <v/>
      </c>
      <c r="N3087" s="114">
        <f>IFERROR(($G$4-M3087)/($G$4-C3087),Lähteandmed!$H$45)</f>
        <v>0</v>
      </c>
      <c r="O3087" s="276">
        <f t="shared" si="97"/>
        <v>10.1</v>
      </c>
      <c r="P3087" s="276">
        <f>IF(O3087&lt;($G$6-1),Lähteandmed!$E$45*1.2*1.005*(($G$6-1)-O3087),0)</f>
        <v>12.092658479999999</v>
      </c>
    </row>
    <row r="3088" spans="2:16">
      <c r="B3088" s="113">
        <v>3084</v>
      </c>
      <c r="C3088" s="113">
        <v>10</v>
      </c>
      <c r="D3088" s="276" t="str">
        <f t="shared" si="96"/>
        <v>0</v>
      </c>
      <c r="L3088" s="114">
        <f>IF(C3088&lt;$G$6,Lähteandmed!$E$45*1.2*1.005*($G$6-O3088),0)</f>
        <v>14.020473599999999</v>
      </c>
      <c r="M3088" s="276" t="str">
        <f>IF(($G$4-Lähteandmed!$H$45*(Kraadpäevad!$G$4-Kraadpäevad!C3088))&gt;Lähteandmed!$I$45,($G$4-Lähteandmed!$H$45*(Kraadpäevad!$G$4-Kraadpäevad!C3088)),Lähteandmed!$I$45)</f>
        <v/>
      </c>
      <c r="N3088" s="114">
        <f>IFERROR(($G$4-M3088)/($G$4-C3088),Lähteandmed!$H$45)</f>
        <v>0</v>
      </c>
      <c r="O3088" s="276">
        <f t="shared" si="97"/>
        <v>10</v>
      </c>
      <c r="P3088" s="276">
        <f>IF(O3088&lt;($G$6-1),Lähteandmed!$E$45*1.2*1.005*(($G$6-1)-O3088),0)</f>
        <v>12.267914399999999</v>
      </c>
    </row>
    <row r="3089" spans="2:16">
      <c r="B3089" s="113">
        <v>3085</v>
      </c>
      <c r="C3089" s="113">
        <v>10</v>
      </c>
      <c r="D3089" s="276" t="str">
        <f t="shared" si="96"/>
        <v>0</v>
      </c>
      <c r="L3089" s="114">
        <f>IF(C3089&lt;$G$6,Lähteandmed!$E$45*1.2*1.005*($G$6-O3089),0)</f>
        <v>14.020473599999999</v>
      </c>
      <c r="M3089" s="276" t="str">
        <f>IF(($G$4-Lähteandmed!$H$45*(Kraadpäevad!$G$4-Kraadpäevad!C3089))&gt;Lähteandmed!$I$45,($G$4-Lähteandmed!$H$45*(Kraadpäevad!$G$4-Kraadpäevad!C3089)),Lähteandmed!$I$45)</f>
        <v/>
      </c>
      <c r="N3089" s="114">
        <f>IFERROR(($G$4-M3089)/($G$4-C3089),Lähteandmed!$H$45)</f>
        <v>0</v>
      </c>
      <c r="O3089" s="276">
        <f t="shared" si="97"/>
        <v>10</v>
      </c>
      <c r="P3089" s="276">
        <f>IF(O3089&lt;($G$6-1),Lähteandmed!$E$45*1.2*1.005*(($G$6-1)-O3089),0)</f>
        <v>12.267914399999999</v>
      </c>
    </row>
    <row r="3090" spans="2:16">
      <c r="B3090" s="113">
        <v>3086</v>
      </c>
      <c r="C3090" s="113">
        <v>10.1</v>
      </c>
      <c r="D3090" s="276" t="str">
        <f t="shared" si="96"/>
        <v>0</v>
      </c>
      <c r="L3090" s="114">
        <f>IF(C3090&lt;$G$6,Lähteandmed!$E$45*1.2*1.005*($G$6-O3090),0)</f>
        <v>13.845217679999999</v>
      </c>
      <c r="M3090" s="276" t="str">
        <f>IF(($G$4-Lähteandmed!$H$45*(Kraadpäevad!$G$4-Kraadpäevad!C3090))&gt;Lähteandmed!$I$45,($G$4-Lähteandmed!$H$45*(Kraadpäevad!$G$4-Kraadpäevad!C3090)),Lähteandmed!$I$45)</f>
        <v/>
      </c>
      <c r="N3090" s="114">
        <f>IFERROR(($G$4-M3090)/($G$4-C3090),Lähteandmed!$H$45)</f>
        <v>0</v>
      </c>
      <c r="O3090" s="276">
        <f t="shared" si="97"/>
        <v>10.1</v>
      </c>
      <c r="P3090" s="276">
        <f>IF(O3090&lt;($G$6-1),Lähteandmed!$E$45*1.2*1.005*(($G$6-1)-O3090),0)</f>
        <v>12.092658479999999</v>
      </c>
    </row>
    <row r="3091" spans="2:16">
      <c r="B3091" s="113">
        <v>3087</v>
      </c>
      <c r="C3091" s="113">
        <v>10.1</v>
      </c>
      <c r="D3091" s="276" t="str">
        <f t="shared" si="96"/>
        <v>0</v>
      </c>
      <c r="L3091" s="114">
        <f>IF(C3091&lt;$G$6,Lähteandmed!$E$45*1.2*1.005*($G$6-O3091),0)</f>
        <v>13.845217679999999</v>
      </c>
      <c r="M3091" s="276" t="str">
        <f>IF(($G$4-Lähteandmed!$H$45*(Kraadpäevad!$G$4-Kraadpäevad!C3091))&gt;Lähteandmed!$I$45,($G$4-Lähteandmed!$H$45*(Kraadpäevad!$G$4-Kraadpäevad!C3091)),Lähteandmed!$I$45)</f>
        <v/>
      </c>
      <c r="N3091" s="114">
        <f>IFERROR(($G$4-M3091)/($G$4-C3091),Lähteandmed!$H$45)</f>
        <v>0</v>
      </c>
      <c r="O3091" s="276">
        <f t="shared" si="97"/>
        <v>10.1</v>
      </c>
      <c r="P3091" s="276">
        <f>IF(O3091&lt;($G$6-1),Lähteandmed!$E$45*1.2*1.005*(($G$6-1)-O3091),0)</f>
        <v>12.092658479999999</v>
      </c>
    </row>
    <row r="3092" spans="2:16">
      <c r="B3092" s="113">
        <v>3088</v>
      </c>
      <c r="C3092" s="113">
        <v>10.3</v>
      </c>
      <c r="D3092" s="276" t="str">
        <f t="shared" si="96"/>
        <v>0</v>
      </c>
      <c r="L3092" s="114">
        <f>IF(C3092&lt;$G$6,Lähteandmed!$E$45*1.2*1.005*($G$6-O3092),0)</f>
        <v>13.494705839999998</v>
      </c>
      <c r="M3092" s="276" t="str">
        <f>IF(($G$4-Lähteandmed!$H$45*(Kraadpäevad!$G$4-Kraadpäevad!C3092))&gt;Lähteandmed!$I$45,($G$4-Lähteandmed!$H$45*(Kraadpäevad!$G$4-Kraadpäevad!C3092)),Lähteandmed!$I$45)</f>
        <v/>
      </c>
      <c r="N3092" s="114">
        <f>IFERROR(($G$4-M3092)/($G$4-C3092),Lähteandmed!$H$45)</f>
        <v>0</v>
      </c>
      <c r="O3092" s="276">
        <f t="shared" si="97"/>
        <v>10.3</v>
      </c>
      <c r="P3092" s="276">
        <f>IF(O3092&lt;($G$6-1),Lähteandmed!$E$45*1.2*1.005*(($G$6-1)-O3092),0)</f>
        <v>11.742146639999998</v>
      </c>
    </row>
    <row r="3093" spans="2:16">
      <c r="B3093" s="113">
        <v>3089</v>
      </c>
      <c r="C3093" s="113">
        <v>10.6</v>
      </c>
      <c r="D3093" s="276" t="str">
        <f t="shared" si="96"/>
        <v>0</v>
      </c>
      <c r="L3093" s="114">
        <f>IF(C3093&lt;$G$6,Lähteandmed!$E$45*1.2*1.005*($G$6-O3093),0)</f>
        <v>12.968938079999999</v>
      </c>
      <c r="M3093" s="276" t="str">
        <f>IF(($G$4-Lähteandmed!$H$45*(Kraadpäevad!$G$4-Kraadpäevad!C3093))&gt;Lähteandmed!$I$45,($G$4-Lähteandmed!$H$45*(Kraadpäevad!$G$4-Kraadpäevad!C3093)),Lähteandmed!$I$45)</f>
        <v/>
      </c>
      <c r="N3093" s="114">
        <f>IFERROR(($G$4-M3093)/($G$4-C3093),Lähteandmed!$H$45)</f>
        <v>0</v>
      </c>
      <c r="O3093" s="276">
        <f t="shared" si="97"/>
        <v>10.6</v>
      </c>
      <c r="P3093" s="276">
        <f>IF(O3093&lt;($G$6-1),Lähteandmed!$E$45*1.2*1.005*(($G$6-1)-O3093),0)</f>
        <v>11.216378880000001</v>
      </c>
    </row>
    <row r="3094" spans="2:16">
      <c r="B3094" s="113">
        <v>3090</v>
      </c>
      <c r="C3094" s="113">
        <v>10.8</v>
      </c>
      <c r="D3094" s="276" t="str">
        <f t="shared" si="96"/>
        <v>0</v>
      </c>
      <c r="L3094" s="114">
        <f>IF(C3094&lt;$G$6,Lähteandmed!$E$45*1.2*1.005*($G$6-O3094),0)</f>
        <v>12.618426239999998</v>
      </c>
      <c r="M3094" s="276" t="str">
        <f>IF(($G$4-Lähteandmed!$H$45*(Kraadpäevad!$G$4-Kraadpäevad!C3094))&gt;Lähteandmed!$I$45,($G$4-Lähteandmed!$H$45*(Kraadpäevad!$G$4-Kraadpäevad!C3094)),Lähteandmed!$I$45)</f>
        <v/>
      </c>
      <c r="N3094" s="114">
        <f>IFERROR(($G$4-M3094)/($G$4-C3094),Lähteandmed!$H$45)</f>
        <v>0</v>
      </c>
      <c r="O3094" s="276">
        <f t="shared" si="97"/>
        <v>10.8</v>
      </c>
      <c r="P3094" s="276">
        <f>IF(O3094&lt;($G$6-1),Lähteandmed!$E$45*1.2*1.005*(($G$6-1)-O3094),0)</f>
        <v>10.865867039999998</v>
      </c>
    </row>
    <row r="3095" spans="2:16">
      <c r="B3095" s="113">
        <v>3091</v>
      </c>
      <c r="C3095" s="113">
        <v>10.8</v>
      </c>
      <c r="D3095" s="276" t="str">
        <f t="shared" si="96"/>
        <v>0</v>
      </c>
      <c r="L3095" s="114">
        <f>IF(C3095&lt;$G$6,Lähteandmed!$E$45*1.2*1.005*($G$6-O3095),0)</f>
        <v>12.618426239999998</v>
      </c>
      <c r="M3095" s="276" t="str">
        <f>IF(($G$4-Lähteandmed!$H$45*(Kraadpäevad!$G$4-Kraadpäevad!C3095))&gt;Lähteandmed!$I$45,($G$4-Lähteandmed!$H$45*(Kraadpäevad!$G$4-Kraadpäevad!C3095)),Lähteandmed!$I$45)</f>
        <v/>
      </c>
      <c r="N3095" s="114">
        <f>IFERROR(($G$4-M3095)/($G$4-C3095),Lähteandmed!$H$45)</f>
        <v>0</v>
      </c>
      <c r="O3095" s="276">
        <f t="shared" si="97"/>
        <v>10.8</v>
      </c>
      <c r="P3095" s="276">
        <f>IF(O3095&lt;($G$6-1),Lähteandmed!$E$45*1.2*1.005*(($G$6-1)-O3095),0)</f>
        <v>10.865867039999998</v>
      </c>
    </row>
    <row r="3096" spans="2:16">
      <c r="B3096" s="113">
        <v>3092</v>
      </c>
      <c r="C3096" s="113">
        <v>10.7</v>
      </c>
      <c r="D3096" s="276" t="str">
        <f t="shared" si="96"/>
        <v>0</v>
      </c>
      <c r="L3096" s="114">
        <f>IF(C3096&lt;$G$6,Lähteandmed!$E$45*1.2*1.005*($G$6-O3096),0)</f>
        <v>12.793682159999999</v>
      </c>
      <c r="M3096" s="276" t="str">
        <f>IF(($G$4-Lähteandmed!$H$45*(Kraadpäevad!$G$4-Kraadpäevad!C3096))&gt;Lähteandmed!$I$45,($G$4-Lähteandmed!$H$45*(Kraadpäevad!$G$4-Kraadpäevad!C3096)),Lähteandmed!$I$45)</f>
        <v/>
      </c>
      <c r="N3096" s="114">
        <f>IFERROR(($G$4-M3096)/($G$4-C3096),Lähteandmed!$H$45)</f>
        <v>0</v>
      </c>
      <c r="O3096" s="276">
        <f t="shared" si="97"/>
        <v>10.7</v>
      </c>
      <c r="P3096" s="276">
        <f>IF(O3096&lt;($G$6-1),Lähteandmed!$E$45*1.2*1.005*(($G$6-1)-O3096),0)</f>
        <v>11.041122960000001</v>
      </c>
    </row>
    <row r="3097" spans="2:16">
      <c r="B3097" s="113">
        <v>3093</v>
      </c>
      <c r="C3097" s="113">
        <v>10.7</v>
      </c>
      <c r="D3097" s="276" t="str">
        <f t="shared" si="96"/>
        <v>0</v>
      </c>
      <c r="L3097" s="114">
        <f>IF(C3097&lt;$G$6,Lähteandmed!$E$45*1.2*1.005*($G$6-O3097),0)</f>
        <v>12.793682159999999</v>
      </c>
      <c r="M3097" s="276" t="str">
        <f>IF(($G$4-Lähteandmed!$H$45*(Kraadpäevad!$G$4-Kraadpäevad!C3097))&gt;Lähteandmed!$I$45,($G$4-Lähteandmed!$H$45*(Kraadpäevad!$G$4-Kraadpäevad!C3097)),Lähteandmed!$I$45)</f>
        <v/>
      </c>
      <c r="N3097" s="114">
        <f>IFERROR(($G$4-M3097)/($G$4-C3097),Lähteandmed!$H$45)</f>
        <v>0</v>
      </c>
      <c r="O3097" s="276">
        <f t="shared" si="97"/>
        <v>10.7</v>
      </c>
      <c r="P3097" s="276">
        <f>IF(O3097&lt;($G$6-1),Lähteandmed!$E$45*1.2*1.005*(($G$6-1)-O3097),0)</f>
        <v>11.041122960000001</v>
      </c>
    </row>
    <row r="3098" spans="2:16">
      <c r="B3098" s="113">
        <v>3094</v>
      </c>
      <c r="C3098" s="113">
        <v>9.8000000000000007</v>
      </c>
      <c r="D3098" s="276">
        <f t="shared" si="96"/>
        <v>0.18879749586557892</v>
      </c>
      <c r="L3098" s="114">
        <f>IF(C3098&lt;$G$6,Lähteandmed!$E$45*1.2*1.005*($G$6-O3098),0)</f>
        <v>14.370985439999998</v>
      </c>
      <c r="M3098" s="276" t="str">
        <f>IF(($G$4-Lähteandmed!$H$45*(Kraadpäevad!$G$4-Kraadpäevad!C3098))&gt;Lähteandmed!$I$45,($G$4-Lähteandmed!$H$45*(Kraadpäevad!$G$4-Kraadpäevad!C3098)),Lähteandmed!$I$45)</f>
        <v/>
      </c>
      <c r="N3098" s="114">
        <f>IFERROR(($G$4-M3098)/($G$4-C3098),Lähteandmed!$H$45)</f>
        <v>0</v>
      </c>
      <c r="O3098" s="276">
        <f t="shared" si="97"/>
        <v>9.8000000000000007</v>
      </c>
      <c r="P3098" s="276">
        <f>IF(O3098&lt;($G$6-1),Lähteandmed!$E$45*1.2*1.005*(($G$6-1)-O3098),0)</f>
        <v>12.618426239999998</v>
      </c>
    </row>
    <row r="3099" spans="2:16">
      <c r="B3099" s="113">
        <v>3095</v>
      </c>
      <c r="C3099" s="113">
        <v>9</v>
      </c>
      <c r="D3099" s="276">
        <f t="shared" si="96"/>
        <v>0.98879749586557963</v>
      </c>
      <c r="L3099" s="114">
        <f>IF(C3099&lt;$G$6,Lähteandmed!$E$45*1.2*1.005*($G$6-O3099),0)</f>
        <v>15.773032799999999</v>
      </c>
      <c r="M3099" s="276" t="str">
        <f>IF(($G$4-Lähteandmed!$H$45*(Kraadpäevad!$G$4-Kraadpäevad!C3099))&gt;Lähteandmed!$I$45,($G$4-Lähteandmed!$H$45*(Kraadpäevad!$G$4-Kraadpäevad!C3099)),Lähteandmed!$I$45)</f>
        <v/>
      </c>
      <c r="N3099" s="114">
        <f>IFERROR(($G$4-M3099)/($G$4-C3099),Lähteandmed!$H$45)</f>
        <v>0</v>
      </c>
      <c r="O3099" s="276">
        <f t="shared" si="97"/>
        <v>9</v>
      </c>
      <c r="P3099" s="276">
        <f>IF(O3099&lt;($G$6-1),Lähteandmed!$E$45*1.2*1.005*(($G$6-1)-O3099),0)</f>
        <v>14.020473599999999</v>
      </c>
    </row>
    <row r="3100" spans="2:16">
      <c r="B3100" s="113">
        <v>3096</v>
      </c>
      <c r="C3100" s="113">
        <v>8.1</v>
      </c>
      <c r="D3100" s="276">
        <f t="shared" si="96"/>
        <v>1.88879749586558</v>
      </c>
      <c r="L3100" s="114">
        <f>IF(C3100&lt;$G$6,Lähteandmed!$E$45*1.2*1.005*($G$6-O3100),0)</f>
        <v>17.350336079999998</v>
      </c>
      <c r="M3100" s="276" t="str">
        <f>IF(($G$4-Lähteandmed!$H$45*(Kraadpäevad!$G$4-Kraadpäevad!C3100))&gt;Lähteandmed!$I$45,($G$4-Lähteandmed!$H$45*(Kraadpäevad!$G$4-Kraadpäevad!C3100)),Lähteandmed!$I$45)</f>
        <v/>
      </c>
      <c r="N3100" s="114">
        <f>IFERROR(($G$4-M3100)/($G$4-C3100),Lähteandmed!$H$45)</f>
        <v>0</v>
      </c>
      <c r="O3100" s="276">
        <f t="shared" si="97"/>
        <v>8.1</v>
      </c>
      <c r="P3100" s="276">
        <f>IF(O3100&lt;($G$6-1),Lähteandmed!$E$45*1.2*1.005*(($G$6-1)-O3100),0)</f>
        <v>15.59777688</v>
      </c>
    </row>
    <row r="3101" spans="2:16">
      <c r="B3101" s="113">
        <v>3097</v>
      </c>
      <c r="C3101" s="113">
        <v>6.5</v>
      </c>
      <c r="D3101" s="276">
        <f t="shared" si="96"/>
        <v>3.4887974958655796</v>
      </c>
      <c r="L3101" s="114">
        <f>IF(C3101&lt;$G$6,Lähteandmed!$E$45*1.2*1.005*($G$6-O3101),0)</f>
        <v>20.1544308</v>
      </c>
      <c r="M3101" s="276" t="str">
        <f>IF(($G$4-Lähteandmed!$H$45*(Kraadpäevad!$G$4-Kraadpäevad!C3101))&gt;Lähteandmed!$I$45,($G$4-Lähteandmed!$H$45*(Kraadpäevad!$G$4-Kraadpäevad!C3101)),Lähteandmed!$I$45)</f>
        <v/>
      </c>
      <c r="N3101" s="114">
        <f>IFERROR(($G$4-M3101)/($G$4-C3101),Lähteandmed!$H$45)</f>
        <v>0</v>
      </c>
      <c r="O3101" s="276">
        <f t="shared" si="97"/>
        <v>6.5</v>
      </c>
      <c r="P3101" s="276">
        <f>IF(O3101&lt;($G$6-1),Lähteandmed!$E$45*1.2*1.005*(($G$6-1)-O3101),0)</f>
        <v>18.4018716</v>
      </c>
    </row>
    <row r="3102" spans="2:16">
      <c r="B3102" s="113">
        <v>3098</v>
      </c>
      <c r="C3102" s="113">
        <v>4.8</v>
      </c>
      <c r="D3102" s="276">
        <f t="shared" si="96"/>
        <v>5.1887974958655798</v>
      </c>
      <c r="L3102" s="114">
        <f>IF(C3102&lt;$G$6,Lähteandmed!$E$45*1.2*1.005*($G$6-O3102),0)</f>
        <v>23.133781439999996</v>
      </c>
      <c r="M3102" s="276" t="str">
        <f>IF(($G$4-Lähteandmed!$H$45*(Kraadpäevad!$G$4-Kraadpäevad!C3102))&gt;Lähteandmed!$I$45,($G$4-Lähteandmed!$H$45*(Kraadpäevad!$G$4-Kraadpäevad!C3102)),Lähteandmed!$I$45)</f>
        <v/>
      </c>
      <c r="N3102" s="114">
        <f>IFERROR(($G$4-M3102)/($G$4-C3102),Lähteandmed!$H$45)</f>
        <v>0</v>
      </c>
      <c r="O3102" s="276">
        <f t="shared" si="97"/>
        <v>4.8</v>
      </c>
      <c r="P3102" s="276">
        <f>IF(O3102&lt;($G$6-1),Lähteandmed!$E$45*1.2*1.005*(($G$6-1)-O3102),0)</f>
        <v>21.381222239999996</v>
      </c>
    </row>
    <row r="3103" spans="2:16">
      <c r="B3103" s="113">
        <v>3099</v>
      </c>
      <c r="C3103" s="113">
        <v>3.2</v>
      </c>
      <c r="D3103" s="276">
        <f t="shared" si="96"/>
        <v>6.7887974958655795</v>
      </c>
      <c r="L3103" s="114">
        <f>IF(C3103&lt;$G$6,Lähteandmed!$E$45*1.2*1.005*($G$6-O3103),0)</f>
        <v>25.937876159999998</v>
      </c>
      <c r="M3103" s="276" t="str">
        <f>IF(($G$4-Lähteandmed!$H$45*(Kraadpäevad!$G$4-Kraadpäevad!C3103))&gt;Lähteandmed!$I$45,($G$4-Lähteandmed!$H$45*(Kraadpäevad!$G$4-Kraadpäevad!C3103)),Lähteandmed!$I$45)</f>
        <v/>
      </c>
      <c r="N3103" s="114">
        <f>IFERROR(($G$4-M3103)/($G$4-C3103),Lähteandmed!$H$45)</f>
        <v>0</v>
      </c>
      <c r="O3103" s="276">
        <f t="shared" si="97"/>
        <v>3.2</v>
      </c>
      <c r="P3103" s="276">
        <f>IF(O3103&lt;($G$6-1),Lähteandmed!$E$45*1.2*1.005*(($G$6-1)-O3103),0)</f>
        <v>24.185316959999998</v>
      </c>
    </row>
    <row r="3104" spans="2:16">
      <c r="B3104" s="113">
        <v>3100</v>
      </c>
      <c r="C3104" s="113">
        <v>2.5</v>
      </c>
      <c r="D3104" s="276">
        <f t="shared" si="96"/>
        <v>7.4887974958655796</v>
      </c>
      <c r="L3104" s="114">
        <f>IF(C3104&lt;$G$6,Lähteandmed!$E$45*1.2*1.005*($G$6-O3104),0)</f>
        <v>27.164667599999998</v>
      </c>
      <c r="M3104" s="276" t="str">
        <f>IF(($G$4-Lähteandmed!$H$45*(Kraadpäevad!$G$4-Kraadpäevad!C3104))&gt;Lähteandmed!$I$45,($G$4-Lähteandmed!$H$45*(Kraadpäevad!$G$4-Kraadpäevad!C3104)),Lähteandmed!$I$45)</f>
        <v/>
      </c>
      <c r="N3104" s="114">
        <f>IFERROR(($G$4-M3104)/($G$4-C3104),Lähteandmed!$H$45)</f>
        <v>0</v>
      </c>
      <c r="O3104" s="276">
        <f t="shared" si="97"/>
        <v>2.5</v>
      </c>
      <c r="P3104" s="276">
        <f>IF(O3104&lt;($G$6-1),Lähteandmed!$E$45*1.2*1.005*(($G$6-1)-O3104),0)</f>
        <v>25.412108399999997</v>
      </c>
    </row>
    <row r="3105" spans="2:16">
      <c r="B3105" s="113">
        <v>3101</v>
      </c>
      <c r="C3105" s="113">
        <v>1.7</v>
      </c>
      <c r="D3105" s="276">
        <f t="shared" si="96"/>
        <v>8.2887974958655803</v>
      </c>
      <c r="L3105" s="114">
        <f>IF(C3105&lt;$G$6,Lähteandmed!$E$45*1.2*1.005*($G$6-O3105),0)</f>
        <v>28.566714959999999</v>
      </c>
      <c r="M3105" s="276" t="str">
        <f>IF(($G$4-Lähteandmed!$H$45*(Kraadpäevad!$G$4-Kraadpäevad!C3105))&gt;Lähteandmed!$I$45,($G$4-Lähteandmed!$H$45*(Kraadpäevad!$G$4-Kraadpäevad!C3105)),Lähteandmed!$I$45)</f>
        <v/>
      </c>
      <c r="N3105" s="114">
        <f>IFERROR(($G$4-M3105)/($G$4-C3105),Lähteandmed!$H$45)</f>
        <v>0</v>
      </c>
      <c r="O3105" s="276">
        <f t="shared" si="97"/>
        <v>1.7</v>
      </c>
      <c r="P3105" s="276">
        <f>IF(O3105&lt;($G$6-1),Lähteandmed!$E$45*1.2*1.005*(($G$6-1)-O3105),0)</f>
        <v>26.814155759999998</v>
      </c>
    </row>
    <row r="3106" spans="2:16">
      <c r="B3106" s="113">
        <v>3102</v>
      </c>
      <c r="C3106" s="113">
        <v>1</v>
      </c>
      <c r="D3106" s="276">
        <f t="shared" si="96"/>
        <v>8.9887974958655796</v>
      </c>
      <c r="L3106" s="114">
        <f>IF(C3106&lt;$G$6,Lähteandmed!$E$45*1.2*1.005*($G$6-O3106),0)</f>
        <v>29.793506399999998</v>
      </c>
      <c r="M3106" s="276" t="str">
        <f>IF(($G$4-Lähteandmed!$H$45*(Kraadpäevad!$G$4-Kraadpäevad!C3106))&gt;Lähteandmed!$I$45,($G$4-Lähteandmed!$H$45*(Kraadpäevad!$G$4-Kraadpäevad!C3106)),Lähteandmed!$I$45)</f>
        <v/>
      </c>
      <c r="N3106" s="114">
        <f>IFERROR(($G$4-M3106)/($G$4-C3106),Lähteandmed!$H$45)</f>
        <v>0</v>
      </c>
      <c r="O3106" s="276">
        <f t="shared" si="97"/>
        <v>1</v>
      </c>
      <c r="P3106" s="276">
        <f>IF(O3106&lt;($G$6-1),Lähteandmed!$E$45*1.2*1.005*(($G$6-1)-O3106),0)</f>
        <v>28.040947199999998</v>
      </c>
    </row>
    <row r="3107" spans="2:16">
      <c r="B3107" s="113">
        <v>3103</v>
      </c>
      <c r="C3107" s="113">
        <v>3.8</v>
      </c>
      <c r="D3107" s="276">
        <f t="shared" si="96"/>
        <v>6.1887974958655798</v>
      </c>
      <c r="L3107" s="114">
        <f>IF(C3107&lt;$G$6,Lähteandmed!$E$45*1.2*1.005*($G$6-O3107),0)</f>
        <v>24.886340639999997</v>
      </c>
      <c r="M3107" s="276" t="str">
        <f>IF(($G$4-Lähteandmed!$H$45*(Kraadpäevad!$G$4-Kraadpäevad!C3107))&gt;Lähteandmed!$I$45,($G$4-Lähteandmed!$H$45*(Kraadpäevad!$G$4-Kraadpäevad!C3107)),Lähteandmed!$I$45)</f>
        <v/>
      </c>
      <c r="N3107" s="114">
        <f>IFERROR(($G$4-M3107)/($G$4-C3107),Lähteandmed!$H$45)</f>
        <v>0</v>
      </c>
      <c r="O3107" s="276">
        <f t="shared" si="97"/>
        <v>3.8</v>
      </c>
      <c r="P3107" s="276">
        <f>IF(O3107&lt;($G$6-1),Lähteandmed!$E$45*1.2*1.005*(($G$6-1)-O3107),0)</f>
        <v>23.133781439999996</v>
      </c>
    </row>
    <row r="3108" spans="2:16">
      <c r="B3108" s="113">
        <v>3104</v>
      </c>
      <c r="C3108" s="113">
        <v>6.5</v>
      </c>
      <c r="D3108" s="276">
        <f t="shared" si="96"/>
        <v>3.4887974958655796</v>
      </c>
      <c r="L3108" s="114">
        <f>IF(C3108&lt;$G$6,Lähteandmed!$E$45*1.2*1.005*($G$6-O3108),0)</f>
        <v>20.1544308</v>
      </c>
      <c r="M3108" s="276" t="str">
        <f>IF(($G$4-Lähteandmed!$H$45*(Kraadpäevad!$G$4-Kraadpäevad!C3108))&gt;Lähteandmed!$I$45,($G$4-Lähteandmed!$H$45*(Kraadpäevad!$G$4-Kraadpäevad!C3108)),Lähteandmed!$I$45)</f>
        <v/>
      </c>
      <c r="N3108" s="114">
        <f>IFERROR(($G$4-M3108)/($G$4-C3108),Lähteandmed!$H$45)</f>
        <v>0</v>
      </c>
      <c r="O3108" s="276">
        <f t="shared" si="97"/>
        <v>6.5</v>
      </c>
      <c r="P3108" s="276">
        <f>IF(O3108&lt;($G$6-1),Lähteandmed!$E$45*1.2*1.005*(($G$6-1)-O3108),0)</f>
        <v>18.4018716</v>
      </c>
    </row>
    <row r="3109" spans="2:16">
      <c r="B3109" s="113">
        <v>3105</v>
      </c>
      <c r="C3109" s="113">
        <v>9.3000000000000007</v>
      </c>
      <c r="D3109" s="276">
        <f t="shared" si="96"/>
        <v>0.68879749586557892</v>
      </c>
      <c r="L3109" s="114">
        <f>IF(C3109&lt;$G$6,Lähteandmed!$E$45*1.2*1.005*($G$6-O3109),0)</f>
        <v>15.247265039999998</v>
      </c>
      <c r="M3109" s="276" t="str">
        <f>IF(($G$4-Lähteandmed!$H$45*(Kraadpäevad!$G$4-Kraadpäevad!C3109))&gt;Lähteandmed!$I$45,($G$4-Lähteandmed!$H$45*(Kraadpäevad!$G$4-Kraadpäevad!C3109)),Lähteandmed!$I$45)</f>
        <v/>
      </c>
      <c r="N3109" s="114">
        <f>IFERROR(($G$4-M3109)/($G$4-C3109),Lähteandmed!$H$45)</f>
        <v>0</v>
      </c>
      <c r="O3109" s="276">
        <f t="shared" si="97"/>
        <v>9.3000000000000007</v>
      </c>
      <c r="P3109" s="276">
        <f>IF(O3109&lt;($G$6-1),Lähteandmed!$E$45*1.2*1.005*(($G$6-1)-O3109),0)</f>
        <v>13.494705839999998</v>
      </c>
    </row>
    <row r="3110" spans="2:16">
      <c r="B3110" s="113">
        <v>3106</v>
      </c>
      <c r="C3110" s="113">
        <v>10.6</v>
      </c>
      <c r="D3110" s="276" t="str">
        <f t="shared" si="96"/>
        <v>0</v>
      </c>
      <c r="L3110" s="114">
        <f>IF(C3110&lt;$G$6,Lähteandmed!$E$45*1.2*1.005*($G$6-O3110),0)</f>
        <v>12.968938079999999</v>
      </c>
      <c r="M3110" s="276" t="str">
        <f>IF(($G$4-Lähteandmed!$H$45*(Kraadpäevad!$G$4-Kraadpäevad!C3110))&gt;Lähteandmed!$I$45,($G$4-Lähteandmed!$H$45*(Kraadpäevad!$G$4-Kraadpäevad!C3110)),Lähteandmed!$I$45)</f>
        <v/>
      </c>
      <c r="N3110" s="114">
        <f>IFERROR(($G$4-M3110)/($G$4-C3110),Lähteandmed!$H$45)</f>
        <v>0</v>
      </c>
      <c r="O3110" s="276">
        <f t="shared" si="97"/>
        <v>10.6</v>
      </c>
      <c r="P3110" s="276">
        <f>IF(O3110&lt;($G$6-1),Lähteandmed!$E$45*1.2*1.005*(($G$6-1)-O3110),0)</f>
        <v>11.216378880000001</v>
      </c>
    </row>
    <row r="3111" spans="2:16">
      <c r="B3111" s="113">
        <v>3107</v>
      </c>
      <c r="C3111" s="113">
        <v>11.8</v>
      </c>
      <c r="D3111" s="276" t="str">
        <f t="shared" si="96"/>
        <v>0</v>
      </c>
      <c r="L3111" s="114">
        <f>IF(C3111&lt;$G$6,Lähteandmed!$E$45*1.2*1.005*($G$6-O3111),0)</f>
        <v>10.865867039999998</v>
      </c>
      <c r="M3111" s="276" t="str">
        <f>IF(($G$4-Lähteandmed!$H$45*(Kraadpäevad!$G$4-Kraadpäevad!C3111))&gt;Lähteandmed!$I$45,($G$4-Lähteandmed!$H$45*(Kraadpäevad!$G$4-Kraadpäevad!C3111)),Lähteandmed!$I$45)</f>
        <v/>
      </c>
      <c r="N3111" s="114">
        <f>IFERROR(($G$4-M3111)/($G$4-C3111),Lähteandmed!$H$45)</f>
        <v>0</v>
      </c>
      <c r="O3111" s="276">
        <f t="shared" si="97"/>
        <v>11.8</v>
      </c>
      <c r="P3111" s="276">
        <f>IF(O3111&lt;($G$6-1),Lähteandmed!$E$45*1.2*1.005*(($G$6-1)-O3111),0)</f>
        <v>9.1133078399999974</v>
      </c>
    </row>
    <row r="3112" spans="2:16">
      <c r="B3112" s="113">
        <v>3108</v>
      </c>
      <c r="C3112" s="113">
        <v>13.1</v>
      </c>
      <c r="D3112" s="276" t="str">
        <f t="shared" si="96"/>
        <v>0</v>
      </c>
      <c r="L3112" s="114">
        <f>IF(C3112&lt;$G$6,Lähteandmed!$E$45*1.2*1.005*($G$6-O3112),0)</f>
        <v>8.5875400800000001</v>
      </c>
      <c r="M3112" s="276" t="str">
        <f>IF(($G$4-Lähteandmed!$H$45*(Kraadpäevad!$G$4-Kraadpäevad!C3112))&gt;Lähteandmed!$I$45,($G$4-Lähteandmed!$H$45*(Kraadpäevad!$G$4-Kraadpäevad!C3112)),Lähteandmed!$I$45)</f>
        <v/>
      </c>
      <c r="N3112" s="114">
        <f>IFERROR(($G$4-M3112)/($G$4-C3112),Lähteandmed!$H$45)</f>
        <v>0</v>
      </c>
      <c r="O3112" s="276">
        <f t="shared" si="97"/>
        <v>13.1</v>
      </c>
      <c r="P3112" s="276">
        <f>IF(O3112&lt;($G$6-1),Lähteandmed!$E$45*1.2*1.005*(($G$6-1)-O3112),0)</f>
        <v>6.8349808799999998</v>
      </c>
    </row>
    <row r="3113" spans="2:16">
      <c r="B3113" s="113">
        <v>3109</v>
      </c>
      <c r="C3113" s="113">
        <v>13.8</v>
      </c>
      <c r="D3113" s="276" t="str">
        <f t="shared" si="96"/>
        <v>0</v>
      </c>
      <c r="L3113" s="114">
        <f>IF(C3113&lt;$G$6,Lähteandmed!$E$45*1.2*1.005*($G$6-O3113),0)</f>
        <v>7.360748639999998</v>
      </c>
      <c r="M3113" s="276" t="str">
        <f>IF(($G$4-Lähteandmed!$H$45*(Kraadpäevad!$G$4-Kraadpäevad!C3113))&gt;Lähteandmed!$I$45,($G$4-Lähteandmed!$H$45*(Kraadpäevad!$G$4-Kraadpäevad!C3113)),Lähteandmed!$I$45)</f>
        <v/>
      </c>
      <c r="N3113" s="114">
        <f>IFERROR(($G$4-M3113)/($G$4-C3113),Lähteandmed!$H$45)</f>
        <v>0</v>
      </c>
      <c r="O3113" s="276">
        <f t="shared" si="97"/>
        <v>13.8</v>
      </c>
      <c r="P3113" s="276">
        <f>IF(O3113&lt;($G$6-1),Lähteandmed!$E$45*1.2*1.005*(($G$6-1)-O3113),0)</f>
        <v>5.6081894399999985</v>
      </c>
    </row>
    <row r="3114" spans="2:16">
      <c r="B3114" s="113">
        <v>3110</v>
      </c>
      <c r="C3114" s="113">
        <v>14.4</v>
      </c>
      <c r="D3114" s="276" t="str">
        <f t="shared" si="96"/>
        <v>0</v>
      </c>
      <c r="L3114" s="114">
        <f>IF(C3114&lt;$G$6,Lähteandmed!$E$45*1.2*1.005*($G$6-O3114),0)</f>
        <v>6.309213119999999</v>
      </c>
      <c r="M3114" s="276" t="str">
        <f>IF(($G$4-Lähteandmed!$H$45*(Kraadpäevad!$G$4-Kraadpäevad!C3114))&gt;Lähteandmed!$I$45,($G$4-Lähteandmed!$H$45*(Kraadpäevad!$G$4-Kraadpäevad!C3114)),Lähteandmed!$I$45)</f>
        <v/>
      </c>
      <c r="N3114" s="114">
        <f>IFERROR(($G$4-M3114)/($G$4-C3114),Lähteandmed!$H$45)</f>
        <v>0</v>
      </c>
      <c r="O3114" s="276">
        <f t="shared" si="97"/>
        <v>14.4</v>
      </c>
      <c r="P3114" s="276">
        <f>IF(O3114&lt;($G$6-1),Lähteandmed!$E$45*1.2*1.005*(($G$6-1)-O3114),0)</f>
        <v>4.5566539199999987</v>
      </c>
    </row>
    <row r="3115" spans="2:16">
      <c r="B3115" s="113">
        <v>3111</v>
      </c>
      <c r="C3115" s="113">
        <v>15.1</v>
      </c>
      <c r="D3115" s="276" t="str">
        <f t="shared" si="96"/>
        <v>0</v>
      </c>
      <c r="L3115" s="114">
        <f>IF(C3115&lt;$G$6,Lähteandmed!$E$45*1.2*1.005*($G$6-O3115),0)</f>
        <v>5.0824216800000004</v>
      </c>
      <c r="M3115" s="276" t="str">
        <f>IF(($G$4-Lähteandmed!$H$45*(Kraadpäevad!$G$4-Kraadpäevad!C3115))&gt;Lähteandmed!$I$45,($G$4-Lähteandmed!$H$45*(Kraadpäevad!$G$4-Kraadpäevad!C3115)),Lähteandmed!$I$45)</f>
        <v/>
      </c>
      <c r="N3115" s="114">
        <f>IFERROR(($G$4-M3115)/($G$4-C3115),Lähteandmed!$H$45)</f>
        <v>0</v>
      </c>
      <c r="O3115" s="276">
        <f t="shared" si="97"/>
        <v>15.1</v>
      </c>
      <c r="P3115" s="276">
        <f>IF(O3115&lt;($G$6-1),Lähteandmed!$E$45*1.2*1.005*(($G$6-1)-O3115),0)</f>
        <v>3.3298624800000005</v>
      </c>
    </row>
    <row r="3116" spans="2:16">
      <c r="B3116" s="113">
        <v>3112</v>
      </c>
      <c r="C3116" s="113">
        <v>15.4</v>
      </c>
      <c r="D3116" s="276" t="str">
        <f t="shared" si="96"/>
        <v>0</v>
      </c>
      <c r="L3116" s="114">
        <f>IF(C3116&lt;$G$6,Lähteandmed!$E$45*1.2*1.005*($G$6-O3116),0)</f>
        <v>4.5566539199999987</v>
      </c>
      <c r="M3116" s="276" t="str">
        <f>IF(($G$4-Lähteandmed!$H$45*(Kraadpäevad!$G$4-Kraadpäevad!C3116))&gt;Lähteandmed!$I$45,($G$4-Lähteandmed!$H$45*(Kraadpäevad!$G$4-Kraadpäevad!C3116)),Lähteandmed!$I$45)</f>
        <v/>
      </c>
      <c r="N3116" s="114">
        <f>IFERROR(($G$4-M3116)/($G$4-C3116),Lähteandmed!$H$45)</f>
        <v>0</v>
      </c>
      <c r="O3116" s="276">
        <f t="shared" si="97"/>
        <v>15.4</v>
      </c>
      <c r="P3116" s="276">
        <f>IF(O3116&lt;($G$6-1),Lähteandmed!$E$45*1.2*1.005*(($G$6-1)-O3116),0)</f>
        <v>2.8040947199999993</v>
      </c>
    </row>
    <row r="3117" spans="2:16">
      <c r="B3117" s="113">
        <v>3113</v>
      </c>
      <c r="C3117" s="113">
        <v>15.6</v>
      </c>
      <c r="D3117" s="276" t="str">
        <f t="shared" si="96"/>
        <v>0</v>
      </c>
      <c r="L3117" s="114">
        <f>IF(C3117&lt;$G$6,Lähteandmed!$E$45*1.2*1.005*($G$6-O3117),0)</f>
        <v>4.2061420800000002</v>
      </c>
      <c r="M3117" s="276" t="str">
        <f>IF(($G$4-Lähteandmed!$H$45*(Kraadpäevad!$G$4-Kraadpäevad!C3117))&gt;Lähteandmed!$I$45,($G$4-Lähteandmed!$H$45*(Kraadpäevad!$G$4-Kraadpäevad!C3117)),Lähteandmed!$I$45)</f>
        <v/>
      </c>
      <c r="N3117" s="114">
        <f>IFERROR(($G$4-M3117)/($G$4-C3117),Lähteandmed!$H$45)</f>
        <v>0</v>
      </c>
      <c r="O3117" s="276">
        <f t="shared" si="97"/>
        <v>15.6</v>
      </c>
      <c r="P3117" s="276">
        <f>IF(O3117&lt;($G$6-1),Lähteandmed!$E$45*1.2*1.005*(($G$6-1)-O3117),0)</f>
        <v>2.4535828800000004</v>
      </c>
    </row>
    <row r="3118" spans="2:16">
      <c r="B3118" s="113">
        <v>3114</v>
      </c>
      <c r="C3118" s="113">
        <v>15.9</v>
      </c>
      <c r="D3118" s="276" t="str">
        <f t="shared" si="96"/>
        <v>0</v>
      </c>
      <c r="L3118" s="114">
        <f>IF(C3118&lt;$G$6,Lähteandmed!$E$45*1.2*1.005*($G$6-O3118),0)</f>
        <v>3.680374319999999</v>
      </c>
      <c r="M3118" s="276" t="str">
        <f>IF(($G$4-Lähteandmed!$H$45*(Kraadpäevad!$G$4-Kraadpäevad!C3118))&gt;Lähteandmed!$I$45,($G$4-Lähteandmed!$H$45*(Kraadpäevad!$G$4-Kraadpäevad!C3118)),Lähteandmed!$I$45)</f>
        <v/>
      </c>
      <c r="N3118" s="114">
        <f>IFERROR(($G$4-M3118)/($G$4-C3118),Lähteandmed!$H$45)</f>
        <v>0</v>
      </c>
      <c r="O3118" s="276">
        <f t="shared" si="97"/>
        <v>15.9</v>
      </c>
      <c r="P3118" s="276">
        <f>IF(O3118&lt;($G$6-1),Lähteandmed!$E$45*1.2*1.005*(($G$6-1)-O3118),0)</f>
        <v>1.9278151199999993</v>
      </c>
    </row>
    <row r="3119" spans="2:16">
      <c r="B3119" s="113">
        <v>3115</v>
      </c>
      <c r="C3119" s="113">
        <v>14.8</v>
      </c>
      <c r="D3119" s="276" t="str">
        <f t="shared" si="96"/>
        <v>0</v>
      </c>
      <c r="L3119" s="114">
        <f>IF(C3119&lt;$G$6,Lähteandmed!$E$45*1.2*1.005*($G$6-O3119),0)</f>
        <v>5.6081894399999985</v>
      </c>
      <c r="M3119" s="276" t="str">
        <f>IF(($G$4-Lähteandmed!$H$45*(Kraadpäevad!$G$4-Kraadpäevad!C3119))&gt;Lähteandmed!$I$45,($G$4-Lähteandmed!$H$45*(Kraadpäevad!$G$4-Kraadpäevad!C3119)),Lähteandmed!$I$45)</f>
        <v/>
      </c>
      <c r="N3119" s="114">
        <f>IFERROR(($G$4-M3119)/($G$4-C3119),Lähteandmed!$H$45)</f>
        <v>0</v>
      </c>
      <c r="O3119" s="276">
        <f t="shared" si="97"/>
        <v>14.8</v>
      </c>
      <c r="P3119" s="276">
        <f>IF(O3119&lt;($G$6-1),Lähteandmed!$E$45*1.2*1.005*(($G$6-1)-O3119),0)</f>
        <v>3.8556302399999987</v>
      </c>
    </row>
    <row r="3120" spans="2:16">
      <c r="B3120" s="113">
        <v>3116</v>
      </c>
      <c r="C3120" s="113">
        <v>13.8</v>
      </c>
      <c r="D3120" s="276" t="str">
        <f t="shared" si="96"/>
        <v>0</v>
      </c>
      <c r="L3120" s="114">
        <f>IF(C3120&lt;$G$6,Lähteandmed!$E$45*1.2*1.005*($G$6-O3120),0)</f>
        <v>7.360748639999998</v>
      </c>
      <c r="M3120" s="276" t="str">
        <f>IF(($G$4-Lähteandmed!$H$45*(Kraadpäevad!$G$4-Kraadpäevad!C3120))&gt;Lähteandmed!$I$45,($G$4-Lähteandmed!$H$45*(Kraadpäevad!$G$4-Kraadpäevad!C3120)),Lähteandmed!$I$45)</f>
        <v/>
      </c>
      <c r="N3120" s="114">
        <f>IFERROR(($G$4-M3120)/($G$4-C3120),Lähteandmed!$H$45)</f>
        <v>0</v>
      </c>
      <c r="O3120" s="276">
        <f t="shared" si="97"/>
        <v>13.8</v>
      </c>
      <c r="P3120" s="276">
        <f>IF(O3120&lt;($G$6-1),Lähteandmed!$E$45*1.2*1.005*(($G$6-1)-O3120),0)</f>
        <v>5.6081894399999985</v>
      </c>
    </row>
    <row r="3121" spans="2:16">
      <c r="B3121" s="113">
        <v>3117</v>
      </c>
      <c r="C3121" s="113">
        <v>12.7</v>
      </c>
      <c r="D3121" s="276" t="str">
        <f t="shared" si="96"/>
        <v>0</v>
      </c>
      <c r="L3121" s="114">
        <f>IF(C3121&lt;$G$6,Lähteandmed!$E$45*1.2*1.005*($G$6-O3121),0)</f>
        <v>9.2885637600000006</v>
      </c>
      <c r="M3121" s="276" t="str">
        <f>IF(($G$4-Lähteandmed!$H$45*(Kraadpäevad!$G$4-Kraadpäevad!C3121))&gt;Lähteandmed!$I$45,($G$4-Lähteandmed!$H$45*(Kraadpäevad!$G$4-Kraadpäevad!C3121)),Lähteandmed!$I$45)</f>
        <v/>
      </c>
      <c r="N3121" s="114">
        <f>IFERROR(($G$4-M3121)/($G$4-C3121),Lähteandmed!$H$45)</f>
        <v>0</v>
      </c>
      <c r="O3121" s="276">
        <f t="shared" si="97"/>
        <v>12.7</v>
      </c>
      <c r="P3121" s="276">
        <f>IF(O3121&lt;($G$6-1),Lähteandmed!$E$45*1.2*1.005*(($G$6-1)-O3121),0)</f>
        <v>7.5360045600000003</v>
      </c>
    </row>
    <row r="3122" spans="2:16">
      <c r="B3122" s="113">
        <v>3118</v>
      </c>
      <c r="C3122" s="113">
        <v>11</v>
      </c>
      <c r="D3122" s="276" t="str">
        <f t="shared" si="96"/>
        <v>0</v>
      </c>
      <c r="L3122" s="114">
        <f>IF(C3122&lt;$G$6,Lähteandmed!$E$45*1.2*1.005*($G$6-O3122),0)</f>
        <v>12.267914399999999</v>
      </c>
      <c r="M3122" s="276" t="str">
        <f>IF(($G$4-Lähteandmed!$H$45*(Kraadpäevad!$G$4-Kraadpäevad!C3122))&gt;Lähteandmed!$I$45,($G$4-Lähteandmed!$H$45*(Kraadpäevad!$G$4-Kraadpäevad!C3122)),Lähteandmed!$I$45)</f>
        <v/>
      </c>
      <c r="N3122" s="114">
        <f>IFERROR(($G$4-M3122)/($G$4-C3122),Lähteandmed!$H$45)</f>
        <v>0</v>
      </c>
      <c r="O3122" s="276">
        <f t="shared" si="97"/>
        <v>11</v>
      </c>
      <c r="P3122" s="276">
        <f>IF(O3122&lt;($G$6-1),Lähteandmed!$E$45*1.2*1.005*(($G$6-1)-O3122),0)</f>
        <v>10.515355199999998</v>
      </c>
    </row>
    <row r="3123" spans="2:16">
      <c r="B3123" s="113">
        <v>3119</v>
      </c>
      <c r="C3123" s="113">
        <v>9.4</v>
      </c>
      <c r="D3123" s="276">
        <f t="shared" si="96"/>
        <v>0.58879749586557928</v>
      </c>
      <c r="L3123" s="114">
        <f>IF(C3123&lt;$G$6,Lähteandmed!$E$45*1.2*1.005*($G$6-O3123),0)</f>
        <v>15.072009119999999</v>
      </c>
      <c r="M3123" s="276" t="str">
        <f>IF(($G$4-Lähteandmed!$H$45*(Kraadpäevad!$G$4-Kraadpäevad!C3123))&gt;Lähteandmed!$I$45,($G$4-Lähteandmed!$H$45*(Kraadpäevad!$G$4-Kraadpäevad!C3123)),Lähteandmed!$I$45)</f>
        <v/>
      </c>
      <c r="N3123" s="114">
        <f>IFERROR(($G$4-M3123)/($G$4-C3123),Lähteandmed!$H$45)</f>
        <v>0</v>
      </c>
      <c r="O3123" s="276">
        <f t="shared" si="97"/>
        <v>9.4</v>
      </c>
      <c r="P3123" s="276">
        <f>IF(O3123&lt;($G$6-1),Lähteandmed!$E$45*1.2*1.005*(($G$6-1)-O3123),0)</f>
        <v>13.319449919999998</v>
      </c>
    </row>
    <row r="3124" spans="2:16">
      <c r="B3124" s="113">
        <v>3120</v>
      </c>
      <c r="C3124" s="113">
        <v>7.7</v>
      </c>
      <c r="D3124" s="276">
        <f t="shared" si="96"/>
        <v>2.2887974958655795</v>
      </c>
      <c r="L3124" s="114">
        <f>IF(C3124&lt;$G$6,Lähteandmed!$E$45*1.2*1.005*($G$6-O3124),0)</f>
        <v>18.05135976</v>
      </c>
      <c r="M3124" s="276" t="str">
        <f>IF(($G$4-Lähteandmed!$H$45*(Kraadpäevad!$G$4-Kraadpäevad!C3124))&gt;Lähteandmed!$I$45,($G$4-Lähteandmed!$H$45*(Kraadpäevad!$G$4-Kraadpäevad!C3124)),Lähteandmed!$I$45)</f>
        <v/>
      </c>
      <c r="N3124" s="114">
        <f>IFERROR(($G$4-M3124)/($G$4-C3124),Lähteandmed!$H$45)</f>
        <v>0</v>
      </c>
      <c r="O3124" s="276">
        <f t="shared" si="97"/>
        <v>7.7</v>
      </c>
      <c r="P3124" s="276">
        <f>IF(O3124&lt;($G$6-1),Lähteandmed!$E$45*1.2*1.005*(($G$6-1)-O3124),0)</f>
        <v>16.29880056</v>
      </c>
    </row>
    <row r="3125" spans="2:16">
      <c r="B3125" s="113">
        <v>3121</v>
      </c>
      <c r="C3125" s="113">
        <v>7.1</v>
      </c>
      <c r="D3125" s="276">
        <f t="shared" si="96"/>
        <v>2.88879749586558</v>
      </c>
      <c r="L3125" s="114">
        <f>IF(C3125&lt;$G$6,Lähteandmed!$E$45*1.2*1.005*($G$6-O3125),0)</f>
        <v>19.102895279999998</v>
      </c>
      <c r="M3125" s="276" t="str">
        <f>IF(($G$4-Lähteandmed!$H$45*(Kraadpäevad!$G$4-Kraadpäevad!C3125))&gt;Lähteandmed!$I$45,($G$4-Lähteandmed!$H$45*(Kraadpäevad!$G$4-Kraadpäevad!C3125)),Lähteandmed!$I$45)</f>
        <v/>
      </c>
      <c r="N3125" s="114">
        <f>IFERROR(($G$4-M3125)/($G$4-C3125),Lähteandmed!$H$45)</f>
        <v>0</v>
      </c>
      <c r="O3125" s="276">
        <f t="shared" si="97"/>
        <v>7.1</v>
      </c>
      <c r="P3125" s="276">
        <f>IF(O3125&lt;($G$6-1),Lähteandmed!$E$45*1.2*1.005*(($G$6-1)-O3125),0)</f>
        <v>17.350336079999998</v>
      </c>
    </row>
    <row r="3126" spans="2:16">
      <c r="B3126" s="113">
        <v>3122</v>
      </c>
      <c r="C3126" s="113">
        <v>6.6</v>
      </c>
      <c r="D3126" s="276">
        <f t="shared" si="96"/>
        <v>3.38879749586558</v>
      </c>
      <c r="L3126" s="114">
        <f>IF(C3126&lt;$G$6,Lähteandmed!$E$45*1.2*1.005*($G$6-O3126),0)</f>
        <v>19.979174879999999</v>
      </c>
      <c r="M3126" s="276" t="str">
        <f>IF(($G$4-Lähteandmed!$H$45*(Kraadpäevad!$G$4-Kraadpäevad!C3126))&gt;Lähteandmed!$I$45,($G$4-Lähteandmed!$H$45*(Kraadpäevad!$G$4-Kraadpäevad!C3126)),Lähteandmed!$I$45)</f>
        <v/>
      </c>
      <c r="N3126" s="114">
        <f>IFERROR(($G$4-M3126)/($G$4-C3126),Lähteandmed!$H$45)</f>
        <v>0</v>
      </c>
      <c r="O3126" s="276">
        <f t="shared" si="97"/>
        <v>6.6</v>
      </c>
      <c r="P3126" s="276">
        <f>IF(O3126&lt;($G$6-1),Lähteandmed!$E$45*1.2*1.005*(($G$6-1)-O3126),0)</f>
        <v>18.226615679999998</v>
      </c>
    </row>
    <row r="3127" spans="2:16">
      <c r="B3127" s="113">
        <v>3123</v>
      </c>
      <c r="C3127" s="113">
        <v>6</v>
      </c>
      <c r="D3127" s="276">
        <f t="shared" si="96"/>
        <v>3.9887974958655796</v>
      </c>
      <c r="L3127" s="114">
        <f>IF(C3127&lt;$G$6,Lähteandmed!$E$45*1.2*1.005*($G$6-O3127),0)</f>
        <v>21.030710399999997</v>
      </c>
      <c r="M3127" s="276" t="str">
        <f>IF(($G$4-Lähteandmed!$H$45*(Kraadpäevad!$G$4-Kraadpäevad!C3127))&gt;Lähteandmed!$I$45,($G$4-Lähteandmed!$H$45*(Kraadpäevad!$G$4-Kraadpäevad!C3127)),Lähteandmed!$I$45)</f>
        <v/>
      </c>
      <c r="N3127" s="114">
        <f>IFERROR(($G$4-M3127)/($G$4-C3127),Lähteandmed!$H$45)</f>
        <v>0</v>
      </c>
      <c r="O3127" s="276">
        <f t="shared" si="97"/>
        <v>6</v>
      </c>
      <c r="P3127" s="276">
        <f>IF(O3127&lt;($G$6-1),Lähteandmed!$E$45*1.2*1.005*(($G$6-1)-O3127),0)</f>
        <v>19.2781512</v>
      </c>
    </row>
    <row r="3128" spans="2:16">
      <c r="B3128" s="113">
        <v>3124</v>
      </c>
      <c r="C3128" s="113">
        <v>5.8</v>
      </c>
      <c r="D3128" s="276">
        <f t="shared" si="96"/>
        <v>4.1887974958655798</v>
      </c>
      <c r="L3128" s="114">
        <f>IF(C3128&lt;$G$6,Lähteandmed!$E$45*1.2*1.005*($G$6-O3128),0)</f>
        <v>21.381222239999996</v>
      </c>
      <c r="M3128" s="276" t="str">
        <f>IF(($G$4-Lähteandmed!$H$45*(Kraadpäevad!$G$4-Kraadpäevad!C3128))&gt;Lähteandmed!$I$45,($G$4-Lähteandmed!$H$45*(Kraadpäevad!$G$4-Kraadpäevad!C3128)),Lähteandmed!$I$45)</f>
        <v/>
      </c>
      <c r="N3128" s="114">
        <f>IFERROR(($G$4-M3128)/($G$4-C3128),Lähteandmed!$H$45)</f>
        <v>0</v>
      </c>
      <c r="O3128" s="276">
        <f t="shared" si="97"/>
        <v>5.8</v>
      </c>
      <c r="P3128" s="276">
        <f>IF(O3128&lt;($G$6-1),Lähteandmed!$E$45*1.2*1.005*(($G$6-1)-O3128),0)</f>
        <v>19.628663039999996</v>
      </c>
    </row>
    <row r="3129" spans="2:16">
      <c r="B3129" s="113">
        <v>3125</v>
      </c>
      <c r="C3129" s="113">
        <v>5.6</v>
      </c>
      <c r="D3129" s="276">
        <f t="shared" si="96"/>
        <v>4.38879749586558</v>
      </c>
      <c r="L3129" s="114">
        <f>IF(C3129&lt;$G$6,Lähteandmed!$E$45*1.2*1.005*($G$6-O3129),0)</f>
        <v>21.731734079999999</v>
      </c>
      <c r="M3129" s="276" t="str">
        <f>IF(($G$4-Lähteandmed!$H$45*(Kraadpäevad!$G$4-Kraadpäevad!C3129))&gt;Lähteandmed!$I$45,($G$4-Lähteandmed!$H$45*(Kraadpäevad!$G$4-Kraadpäevad!C3129)),Lähteandmed!$I$45)</f>
        <v/>
      </c>
      <c r="N3129" s="114">
        <f>IFERROR(($G$4-M3129)/($G$4-C3129),Lähteandmed!$H$45)</f>
        <v>0</v>
      </c>
      <c r="O3129" s="276">
        <f t="shared" si="97"/>
        <v>5.6</v>
      </c>
      <c r="P3129" s="276">
        <f>IF(O3129&lt;($G$6-1),Lähteandmed!$E$45*1.2*1.005*(($G$6-1)-O3129),0)</f>
        <v>19.979174879999999</v>
      </c>
    </row>
    <row r="3130" spans="2:16">
      <c r="B3130" s="113">
        <v>3126</v>
      </c>
      <c r="C3130" s="113">
        <v>5.4</v>
      </c>
      <c r="D3130" s="276">
        <f t="shared" si="96"/>
        <v>4.5887974958655793</v>
      </c>
      <c r="L3130" s="114">
        <f>IF(C3130&lt;$G$6,Lähteandmed!$E$45*1.2*1.005*($G$6-O3130),0)</f>
        <v>22.082245919999998</v>
      </c>
      <c r="M3130" s="276" t="str">
        <f>IF(($G$4-Lähteandmed!$H$45*(Kraadpäevad!$G$4-Kraadpäevad!C3130))&gt;Lähteandmed!$I$45,($G$4-Lähteandmed!$H$45*(Kraadpäevad!$G$4-Kraadpäevad!C3130)),Lähteandmed!$I$45)</f>
        <v/>
      </c>
      <c r="N3130" s="114">
        <f>IFERROR(($G$4-M3130)/($G$4-C3130),Lähteandmed!$H$45)</f>
        <v>0</v>
      </c>
      <c r="O3130" s="276">
        <f t="shared" si="97"/>
        <v>5.4</v>
      </c>
      <c r="P3130" s="276">
        <f>IF(O3130&lt;($G$6-1),Lähteandmed!$E$45*1.2*1.005*(($G$6-1)-O3130),0)</f>
        <v>20.329686719999998</v>
      </c>
    </row>
    <row r="3131" spans="2:16">
      <c r="B3131" s="113">
        <v>3127</v>
      </c>
      <c r="C3131" s="113">
        <v>7.9</v>
      </c>
      <c r="D3131" s="276">
        <f t="shared" si="96"/>
        <v>2.0887974958655793</v>
      </c>
      <c r="L3131" s="114">
        <f>IF(C3131&lt;$G$6,Lähteandmed!$E$45*1.2*1.005*($G$6-O3131),0)</f>
        <v>17.700847919999998</v>
      </c>
      <c r="M3131" s="276" t="str">
        <f>IF(($G$4-Lähteandmed!$H$45*(Kraadpäevad!$G$4-Kraadpäevad!C3131))&gt;Lähteandmed!$I$45,($G$4-Lähteandmed!$H$45*(Kraadpäevad!$G$4-Kraadpäevad!C3131)),Lähteandmed!$I$45)</f>
        <v/>
      </c>
      <c r="N3131" s="114">
        <f>IFERROR(($G$4-M3131)/($G$4-C3131),Lähteandmed!$H$45)</f>
        <v>0</v>
      </c>
      <c r="O3131" s="276">
        <f t="shared" si="97"/>
        <v>7.9</v>
      </c>
      <c r="P3131" s="276">
        <f>IF(O3131&lt;($G$6-1),Lähteandmed!$E$45*1.2*1.005*(($G$6-1)-O3131),0)</f>
        <v>15.948288719999999</v>
      </c>
    </row>
    <row r="3132" spans="2:16">
      <c r="B3132" s="113">
        <v>3128</v>
      </c>
      <c r="C3132" s="113">
        <v>10.4</v>
      </c>
      <c r="D3132" s="276" t="str">
        <f t="shared" si="96"/>
        <v>0</v>
      </c>
      <c r="L3132" s="114">
        <f>IF(C3132&lt;$G$6,Lähteandmed!$E$45*1.2*1.005*($G$6-O3132),0)</f>
        <v>13.319449919999998</v>
      </c>
      <c r="M3132" s="276" t="str">
        <f>IF(($G$4-Lähteandmed!$H$45*(Kraadpäevad!$G$4-Kraadpäevad!C3132))&gt;Lähteandmed!$I$45,($G$4-Lähteandmed!$H$45*(Kraadpäevad!$G$4-Kraadpäevad!C3132)),Lähteandmed!$I$45)</f>
        <v/>
      </c>
      <c r="N3132" s="114">
        <f>IFERROR(($G$4-M3132)/($G$4-C3132),Lähteandmed!$H$45)</f>
        <v>0</v>
      </c>
      <c r="O3132" s="276">
        <f t="shared" si="97"/>
        <v>10.4</v>
      </c>
      <c r="P3132" s="276">
        <f>IF(O3132&lt;($G$6-1),Lähteandmed!$E$45*1.2*1.005*(($G$6-1)-O3132),0)</f>
        <v>11.566890719999998</v>
      </c>
    </row>
    <row r="3133" spans="2:16">
      <c r="B3133" s="113">
        <v>3129</v>
      </c>
      <c r="C3133" s="113">
        <v>12.9</v>
      </c>
      <c r="D3133" s="276" t="str">
        <f t="shared" si="96"/>
        <v>0</v>
      </c>
      <c r="L3133" s="114">
        <f>IF(C3133&lt;$G$6,Lähteandmed!$E$45*1.2*1.005*($G$6-O3133),0)</f>
        <v>8.9380519199999995</v>
      </c>
      <c r="M3133" s="276" t="str">
        <f>IF(($G$4-Lähteandmed!$H$45*(Kraadpäevad!$G$4-Kraadpäevad!C3133))&gt;Lähteandmed!$I$45,($G$4-Lähteandmed!$H$45*(Kraadpäevad!$G$4-Kraadpäevad!C3133)),Lähteandmed!$I$45)</f>
        <v/>
      </c>
      <c r="N3133" s="114">
        <f>IFERROR(($G$4-M3133)/($G$4-C3133),Lähteandmed!$H$45)</f>
        <v>0</v>
      </c>
      <c r="O3133" s="276">
        <f t="shared" si="97"/>
        <v>12.9</v>
      </c>
      <c r="P3133" s="276">
        <f>IF(O3133&lt;($G$6-1),Lähteandmed!$E$45*1.2*1.005*(($G$6-1)-O3133),0)</f>
        <v>7.1854927199999992</v>
      </c>
    </row>
    <row r="3134" spans="2:16">
      <c r="B3134" s="113">
        <v>3130</v>
      </c>
      <c r="C3134" s="113">
        <v>14.3</v>
      </c>
      <c r="D3134" s="276" t="str">
        <f t="shared" si="96"/>
        <v>0</v>
      </c>
      <c r="L3134" s="114">
        <f>IF(C3134&lt;$G$6,Lähteandmed!$E$45*1.2*1.005*($G$6-O3134),0)</f>
        <v>6.4844690399999987</v>
      </c>
      <c r="M3134" s="276" t="str">
        <f>IF(($G$4-Lähteandmed!$H$45*(Kraadpäevad!$G$4-Kraadpäevad!C3134))&gt;Lähteandmed!$I$45,($G$4-Lähteandmed!$H$45*(Kraadpäevad!$G$4-Kraadpäevad!C3134)),Lähteandmed!$I$45)</f>
        <v/>
      </c>
      <c r="N3134" s="114">
        <f>IFERROR(($G$4-M3134)/($G$4-C3134),Lähteandmed!$H$45)</f>
        <v>0</v>
      </c>
      <c r="O3134" s="276">
        <f t="shared" si="97"/>
        <v>14.3</v>
      </c>
      <c r="P3134" s="276">
        <f>IF(O3134&lt;($G$6-1),Lähteandmed!$E$45*1.2*1.005*(($G$6-1)-O3134),0)</f>
        <v>4.7319098399999984</v>
      </c>
    </row>
    <row r="3135" spans="2:16">
      <c r="B3135" s="113">
        <v>3131</v>
      </c>
      <c r="C3135" s="113">
        <v>15.8</v>
      </c>
      <c r="D3135" s="276" t="str">
        <f t="shared" si="96"/>
        <v>0</v>
      </c>
      <c r="L3135" s="114">
        <f>IF(C3135&lt;$G$6,Lähteandmed!$E$45*1.2*1.005*($G$6-O3135),0)</f>
        <v>3.8556302399999987</v>
      </c>
      <c r="M3135" s="276" t="str">
        <f>IF(($G$4-Lähteandmed!$H$45*(Kraadpäevad!$G$4-Kraadpäevad!C3135))&gt;Lähteandmed!$I$45,($G$4-Lähteandmed!$H$45*(Kraadpäevad!$G$4-Kraadpäevad!C3135)),Lähteandmed!$I$45)</f>
        <v/>
      </c>
      <c r="N3135" s="114">
        <f>IFERROR(($G$4-M3135)/($G$4-C3135),Lähteandmed!$H$45)</f>
        <v>0</v>
      </c>
      <c r="O3135" s="276">
        <f t="shared" si="97"/>
        <v>15.8</v>
      </c>
      <c r="P3135" s="276">
        <f>IF(O3135&lt;($G$6-1),Lähteandmed!$E$45*1.2*1.005*(($G$6-1)-O3135),0)</f>
        <v>2.1030710399999988</v>
      </c>
    </row>
    <row r="3136" spans="2:16">
      <c r="B3136" s="113">
        <v>3132</v>
      </c>
      <c r="C3136" s="113">
        <v>17.2</v>
      </c>
      <c r="D3136" s="276" t="str">
        <f t="shared" si="96"/>
        <v>0</v>
      </c>
      <c r="L3136" s="114">
        <f>IF(C3136&lt;$G$6,Lähteandmed!$E$45*1.2*1.005*($G$6-O3136),0)</f>
        <v>1.4020473600000012</v>
      </c>
      <c r="M3136" s="276" t="str">
        <f>IF(($G$4-Lähteandmed!$H$45*(Kraadpäevad!$G$4-Kraadpäevad!C3136))&gt;Lähteandmed!$I$45,($G$4-Lähteandmed!$H$45*(Kraadpäevad!$G$4-Kraadpäevad!C3136)),Lähteandmed!$I$45)</f>
        <v/>
      </c>
      <c r="N3136" s="114">
        <f>IFERROR(($G$4-M3136)/($G$4-C3136),Lähteandmed!$H$45)</f>
        <v>0</v>
      </c>
      <c r="O3136" s="276">
        <f t="shared" si="97"/>
        <v>17.2</v>
      </c>
      <c r="P3136" s="276">
        <f>IF(O3136&lt;($G$6-1),Lähteandmed!$E$45*1.2*1.005*(($G$6-1)-O3136),0)</f>
        <v>0</v>
      </c>
    </row>
    <row r="3137" spans="2:16">
      <c r="B3137" s="113">
        <v>3133</v>
      </c>
      <c r="C3137" s="113">
        <v>17.2</v>
      </c>
      <c r="D3137" s="276" t="str">
        <f t="shared" si="96"/>
        <v>0</v>
      </c>
      <c r="L3137" s="114">
        <f>IF(C3137&lt;$G$6,Lähteandmed!$E$45*1.2*1.005*($G$6-O3137),0)</f>
        <v>1.4020473600000012</v>
      </c>
      <c r="M3137" s="276" t="str">
        <f>IF(($G$4-Lähteandmed!$H$45*(Kraadpäevad!$G$4-Kraadpäevad!C3137))&gt;Lähteandmed!$I$45,($G$4-Lähteandmed!$H$45*(Kraadpäevad!$G$4-Kraadpäevad!C3137)),Lähteandmed!$I$45)</f>
        <v/>
      </c>
      <c r="N3137" s="114">
        <f>IFERROR(($G$4-M3137)/($G$4-C3137),Lähteandmed!$H$45)</f>
        <v>0</v>
      </c>
      <c r="O3137" s="276">
        <f t="shared" si="97"/>
        <v>17.2</v>
      </c>
      <c r="P3137" s="276">
        <f>IF(O3137&lt;($G$6-1),Lähteandmed!$E$45*1.2*1.005*(($G$6-1)-O3137),0)</f>
        <v>0</v>
      </c>
    </row>
    <row r="3138" spans="2:16">
      <c r="B3138" s="113">
        <v>3134</v>
      </c>
      <c r="C3138" s="113">
        <v>17.3</v>
      </c>
      <c r="D3138" s="276" t="str">
        <f t="shared" si="96"/>
        <v>0</v>
      </c>
      <c r="L3138" s="114">
        <f>IF(C3138&lt;$G$6,Lähteandmed!$E$45*1.2*1.005*($G$6-O3138),0)</f>
        <v>1.2267914399999986</v>
      </c>
      <c r="M3138" s="276" t="str">
        <f>IF(($G$4-Lähteandmed!$H$45*(Kraadpäevad!$G$4-Kraadpäevad!C3138))&gt;Lähteandmed!$I$45,($G$4-Lähteandmed!$H$45*(Kraadpäevad!$G$4-Kraadpäevad!C3138)),Lähteandmed!$I$45)</f>
        <v/>
      </c>
      <c r="N3138" s="114">
        <f>IFERROR(($G$4-M3138)/($G$4-C3138),Lähteandmed!$H$45)</f>
        <v>0</v>
      </c>
      <c r="O3138" s="276">
        <f t="shared" si="97"/>
        <v>17.3</v>
      </c>
      <c r="P3138" s="276">
        <f>IF(O3138&lt;($G$6-1),Lähteandmed!$E$45*1.2*1.005*(($G$6-1)-O3138),0)</f>
        <v>0</v>
      </c>
    </row>
    <row r="3139" spans="2:16">
      <c r="B3139" s="113">
        <v>3135</v>
      </c>
      <c r="C3139" s="113">
        <v>17.3</v>
      </c>
      <c r="D3139" s="276" t="str">
        <f t="shared" si="96"/>
        <v>0</v>
      </c>
      <c r="L3139" s="114">
        <f>IF(C3139&lt;$G$6,Lähteandmed!$E$45*1.2*1.005*($G$6-O3139),0)</f>
        <v>1.2267914399999986</v>
      </c>
      <c r="M3139" s="276" t="str">
        <f>IF(($G$4-Lähteandmed!$H$45*(Kraadpäevad!$G$4-Kraadpäevad!C3139))&gt;Lähteandmed!$I$45,($G$4-Lähteandmed!$H$45*(Kraadpäevad!$G$4-Kraadpäevad!C3139)),Lähteandmed!$I$45)</f>
        <v/>
      </c>
      <c r="N3139" s="114">
        <f>IFERROR(($G$4-M3139)/($G$4-C3139),Lähteandmed!$H$45)</f>
        <v>0</v>
      </c>
      <c r="O3139" s="276">
        <f t="shared" si="97"/>
        <v>17.3</v>
      </c>
      <c r="P3139" s="276">
        <f>IF(O3139&lt;($G$6-1),Lähteandmed!$E$45*1.2*1.005*(($G$6-1)-O3139),0)</f>
        <v>0</v>
      </c>
    </row>
    <row r="3140" spans="2:16">
      <c r="B3140" s="113">
        <v>3136</v>
      </c>
      <c r="C3140" s="113">
        <v>17.2</v>
      </c>
      <c r="D3140" s="276" t="str">
        <f t="shared" ref="D3140:D3203" si="98">IFERROR(IF($G$5-C3140&gt;0,$G$5-C3140,"0"),0)</f>
        <v>0</v>
      </c>
      <c r="L3140" s="114">
        <f>IF(C3140&lt;$G$6,Lähteandmed!$E$45*1.2*1.005*($G$6-O3140),0)</f>
        <v>1.4020473600000012</v>
      </c>
      <c r="M3140" s="276" t="str">
        <f>IF(($G$4-Lähteandmed!$H$45*(Kraadpäevad!$G$4-Kraadpäevad!C3140))&gt;Lähteandmed!$I$45,($G$4-Lähteandmed!$H$45*(Kraadpäevad!$G$4-Kraadpäevad!C3140)),Lähteandmed!$I$45)</f>
        <v/>
      </c>
      <c r="N3140" s="114">
        <f>IFERROR(($G$4-M3140)/($G$4-C3140),Lähteandmed!$H$45)</f>
        <v>0</v>
      </c>
      <c r="O3140" s="276">
        <f t="shared" ref="O3140:O3203" si="99">N3140*($G$4-C3140)+C3140</f>
        <v>17.2</v>
      </c>
      <c r="P3140" s="276">
        <f>IF(O3140&lt;($G$6-1),Lähteandmed!$E$45*1.2*1.005*(($G$6-1)-O3140),0)</f>
        <v>0</v>
      </c>
    </row>
    <row r="3141" spans="2:16">
      <c r="B3141" s="113">
        <v>3137</v>
      </c>
      <c r="C3141" s="113">
        <v>17.2</v>
      </c>
      <c r="D3141" s="276" t="str">
        <f t="shared" si="98"/>
        <v>0</v>
      </c>
      <c r="L3141" s="114">
        <f>IF(C3141&lt;$G$6,Lähteandmed!$E$45*1.2*1.005*($G$6-O3141),0)</f>
        <v>1.4020473600000012</v>
      </c>
      <c r="M3141" s="276" t="str">
        <f>IF(($G$4-Lähteandmed!$H$45*(Kraadpäevad!$G$4-Kraadpäevad!C3141))&gt;Lähteandmed!$I$45,($G$4-Lähteandmed!$H$45*(Kraadpäevad!$G$4-Kraadpäevad!C3141)),Lähteandmed!$I$45)</f>
        <v/>
      </c>
      <c r="N3141" s="114">
        <f>IFERROR(($G$4-M3141)/($G$4-C3141),Lähteandmed!$H$45)</f>
        <v>0</v>
      </c>
      <c r="O3141" s="276">
        <f t="shared" si="99"/>
        <v>17.2</v>
      </c>
      <c r="P3141" s="276">
        <f>IF(O3141&lt;($G$6-1),Lähteandmed!$E$45*1.2*1.005*(($G$6-1)-O3141),0)</f>
        <v>0</v>
      </c>
    </row>
    <row r="3142" spans="2:16">
      <c r="B3142" s="113">
        <v>3138</v>
      </c>
      <c r="C3142" s="113">
        <v>17.100000000000001</v>
      </c>
      <c r="D3142" s="276" t="str">
        <f t="shared" si="98"/>
        <v>0</v>
      </c>
      <c r="L3142" s="114">
        <f>IF(C3142&lt;$G$6,Lähteandmed!$E$45*1.2*1.005*($G$6-O3142),0)</f>
        <v>1.5773032799999973</v>
      </c>
      <c r="M3142" s="276" t="str">
        <f>IF(($G$4-Lähteandmed!$H$45*(Kraadpäevad!$G$4-Kraadpäevad!C3142))&gt;Lähteandmed!$I$45,($G$4-Lähteandmed!$H$45*(Kraadpäevad!$G$4-Kraadpäevad!C3142)),Lähteandmed!$I$45)</f>
        <v/>
      </c>
      <c r="N3142" s="114">
        <f>IFERROR(($G$4-M3142)/($G$4-C3142),Lähteandmed!$H$45)</f>
        <v>0</v>
      </c>
      <c r="O3142" s="276">
        <f t="shared" si="99"/>
        <v>17.100000000000001</v>
      </c>
      <c r="P3142" s="276">
        <f>IF(O3142&lt;($G$6-1),Lähteandmed!$E$45*1.2*1.005*(($G$6-1)-O3142),0)</f>
        <v>0</v>
      </c>
    </row>
    <row r="3143" spans="2:16">
      <c r="B3143" s="113">
        <v>3139</v>
      </c>
      <c r="C3143" s="113">
        <v>15.2</v>
      </c>
      <c r="D3143" s="276" t="str">
        <f t="shared" si="98"/>
        <v>0</v>
      </c>
      <c r="L3143" s="114">
        <f>IF(C3143&lt;$G$6,Lähteandmed!$E$45*1.2*1.005*($G$6-O3143),0)</f>
        <v>4.9071657600000007</v>
      </c>
      <c r="M3143" s="276" t="str">
        <f>IF(($G$4-Lähteandmed!$H$45*(Kraadpäevad!$G$4-Kraadpäevad!C3143))&gt;Lähteandmed!$I$45,($G$4-Lähteandmed!$H$45*(Kraadpäevad!$G$4-Kraadpäevad!C3143)),Lähteandmed!$I$45)</f>
        <v/>
      </c>
      <c r="N3143" s="114">
        <f>IFERROR(($G$4-M3143)/($G$4-C3143),Lähteandmed!$H$45)</f>
        <v>0</v>
      </c>
      <c r="O3143" s="276">
        <f t="shared" si="99"/>
        <v>15.2</v>
      </c>
      <c r="P3143" s="276">
        <f>IF(O3143&lt;($G$6-1),Lähteandmed!$E$45*1.2*1.005*(($G$6-1)-O3143),0)</f>
        <v>3.1546065600000008</v>
      </c>
    </row>
    <row r="3144" spans="2:16">
      <c r="B3144" s="113">
        <v>3140</v>
      </c>
      <c r="C3144" s="113">
        <v>13.2</v>
      </c>
      <c r="D3144" s="276" t="str">
        <f t="shared" si="98"/>
        <v>0</v>
      </c>
      <c r="L3144" s="114">
        <f>IF(C3144&lt;$G$6,Lähteandmed!$E$45*1.2*1.005*($G$6-O3144),0)</f>
        <v>8.4122841600000005</v>
      </c>
      <c r="M3144" s="276" t="str">
        <f>IF(($G$4-Lähteandmed!$H$45*(Kraadpäevad!$G$4-Kraadpäevad!C3144))&gt;Lähteandmed!$I$45,($G$4-Lähteandmed!$H$45*(Kraadpäevad!$G$4-Kraadpäevad!C3144)),Lähteandmed!$I$45)</f>
        <v/>
      </c>
      <c r="N3144" s="114">
        <f>IFERROR(($G$4-M3144)/($G$4-C3144),Lähteandmed!$H$45)</f>
        <v>0</v>
      </c>
      <c r="O3144" s="276">
        <f t="shared" si="99"/>
        <v>13.2</v>
      </c>
      <c r="P3144" s="276">
        <f>IF(O3144&lt;($G$6-1),Lähteandmed!$E$45*1.2*1.005*(($G$6-1)-O3144),0)</f>
        <v>6.659724960000001</v>
      </c>
    </row>
    <row r="3145" spans="2:16">
      <c r="B3145" s="113">
        <v>3141</v>
      </c>
      <c r="C3145" s="113">
        <v>11.3</v>
      </c>
      <c r="D3145" s="276" t="str">
        <f t="shared" si="98"/>
        <v>0</v>
      </c>
      <c r="L3145" s="114">
        <f>IF(C3145&lt;$G$6,Lähteandmed!$E$45*1.2*1.005*($G$6-O3145),0)</f>
        <v>11.742146639999998</v>
      </c>
      <c r="M3145" s="276" t="str">
        <f>IF(($G$4-Lähteandmed!$H$45*(Kraadpäevad!$G$4-Kraadpäevad!C3145))&gt;Lähteandmed!$I$45,($G$4-Lähteandmed!$H$45*(Kraadpäevad!$G$4-Kraadpäevad!C3145)),Lähteandmed!$I$45)</f>
        <v/>
      </c>
      <c r="N3145" s="114">
        <f>IFERROR(($G$4-M3145)/($G$4-C3145),Lähteandmed!$H$45)</f>
        <v>0</v>
      </c>
      <c r="O3145" s="276">
        <f t="shared" si="99"/>
        <v>11.3</v>
      </c>
      <c r="P3145" s="276">
        <f>IF(O3145&lt;($G$6-1),Lähteandmed!$E$45*1.2*1.005*(($G$6-1)-O3145),0)</f>
        <v>9.9895874399999975</v>
      </c>
    </row>
    <row r="3146" spans="2:16">
      <c r="B3146" s="113">
        <v>3142</v>
      </c>
      <c r="C3146" s="113">
        <v>9.9</v>
      </c>
      <c r="D3146" s="276">
        <f t="shared" si="98"/>
        <v>8.8797495865579279E-2</v>
      </c>
      <c r="L3146" s="114">
        <f>IF(C3146&lt;$G$6,Lähteandmed!$E$45*1.2*1.005*($G$6-O3146),0)</f>
        <v>14.195729519999999</v>
      </c>
      <c r="M3146" s="276" t="str">
        <f>IF(($G$4-Lähteandmed!$H$45*(Kraadpäevad!$G$4-Kraadpäevad!C3146))&gt;Lähteandmed!$I$45,($G$4-Lähteandmed!$H$45*(Kraadpäevad!$G$4-Kraadpäevad!C3146)),Lähteandmed!$I$45)</f>
        <v/>
      </c>
      <c r="N3146" s="114">
        <f>IFERROR(($G$4-M3146)/($G$4-C3146),Lähteandmed!$H$45)</f>
        <v>0</v>
      </c>
      <c r="O3146" s="276">
        <f t="shared" si="99"/>
        <v>9.9</v>
      </c>
      <c r="P3146" s="276">
        <f>IF(O3146&lt;($G$6-1),Lähteandmed!$E$45*1.2*1.005*(($G$6-1)-O3146),0)</f>
        <v>12.443170319999998</v>
      </c>
    </row>
    <row r="3147" spans="2:16">
      <c r="B3147" s="113">
        <v>3143</v>
      </c>
      <c r="C3147" s="113">
        <v>8.6</v>
      </c>
      <c r="D3147" s="276">
        <f t="shared" si="98"/>
        <v>1.38879749586558</v>
      </c>
      <c r="L3147" s="114">
        <f>IF(C3147&lt;$G$6,Lähteandmed!$E$45*1.2*1.005*($G$6-O3147),0)</f>
        <v>16.474056479999998</v>
      </c>
      <c r="M3147" s="276" t="str">
        <f>IF(($G$4-Lähteandmed!$H$45*(Kraadpäevad!$G$4-Kraadpäevad!C3147))&gt;Lähteandmed!$I$45,($G$4-Lähteandmed!$H$45*(Kraadpäevad!$G$4-Kraadpäevad!C3147)),Lähteandmed!$I$45)</f>
        <v/>
      </c>
      <c r="N3147" s="114">
        <f>IFERROR(($G$4-M3147)/($G$4-C3147),Lähteandmed!$H$45)</f>
        <v>0</v>
      </c>
      <c r="O3147" s="276">
        <f t="shared" si="99"/>
        <v>8.6</v>
      </c>
      <c r="P3147" s="276">
        <f>IF(O3147&lt;($G$6-1),Lähteandmed!$E$45*1.2*1.005*(($G$6-1)-O3147),0)</f>
        <v>14.721497279999999</v>
      </c>
    </row>
    <row r="3148" spans="2:16">
      <c r="B3148" s="113">
        <v>3144</v>
      </c>
      <c r="C3148" s="113">
        <v>7.2</v>
      </c>
      <c r="D3148" s="276">
        <f t="shared" si="98"/>
        <v>2.7887974958655795</v>
      </c>
      <c r="L3148" s="114">
        <f>IF(C3148&lt;$G$6,Lähteandmed!$E$45*1.2*1.005*($G$6-O3148),0)</f>
        <v>18.927639360000001</v>
      </c>
      <c r="M3148" s="276" t="str">
        <f>IF(($G$4-Lähteandmed!$H$45*(Kraadpäevad!$G$4-Kraadpäevad!C3148))&gt;Lähteandmed!$I$45,($G$4-Lähteandmed!$H$45*(Kraadpäevad!$G$4-Kraadpäevad!C3148)),Lähteandmed!$I$45)</f>
        <v/>
      </c>
      <c r="N3148" s="114">
        <f>IFERROR(($G$4-M3148)/($G$4-C3148),Lähteandmed!$H$45)</f>
        <v>0</v>
      </c>
      <c r="O3148" s="276">
        <f t="shared" si="99"/>
        <v>7.2</v>
      </c>
      <c r="P3148" s="276">
        <f>IF(O3148&lt;($G$6-1),Lähteandmed!$E$45*1.2*1.005*(($G$6-1)-O3148),0)</f>
        <v>17.17508016</v>
      </c>
    </row>
    <row r="3149" spans="2:16">
      <c r="B3149" s="113">
        <v>3145</v>
      </c>
      <c r="C3149" s="113">
        <v>7.5</v>
      </c>
      <c r="D3149" s="276">
        <f t="shared" si="98"/>
        <v>2.4887974958655796</v>
      </c>
      <c r="L3149" s="114">
        <f>IF(C3149&lt;$G$6,Lähteandmed!$E$45*1.2*1.005*($G$6-O3149),0)</f>
        <v>18.4018716</v>
      </c>
      <c r="M3149" s="276" t="str">
        <f>IF(($G$4-Lähteandmed!$H$45*(Kraadpäevad!$G$4-Kraadpäevad!C3149))&gt;Lähteandmed!$I$45,($G$4-Lähteandmed!$H$45*(Kraadpäevad!$G$4-Kraadpäevad!C3149)),Lähteandmed!$I$45)</f>
        <v/>
      </c>
      <c r="N3149" s="114">
        <f>IFERROR(($G$4-M3149)/($G$4-C3149),Lähteandmed!$H$45)</f>
        <v>0</v>
      </c>
      <c r="O3149" s="276">
        <f t="shared" si="99"/>
        <v>7.5</v>
      </c>
      <c r="P3149" s="276">
        <f>IF(O3149&lt;($G$6-1),Lähteandmed!$E$45*1.2*1.005*(($G$6-1)-O3149),0)</f>
        <v>16.649312399999999</v>
      </c>
    </row>
    <row r="3150" spans="2:16">
      <c r="B3150" s="113">
        <v>3146</v>
      </c>
      <c r="C3150" s="113">
        <v>7.8</v>
      </c>
      <c r="D3150" s="276">
        <f t="shared" si="98"/>
        <v>2.1887974958655798</v>
      </c>
      <c r="L3150" s="114">
        <f>IF(C3150&lt;$G$6,Lähteandmed!$E$45*1.2*1.005*($G$6-O3150),0)</f>
        <v>17.876103839999999</v>
      </c>
      <c r="M3150" s="276" t="str">
        <f>IF(($G$4-Lähteandmed!$H$45*(Kraadpäevad!$G$4-Kraadpäevad!C3150))&gt;Lähteandmed!$I$45,($G$4-Lähteandmed!$H$45*(Kraadpäevad!$G$4-Kraadpäevad!C3150)),Lähteandmed!$I$45)</f>
        <v/>
      </c>
      <c r="N3150" s="114">
        <f>IFERROR(($G$4-M3150)/($G$4-C3150),Lähteandmed!$H$45)</f>
        <v>0</v>
      </c>
      <c r="O3150" s="276">
        <f t="shared" si="99"/>
        <v>7.8</v>
      </c>
      <c r="P3150" s="276">
        <f>IF(O3150&lt;($G$6-1),Lähteandmed!$E$45*1.2*1.005*(($G$6-1)-O3150),0)</f>
        <v>16.123544639999999</v>
      </c>
    </row>
    <row r="3151" spans="2:16">
      <c r="B3151" s="113">
        <v>3147</v>
      </c>
      <c r="C3151" s="113">
        <v>8.1</v>
      </c>
      <c r="D3151" s="276">
        <f t="shared" si="98"/>
        <v>1.88879749586558</v>
      </c>
      <c r="L3151" s="114">
        <f>IF(C3151&lt;$G$6,Lähteandmed!$E$45*1.2*1.005*($G$6-O3151),0)</f>
        <v>17.350336079999998</v>
      </c>
      <c r="M3151" s="276" t="str">
        <f>IF(($G$4-Lähteandmed!$H$45*(Kraadpäevad!$G$4-Kraadpäevad!C3151))&gt;Lähteandmed!$I$45,($G$4-Lähteandmed!$H$45*(Kraadpäevad!$G$4-Kraadpäevad!C3151)),Lähteandmed!$I$45)</f>
        <v/>
      </c>
      <c r="N3151" s="114">
        <f>IFERROR(($G$4-M3151)/($G$4-C3151),Lähteandmed!$H$45)</f>
        <v>0</v>
      </c>
      <c r="O3151" s="276">
        <f t="shared" si="99"/>
        <v>8.1</v>
      </c>
      <c r="P3151" s="276">
        <f>IF(O3151&lt;($G$6-1),Lähteandmed!$E$45*1.2*1.005*(($G$6-1)-O3151),0)</f>
        <v>15.59777688</v>
      </c>
    </row>
    <row r="3152" spans="2:16">
      <c r="B3152" s="113">
        <v>3148</v>
      </c>
      <c r="C3152" s="113">
        <v>7.7</v>
      </c>
      <c r="D3152" s="276">
        <f t="shared" si="98"/>
        <v>2.2887974958655795</v>
      </c>
      <c r="L3152" s="114">
        <f>IF(C3152&lt;$G$6,Lähteandmed!$E$45*1.2*1.005*($G$6-O3152),0)</f>
        <v>18.05135976</v>
      </c>
      <c r="M3152" s="276" t="str">
        <f>IF(($G$4-Lähteandmed!$H$45*(Kraadpäevad!$G$4-Kraadpäevad!C3152))&gt;Lähteandmed!$I$45,($G$4-Lähteandmed!$H$45*(Kraadpäevad!$G$4-Kraadpäevad!C3152)),Lähteandmed!$I$45)</f>
        <v/>
      </c>
      <c r="N3152" s="114">
        <f>IFERROR(($G$4-M3152)/($G$4-C3152),Lähteandmed!$H$45)</f>
        <v>0</v>
      </c>
      <c r="O3152" s="276">
        <f t="shared" si="99"/>
        <v>7.7</v>
      </c>
      <c r="P3152" s="276">
        <f>IF(O3152&lt;($G$6-1),Lähteandmed!$E$45*1.2*1.005*(($G$6-1)-O3152),0)</f>
        <v>16.29880056</v>
      </c>
    </row>
    <row r="3153" spans="2:16">
      <c r="B3153" s="113">
        <v>3149</v>
      </c>
      <c r="C3153" s="113">
        <v>7.2</v>
      </c>
      <c r="D3153" s="276">
        <f t="shared" si="98"/>
        <v>2.7887974958655795</v>
      </c>
      <c r="L3153" s="114">
        <f>IF(C3153&lt;$G$6,Lähteandmed!$E$45*1.2*1.005*($G$6-O3153),0)</f>
        <v>18.927639360000001</v>
      </c>
      <c r="M3153" s="276" t="str">
        <f>IF(($G$4-Lähteandmed!$H$45*(Kraadpäevad!$G$4-Kraadpäevad!C3153))&gt;Lähteandmed!$I$45,($G$4-Lähteandmed!$H$45*(Kraadpäevad!$G$4-Kraadpäevad!C3153)),Lähteandmed!$I$45)</f>
        <v/>
      </c>
      <c r="N3153" s="114">
        <f>IFERROR(($G$4-M3153)/($G$4-C3153),Lähteandmed!$H$45)</f>
        <v>0</v>
      </c>
      <c r="O3153" s="276">
        <f t="shared" si="99"/>
        <v>7.2</v>
      </c>
      <c r="P3153" s="276">
        <f>IF(O3153&lt;($G$6-1),Lähteandmed!$E$45*1.2*1.005*(($G$6-1)-O3153),0)</f>
        <v>17.17508016</v>
      </c>
    </row>
    <row r="3154" spans="2:16">
      <c r="B3154" s="113">
        <v>3150</v>
      </c>
      <c r="C3154" s="113">
        <v>6.8</v>
      </c>
      <c r="D3154" s="276">
        <f t="shared" si="98"/>
        <v>3.1887974958655798</v>
      </c>
      <c r="L3154" s="114">
        <f>IF(C3154&lt;$G$6,Lähteandmed!$E$45*1.2*1.005*($G$6-O3154),0)</f>
        <v>19.628663039999996</v>
      </c>
      <c r="M3154" s="276" t="str">
        <f>IF(($G$4-Lähteandmed!$H$45*(Kraadpäevad!$G$4-Kraadpäevad!C3154))&gt;Lähteandmed!$I$45,($G$4-Lähteandmed!$H$45*(Kraadpäevad!$G$4-Kraadpäevad!C3154)),Lähteandmed!$I$45)</f>
        <v/>
      </c>
      <c r="N3154" s="114">
        <f>IFERROR(($G$4-M3154)/($G$4-C3154),Lähteandmed!$H$45)</f>
        <v>0</v>
      </c>
      <c r="O3154" s="276">
        <f t="shared" si="99"/>
        <v>6.8</v>
      </c>
      <c r="P3154" s="276">
        <f>IF(O3154&lt;($G$6-1),Lähteandmed!$E$45*1.2*1.005*(($G$6-1)-O3154),0)</f>
        <v>17.876103839999999</v>
      </c>
    </row>
    <row r="3155" spans="2:16">
      <c r="B3155" s="113">
        <v>3151</v>
      </c>
      <c r="C3155" s="113">
        <v>8.1</v>
      </c>
      <c r="D3155" s="276">
        <f t="shared" si="98"/>
        <v>1.88879749586558</v>
      </c>
      <c r="L3155" s="114">
        <f>IF(C3155&lt;$G$6,Lähteandmed!$E$45*1.2*1.005*($G$6-O3155),0)</f>
        <v>17.350336079999998</v>
      </c>
      <c r="M3155" s="276" t="str">
        <f>IF(($G$4-Lähteandmed!$H$45*(Kraadpäevad!$G$4-Kraadpäevad!C3155))&gt;Lähteandmed!$I$45,($G$4-Lähteandmed!$H$45*(Kraadpäevad!$G$4-Kraadpäevad!C3155)),Lähteandmed!$I$45)</f>
        <v/>
      </c>
      <c r="N3155" s="114">
        <f>IFERROR(($G$4-M3155)/($G$4-C3155),Lähteandmed!$H$45)</f>
        <v>0</v>
      </c>
      <c r="O3155" s="276">
        <f t="shared" si="99"/>
        <v>8.1</v>
      </c>
      <c r="P3155" s="276">
        <f>IF(O3155&lt;($G$6-1),Lähteandmed!$E$45*1.2*1.005*(($G$6-1)-O3155),0)</f>
        <v>15.59777688</v>
      </c>
    </row>
    <row r="3156" spans="2:16">
      <c r="B3156" s="113">
        <v>3152</v>
      </c>
      <c r="C3156" s="113">
        <v>9.4</v>
      </c>
      <c r="D3156" s="276">
        <f t="shared" si="98"/>
        <v>0.58879749586557928</v>
      </c>
      <c r="L3156" s="114">
        <f>IF(C3156&lt;$G$6,Lähteandmed!$E$45*1.2*1.005*($G$6-O3156),0)</f>
        <v>15.072009119999999</v>
      </c>
      <c r="M3156" s="276" t="str">
        <f>IF(($G$4-Lähteandmed!$H$45*(Kraadpäevad!$G$4-Kraadpäevad!C3156))&gt;Lähteandmed!$I$45,($G$4-Lähteandmed!$H$45*(Kraadpäevad!$G$4-Kraadpäevad!C3156)),Lähteandmed!$I$45)</f>
        <v/>
      </c>
      <c r="N3156" s="114">
        <f>IFERROR(($G$4-M3156)/($G$4-C3156),Lähteandmed!$H$45)</f>
        <v>0</v>
      </c>
      <c r="O3156" s="276">
        <f t="shared" si="99"/>
        <v>9.4</v>
      </c>
      <c r="P3156" s="276">
        <f>IF(O3156&lt;($G$6-1),Lähteandmed!$E$45*1.2*1.005*(($G$6-1)-O3156),0)</f>
        <v>13.319449919999998</v>
      </c>
    </row>
    <row r="3157" spans="2:16">
      <c r="B3157" s="113">
        <v>3153</v>
      </c>
      <c r="C3157" s="113">
        <v>10.7</v>
      </c>
      <c r="D3157" s="276" t="str">
        <f t="shared" si="98"/>
        <v>0</v>
      </c>
      <c r="L3157" s="114">
        <f>IF(C3157&lt;$G$6,Lähteandmed!$E$45*1.2*1.005*($G$6-O3157),0)</f>
        <v>12.793682159999999</v>
      </c>
      <c r="M3157" s="276" t="str">
        <f>IF(($G$4-Lähteandmed!$H$45*(Kraadpäevad!$G$4-Kraadpäevad!C3157))&gt;Lähteandmed!$I$45,($G$4-Lähteandmed!$H$45*(Kraadpäevad!$G$4-Kraadpäevad!C3157)),Lähteandmed!$I$45)</f>
        <v/>
      </c>
      <c r="N3157" s="114">
        <f>IFERROR(($G$4-M3157)/($G$4-C3157),Lähteandmed!$H$45)</f>
        <v>0</v>
      </c>
      <c r="O3157" s="276">
        <f t="shared" si="99"/>
        <v>10.7</v>
      </c>
      <c r="P3157" s="276">
        <f>IF(O3157&lt;($G$6-1),Lähteandmed!$E$45*1.2*1.005*(($G$6-1)-O3157),0)</f>
        <v>11.041122960000001</v>
      </c>
    </row>
    <row r="3158" spans="2:16">
      <c r="B3158" s="113">
        <v>3154</v>
      </c>
      <c r="C3158" s="113">
        <v>11.8</v>
      </c>
      <c r="D3158" s="276" t="str">
        <f t="shared" si="98"/>
        <v>0</v>
      </c>
      <c r="L3158" s="114">
        <f>IF(C3158&lt;$G$6,Lähteandmed!$E$45*1.2*1.005*($G$6-O3158),0)</f>
        <v>10.865867039999998</v>
      </c>
      <c r="M3158" s="276" t="str">
        <f>IF(($G$4-Lähteandmed!$H$45*(Kraadpäevad!$G$4-Kraadpäevad!C3158))&gt;Lähteandmed!$I$45,($G$4-Lähteandmed!$H$45*(Kraadpäevad!$G$4-Kraadpäevad!C3158)),Lähteandmed!$I$45)</f>
        <v/>
      </c>
      <c r="N3158" s="114">
        <f>IFERROR(($G$4-M3158)/($G$4-C3158),Lähteandmed!$H$45)</f>
        <v>0</v>
      </c>
      <c r="O3158" s="276">
        <f t="shared" si="99"/>
        <v>11.8</v>
      </c>
      <c r="P3158" s="276">
        <f>IF(O3158&lt;($G$6-1),Lähteandmed!$E$45*1.2*1.005*(($G$6-1)-O3158),0)</f>
        <v>9.1133078399999974</v>
      </c>
    </row>
    <row r="3159" spans="2:16">
      <c r="B3159" s="113">
        <v>3155</v>
      </c>
      <c r="C3159" s="113">
        <v>12.8</v>
      </c>
      <c r="D3159" s="276" t="str">
        <f t="shared" si="98"/>
        <v>0</v>
      </c>
      <c r="L3159" s="114">
        <f>IF(C3159&lt;$G$6,Lähteandmed!$E$45*1.2*1.005*($G$6-O3159),0)</f>
        <v>9.1133078399999974</v>
      </c>
      <c r="M3159" s="276" t="str">
        <f>IF(($G$4-Lähteandmed!$H$45*(Kraadpäevad!$G$4-Kraadpäevad!C3159))&gt;Lähteandmed!$I$45,($G$4-Lähteandmed!$H$45*(Kraadpäevad!$G$4-Kraadpäevad!C3159)),Lähteandmed!$I$45)</f>
        <v/>
      </c>
      <c r="N3159" s="114">
        <f>IFERROR(($G$4-M3159)/($G$4-C3159),Lähteandmed!$H$45)</f>
        <v>0</v>
      </c>
      <c r="O3159" s="276">
        <f t="shared" si="99"/>
        <v>12.8</v>
      </c>
      <c r="P3159" s="276">
        <f>IF(O3159&lt;($G$6-1),Lähteandmed!$E$45*1.2*1.005*(($G$6-1)-O3159),0)</f>
        <v>7.360748639999998</v>
      </c>
    </row>
    <row r="3160" spans="2:16">
      <c r="B3160" s="113">
        <v>3156</v>
      </c>
      <c r="C3160" s="113">
        <v>13.9</v>
      </c>
      <c r="D3160" s="276" t="str">
        <f t="shared" si="98"/>
        <v>0</v>
      </c>
      <c r="L3160" s="114">
        <f>IF(C3160&lt;$G$6,Lähteandmed!$E$45*1.2*1.005*($G$6-O3160),0)</f>
        <v>7.1854927199999992</v>
      </c>
      <c r="M3160" s="276" t="str">
        <f>IF(($G$4-Lähteandmed!$H$45*(Kraadpäevad!$G$4-Kraadpäevad!C3160))&gt;Lähteandmed!$I$45,($G$4-Lähteandmed!$H$45*(Kraadpäevad!$G$4-Kraadpäevad!C3160)),Lähteandmed!$I$45)</f>
        <v/>
      </c>
      <c r="N3160" s="114">
        <f>IFERROR(($G$4-M3160)/($G$4-C3160),Lähteandmed!$H$45)</f>
        <v>0</v>
      </c>
      <c r="O3160" s="276">
        <f t="shared" si="99"/>
        <v>13.9</v>
      </c>
      <c r="P3160" s="276">
        <f>IF(O3160&lt;($G$6-1),Lähteandmed!$E$45*1.2*1.005*(($G$6-1)-O3160),0)</f>
        <v>5.4329335199999989</v>
      </c>
    </row>
    <row r="3161" spans="2:16">
      <c r="B3161" s="113">
        <v>3157</v>
      </c>
      <c r="C3161" s="113">
        <v>14.8</v>
      </c>
      <c r="D3161" s="276" t="str">
        <f t="shared" si="98"/>
        <v>0</v>
      </c>
      <c r="L3161" s="114">
        <f>IF(C3161&lt;$G$6,Lähteandmed!$E$45*1.2*1.005*($G$6-O3161),0)</f>
        <v>5.6081894399999985</v>
      </c>
      <c r="M3161" s="276" t="str">
        <f>IF(($G$4-Lähteandmed!$H$45*(Kraadpäevad!$G$4-Kraadpäevad!C3161))&gt;Lähteandmed!$I$45,($G$4-Lähteandmed!$H$45*(Kraadpäevad!$G$4-Kraadpäevad!C3161)),Lähteandmed!$I$45)</f>
        <v/>
      </c>
      <c r="N3161" s="114">
        <f>IFERROR(($G$4-M3161)/($G$4-C3161),Lähteandmed!$H$45)</f>
        <v>0</v>
      </c>
      <c r="O3161" s="276">
        <f t="shared" si="99"/>
        <v>14.8</v>
      </c>
      <c r="P3161" s="276">
        <f>IF(O3161&lt;($G$6-1),Lähteandmed!$E$45*1.2*1.005*(($G$6-1)-O3161),0)</f>
        <v>3.8556302399999987</v>
      </c>
    </row>
    <row r="3162" spans="2:16">
      <c r="B3162" s="113">
        <v>3158</v>
      </c>
      <c r="C3162" s="113">
        <v>15.7</v>
      </c>
      <c r="D3162" s="276" t="str">
        <f t="shared" si="98"/>
        <v>0</v>
      </c>
      <c r="L3162" s="114">
        <f>IF(C3162&lt;$G$6,Lähteandmed!$E$45*1.2*1.005*($G$6-O3162),0)</f>
        <v>4.0308861600000006</v>
      </c>
      <c r="M3162" s="276" t="str">
        <f>IF(($G$4-Lähteandmed!$H$45*(Kraadpäevad!$G$4-Kraadpäevad!C3162))&gt;Lähteandmed!$I$45,($G$4-Lähteandmed!$H$45*(Kraadpäevad!$G$4-Kraadpäevad!C3162)),Lähteandmed!$I$45)</f>
        <v/>
      </c>
      <c r="N3162" s="114">
        <f>IFERROR(($G$4-M3162)/($G$4-C3162),Lähteandmed!$H$45)</f>
        <v>0</v>
      </c>
      <c r="O3162" s="276">
        <f t="shared" si="99"/>
        <v>15.7</v>
      </c>
      <c r="P3162" s="276">
        <f>IF(O3162&lt;($G$6-1),Lähteandmed!$E$45*1.2*1.005*(($G$6-1)-O3162),0)</f>
        <v>2.2783269600000011</v>
      </c>
    </row>
    <row r="3163" spans="2:16">
      <c r="B3163" s="113">
        <v>3159</v>
      </c>
      <c r="C3163" s="113">
        <v>16.600000000000001</v>
      </c>
      <c r="D3163" s="276" t="str">
        <f t="shared" si="98"/>
        <v>0</v>
      </c>
      <c r="L3163" s="114">
        <f>IF(C3163&lt;$G$6,Lähteandmed!$E$45*1.2*1.005*($G$6-O3163),0)</f>
        <v>2.4535828799999972</v>
      </c>
      <c r="M3163" s="276" t="str">
        <f>IF(($G$4-Lähteandmed!$H$45*(Kraadpäevad!$G$4-Kraadpäevad!C3163))&gt;Lähteandmed!$I$45,($G$4-Lähteandmed!$H$45*(Kraadpäevad!$G$4-Kraadpäevad!C3163)),Lähteandmed!$I$45)</f>
        <v/>
      </c>
      <c r="N3163" s="114">
        <f>IFERROR(($G$4-M3163)/($G$4-C3163),Lähteandmed!$H$45)</f>
        <v>0</v>
      </c>
      <c r="O3163" s="276">
        <f t="shared" si="99"/>
        <v>16.600000000000001</v>
      </c>
      <c r="P3163" s="276">
        <f>IF(O3163&lt;($G$6-1),Lähteandmed!$E$45*1.2*1.005*(($G$6-1)-O3163),0)</f>
        <v>0.70102367999999748</v>
      </c>
    </row>
    <row r="3164" spans="2:16">
      <c r="B3164" s="113">
        <v>3160</v>
      </c>
      <c r="C3164" s="113">
        <v>17</v>
      </c>
      <c r="D3164" s="276" t="str">
        <f t="shared" si="98"/>
        <v>0</v>
      </c>
      <c r="L3164" s="114">
        <f>IF(C3164&lt;$G$6,Lähteandmed!$E$45*1.2*1.005*($G$6-O3164),0)</f>
        <v>1.7525591999999999</v>
      </c>
      <c r="M3164" s="276" t="str">
        <f>IF(($G$4-Lähteandmed!$H$45*(Kraadpäevad!$G$4-Kraadpäevad!C3164))&gt;Lähteandmed!$I$45,($G$4-Lähteandmed!$H$45*(Kraadpäevad!$G$4-Kraadpäevad!C3164)),Lähteandmed!$I$45)</f>
        <v/>
      </c>
      <c r="N3164" s="114">
        <f>IFERROR(($G$4-M3164)/($G$4-C3164),Lähteandmed!$H$45)</f>
        <v>0</v>
      </c>
      <c r="O3164" s="276">
        <f t="shared" si="99"/>
        <v>17</v>
      </c>
      <c r="P3164" s="276">
        <f>IF(O3164&lt;($G$6-1),Lähteandmed!$E$45*1.2*1.005*(($G$6-1)-O3164),0)</f>
        <v>0</v>
      </c>
    </row>
    <row r="3165" spans="2:16">
      <c r="B3165" s="113">
        <v>3161</v>
      </c>
      <c r="C3165" s="113">
        <v>17.3</v>
      </c>
      <c r="D3165" s="276" t="str">
        <f t="shared" si="98"/>
        <v>0</v>
      </c>
      <c r="L3165" s="114">
        <f>IF(C3165&lt;$G$6,Lähteandmed!$E$45*1.2*1.005*($G$6-O3165),0)</f>
        <v>1.2267914399999986</v>
      </c>
      <c r="M3165" s="276" t="str">
        <f>IF(($G$4-Lähteandmed!$H$45*(Kraadpäevad!$G$4-Kraadpäevad!C3165))&gt;Lähteandmed!$I$45,($G$4-Lähteandmed!$H$45*(Kraadpäevad!$G$4-Kraadpäevad!C3165)),Lähteandmed!$I$45)</f>
        <v/>
      </c>
      <c r="N3165" s="114">
        <f>IFERROR(($G$4-M3165)/($G$4-C3165),Lähteandmed!$H$45)</f>
        <v>0</v>
      </c>
      <c r="O3165" s="276">
        <f t="shared" si="99"/>
        <v>17.3</v>
      </c>
      <c r="P3165" s="276">
        <f>IF(O3165&lt;($G$6-1),Lähteandmed!$E$45*1.2*1.005*(($G$6-1)-O3165),0)</f>
        <v>0</v>
      </c>
    </row>
    <row r="3166" spans="2:16">
      <c r="B3166" s="113">
        <v>3162</v>
      </c>
      <c r="C3166" s="113">
        <v>17.7</v>
      </c>
      <c r="D3166" s="276" t="str">
        <f t="shared" si="98"/>
        <v>0</v>
      </c>
      <c r="L3166" s="114">
        <f>IF(C3166&lt;$G$6,Lähteandmed!$E$45*1.2*1.005*($G$6-O3166),0)</f>
        <v>0.52576776000000125</v>
      </c>
      <c r="M3166" s="276" t="str">
        <f>IF(($G$4-Lähteandmed!$H$45*(Kraadpäevad!$G$4-Kraadpäevad!C3166))&gt;Lähteandmed!$I$45,($G$4-Lähteandmed!$H$45*(Kraadpäevad!$G$4-Kraadpäevad!C3166)),Lähteandmed!$I$45)</f>
        <v/>
      </c>
      <c r="N3166" s="114">
        <f>IFERROR(($G$4-M3166)/($G$4-C3166),Lähteandmed!$H$45)</f>
        <v>0</v>
      </c>
      <c r="O3166" s="276">
        <f t="shared" si="99"/>
        <v>17.7</v>
      </c>
      <c r="P3166" s="276">
        <f>IF(O3166&lt;($G$6-1),Lähteandmed!$E$45*1.2*1.005*(($G$6-1)-O3166),0)</f>
        <v>0</v>
      </c>
    </row>
    <row r="3167" spans="2:16">
      <c r="B3167" s="113">
        <v>3163</v>
      </c>
      <c r="C3167" s="113">
        <v>16.399999999999999</v>
      </c>
      <c r="D3167" s="276" t="str">
        <f t="shared" si="98"/>
        <v>0</v>
      </c>
      <c r="L3167" s="114">
        <f>IF(C3167&lt;$G$6,Lähteandmed!$E$45*1.2*1.005*($G$6-O3167),0)</f>
        <v>2.8040947200000024</v>
      </c>
      <c r="M3167" s="276" t="str">
        <f>IF(($G$4-Lähteandmed!$H$45*(Kraadpäevad!$G$4-Kraadpäevad!C3167))&gt;Lähteandmed!$I$45,($G$4-Lähteandmed!$H$45*(Kraadpäevad!$G$4-Kraadpäevad!C3167)),Lähteandmed!$I$45)</f>
        <v/>
      </c>
      <c r="N3167" s="114">
        <f>IFERROR(($G$4-M3167)/($G$4-C3167),Lähteandmed!$H$45)</f>
        <v>0</v>
      </c>
      <c r="O3167" s="276">
        <f t="shared" si="99"/>
        <v>16.399999999999999</v>
      </c>
      <c r="P3167" s="276">
        <f>IF(O3167&lt;($G$6-1),Lähteandmed!$E$45*1.2*1.005*(($G$6-1)-O3167),0)</f>
        <v>1.0515355200000025</v>
      </c>
    </row>
    <row r="3168" spans="2:16">
      <c r="B3168" s="113">
        <v>3164</v>
      </c>
      <c r="C3168" s="113">
        <v>15.2</v>
      </c>
      <c r="D3168" s="276" t="str">
        <f t="shared" si="98"/>
        <v>0</v>
      </c>
      <c r="L3168" s="114">
        <f>IF(C3168&lt;$G$6,Lähteandmed!$E$45*1.2*1.005*($G$6-O3168),0)</f>
        <v>4.9071657600000007</v>
      </c>
      <c r="M3168" s="276" t="str">
        <f>IF(($G$4-Lähteandmed!$H$45*(Kraadpäevad!$G$4-Kraadpäevad!C3168))&gt;Lähteandmed!$I$45,($G$4-Lähteandmed!$H$45*(Kraadpäevad!$G$4-Kraadpäevad!C3168)),Lähteandmed!$I$45)</f>
        <v/>
      </c>
      <c r="N3168" s="114">
        <f>IFERROR(($G$4-M3168)/($G$4-C3168),Lähteandmed!$H$45)</f>
        <v>0</v>
      </c>
      <c r="O3168" s="276">
        <f t="shared" si="99"/>
        <v>15.2</v>
      </c>
      <c r="P3168" s="276">
        <f>IF(O3168&lt;($G$6-1),Lähteandmed!$E$45*1.2*1.005*(($G$6-1)-O3168),0)</f>
        <v>3.1546065600000008</v>
      </c>
    </row>
    <row r="3169" spans="2:16">
      <c r="B3169" s="113">
        <v>3165</v>
      </c>
      <c r="C3169" s="113">
        <v>13.9</v>
      </c>
      <c r="D3169" s="276" t="str">
        <f t="shared" si="98"/>
        <v>0</v>
      </c>
      <c r="L3169" s="114">
        <f>IF(C3169&lt;$G$6,Lähteandmed!$E$45*1.2*1.005*($G$6-O3169),0)</f>
        <v>7.1854927199999992</v>
      </c>
      <c r="M3169" s="276" t="str">
        <f>IF(($G$4-Lähteandmed!$H$45*(Kraadpäevad!$G$4-Kraadpäevad!C3169))&gt;Lähteandmed!$I$45,($G$4-Lähteandmed!$H$45*(Kraadpäevad!$G$4-Kraadpäevad!C3169)),Lähteandmed!$I$45)</f>
        <v/>
      </c>
      <c r="N3169" s="114">
        <f>IFERROR(($G$4-M3169)/($G$4-C3169),Lähteandmed!$H$45)</f>
        <v>0</v>
      </c>
      <c r="O3169" s="276">
        <f t="shared" si="99"/>
        <v>13.9</v>
      </c>
      <c r="P3169" s="276">
        <f>IF(O3169&lt;($G$6-1),Lähteandmed!$E$45*1.2*1.005*(($G$6-1)-O3169),0)</f>
        <v>5.4329335199999989</v>
      </c>
    </row>
    <row r="3170" spans="2:16">
      <c r="B3170" s="113">
        <v>3166</v>
      </c>
      <c r="C3170" s="113">
        <v>12.2</v>
      </c>
      <c r="D3170" s="276" t="str">
        <f t="shared" si="98"/>
        <v>0</v>
      </c>
      <c r="L3170" s="114">
        <f>IF(C3170&lt;$G$6,Lähteandmed!$E$45*1.2*1.005*($G$6-O3170),0)</f>
        <v>10.164843360000001</v>
      </c>
      <c r="M3170" s="276" t="str">
        <f>IF(($G$4-Lähteandmed!$H$45*(Kraadpäevad!$G$4-Kraadpäevad!C3170))&gt;Lähteandmed!$I$45,($G$4-Lähteandmed!$H$45*(Kraadpäevad!$G$4-Kraadpäevad!C3170)),Lähteandmed!$I$45)</f>
        <v/>
      </c>
      <c r="N3170" s="114">
        <f>IFERROR(($G$4-M3170)/($G$4-C3170),Lähteandmed!$H$45)</f>
        <v>0</v>
      </c>
      <c r="O3170" s="276">
        <f t="shared" si="99"/>
        <v>12.2</v>
      </c>
      <c r="P3170" s="276">
        <f>IF(O3170&lt;($G$6-1),Lähteandmed!$E$45*1.2*1.005*(($G$6-1)-O3170),0)</f>
        <v>8.4122841600000005</v>
      </c>
    </row>
    <row r="3171" spans="2:16">
      <c r="B3171" s="113">
        <v>3167</v>
      </c>
      <c r="C3171" s="113">
        <v>10.5</v>
      </c>
      <c r="D3171" s="276" t="str">
        <f t="shared" si="98"/>
        <v>0</v>
      </c>
      <c r="L3171" s="114">
        <f>IF(C3171&lt;$G$6,Lähteandmed!$E$45*1.2*1.005*($G$6-O3171),0)</f>
        <v>13.144193999999999</v>
      </c>
      <c r="M3171" s="276" t="str">
        <f>IF(($G$4-Lähteandmed!$H$45*(Kraadpäevad!$G$4-Kraadpäevad!C3171))&gt;Lähteandmed!$I$45,($G$4-Lähteandmed!$H$45*(Kraadpäevad!$G$4-Kraadpäevad!C3171)),Lähteandmed!$I$45)</f>
        <v/>
      </c>
      <c r="N3171" s="114">
        <f>IFERROR(($G$4-M3171)/($G$4-C3171),Lähteandmed!$H$45)</f>
        <v>0</v>
      </c>
      <c r="O3171" s="276">
        <f t="shared" si="99"/>
        <v>10.5</v>
      </c>
      <c r="P3171" s="276">
        <f>IF(O3171&lt;($G$6-1),Lähteandmed!$E$45*1.2*1.005*(($G$6-1)-O3171),0)</f>
        <v>11.391634799999999</v>
      </c>
    </row>
    <row r="3172" spans="2:16">
      <c r="B3172" s="113">
        <v>3168</v>
      </c>
      <c r="C3172" s="113">
        <v>8.8000000000000007</v>
      </c>
      <c r="D3172" s="276">
        <f t="shared" si="98"/>
        <v>1.1887974958655789</v>
      </c>
      <c r="L3172" s="114">
        <f>IF(C3172&lt;$G$6,Lähteandmed!$E$45*1.2*1.005*($G$6-O3172),0)</f>
        <v>16.123544639999999</v>
      </c>
      <c r="M3172" s="276" t="str">
        <f>IF(($G$4-Lähteandmed!$H$45*(Kraadpäevad!$G$4-Kraadpäevad!C3172))&gt;Lähteandmed!$I$45,($G$4-Lähteandmed!$H$45*(Kraadpäevad!$G$4-Kraadpäevad!C3172)),Lähteandmed!$I$45)</f>
        <v/>
      </c>
      <c r="N3172" s="114">
        <f>IFERROR(($G$4-M3172)/($G$4-C3172),Lähteandmed!$H$45)</f>
        <v>0</v>
      </c>
      <c r="O3172" s="276">
        <f t="shared" si="99"/>
        <v>8.8000000000000007</v>
      </c>
      <c r="P3172" s="276">
        <f>IF(O3172&lt;($G$6-1),Lähteandmed!$E$45*1.2*1.005*(($G$6-1)-O3172),0)</f>
        <v>14.370985439999998</v>
      </c>
    </row>
    <row r="3173" spans="2:16">
      <c r="B3173" s="113">
        <v>3169</v>
      </c>
      <c r="C3173" s="113">
        <v>8.5</v>
      </c>
      <c r="D3173" s="276">
        <f t="shared" si="98"/>
        <v>1.4887974958655796</v>
      </c>
      <c r="L3173" s="114">
        <f>IF(C3173&lt;$G$6,Lähteandmed!$E$45*1.2*1.005*($G$6-O3173),0)</f>
        <v>16.649312399999999</v>
      </c>
      <c r="M3173" s="276" t="str">
        <f>IF(($G$4-Lähteandmed!$H$45*(Kraadpäevad!$G$4-Kraadpäevad!C3173))&gt;Lähteandmed!$I$45,($G$4-Lähteandmed!$H$45*(Kraadpäevad!$G$4-Kraadpäevad!C3173)),Lähteandmed!$I$45)</f>
        <v/>
      </c>
      <c r="N3173" s="114">
        <f>IFERROR(($G$4-M3173)/($G$4-C3173),Lähteandmed!$H$45)</f>
        <v>0</v>
      </c>
      <c r="O3173" s="276">
        <f t="shared" si="99"/>
        <v>8.5</v>
      </c>
      <c r="P3173" s="276">
        <f>IF(O3173&lt;($G$6-1),Lähteandmed!$E$45*1.2*1.005*(($G$6-1)-O3173),0)</f>
        <v>14.896753199999999</v>
      </c>
    </row>
    <row r="3174" spans="2:16">
      <c r="B3174" s="113">
        <v>3170</v>
      </c>
      <c r="C3174" s="113">
        <v>8.1999999999999993</v>
      </c>
      <c r="D3174" s="276">
        <f t="shared" si="98"/>
        <v>1.7887974958655803</v>
      </c>
      <c r="L3174" s="114">
        <f>IF(C3174&lt;$G$6,Lähteandmed!$E$45*1.2*1.005*($G$6-O3174),0)</f>
        <v>17.17508016</v>
      </c>
      <c r="M3174" s="276" t="str">
        <f>IF(($G$4-Lähteandmed!$H$45*(Kraadpäevad!$G$4-Kraadpäevad!C3174))&gt;Lähteandmed!$I$45,($G$4-Lähteandmed!$H$45*(Kraadpäevad!$G$4-Kraadpäevad!C3174)),Lähteandmed!$I$45)</f>
        <v/>
      </c>
      <c r="N3174" s="114">
        <f>IFERROR(($G$4-M3174)/($G$4-C3174),Lähteandmed!$H$45)</f>
        <v>0</v>
      </c>
      <c r="O3174" s="276">
        <f t="shared" si="99"/>
        <v>8.1999999999999993</v>
      </c>
      <c r="P3174" s="276">
        <f>IF(O3174&lt;($G$6-1),Lähteandmed!$E$45*1.2*1.005*(($G$6-1)-O3174),0)</f>
        <v>15.42252096</v>
      </c>
    </row>
    <row r="3175" spans="2:16">
      <c r="B3175" s="113">
        <v>3171</v>
      </c>
      <c r="C3175" s="113">
        <v>7.9</v>
      </c>
      <c r="D3175" s="276">
        <f t="shared" si="98"/>
        <v>2.0887974958655793</v>
      </c>
      <c r="L3175" s="114">
        <f>IF(C3175&lt;$G$6,Lähteandmed!$E$45*1.2*1.005*($G$6-O3175),0)</f>
        <v>17.700847919999998</v>
      </c>
      <c r="M3175" s="276" t="str">
        <f>IF(($G$4-Lähteandmed!$H$45*(Kraadpäevad!$G$4-Kraadpäevad!C3175))&gt;Lähteandmed!$I$45,($G$4-Lähteandmed!$H$45*(Kraadpäevad!$G$4-Kraadpäevad!C3175)),Lähteandmed!$I$45)</f>
        <v/>
      </c>
      <c r="N3175" s="114">
        <f>IFERROR(($G$4-M3175)/($G$4-C3175),Lähteandmed!$H$45)</f>
        <v>0</v>
      </c>
      <c r="O3175" s="276">
        <f t="shared" si="99"/>
        <v>7.9</v>
      </c>
      <c r="P3175" s="276">
        <f>IF(O3175&lt;($G$6-1),Lähteandmed!$E$45*1.2*1.005*(($G$6-1)-O3175),0)</f>
        <v>15.948288719999999</v>
      </c>
    </row>
    <row r="3176" spans="2:16">
      <c r="B3176" s="113">
        <v>3172</v>
      </c>
      <c r="C3176" s="113">
        <v>8.4</v>
      </c>
      <c r="D3176" s="276">
        <f t="shared" si="98"/>
        <v>1.5887974958655793</v>
      </c>
      <c r="L3176" s="114">
        <f>IF(C3176&lt;$G$6,Lähteandmed!$E$45*1.2*1.005*($G$6-O3176),0)</f>
        <v>16.824568319999997</v>
      </c>
      <c r="M3176" s="276" t="str">
        <f>IF(($G$4-Lähteandmed!$H$45*(Kraadpäevad!$G$4-Kraadpäevad!C3176))&gt;Lähteandmed!$I$45,($G$4-Lähteandmed!$H$45*(Kraadpäevad!$G$4-Kraadpäevad!C3176)),Lähteandmed!$I$45)</f>
        <v/>
      </c>
      <c r="N3176" s="114">
        <f>IFERROR(($G$4-M3176)/($G$4-C3176),Lähteandmed!$H$45)</f>
        <v>0</v>
      </c>
      <c r="O3176" s="276">
        <f t="shared" si="99"/>
        <v>8.4</v>
      </c>
      <c r="P3176" s="276">
        <f>IF(O3176&lt;($G$6-1),Lähteandmed!$E$45*1.2*1.005*(($G$6-1)-O3176),0)</f>
        <v>15.072009119999999</v>
      </c>
    </row>
    <row r="3177" spans="2:16">
      <c r="B3177" s="113">
        <v>3173</v>
      </c>
      <c r="C3177" s="113">
        <v>9</v>
      </c>
      <c r="D3177" s="276">
        <f t="shared" si="98"/>
        <v>0.98879749586557963</v>
      </c>
      <c r="L3177" s="114">
        <f>IF(C3177&lt;$G$6,Lähteandmed!$E$45*1.2*1.005*($G$6-O3177),0)</f>
        <v>15.773032799999999</v>
      </c>
      <c r="M3177" s="276" t="str">
        <f>IF(($G$4-Lähteandmed!$H$45*(Kraadpäevad!$G$4-Kraadpäevad!C3177))&gt;Lähteandmed!$I$45,($G$4-Lähteandmed!$H$45*(Kraadpäevad!$G$4-Kraadpäevad!C3177)),Lähteandmed!$I$45)</f>
        <v/>
      </c>
      <c r="N3177" s="114">
        <f>IFERROR(($G$4-M3177)/($G$4-C3177),Lähteandmed!$H$45)</f>
        <v>0</v>
      </c>
      <c r="O3177" s="276">
        <f t="shared" si="99"/>
        <v>9</v>
      </c>
      <c r="P3177" s="276">
        <f>IF(O3177&lt;($G$6-1),Lähteandmed!$E$45*1.2*1.005*(($G$6-1)-O3177),0)</f>
        <v>14.020473599999999</v>
      </c>
    </row>
    <row r="3178" spans="2:16">
      <c r="B3178" s="113">
        <v>3174</v>
      </c>
      <c r="C3178" s="113">
        <v>9.5</v>
      </c>
      <c r="D3178" s="276">
        <f t="shared" si="98"/>
        <v>0.48879749586557963</v>
      </c>
      <c r="L3178" s="114">
        <f>IF(C3178&lt;$G$6,Lähteandmed!$E$45*1.2*1.005*($G$6-O3178),0)</f>
        <v>14.896753199999999</v>
      </c>
      <c r="M3178" s="276" t="str">
        <f>IF(($G$4-Lähteandmed!$H$45*(Kraadpäevad!$G$4-Kraadpäevad!C3178))&gt;Lähteandmed!$I$45,($G$4-Lähteandmed!$H$45*(Kraadpäevad!$G$4-Kraadpäevad!C3178)),Lähteandmed!$I$45)</f>
        <v/>
      </c>
      <c r="N3178" s="114">
        <f>IFERROR(($G$4-M3178)/($G$4-C3178),Lähteandmed!$H$45)</f>
        <v>0</v>
      </c>
      <c r="O3178" s="276">
        <f t="shared" si="99"/>
        <v>9.5</v>
      </c>
      <c r="P3178" s="276">
        <f>IF(O3178&lt;($G$6-1),Lähteandmed!$E$45*1.2*1.005*(($G$6-1)-O3178),0)</f>
        <v>13.144193999999999</v>
      </c>
    </row>
    <row r="3179" spans="2:16">
      <c r="B3179" s="113">
        <v>3175</v>
      </c>
      <c r="C3179" s="113">
        <v>11.6</v>
      </c>
      <c r="D3179" s="276" t="str">
        <f t="shared" si="98"/>
        <v>0</v>
      </c>
      <c r="L3179" s="114">
        <f>IF(C3179&lt;$G$6,Lähteandmed!$E$45*1.2*1.005*($G$6-O3179),0)</f>
        <v>11.216378880000001</v>
      </c>
      <c r="M3179" s="276" t="str">
        <f>IF(($G$4-Lähteandmed!$H$45*(Kraadpäevad!$G$4-Kraadpäevad!C3179))&gt;Lähteandmed!$I$45,($G$4-Lähteandmed!$H$45*(Kraadpäevad!$G$4-Kraadpäevad!C3179)),Lähteandmed!$I$45)</f>
        <v/>
      </c>
      <c r="N3179" s="114">
        <f>IFERROR(($G$4-M3179)/($G$4-C3179),Lähteandmed!$H$45)</f>
        <v>0</v>
      </c>
      <c r="O3179" s="276">
        <f t="shared" si="99"/>
        <v>11.6</v>
      </c>
      <c r="P3179" s="276">
        <f>IF(O3179&lt;($G$6-1),Lähteandmed!$E$45*1.2*1.005*(($G$6-1)-O3179),0)</f>
        <v>9.4638196800000003</v>
      </c>
    </row>
    <row r="3180" spans="2:16">
      <c r="B3180" s="113">
        <v>3176</v>
      </c>
      <c r="C3180" s="113">
        <v>13.8</v>
      </c>
      <c r="D3180" s="276" t="str">
        <f t="shared" si="98"/>
        <v>0</v>
      </c>
      <c r="L3180" s="114">
        <f>IF(C3180&lt;$G$6,Lähteandmed!$E$45*1.2*1.005*($G$6-O3180),0)</f>
        <v>7.360748639999998</v>
      </c>
      <c r="M3180" s="276" t="str">
        <f>IF(($G$4-Lähteandmed!$H$45*(Kraadpäevad!$G$4-Kraadpäevad!C3180))&gt;Lähteandmed!$I$45,($G$4-Lähteandmed!$H$45*(Kraadpäevad!$G$4-Kraadpäevad!C3180)),Lähteandmed!$I$45)</f>
        <v/>
      </c>
      <c r="N3180" s="114">
        <f>IFERROR(($G$4-M3180)/($G$4-C3180),Lähteandmed!$H$45)</f>
        <v>0</v>
      </c>
      <c r="O3180" s="276">
        <f t="shared" si="99"/>
        <v>13.8</v>
      </c>
      <c r="P3180" s="276">
        <f>IF(O3180&lt;($G$6-1),Lähteandmed!$E$45*1.2*1.005*(($G$6-1)-O3180),0)</f>
        <v>5.6081894399999985</v>
      </c>
    </row>
    <row r="3181" spans="2:16">
      <c r="B3181" s="113">
        <v>3177</v>
      </c>
      <c r="C3181" s="113">
        <v>15.9</v>
      </c>
      <c r="D3181" s="276" t="str">
        <f t="shared" si="98"/>
        <v>0</v>
      </c>
      <c r="L3181" s="114">
        <f>IF(C3181&lt;$G$6,Lähteandmed!$E$45*1.2*1.005*($G$6-O3181),0)</f>
        <v>3.680374319999999</v>
      </c>
      <c r="M3181" s="276" t="str">
        <f>IF(($G$4-Lähteandmed!$H$45*(Kraadpäevad!$G$4-Kraadpäevad!C3181))&gt;Lähteandmed!$I$45,($G$4-Lähteandmed!$H$45*(Kraadpäevad!$G$4-Kraadpäevad!C3181)),Lähteandmed!$I$45)</f>
        <v/>
      </c>
      <c r="N3181" s="114">
        <f>IFERROR(($G$4-M3181)/($G$4-C3181),Lähteandmed!$H$45)</f>
        <v>0</v>
      </c>
      <c r="O3181" s="276">
        <f t="shared" si="99"/>
        <v>15.9</v>
      </c>
      <c r="P3181" s="276">
        <f>IF(O3181&lt;($G$6-1),Lähteandmed!$E$45*1.2*1.005*(($G$6-1)-O3181),0)</f>
        <v>1.9278151199999993</v>
      </c>
    </row>
    <row r="3182" spans="2:16">
      <c r="B3182" s="113">
        <v>3178</v>
      </c>
      <c r="C3182" s="113">
        <v>17.5</v>
      </c>
      <c r="D3182" s="276" t="str">
        <f t="shared" si="98"/>
        <v>0</v>
      </c>
      <c r="L3182" s="114">
        <f>IF(C3182&lt;$G$6,Lähteandmed!$E$45*1.2*1.005*($G$6-O3182),0)</f>
        <v>0.87627959999999994</v>
      </c>
      <c r="M3182" s="276" t="str">
        <f>IF(($G$4-Lähteandmed!$H$45*(Kraadpäevad!$G$4-Kraadpäevad!C3182))&gt;Lähteandmed!$I$45,($G$4-Lähteandmed!$H$45*(Kraadpäevad!$G$4-Kraadpäevad!C3182)),Lähteandmed!$I$45)</f>
        <v/>
      </c>
      <c r="N3182" s="114">
        <f>IFERROR(($G$4-M3182)/($G$4-C3182),Lähteandmed!$H$45)</f>
        <v>0</v>
      </c>
      <c r="O3182" s="276">
        <f t="shared" si="99"/>
        <v>17.5</v>
      </c>
      <c r="P3182" s="276">
        <f>IF(O3182&lt;($G$6-1),Lähteandmed!$E$45*1.2*1.005*(($G$6-1)-O3182),0)</f>
        <v>0</v>
      </c>
    </row>
    <row r="3183" spans="2:16">
      <c r="B3183" s="113">
        <v>3179</v>
      </c>
      <c r="C3183" s="113">
        <v>19</v>
      </c>
      <c r="D3183" s="276" t="str">
        <f t="shared" si="98"/>
        <v>0</v>
      </c>
      <c r="L3183" s="114">
        <f>IF(C3183&lt;$G$6,Lähteandmed!$E$45*1.2*1.005*($G$6-O3183),0)</f>
        <v>0</v>
      </c>
      <c r="M3183" s="276" t="str">
        <f>IF(($G$4-Lähteandmed!$H$45*(Kraadpäevad!$G$4-Kraadpäevad!C3183))&gt;Lähteandmed!$I$45,($G$4-Lähteandmed!$H$45*(Kraadpäevad!$G$4-Kraadpäevad!C3183)),Lähteandmed!$I$45)</f>
        <v/>
      </c>
      <c r="N3183" s="114">
        <f>IFERROR(($G$4-M3183)/($G$4-C3183),Lähteandmed!$H$45)</f>
        <v>0</v>
      </c>
      <c r="O3183" s="276">
        <f t="shared" si="99"/>
        <v>19</v>
      </c>
      <c r="P3183" s="276">
        <f>IF(O3183&lt;($G$6-1),Lähteandmed!$E$45*1.2*1.005*(($G$6-1)-O3183),0)</f>
        <v>0</v>
      </c>
    </row>
    <row r="3184" spans="2:16">
      <c r="B3184" s="113">
        <v>3180</v>
      </c>
      <c r="C3184" s="113">
        <v>20.6</v>
      </c>
      <c r="D3184" s="276" t="str">
        <f t="shared" si="98"/>
        <v>0</v>
      </c>
      <c r="L3184" s="114">
        <f>IF(C3184&lt;$G$6,Lähteandmed!$E$45*1.2*1.005*($G$6-O3184),0)</f>
        <v>0</v>
      </c>
      <c r="M3184" s="276" t="str">
        <f>IF(($G$4-Lähteandmed!$H$45*(Kraadpäevad!$G$4-Kraadpäevad!C3184))&gt;Lähteandmed!$I$45,($G$4-Lähteandmed!$H$45*(Kraadpäevad!$G$4-Kraadpäevad!C3184)),Lähteandmed!$I$45)</f>
        <v/>
      </c>
      <c r="N3184" s="114">
        <f>IFERROR(($G$4-M3184)/($G$4-C3184),Lähteandmed!$H$45)</f>
        <v>0</v>
      </c>
      <c r="O3184" s="276">
        <f t="shared" si="99"/>
        <v>20.6</v>
      </c>
      <c r="P3184" s="276">
        <f>IF(O3184&lt;($G$6-1),Lähteandmed!$E$45*1.2*1.005*(($G$6-1)-O3184),0)</f>
        <v>0</v>
      </c>
    </row>
    <row r="3185" spans="2:16">
      <c r="B3185" s="113">
        <v>3181</v>
      </c>
      <c r="C3185" s="113">
        <v>21.2</v>
      </c>
      <c r="D3185" s="276" t="str">
        <f t="shared" si="98"/>
        <v>0</v>
      </c>
      <c r="L3185" s="114">
        <f>IF(C3185&lt;$G$6,Lähteandmed!$E$45*1.2*1.005*($G$6-O3185),0)</f>
        <v>0</v>
      </c>
      <c r="M3185" s="276" t="str">
        <f>IF(($G$4-Lähteandmed!$H$45*(Kraadpäevad!$G$4-Kraadpäevad!C3185))&gt;Lähteandmed!$I$45,($G$4-Lähteandmed!$H$45*(Kraadpäevad!$G$4-Kraadpäevad!C3185)),Lähteandmed!$I$45)</f>
        <v/>
      </c>
      <c r="N3185" s="114">
        <f>IFERROR(($G$4-M3185)/($G$4-C3185),Lähteandmed!$H$45)</f>
        <v>0</v>
      </c>
      <c r="O3185" s="276">
        <f t="shared" si="99"/>
        <v>21.2</v>
      </c>
      <c r="P3185" s="276">
        <f>IF(O3185&lt;($G$6-1),Lähteandmed!$E$45*1.2*1.005*(($G$6-1)-O3185),0)</f>
        <v>0</v>
      </c>
    </row>
    <row r="3186" spans="2:16">
      <c r="B3186" s="113">
        <v>3182</v>
      </c>
      <c r="C3186" s="113">
        <v>21.9</v>
      </c>
      <c r="D3186" s="276" t="str">
        <f t="shared" si="98"/>
        <v>0</v>
      </c>
      <c r="L3186" s="114">
        <f>IF(C3186&lt;$G$6,Lähteandmed!$E$45*1.2*1.005*($G$6-O3186),0)</f>
        <v>0</v>
      </c>
      <c r="M3186" s="276" t="str">
        <f>IF(($G$4-Lähteandmed!$H$45*(Kraadpäevad!$G$4-Kraadpäevad!C3186))&gt;Lähteandmed!$I$45,($G$4-Lähteandmed!$H$45*(Kraadpäevad!$G$4-Kraadpäevad!C3186)),Lähteandmed!$I$45)</f>
        <v/>
      </c>
      <c r="N3186" s="114">
        <f>IFERROR(($G$4-M3186)/($G$4-C3186),Lähteandmed!$H$45)</f>
        <v>0</v>
      </c>
      <c r="O3186" s="276">
        <f t="shared" si="99"/>
        <v>21.9</v>
      </c>
      <c r="P3186" s="276">
        <f>IF(O3186&lt;($G$6-1),Lähteandmed!$E$45*1.2*1.005*(($G$6-1)-O3186),0)</f>
        <v>0</v>
      </c>
    </row>
    <row r="3187" spans="2:16">
      <c r="B3187" s="113">
        <v>3183</v>
      </c>
      <c r="C3187" s="113">
        <v>22.5</v>
      </c>
      <c r="D3187" s="276" t="str">
        <f t="shared" si="98"/>
        <v>0</v>
      </c>
      <c r="L3187" s="114">
        <f>IF(C3187&lt;$G$6,Lähteandmed!$E$45*1.2*1.005*($G$6-O3187),0)</f>
        <v>0</v>
      </c>
      <c r="M3187" s="276" t="str">
        <f>IF(($G$4-Lähteandmed!$H$45*(Kraadpäevad!$G$4-Kraadpäevad!C3187))&gt;Lähteandmed!$I$45,($G$4-Lähteandmed!$H$45*(Kraadpäevad!$G$4-Kraadpäevad!C3187)),Lähteandmed!$I$45)</f>
        <v/>
      </c>
      <c r="N3187" s="114">
        <f>IFERROR(($G$4-M3187)/($G$4-C3187),Lähteandmed!$H$45)</f>
        <v>0</v>
      </c>
      <c r="O3187" s="276">
        <f t="shared" si="99"/>
        <v>22.5</v>
      </c>
      <c r="P3187" s="276">
        <f>IF(O3187&lt;($G$6-1),Lähteandmed!$E$45*1.2*1.005*(($G$6-1)-O3187),0)</f>
        <v>0</v>
      </c>
    </row>
    <row r="3188" spans="2:16">
      <c r="B3188" s="113">
        <v>3184</v>
      </c>
      <c r="C3188" s="113">
        <v>22.4</v>
      </c>
      <c r="D3188" s="276" t="str">
        <f t="shared" si="98"/>
        <v>0</v>
      </c>
      <c r="L3188" s="114">
        <f>IF(C3188&lt;$G$6,Lähteandmed!$E$45*1.2*1.005*($G$6-O3188),0)</f>
        <v>0</v>
      </c>
      <c r="M3188" s="276" t="str">
        <f>IF(($G$4-Lähteandmed!$H$45*(Kraadpäevad!$G$4-Kraadpäevad!C3188))&gt;Lähteandmed!$I$45,($G$4-Lähteandmed!$H$45*(Kraadpäevad!$G$4-Kraadpäevad!C3188)),Lähteandmed!$I$45)</f>
        <v/>
      </c>
      <c r="N3188" s="114">
        <f>IFERROR(($G$4-M3188)/($G$4-C3188),Lähteandmed!$H$45)</f>
        <v>0</v>
      </c>
      <c r="O3188" s="276">
        <f t="shared" si="99"/>
        <v>22.4</v>
      </c>
      <c r="P3188" s="276">
        <f>IF(O3188&lt;($G$6-1),Lähteandmed!$E$45*1.2*1.005*(($G$6-1)-O3188),0)</f>
        <v>0</v>
      </c>
    </row>
    <row r="3189" spans="2:16">
      <c r="B3189" s="113">
        <v>3185</v>
      </c>
      <c r="C3189" s="113">
        <v>22.3</v>
      </c>
      <c r="D3189" s="276" t="str">
        <f t="shared" si="98"/>
        <v>0</v>
      </c>
      <c r="L3189" s="114">
        <f>IF(C3189&lt;$G$6,Lähteandmed!$E$45*1.2*1.005*($G$6-O3189),0)</f>
        <v>0</v>
      </c>
      <c r="M3189" s="276" t="str">
        <f>IF(($G$4-Lähteandmed!$H$45*(Kraadpäevad!$G$4-Kraadpäevad!C3189))&gt;Lähteandmed!$I$45,($G$4-Lähteandmed!$H$45*(Kraadpäevad!$G$4-Kraadpäevad!C3189)),Lähteandmed!$I$45)</f>
        <v/>
      </c>
      <c r="N3189" s="114">
        <f>IFERROR(($G$4-M3189)/($G$4-C3189),Lähteandmed!$H$45)</f>
        <v>0</v>
      </c>
      <c r="O3189" s="276">
        <f t="shared" si="99"/>
        <v>22.3</v>
      </c>
      <c r="P3189" s="276">
        <f>IF(O3189&lt;($G$6-1),Lähteandmed!$E$45*1.2*1.005*(($G$6-1)-O3189),0)</f>
        <v>0</v>
      </c>
    </row>
    <row r="3190" spans="2:16">
      <c r="B3190" s="113">
        <v>3186</v>
      </c>
      <c r="C3190" s="113">
        <v>22.2</v>
      </c>
      <c r="D3190" s="276" t="str">
        <f t="shared" si="98"/>
        <v>0</v>
      </c>
      <c r="L3190" s="114">
        <f>IF(C3190&lt;$G$6,Lähteandmed!$E$45*1.2*1.005*($G$6-O3190),0)</f>
        <v>0</v>
      </c>
      <c r="M3190" s="276" t="str">
        <f>IF(($G$4-Lähteandmed!$H$45*(Kraadpäevad!$G$4-Kraadpäevad!C3190))&gt;Lähteandmed!$I$45,($G$4-Lähteandmed!$H$45*(Kraadpäevad!$G$4-Kraadpäevad!C3190)),Lähteandmed!$I$45)</f>
        <v/>
      </c>
      <c r="N3190" s="114">
        <f>IFERROR(($G$4-M3190)/($G$4-C3190),Lähteandmed!$H$45)</f>
        <v>0</v>
      </c>
      <c r="O3190" s="276">
        <f t="shared" si="99"/>
        <v>22.2</v>
      </c>
      <c r="P3190" s="276">
        <f>IF(O3190&lt;($G$6-1),Lähteandmed!$E$45*1.2*1.005*(($G$6-1)-O3190),0)</f>
        <v>0</v>
      </c>
    </row>
    <row r="3191" spans="2:16">
      <c r="B3191" s="113">
        <v>3187</v>
      </c>
      <c r="C3191" s="113">
        <v>21.3</v>
      </c>
      <c r="D3191" s="276" t="str">
        <f t="shared" si="98"/>
        <v>0</v>
      </c>
      <c r="L3191" s="114">
        <f>IF(C3191&lt;$G$6,Lähteandmed!$E$45*1.2*1.005*($G$6-O3191),0)</f>
        <v>0</v>
      </c>
      <c r="M3191" s="276" t="str">
        <f>IF(($G$4-Lähteandmed!$H$45*(Kraadpäevad!$G$4-Kraadpäevad!C3191))&gt;Lähteandmed!$I$45,($G$4-Lähteandmed!$H$45*(Kraadpäevad!$G$4-Kraadpäevad!C3191)),Lähteandmed!$I$45)</f>
        <v/>
      </c>
      <c r="N3191" s="114">
        <f>IFERROR(($G$4-M3191)/($G$4-C3191),Lähteandmed!$H$45)</f>
        <v>0</v>
      </c>
      <c r="O3191" s="276">
        <f t="shared" si="99"/>
        <v>21.3</v>
      </c>
      <c r="P3191" s="276">
        <f>IF(O3191&lt;($G$6-1),Lähteandmed!$E$45*1.2*1.005*(($G$6-1)-O3191),0)</f>
        <v>0</v>
      </c>
    </row>
    <row r="3192" spans="2:16">
      <c r="B3192" s="113">
        <v>3188</v>
      </c>
      <c r="C3192" s="113">
        <v>20.3</v>
      </c>
      <c r="D3192" s="276" t="str">
        <f t="shared" si="98"/>
        <v>0</v>
      </c>
      <c r="L3192" s="114">
        <f>IF(C3192&lt;$G$6,Lähteandmed!$E$45*1.2*1.005*($G$6-O3192),0)</f>
        <v>0</v>
      </c>
      <c r="M3192" s="276" t="str">
        <f>IF(($G$4-Lähteandmed!$H$45*(Kraadpäevad!$G$4-Kraadpäevad!C3192))&gt;Lähteandmed!$I$45,($G$4-Lähteandmed!$H$45*(Kraadpäevad!$G$4-Kraadpäevad!C3192)),Lähteandmed!$I$45)</f>
        <v/>
      </c>
      <c r="N3192" s="114">
        <f>IFERROR(($G$4-M3192)/($G$4-C3192),Lähteandmed!$H$45)</f>
        <v>0</v>
      </c>
      <c r="O3192" s="276">
        <f t="shared" si="99"/>
        <v>20.3</v>
      </c>
      <c r="P3192" s="276">
        <f>IF(O3192&lt;($G$6-1),Lähteandmed!$E$45*1.2*1.005*(($G$6-1)-O3192),0)</f>
        <v>0</v>
      </c>
    </row>
    <row r="3193" spans="2:16">
      <c r="B3193" s="113">
        <v>3189</v>
      </c>
      <c r="C3193" s="113">
        <v>19.399999999999999</v>
      </c>
      <c r="D3193" s="276" t="str">
        <f t="shared" si="98"/>
        <v>0</v>
      </c>
      <c r="L3193" s="114">
        <f>IF(C3193&lt;$G$6,Lähteandmed!$E$45*1.2*1.005*($G$6-O3193),0)</f>
        <v>0</v>
      </c>
      <c r="M3193" s="276" t="str">
        <f>IF(($G$4-Lähteandmed!$H$45*(Kraadpäevad!$G$4-Kraadpäevad!C3193))&gt;Lähteandmed!$I$45,($G$4-Lähteandmed!$H$45*(Kraadpäevad!$G$4-Kraadpäevad!C3193)),Lähteandmed!$I$45)</f>
        <v/>
      </c>
      <c r="N3193" s="114">
        <f>IFERROR(($G$4-M3193)/($G$4-C3193),Lähteandmed!$H$45)</f>
        <v>0</v>
      </c>
      <c r="O3193" s="276">
        <f t="shared" si="99"/>
        <v>19.399999999999999</v>
      </c>
      <c r="P3193" s="276">
        <f>IF(O3193&lt;($G$6-1),Lähteandmed!$E$45*1.2*1.005*(($G$6-1)-O3193),0)</f>
        <v>0</v>
      </c>
    </row>
    <row r="3194" spans="2:16">
      <c r="B3194" s="113">
        <v>3190</v>
      </c>
      <c r="C3194" s="113">
        <v>17.7</v>
      </c>
      <c r="D3194" s="276" t="str">
        <f t="shared" si="98"/>
        <v>0</v>
      </c>
      <c r="L3194" s="114">
        <f>IF(C3194&lt;$G$6,Lähteandmed!$E$45*1.2*1.005*($G$6-O3194),0)</f>
        <v>0.52576776000000125</v>
      </c>
      <c r="M3194" s="276" t="str">
        <f>IF(($G$4-Lähteandmed!$H$45*(Kraadpäevad!$G$4-Kraadpäevad!C3194))&gt;Lähteandmed!$I$45,($G$4-Lähteandmed!$H$45*(Kraadpäevad!$G$4-Kraadpäevad!C3194)),Lähteandmed!$I$45)</f>
        <v/>
      </c>
      <c r="N3194" s="114">
        <f>IFERROR(($G$4-M3194)/($G$4-C3194),Lähteandmed!$H$45)</f>
        <v>0</v>
      </c>
      <c r="O3194" s="276">
        <f t="shared" si="99"/>
        <v>17.7</v>
      </c>
      <c r="P3194" s="276">
        <f>IF(O3194&lt;($G$6-1),Lähteandmed!$E$45*1.2*1.005*(($G$6-1)-O3194),0)</f>
        <v>0</v>
      </c>
    </row>
    <row r="3195" spans="2:16">
      <c r="B3195" s="113">
        <v>3191</v>
      </c>
      <c r="C3195" s="113">
        <v>16.100000000000001</v>
      </c>
      <c r="D3195" s="276" t="str">
        <f t="shared" si="98"/>
        <v>0</v>
      </c>
      <c r="L3195" s="114">
        <f>IF(C3195&lt;$G$6,Lähteandmed!$E$45*1.2*1.005*($G$6-O3195),0)</f>
        <v>3.3298624799999974</v>
      </c>
      <c r="M3195" s="276" t="str">
        <f>IF(($G$4-Lähteandmed!$H$45*(Kraadpäevad!$G$4-Kraadpäevad!C3195))&gt;Lähteandmed!$I$45,($G$4-Lähteandmed!$H$45*(Kraadpäevad!$G$4-Kraadpäevad!C3195)),Lähteandmed!$I$45)</f>
        <v/>
      </c>
      <c r="N3195" s="114">
        <f>IFERROR(($G$4-M3195)/($G$4-C3195),Lähteandmed!$H$45)</f>
        <v>0</v>
      </c>
      <c r="O3195" s="276">
        <f t="shared" si="99"/>
        <v>16.100000000000001</v>
      </c>
      <c r="P3195" s="276">
        <f>IF(O3195&lt;($G$6-1),Lähteandmed!$E$45*1.2*1.005*(($G$6-1)-O3195),0)</f>
        <v>1.5773032799999973</v>
      </c>
    </row>
    <row r="3196" spans="2:16">
      <c r="B3196" s="113">
        <v>3192</v>
      </c>
      <c r="C3196" s="113">
        <v>14.4</v>
      </c>
      <c r="D3196" s="276" t="str">
        <f t="shared" si="98"/>
        <v>0</v>
      </c>
      <c r="L3196" s="114">
        <f>IF(C3196&lt;$G$6,Lähteandmed!$E$45*1.2*1.005*($G$6-O3196),0)</f>
        <v>6.309213119999999</v>
      </c>
      <c r="M3196" s="276" t="str">
        <f>IF(($G$4-Lähteandmed!$H$45*(Kraadpäevad!$G$4-Kraadpäevad!C3196))&gt;Lähteandmed!$I$45,($G$4-Lähteandmed!$H$45*(Kraadpäevad!$G$4-Kraadpäevad!C3196)),Lähteandmed!$I$45)</f>
        <v/>
      </c>
      <c r="N3196" s="114">
        <f>IFERROR(($G$4-M3196)/($G$4-C3196),Lähteandmed!$H$45)</f>
        <v>0</v>
      </c>
      <c r="O3196" s="276">
        <f t="shared" si="99"/>
        <v>14.4</v>
      </c>
      <c r="P3196" s="276">
        <f>IF(O3196&lt;($G$6-1),Lähteandmed!$E$45*1.2*1.005*(($G$6-1)-O3196),0)</f>
        <v>4.5566539199999987</v>
      </c>
    </row>
    <row r="3197" spans="2:16">
      <c r="B3197" s="113">
        <v>3193</v>
      </c>
      <c r="C3197" s="113">
        <v>13.6</v>
      </c>
      <c r="D3197" s="276" t="str">
        <f t="shared" si="98"/>
        <v>0</v>
      </c>
      <c r="L3197" s="114">
        <f>IF(C3197&lt;$G$6,Lähteandmed!$E$45*1.2*1.005*($G$6-O3197),0)</f>
        <v>7.71126048</v>
      </c>
      <c r="M3197" s="276" t="str">
        <f>IF(($G$4-Lähteandmed!$H$45*(Kraadpäevad!$G$4-Kraadpäevad!C3197))&gt;Lähteandmed!$I$45,($G$4-Lähteandmed!$H$45*(Kraadpäevad!$G$4-Kraadpäevad!C3197)),Lähteandmed!$I$45)</f>
        <v/>
      </c>
      <c r="N3197" s="114">
        <f>IFERROR(($G$4-M3197)/($G$4-C3197),Lähteandmed!$H$45)</f>
        <v>0</v>
      </c>
      <c r="O3197" s="276">
        <f t="shared" si="99"/>
        <v>13.6</v>
      </c>
      <c r="P3197" s="276">
        <f>IF(O3197&lt;($G$6-1),Lähteandmed!$E$45*1.2*1.005*(($G$6-1)-O3197),0)</f>
        <v>5.9587012800000005</v>
      </c>
    </row>
    <row r="3198" spans="2:16">
      <c r="B3198" s="113">
        <v>3194</v>
      </c>
      <c r="C3198" s="113">
        <v>12.7</v>
      </c>
      <c r="D3198" s="276" t="str">
        <f t="shared" si="98"/>
        <v>0</v>
      </c>
      <c r="L3198" s="114">
        <f>IF(C3198&lt;$G$6,Lähteandmed!$E$45*1.2*1.005*($G$6-O3198),0)</f>
        <v>9.2885637600000006</v>
      </c>
      <c r="M3198" s="276" t="str">
        <f>IF(($G$4-Lähteandmed!$H$45*(Kraadpäevad!$G$4-Kraadpäevad!C3198))&gt;Lähteandmed!$I$45,($G$4-Lähteandmed!$H$45*(Kraadpäevad!$G$4-Kraadpäevad!C3198)),Lähteandmed!$I$45)</f>
        <v/>
      </c>
      <c r="N3198" s="114">
        <f>IFERROR(($G$4-M3198)/($G$4-C3198),Lähteandmed!$H$45)</f>
        <v>0</v>
      </c>
      <c r="O3198" s="276">
        <f t="shared" si="99"/>
        <v>12.7</v>
      </c>
      <c r="P3198" s="276">
        <f>IF(O3198&lt;($G$6-1),Lähteandmed!$E$45*1.2*1.005*(($G$6-1)-O3198),0)</f>
        <v>7.5360045600000003</v>
      </c>
    </row>
    <row r="3199" spans="2:16">
      <c r="B3199" s="113">
        <v>3195</v>
      </c>
      <c r="C3199" s="113">
        <v>11.9</v>
      </c>
      <c r="D3199" s="276" t="str">
        <f t="shared" si="98"/>
        <v>0</v>
      </c>
      <c r="L3199" s="114">
        <f>IF(C3199&lt;$G$6,Lähteandmed!$E$45*1.2*1.005*($G$6-O3199),0)</f>
        <v>10.690611119999998</v>
      </c>
      <c r="M3199" s="276" t="str">
        <f>IF(($G$4-Lähteandmed!$H$45*(Kraadpäevad!$G$4-Kraadpäevad!C3199))&gt;Lähteandmed!$I$45,($G$4-Lähteandmed!$H$45*(Kraadpäevad!$G$4-Kraadpäevad!C3199)),Lähteandmed!$I$45)</f>
        <v/>
      </c>
      <c r="N3199" s="114">
        <f>IFERROR(($G$4-M3199)/($G$4-C3199),Lähteandmed!$H$45)</f>
        <v>0</v>
      </c>
      <c r="O3199" s="276">
        <f t="shared" si="99"/>
        <v>11.9</v>
      </c>
      <c r="P3199" s="276">
        <f>IF(O3199&lt;($G$6-1),Lähteandmed!$E$45*1.2*1.005*(($G$6-1)-O3199),0)</f>
        <v>8.9380519199999995</v>
      </c>
    </row>
    <row r="3200" spans="2:16">
      <c r="B3200" s="113">
        <v>3196</v>
      </c>
      <c r="C3200" s="113">
        <v>11.8</v>
      </c>
      <c r="D3200" s="276" t="str">
        <f t="shared" si="98"/>
        <v>0</v>
      </c>
      <c r="L3200" s="114">
        <f>IF(C3200&lt;$G$6,Lähteandmed!$E$45*1.2*1.005*($G$6-O3200),0)</f>
        <v>10.865867039999998</v>
      </c>
      <c r="M3200" s="276" t="str">
        <f>IF(($G$4-Lähteandmed!$H$45*(Kraadpäevad!$G$4-Kraadpäevad!C3200))&gt;Lähteandmed!$I$45,($G$4-Lähteandmed!$H$45*(Kraadpäevad!$G$4-Kraadpäevad!C3200)),Lähteandmed!$I$45)</f>
        <v/>
      </c>
      <c r="N3200" s="114">
        <f>IFERROR(($G$4-M3200)/($G$4-C3200),Lähteandmed!$H$45)</f>
        <v>0</v>
      </c>
      <c r="O3200" s="276">
        <f t="shared" si="99"/>
        <v>11.8</v>
      </c>
      <c r="P3200" s="276">
        <f>IF(O3200&lt;($G$6-1),Lähteandmed!$E$45*1.2*1.005*(($G$6-1)-O3200),0)</f>
        <v>9.1133078399999974</v>
      </c>
    </row>
    <row r="3201" spans="2:16">
      <c r="B3201" s="113">
        <v>3197</v>
      </c>
      <c r="C3201" s="113">
        <v>11.6</v>
      </c>
      <c r="D3201" s="276" t="str">
        <f t="shared" si="98"/>
        <v>0</v>
      </c>
      <c r="L3201" s="114">
        <f>IF(C3201&lt;$G$6,Lähteandmed!$E$45*1.2*1.005*($G$6-O3201),0)</f>
        <v>11.216378880000001</v>
      </c>
      <c r="M3201" s="276" t="str">
        <f>IF(($G$4-Lähteandmed!$H$45*(Kraadpäevad!$G$4-Kraadpäevad!C3201))&gt;Lähteandmed!$I$45,($G$4-Lähteandmed!$H$45*(Kraadpäevad!$G$4-Kraadpäevad!C3201)),Lähteandmed!$I$45)</f>
        <v/>
      </c>
      <c r="N3201" s="114">
        <f>IFERROR(($G$4-M3201)/($G$4-C3201),Lähteandmed!$H$45)</f>
        <v>0</v>
      </c>
      <c r="O3201" s="276">
        <f t="shared" si="99"/>
        <v>11.6</v>
      </c>
      <c r="P3201" s="276">
        <f>IF(O3201&lt;($G$6-1),Lähteandmed!$E$45*1.2*1.005*(($G$6-1)-O3201),0)</f>
        <v>9.4638196800000003</v>
      </c>
    </row>
    <row r="3202" spans="2:16">
      <c r="B3202" s="113">
        <v>3198</v>
      </c>
      <c r="C3202" s="113">
        <v>11.5</v>
      </c>
      <c r="D3202" s="276" t="str">
        <f t="shared" si="98"/>
        <v>0</v>
      </c>
      <c r="L3202" s="114">
        <f>IF(C3202&lt;$G$6,Lähteandmed!$E$45*1.2*1.005*($G$6-O3202),0)</f>
        <v>11.391634799999999</v>
      </c>
      <c r="M3202" s="276" t="str">
        <f>IF(($G$4-Lähteandmed!$H$45*(Kraadpäevad!$G$4-Kraadpäevad!C3202))&gt;Lähteandmed!$I$45,($G$4-Lähteandmed!$H$45*(Kraadpäevad!$G$4-Kraadpäevad!C3202)),Lähteandmed!$I$45)</f>
        <v/>
      </c>
      <c r="N3202" s="114">
        <f>IFERROR(($G$4-M3202)/($G$4-C3202),Lähteandmed!$H$45)</f>
        <v>0</v>
      </c>
      <c r="O3202" s="276">
        <f t="shared" si="99"/>
        <v>11.5</v>
      </c>
      <c r="P3202" s="276">
        <f>IF(O3202&lt;($G$6-1),Lähteandmed!$E$45*1.2*1.005*(($G$6-1)-O3202),0)</f>
        <v>9.6390756</v>
      </c>
    </row>
    <row r="3203" spans="2:16">
      <c r="B3203" s="113">
        <v>3199</v>
      </c>
      <c r="C3203" s="113">
        <v>13.1</v>
      </c>
      <c r="D3203" s="276" t="str">
        <f t="shared" si="98"/>
        <v>0</v>
      </c>
      <c r="L3203" s="114">
        <f>IF(C3203&lt;$G$6,Lähteandmed!$E$45*1.2*1.005*($G$6-O3203),0)</f>
        <v>8.5875400800000001</v>
      </c>
      <c r="M3203" s="276" t="str">
        <f>IF(($G$4-Lähteandmed!$H$45*(Kraadpäevad!$G$4-Kraadpäevad!C3203))&gt;Lähteandmed!$I$45,($G$4-Lähteandmed!$H$45*(Kraadpäevad!$G$4-Kraadpäevad!C3203)),Lähteandmed!$I$45)</f>
        <v/>
      </c>
      <c r="N3203" s="114">
        <f>IFERROR(($G$4-M3203)/($G$4-C3203),Lähteandmed!$H$45)</f>
        <v>0</v>
      </c>
      <c r="O3203" s="276">
        <f t="shared" si="99"/>
        <v>13.1</v>
      </c>
      <c r="P3203" s="276">
        <f>IF(O3203&lt;($G$6-1),Lähteandmed!$E$45*1.2*1.005*(($G$6-1)-O3203),0)</f>
        <v>6.8349808799999998</v>
      </c>
    </row>
    <row r="3204" spans="2:16">
      <c r="B3204" s="113">
        <v>3200</v>
      </c>
      <c r="C3204" s="113">
        <v>14.8</v>
      </c>
      <c r="D3204" s="276" t="str">
        <f t="shared" ref="D3204:D3267" si="100">IFERROR(IF($G$5-C3204&gt;0,$G$5-C3204,"0"),0)</f>
        <v>0</v>
      </c>
      <c r="L3204" s="114">
        <f>IF(C3204&lt;$G$6,Lähteandmed!$E$45*1.2*1.005*($G$6-O3204),0)</f>
        <v>5.6081894399999985</v>
      </c>
      <c r="M3204" s="276" t="str">
        <f>IF(($G$4-Lähteandmed!$H$45*(Kraadpäevad!$G$4-Kraadpäevad!C3204))&gt;Lähteandmed!$I$45,($G$4-Lähteandmed!$H$45*(Kraadpäevad!$G$4-Kraadpäevad!C3204)),Lähteandmed!$I$45)</f>
        <v/>
      </c>
      <c r="N3204" s="114">
        <f>IFERROR(($G$4-M3204)/($G$4-C3204),Lähteandmed!$H$45)</f>
        <v>0</v>
      </c>
      <c r="O3204" s="276">
        <f t="shared" ref="O3204:O3267" si="101">N3204*($G$4-C3204)+C3204</f>
        <v>14.8</v>
      </c>
      <c r="P3204" s="276">
        <f>IF(O3204&lt;($G$6-1),Lähteandmed!$E$45*1.2*1.005*(($G$6-1)-O3204),0)</f>
        <v>3.8556302399999987</v>
      </c>
    </row>
    <row r="3205" spans="2:16">
      <c r="B3205" s="113">
        <v>3201</v>
      </c>
      <c r="C3205" s="113">
        <v>16.399999999999999</v>
      </c>
      <c r="D3205" s="276" t="str">
        <f t="shared" si="100"/>
        <v>0</v>
      </c>
      <c r="L3205" s="114">
        <f>IF(C3205&lt;$G$6,Lähteandmed!$E$45*1.2*1.005*($G$6-O3205),0)</f>
        <v>2.8040947200000024</v>
      </c>
      <c r="M3205" s="276" t="str">
        <f>IF(($G$4-Lähteandmed!$H$45*(Kraadpäevad!$G$4-Kraadpäevad!C3205))&gt;Lähteandmed!$I$45,($G$4-Lähteandmed!$H$45*(Kraadpäevad!$G$4-Kraadpäevad!C3205)),Lähteandmed!$I$45)</f>
        <v/>
      </c>
      <c r="N3205" s="114">
        <f>IFERROR(($G$4-M3205)/($G$4-C3205),Lähteandmed!$H$45)</f>
        <v>0</v>
      </c>
      <c r="O3205" s="276">
        <f t="shared" si="101"/>
        <v>16.399999999999999</v>
      </c>
      <c r="P3205" s="276">
        <f>IF(O3205&lt;($G$6-1),Lähteandmed!$E$45*1.2*1.005*(($G$6-1)-O3205),0)</f>
        <v>1.0515355200000025</v>
      </c>
    </row>
    <row r="3206" spans="2:16">
      <c r="B3206" s="113">
        <v>3202</v>
      </c>
      <c r="C3206" s="113">
        <v>18.600000000000001</v>
      </c>
      <c r="D3206" s="276" t="str">
        <f t="shared" si="100"/>
        <v>0</v>
      </c>
      <c r="L3206" s="114">
        <f>IF(C3206&lt;$G$6,Lähteandmed!$E$45*1.2*1.005*($G$6-O3206),0)</f>
        <v>0</v>
      </c>
      <c r="M3206" s="276" t="str">
        <f>IF(($G$4-Lähteandmed!$H$45*(Kraadpäevad!$G$4-Kraadpäevad!C3206))&gt;Lähteandmed!$I$45,($G$4-Lähteandmed!$H$45*(Kraadpäevad!$G$4-Kraadpäevad!C3206)),Lähteandmed!$I$45)</f>
        <v/>
      </c>
      <c r="N3206" s="114">
        <f>IFERROR(($G$4-M3206)/($G$4-C3206),Lähteandmed!$H$45)</f>
        <v>0</v>
      </c>
      <c r="O3206" s="276">
        <f t="shared" si="101"/>
        <v>18.600000000000001</v>
      </c>
      <c r="P3206" s="276">
        <f>IF(O3206&lt;($G$6-1),Lähteandmed!$E$45*1.2*1.005*(($G$6-1)-O3206),0)</f>
        <v>0</v>
      </c>
    </row>
    <row r="3207" spans="2:16">
      <c r="B3207" s="113">
        <v>3203</v>
      </c>
      <c r="C3207" s="113">
        <v>20.9</v>
      </c>
      <c r="D3207" s="276" t="str">
        <f t="shared" si="100"/>
        <v>0</v>
      </c>
      <c r="L3207" s="114">
        <f>IF(C3207&lt;$G$6,Lähteandmed!$E$45*1.2*1.005*($G$6-O3207),0)</f>
        <v>0</v>
      </c>
      <c r="M3207" s="276" t="str">
        <f>IF(($G$4-Lähteandmed!$H$45*(Kraadpäevad!$G$4-Kraadpäevad!C3207))&gt;Lähteandmed!$I$45,($G$4-Lähteandmed!$H$45*(Kraadpäevad!$G$4-Kraadpäevad!C3207)),Lähteandmed!$I$45)</f>
        <v/>
      </c>
      <c r="N3207" s="114">
        <f>IFERROR(($G$4-M3207)/($G$4-C3207),Lähteandmed!$H$45)</f>
        <v>0</v>
      </c>
      <c r="O3207" s="276">
        <f t="shared" si="101"/>
        <v>20.9</v>
      </c>
      <c r="P3207" s="276">
        <f>IF(O3207&lt;($G$6-1),Lähteandmed!$E$45*1.2*1.005*(($G$6-1)-O3207),0)</f>
        <v>0</v>
      </c>
    </row>
    <row r="3208" spans="2:16">
      <c r="B3208" s="113">
        <v>3204</v>
      </c>
      <c r="C3208" s="113">
        <v>23.1</v>
      </c>
      <c r="D3208" s="276" t="str">
        <f t="shared" si="100"/>
        <v>0</v>
      </c>
      <c r="L3208" s="114">
        <f>IF(C3208&lt;$G$6,Lähteandmed!$E$45*1.2*1.005*($G$6-O3208),0)</f>
        <v>0</v>
      </c>
      <c r="M3208" s="276" t="str">
        <f>IF(($G$4-Lähteandmed!$H$45*(Kraadpäevad!$G$4-Kraadpäevad!C3208))&gt;Lähteandmed!$I$45,($G$4-Lähteandmed!$H$45*(Kraadpäevad!$G$4-Kraadpäevad!C3208)),Lähteandmed!$I$45)</f>
        <v/>
      </c>
      <c r="N3208" s="114">
        <f>IFERROR(($G$4-M3208)/($G$4-C3208),Lähteandmed!$H$45)</f>
        <v>0</v>
      </c>
      <c r="O3208" s="276">
        <f t="shared" si="101"/>
        <v>23.1</v>
      </c>
      <c r="P3208" s="276">
        <f>IF(O3208&lt;($G$6-1),Lähteandmed!$E$45*1.2*1.005*(($G$6-1)-O3208),0)</f>
        <v>0</v>
      </c>
    </row>
    <row r="3209" spans="2:16">
      <c r="B3209" s="113">
        <v>3205</v>
      </c>
      <c r="C3209" s="113">
        <v>23</v>
      </c>
      <c r="D3209" s="276" t="str">
        <f t="shared" si="100"/>
        <v>0</v>
      </c>
      <c r="L3209" s="114">
        <f>IF(C3209&lt;$G$6,Lähteandmed!$E$45*1.2*1.005*($G$6-O3209),0)</f>
        <v>0</v>
      </c>
      <c r="M3209" s="276" t="str">
        <f>IF(($G$4-Lähteandmed!$H$45*(Kraadpäevad!$G$4-Kraadpäevad!C3209))&gt;Lähteandmed!$I$45,($G$4-Lähteandmed!$H$45*(Kraadpäevad!$G$4-Kraadpäevad!C3209)),Lähteandmed!$I$45)</f>
        <v/>
      </c>
      <c r="N3209" s="114">
        <f>IFERROR(($G$4-M3209)/($G$4-C3209),Lähteandmed!$H$45)</f>
        <v>0</v>
      </c>
      <c r="O3209" s="276">
        <f t="shared" si="101"/>
        <v>23</v>
      </c>
      <c r="P3209" s="276">
        <f>IF(O3209&lt;($G$6-1),Lähteandmed!$E$45*1.2*1.005*(($G$6-1)-O3209),0)</f>
        <v>0</v>
      </c>
    </row>
    <row r="3210" spans="2:16">
      <c r="B3210" s="113">
        <v>3206</v>
      </c>
      <c r="C3210" s="113">
        <v>22.9</v>
      </c>
      <c r="D3210" s="276" t="str">
        <f t="shared" si="100"/>
        <v>0</v>
      </c>
      <c r="L3210" s="114">
        <f>IF(C3210&lt;$G$6,Lähteandmed!$E$45*1.2*1.005*($G$6-O3210),0)</f>
        <v>0</v>
      </c>
      <c r="M3210" s="276" t="str">
        <f>IF(($G$4-Lähteandmed!$H$45*(Kraadpäevad!$G$4-Kraadpäevad!C3210))&gt;Lähteandmed!$I$45,($G$4-Lähteandmed!$H$45*(Kraadpäevad!$G$4-Kraadpäevad!C3210)),Lähteandmed!$I$45)</f>
        <v/>
      </c>
      <c r="N3210" s="114">
        <f>IFERROR(($G$4-M3210)/($G$4-C3210),Lähteandmed!$H$45)</f>
        <v>0</v>
      </c>
      <c r="O3210" s="276">
        <f t="shared" si="101"/>
        <v>22.9</v>
      </c>
      <c r="P3210" s="276">
        <f>IF(O3210&lt;($G$6-1),Lähteandmed!$E$45*1.2*1.005*(($G$6-1)-O3210),0)</f>
        <v>0</v>
      </c>
    </row>
    <row r="3211" spans="2:16">
      <c r="B3211" s="113">
        <v>3207</v>
      </c>
      <c r="C3211" s="113">
        <v>22.8</v>
      </c>
      <c r="D3211" s="276" t="str">
        <f t="shared" si="100"/>
        <v>0</v>
      </c>
      <c r="L3211" s="114">
        <f>IF(C3211&lt;$G$6,Lähteandmed!$E$45*1.2*1.005*($G$6-O3211),0)</f>
        <v>0</v>
      </c>
      <c r="M3211" s="276" t="str">
        <f>IF(($G$4-Lähteandmed!$H$45*(Kraadpäevad!$G$4-Kraadpäevad!C3211))&gt;Lähteandmed!$I$45,($G$4-Lähteandmed!$H$45*(Kraadpäevad!$G$4-Kraadpäevad!C3211)),Lähteandmed!$I$45)</f>
        <v/>
      </c>
      <c r="N3211" s="114">
        <f>IFERROR(($G$4-M3211)/($G$4-C3211),Lähteandmed!$H$45)</f>
        <v>0</v>
      </c>
      <c r="O3211" s="276">
        <f t="shared" si="101"/>
        <v>22.8</v>
      </c>
      <c r="P3211" s="276">
        <f>IF(O3211&lt;($G$6-1),Lähteandmed!$E$45*1.2*1.005*(($G$6-1)-O3211),0)</f>
        <v>0</v>
      </c>
    </row>
    <row r="3212" spans="2:16">
      <c r="B3212" s="113">
        <v>3208</v>
      </c>
      <c r="C3212" s="113">
        <v>22.3</v>
      </c>
      <c r="D3212" s="276" t="str">
        <f t="shared" si="100"/>
        <v>0</v>
      </c>
      <c r="L3212" s="114">
        <f>IF(C3212&lt;$G$6,Lähteandmed!$E$45*1.2*1.005*($G$6-O3212),0)</f>
        <v>0</v>
      </c>
      <c r="M3212" s="276" t="str">
        <f>IF(($G$4-Lähteandmed!$H$45*(Kraadpäevad!$G$4-Kraadpäevad!C3212))&gt;Lähteandmed!$I$45,($G$4-Lähteandmed!$H$45*(Kraadpäevad!$G$4-Kraadpäevad!C3212)),Lähteandmed!$I$45)</f>
        <v/>
      </c>
      <c r="N3212" s="114">
        <f>IFERROR(($G$4-M3212)/($G$4-C3212),Lähteandmed!$H$45)</f>
        <v>0</v>
      </c>
      <c r="O3212" s="276">
        <f t="shared" si="101"/>
        <v>22.3</v>
      </c>
      <c r="P3212" s="276">
        <f>IF(O3212&lt;($G$6-1),Lähteandmed!$E$45*1.2*1.005*(($G$6-1)-O3212),0)</f>
        <v>0</v>
      </c>
    </row>
    <row r="3213" spans="2:16">
      <c r="B3213" s="113">
        <v>3209</v>
      </c>
      <c r="C3213" s="113">
        <v>21.7</v>
      </c>
      <c r="D3213" s="276" t="str">
        <f t="shared" si="100"/>
        <v>0</v>
      </c>
      <c r="L3213" s="114">
        <f>IF(C3213&lt;$G$6,Lähteandmed!$E$45*1.2*1.005*($G$6-O3213),0)</f>
        <v>0</v>
      </c>
      <c r="M3213" s="276" t="str">
        <f>IF(($G$4-Lähteandmed!$H$45*(Kraadpäevad!$G$4-Kraadpäevad!C3213))&gt;Lähteandmed!$I$45,($G$4-Lähteandmed!$H$45*(Kraadpäevad!$G$4-Kraadpäevad!C3213)),Lähteandmed!$I$45)</f>
        <v/>
      </c>
      <c r="N3213" s="114">
        <f>IFERROR(($G$4-M3213)/($G$4-C3213),Lähteandmed!$H$45)</f>
        <v>0</v>
      </c>
      <c r="O3213" s="276">
        <f t="shared" si="101"/>
        <v>21.7</v>
      </c>
      <c r="P3213" s="276">
        <f>IF(O3213&lt;($G$6-1),Lähteandmed!$E$45*1.2*1.005*(($G$6-1)-O3213),0)</f>
        <v>0</v>
      </c>
    </row>
    <row r="3214" spans="2:16">
      <c r="B3214" s="113">
        <v>3210</v>
      </c>
      <c r="C3214" s="113">
        <v>21.2</v>
      </c>
      <c r="D3214" s="276" t="str">
        <f t="shared" si="100"/>
        <v>0</v>
      </c>
      <c r="L3214" s="114">
        <f>IF(C3214&lt;$G$6,Lähteandmed!$E$45*1.2*1.005*($G$6-O3214),0)</f>
        <v>0</v>
      </c>
      <c r="M3214" s="276" t="str">
        <f>IF(($G$4-Lähteandmed!$H$45*(Kraadpäevad!$G$4-Kraadpäevad!C3214))&gt;Lähteandmed!$I$45,($G$4-Lähteandmed!$H$45*(Kraadpäevad!$G$4-Kraadpäevad!C3214)),Lähteandmed!$I$45)</f>
        <v/>
      </c>
      <c r="N3214" s="114">
        <f>IFERROR(($G$4-M3214)/($G$4-C3214),Lähteandmed!$H$45)</f>
        <v>0</v>
      </c>
      <c r="O3214" s="276">
        <f t="shared" si="101"/>
        <v>21.2</v>
      </c>
      <c r="P3214" s="276">
        <f>IF(O3214&lt;($G$6-1),Lähteandmed!$E$45*1.2*1.005*(($G$6-1)-O3214),0)</f>
        <v>0</v>
      </c>
    </row>
    <row r="3215" spans="2:16">
      <c r="B3215" s="113">
        <v>3211</v>
      </c>
      <c r="C3215" s="113">
        <v>19.2</v>
      </c>
      <c r="D3215" s="276" t="str">
        <f t="shared" si="100"/>
        <v>0</v>
      </c>
      <c r="L3215" s="114">
        <f>IF(C3215&lt;$G$6,Lähteandmed!$E$45*1.2*1.005*($G$6-O3215),0)</f>
        <v>0</v>
      </c>
      <c r="M3215" s="276" t="str">
        <f>IF(($G$4-Lähteandmed!$H$45*(Kraadpäevad!$G$4-Kraadpäevad!C3215))&gt;Lähteandmed!$I$45,($G$4-Lähteandmed!$H$45*(Kraadpäevad!$G$4-Kraadpäevad!C3215)),Lähteandmed!$I$45)</f>
        <v/>
      </c>
      <c r="N3215" s="114">
        <f>IFERROR(($G$4-M3215)/($G$4-C3215),Lähteandmed!$H$45)</f>
        <v>0</v>
      </c>
      <c r="O3215" s="276">
        <f t="shared" si="101"/>
        <v>19.2</v>
      </c>
      <c r="P3215" s="276">
        <f>IF(O3215&lt;($G$6-1),Lähteandmed!$E$45*1.2*1.005*(($G$6-1)-O3215),0)</f>
        <v>0</v>
      </c>
    </row>
    <row r="3216" spans="2:16">
      <c r="B3216" s="113">
        <v>3212</v>
      </c>
      <c r="C3216" s="113">
        <v>17.100000000000001</v>
      </c>
      <c r="D3216" s="276" t="str">
        <f t="shared" si="100"/>
        <v>0</v>
      </c>
      <c r="L3216" s="114">
        <f>IF(C3216&lt;$G$6,Lähteandmed!$E$45*1.2*1.005*($G$6-O3216),0)</f>
        <v>1.5773032799999973</v>
      </c>
      <c r="M3216" s="276" t="str">
        <f>IF(($G$4-Lähteandmed!$H$45*(Kraadpäevad!$G$4-Kraadpäevad!C3216))&gt;Lähteandmed!$I$45,($G$4-Lähteandmed!$H$45*(Kraadpäevad!$G$4-Kraadpäevad!C3216)),Lähteandmed!$I$45)</f>
        <v/>
      </c>
      <c r="N3216" s="114">
        <f>IFERROR(($G$4-M3216)/($G$4-C3216),Lähteandmed!$H$45)</f>
        <v>0</v>
      </c>
      <c r="O3216" s="276">
        <f t="shared" si="101"/>
        <v>17.100000000000001</v>
      </c>
      <c r="P3216" s="276">
        <f>IF(O3216&lt;($G$6-1),Lähteandmed!$E$45*1.2*1.005*(($G$6-1)-O3216),0)</f>
        <v>0</v>
      </c>
    </row>
    <row r="3217" spans="2:16">
      <c r="B3217" s="113">
        <v>3213</v>
      </c>
      <c r="C3217" s="113">
        <v>15.1</v>
      </c>
      <c r="D3217" s="276" t="str">
        <f t="shared" si="100"/>
        <v>0</v>
      </c>
      <c r="L3217" s="114">
        <f>IF(C3217&lt;$G$6,Lähteandmed!$E$45*1.2*1.005*($G$6-O3217),0)</f>
        <v>5.0824216800000004</v>
      </c>
      <c r="M3217" s="276" t="str">
        <f>IF(($G$4-Lähteandmed!$H$45*(Kraadpäevad!$G$4-Kraadpäevad!C3217))&gt;Lähteandmed!$I$45,($G$4-Lähteandmed!$H$45*(Kraadpäevad!$G$4-Kraadpäevad!C3217)),Lähteandmed!$I$45)</f>
        <v/>
      </c>
      <c r="N3217" s="114">
        <f>IFERROR(($G$4-M3217)/($G$4-C3217),Lähteandmed!$H$45)</f>
        <v>0</v>
      </c>
      <c r="O3217" s="276">
        <f t="shared" si="101"/>
        <v>15.1</v>
      </c>
      <c r="P3217" s="276">
        <f>IF(O3217&lt;($G$6-1),Lähteandmed!$E$45*1.2*1.005*(($G$6-1)-O3217),0)</f>
        <v>3.3298624800000005</v>
      </c>
    </row>
    <row r="3218" spans="2:16">
      <c r="B3218" s="113">
        <v>3214</v>
      </c>
      <c r="C3218" s="113">
        <v>14.5</v>
      </c>
      <c r="D3218" s="276" t="str">
        <f t="shared" si="100"/>
        <v>0</v>
      </c>
      <c r="L3218" s="114">
        <f>IF(C3218&lt;$G$6,Lähteandmed!$E$45*1.2*1.005*($G$6-O3218),0)</f>
        <v>6.1339571999999993</v>
      </c>
      <c r="M3218" s="276" t="str">
        <f>IF(($G$4-Lähteandmed!$H$45*(Kraadpäevad!$G$4-Kraadpäevad!C3218))&gt;Lähteandmed!$I$45,($G$4-Lähteandmed!$H$45*(Kraadpäevad!$G$4-Kraadpäevad!C3218)),Lähteandmed!$I$45)</f>
        <v/>
      </c>
      <c r="N3218" s="114">
        <f>IFERROR(($G$4-M3218)/($G$4-C3218),Lähteandmed!$H$45)</f>
        <v>0</v>
      </c>
      <c r="O3218" s="276">
        <f t="shared" si="101"/>
        <v>14.5</v>
      </c>
      <c r="P3218" s="276">
        <f>IF(O3218&lt;($G$6-1),Lähteandmed!$E$45*1.2*1.005*(($G$6-1)-O3218),0)</f>
        <v>4.3813979999999999</v>
      </c>
    </row>
    <row r="3219" spans="2:16">
      <c r="B3219" s="113">
        <v>3215</v>
      </c>
      <c r="C3219" s="113">
        <v>13.9</v>
      </c>
      <c r="D3219" s="276" t="str">
        <f t="shared" si="100"/>
        <v>0</v>
      </c>
      <c r="L3219" s="114">
        <f>IF(C3219&lt;$G$6,Lähteandmed!$E$45*1.2*1.005*($G$6-O3219),0)</f>
        <v>7.1854927199999992</v>
      </c>
      <c r="M3219" s="276" t="str">
        <f>IF(($G$4-Lähteandmed!$H$45*(Kraadpäevad!$G$4-Kraadpäevad!C3219))&gt;Lähteandmed!$I$45,($G$4-Lähteandmed!$H$45*(Kraadpäevad!$G$4-Kraadpäevad!C3219)),Lähteandmed!$I$45)</f>
        <v/>
      </c>
      <c r="N3219" s="114">
        <f>IFERROR(($G$4-M3219)/($G$4-C3219),Lähteandmed!$H$45)</f>
        <v>0</v>
      </c>
      <c r="O3219" s="276">
        <f t="shared" si="101"/>
        <v>13.9</v>
      </c>
      <c r="P3219" s="276">
        <f>IF(O3219&lt;($G$6-1),Lähteandmed!$E$45*1.2*1.005*(($G$6-1)-O3219),0)</f>
        <v>5.4329335199999989</v>
      </c>
    </row>
    <row r="3220" spans="2:16">
      <c r="B3220" s="113">
        <v>3216</v>
      </c>
      <c r="C3220" s="113">
        <v>13.3</v>
      </c>
      <c r="D3220" s="276" t="str">
        <f t="shared" si="100"/>
        <v>0</v>
      </c>
      <c r="L3220" s="114">
        <f>IF(C3220&lt;$G$6,Lähteandmed!$E$45*1.2*1.005*($G$6-O3220),0)</f>
        <v>8.237028239999999</v>
      </c>
      <c r="M3220" s="276" t="str">
        <f>IF(($G$4-Lähteandmed!$H$45*(Kraadpäevad!$G$4-Kraadpäevad!C3220))&gt;Lähteandmed!$I$45,($G$4-Lähteandmed!$H$45*(Kraadpäevad!$G$4-Kraadpäevad!C3220)),Lähteandmed!$I$45)</f>
        <v/>
      </c>
      <c r="N3220" s="114">
        <f>IFERROR(($G$4-M3220)/($G$4-C3220),Lähteandmed!$H$45)</f>
        <v>0</v>
      </c>
      <c r="O3220" s="276">
        <f t="shared" si="101"/>
        <v>13.3</v>
      </c>
      <c r="P3220" s="276">
        <f>IF(O3220&lt;($G$6-1),Lähteandmed!$E$45*1.2*1.005*(($G$6-1)-O3220),0)</f>
        <v>6.4844690399999987</v>
      </c>
    </row>
    <row r="3221" spans="2:16">
      <c r="B3221" s="113">
        <v>3217</v>
      </c>
      <c r="C3221" s="113">
        <v>13.1</v>
      </c>
      <c r="D3221" s="276" t="str">
        <f t="shared" si="100"/>
        <v>0</v>
      </c>
      <c r="L3221" s="114">
        <f>IF(C3221&lt;$G$6,Lähteandmed!$E$45*1.2*1.005*($G$6-O3221),0)</f>
        <v>8.5875400800000001</v>
      </c>
      <c r="M3221" s="276" t="str">
        <f>IF(($G$4-Lähteandmed!$H$45*(Kraadpäevad!$G$4-Kraadpäevad!C3221))&gt;Lähteandmed!$I$45,($G$4-Lähteandmed!$H$45*(Kraadpäevad!$G$4-Kraadpäevad!C3221)),Lähteandmed!$I$45)</f>
        <v/>
      </c>
      <c r="N3221" s="114">
        <f>IFERROR(($G$4-M3221)/($G$4-C3221),Lähteandmed!$H$45)</f>
        <v>0</v>
      </c>
      <c r="O3221" s="276">
        <f t="shared" si="101"/>
        <v>13.1</v>
      </c>
      <c r="P3221" s="276">
        <f>IF(O3221&lt;($G$6-1),Lähteandmed!$E$45*1.2*1.005*(($G$6-1)-O3221),0)</f>
        <v>6.8349808799999998</v>
      </c>
    </row>
    <row r="3222" spans="2:16">
      <c r="B3222" s="113">
        <v>3218</v>
      </c>
      <c r="C3222" s="113">
        <v>13</v>
      </c>
      <c r="D3222" s="276" t="str">
        <f t="shared" si="100"/>
        <v>0</v>
      </c>
      <c r="L3222" s="114">
        <f>IF(C3222&lt;$G$6,Lähteandmed!$E$45*1.2*1.005*($G$6-O3222),0)</f>
        <v>8.7627959999999998</v>
      </c>
      <c r="M3222" s="276" t="str">
        <f>IF(($G$4-Lähteandmed!$H$45*(Kraadpäevad!$G$4-Kraadpäevad!C3222))&gt;Lähteandmed!$I$45,($G$4-Lähteandmed!$H$45*(Kraadpäevad!$G$4-Kraadpäevad!C3222)),Lähteandmed!$I$45)</f>
        <v/>
      </c>
      <c r="N3222" s="114">
        <f>IFERROR(($G$4-M3222)/($G$4-C3222),Lähteandmed!$H$45)</f>
        <v>0</v>
      </c>
      <c r="O3222" s="276">
        <f t="shared" si="101"/>
        <v>13</v>
      </c>
      <c r="P3222" s="276">
        <f>IF(O3222&lt;($G$6-1),Lähteandmed!$E$45*1.2*1.005*(($G$6-1)-O3222),0)</f>
        <v>7.0102367999999995</v>
      </c>
    </row>
    <row r="3223" spans="2:16">
      <c r="B3223" s="113">
        <v>3219</v>
      </c>
      <c r="C3223" s="113">
        <v>12.8</v>
      </c>
      <c r="D3223" s="276" t="str">
        <f t="shared" si="100"/>
        <v>0</v>
      </c>
      <c r="L3223" s="114">
        <f>IF(C3223&lt;$G$6,Lähteandmed!$E$45*1.2*1.005*($G$6-O3223),0)</f>
        <v>9.1133078399999974</v>
      </c>
      <c r="M3223" s="276" t="str">
        <f>IF(($G$4-Lähteandmed!$H$45*(Kraadpäevad!$G$4-Kraadpäevad!C3223))&gt;Lähteandmed!$I$45,($G$4-Lähteandmed!$H$45*(Kraadpäevad!$G$4-Kraadpäevad!C3223)),Lähteandmed!$I$45)</f>
        <v/>
      </c>
      <c r="N3223" s="114">
        <f>IFERROR(($G$4-M3223)/($G$4-C3223),Lähteandmed!$H$45)</f>
        <v>0</v>
      </c>
      <c r="O3223" s="276">
        <f t="shared" si="101"/>
        <v>12.8</v>
      </c>
      <c r="P3223" s="276">
        <f>IF(O3223&lt;($G$6-1),Lähteandmed!$E$45*1.2*1.005*(($G$6-1)-O3223),0)</f>
        <v>7.360748639999998</v>
      </c>
    </row>
    <row r="3224" spans="2:16">
      <c r="B3224" s="113">
        <v>3220</v>
      </c>
      <c r="C3224" s="113">
        <v>12.5</v>
      </c>
      <c r="D3224" s="276" t="str">
        <f t="shared" si="100"/>
        <v>0</v>
      </c>
      <c r="L3224" s="114">
        <f>IF(C3224&lt;$G$6,Lähteandmed!$E$45*1.2*1.005*($G$6-O3224),0)</f>
        <v>9.6390756</v>
      </c>
      <c r="M3224" s="276" t="str">
        <f>IF(($G$4-Lähteandmed!$H$45*(Kraadpäevad!$G$4-Kraadpäevad!C3224))&gt;Lähteandmed!$I$45,($G$4-Lähteandmed!$H$45*(Kraadpäevad!$G$4-Kraadpäevad!C3224)),Lähteandmed!$I$45)</f>
        <v/>
      </c>
      <c r="N3224" s="114">
        <f>IFERROR(($G$4-M3224)/($G$4-C3224),Lähteandmed!$H$45)</f>
        <v>0</v>
      </c>
      <c r="O3224" s="276">
        <f t="shared" si="101"/>
        <v>12.5</v>
      </c>
      <c r="P3224" s="276">
        <f>IF(O3224&lt;($G$6-1),Lähteandmed!$E$45*1.2*1.005*(($G$6-1)-O3224),0)</f>
        <v>7.8865163999999996</v>
      </c>
    </row>
    <row r="3225" spans="2:16">
      <c r="B3225" s="113">
        <v>3221</v>
      </c>
      <c r="C3225" s="113">
        <v>12.1</v>
      </c>
      <c r="D3225" s="276" t="str">
        <f t="shared" si="100"/>
        <v>0</v>
      </c>
      <c r="L3225" s="114">
        <f>IF(C3225&lt;$G$6,Lähteandmed!$E$45*1.2*1.005*($G$6-O3225),0)</f>
        <v>10.34009928</v>
      </c>
      <c r="M3225" s="276" t="str">
        <f>IF(($G$4-Lähteandmed!$H$45*(Kraadpäevad!$G$4-Kraadpäevad!C3225))&gt;Lähteandmed!$I$45,($G$4-Lähteandmed!$H$45*(Kraadpäevad!$G$4-Kraadpäevad!C3225)),Lähteandmed!$I$45)</f>
        <v/>
      </c>
      <c r="N3225" s="114">
        <f>IFERROR(($G$4-M3225)/($G$4-C3225),Lähteandmed!$H$45)</f>
        <v>0</v>
      </c>
      <c r="O3225" s="276">
        <f t="shared" si="101"/>
        <v>12.1</v>
      </c>
      <c r="P3225" s="276">
        <f>IF(O3225&lt;($G$6-1),Lähteandmed!$E$45*1.2*1.005*(($G$6-1)-O3225),0)</f>
        <v>8.5875400800000001</v>
      </c>
    </row>
    <row r="3226" spans="2:16">
      <c r="B3226" s="113">
        <v>3222</v>
      </c>
      <c r="C3226" s="113">
        <v>11.8</v>
      </c>
      <c r="D3226" s="276" t="str">
        <f t="shared" si="100"/>
        <v>0</v>
      </c>
      <c r="L3226" s="114">
        <f>IF(C3226&lt;$G$6,Lähteandmed!$E$45*1.2*1.005*($G$6-O3226),0)</f>
        <v>10.865867039999998</v>
      </c>
      <c r="M3226" s="276" t="str">
        <f>IF(($G$4-Lähteandmed!$H$45*(Kraadpäevad!$G$4-Kraadpäevad!C3226))&gt;Lähteandmed!$I$45,($G$4-Lähteandmed!$H$45*(Kraadpäevad!$G$4-Kraadpäevad!C3226)),Lähteandmed!$I$45)</f>
        <v/>
      </c>
      <c r="N3226" s="114">
        <f>IFERROR(($G$4-M3226)/($G$4-C3226),Lähteandmed!$H$45)</f>
        <v>0</v>
      </c>
      <c r="O3226" s="276">
        <f t="shared" si="101"/>
        <v>11.8</v>
      </c>
      <c r="P3226" s="276">
        <f>IF(O3226&lt;($G$6-1),Lähteandmed!$E$45*1.2*1.005*(($G$6-1)-O3226),0)</f>
        <v>9.1133078399999974</v>
      </c>
    </row>
    <row r="3227" spans="2:16">
      <c r="B3227" s="113">
        <v>3223</v>
      </c>
      <c r="C3227" s="113">
        <v>13</v>
      </c>
      <c r="D3227" s="276" t="str">
        <f t="shared" si="100"/>
        <v>0</v>
      </c>
      <c r="L3227" s="114">
        <f>IF(C3227&lt;$G$6,Lähteandmed!$E$45*1.2*1.005*($G$6-O3227),0)</f>
        <v>8.7627959999999998</v>
      </c>
      <c r="M3227" s="276" t="str">
        <f>IF(($G$4-Lähteandmed!$H$45*(Kraadpäevad!$G$4-Kraadpäevad!C3227))&gt;Lähteandmed!$I$45,($G$4-Lähteandmed!$H$45*(Kraadpäevad!$G$4-Kraadpäevad!C3227)),Lähteandmed!$I$45)</f>
        <v/>
      </c>
      <c r="N3227" s="114">
        <f>IFERROR(($G$4-M3227)/($G$4-C3227),Lähteandmed!$H$45)</f>
        <v>0</v>
      </c>
      <c r="O3227" s="276">
        <f t="shared" si="101"/>
        <v>13</v>
      </c>
      <c r="P3227" s="276">
        <f>IF(O3227&lt;($G$6-1),Lähteandmed!$E$45*1.2*1.005*(($G$6-1)-O3227),0)</f>
        <v>7.0102367999999995</v>
      </c>
    </row>
    <row r="3228" spans="2:16">
      <c r="B3228" s="113">
        <v>3224</v>
      </c>
      <c r="C3228" s="113">
        <v>14.1</v>
      </c>
      <c r="D3228" s="276" t="str">
        <f t="shared" si="100"/>
        <v>0</v>
      </c>
      <c r="L3228" s="114">
        <f>IF(C3228&lt;$G$6,Lähteandmed!$E$45*1.2*1.005*($G$6-O3228),0)</f>
        <v>6.8349808799999998</v>
      </c>
      <c r="M3228" s="276" t="str">
        <f>IF(($G$4-Lähteandmed!$H$45*(Kraadpäevad!$G$4-Kraadpäevad!C3228))&gt;Lähteandmed!$I$45,($G$4-Lähteandmed!$H$45*(Kraadpäevad!$G$4-Kraadpäevad!C3228)),Lähteandmed!$I$45)</f>
        <v/>
      </c>
      <c r="N3228" s="114">
        <f>IFERROR(($G$4-M3228)/($G$4-C3228),Lähteandmed!$H$45)</f>
        <v>0</v>
      </c>
      <c r="O3228" s="276">
        <f t="shared" si="101"/>
        <v>14.1</v>
      </c>
      <c r="P3228" s="276">
        <f>IF(O3228&lt;($G$6-1),Lähteandmed!$E$45*1.2*1.005*(($G$6-1)-O3228),0)</f>
        <v>5.0824216800000004</v>
      </c>
    </row>
    <row r="3229" spans="2:16">
      <c r="B3229" s="113">
        <v>3225</v>
      </c>
      <c r="C3229" s="113">
        <v>15.3</v>
      </c>
      <c r="D3229" s="276" t="str">
        <f t="shared" si="100"/>
        <v>0</v>
      </c>
      <c r="L3229" s="114">
        <f>IF(C3229&lt;$G$6,Lähteandmed!$E$45*1.2*1.005*($G$6-O3229),0)</f>
        <v>4.7319098399999984</v>
      </c>
      <c r="M3229" s="276" t="str">
        <f>IF(($G$4-Lähteandmed!$H$45*(Kraadpäevad!$G$4-Kraadpäevad!C3229))&gt;Lähteandmed!$I$45,($G$4-Lähteandmed!$H$45*(Kraadpäevad!$G$4-Kraadpäevad!C3229)),Lähteandmed!$I$45)</f>
        <v/>
      </c>
      <c r="N3229" s="114">
        <f>IFERROR(($G$4-M3229)/($G$4-C3229),Lähteandmed!$H$45)</f>
        <v>0</v>
      </c>
      <c r="O3229" s="276">
        <f t="shared" si="101"/>
        <v>15.3</v>
      </c>
      <c r="P3229" s="276">
        <f>IF(O3229&lt;($G$6-1),Lähteandmed!$E$45*1.2*1.005*(($G$6-1)-O3229),0)</f>
        <v>2.9793506399999985</v>
      </c>
    </row>
    <row r="3230" spans="2:16">
      <c r="B3230" s="113">
        <v>3226</v>
      </c>
      <c r="C3230" s="113">
        <v>16.7</v>
      </c>
      <c r="D3230" s="276" t="str">
        <f t="shared" si="100"/>
        <v>0</v>
      </c>
      <c r="L3230" s="114">
        <f>IF(C3230&lt;$G$6,Lähteandmed!$E$45*1.2*1.005*($G$6-O3230),0)</f>
        <v>2.2783269600000011</v>
      </c>
      <c r="M3230" s="276" t="str">
        <f>IF(($G$4-Lähteandmed!$H$45*(Kraadpäevad!$G$4-Kraadpäevad!C3230))&gt;Lähteandmed!$I$45,($G$4-Lähteandmed!$H$45*(Kraadpäevad!$G$4-Kraadpäevad!C3230)),Lähteandmed!$I$45)</f>
        <v/>
      </c>
      <c r="N3230" s="114">
        <f>IFERROR(($G$4-M3230)/($G$4-C3230),Lähteandmed!$H$45)</f>
        <v>0</v>
      </c>
      <c r="O3230" s="276">
        <f t="shared" si="101"/>
        <v>16.7</v>
      </c>
      <c r="P3230" s="276">
        <f>IF(O3230&lt;($G$6-1),Lähteandmed!$E$45*1.2*1.005*(($G$6-1)-O3230),0)</f>
        <v>0.52576776000000125</v>
      </c>
    </row>
    <row r="3231" spans="2:16">
      <c r="B3231" s="113">
        <v>3227</v>
      </c>
      <c r="C3231" s="113">
        <v>18</v>
      </c>
      <c r="D3231" s="276" t="str">
        <f t="shared" si="100"/>
        <v>0</v>
      </c>
      <c r="L3231" s="114">
        <f>IF(C3231&lt;$G$6,Lähteandmed!$E$45*1.2*1.005*($G$6-O3231),0)</f>
        <v>0</v>
      </c>
      <c r="M3231" s="276" t="str">
        <f>IF(($G$4-Lähteandmed!$H$45*(Kraadpäevad!$G$4-Kraadpäevad!C3231))&gt;Lähteandmed!$I$45,($G$4-Lähteandmed!$H$45*(Kraadpäevad!$G$4-Kraadpäevad!C3231)),Lähteandmed!$I$45)</f>
        <v/>
      </c>
      <c r="N3231" s="114">
        <f>IFERROR(($G$4-M3231)/($G$4-C3231),Lähteandmed!$H$45)</f>
        <v>0</v>
      </c>
      <c r="O3231" s="276">
        <f t="shared" si="101"/>
        <v>18</v>
      </c>
      <c r="P3231" s="276">
        <f>IF(O3231&lt;($G$6-1),Lähteandmed!$E$45*1.2*1.005*(($G$6-1)-O3231),0)</f>
        <v>0</v>
      </c>
    </row>
    <row r="3232" spans="2:16">
      <c r="B3232" s="113">
        <v>3228</v>
      </c>
      <c r="C3232" s="113">
        <v>19.399999999999999</v>
      </c>
      <c r="D3232" s="276" t="str">
        <f t="shared" si="100"/>
        <v>0</v>
      </c>
      <c r="L3232" s="114">
        <f>IF(C3232&lt;$G$6,Lähteandmed!$E$45*1.2*1.005*($G$6-O3232),0)</f>
        <v>0</v>
      </c>
      <c r="M3232" s="276" t="str">
        <f>IF(($G$4-Lähteandmed!$H$45*(Kraadpäevad!$G$4-Kraadpäevad!C3232))&gt;Lähteandmed!$I$45,($G$4-Lähteandmed!$H$45*(Kraadpäevad!$G$4-Kraadpäevad!C3232)),Lähteandmed!$I$45)</f>
        <v/>
      </c>
      <c r="N3232" s="114">
        <f>IFERROR(($G$4-M3232)/($G$4-C3232),Lähteandmed!$H$45)</f>
        <v>0</v>
      </c>
      <c r="O3232" s="276">
        <f t="shared" si="101"/>
        <v>19.399999999999999</v>
      </c>
      <c r="P3232" s="276">
        <f>IF(O3232&lt;($G$6-1),Lähteandmed!$E$45*1.2*1.005*(($G$6-1)-O3232),0)</f>
        <v>0</v>
      </c>
    </row>
    <row r="3233" spans="2:16">
      <c r="B3233" s="113">
        <v>3229</v>
      </c>
      <c r="C3233" s="113">
        <v>20.100000000000001</v>
      </c>
      <c r="D3233" s="276" t="str">
        <f t="shared" si="100"/>
        <v>0</v>
      </c>
      <c r="L3233" s="114">
        <f>IF(C3233&lt;$G$6,Lähteandmed!$E$45*1.2*1.005*($G$6-O3233),0)</f>
        <v>0</v>
      </c>
      <c r="M3233" s="276" t="str">
        <f>IF(($G$4-Lähteandmed!$H$45*(Kraadpäevad!$G$4-Kraadpäevad!C3233))&gt;Lähteandmed!$I$45,($G$4-Lähteandmed!$H$45*(Kraadpäevad!$G$4-Kraadpäevad!C3233)),Lähteandmed!$I$45)</f>
        <v/>
      </c>
      <c r="N3233" s="114">
        <f>IFERROR(($G$4-M3233)/($G$4-C3233),Lähteandmed!$H$45)</f>
        <v>0</v>
      </c>
      <c r="O3233" s="276">
        <f t="shared" si="101"/>
        <v>20.100000000000001</v>
      </c>
      <c r="P3233" s="276">
        <f>IF(O3233&lt;($G$6-1),Lähteandmed!$E$45*1.2*1.005*(($G$6-1)-O3233),0)</f>
        <v>0</v>
      </c>
    </row>
    <row r="3234" spans="2:16">
      <c r="B3234" s="113">
        <v>3230</v>
      </c>
      <c r="C3234" s="113">
        <v>20.9</v>
      </c>
      <c r="D3234" s="276" t="str">
        <f t="shared" si="100"/>
        <v>0</v>
      </c>
      <c r="L3234" s="114">
        <f>IF(C3234&lt;$G$6,Lähteandmed!$E$45*1.2*1.005*($G$6-O3234),0)</f>
        <v>0</v>
      </c>
      <c r="M3234" s="276" t="str">
        <f>IF(($G$4-Lähteandmed!$H$45*(Kraadpäevad!$G$4-Kraadpäevad!C3234))&gt;Lähteandmed!$I$45,($G$4-Lähteandmed!$H$45*(Kraadpäevad!$G$4-Kraadpäevad!C3234)),Lähteandmed!$I$45)</f>
        <v/>
      </c>
      <c r="N3234" s="114">
        <f>IFERROR(($G$4-M3234)/($G$4-C3234),Lähteandmed!$H$45)</f>
        <v>0</v>
      </c>
      <c r="O3234" s="276">
        <f t="shared" si="101"/>
        <v>20.9</v>
      </c>
      <c r="P3234" s="276">
        <f>IF(O3234&lt;($G$6-1),Lähteandmed!$E$45*1.2*1.005*(($G$6-1)-O3234),0)</f>
        <v>0</v>
      </c>
    </row>
    <row r="3235" spans="2:16">
      <c r="B3235" s="113">
        <v>3231</v>
      </c>
      <c r="C3235" s="113">
        <v>21.6</v>
      </c>
      <c r="D3235" s="276" t="str">
        <f t="shared" si="100"/>
        <v>0</v>
      </c>
      <c r="L3235" s="114">
        <f>IF(C3235&lt;$G$6,Lähteandmed!$E$45*1.2*1.005*($G$6-O3235),0)</f>
        <v>0</v>
      </c>
      <c r="M3235" s="276" t="str">
        <f>IF(($G$4-Lähteandmed!$H$45*(Kraadpäevad!$G$4-Kraadpäevad!C3235))&gt;Lähteandmed!$I$45,($G$4-Lähteandmed!$H$45*(Kraadpäevad!$G$4-Kraadpäevad!C3235)),Lähteandmed!$I$45)</f>
        <v/>
      </c>
      <c r="N3235" s="114">
        <f>IFERROR(($G$4-M3235)/($G$4-C3235),Lähteandmed!$H$45)</f>
        <v>0</v>
      </c>
      <c r="O3235" s="276">
        <f t="shared" si="101"/>
        <v>21.6</v>
      </c>
      <c r="P3235" s="276">
        <f>IF(O3235&lt;($G$6-1),Lähteandmed!$E$45*1.2*1.005*(($G$6-1)-O3235),0)</f>
        <v>0</v>
      </c>
    </row>
    <row r="3236" spans="2:16">
      <c r="B3236" s="113">
        <v>3232</v>
      </c>
      <c r="C3236" s="113">
        <v>21.3</v>
      </c>
      <c r="D3236" s="276" t="str">
        <f t="shared" si="100"/>
        <v>0</v>
      </c>
      <c r="L3236" s="114">
        <f>IF(C3236&lt;$G$6,Lähteandmed!$E$45*1.2*1.005*($G$6-O3236),0)</f>
        <v>0</v>
      </c>
      <c r="M3236" s="276" t="str">
        <f>IF(($G$4-Lähteandmed!$H$45*(Kraadpäevad!$G$4-Kraadpäevad!C3236))&gt;Lähteandmed!$I$45,($G$4-Lähteandmed!$H$45*(Kraadpäevad!$G$4-Kraadpäevad!C3236)),Lähteandmed!$I$45)</f>
        <v/>
      </c>
      <c r="N3236" s="114">
        <f>IFERROR(($G$4-M3236)/($G$4-C3236),Lähteandmed!$H$45)</f>
        <v>0</v>
      </c>
      <c r="O3236" s="276">
        <f t="shared" si="101"/>
        <v>21.3</v>
      </c>
      <c r="P3236" s="276">
        <f>IF(O3236&lt;($G$6-1),Lähteandmed!$E$45*1.2*1.005*(($G$6-1)-O3236),0)</f>
        <v>0</v>
      </c>
    </row>
    <row r="3237" spans="2:16">
      <c r="B3237" s="113">
        <v>3233</v>
      </c>
      <c r="C3237" s="113">
        <v>20.9</v>
      </c>
      <c r="D3237" s="276" t="str">
        <f t="shared" si="100"/>
        <v>0</v>
      </c>
      <c r="L3237" s="114">
        <f>IF(C3237&lt;$G$6,Lähteandmed!$E$45*1.2*1.005*($G$6-O3237),0)</f>
        <v>0</v>
      </c>
      <c r="M3237" s="276" t="str">
        <f>IF(($G$4-Lähteandmed!$H$45*(Kraadpäevad!$G$4-Kraadpäevad!C3237))&gt;Lähteandmed!$I$45,($G$4-Lähteandmed!$H$45*(Kraadpäevad!$G$4-Kraadpäevad!C3237)),Lähteandmed!$I$45)</f>
        <v/>
      </c>
      <c r="N3237" s="114">
        <f>IFERROR(($G$4-M3237)/($G$4-C3237),Lähteandmed!$H$45)</f>
        <v>0</v>
      </c>
      <c r="O3237" s="276">
        <f t="shared" si="101"/>
        <v>20.9</v>
      </c>
      <c r="P3237" s="276">
        <f>IF(O3237&lt;($G$6-1),Lähteandmed!$E$45*1.2*1.005*(($G$6-1)-O3237),0)</f>
        <v>0</v>
      </c>
    </row>
    <row r="3238" spans="2:16">
      <c r="B3238" s="113">
        <v>3234</v>
      </c>
      <c r="C3238" s="113">
        <v>20.6</v>
      </c>
      <c r="D3238" s="276" t="str">
        <f t="shared" si="100"/>
        <v>0</v>
      </c>
      <c r="L3238" s="114">
        <f>IF(C3238&lt;$G$6,Lähteandmed!$E$45*1.2*1.005*($G$6-O3238),0)</f>
        <v>0</v>
      </c>
      <c r="M3238" s="276" t="str">
        <f>IF(($G$4-Lähteandmed!$H$45*(Kraadpäevad!$G$4-Kraadpäevad!C3238))&gt;Lähteandmed!$I$45,($G$4-Lähteandmed!$H$45*(Kraadpäevad!$G$4-Kraadpäevad!C3238)),Lähteandmed!$I$45)</f>
        <v/>
      </c>
      <c r="N3238" s="114">
        <f>IFERROR(($G$4-M3238)/($G$4-C3238),Lähteandmed!$H$45)</f>
        <v>0</v>
      </c>
      <c r="O3238" s="276">
        <f t="shared" si="101"/>
        <v>20.6</v>
      </c>
      <c r="P3238" s="276">
        <f>IF(O3238&lt;($G$6-1),Lähteandmed!$E$45*1.2*1.005*(($G$6-1)-O3238),0)</f>
        <v>0</v>
      </c>
    </row>
    <row r="3239" spans="2:16">
      <c r="B3239" s="113">
        <v>3235</v>
      </c>
      <c r="C3239" s="113">
        <v>19.2</v>
      </c>
      <c r="D3239" s="276" t="str">
        <f t="shared" si="100"/>
        <v>0</v>
      </c>
      <c r="L3239" s="114">
        <f>IF(C3239&lt;$G$6,Lähteandmed!$E$45*1.2*1.005*($G$6-O3239),0)</f>
        <v>0</v>
      </c>
      <c r="M3239" s="276" t="str">
        <f>IF(($G$4-Lähteandmed!$H$45*(Kraadpäevad!$G$4-Kraadpäevad!C3239))&gt;Lähteandmed!$I$45,($G$4-Lähteandmed!$H$45*(Kraadpäevad!$G$4-Kraadpäevad!C3239)),Lähteandmed!$I$45)</f>
        <v/>
      </c>
      <c r="N3239" s="114">
        <f>IFERROR(($G$4-M3239)/($G$4-C3239),Lähteandmed!$H$45)</f>
        <v>0</v>
      </c>
      <c r="O3239" s="276">
        <f t="shared" si="101"/>
        <v>19.2</v>
      </c>
      <c r="P3239" s="276">
        <f>IF(O3239&lt;($G$6-1),Lähteandmed!$E$45*1.2*1.005*(($G$6-1)-O3239),0)</f>
        <v>0</v>
      </c>
    </row>
    <row r="3240" spans="2:16">
      <c r="B3240" s="113">
        <v>3236</v>
      </c>
      <c r="C3240" s="113">
        <v>17.7</v>
      </c>
      <c r="D3240" s="276" t="str">
        <f t="shared" si="100"/>
        <v>0</v>
      </c>
      <c r="L3240" s="114">
        <f>IF(C3240&lt;$G$6,Lähteandmed!$E$45*1.2*1.005*($G$6-O3240),0)</f>
        <v>0.52576776000000125</v>
      </c>
      <c r="M3240" s="276" t="str">
        <f>IF(($G$4-Lähteandmed!$H$45*(Kraadpäevad!$G$4-Kraadpäevad!C3240))&gt;Lähteandmed!$I$45,($G$4-Lähteandmed!$H$45*(Kraadpäevad!$G$4-Kraadpäevad!C3240)),Lähteandmed!$I$45)</f>
        <v/>
      </c>
      <c r="N3240" s="114">
        <f>IFERROR(($G$4-M3240)/($G$4-C3240),Lähteandmed!$H$45)</f>
        <v>0</v>
      </c>
      <c r="O3240" s="276">
        <f t="shared" si="101"/>
        <v>17.7</v>
      </c>
      <c r="P3240" s="276">
        <f>IF(O3240&lt;($G$6-1),Lähteandmed!$E$45*1.2*1.005*(($G$6-1)-O3240),0)</f>
        <v>0</v>
      </c>
    </row>
    <row r="3241" spans="2:16">
      <c r="B3241" s="113">
        <v>3237</v>
      </c>
      <c r="C3241" s="113">
        <v>16.3</v>
      </c>
      <c r="D3241" s="276" t="str">
        <f t="shared" si="100"/>
        <v>0</v>
      </c>
      <c r="L3241" s="114">
        <f>IF(C3241&lt;$G$6,Lähteandmed!$E$45*1.2*1.005*($G$6-O3241),0)</f>
        <v>2.9793506399999985</v>
      </c>
      <c r="M3241" s="276" t="str">
        <f>IF(($G$4-Lähteandmed!$H$45*(Kraadpäevad!$G$4-Kraadpäevad!C3241))&gt;Lähteandmed!$I$45,($G$4-Lähteandmed!$H$45*(Kraadpäevad!$G$4-Kraadpäevad!C3241)),Lähteandmed!$I$45)</f>
        <v/>
      </c>
      <c r="N3241" s="114">
        <f>IFERROR(($G$4-M3241)/($G$4-C3241),Lähteandmed!$H$45)</f>
        <v>0</v>
      </c>
      <c r="O3241" s="276">
        <f t="shared" si="101"/>
        <v>16.3</v>
      </c>
      <c r="P3241" s="276">
        <f>IF(O3241&lt;($G$6-1),Lähteandmed!$E$45*1.2*1.005*(($G$6-1)-O3241),0)</f>
        <v>1.2267914399999986</v>
      </c>
    </row>
    <row r="3242" spans="2:16">
      <c r="B3242" s="113">
        <v>3238</v>
      </c>
      <c r="C3242" s="113">
        <v>15</v>
      </c>
      <c r="D3242" s="276" t="str">
        <f t="shared" si="100"/>
        <v>0</v>
      </c>
      <c r="L3242" s="114">
        <f>IF(C3242&lt;$G$6,Lähteandmed!$E$45*1.2*1.005*($G$6-O3242),0)</f>
        <v>5.2576775999999992</v>
      </c>
      <c r="M3242" s="276" t="str">
        <f>IF(($G$4-Lähteandmed!$H$45*(Kraadpäevad!$G$4-Kraadpäevad!C3242))&gt;Lähteandmed!$I$45,($G$4-Lähteandmed!$H$45*(Kraadpäevad!$G$4-Kraadpäevad!C3242)),Lähteandmed!$I$45)</f>
        <v/>
      </c>
      <c r="N3242" s="114">
        <f>IFERROR(($G$4-M3242)/($G$4-C3242),Lähteandmed!$H$45)</f>
        <v>0</v>
      </c>
      <c r="O3242" s="276">
        <f t="shared" si="101"/>
        <v>15</v>
      </c>
      <c r="P3242" s="276">
        <f>IF(O3242&lt;($G$6-1),Lähteandmed!$E$45*1.2*1.005*(($G$6-1)-O3242),0)</f>
        <v>3.5051183999999997</v>
      </c>
    </row>
    <row r="3243" spans="2:16">
      <c r="B3243" s="113">
        <v>3239</v>
      </c>
      <c r="C3243" s="113">
        <v>13.7</v>
      </c>
      <c r="D3243" s="276" t="str">
        <f t="shared" si="100"/>
        <v>0</v>
      </c>
      <c r="L3243" s="114">
        <f>IF(C3243&lt;$G$6,Lähteandmed!$E$45*1.2*1.005*($G$6-O3243),0)</f>
        <v>7.5360045600000003</v>
      </c>
      <c r="M3243" s="276" t="str">
        <f>IF(($G$4-Lähteandmed!$H$45*(Kraadpäevad!$G$4-Kraadpäevad!C3243))&gt;Lähteandmed!$I$45,($G$4-Lähteandmed!$H$45*(Kraadpäevad!$G$4-Kraadpäevad!C3243)),Lähteandmed!$I$45)</f>
        <v/>
      </c>
      <c r="N3243" s="114">
        <f>IFERROR(($G$4-M3243)/($G$4-C3243),Lähteandmed!$H$45)</f>
        <v>0</v>
      </c>
      <c r="O3243" s="276">
        <f t="shared" si="101"/>
        <v>13.7</v>
      </c>
      <c r="P3243" s="276">
        <f>IF(O3243&lt;($G$6-1),Lähteandmed!$E$45*1.2*1.005*(($G$6-1)-O3243),0)</f>
        <v>5.7834453600000009</v>
      </c>
    </row>
    <row r="3244" spans="2:16">
      <c r="B3244" s="113">
        <v>3240</v>
      </c>
      <c r="C3244" s="113">
        <v>12.4</v>
      </c>
      <c r="D3244" s="276" t="str">
        <f t="shared" si="100"/>
        <v>0</v>
      </c>
      <c r="L3244" s="114">
        <f>IF(C3244&lt;$G$6,Lähteandmed!$E$45*1.2*1.005*($G$6-O3244),0)</f>
        <v>9.8143315199999979</v>
      </c>
      <c r="M3244" s="276" t="str">
        <f>IF(($G$4-Lähteandmed!$H$45*(Kraadpäevad!$G$4-Kraadpäevad!C3244))&gt;Lähteandmed!$I$45,($G$4-Lähteandmed!$H$45*(Kraadpäevad!$G$4-Kraadpäevad!C3244)),Lähteandmed!$I$45)</f>
        <v/>
      </c>
      <c r="N3244" s="114">
        <f>IFERROR(($G$4-M3244)/($G$4-C3244),Lähteandmed!$H$45)</f>
        <v>0</v>
      </c>
      <c r="O3244" s="276">
        <f t="shared" si="101"/>
        <v>12.4</v>
      </c>
      <c r="P3244" s="276">
        <f>IF(O3244&lt;($G$6-1),Lähteandmed!$E$45*1.2*1.005*(($G$6-1)-O3244),0)</f>
        <v>8.0617723199999993</v>
      </c>
    </row>
    <row r="3245" spans="2:16">
      <c r="B3245" s="113">
        <v>3241</v>
      </c>
      <c r="C3245" s="113">
        <v>12.4</v>
      </c>
      <c r="D3245" s="276" t="str">
        <f t="shared" si="100"/>
        <v>0</v>
      </c>
      <c r="L3245" s="114">
        <f>IF(C3245&lt;$G$6,Lähteandmed!$E$45*1.2*1.005*($G$6-O3245),0)</f>
        <v>9.8143315199999979</v>
      </c>
      <c r="M3245" s="276" t="str">
        <f>IF(($G$4-Lähteandmed!$H$45*(Kraadpäevad!$G$4-Kraadpäevad!C3245))&gt;Lähteandmed!$I$45,($G$4-Lähteandmed!$H$45*(Kraadpäevad!$G$4-Kraadpäevad!C3245)),Lähteandmed!$I$45)</f>
        <v/>
      </c>
      <c r="N3245" s="114">
        <f>IFERROR(($G$4-M3245)/($G$4-C3245),Lähteandmed!$H$45)</f>
        <v>0</v>
      </c>
      <c r="O3245" s="276">
        <f t="shared" si="101"/>
        <v>12.4</v>
      </c>
      <c r="P3245" s="276">
        <f>IF(O3245&lt;($G$6-1),Lähteandmed!$E$45*1.2*1.005*(($G$6-1)-O3245),0)</f>
        <v>8.0617723199999993</v>
      </c>
    </row>
    <row r="3246" spans="2:16">
      <c r="B3246" s="113">
        <v>3242</v>
      </c>
      <c r="C3246" s="113">
        <v>12.4</v>
      </c>
      <c r="D3246" s="276" t="str">
        <f t="shared" si="100"/>
        <v>0</v>
      </c>
      <c r="L3246" s="114">
        <f>IF(C3246&lt;$G$6,Lähteandmed!$E$45*1.2*1.005*($G$6-O3246),0)</f>
        <v>9.8143315199999979</v>
      </c>
      <c r="M3246" s="276" t="str">
        <f>IF(($G$4-Lähteandmed!$H$45*(Kraadpäevad!$G$4-Kraadpäevad!C3246))&gt;Lähteandmed!$I$45,($G$4-Lähteandmed!$H$45*(Kraadpäevad!$G$4-Kraadpäevad!C3246)),Lähteandmed!$I$45)</f>
        <v/>
      </c>
      <c r="N3246" s="114">
        <f>IFERROR(($G$4-M3246)/($G$4-C3246),Lähteandmed!$H$45)</f>
        <v>0</v>
      </c>
      <c r="O3246" s="276">
        <f t="shared" si="101"/>
        <v>12.4</v>
      </c>
      <c r="P3246" s="276">
        <f>IF(O3246&lt;($G$6-1),Lähteandmed!$E$45*1.2*1.005*(($G$6-1)-O3246),0)</f>
        <v>8.0617723199999993</v>
      </c>
    </row>
    <row r="3247" spans="2:16">
      <c r="B3247" s="113">
        <v>3243</v>
      </c>
      <c r="C3247" s="113">
        <v>12.4</v>
      </c>
      <c r="D3247" s="276" t="str">
        <f t="shared" si="100"/>
        <v>0</v>
      </c>
      <c r="L3247" s="114">
        <f>IF(C3247&lt;$G$6,Lähteandmed!$E$45*1.2*1.005*($G$6-O3247),0)</f>
        <v>9.8143315199999979</v>
      </c>
      <c r="M3247" s="276" t="str">
        <f>IF(($G$4-Lähteandmed!$H$45*(Kraadpäevad!$G$4-Kraadpäevad!C3247))&gt;Lähteandmed!$I$45,($G$4-Lähteandmed!$H$45*(Kraadpäevad!$G$4-Kraadpäevad!C3247)),Lähteandmed!$I$45)</f>
        <v/>
      </c>
      <c r="N3247" s="114">
        <f>IFERROR(($G$4-M3247)/($G$4-C3247),Lähteandmed!$H$45)</f>
        <v>0</v>
      </c>
      <c r="O3247" s="276">
        <f t="shared" si="101"/>
        <v>12.4</v>
      </c>
      <c r="P3247" s="276">
        <f>IF(O3247&lt;($G$6-1),Lähteandmed!$E$45*1.2*1.005*(($G$6-1)-O3247),0)</f>
        <v>8.0617723199999993</v>
      </c>
    </row>
    <row r="3248" spans="2:16">
      <c r="B3248" s="113">
        <v>3244</v>
      </c>
      <c r="C3248" s="113">
        <v>11.7</v>
      </c>
      <c r="D3248" s="276" t="str">
        <f t="shared" si="100"/>
        <v>0</v>
      </c>
      <c r="L3248" s="114">
        <f>IF(C3248&lt;$G$6,Lähteandmed!$E$45*1.2*1.005*($G$6-O3248),0)</f>
        <v>11.041122960000001</v>
      </c>
      <c r="M3248" s="276" t="str">
        <f>IF(($G$4-Lähteandmed!$H$45*(Kraadpäevad!$G$4-Kraadpäevad!C3248))&gt;Lähteandmed!$I$45,($G$4-Lähteandmed!$H$45*(Kraadpäevad!$G$4-Kraadpäevad!C3248)),Lähteandmed!$I$45)</f>
        <v/>
      </c>
      <c r="N3248" s="114">
        <f>IFERROR(($G$4-M3248)/($G$4-C3248),Lähteandmed!$H$45)</f>
        <v>0</v>
      </c>
      <c r="O3248" s="276">
        <f t="shared" si="101"/>
        <v>11.7</v>
      </c>
      <c r="P3248" s="276">
        <f>IF(O3248&lt;($G$6-1),Lähteandmed!$E$45*1.2*1.005*(($G$6-1)-O3248),0)</f>
        <v>9.2885637600000006</v>
      </c>
    </row>
    <row r="3249" spans="2:16">
      <c r="B3249" s="113">
        <v>3245</v>
      </c>
      <c r="C3249" s="113">
        <v>11.1</v>
      </c>
      <c r="D3249" s="276" t="str">
        <f t="shared" si="100"/>
        <v>0</v>
      </c>
      <c r="L3249" s="114">
        <f>IF(C3249&lt;$G$6,Lähteandmed!$E$45*1.2*1.005*($G$6-O3249),0)</f>
        <v>12.092658479999999</v>
      </c>
      <c r="M3249" s="276" t="str">
        <f>IF(($G$4-Lähteandmed!$H$45*(Kraadpäevad!$G$4-Kraadpäevad!C3249))&gt;Lähteandmed!$I$45,($G$4-Lähteandmed!$H$45*(Kraadpäevad!$G$4-Kraadpäevad!C3249)),Lähteandmed!$I$45)</f>
        <v/>
      </c>
      <c r="N3249" s="114">
        <f>IFERROR(($G$4-M3249)/($G$4-C3249),Lähteandmed!$H$45)</f>
        <v>0</v>
      </c>
      <c r="O3249" s="276">
        <f t="shared" si="101"/>
        <v>11.1</v>
      </c>
      <c r="P3249" s="276">
        <f>IF(O3249&lt;($G$6-1),Lähteandmed!$E$45*1.2*1.005*(($G$6-1)-O3249),0)</f>
        <v>10.34009928</v>
      </c>
    </row>
    <row r="3250" spans="2:16">
      <c r="B3250" s="113">
        <v>3246</v>
      </c>
      <c r="C3250" s="113">
        <v>10.4</v>
      </c>
      <c r="D3250" s="276" t="str">
        <f t="shared" si="100"/>
        <v>0</v>
      </c>
      <c r="L3250" s="114">
        <f>IF(C3250&lt;$G$6,Lähteandmed!$E$45*1.2*1.005*($G$6-O3250),0)</f>
        <v>13.319449919999998</v>
      </c>
      <c r="M3250" s="276" t="str">
        <f>IF(($G$4-Lähteandmed!$H$45*(Kraadpäevad!$G$4-Kraadpäevad!C3250))&gt;Lähteandmed!$I$45,($G$4-Lähteandmed!$H$45*(Kraadpäevad!$G$4-Kraadpäevad!C3250)),Lähteandmed!$I$45)</f>
        <v/>
      </c>
      <c r="N3250" s="114">
        <f>IFERROR(($G$4-M3250)/($G$4-C3250),Lähteandmed!$H$45)</f>
        <v>0</v>
      </c>
      <c r="O3250" s="276">
        <f t="shared" si="101"/>
        <v>10.4</v>
      </c>
      <c r="P3250" s="276">
        <f>IF(O3250&lt;($G$6-1),Lähteandmed!$E$45*1.2*1.005*(($G$6-1)-O3250),0)</f>
        <v>11.566890719999998</v>
      </c>
    </row>
    <row r="3251" spans="2:16">
      <c r="B3251" s="113">
        <v>3247</v>
      </c>
      <c r="C3251" s="113">
        <v>10.4</v>
      </c>
      <c r="D3251" s="276" t="str">
        <f t="shared" si="100"/>
        <v>0</v>
      </c>
      <c r="L3251" s="114">
        <f>IF(C3251&lt;$G$6,Lähteandmed!$E$45*1.2*1.005*($G$6-O3251),0)</f>
        <v>13.319449919999998</v>
      </c>
      <c r="M3251" s="276" t="str">
        <f>IF(($G$4-Lähteandmed!$H$45*(Kraadpäevad!$G$4-Kraadpäevad!C3251))&gt;Lähteandmed!$I$45,($G$4-Lähteandmed!$H$45*(Kraadpäevad!$G$4-Kraadpäevad!C3251)),Lähteandmed!$I$45)</f>
        <v/>
      </c>
      <c r="N3251" s="114">
        <f>IFERROR(($G$4-M3251)/($G$4-C3251),Lähteandmed!$H$45)</f>
        <v>0</v>
      </c>
      <c r="O3251" s="276">
        <f t="shared" si="101"/>
        <v>10.4</v>
      </c>
      <c r="P3251" s="276">
        <f>IF(O3251&lt;($G$6-1),Lähteandmed!$E$45*1.2*1.005*(($G$6-1)-O3251),0)</f>
        <v>11.566890719999998</v>
      </c>
    </row>
    <row r="3252" spans="2:16">
      <c r="B3252" s="113">
        <v>3248</v>
      </c>
      <c r="C3252" s="113">
        <v>10.5</v>
      </c>
      <c r="D3252" s="276" t="str">
        <f t="shared" si="100"/>
        <v>0</v>
      </c>
      <c r="L3252" s="114">
        <f>IF(C3252&lt;$G$6,Lähteandmed!$E$45*1.2*1.005*($G$6-O3252),0)</f>
        <v>13.144193999999999</v>
      </c>
      <c r="M3252" s="276" t="str">
        <f>IF(($G$4-Lähteandmed!$H$45*(Kraadpäevad!$G$4-Kraadpäevad!C3252))&gt;Lähteandmed!$I$45,($G$4-Lähteandmed!$H$45*(Kraadpäevad!$G$4-Kraadpäevad!C3252)),Lähteandmed!$I$45)</f>
        <v/>
      </c>
      <c r="N3252" s="114">
        <f>IFERROR(($G$4-M3252)/($G$4-C3252),Lähteandmed!$H$45)</f>
        <v>0</v>
      </c>
      <c r="O3252" s="276">
        <f t="shared" si="101"/>
        <v>10.5</v>
      </c>
      <c r="P3252" s="276">
        <f>IF(O3252&lt;($G$6-1),Lähteandmed!$E$45*1.2*1.005*(($G$6-1)-O3252),0)</f>
        <v>11.391634799999999</v>
      </c>
    </row>
    <row r="3253" spans="2:16">
      <c r="B3253" s="113">
        <v>3249</v>
      </c>
      <c r="C3253" s="113">
        <v>10.5</v>
      </c>
      <c r="D3253" s="276" t="str">
        <f t="shared" si="100"/>
        <v>0</v>
      </c>
      <c r="L3253" s="114">
        <f>IF(C3253&lt;$G$6,Lähteandmed!$E$45*1.2*1.005*($G$6-O3253),0)</f>
        <v>13.144193999999999</v>
      </c>
      <c r="M3253" s="276" t="str">
        <f>IF(($G$4-Lähteandmed!$H$45*(Kraadpäevad!$G$4-Kraadpäevad!C3253))&gt;Lähteandmed!$I$45,($G$4-Lähteandmed!$H$45*(Kraadpäevad!$G$4-Kraadpäevad!C3253)),Lähteandmed!$I$45)</f>
        <v/>
      </c>
      <c r="N3253" s="114">
        <f>IFERROR(($G$4-M3253)/($G$4-C3253),Lähteandmed!$H$45)</f>
        <v>0</v>
      </c>
      <c r="O3253" s="276">
        <f t="shared" si="101"/>
        <v>10.5</v>
      </c>
      <c r="P3253" s="276">
        <f>IF(O3253&lt;($G$6-1),Lähteandmed!$E$45*1.2*1.005*(($G$6-1)-O3253),0)</f>
        <v>11.391634799999999</v>
      </c>
    </row>
    <row r="3254" spans="2:16">
      <c r="B3254" s="113">
        <v>3250</v>
      </c>
      <c r="C3254" s="113">
        <v>11.9</v>
      </c>
      <c r="D3254" s="276" t="str">
        <f t="shared" si="100"/>
        <v>0</v>
      </c>
      <c r="L3254" s="114">
        <f>IF(C3254&lt;$G$6,Lähteandmed!$E$45*1.2*1.005*($G$6-O3254),0)</f>
        <v>10.690611119999998</v>
      </c>
      <c r="M3254" s="276" t="str">
        <f>IF(($G$4-Lähteandmed!$H$45*(Kraadpäevad!$G$4-Kraadpäevad!C3254))&gt;Lähteandmed!$I$45,($G$4-Lähteandmed!$H$45*(Kraadpäevad!$G$4-Kraadpäevad!C3254)),Lähteandmed!$I$45)</f>
        <v/>
      </c>
      <c r="N3254" s="114">
        <f>IFERROR(($G$4-M3254)/($G$4-C3254),Lähteandmed!$H$45)</f>
        <v>0</v>
      </c>
      <c r="O3254" s="276">
        <f t="shared" si="101"/>
        <v>11.9</v>
      </c>
      <c r="P3254" s="276">
        <f>IF(O3254&lt;($G$6-1),Lähteandmed!$E$45*1.2*1.005*(($G$6-1)-O3254),0)</f>
        <v>8.9380519199999995</v>
      </c>
    </row>
    <row r="3255" spans="2:16">
      <c r="B3255" s="113">
        <v>3251</v>
      </c>
      <c r="C3255" s="113">
        <v>13.4</v>
      </c>
      <c r="D3255" s="276" t="str">
        <f t="shared" si="100"/>
        <v>0</v>
      </c>
      <c r="L3255" s="114">
        <f>IF(C3255&lt;$G$6,Lähteandmed!$E$45*1.2*1.005*($G$6-O3255),0)</f>
        <v>8.0617723199999993</v>
      </c>
      <c r="M3255" s="276" t="str">
        <f>IF(($G$4-Lähteandmed!$H$45*(Kraadpäevad!$G$4-Kraadpäevad!C3255))&gt;Lähteandmed!$I$45,($G$4-Lähteandmed!$H$45*(Kraadpäevad!$G$4-Kraadpäevad!C3255)),Lähteandmed!$I$45)</f>
        <v/>
      </c>
      <c r="N3255" s="114">
        <f>IFERROR(($G$4-M3255)/($G$4-C3255),Lähteandmed!$H$45)</f>
        <v>0</v>
      </c>
      <c r="O3255" s="276">
        <f t="shared" si="101"/>
        <v>13.4</v>
      </c>
      <c r="P3255" s="276">
        <f>IF(O3255&lt;($G$6-1),Lähteandmed!$E$45*1.2*1.005*(($G$6-1)-O3255),0)</f>
        <v>6.309213119999999</v>
      </c>
    </row>
    <row r="3256" spans="2:16">
      <c r="B3256" s="113">
        <v>3252</v>
      </c>
      <c r="C3256" s="113">
        <v>14.8</v>
      </c>
      <c r="D3256" s="276" t="str">
        <f t="shared" si="100"/>
        <v>0</v>
      </c>
      <c r="L3256" s="114">
        <f>IF(C3256&lt;$G$6,Lähteandmed!$E$45*1.2*1.005*($G$6-O3256),0)</f>
        <v>5.6081894399999985</v>
      </c>
      <c r="M3256" s="276" t="str">
        <f>IF(($G$4-Lähteandmed!$H$45*(Kraadpäevad!$G$4-Kraadpäevad!C3256))&gt;Lähteandmed!$I$45,($G$4-Lähteandmed!$H$45*(Kraadpäevad!$G$4-Kraadpäevad!C3256)),Lähteandmed!$I$45)</f>
        <v/>
      </c>
      <c r="N3256" s="114">
        <f>IFERROR(($G$4-M3256)/($G$4-C3256),Lähteandmed!$H$45)</f>
        <v>0</v>
      </c>
      <c r="O3256" s="276">
        <f t="shared" si="101"/>
        <v>14.8</v>
      </c>
      <c r="P3256" s="276">
        <f>IF(O3256&lt;($G$6-1),Lähteandmed!$E$45*1.2*1.005*(($G$6-1)-O3256),0)</f>
        <v>3.8556302399999987</v>
      </c>
    </row>
    <row r="3257" spans="2:16">
      <c r="B3257" s="113">
        <v>3253</v>
      </c>
      <c r="C3257" s="113">
        <v>16</v>
      </c>
      <c r="D3257" s="276" t="str">
        <f t="shared" si="100"/>
        <v>0</v>
      </c>
      <c r="L3257" s="114">
        <f>IF(C3257&lt;$G$6,Lähteandmed!$E$45*1.2*1.005*($G$6-O3257),0)</f>
        <v>3.5051183999999997</v>
      </c>
      <c r="M3257" s="276" t="str">
        <f>IF(($G$4-Lähteandmed!$H$45*(Kraadpäevad!$G$4-Kraadpäevad!C3257))&gt;Lähteandmed!$I$45,($G$4-Lähteandmed!$H$45*(Kraadpäevad!$G$4-Kraadpäevad!C3257)),Lähteandmed!$I$45)</f>
        <v/>
      </c>
      <c r="N3257" s="114">
        <f>IFERROR(($G$4-M3257)/($G$4-C3257),Lähteandmed!$H$45)</f>
        <v>0</v>
      </c>
      <c r="O3257" s="276">
        <f t="shared" si="101"/>
        <v>16</v>
      </c>
      <c r="P3257" s="276">
        <f>IF(O3257&lt;($G$6-1),Lähteandmed!$E$45*1.2*1.005*(($G$6-1)-O3257),0)</f>
        <v>1.7525591999999999</v>
      </c>
    </row>
    <row r="3258" spans="2:16">
      <c r="B3258" s="113">
        <v>3254</v>
      </c>
      <c r="C3258" s="113">
        <v>17.100000000000001</v>
      </c>
      <c r="D3258" s="276" t="str">
        <f t="shared" si="100"/>
        <v>0</v>
      </c>
      <c r="L3258" s="114">
        <f>IF(C3258&lt;$G$6,Lähteandmed!$E$45*1.2*1.005*($G$6-O3258),0)</f>
        <v>1.5773032799999973</v>
      </c>
      <c r="M3258" s="276" t="str">
        <f>IF(($G$4-Lähteandmed!$H$45*(Kraadpäevad!$G$4-Kraadpäevad!C3258))&gt;Lähteandmed!$I$45,($G$4-Lähteandmed!$H$45*(Kraadpäevad!$G$4-Kraadpäevad!C3258)),Lähteandmed!$I$45)</f>
        <v/>
      </c>
      <c r="N3258" s="114">
        <f>IFERROR(($G$4-M3258)/($G$4-C3258),Lähteandmed!$H$45)</f>
        <v>0</v>
      </c>
      <c r="O3258" s="276">
        <f t="shared" si="101"/>
        <v>17.100000000000001</v>
      </c>
      <c r="P3258" s="276">
        <f>IF(O3258&lt;($G$6-1),Lähteandmed!$E$45*1.2*1.005*(($G$6-1)-O3258),0)</f>
        <v>0</v>
      </c>
    </row>
    <row r="3259" spans="2:16">
      <c r="B3259" s="113">
        <v>3255</v>
      </c>
      <c r="C3259" s="113">
        <v>18.3</v>
      </c>
      <c r="D3259" s="276" t="str">
        <f t="shared" si="100"/>
        <v>0</v>
      </c>
      <c r="L3259" s="114">
        <f>IF(C3259&lt;$G$6,Lähteandmed!$E$45*1.2*1.005*($G$6-O3259),0)</f>
        <v>0</v>
      </c>
      <c r="M3259" s="276" t="str">
        <f>IF(($G$4-Lähteandmed!$H$45*(Kraadpäevad!$G$4-Kraadpäevad!C3259))&gt;Lähteandmed!$I$45,($G$4-Lähteandmed!$H$45*(Kraadpäevad!$G$4-Kraadpäevad!C3259)),Lähteandmed!$I$45)</f>
        <v/>
      </c>
      <c r="N3259" s="114">
        <f>IFERROR(($G$4-M3259)/($G$4-C3259),Lähteandmed!$H$45)</f>
        <v>0</v>
      </c>
      <c r="O3259" s="276">
        <f t="shared" si="101"/>
        <v>18.3</v>
      </c>
      <c r="P3259" s="276">
        <f>IF(O3259&lt;($G$6-1),Lähteandmed!$E$45*1.2*1.005*(($G$6-1)-O3259),0)</f>
        <v>0</v>
      </c>
    </row>
    <row r="3260" spans="2:16">
      <c r="B3260" s="113">
        <v>3256</v>
      </c>
      <c r="C3260" s="113">
        <v>18.5</v>
      </c>
      <c r="D3260" s="276" t="str">
        <f t="shared" si="100"/>
        <v>0</v>
      </c>
      <c r="L3260" s="114">
        <f>IF(C3260&lt;$G$6,Lähteandmed!$E$45*1.2*1.005*($G$6-O3260),0)</f>
        <v>0</v>
      </c>
      <c r="M3260" s="276" t="str">
        <f>IF(($G$4-Lähteandmed!$H$45*(Kraadpäevad!$G$4-Kraadpäevad!C3260))&gt;Lähteandmed!$I$45,($G$4-Lähteandmed!$H$45*(Kraadpäevad!$G$4-Kraadpäevad!C3260)),Lähteandmed!$I$45)</f>
        <v/>
      </c>
      <c r="N3260" s="114">
        <f>IFERROR(($G$4-M3260)/($G$4-C3260),Lähteandmed!$H$45)</f>
        <v>0</v>
      </c>
      <c r="O3260" s="276">
        <f t="shared" si="101"/>
        <v>18.5</v>
      </c>
      <c r="P3260" s="276">
        <f>IF(O3260&lt;($G$6-1),Lähteandmed!$E$45*1.2*1.005*(($G$6-1)-O3260),0)</f>
        <v>0</v>
      </c>
    </row>
    <row r="3261" spans="2:16">
      <c r="B3261" s="113">
        <v>3257</v>
      </c>
      <c r="C3261" s="113">
        <v>18.600000000000001</v>
      </c>
      <c r="D3261" s="276" t="str">
        <f t="shared" si="100"/>
        <v>0</v>
      </c>
      <c r="L3261" s="114">
        <f>IF(C3261&lt;$G$6,Lähteandmed!$E$45*1.2*1.005*($G$6-O3261),0)</f>
        <v>0</v>
      </c>
      <c r="M3261" s="276" t="str">
        <f>IF(($G$4-Lähteandmed!$H$45*(Kraadpäevad!$G$4-Kraadpäevad!C3261))&gt;Lähteandmed!$I$45,($G$4-Lähteandmed!$H$45*(Kraadpäevad!$G$4-Kraadpäevad!C3261)),Lähteandmed!$I$45)</f>
        <v/>
      </c>
      <c r="N3261" s="114">
        <f>IFERROR(($G$4-M3261)/($G$4-C3261),Lähteandmed!$H$45)</f>
        <v>0</v>
      </c>
      <c r="O3261" s="276">
        <f t="shared" si="101"/>
        <v>18.600000000000001</v>
      </c>
      <c r="P3261" s="276">
        <f>IF(O3261&lt;($G$6-1),Lähteandmed!$E$45*1.2*1.005*(($G$6-1)-O3261),0)</f>
        <v>0</v>
      </c>
    </row>
    <row r="3262" spans="2:16">
      <c r="B3262" s="113">
        <v>3258</v>
      </c>
      <c r="C3262" s="113">
        <v>18.8</v>
      </c>
      <c r="D3262" s="276" t="str">
        <f t="shared" si="100"/>
        <v>0</v>
      </c>
      <c r="L3262" s="114">
        <f>IF(C3262&lt;$G$6,Lähteandmed!$E$45*1.2*1.005*($G$6-O3262),0)</f>
        <v>0</v>
      </c>
      <c r="M3262" s="276" t="str">
        <f>IF(($G$4-Lähteandmed!$H$45*(Kraadpäevad!$G$4-Kraadpäevad!C3262))&gt;Lähteandmed!$I$45,($G$4-Lähteandmed!$H$45*(Kraadpäevad!$G$4-Kraadpäevad!C3262)),Lähteandmed!$I$45)</f>
        <v/>
      </c>
      <c r="N3262" s="114">
        <f>IFERROR(($G$4-M3262)/($G$4-C3262),Lähteandmed!$H$45)</f>
        <v>0</v>
      </c>
      <c r="O3262" s="276">
        <f t="shared" si="101"/>
        <v>18.8</v>
      </c>
      <c r="P3262" s="276">
        <f>IF(O3262&lt;($G$6-1),Lähteandmed!$E$45*1.2*1.005*(($G$6-1)-O3262),0)</f>
        <v>0</v>
      </c>
    </row>
    <row r="3263" spans="2:16">
      <c r="B3263" s="113">
        <v>3259</v>
      </c>
      <c r="C3263" s="113">
        <v>18.2</v>
      </c>
      <c r="D3263" s="276" t="str">
        <f t="shared" si="100"/>
        <v>0</v>
      </c>
      <c r="L3263" s="114">
        <f>IF(C3263&lt;$G$6,Lähteandmed!$E$45*1.2*1.005*($G$6-O3263),0)</f>
        <v>0</v>
      </c>
      <c r="M3263" s="276" t="str">
        <f>IF(($G$4-Lähteandmed!$H$45*(Kraadpäevad!$G$4-Kraadpäevad!C3263))&gt;Lähteandmed!$I$45,($G$4-Lähteandmed!$H$45*(Kraadpäevad!$G$4-Kraadpäevad!C3263)),Lähteandmed!$I$45)</f>
        <v/>
      </c>
      <c r="N3263" s="114">
        <f>IFERROR(($G$4-M3263)/($G$4-C3263),Lähteandmed!$H$45)</f>
        <v>0</v>
      </c>
      <c r="O3263" s="276">
        <f t="shared" si="101"/>
        <v>18.2</v>
      </c>
      <c r="P3263" s="276">
        <f>IF(O3263&lt;($G$6-1),Lähteandmed!$E$45*1.2*1.005*(($G$6-1)-O3263),0)</f>
        <v>0</v>
      </c>
    </row>
    <row r="3264" spans="2:16">
      <c r="B3264" s="113">
        <v>3260</v>
      </c>
      <c r="C3264" s="113">
        <v>17.7</v>
      </c>
      <c r="D3264" s="276" t="str">
        <f t="shared" si="100"/>
        <v>0</v>
      </c>
      <c r="L3264" s="114">
        <f>IF(C3264&lt;$G$6,Lähteandmed!$E$45*1.2*1.005*($G$6-O3264),0)</f>
        <v>0.52576776000000125</v>
      </c>
      <c r="M3264" s="276" t="str">
        <f>IF(($G$4-Lähteandmed!$H$45*(Kraadpäevad!$G$4-Kraadpäevad!C3264))&gt;Lähteandmed!$I$45,($G$4-Lähteandmed!$H$45*(Kraadpäevad!$G$4-Kraadpäevad!C3264)),Lähteandmed!$I$45)</f>
        <v/>
      </c>
      <c r="N3264" s="114">
        <f>IFERROR(($G$4-M3264)/($G$4-C3264),Lähteandmed!$H$45)</f>
        <v>0</v>
      </c>
      <c r="O3264" s="276">
        <f t="shared" si="101"/>
        <v>17.7</v>
      </c>
      <c r="P3264" s="276">
        <f>IF(O3264&lt;($G$6-1),Lähteandmed!$E$45*1.2*1.005*(($G$6-1)-O3264),0)</f>
        <v>0</v>
      </c>
    </row>
    <row r="3265" spans="2:16">
      <c r="B3265" s="113">
        <v>3261</v>
      </c>
      <c r="C3265" s="113">
        <v>17.100000000000001</v>
      </c>
      <c r="D3265" s="276" t="str">
        <f t="shared" si="100"/>
        <v>0</v>
      </c>
      <c r="L3265" s="114">
        <f>IF(C3265&lt;$G$6,Lähteandmed!$E$45*1.2*1.005*($G$6-O3265),0)</f>
        <v>1.5773032799999973</v>
      </c>
      <c r="M3265" s="276" t="str">
        <f>IF(($G$4-Lähteandmed!$H$45*(Kraadpäevad!$G$4-Kraadpäevad!C3265))&gt;Lähteandmed!$I$45,($G$4-Lähteandmed!$H$45*(Kraadpäevad!$G$4-Kraadpäevad!C3265)),Lähteandmed!$I$45)</f>
        <v/>
      </c>
      <c r="N3265" s="114">
        <f>IFERROR(($G$4-M3265)/($G$4-C3265),Lähteandmed!$H$45)</f>
        <v>0</v>
      </c>
      <c r="O3265" s="276">
        <f t="shared" si="101"/>
        <v>17.100000000000001</v>
      </c>
      <c r="P3265" s="276">
        <f>IF(O3265&lt;($G$6-1),Lähteandmed!$E$45*1.2*1.005*(($G$6-1)-O3265),0)</f>
        <v>0</v>
      </c>
    </row>
    <row r="3266" spans="2:16">
      <c r="B3266" s="113">
        <v>3262</v>
      </c>
      <c r="C3266" s="113">
        <v>16.600000000000001</v>
      </c>
      <c r="D3266" s="276" t="str">
        <f t="shared" si="100"/>
        <v>0</v>
      </c>
      <c r="L3266" s="114">
        <f>IF(C3266&lt;$G$6,Lähteandmed!$E$45*1.2*1.005*($G$6-O3266),0)</f>
        <v>2.4535828799999972</v>
      </c>
      <c r="M3266" s="276" t="str">
        <f>IF(($G$4-Lähteandmed!$H$45*(Kraadpäevad!$G$4-Kraadpäevad!C3266))&gt;Lähteandmed!$I$45,($G$4-Lähteandmed!$H$45*(Kraadpäevad!$G$4-Kraadpäevad!C3266)),Lähteandmed!$I$45)</f>
        <v/>
      </c>
      <c r="N3266" s="114">
        <f>IFERROR(($G$4-M3266)/($G$4-C3266),Lähteandmed!$H$45)</f>
        <v>0</v>
      </c>
      <c r="O3266" s="276">
        <f t="shared" si="101"/>
        <v>16.600000000000001</v>
      </c>
      <c r="P3266" s="276">
        <f>IF(O3266&lt;($G$6-1),Lähteandmed!$E$45*1.2*1.005*(($G$6-1)-O3266),0)</f>
        <v>0.70102367999999748</v>
      </c>
    </row>
    <row r="3267" spans="2:16">
      <c r="B3267" s="113">
        <v>3263</v>
      </c>
      <c r="C3267" s="113">
        <v>16</v>
      </c>
      <c r="D3267" s="276" t="str">
        <f t="shared" si="100"/>
        <v>0</v>
      </c>
      <c r="L3267" s="114">
        <f>IF(C3267&lt;$G$6,Lähteandmed!$E$45*1.2*1.005*($G$6-O3267),0)</f>
        <v>3.5051183999999997</v>
      </c>
      <c r="M3267" s="276" t="str">
        <f>IF(($G$4-Lähteandmed!$H$45*(Kraadpäevad!$G$4-Kraadpäevad!C3267))&gt;Lähteandmed!$I$45,($G$4-Lähteandmed!$H$45*(Kraadpäevad!$G$4-Kraadpäevad!C3267)),Lähteandmed!$I$45)</f>
        <v/>
      </c>
      <c r="N3267" s="114">
        <f>IFERROR(($G$4-M3267)/($G$4-C3267),Lähteandmed!$H$45)</f>
        <v>0</v>
      </c>
      <c r="O3267" s="276">
        <f t="shared" si="101"/>
        <v>16</v>
      </c>
      <c r="P3267" s="276">
        <f>IF(O3267&lt;($G$6-1),Lähteandmed!$E$45*1.2*1.005*(($G$6-1)-O3267),0)</f>
        <v>1.7525591999999999</v>
      </c>
    </row>
    <row r="3268" spans="2:16">
      <c r="B3268" s="113">
        <v>3264</v>
      </c>
      <c r="C3268" s="113">
        <v>15.5</v>
      </c>
      <c r="D3268" s="276" t="str">
        <f t="shared" ref="D3268:D3331" si="102">IFERROR(IF($G$5-C3268&gt;0,$G$5-C3268,"0"),0)</f>
        <v>0</v>
      </c>
      <c r="L3268" s="114">
        <f>IF(C3268&lt;$G$6,Lähteandmed!$E$45*1.2*1.005*($G$6-O3268),0)</f>
        <v>4.3813979999999999</v>
      </c>
      <c r="M3268" s="276" t="str">
        <f>IF(($G$4-Lähteandmed!$H$45*(Kraadpäevad!$G$4-Kraadpäevad!C3268))&gt;Lähteandmed!$I$45,($G$4-Lähteandmed!$H$45*(Kraadpäevad!$G$4-Kraadpäevad!C3268)),Lähteandmed!$I$45)</f>
        <v/>
      </c>
      <c r="N3268" s="114">
        <f>IFERROR(($G$4-M3268)/($G$4-C3268),Lähteandmed!$H$45)</f>
        <v>0</v>
      </c>
      <c r="O3268" s="276">
        <f t="shared" ref="O3268:O3331" si="103">N3268*($G$4-C3268)+C3268</f>
        <v>15.5</v>
      </c>
      <c r="P3268" s="276">
        <f>IF(O3268&lt;($G$6-1),Lähteandmed!$E$45*1.2*1.005*(($G$6-1)-O3268),0)</f>
        <v>2.6288387999999996</v>
      </c>
    </row>
    <row r="3269" spans="2:16">
      <c r="B3269" s="113">
        <v>3265</v>
      </c>
      <c r="C3269" s="113">
        <v>15.4</v>
      </c>
      <c r="D3269" s="276" t="str">
        <f t="shared" si="102"/>
        <v>0</v>
      </c>
      <c r="L3269" s="114">
        <f>IF(C3269&lt;$G$6,Lähteandmed!$E$45*1.2*1.005*($G$6-O3269),0)</f>
        <v>4.5566539199999987</v>
      </c>
      <c r="M3269" s="276" t="str">
        <f>IF(($G$4-Lähteandmed!$H$45*(Kraadpäevad!$G$4-Kraadpäevad!C3269))&gt;Lähteandmed!$I$45,($G$4-Lähteandmed!$H$45*(Kraadpäevad!$G$4-Kraadpäevad!C3269)),Lähteandmed!$I$45)</f>
        <v/>
      </c>
      <c r="N3269" s="114">
        <f>IFERROR(($G$4-M3269)/($G$4-C3269),Lähteandmed!$H$45)</f>
        <v>0</v>
      </c>
      <c r="O3269" s="276">
        <f t="shared" si="103"/>
        <v>15.4</v>
      </c>
      <c r="P3269" s="276">
        <f>IF(O3269&lt;($G$6-1),Lähteandmed!$E$45*1.2*1.005*(($G$6-1)-O3269),0)</f>
        <v>2.8040947199999993</v>
      </c>
    </row>
    <row r="3270" spans="2:16">
      <c r="B3270" s="113">
        <v>3266</v>
      </c>
      <c r="C3270" s="113">
        <v>15.2</v>
      </c>
      <c r="D3270" s="276" t="str">
        <f t="shared" si="102"/>
        <v>0</v>
      </c>
      <c r="L3270" s="114">
        <f>IF(C3270&lt;$G$6,Lähteandmed!$E$45*1.2*1.005*($G$6-O3270),0)</f>
        <v>4.9071657600000007</v>
      </c>
      <c r="M3270" s="276" t="str">
        <f>IF(($G$4-Lähteandmed!$H$45*(Kraadpäevad!$G$4-Kraadpäevad!C3270))&gt;Lähteandmed!$I$45,($G$4-Lähteandmed!$H$45*(Kraadpäevad!$G$4-Kraadpäevad!C3270)),Lähteandmed!$I$45)</f>
        <v/>
      </c>
      <c r="N3270" s="114">
        <f>IFERROR(($G$4-M3270)/($G$4-C3270),Lähteandmed!$H$45)</f>
        <v>0</v>
      </c>
      <c r="O3270" s="276">
        <f t="shared" si="103"/>
        <v>15.2</v>
      </c>
      <c r="P3270" s="276">
        <f>IF(O3270&lt;($G$6-1),Lähteandmed!$E$45*1.2*1.005*(($G$6-1)-O3270),0)</f>
        <v>3.1546065600000008</v>
      </c>
    </row>
    <row r="3271" spans="2:16">
      <c r="B3271" s="113">
        <v>3267</v>
      </c>
      <c r="C3271" s="113">
        <v>15.1</v>
      </c>
      <c r="D3271" s="276" t="str">
        <f t="shared" si="102"/>
        <v>0</v>
      </c>
      <c r="L3271" s="114">
        <f>IF(C3271&lt;$G$6,Lähteandmed!$E$45*1.2*1.005*($G$6-O3271),0)</f>
        <v>5.0824216800000004</v>
      </c>
      <c r="M3271" s="276" t="str">
        <f>IF(($G$4-Lähteandmed!$H$45*(Kraadpäevad!$G$4-Kraadpäevad!C3271))&gt;Lähteandmed!$I$45,($G$4-Lähteandmed!$H$45*(Kraadpäevad!$G$4-Kraadpäevad!C3271)),Lähteandmed!$I$45)</f>
        <v/>
      </c>
      <c r="N3271" s="114">
        <f>IFERROR(($G$4-M3271)/($G$4-C3271),Lähteandmed!$H$45)</f>
        <v>0</v>
      </c>
      <c r="O3271" s="276">
        <f t="shared" si="103"/>
        <v>15.1</v>
      </c>
      <c r="P3271" s="276">
        <f>IF(O3271&lt;($G$6-1),Lähteandmed!$E$45*1.2*1.005*(($G$6-1)-O3271),0)</f>
        <v>3.3298624800000005</v>
      </c>
    </row>
    <row r="3272" spans="2:16">
      <c r="B3272" s="113">
        <v>3268</v>
      </c>
      <c r="C3272" s="113">
        <v>15.1</v>
      </c>
      <c r="D3272" s="276" t="str">
        <f t="shared" si="102"/>
        <v>0</v>
      </c>
      <c r="L3272" s="114">
        <f>IF(C3272&lt;$G$6,Lähteandmed!$E$45*1.2*1.005*($G$6-O3272),0)</f>
        <v>5.0824216800000004</v>
      </c>
      <c r="M3272" s="276" t="str">
        <f>IF(($G$4-Lähteandmed!$H$45*(Kraadpäevad!$G$4-Kraadpäevad!C3272))&gt;Lähteandmed!$I$45,($G$4-Lähteandmed!$H$45*(Kraadpäevad!$G$4-Kraadpäevad!C3272)),Lähteandmed!$I$45)</f>
        <v/>
      </c>
      <c r="N3272" s="114">
        <f>IFERROR(($G$4-M3272)/($G$4-C3272),Lähteandmed!$H$45)</f>
        <v>0</v>
      </c>
      <c r="O3272" s="276">
        <f t="shared" si="103"/>
        <v>15.1</v>
      </c>
      <c r="P3272" s="276">
        <f>IF(O3272&lt;($G$6-1),Lähteandmed!$E$45*1.2*1.005*(($G$6-1)-O3272),0)</f>
        <v>3.3298624800000005</v>
      </c>
    </row>
    <row r="3273" spans="2:16">
      <c r="B3273" s="113">
        <v>3269</v>
      </c>
      <c r="C3273" s="113">
        <v>15</v>
      </c>
      <c r="D3273" s="276" t="str">
        <f t="shared" si="102"/>
        <v>0</v>
      </c>
      <c r="L3273" s="114">
        <f>IF(C3273&lt;$G$6,Lähteandmed!$E$45*1.2*1.005*($G$6-O3273),0)</f>
        <v>5.2576775999999992</v>
      </c>
      <c r="M3273" s="276" t="str">
        <f>IF(($G$4-Lähteandmed!$H$45*(Kraadpäevad!$G$4-Kraadpäevad!C3273))&gt;Lähteandmed!$I$45,($G$4-Lähteandmed!$H$45*(Kraadpäevad!$G$4-Kraadpäevad!C3273)),Lähteandmed!$I$45)</f>
        <v/>
      </c>
      <c r="N3273" s="114">
        <f>IFERROR(($G$4-M3273)/($G$4-C3273),Lähteandmed!$H$45)</f>
        <v>0</v>
      </c>
      <c r="O3273" s="276">
        <f t="shared" si="103"/>
        <v>15</v>
      </c>
      <c r="P3273" s="276">
        <f>IF(O3273&lt;($G$6-1),Lähteandmed!$E$45*1.2*1.005*(($G$6-1)-O3273),0)</f>
        <v>3.5051183999999997</v>
      </c>
    </row>
    <row r="3274" spans="2:16">
      <c r="B3274" s="113">
        <v>3270</v>
      </c>
      <c r="C3274" s="113">
        <v>15</v>
      </c>
      <c r="D3274" s="276" t="str">
        <f t="shared" si="102"/>
        <v>0</v>
      </c>
      <c r="L3274" s="114">
        <f>IF(C3274&lt;$G$6,Lähteandmed!$E$45*1.2*1.005*($G$6-O3274),0)</f>
        <v>5.2576775999999992</v>
      </c>
      <c r="M3274" s="276" t="str">
        <f>IF(($G$4-Lähteandmed!$H$45*(Kraadpäevad!$G$4-Kraadpäevad!C3274))&gt;Lähteandmed!$I$45,($G$4-Lähteandmed!$H$45*(Kraadpäevad!$G$4-Kraadpäevad!C3274)),Lähteandmed!$I$45)</f>
        <v/>
      </c>
      <c r="N3274" s="114">
        <f>IFERROR(($G$4-M3274)/($G$4-C3274),Lähteandmed!$H$45)</f>
        <v>0</v>
      </c>
      <c r="O3274" s="276">
        <f t="shared" si="103"/>
        <v>15</v>
      </c>
      <c r="P3274" s="276">
        <f>IF(O3274&lt;($G$6-1),Lähteandmed!$E$45*1.2*1.005*(($G$6-1)-O3274),0)</f>
        <v>3.5051183999999997</v>
      </c>
    </row>
    <row r="3275" spans="2:16">
      <c r="B3275" s="113">
        <v>3271</v>
      </c>
      <c r="C3275" s="113">
        <v>15.5</v>
      </c>
      <c r="D3275" s="276" t="str">
        <f t="shared" si="102"/>
        <v>0</v>
      </c>
      <c r="L3275" s="114">
        <f>IF(C3275&lt;$G$6,Lähteandmed!$E$45*1.2*1.005*($G$6-O3275),0)</f>
        <v>4.3813979999999999</v>
      </c>
      <c r="M3275" s="276" t="str">
        <f>IF(($G$4-Lähteandmed!$H$45*(Kraadpäevad!$G$4-Kraadpäevad!C3275))&gt;Lähteandmed!$I$45,($G$4-Lähteandmed!$H$45*(Kraadpäevad!$G$4-Kraadpäevad!C3275)),Lähteandmed!$I$45)</f>
        <v/>
      </c>
      <c r="N3275" s="114">
        <f>IFERROR(($G$4-M3275)/($G$4-C3275),Lähteandmed!$H$45)</f>
        <v>0</v>
      </c>
      <c r="O3275" s="276">
        <f t="shared" si="103"/>
        <v>15.5</v>
      </c>
      <c r="P3275" s="276">
        <f>IF(O3275&lt;($G$6-1),Lähteandmed!$E$45*1.2*1.005*(($G$6-1)-O3275),0)</f>
        <v>2.6288387999999996</v>
      </c>
    </row>
    <row r="3276" spans="2:16">
      <c r="B3276" s="113">
        <v>3272</v>
      </c>
      <c r="C3276" s="113">
        <v>15.9</v>
      </c>
      <c r="D3276" s="276" t="str">
        <f t="shared" si="102"/>
        <v>0</v>
      </c>
      <c r="L3276" s="114">
        <f>IF(C3276&lt;$G$6,Lähteandmed!$E$45*1.2*1.005*($G$6-O3276),0)</f>
        <v>3.680374319999999</v>
      </c>
      <c r="M3276" s="276" t="str">
        <f>IF(($G$4-Lähteandmed!$H$45*(Kraadpäevad!$G$4-Kraadpäevad!C3276))&gt;Lähteandmed!$I$45,($G$4-Lähteandmed!$H$45*(Kraadpäevad!$G$4-Kraadpäevad!C3276)),Lähteandmed!$I$45)</f>
        <v/>
      </c>
      <c r="N3276" s="114">
        <f>IFERROR(($G$4-M3276)/($G$4-C3276),Lähteandmed!$H$45)</f>
        <v>0</v>
      </c>
      <c r="O3276" s="276">
        <f t="shared" si="103"/>
        <v>15.9</v>
      </c>
      <c r="P3276" s="276">
        <f>IF(O3276&lt;($G$6-1),Lähteandmed!$E$45*1.2*1.005*(($G$6-1)-O3276),0)</f>
        <v>1.9278151199999993</v>
      </c>
    </row>
    <row r="3277" spans="2:16">
      <c r="B3277" s="113">
        <v>3273</v>
      </c>
      <c r="C3277" s="113">
        <v>16.399999999999999</v>
      </c>
      <c r="D3277" s="276" t="str">
        <f t="shared" si="102"/>
        <v>0</v>
      </c>
      <c r="L3277" s="114">
        <f>IF(C3277&lt;$G$6,Lähteandmed!$E$45*1.2*1.005*($G$6-O3277),0)</f>
        <v>2.8040947200000024</v>
      </c>
      <c r="M3277" s="276" t="str">
        <f>IF(($G$4-Lähteandmed!$H$45*(Kraadpäevad!$G$4-Kraadpäevad!C3277))&gt;Lähteandmed!$I$45,($G$4-Lähteandmed!$H$45*(Kraadpäevad!$G$4-Kraadpäevad!C3277)),Lähteandmed!$I$45)</f>
        <v/>
      </c>
      <c r="N3277" s="114">
        <f>IFERROR(($G$4-M3277)/($G$4-C3277),Lähteandmed!$H$45)</f>
        <v>0</v>
      </c>
      <c r="O3277" s="276">
        <f t="shared" si="103"/>
        <v>16.399999999999999</v>
      </c>
      <c r="P3277" s="276">
        <f>IF(O3277&lt;($G$6-1),Lähteandmed!$E$45*1.2*1.005*(($G$6-1)-O3277),0)</f>
        <v>1.0515355200000025</v>
      </c>
    </row>
    <row r="3278" spans="2:16">
      <c r="B3278" s="113">
        <v>3274</v>
      </c>
      <c r="C3278" s="113">
        <v>17.100000000000001</v>
      </c>
      <c r="D3278" s="276" t="str">
        <f t="shared" si="102"/>
        <v>0</v>
      </c>
      <c r="L3278" s="114">
        <f>IF(C3278&lt;$G$6,Lähteandmed!$E$45*1.2*1.005*($G$6-O3278),0)</f>
        <v>1.5773032799999973</v>
      </c>
      <c r="M3278" s="276" t="str">
        <f>IF(($G$4-Lähteandmed!$H$45*(Kraadpäevad!$G$4-Kraadpäevad!C3278))&gt;Lähteandmed!$I$45,($G$4-Lähteandmed!$H$45*(Kraadpäevad!$G$4-Kraadpäevad!C3278)),Lähteandmed!$I$45)</f>
        <v/>
      </c>
      <c r="N3278" s="114">
        <f>IFERROR(($G$4-M3278)/($G$4-C3278),Lähteandmed!$H$45)</f>
        <v>0</v>
      </c>
      <c r="O3278" s="276">
        <f t="shared" si="103"/>
        <v>17.100000000000001</v>
      </c>
      <c r="P3278" s="276">
        <f>IF(O3278&lt;($G$6-1),Lähteandmed!$E$45*1.2*1.005*(($G$6-1)-O3278),0)</f>
        <v>0</v>
      </c>
    </row>
    <row r="3279" spans="2:16">
      <c r="B3279" s="113">
        <v>3275</v>
      </c>
      <c r="C3279" s="113">
        <v>17.7</v>
      </c>
      <c r="D3279" s="276" t="str">
        <f t="shared" si="102"/>
        <v>0</v>
      </c>
      <c r="L3279" s="114">
        <f>IF(C3279&lt;$G$6,Lähteandmed!$E$45*1.2*1.005*($G$6-O3279),0)</f>
        <v>0.52576776000000125</v>
      </c>
      <c r="M3279" s="276" t="str">
        <f>IF(($G$4-Lähteandmed!$H$45*(Kraadpäevad!$G$4-Kraadpäevad!C3279))&gt;Lähteandmed!$I$45,($G$4-Lähteandmed!$H$45*(Kraadpäevad!$G$4-Kraadpäevad!C3279)),Lähteandmed!$I$45)</f>
        <v/>
      </c>
      <c r="N3279" s="114">
        <f>IFERROR(($G$4-M3279)/($G$4-C3279),Lähteandmed!$H$45)</f>
        <v>0</v>
      </c>
      <c r="O3279" s="276">
        <f t="shared" si="103"/>
        <v>17.7</v>
      </c>
      <c r="P3279" s="276">
        <f>IF(O3279&lt;($G$6-1),Lähteandmed!$E$45*1.2*1.005*(($G$6-1)-O3279),0)</f>
        <v>0</v>
      </c>
    </row>
    <row r="3280" spans="2:16">
      <c r="B3280" s="113">
        <v>3276</v>
      </c>
      <c r="C3280" s="113">
        <v>18.399999999999999</v>
      </c>
      <c r="D3280" s="276" t="str">
        <f t="shared" si="102"/>
        <v>0</v>
      </c>
      <c r="L3280" s="114">
        <f>IF(C3280&lt;$G$6,Lähteandmed!$E$45*1.2*1.005*($G$6-O3280),0)</f>
        <v>0</v>
      </c>
      <c r="M3280" s="276" t="str">
        <f>IF(($G$4-Lähteandmed!$H$45*(Kraadpäevad!$G$4-Kraadpäevad!C3280))&gt;Lähteandmed!$I$45,($G$4-Lähteandmed!$H$45*(Kraadpäevad!$G$4-Kraadpäevad!C3280)),Lähteandmed!$I$45)</f>
        <v/>
      </c>
      <c r="N3280" s="114">
        <f>IFERROR(($G$4-M3280)/($G$4-C3280),Lähteandmed!$H$45)</f>
        <v>0</v>
      </c>
      <c r="O3280" s="276">
        <f t="shared" si="103"/>
        <v>18.399999999999999</v>
      </c>
      <c r="P3280" s="276">
        <f>IF(O3280&lt;($G$6-1),Lähteandmed!$E$45*1.2*1.005*(($G$6-1)-O3280),0)</f>
        <v>0</v>
      </c>
    </row>
    <row r="3281" spans="2:16">
      <c r="B3281" s="113">
        <v>3277</v>
      </c>
      <c r="C3281" s="113">
        <v>17.8</v>
      </c>
      <c r="D3281" s="276" t="str">
        <f t="shared" si="102"/>
        <v>0</v>
      </c>
      <c r="L3281" s="114">
        <f>IF(C3281&lt;$G$6,Lähteandmed!$E$45*1.2*1.005*($G$6-O3281),0)</f>
        <v>0.35051183999999874</v>
      </c>
      <c r="M3281" s="276" t="str">
        <f>IF(($G$4-Lähteandmed!$H$45*(Kraadpäevad!$G$4-Kraadpäevad!C3281))&gt;Lähteandmed!$I$45,($G$4-Lähteandmed!$H$45*(Kraadpäevad!$G$4-Kraadpäevad!C3281)),Lähteandmed!$I$45)</f>
        <v/>
      </c>
      <c r="N3281" s="114">
        <f>IFERROR(($G$4-M3281)/($G$4-C3281),Lähteandmed!$H$45)</f>
        <v>0</v>
      </c>
      <c r="O3281" s="276">
        <f t="shared" si="103"/>
        <v>17.8</v>
      </c>
      <c r="P3281" s="276">
        <f>IF(O3281&lt;($G$6-1),Lähteandmed!$E$45*1.2*1.005*(($G$6-1)-O3281),0)</f>
        <v>0</v>
      </c>
    </row>
    <row r="3282" spans="2:16">
      <c r="B3282" s="113">
        <v>3278</v>
      </c>
      <c r="C3282" s="113">
        <v>17.2</v>
      </c>
      <c r="D3282" s="276" t="str">
        <f t="shared" si="102"/>
        <v>0</v>
      </c>
      <c r="L3282" s="114">
        <f>IF(C3282&lt;$G$6,Lähteandmed!$E$45*1.2*1.005*($G$6-O3282),0)</f>
        <v>1.4020473600000012</v>
      </c>
      <c r="M3282" s="276" t="str">
        <f>IF(($G$4-Lähteandmed!$H$45*(Kraadpäevad!$G$4-Kraadpäevad!C3282))&gt;Lähteandmed!$I$45,($G$4-Lähteandmed!$H$45*(Kraadpäevad!$G$4-Kraadpäevad!C3282)),Lähteandmed!$I$45)</f>
        <v/>
      </c>
      <c r="N3282" s="114">
        <f>IFERROR(($G$4-M3282)/($G$4-C3282),Lähteandmed!$H$45)</f>
        <v>0</v>
      </c>
      <c r="O3282" s="276">
        <f t="shared" si="103"/>
        <v>17.2</v>
      </c>
      <c r="P3282" s="276">
        <f>IF(O3282&lt;($G$6-1),Lähteandmed!$E$45*1.2*1.005*(($G$6-1)-O3282),0)</f>
        <v>0</v>
      </c>
    </row>
    <row r="3283" spans="2:16">
      <c r="B3283" s="113">
        <v>3279</v>
      </c>
      <c r="C3283" s="113">
        <v>16.600000000000001</v>
      </c>
      <c r="D3283" s="276" t="str">
        <f t="shared" si="102"/>
        <v>0</v>
      </c>
      <c r="L3283" s="114">
        <f>IF(C3283&lt;$G$6,Lähteandmed!$E$45*1.2*1.005*($G$6-O3283),0)</f>
        <v>2.4535828799999972</v>
      </c>
      <c r="M3283" s="276" t="str">
        <f>IF(($G$4-Lähteandmed!$H$45*(Kraadpäevad!$G$4-Kraadpäevad!C3283))&gt;Lähteandmed!$I$45,($G$4-Lähteandmed!$H$45*(Kraadpäevad!$G$4-Kraadpäevad!C3283)),Lähteandmed!$I$45)</f>
        <v/>
      </c>
      <c r="N3283" s="114">
        <f>IFERROR(($G$4-M3283)/($G$4-C3283),Lähteandmed!$H$45)</f>
        <v>0</v>
      </c>
      <c r="O3283" s="276">
        <f t="shared" si="103"/>
        <v>16.600000000000001</v>
      </c>
      <c r="P3283" s="276">
        <f>IF(O3283&lt;($G$6-1),Lähteandmed!$E$45*1.2*1.005*(($G$6-1)-O3283),0)</f>
        <v>0.70102367999999748</v>
      </c>
    </row>
    <row r="3284" spans="2:16">
      <c r="B3284" s="113">
        <v>3280</v>
      </c>
      <c r="C3284" s="113">
        <v>17.5</v>
      </c>
      <c r="D3284" s="276" t="str">
        <f t="shared" si="102"/>
        <v>0</v>
      </c>
      <c r="L3284" s="114">
        <f>IF(C3284&lt;$G$6,Lähteandmed!$E$45*1.2*1.005*($G$6-O3284),0)</f>
        <v>0.87627959999999994</v>
      </c>
      <c r="M3284" s="276" t="str">
        <f>IF(($G$4-Lähteandmed!$H$45*(Kraadpäevad!$G$4-Kraadpäevad!C3284))&gt;Lähteandmed!$I$45,($G$4-Lähteandmed!$H$45*(Kraadpäevad!$G$4-Kraadpäevad!C3284)),Lähteandmed!$I$45)</f>
        <v/>
      </c>
      <c r="N3284" s="114">
        <f>IFERROR(($G$4-M3284)/($G$4-C3284),Lähteandmed!$H$45)</f>
        <v>0</v>
      </c>
      <c r="O3284" s="276">
        <f t="shared" si="103"/>
        <v>17.5</v>
      </c>
      <c r="P3284" s="276">
        <f>IF(O3284&lt;($G$6-1),Lähteandmed!$E$45*1.2*1.005*(($G$6-1)-O3284),0)</f>
        <v>0</v>
      </c>
    </row>
    <row r="3285" spans="2:16">
      <c r="B3285" s="113">
        <v>3281</v>
      </c>
      <c r="C3285" s="113">
        <v>18.399999999999999</v>
      </c>
      <c r="D3285" s="276" t="str">
        <f t="shared" si="102"/>
        <v>0</v>
      </c>
      <c r="L3285" s="114">
        <f>IF(C3285&lt;$G$6,Lähteandmed!$E$45*1.2*1.005*($G$6-O3285),0)</f>
        <v>0</v>
      </c>
      <c r="M3285" s="276" t="str">
        <f>IF(($G$4-Lähteandmed!$H$45*(Kraadpäevad!$G$4-Kraadpäevad!C3285))&gt;Lähteandmed!$I$45,($G$4-Lähteandmed!$H$45*(Kraadpäevad!$G$4-Kraadpäevad!C3285)),Lähteandmed!$I$45)</f>
        <v/>
      </c>
      <c r="N3285" s="114">
        <f>IFERROR(($G$4-M3285)/($G$4-C3285),Lähteandmed!$H$45)</f>
        <v>0</v>
      </c>
      <c r="O3285" s="276">
        <f t="shared" si="103"/>
        <v>18.399999999999999</v>
      </c>
      <c r="P3285" s="276">
        <f>IF(O3285&lt;($G$6-1),Lähteandmed!$E$45*1.2*1.005*(($G$6-1)-O3285),0)</f>
        <v>0</v>
      </c>
    </row>
    <row r="3286" spans="2:16">
      <c r="B3286" s="113">
        <v>3282</v>
      </c>
      <c r="C3286" s="113">
        <v>19.3</v>
      </c>
      <c r="D3286" s="276" t="str">
        <f t="shared" si="102"/>
        <v>0</v>
      </c>
      <c r="L3286" s="114">
        <f>IF(C3286&lt;$G$6,Lähteandmed!$E$45*1.2*1.005*($G$6-O3286),0)</f>
        <v>0</v>
      </c>
      <c r="M3286" s="276" t="str">
        <f>IF(($G$4-Lähteandmed!$H$45*(Kraadpäevad!$G$4-Kraadpäevad!C3286))&gt;Lähteandmed!$I$45,($G$4-Lähteandmed!$H$45*(Kraadpäevad!$G$4-Kraadpäevad!C3286)),Lähteandmed!$I$45)</f>
        <v/>
      </c>
      <c r="N3286" s="114">
        <f>IFERROR(($G$4-M3286)/($G$4-C3286),Lähteandmed!$H$45)</f>
        <v>0</v>
      </c>
      <c r="O3286" s="276">
        <f t="shared" si="103"/>
        <v>19.3</v>
      </c>
      <c r="P3286" s="276">
        <f>IF(O3286&lt;($G$6-1),Lähteandmed!$E$45*1.2*1.005*(($G$6-1)-O3286),0)</f>
        <v>0</v>
      </c>
    </row>
    <row r="3287" spans="2:16">
      <c r="B3287" s="113">
        <v>3283</v>
      </c>
      <c r="C3287" s="113">
        <v>18.600000000000001</v>
      </c>
      <c r="D3287" s="276" t="str">
        <f t="shared" si="102"/>
        <v>0</v>
      </c>
      <c r="L3287" s="114">
        <f>IF(C3287&lt;$G$6,Lähteandmed!$E$45*1.2*1.005*($G$6-O3287),0)</f>
        <v>0</v>
      </c>
      <c r="M3287" s="276" t="str">
        <f>IF(($G$4-Lähteandmed!$H$45*(Kraadpäevad!$G$4-Kraadpäevad!C3287))&gt;Lähteandmed!$I$45,($G$4-Lähteandmed!$H$45*(Kraadpäevad!$G$4-Kraadpäevad!C3287)),Lähteandmed!$I$45)</f>
        <v/>
      </c>
      <c r="N3287" s="114">
        <f>IFERROR(($G$4-M3287)/($G$4-C3287),Lähteandmed!$H$45)</f>
        <v>0</v>
      </c>
      <c r="O3287" s="276">
        <f t="shared" si="103"/>
        <v>18.600000000000001</v>
      </c>
      <c r="P3287" s="276">
        <f>IF(O3287&lt;($G$6-1),Lähteandmed!$E$45*1.2*1.005*(($G$6-1)-O3287),0)</f>
        <v>0</v>
      </c>
    </row>
    <row r="3288" spans="2:16">
      <c r="B3288" s="113">
        <v>3284</v>
      </c>
      <c r="C3288" s="113">
        <v>17.8</v>
      </c>
      <c r="D3288" s="276" t="str">
        <f t="shared" si="102"/>
        <v>0</v>
      </c>
      <c r="L3288" s="114">
        <f>IF(C3288&lt;$G$6,Lähteandmed!$E$45*1.2*1.005*($G$6-O3288),0)</f>
        <v>0.35051183999999874</v>
      </c>
      <c r="M3288" s="276" t="str">
        <f>IF(($G$4-Lähteandmed!$H$45*(Kraadpäevad!$G$4-Kraadpäevad!C3288))&gt;Lähteandmed!$I$45,($G$4-Lähteandmed!$H$45*(Kraadpäevad!$G$4-Kraadpäevad!C3288)),Lähteandmed!$I$45)</f>
        <v/>
      </c>
      <c r="N3288" s="114">
        <f>IFERROR(($G$4-M3288)/($G$4-C3288),Lähteandmed!$H$45)</f>
        <v>0</v>
      </c>
      <c r="O3288" s="276">
        <f t="shared" si="103"/>
        <v>17.8</v>
      </c>
      <c r="P3288" s="276">
        <f>IF(O3288&lt;($G$6-1),Lähteandmed!$E$45*1.2*1.005*(($G$6-1)-O3288),0)</f>
        <v>0</v>
      </c>
    </row>
    <row r="3289" spans="2:16">
      <c r="B3289" s="113">
        <v>3285</v>
      </c>
      <c r="C3289" s="113">
        <v>17.100000000000001</v>
      </c>
      <c r="D3289" s="276" t="str">
        <f t="shared" si="102"/>
        <v>0</v>
      </c>
      <c r="L3289" s="114">
        <f>IF(C3289&lt;$G$6,Lähteandmed!$E$45*1.2*1.005*($G$6-O3289),0)</f>
        <v>1.5773032799999973</v>
      </c>
      <c r="M3289" s="276" t="str">
        <f>IF(($G$4-Lähteandmed!$H$45*(Kraadpäevad!$G$4-Kraadpäevad!C3289))&gt;Lähteandmed!$I$45,($G$4-Lähteandmed!$H$45*(Kraadpäevad!$G$4-Kraadpäevad!C3289)),Lähteandmed!$I$45)</f>
        <v/>
      </c>
      <c r="N3289" s="114">
        <f>IFERROR(($G$4-M3289)/($G$4-C3289),Lähteandmed!$H$45)</f>
        <v>0</v>
      </c>
      <c r="O3289" s="276">
        <f t="shared" si="103"/>
        <v>17.100000000000001</v>
      </c>
      <c r="P3289" s="276">
        <f>IF(O3289&lt;($G$6-1),Lähteandmed!$E$45*1.2*1.005*(($G$6-1)-O3289),0)</f>
        <v>0</v>
      </c>
    </row>
    <row r="3290" spans="2:16">
      <c r="B3290" s="113">
        <v>3286</v>
      </c>
      <c r="C3290" s="113">
        <v>15.6</v>
      </c>
      <c r="D3290" s="276" t="str">
        <f t="shared" si="102"/>
        <v>0</v>
      </c>
      <c r="L3290" s="114">
        <f>IF(C3290&lt;$G$6,Lähteandmed!$E$45*1.2*1.005*($G$6-O3290),0)</f>
        <v>4.2061420800000002</v>
      </c>
      <c r="M3290" s="276" t="str">
        <f>IF(($G$4-Lähteandmed!$H$45*(Kraadpäevad!$G$4-Kraadpäevad!C3290))&gt;Lähteandmed!$I$45,($G$4-Lähteandmed!$H$45*(Kraadpäevad!$G$4-Kraadpäevad!C3290)),Lähteandmed!$I$45)</f>
        <v/>
      </c>
      <c r="N3290" s="114">
        <f>IFERROR(($G$4-M3290)/($G$4-C3290),Lähteandmed!$H$45)</f>
        <v>0</v>
      </c>
      <c r="O3290" s="276">
        <f t="shared" si="103"/>
        <v>15.6</v>
      </c>
      <c r="P3290" s="276">
        <f>IF(O3290&lt;($G$6-1),Lähteandmed!$E$45*1.2*1.005*(($G$6-1)-O3290),0)</f>
        <v>2.4535828800000004</v>
      </c>
    </row>
    <row r="3291" spans="2:16">
      <c r="B3291" s="113">
        <v>3287</v>
      </c>
      <c r="C3291" s="113">
        <v>14</v>
      </c>
      <c r="D3291" s="276" t="str">
        <f t="shared" si="102"/>
        <v>0</v>
      </c>
      <c r="L3291" s="114">
        <f>IF(C3291&lt;$G$6,Lähteandmed!$E$45*1.2*1.005*($G$6-O3291),0)</f>
        <v>7.0102367999999995</v>
      </c>
      <c r="M3291" s="276" t="str">
        <f>IF(($G$4-Lähteandmed!$H$45*(Kraadpäevad!$G$4-Kraadpäevad!C3291))&gt;Lähteandmed!$I$45,($G$4-Lähteandmed!$H$45*(Kraadpäevad!$G$4-Kraadpäevad!C3291)),Lähteandmed!$I$45)</f>
        <v/>
      </c>
      <c r="N3291" s="114">
        <f>IFERROR(($G$4-M3291)/($G$4-C3291),Lähteandmed!$H$45)</f>
        <v>0</v>
      </c>
      <c r="O3291" s="276">
        <f t="shared" si="103"/>
        <v>14</v>
      </c>
      <c r="P3291" s="276">
        <f>IF(O3291&lt;($G$6-1),Lähteandmed!$E$45*1.2*1.005*(($G$6-1)-O3291),0)</f>
        <v>5.2576775999999992</v>
      </c>
    </row>
    <row r="3292" spans="2:16">
      <c r="B3292" s="113">
        <v>3288</v>
      </c>
      <c r="C3292" s="113">
        <v>12.5</v>
      </c>
      <c r="D3292" s="276" t="str">
        <f t="shared" si="102"/>
        <v>0</v>
      </c>
      <c r="L3292" s="114">
        <f>IF(C3292&lt;$G$6,Lähteandmed!$E$45*1.2*1.005*($G$6-O3292),0)</f>
        <v>9.6390756</v>
      </c>
      <c r="M3292" s="276" t="str">
        <f>IF(($G$4-Lähteandmed!$H$45*(Kraadpäevad!$G$4-Kraadpäevad!C3292))&gt;Lähteandmed!$I$45,($G$4-Lähteandmed!$H$45*(Kraadpäevad!$G$4-Kraadpäevad!C3292)),Lähteandmed!$I$45)</f>
        <v/>
      </c>
      <c r="N3292" s="114">
        <f>IFERROR(($G$4-M3292)/($G$4-C3292),Lähteandmed!$H$45)</f>
        <v>0</v>
      </c>
      <c r="O3292" s="276">
        <f t="shared" si="103"/>
        <v>12.5</v>
      </c>
      <c r="P3292" s="276">
        <f>IF(O3292&lt;($G$6-1),Lähteandmed!$E$45*1.2*1.005*(($G$6-1)-O3292),0)</f>
        <v>7.8865163999999996</v>
      </c>
    </row>
    <row r="3293" spans="2:16">
      <c r="B3293" s="113">
        <v>3289</v>
      </c>
      <c r="C3293" s="113">
        <v>12.1</v>
      </c>
      <c r="D3293" s="276" t="str">
        <f t="shared" si="102"/>
        <v>0</v>
      </c>
      <c r="L3293" s="114">
        <f>IF(C3293&lt;$G$6,Lähteandmed!$E$45*1.2*1.005*($G$6-O3293),0)</f>
        <v>10.34009928</v>
      </c>
      <c r="M3293" s="276" t="str">
        <f>IF(($G$4-Lähteandmed!$H$45*(Kraadpäevad!$G$4-Kraadpäevad!C3293))&gt;Lähteandmed!$I$45,($G$4-Lähteandmed!$H$45*(Kraadpäevad!$G$4-Kraadpäevad!C3293)),Lähteandmed!$I$45)</f>
        <v/>
      </c>
      <c r="N3293" s="114">
        <f>IFERROR(($G$4-M3293)/($G$4-C3293),Lähteandmed!$H$45)</f>
        <v>0</v>
      </c>
      <c r="O3293" s="276">
        <f t="shared" si="103"/>
        <v>12.1</v>
      </c>
      <c r="P3293" s="276">
        <f>IF(O3293&lt;($G$6-1),Lähteandmed!$E$45*1.2*1.005*(($G$6-1)-O3293),0)</f>
        <v>8.5875400800000001</v>
      </c>
    </row>
    <row r="3294" spans="2:16">
      <c r="B3294" s="113">
        <v>3290</v>
      </c>
      <c r="C3294" s="113">
        <v>11.8</v>
      </c>
      <c r="D3294" s="276" t="str">
        <f t="shared" si="102"/>
        <v>0</v>
      </c>
      <c r="L3294" s="114">
        <f>IF(C3294&lt;$G$6,Lähteandmed!$E$45*1.2*1.005*($G$6-O3294),0)</f>
        <v>10.865867039999998</v>
      </c>
      <c r="M3294" s="276" t="str">
        <f>IF(($G$4-Lähteandmed!$H$45*(Kraadpäevad!$G$4-Kraadpäevad!C3294))&gt;Lähteandmed!$I$45,($G$4-Lähteandmed!$H$45*(Kraadpäevad!$G$4-Kraadpäevad!C3294)),Lähteandmed!$I$45)</f>
        <v/>
      </c>
      <c r="N3294" s="114">
        <f>IFERROR(($G$4-M3294)/($G$4-C3294),Lähteandmed!$H$45)</f>
        <v>0</v>
      </c>
      <c r="O3294" s="276">
        <f t="shared" si="103"/>
        <v>11.8</v>
      </c>
      <c r="P3294" s="276">
        <f>IF(O3294&lt;($G$6-1),Lähteandmed!$E$45*1.2*1.005*(($G$6-1)-O3294),0)</f>
        <v>9.1133078399999974</v>
      </c>
    </row>
    <row r="3295" spans="2:16">
      <c r="B3295" s="113">
        <v>3291</v>
      </c>
      <c r="C3295" s="113">
        <v>11.4</v>
      </c>
      <c r="D3295" s="276" t="str">
        <f t="shared" si="102"/>
        <v>0</v>
      </c>
      <c r="L3295" s="114">
        <f>IF(C3295&lt;$G$6,Lähteandmed!$E$45*1.2*1.005*($G$6-O3295),0)</f>
        <v>11.566890719999998</v>
      </c>
      <c r="M3295" s="276" t="str">
        <f>IF(($G$4-Lähteandmed!$H$45*(Kraadpäevad!$G$4-Kraadpäevad!C3295))&gt;Lähteandmed!$I$45,($G$4-Lähteandmed!$H$45*(Kraadpäevad!$G$4-Kraadpäevad!C3295)),Lähteandmed!$I$45)</f>
        <v/>
      </c>
      <c r="N3295" s="114">
        <f>IFERROR(($G$4-M3295)/($G$4-C3295),Lähteandmed!$H$45)</f>
        <v>0</v>
      </c>
      <c r="O3295" s="276">
        <f t="shared" si="103"/>
        <v>11.4</v>
      </c>
      <c r="P3295" s="276">
        <f>IF(O3295&lt;($G$6-1),Lähteandmed!$E$45*1.2*1.005*(($G$6-1)-O3295),0)</f>
        <v>9.8143315199999979</v>
      </c>
    </row>
    <row r="3296" spans="2:16">
      <c r="B3296" s="113">
        <v>3292</v>
      </c>
      <c r="C3296" s="113">
        <v>11.5</v>
      </c>
      <c r="D3296" s="276" t="str">
        <f t="shared" si="102"/>
        <v>0</v>
      </c>
      <c r="L3296" s="114">
        <f>IF(C3296&lt;$G$6,Lähteandmed!$E$45*1.2*1.005*($G$6-O3296),0)</f>
        <v>11.391634799999999</v>
      </c>
      <c r="M3296" s="276" t="str">
        <f>IF(($G$4-Lähteandmed!$H$45*(Kraadpäevad!$G$4-Kraadpäevad!C3296))&gt;Lähteandmed!$I$45,($G$4-Lähteandmed!$H$45*(Kraadpäevad!$G$4-Kraadpäevad!C3296)),Lähteandmed!$I$45)</f>
        <v/>
      </c>
      <c r="N3296" s="114">
        <f>IFERROR(($G$4-M3296)/($G$4-C3296),Lähteandmed!$H$45)</f>
        <v>0</v>
      </c>
      <c r="O3296" s="276">
        <f t="shared" si="103"/>
        <v>11.5</v>
      </c>
      <c r="P3296" s="276">
        <f>IF(O3296&lt;($G$6-1),Lähteandmed!$E$45*1.2*1.005*(($G$6-1)-O3296),0)</f>
        <v>9.6390756</v>
      </c>
    </row>
    <row r="3297" spans="2:16">
      <c r="B3297" s="113">
        <v>3293</v>
      </c>
      <c r="C3297" s="113">
        <v>11.5</v>
      </c>
      <c r="D3297" s="276" t="str">
        <f t="shared" si="102"/>
        <v>0</v>
      </c>
      <c r="L3297" s="114">
        <f>IF(C3297&lt;$G$6,Lähteandmed!$E$45*1.2*1.005*($G$6-O3297),0)</f>
        <v>11.391634799999999</v>
      </c>
      <c r="M3297" s="276" t="str">
        <f>IF(($G$4-Lähteandmed!$H$45*(Kraadpäevad!$G$4-Kraadpäevad!C3297))&gt;Lähteandmed!$I$45,($G$4-Lähteandmed!$H$45*(Kraadpäevad!$G$4-Kraadpäevad!C3297)),Lähteandmed!$I$45)</f>
        <v/>
      </c>
      <c r="N3297" s="114">
        <f>IFERROR(($G$4-M3297)/($G$4-C3297),Lähteandmed!$H$45)</f>
        <v>0</v>
      </c>
      <c r="O3297" s="276">
        <f t="shared" si="103"/>
        <v>11.5</v>
      </c>
      <c r="P3297" s="276">
        <f>IF(O3297&lt;($G$6-1),Lähteandmed!$E$45*1.2*1.005*(($G$6-1)-O3297),0)</f>
        <v>9.6390756</v>
      </c>
    </row>
    <row r="3298" spans="2:16">
      <c r="B3298" s="113">
        <v>3294</v>
      </c>
      <c r="C3298" s="113">
        <v>11.6</v>
      </c>
      <c r="D3298" s="276" t="str">
        <f t="shared" si="102"/>
        <v>0</v>
      </c>
      <c r="L3298" s="114">
        <f>IF(C3298&lt;$G$6,Lähteandmed!$E$45*1.2*1.005*($G$6-O3298),0)</f>
        <v>11.216378880000001</v>
      </c>
      <c r="M3298" s="276" t="str">
        <f>IF(($G$4-Lähteandmed!$H$45*(Kraadpäevad!$G$4-Kraadpäevad!C3298))&gt;Lähteandmed!$I$45,($G$4-Lähteandmed!$H$45*(Kraadpäevad!$G$4-Kraadpäevad!C3298)),Lähteandmed!$I$45)</f>
        <v/>
      </c>
      <c r="N3298" s="114">
        <f>IFERROR(($G$4-M3298)/($G$4-C3298),Lähteandmed!$H$45)</f>
        <v>0</v>
      </c>
      <c r="O3298" s="276">
        <f t="shared" si="103"/>
        <v>11.6</v>
      </c>
      <c r="P3298" s="276">
        <f>IF(O3298&lt;($G$6-1),Lähteandmed!$E$45*1.2*1.005*(($G$6-1)-O3298),0)</f>
        <v>9.4638196800000003</v>
      </c>
    </row>
    <row r="3299" spans="2:16">
      <c r="B3299" s="113">
        <v>3295</v>
      </c>
      <c r="C3299" s="113">
        <v>11.7</v>
      </c>
      <c r="D3299" s="276" t="str">
        <f t="shared" si="102"/>
        <v>0</v>
      </c>
      <c r="L3299" s="114">
        <f>IF(C3299&lt;$G$6,Lähteandmed!$E$45*1.2*1.005*($G$6-O3299),0)</f>
        <v>11.041122960000001</v>
      </c>
      <c r="M3299" s="276" t="str">
        <f>IF(($G$4-Lähteandmed!$H$45*(Kraadpäevad!$G$4-Kraadpäevad!C3299))&gt;Lähteandmed!$I$45,($G$4-Lähteandmed!$H$45*(Kraadpäevad!$G$4-Kraadpäevad!C3299)),Lähteandmed!$I$45)</f>
        <v/>
      </c>
      <c r="N3299" s="114">
        <f>IFERROR(($G$4-M3299)/($G$4-C3299),Lähteandmed!$H$45)</f>
        <v>0</v>
      </c>
      <c r="O3299" s="276">
        <f t="shared" si="103"/>
        <v>11.7</v>
      </c>
      <c r="P3299" s="276">
        <f>IF(O3299&lt;($G$6-1),Lähteandmed!$E$45*1.2*1.005*(($G$6-1)-O3299),0)</f>
        <v>9.2885637600000006</v>
      </c>
    </row>
    <row r="3300" spans="2:16">
      <c r="B3300" s="113">
        <v>3296</v>
      </c>
      <c r="C3300" s="113">
        <v>11.9</v>
      </c>
      <c r="D3300" s="276" t="str">
        <f t="shared" si="102"/>
        <v>0</v>
      </c>
      <c r="L3300" s="114">
        <f>IF(C3300&lt;$G$6,Lähteandmed!$E$45*1.2*1.005*($G$6-O3300),0)</f>
        <v>10.690611119999998</v>
      </c>
      <c r="M3300" s="276" t="str">
        <f>IF(($G$4-Lähteandmed!$H$45*(Kraadpäevad!$G$4-Kraadpäevad!C3300))&gt;Lähteandmed!$I$45,($G$4-Lähteandmed!$H$45*(Kraadpäevad!$G$4-Kraadpäevad!C3300)),Lähteandmed!$I$45)</f>
        <v/>
      </c>
      <c r="N3300" s="114">
        <f>IFERROR(($G$4-M3300)/($G$4-C3300),Lähteandmed!$H$45)</f>
        <v>0</v>
      </c>
      <c r="O3300" s="276">
        <f t="shared" si="103"/>
        <v>11.9</v>
      </c>
      <c r="P3300" s="276">
        <f>IF(O3300&lt;($G$6-1),Lähteandmed!$E$45*1.2*1.005*(($G$6-1)-O3300),0)</f>
        <v>8.9380519199999995</v>
      </c>
    </row>
    <row r="3301" spans="2:16">
      <c r="B3301" s="113">
        <v>3297</v>
      </c>
      <c r="C3301" s="113">
        <v>12</v>
      </c>
      <c r="D3301" s="276" t="str">
        <f t="shared" si="102"/>
        <v>0</v>
      </c>
      <c r="L3301" s="114">
        <f>IF(C3301&lt;$G$6,Lähteandmed!$E$45*1.2*1.005*($G$6-O3301),0)</f>
        <v>10.515355199999998</v>
      </c>
      <c r="M3301" s="276" t="str">
        <f>IF(($G$4-Lähteandmed!$H$45*(Kraadpäevad!$G$4-Kraadpäevad!C3301))&gt;Lähteandmed!$I$45,($G$4-Lähteandmed!$H$45*(Kraadpäevad!$G$4-Kraadpäevad!C3301)),Lähteandmed!$I$45)</f>
        <v/>
      </c>
      <c r="N3301" s="114">
        <f>IFERROR(($G$4-M3301)/($G$4-C3301),Lähteandmed!$H$45)</f>
        <v>0</v>
      </c>
      <c r="O3301" s="276">
        <f t="shared" si="103"/>
        <v>12</v>
      </c>
      <c r="P3301" s="276">
        <f>IF(O3301&lt;($G$6-1),Lähteandmed!$E$45*1.2*1.005*(($G$6-1)-O3301),0)</f>
        <v>8.7627959999999998</v>
      </c>
    </row>
    <row r="3302" spans="2:16">
      <c r="B3302" s="113">
        <v>3298</v>
      </c>
      <c r="C3302" s="113">
        <v>12.1</v>
      </c>
      <c r="D3302" s="276" t="str">
        <f t="shared" si="102"/>
        <v>0</v>
      </c>
      <c r="L3302" s="114">
        <f>IF(C3302&lt;$G$6,Lähteandmed!$E$45*1.2*1.005*($G$6-O3302),0)</f>
        <v>10.34009928</v>
      </c>
      <c r="M3302" s="276" t="str">
        <f>IF(($G$4-Lähteandmed!$H$45*(Kraadpäevad!$G$4-Kraadpäevad!C3302))&gt;Lähteandmed!$I$45,($G$4-Lähteandmed!$H$45*(Kraadpäevad!$G$4-Kraadpäevad!C3302)),Lähteandmed!$I$45)</f>
        <v/>
      </c>
      <c r="N3302" s="114">
        <f>IFERROR(($G$4-M3302)/($G$4-C3302),Lähteandmed!$H$45)</f>
        <v>0</v>
      </c>
      <c r="O3302" s="276">
        <f t="shared" si="103"/>
        <v>12.1</v>
      </c>
      <c r="P3302" s="276">
        <f>IF(O3302&lt;($G$6-1),Lähteandmed!$E$45*1.2*1.005*(($G$6-1)-O3302),0)</f>
        <v>8.5875400800000001</v>
      </c>
    </row>
    <row r="3303" spans="2:16">
      <c r="B3303" s="113">
        <v>3299</v>
      </c>
      <c r="C3303" s="113">
        <v>12.2</v>
      </c>
      <c r="D3303" s="276" t="str">
        <f t="shared" si="102"/>
        <v>0</v>
      </c>
      <c r="L3303" s="114">
        <f>IF(C3303&lt;$G$6,Lähteandmed!$E$45*1.2*1.005*($G$6-O3303),0)</f>
        <v>10.164843360000001</v>
      </c>
      <c r="M3303" s="276" t="str">
        <f>IF(($G$4-Lähteandmed!$H$45*(Kraadpäevad!$G$4-Kraadpäevad!C3303))&gt;Lähteandmed!$I$45,($G$4-Lähteandmed!$H$45*(Kraadpäevad!$G$4-Kraadpäevad!C3303)),Lähteandmed!$I$45)</f>
        <v/>
      </c>
      <c r="N3303" s="114">
        <f>IFERROR(($G$4-M3303)/($G$4-C3303),Lähteandmed!$H$45)</f>
        <v>0</v>
      </c>
      <c r="O3303" s="276">
        <f t="shared" si="103"/>
        <v>12.2</v>
      </c>
      <c r="P3303" s="276">
        <f>IF(O3303&lt;($G$6-1),Lähteandmed!$E$45*1.2*1.005*(($G$6-1)-O3303),0)</f>
        <v>8.4122841600000005</v>
      </c>
    </row>
    <row r="3304" spans="2:16">
      <c r="B3304" s="113">
        <v>3300</v>
      </c>
      <c r="C3304" s="113">
        <v>12.3</v>
      </c>
      <c r="D3304" s="276" t="str">
        <f t="shared" si="102"/>
        <v>0</v>
      </c>
      <c r="L3304" s="114">
        <f>IF(C3304&lt;$G$6,Lähteandmed!$E$45*1.2*1.005*($G$6-O3304),0)</f>
        <v>9.9895874399999975</v>
      </c>
      <c r="M3304" s="276" t="str">
        <f>IF(($G$4-Lähteandmed!$H$45*(Kraadpäevad!$G$4-Kraadpäevad!C3304))&gt;Lähteandmed!$I$45,($G$4-Lähteandmed!$H$45*(Kraadpäevad!$G$4-Kraadpäevad!C3304)),Lähteandmed!$I$45)</f>
        <v/>
      </c>
      <c r="N3304" s="114">
        <f>IFERROR(($G$4-M3304)/($G$4-C3304),Lähteandmed!$H$45)</f>
        <v>0</v>
      </c>
      <c r="O3304" s="276">
        <f t="shared" si="103"/>
        <v>12.3</v>
      </c>
      <c r="P3304" s="276">
        <f>IF(O3304&lt;($G$6-1),Lähteandmed!$E$45*1.2*1.005*(($G$6-1)-O3304),0)</f>
        <v>8.237028239999999</v>
      </c>
    </row>
    <row r="3305" spans="2:16">
      <c r="B3305" s="113">
        <v>3301</v>
      </c>
      <c r="C3305" s="113">
        <v>12.2</v>
      </c>
      <c r="D3305" s="276" t="str">
        <f t="shared" si="102"/>
        <v>0</v>
      </c>
      <c r="L3305" s="114">
        <f>IF(C3305&lt;$G$6,Lähteandmed!$E$45*1.2*1.005*($G$6-O3305),0)</f>
        <v>10.164843360000001</v>
      </c>
      <c r="M3305" s="276" t="str">
        <f>IF(($G$4-Lähteandmed!$H$45*(Kraadpäevad!$G$4-Kraadpäevad!C3305))&gt;Lähteandmed!$I$45,($G$4-Lähteandmed!$H$45*(Kraadpäevad!$G$4-Kraadpäevad!C3305)),Lähteandmed!$I$45)</f>
        <v/>
      </c>
      <c r="N3305" s="114">
        <f>IFERROR(($G$4-M3305)/($G$4-C3305),Lähteandmed!$H$45)</f>
        <v>0</v>
      </c>
      <c r="O3305" s="276">
        <f t="shared" si="103"/>
        <v>12.2</v>
      </c>
      <c r="P3305" s="276">
        <f>IF(O3305&lt;($G$6-1),Lähteandmed!$E$45*1.2*1.005*(($G$6-1)-O3305),0)</f>
        <v>8.4122841600000005</v>
      </c>
    </row>
    <row r="3306" spans="2:16">
      <c r="B3306" s="113">
        <v>3302</v>
      </c>
      <c r="C3306" s="113">
        <v>12.2</v>
      </c>
      <c r="D3306" s="276" t="str">
        <f t="shared" si="102"/>
        <v>0</v>
      </c>
      <c r="L3306" s="114">
        <f>IF(C3306&lt;$G$6,Lähteandmed!$E$45*1.2*1.005*($G$6-O3306),0)</f>
        <v>10.164843360000001</v>
      </c>
      <c r="M3306" s="276" t="str">
        <f>IF(($G$4-Lähteandmed!$H$45*(Kraadpäevad!$G$4-Kraadpäevad!C3306))&gt;Lähteandmed!$I$45,($G$4-Lähteandmed!$H$45*(Kraadpäevad!$G$4-Kraadpäevad!C3306)),Lähteandmed!$I$45)</f>
        <v/>
      </c>
      <c r="N3306" s="114">
        <f>IFERROR(($G$4-M3306)/($G$4-C3306),Lähteandmed!$H$45)</f>
        <v>0</v>
      </c>
      <c r="O3306" s="276">
        <f t="shared" si="103"/>
        <v>12.2</v>
      </c>
      <c r="P3306" s="276">
        <f>IF(O3306&lt;($G$6-1),Lähteandmed!$E$45*1.2*1.005*(($G$6-1)-O3306),0)</f>
        <v>8.4122841600000005</v>
      </c>
    </row>
    <row r="3307" spans="2:16">
      <c r="B3307" s="113">
        <v>3303</v>
      </c>
      <c r="C3307" s="113">
        <v>12.1</v>
      </c>
      <c r="D3307" s="276" t="str">
        <f t="shared" si="102"/>
        <v>0</v>
      </c>
      <c r="L3307" s="114">
        <f>IF(C3307&lt;$G$6,Lähteandmed!$E$45*1.2*1.005*($G$6-O3307),0)</f>
        <v>10.34009928</v>
      </c>
      <c r="M3307" s="276" t="str">
        <f>IF(($G$4-Lähteandmed!$H$45*(Kraadpäevad!$G$4-Kraadpäevad!C3307))&gt;Lähteandmed!$I$45,($G$4-Lähteandmed!$H$45*(Kraadpäevad!$G$4-Kraadpäevad!C3307)),Lähteandmed!$I$45)</f>
        <v/>
      </c>
      <c r="N3307" s="114">
        <f>IFERROR(($G$4-M3307)/($G$4-C3307),Lähteandmed!$H$45)</f>
        <v>0</v>
      </c>
      <c r="O3307" s="276">
        <f t="shared" si="103"/>
        <v>12.1</v>
      </c>
      <c r="P3307" s="276">
        <f>IF(O3307&lt;($G$6-1),Lähteandmed!$E$45*1.2*1.005*(($G$6-1)-O3307),0)</f>
        <v>8.5875400800000001</v>
      </c>
    </row>
    <row r="3308" spans="2:16">
      <c r="B3308" s="113">
        <v>3304</v>
      </c>
      <c r="C3308" s="113">
        <v>11.7</v>
      </c>
      <c r="D3308" s="276" t="str">
        <f t="shared" si="102"/>
        <v>0</v>
      </c>
      <c r="L3308" s="114">
        <f>IF(C3308&lt;$G$6,Lähteandmed!$E$45*1.2*1.005*($G$6-O3308),0)</f>
        <v>11.041122960000001</v>
      </c>
      <c r="M3308" s="276" t="str">
        <f>IF(($G$4-Lähteandmed!$H$45*(Kraadpäevad!$G$4-Kraadpäevad!C3308))&gt;Lähteandmed!$I$45,($G$4-Lähteandmed!$H$45*(Kraadpäevad!$G$4-Kraadpäevad!C3308)),Lähteandmed!$I$45)</f>
        <v/>
      </c>
      <c r="N3308" s="114">
        <f>IFERROR(($G$4-M3308)/($G$4-C3308),Lähteandmed!$H$45)</f>
        <v>0</v>
      </c>
      <c r="O3308" s="276">
        <f t="shared" si="103"/>
        <v>11.7</v>
      </c>
      <c r="P3308" s="276">
        <f>IF(O3308&lt;($G$6-1),Lähteandmed!$E$45*1.2*1.005*(($G$6-1)-O3308),0)</f>
        <v>9.2885637600000006</v>
      </c>
    </row>
    <row r="3309" spans="2:16">
      <c r="B3309" s="113">
        <v>3305</v>
      </c>
      <c r="C3309" s="113">
        <v>11.4</v>
      </c>
      <c r="D3309" s="276" t="str">
        <f t="shared" si="102"/>
        <v>0</v>
      </c>
      <c r="L3309" s="114">
        <f>IF(C3309&lt;$G$6,Lähteandmed!$E$45*1.2*1.005*($G$6-O3309),0)</f>
        <v>11.566890719999998</v>
      </c>
      <c r="M3309" s="276" t="str">
        <f>IF(($G$4-Lähteandmed!$H$45*(Kraadpäevad!$G$4-Kraadpäevad!C3309))&gt;Lähteandmed!$I$45,($G$4-Lähteandmed!$H$45*(Kraadpäevad!$G$4-Kraadpäevad!C3309)),Lähteandmed!$I$45)</f>
        <v/>
      </c>
      <c r="N3309" s="114">
        <f>IFERROR(($G$4-M3309)/($G$4-C3309),Lähteandmed!$H$45)</f>
        <v>0</v>
      </c>
      <c r="O3309" s="276">
        <f t="shared" si="103"/>
        <v>11.4</v>
      </c>
      <c r="P3309" s="276">
        <f>IF(O3309&lt;($G$6-1),Lähteandmed!$E$45*1.2*1.005*(($G$6-1)-O3309),0)</f>
        <v>9.8143315199999979</v>
      </c>
    </row>
    <row r="3310" spans="2:16">
      <c r="B3310" s="113">
        <v>3306</v>
      </c>
      <c r="C3310" s="113">
        <v>11</v>
      </c>
      <c r="D3310" s="276" t="str">
        <f t="shared" si="102"/>
        <v>0</v>
      </c>
      <c r="L3310" s="114">
        <f>IF(C3310&lt;$G$6,Lähteandmed!$E$45*1.2*1.005*($G$6-O3310),0)</f>
        <v>12.267914399999999</v>
      </c>
      <c r="M3310" s="276" t="str">
        <f>IF(($G$4-Lähteandmed!$H$45*(Kraadpäevad!$G$4-Kraadpäevad!C3310))&gt;Lähteandmed!$I$45,($G$4-Lähteandmed!$H$45*(Kraadpäevad!$G$4-Kraadpäevad!C3310)),Lähteandmed!$I$45)</f>
        <v/>
      </c>
      <c r="N3310" s="114">
        <f>IFERROR(($G$4-M3310)/($G$4-C3310),Lähteandmed!$H$45)</f>
        <v>0</v>
      </c>
      <c r="O3310" s="276">
        <f t="shared" si="103"/>
        <v>11</v>
      </c>
      <c r="P3310" s="276">
        <f>IF(O3310&lt;($G$6-1),Lähteandmed!$E$45*1.2*1.005*(($G$6-1)-O3310),0)</f>
        <v>10.515355199999998</v>
      </c>
    </row>
    <row r="3311" spans="2:16">
      <c r="B3311" s="113">
        <v>3307</v>
      </c>
      <c r="C3311" s="113">
        <v>10.8</v>
      </c>
      <c r="D3311" s="276" t="str">
        <f t="shared" si="102"/>
        <v>0</v>
      </c>
      <c r="L3311" s="114">
        <f>IF(C3311&lt;$G$6,Lähteandmed!$E$45*1.2*1.005*($G$6-O3311),0)</f>
        <v>12.618426239999998</v>
      </c>
      <c r="M3311" s="276" t="str">
        <f>IF(($G$4-Lähteandmed!$H$45*(Kraadpäevad!$G$4-Kraadpäevad!C3311))&gt;Lähteandmed!$I$45,($G$4-Lähteandmed!$H$45*(Kraadpäevad!$G$4-Kraadpäevad!C3311)),Lähteandmed!$I$45)</f>
        <v/>
      </c>
      <c r="N3311" s="114">
        <f>IFERROR(($G$4-M3311)/($G$4-C3311),Lähteandmed!$H$45)</f>
        <v>0</v>
      </c>
      <c r="O3311" s="276">
        <f t="shared" si="103"/>
        <v>10.8</v>
      </c>
      <c r="P3311" s="276">
        <f>IF(O3311&lt;($G$6-1),Lähteandmed!$E$45*1.2*1.005*(($G$6-1)-O3311),0)</f>
        <v>10.865867039999998</v>
      </c>
    </row>
    <row r="3312" spans="2:16">
      <c r="B3312" s="113">
        <v>3308</v>
      </c>
      <c r="C3312" s="113">
        <v>10.5</v>
      </c>
      <c r="D3312" s="276" t="str">
        <f t="shared" si="102"/>
        <v>0</v>
      </c>
      <c r="L3312" s="114">
        <f>IF(C3312&lt;$G$6,Lähteandmed!$E$45*1.2*1.005*($G$6-O3312),0)</f>
        <v>13.144193999999999</v>
      </c>
      <c r="M3312" s="276" t="str">
        <f>IF(($G$4-Lähteandmed!$H$45*(Kraadpäevad!$G$4-Kraadpäevad!C3312))&gt;Lähteandmed!$I$45,($G$4-Lähteandmed!$H$45*(Kraadpäevad!$G$4-Kraadpäevad!C3312)),Lähteandmed!$I$45)</f>
        <v/>
      </c>
      <c r="N3312" s="114">
        <f>IFERROR(($G$4-M3312)/($G$4-C3312),Lähteandmed!$H$45)</f>
        <v>0</v>
      </c>
      <c r="O3312" s="276">
        <f t="shared" si="103"/>
        <v>10.5</v>
      </c>
      <c r="P3312" s="276">
        <f>IF(O3312&lt;($G$6-1),Lähteandmed!$E$45*1.2*1.005*(($G$6-1)-O3312),0)</f>
        <v>11.391634799999999</v>
      </c>
    </row>
    <row r="3313" spans="2:16">
      <c r="B3313" s="113">
        <v>3309</v>
      </c>
      <c r="C3313" s="113">
        <v>10.3</v>
      </c>
      <c r="D3313" s="276" t="str">
        <f t="shared" si="102"/>
        <v>0</v>
      </c>
      <c r="L3313" s="114">
        <f>IF(C3313&lt;$G$6,Lähteandmed!$E$45*1.2*1.005*($G$6-O3313),0)</f>
        <v>13.494705839999998</v>
      </c>
      <c r="M3313" s="276" t="str">
        <f>IF(($G$4-Lähteandmed!$H$45*(Kraadpäevad!$G$4-Kraadpäevad!C3313))&gt;Lähteandmed!$I$45,($G$4-Lähteandmed!$H$45*(Kraadpäevad!$G$4-Kraadpäevad!C3313)),Lähteandmed!$I$45)</f>
        <v/>
      </c>
      <c r="N3313" s="114">
        <f>IFERROR(($G$4-M3313)/($G$4-C3313),Lähteandmed!$H$45)</f>
        <v>0</v>
      </c>
      <c r="O3313" s="276">
        <f t="shared" si="103"/>
        <v>10.3</v>
      </c>
      <c r="P3313" s="276">
        <f>IF(O3313&lt;($G$6-1),Lähteandmed!$E$45*1.2*1.005*(($G$6-1)-O3313),0)</f>
        <v>11.742146639999998</v>
      </c>
    </row>
    <row r="3314" spans="2:16">
      <c r="B3314" s="113">
        <v>3310</v>
      </c>
      <c r="C3314" s="113">
        <v>10</v>
      </c>
      <c r="D3314" s="276" t="str">
        <f t="shared" si="102"/>
        <v>0</v>
      </c>
      <c r="L3314" s="114">
        <f>IF(C3314&lt;$G$6,Lähteandmed!$E$45*1.2*1.005*($G$6-O3314),0)</f>
        <v>14.020473599999999</v>
      </c>
      <c r="M3314" s="276" t="str">
        <f>IF(($G$4-Lähteandmed!$H$45*(Kraadpäevad!$G$4-Kraadpäevad!C3314))&gt;Lähteandmed!$I$45,($G$4-Lähteandmed!$H$45*(Kraadpäevad!$G$4-Kraadpäevad!C3314)),Lähteandmed!$I$45)</f>
        <v/>
      </c>
      <c r="N3314" s="114">
        <f>IFERROR(($G$4-M3314)/($G$4-C3314),Lähteandmed!$H$45)</f>
        <v>0</v>
      </c>
      <c r="O3314" s="276">
        <f t="shared" si="103"/>
        <v>10</v>
      </c>
      <c r="P3314" s="276">
        <f>IF(O3314&lt;($G$6-1),Lähteandmed!$E$45*1.2*1.005*(($G$6-1)-O3314),0)</f>
        <v>12.267914399999999</v>
      </c>
    </row>
    <row r="3315" spans="2:16">
      <c r="B3315" s="113">
        <v>3311</v>
      </c>
      <c r="C3315" s="113">
        <v>9.8000000000000007</v>
      </c>
      <c r="D3315" s="276">
        <f t="shared" si="102"/>
        <v>0.18879749586557892</v>
      </c>
      <c r="L3315" s="114">
        <f>IF(C3315&lt;$G$6,Lähteandmed!$E$45*1.2*1.005*($G$6-O3315),0)</f>
        <v>14.370985439999998</v>
      </c>
      <c r="M3315" s="276" t="str">
        <f>IF(($G$4-Lähteandmed!$H$45*(Kraadpäevad!$G$4-Kraadpäevad!C3315))&gt;Lähteandmed!$I$45,($G$4-Lähteandmed!$H$45*(Kraadpäevad!$G$4-Kraadpäevad!C3315)),Lähteandmed!$I$45)</f>
        <v/>
      </c>
      <c r="N3315" s="114">
        <f>IFERROR(($G$4-M3315)/($G$4-C3315),Lähteandmed!$H$45)</f>
        <v>0</v>
      </c>
      <c r="O3315" s="276">
        <f t="shared" si="103"/>
        <v>9.8000000000000007</v>
      </c>
      <c r="P3315" s="276">
        <f>IF(O3315&lt;($G$6-1),Lähteandmed!$E$45*1.2*1.005*(($G$6-1)-O3315),0)</f>
        <v>12.618426239999998</v>
      </c>
    </row>
    <row r="3316" spans="2:16">
      <c r="B3316" s="113">
        <v>3312</v>
      </c>
      <c r="C3316" s="113">
        <v>9.5</v>
      </c>
      <c r="D3316" s="276">
        <f t="shared" si="102"/>
        <v>0.48879749586557963</v>
      </c>
      <c r="L3316" s="114">
        <f>IF(C3316&lt;$G$6,Lähteandmed!$E$45*1.2*1.005*($G$6-O3316),0)</f>
        <v>14.896753199999999</v>
      </c>
      <c r="M3316" s="276" t="str">
        <f>IF(($G$4-Lähteandmed!$H$45*(Kraadpäevad!$G$4-Kraadpäevad!C3316))&gt;Lähteandmed!$I$45,($G$4-Lähteandmed!$H$45*(Kraadpäevad!$G$4-Kraadpäevad!C3316)),Lähteandmed!$I$45)</f>
        <v/>
      </c>
      <c r="N3316" s="114">
        <f>IFERROR(($G$4-M3316)/($G$4-C3316),Lähteandmed!$H$45)</f>
        <v>0</v>
      </c>
      <c r="O3316" s="276">
        <f t="shared" si="103"/>
        <v>9.5</v>
      </c>
      <c r="P3316" s="276">
        <f>IF(O3316&lt;($G$6-1),Lähteandmed!$E$45*1.2*1.005*(($G$6-1)-O3316),0)</f>
        <v>13.144193999999999</v>
      </c>
    </row>
    <row r="3317" spans="2:16">
      <c r="B3317" s="113">
        <v>3313</v>
      </c>
      <c r="C3317" s="113">
        <v>9.1</v>
      </c>
      <c r="D3317" s="276">
        <f t="shared" si="102"/>
        <v>0.88879749586557999</v>
      </c>
      <c r="L3317" s="114">
        <f>IF(C3317&lt;$G$6,Lähteandmed!$E$45*1.2*1.005*($G$6-O3317),0)</f>
        <v>15.59777688</v>
      </c>
      <c r="M3317" s="276" t="str">
        <f>IF(($G$4-Lähteandmed!$H$45*(Kraadpäevad!$G$4-Kraadpäevad!C3317))&gt;Lähteandmed!$I$45,($G$4-Lähteandmed!$H$45*(Kraadpäevad!$G$4-Kraadpäevad!C3317)),Lähteandmed!$I$45)</f>
        <v/>
      </c>
      <c r="N3317" s="114">
        <f>IFERROR(($G$4-M3317)/($G$4-C3317),Lähteandmed!$H$45)</f>
        <v>0</v>
      </c>
      <c r="O3317" s="276">
        <f t="shared" si="103"/>
        <v>9.1</v>
      </c>
      <c r="P3317" s="276">
        <f>IF(O3317&lt;($G$6-1),Lähteandmed!$E$45*1.2*1.005*(($G$6-1)-O3317),0)</f>
        <v>13.845217679999999</v>
      </c>
    </row>
    <row r="3318" spans="2:16">
      <c r="B3318" s="113">
        <v>3314</v>
      </c>
      <c r="C3318" s="113">
        <v>8.8000000000000007</v>
      </c>
      <c r="D3318" s="276">
        <f t="shared" si="102"/>
        <v>1.1887974958655789</v>
      </c>
      <c r="L3318" s="114">
        <f>IF(C3318&lt;$G$6,Lähteandmed!$E$45*1.2*1.005*($G$6-O3318),0)</f>
        <v>16.123544639999999</v>
      </c>
      <c r="M3318" s="276" t="str">
        <f>IF(($G$4-Lähteandmed!$H$45*(Kraadpäevad!$G$4-Kraadpäevad!C3318))&gt;Lähteandmed!$I$45,($G$4-Lähteandmed!$H$45*(Kraadpäevad!$G$4-Kraadpäevad!C3318)),Lähteandmed!$I$45)</f>
        <v/>
      </c>
      <c r="N3318" s="114">
        <f>IFERROR(($G$4-M3318)/($G$4-C3318),Lähteandmed!$H$45)</f>
        <v>0</v>
      </c>
      <c r="O3318" s="276">
        <f t="shared" si="103"/>
        <v>8.8000000000000007</v>
      </c>
      <c r="P3318" s="276">
        <f>IF(O3318&lt;($G$6-1),Lähteandmed!$E$45*1.2*1.005*(($G$6-1)-O3318),0)</f>
        <v>14.370985439999998</v>
      </c>
    </row>
    <row r="3319" spans="2:16">
      <c r="B3319" s="113">
        <v>3315</v>
      </c>
      <c r="C3319" s="113">
        <v>8.4</v>
      </c>
      <c r="D3319" s="276">
        <f t="shared" si="102"/>
        <v>1.5887974958655793</v>
      </c>
      <c r="L3319" s="114">
        <f>IF(C3319&lt;$G$6,Lähteandmed!$E$45*1.2*1.005*($G$6-O3319),0)</f>
        <v>16.824568319999997</v>
      </c>
      <c r="M3319" s="276" t="str">
        <f>IF(($G$4-Lähteandmed!$H$45*(Kraadpäevad!$G$4-Kraadpäevad!C3319))&gt;Lähteandmed!$I$45,($G$4-Lähteandmed!$H$45*(Kraadpäevad!$G$4-Kraadpäevad!C3319)),Lähteandmed!$I$45)</f>
        <v/>
      </c>
      <c r="N3319" s="114">
        <f>IFERROR(($G$4-M3319)/($G$4-C3319),Lähteandmed!$H$45)</f>
        <v>0</v>
      </c>
      <c r="O3319" s="276">
        <f t="shared" si="103"/>
        <v>8.4</v>
      </c>
      <c r="P3319" s="276">
        <f>IF(O3319&lt;($G$6-1),Lähteandmed!$E$45*1.2*1.005*(($G$6-1)-O3319),0)</f>
        <v>15.072009119999999</v>
      </c>
    </row>
    <row r="3320" spans="2:16">
      <c r="B3320" s="113">
        <v>3316</v>
      </c>
      <c r="C3320" s="113">
        <v>8.1999999999999993</v>
      </c>
      <c r="D3320" s="276">
        <f t="shared" si="102"/>
        <v>1.7887974958655803</v>
      </c>
      <c r="L3320" s="114">
        <f>IF(C3320&lt;$G$6,Lähteandmed!$E$45*1.2*1.005*($G$6-O3320),0)</f>
        <v>17.17508016</v>
      </c>
      <c r="M3320" s="276" t="str">
        <f>IF(($G$4-Lähteandmed!$H$45*(Kraadpäevad!$G$4-Kraadpäevad!C3320))&gt;Lähteandmed!$I$45,($G$4-Lähteandmed!$H$45*(Kraadpäevad!$G$4-Kraadpäevad!C3320)),Lähteandmed!$I$45)</f>
        <v/>
      </c>
      <c r="N3320" s="114">
        <f>IFERROR(($G$4-M3320)/($G$4-C3320),Lähteandmed!$H$45)</f>
        <v>0</v>
      </c>
      <c r="O3320" s="276">
        <f t="shared" si="103"/>
        <v>8.1999999999999993</v>
      </c>
      <c r="P3320" s="276">
        <f>IF(O3320&lt;($G$6-1),Lähteandmed!$E$45*1.2*1.005*(($G$6-1)-O3320),0)</f>
        <v>15.42252096</v>
      </c>
    </row>
    <row r="3321" spans="2:16">
      <c r="B3321" s="113">
        <v>3317</v>
      </c>
      <c r="C3321" s="113">
        <v>7.9</v>
      </c>
      <c r="D3321" s="276">
        <f t="shared" si="102"/>
        <v>2.0887974958655793</v>
      </c>
      <c r="L3321" s="114">
        <f>IF(C3321&lt;$G$6,Lähteandmed!$E$45*1.2*1.005*($G$6-O3321),0)</f>
        <v>17.700847919999998</v>
      </c>
      <c r="M3321" s="276" t="str">
        <f>IF(($G$4-Lähteandmed!$H$45*(Kraadpäevad!$G$4-Kraadpäevad!C3321))&gt;Lähteandmed!$I$45,($G$4-Lähteandmed!$H$45*(Kraadpäevad!$G$4-Kraadpäevad!C3321)),Lähteandmed!$I$45)</f>
        <v/>
      </c>
      <c r="N3321" s="114">
        <f>IFERROR(($G$4-M3321)/($G$4-C3321),Lähteandmed!$H$45)</f>
        <v>0</v>
      </c>
      <c r="O3321" s="276">
        <f t="shared" si="103"/>
        <v>7.9</v>
      </c>
      <c r="P3321" s="276">
        <f>IF(O3321&lt;($G$6-1),Lähteandmed!$E$45*1.2*1.005*(($G$6-1)-O3321),0)</f>
        <v>15.948288719999999</v>
      </c>
    </row>
    <row r="3322" spans="2:16">
      <c r="B3322" s="113">
        <v>3318</v>
      </c>
      <c r="C3322" s="113">
        <v>7.7</v>
      </c>
      <c r="D3322" s="276">
        <f t="shared" si="102"/>
        <v>2.2887974958655795</v>
      </c>
      <c r="L3322" s="114">
        <f>IF(C3322&lt;$G$6,Lähteandmed!$E$45*1.2*1.005*($G$6-O3322),0)</f>
        <v>18.05135976</v>
      </c>
      <c r="M3322" s="276" t="str">
        <f>IF(($G$4-Lähteandmed!$H$45*(Kraadpäevad!$G$4-Kraadpäevad!C3322))&gt;Lähteandmed!$I$45,($G$4-Lähteandmed!$H$45*(Kraadpäevad!$G$4-Kraadpäevad!C3322)),Lähteandmed!$I$45)</f>
        <v/>
      </c>
      <c r="N3322" s="114">
        <f>IFERROR(($G$4-M3322)/($G$4-C3322),Lähteandmed!$H$45)</f>
        <v>0</v>
      </c>
      <c r="O3322" s="276">
        <f t="shared" si="103"/>
        <v>7.7</v>
      </c>
      <c r="P3322" s="276">
        <f>IF(O3322&lt;($G$6-1),Lähteandmed!$E$45*1.2*1.005*(($G$6-1)-O3322),0)</f>
        <v>16.29880056</v>
      </c>
    </row>
    <row r="3323" spans="2:16">
      <c r="B3323" s="113">
        <v>3319</v>
      </c>
      <c r="C3323" s="113">
        <v>7.7</v>
      </c>
      <c r="D3323" s="276">
        <f t="shared" si="102"/>
        <v>2.2887974958655795</v>
      </c>
      <c r="L3323" s="114">
        <f>IF(C3323&lt;$G$6,Lähteandmed!$E$45*1.2*1.005*($G$6-O3323),0)</f>
        <v>18.05135976</v>
      </c>
      <c r="M3323" s="276" t="str">
        <f>IF(($G$4-Lähteandmed!$H$45*(Kraadpäevad!$G$4-Kraadpäevad!C3323))&gt;Lähteandmed!$I$45,($G$4-Lähteandmed!$H$45*(Kraadpäevad!$G$4-Kraadpäevad!C3323)),Lähteandmed!$I$45)</f>
        <v/>
      </c>
      <c r="N3323" s="114">
        <f>IFERROR(($G$4-M3323)/($G$4-C3323),Lähteandmed!$H$45)</f>
        <v>0</v>
      </c>
      <c r="O3323" s="276">
        <f t="shared" si="103"/>
        <v>7.7</v>
      </c>
      <c r="P3323" s="276">
        <f>IF(O3323&lt;($G$6-1),Lähteandmed!$E$45*1.2*1.005*(($G$6-1)-O3323),0)</f>
        <v>16.29880056</v>
      </c>
    </row>
    <row r="3324" spans="2:16">
      <c r="B3324" s="113">
        <v>3320</v>
      </c>
      <c r="C3324" s="113">
        <v>7.7</v>
      </c>
      <c r="D3324" s="276">
        <f t="shared" si="102"/>
        <v>2.2887974958655795</v>
      </c>
      <c r="L3324" s="114">
        <f>IF(C3324&lt;$G$6,Lähteandmed!$E$45*1.2*1.005*($G$6-O3324),0)</f>
        <v>18.05135976</v>
      </c>
      <c r="M3324" s="276" t="str">
        <f>IF(($G$4-Lähteandmed!$H$45*(Kraadpäevad!$G$4-Kraadpäevad!C3324))&gt;Lähteandmed!$I$45,($G$4-Lähteandmed!$H$45*(Kraadpäevad!$G$4-Kraadpäevad!C3324)),Lähteandmed!$I$45)</f>
        <v/>
      </c>
      <c r="N3324" s="114">
        <f>IFERROR(($G$4-M3324)/($G$4-C3324),Lähteandmed!$H$45)</f>
        <v>0</v>
      </c>
      <c r="O3324" s="276">
        <f t="shared" si="103"/>
        <v>7.7</v>
      </c>
      <c r="P3324" s="276">
        <f>IF(O3324&lt;($G$6-1),Lähteandmed!$E$45*1.2*1.005*(($G$6-1)-O3324),0)</f>
        <v>16.29880056</v>
      </c>
    </row>
    <row r="3325" spans="2:16">
      <c r="B3325" s="113">
        <v>3321</v>
      </c>
      <c r="C3325" s="113">
        <v>7.7</v>
      </c>
      <c r="D3325" s="276">
        <f t="shared" si="102"/>
        <v>2.2887974958655795</v>
      </c>
      <c r="L3325" s="114">
        <f>IF(C3325&lt;$G$6,Lähteandmed!$E$45*1.2*1.005*($G$6-O3325),0)</f>
        <v>18.05135976</v>
      </c>
      <c r="M3325" s="276" t="str">
        <f>IF(($G$4-Lähteandmed!$H$45*(Kraadpäevad!$G$4-Kraadpäevad!C3325))&gt;Lähteandmed!$I$45,($G$4-Lähteandmed!$H$45*(Kraadpäevad!$G$4-Kraadpäevad!C3325)),Lähteandmed!$I$45)</f>
        <v/>
      </c>
      <c r="N3325" s="114">
        <f>IFERROR(($G$4-M3325)/($G$4-C3325),Lähteandmed!$H$45)</f>
        <v>0</v>
      </c>
      <c r="O3325" s="276">
        <f t="shared" si="103"/>
        <v>7.7</v>
      </c>
      <c r="P3325" s="276">
        <f>IF(O3325&lt;($G$6-1),Lähteandmed!$E$45*1.2*1.005*(($G$6-1)-O3325),0)</f>
        <v>16.29880056</v>
      </c>
    </row>
    <row r="3326" spans="2:16">
      <c r="B3326" s="113">
        <v>3322</v>
      </c>
      <c r="C3326" s="113">
        <v>8.1</v>
      </c>
      <c r="D3326" s="276">
        <f t="shared" si="102"/>
        <v>1.88879749586558</v>
      </c>
      <c r="L3326" s="114">
        <f>IF(C3326&lt;$G$6,Lähteandmed!$E$45*1.2*1.005*($G$6-O3326),0)</f>
        <v>17.350336079999998</v>
      </c>
      <c r="M3326" s="276" t="str">
        <f>IF(($G$4-Lähteandmed!$H$45*(Kraadpäevad!$G$4-Kraadpäevad!C3326))&gt;Lähteandmed!$I$45,($G$4-Lähteandmed!$H$45*(Kraadpäevad!$G$4-Kraadpäevad!C3326)),Lähteandmed!$I$45)</f>
        <v/>
      </c>
      <c r="N3326" s="114">
        <f>IFERROR(($G$4-M3326)/($G$4-C3326),Lähteandmed!$H$45)</f>
        <v>0</v>
      </c>
      <c r="O3326" s="276">
        <f t="shared" si="103"/>
        <v>8.1</v>
      </c>
      <c r="P3326" s="276">
        <f>IF(O3326&lt;($G$6-1),Lähteandmed!$E$45*1.2*1.005*(($G$6-1)-O3326),0)</f>
        <v>15.59777688</v>
      </c>
    </row>
    <row r="3327" spans="2:16">
      <c r="B3327" s="113">
        <v>3323</v>
      </c>
      <c r="C3327" s="113">
        <v>8.5</v>
      </c>
      <c r="D3327" s="276">
        <f t="shared" si="102"/>
        <v>1.4887974958655796</v>
      </c>
      <c r="L3327" s="114">
        <f>IF(C3327&lt;$G$6,Lähteandmed!$E$45*1.2*1.005*($G$6-O3327),0)</f>
        <v>16.649312399999999</v>
      </c>
      <c r="M3327" s="276" t="str">
        <f>IF(($G$4-Lähteandmed!$H$45*(Kraadpäevad!$G$4-Kraadpäevad!C3327))&gt;Lähteandmed!$I$45,($G$4-Lähteandmed!$H$45*(Kraadpäevad!$G$4-Kraadpäevad!C3327)),Lähteandmed!$I$45)</f>
        <v/>
      </c>
      <c r="N3327" s="114">
        <f>IFERROR(($G$4-M3327)/($G$4-C3327),Lähteandmed!$H$45)</f>
        <v>0</v>
      </c>
      <c r="O3327" s="276">
        <f t="shared" si="103"/>
        <v>8.5</v>
      </c>
      <c r="P3327" s="276">
        <f>IF(O3327&lt;($G$6-1),Lähteandmed!$E$45*1.2*1.005*(($G$6-1)-O3327),0)</f>
        <v>14.896753199999999</v>
      </c>
    </row>
    <row r="3328" spans="2:16">
      <c r="B3328" s="113">
        <v>3324</v>
      </c>
      <c r="C3328" s="113">
        <v>8.9</v>
      </c>
      <c r="D3328" s="276">
        <f t="shared" si="102"/>
        <v>1.0887974958655793</v>
      </c>
      <c r="L3328" s="114">
        <f>IF(C3328&lt;$G$6,Lähteandmed!$E$45*1.2*1.005*($G$6-O3328),0)</f>
        <v>15.948288719999999</v>
      </c>
      <c r="M3328" s="276" t="str">
        <f>IF(($G$4-Lähteandmed!$H$45*(Kraadpäevad!$G$4-Kraadpäevad!C3328))&gt;Lähteandmed!$I$45,($G$4-Lähteandmed!$H$45*(Kraadpäevad!$G$4-Kraadpäevad!C3328)),Lähteandmed!$I$45)</f>
        <v/>
      </c>
      <c r="N3328" s="114">
        <f>IFERROR(($G$4-M3328)/($G$4-C3328),Lähteandmed!$H$45)</f>
        <v>0</v>
      </c>
      <c r="O3328" s="276">
        <f t="shared" si="103"/>
        <v>8.9</v>
      </c>
      <c r="P3328" s="276">
        <f>IF(O3328&lt;($G$6-1),Lähteandmed!$E$45*1.2*1.005*(($G$6-1)-O3328),0)</f>
        <v>14.195729519999999</v>
      </c>
    </row>
    <row r="3329" spans="2:16">
      <c r="B3329" s="113">
        <v>3325</v>
      </c>
      <c r="C3329" s="113">
        <v>8.8000000000000007</v>
      </c>
      <c r="D3329" s="276">
        <f t="shared" si="102"/>
        <v>1.1887974958655789</v>
      </c>
      <c r="L3329" s="114">
        <f>IF(C3329&lt;$G$6,Lähteandmed!$E$45*1.2*1.005*($G$6-O3329),0)</f>
        <v>16.123544639999999</v>
      </c>
      <c r="M3329" s="276" t="str">
        <f>IF(($G$4-Lähteandmed!$H$45*(Kraadpäevad!$G$4-Kraadpäevad!C3329))&gt;Lähteandmed!$I$45,($G$4-Lähteandmed!$H$45*(Kraadpäevad!$G$4-Kraadpäevad!C3329)),Lähteandmed!$I$45)</f>
        <v/>
      </c>
      <c r="N3329" s="114">
        <f>IFERROR(($G$4-M3329)/($G$4-C3329),Lähteandmed!$H$45)</f>
        <v>0</v>
      </c>
      <c r="O3329" s="276">
        <f t="shared" si="103"/>
        <v>8.8000000000000007</v>
      </c>
      <c r="P3329" s="276">
        <f>IF(O3329&lt;($G$6-1),Lähteandmed!$E$45*1.2*1.005*(($G$6-1)-O3329),0)</f>
        <v>14.370985439999998</v>
      </c>
    </row>
    <row r="3330" spans="2:16">
      <c r="B3330" s="113">
        <v>3326</v>
      </c>
      <c r="C3330" s="113">
        <v>8.8000000000000007</v>
      </c>
      <c r="D3330" s="276">
        <f t="shared" si="102"/>
        <v>1.1887974958655789</v>
      </c>
      <c r="L3330" s="114">
        <f>IF(C3330&lt;$G$6,Lähteandmed!$E$45*1.2*1.005*($G$6-O3330),0)</f>
        <v>16.123544639999999</v>
      </c>
      <c r="M3330" s="276" t="str">
        <f>IF(($G$4-Lähteandmed!$H$45*(Kraadpäevad!$G$4-Kraadpäevad!C3330))&gt;Lähteandmed!$I$45,($G$4-Lähteandmed!$H$45*(Kraadpäevad!$G$4-Kraadpäevad!C3330)),Lähteandmed!$I$45)</f>
        <v/>
      </c>
      <c r="N3330" s="114">
        <f>IFERROR(($G$4-M3330)/($G$4-C3330),Lähteandmed!$H$45)</f>
        <v>0</v>
      </c>
      <c r="O3330" s="276">
        <f t="shared" si="103"/>
        <v>8.8000000000000007</v>
      </c>
      <c r="P3330" s="276">
        <f>IF(O3330&lt;($G$6-1),Lähteandmed!$E$45*1.2*1.005*(($G$6-1)-O3330),0)</f>
        <v>14.370985439999998</v>
      </c>
    </row>
    <row r="3331" spans="2:16">
      <c r="B3331" s="113">
        <v>3327</v>
      </c>
      <c r="C3331" s="113">
        <v>8.6999999999999993</v>
      </c>
      <c r="D3331" s="276">
        <f t="shared" si="102"/>
        <v>1.2887974958655803</v>
      </c>
      <c r="L3331" s="114">
        <f>IF(C3331&lt;$G$6,Lähteandmed!$E$45*1.2*1.005*($G$6-O3331),0)</f>
        <v>16.29880056</v>
      </c>
      <c r="M3331" s="276" t="str">
        <f>IF(($G$4-Lähteandmed!$H$45*(Kraadpäevad!$G$4-Kraadpäevad!C3331))&gt;Lähteandmed!$I$45,($G$4-Lähteandmed!$H$45*(Kraadpäevad!$G$4-Kraadpäevad!C3331)),Lähteandmed!$I$45)</f>
        <v/>
      </c>
      <c r="N3331" s="114">
        <f>IFERROR(($G$4-M3331)/($G$4-C3331),Lähteandmed!$H$45)</f>
        <v>0</v>
      </c>
      <c r="O3331" s="276">
        <f t="shared" si="103"/>
        <v>8.6999999999999993</v>
      </c>
      <c r="P3331" s="276">
        <f>IF(O3331&lt;($G$6-1),Lähteandmed!$E$45*1.2*1.005*(($G$6-1)-O3331),0)</f>
        <v>14.54624136</v>
      </c>
    </row>
    <row r="3332" spans="2:16">
      <c r="B3332" s="113">
        <v>3328</v>
      </c>
      <c r="C3332" s="113">
        <v>8.5</v>
      </c>
      <c r="D3332" s="276">
        <f t="shared" ref="D3332:D3395" si="104">IFERROR(IF($G$5-C3332&gt;0,$G$5-C3332,"0"),0)</f>
        <v>1.4887974958655796</v>
      </c>
      <c r="L3332" s="114">
        <f>IF(C3332&lt;$G$6,Lähteandmed!$E$45*1.2*1.005*($G$6-O3332),0)</f>
        <v>16.649312399999999</v>
      </c>
      <c r="M3332" s="276" t="str">
        <f>IF(($G$4-Lähteandmed!$H$45*(Kraadpäevad!$G$4-Kraadpäevad!C3332))&gt;Lähteandmed!$I$45,($G$4-Lähteandmed!$H$45*(Kraadpäevad!$G$4-Kraadpäevad!C3332)),Lähteandmed!$I$45)</f>
        <v/>
      </c>
      <c r="N3332" s="114">
        <f>IFERROR(($G$4-M3332)/($G$4-C3332),Lähteandmed!$H$45)</f>
        <v>0</v>
      </c>
      <c r="O3332" s="276">
        <f t="shared" ref="O3332:O3395" si="105">N3332*($G$4-C3332)+C3332</f>
        <v>8.5</v>
      </c>
      <c r="P3332" s="276">
        <f>IF(O3332&lt;($G$6-1),Lähteandmed!$E$45*1.2*1.005*(($G$6-1)-O3332),0)</f>
        <v>14.896753199999999</v>
      </c>
    </row>
    <row r="3333" spans="2:16">
      <c r="B3333" s="113">
        <v>3329</v>
      </c>
      <c r="C3333" s="113">
        <v>8.1999999999999993</v>
      </c>
      <c r="D3333" s="276">
        <f t="shared" si="104"/>
        <v>1.7887974958655803</v>
      </c>
      <c r="L3333" s="114">
        <f>IF(C3333&lt;$G$6,Lähteandmed!$E$45*1.2*1.005*($G$6-O3333),0)</f>
        <v>17.17508016</v>
      </c>
      <c r="M3333" s="276" t="str">
        <f>IF(($G$4-Lähteandmed!$H$45*(Kraadpäevad!$G$4-Kraadpäevad!C3333))&gt;Lähteandmed!$I$45,($G$4-Lähteandmed!$H$45*(Kraadpäevad!$G$4-Kraadpäevad!C3333)),Lähteandmed!$I$45)</f>
        <v/>
      </c>
      <c r="N3333" s="114">
        <f>IFERROR(($G$4-M3333)/($G$4-C3333),Lähteandmed!$H$45)</f>
        <v>0</v>
      </c>
      <c r="O3333" s="276">
        <f t="shared" si="105"/>
        <v>8.1999999999999993</v>
      </c>
      <c r="P3333" s="276">
        <f>IF(O3333&lt;($G$6-1),Lähteandmed!$E$45*1.2*1.005*(($G$6-1)-O3333),0)</f>
        <v>15.42252096</v>
      </c>
    </row>
    <row r="3334" spans="2:16">
      <c r="B3334" s="113">
        <v>3330</v>
      </c>
      <c r="C3334" s="113">
        <v>8</v>
      </c>
      <c r="D3334" s="276">
        <f t="shared" si="104"/>
        <v>1.9887974958655796</v>
      </c>
      <c r="L3334" s="114">
        <f>IF(C3334&lt;$G$6,Lähteandmed!$E$45*1.2*1.005*($G$6-O3334),0)</f>
        <v>17.525592</v>
      </c>
      <c r="M3334" s="276" t="str">
        <f>IF(($G$4-Lähteandmed!$H$45*(Kraadpäevad!$G$4-Kraadpäevad!C3334))&gt;Lähteandmed!$I$45,($G$4-Lähteandmed!$H$45*(Kraadpäevad!$G$4-Kraadpäevad!C3334)),Lähteandmed!$I$45)</f>
        <v/>
      </c>
      <c r="N3334" s="114">
        <f>IFERROR(($G$4-M3334)/($G$4-C3334),Lähteandmed!$H$45)</f>
        <v>0</v>
      </c>
      <c r="O3334" s="276">
        <f t="shared" si="105"/>
        <v>8</v>
      </c>
      <c r="P3334" s="276">
        <f>IF(O3334&lt;($G$6-1),Lähteandmed!$E$45*1.2*1.005*(($G$6-1)-O3334),0)</f>
        <v>15.773032799999999</v>
      </c>
    </row>
    <row r="3335" spans="2:16">
      <c r="B3335" s="113">
        <v>3331</v>
      </c>
      <c r="C3335" s="113">
        <v>7.8</v>
      </c>
      <c r="D3335" s="276">
        <f t="shared" si="104"/>
        <v>2.1887974958655798</v>
      </c>
      <c r="L3335" s="114">
        <f>IF(C3335&lt;$G$6,Lähteandmed!$E$45*1.2*1.005*($G$6-O3335),0)</f>
        <v>17.876103839999999</v>
      </c>
      <c r="M3335" s="276" t="str">
        <f>IF(($G$4-Lähteandmed!$H$45*(Kraadpäevad!$G$4-Kraadpäevad!C3335))&gt;Lähteandmed!$I$45,($G$4-Lähteandmed!$H$45*(Kraadpäevad!$G$4-Kraadpäevad!C3335)),Lähteandmed!$I$45)</f>
        <v/>
      </c>
      <c r="N3335" s="114">
        <f>IFERROR(($G$4-M3335)/($G$4-C3335),Lähteandmed!$H$45)</f>
        <v>0</v>
      </c>
      <c r="O3335" s="276">
        <f t="shared" si="105"/>
        <v>7.8</v>
      </c>
      <c r="P3335" s="276">
        <f>IF(O3335&lt;($G$6-1),Lähteandmed!$E$45*1.2*1.005*(($G$6-1)-O3335),0)</f>
        <v>16.123544639999999</v>
      </c>
    </row>
    <row r="3336" spans="2:16">
      <c r="B3336" s="113">
        <v>3332</v>
      </c>
      <c r="C3336" s="113">
        <v>7.7</v>
      </c>
      <c r="D3336" s="276">
        <f t="shared" si="104"/>
        <v>2.2887974958655795</v>
      </c>
      <c r="L3336" s="114">
        <f>IF(C3336&lt;$G$6,Lähteandmed!$E$45*1.2*1.005*($G$6-O3336),0)</f>
        <v>18.05135976</v>
      </c>
      <c r="M3336" s="276" t="str">
        <f>IF(($G$4-Lähteandmed!$H$45*(Kraadpäevad!$G$4-Kraadpäevad!C3336))&gt;Lähteandmed!$I$45,($G$4-Lähteandmed!$H$45*(Kraadpäevad!$G$4-Kraadpäevad!C3336)),Lähteandmed!$I$45)</f>
        <v/>
      </c>
      <c r="N3336" s="114">
        <f>IFERROR(($G$4-M3336)/($G$4-C3336),Lähteandmed!$H$45)</f>
        <v>0</v>
      </c>
      <c r="O3336" s="276">
        <f t="shared" si="105"/>
        <v>7.7</v>
      </c>
      <c r="P3336" s="276">
        <f>IF(O3336&lt;($G$6-1),Lähteandmed!$E$45*1.2*1.005*(($G$6-1)-O3336),0)</f>
        <v>16.29880056</v>
      </c>
    </row>
    <row r="3337" spans="2:16">
      <c r="B3337" s="113">
        <v>3333</v>
      </c>
      <c r="C3337" s="113">
        <v>7.5</v>
      </c>
      <c r="D3337" s="276">
        <f t="shared" si="104"/>
        <v>2.4887974958655796</v>
      </c>
      <c r="L3337" s="114">
        <f>IF(C3337&lt;$G$6,Lähteandmed!$E$45*1.2*1.005*($G$6-O3337),0)</f>
        <v>18.4018716</v>
      </c>
      <c r="M3337" s="276" t="str">
        <f>IF(($G$4-Lähteandmed!$H$45*(Kraadpäevad!$G$4-Kraadpäevad!C3337))&gt;Lähteandmed!$I$45,($G$4-Lähteandmed!$H$45*(Kraadpäevad!$G$4-Kraadpäevad!C3337)),Lähteandmed!$I$45)</f>
        <v/>
      </c>
      <c r="N3337" s="114">
        <f>IFERROR(($G$4-M3337)/($G$4-C3337),Lähteandmed!$H$45)</f>
        <v>0</v>
      </c>
      <c r="O3337" s="276">
        <f t="shared" si="105"/>
        <v>7.5</v>
      </c>
      <c r="P3337" s="276">
        <f>IF(O3337&lt;($G$6-1),Lähteandmed!$E$45*1.2*1.005*(($G$6-1)-O3337),0)</f>
        <v>16.649312399999999</v>
      </c>
    </row>
    <row r="3338" spans="2:16">
      <c r="B3338" s="113">
        <v>3334</v>
      </c>
      <c r="C3338" s="113">
        <v>7.2</v>
      </c>
      <c r="D3338" s="276">
        <f t="shared" si="104"/>
        <v>2.7887974958655795</v>
      </c>
      <c r="L3338" s="114">
        <f>IF(C3338&lt;$G$6,Lähteandmed!$E$45*1.2*1.005*($G$6-O3338),0)</f>
        <v>18.927639360000001</v>
      </c>
      <c r="M3338" s="276" t="str">
        <f>IF(($G$4-Lähteandmed!$H$45*(Kraadpäevad!$G$4-Kraadpäevad!C3338))&gt;Lähteandmed!$I$45,($G$4-Lähteandmed!$H$45*(Kraadpäevad!$G$4-Kraadpäevad!C3338)),Lähteandmed!$I$45)</f>
        <v/>
      </c>
      <c r="N3338" s="114">
        <f>IFERROR(($G$4-M3338)/($G$4-C3338),Lähteandmed!$H$45)</f>
        <v>0</v>
      </c>
      <c r="O3338" s="276">
        <f t="shared" si="105"/>
        <v>7.2</v>
      </c>
      <c r="P3338" s="276">
        <f>IF(O3338&lt;($G$6-1),Lähteandmed!$E$45*1.2*1.005*(($G$6-1)-O3338),0)</f>
        <v>17.17508016</v>
      </c>
    </row>
    <row r="3339" spans="2:16">
      <c r="B3339" s="113">
        <v>3335</v>
      </c>
      <c r="C3339" s="113">
        <v>6.9</v>
      </c>
      <c r="D3339" s="276">
        <f t="shared" si="104"/>
        <v>3.0887974958655793</v>
      </c>
      <c r="L3339" s="114">
        <f>IF(C3339&lt;$G$6,Lähteandmed!$E$45*1.2*1.005*($G$6-O3339),0)</f>
        <v>19.453407119999998</v>
      </c>
      <c r="M3339" s="276" t="str">
        <f>IF(($G$4-Lähteandmed!$H$45*(Kraadpäevad!$G$4-Kraadpäevad!C3339))&gt;Lähteandmed!$I$45,($G$4-Lähteandmed!$H$45*(Kraadpäevad!$G$4-Kraadpäevad!C3339)),Lähteandmed!$I$45)</f>
        <v/>
      </c>
      <c r="N3339" s="114">
        <f>IFERROR(($G$4-M3339)/($G$4-C3339),Lähteandmed!$H$45)</f>
        <v>0</v>
      </c>
      <c r="O3339" s="276">
        <f t="shared" si="105"/>
        <v>6.9</v>
      </c>
      <c r="P3339" s="276">
        <f>IF(O3339&lt;($G$6-1),Lähteandmed!$E$45*1.2*1.005*(($G$6-1)-O3339),0)</f>
        <v>17.700847919999998</v>
      </c>
    </row>
    <row r="3340" spans="2:16">
      <c r="B3340" s="113">
        <v>3336</v>
      </c>
      <c r="C3340" s="113">
        <v>6.6</v>
      </c>
      <c r="D3340" s="276">
        <f t="shared" si="104"/>
        <v>3.38879749586558</v>
      </c>
      <c r="L3340" s="114">
        <f>IF(C3340&lt;$G$6,Lähteandmed!$E$45*1.2*1.005*($G$6-O3340),0)</f>
        <v>19.979174879999999</v>
      </c>
      <c r="M3340" s="276" t="str">
        <f>IF(($G$4-Lähteandmed!$H$45*(Kraadpäevad!$G$4-Kraadpäevad!C3340))&gt;Lähteandmed!$I$45,($G$4-Lähteandmed!$H$45*(Kraadpäevad!$G$4-Kraadpäevad!C3340)),Lähteandmed!$I$45)</f>
        <v/>
      </c>
      <c r="N3340" s="114">
        <f>IFERROR(($G$4-M3340)/($G$4-C3340),Lähteandmed!$H$45)</f>
        <v>0</v>
      </c>
      <c r="O3340" s="276">
        <f t="shared" si="105"/>
        <v>6.6</v>
      </c>
      <c r="P3340" s="276">
        <f>IF(O3340&lt;($G$6-1),Lähteandmed!$E$45*1.2*1.005*(($G$6-1)-O3340),0)</f>
        <v>18.226615679999998</v>
      </c>
    </row>
    <row r="3341" spans="2:16">
      <c r="B3341" s="113">
        <v>3337</v>
      </c>
      <c r="C3341" s="113">
        <v>6.5</v>
      </c>
      <c r="D3341" s="276">
        <f t="shared" si="104"/>
        <v>3.4887974958655796</v>
      </c>
      <c r="L3341" s="114">
        <f>IF(C3341&lt;$G$6,Lähteandmed!$E$45*1.2*1.005*($G$6-O3341),0)</f>
        <v>20.1544308</v>
      </c>
      <c r="M3341" s="276" t="str">
        <f>IF(($G$4-Lähteandmed!$H$45*(Kraadpäevad!$G$4-Kraadpäevad!C3341))&gt;Lähteandmed!$I$45,($G$4-Lähteandmed!$H$45*(Kraadpäevad!$G$4-Kraadpäevad!C3341)),Lähteandmed!$I$45)</f>
        <v/>
      </c>
      <c r="N3341" s="114">
        <f>IFERROR(($G$4-M3341)/($G$4-C3341),Lähteandmed!$H$45)</f>
        <v>0</v>
      </c>
      <c r="O3341" s="276">
        <f t="shared" si="105"/>
        <v>6.5</v>
      </c>
      <c r="P3341" s="276">
        <f>IF(O3341&lt;($G$6-1),Lähteandmed!$E$45*1.2*1.005*(($G$6-1)-O3341),0)</f>
        <v>18.4018716</v>
      </c>
    </row>
    <row r="3342" spans="2:16">
      <c r="B3342" s="113">
        <v>3338</v>
      </c>
      <c r="C3342" s="113">
        <v>6.3</v>
      </c>
      <c r="D3342" s="276">
        <f t="shared" si="104"/>
        <v>3.6887974958655798</v>
      </c>
      <c r="L3342" s="114">
        <f>IF(C3342&lt;$G$6,Lähteandmed!$E$45*1.2*1.005*($G$6-O3342),0)</f>
        <v>20.504942639999996</v>
      </c>
      <c r="M3342" s="276" t="str">
        <f>IF(($G$4-Lähteandmed!$H$45*(Kraadpäevad!$G$4-Kraadpäevad!C3342))&gt;Lähteandmed!$I$45,($G$4-Lähteandmed!$H$45*(Kraadpäevad!$G$4-Kraadpäevad!C3342)),Lähteandmed!$I$45)</f>
        <v/>
      </c>
      <c r="N3342" s="114">
        <f>IFERROR(($G$4-M3342)/($G$4-C3342),Lähteandmed!$H$45)</f>
        <v>0</v>
      </c>
      <c r="O3342" s="276">
        <f t="shared" si="105"/>
        <v>6.3</v>
      </c>
      <c r="P3342" s="276">
        <f>IF(O3342&lt;($G$6-1),Lähteandmed!$E$45*1.2*1.005*(($G$6-1)-O3342),0)</f>
        <v>18.752383439999999</v>
      </c>
    </row>
    <row r="3343" spans="2:16">
      <c r="B3343" s="113">
        <v>3339</v>
      </c>
      <c r="C3343" s="113">
        <v>6.2</v>
      </c>
      <c r="D3343" s="276">
        <f t="shared" si="104"/>
        <v>3.7887974958655795</v>
      </c>
      <c r="L3343" s="114">
        <f>IF(C3343&lt;$G$6,Lähteandmed!$E$45*1.2*1.005*($G$6-O3343),0)</f>
        <v>20.680198560000001</v>
      </c>
      <c r="M3343" s="276" t="str">
        <f>IF(($G$4-Lähteandmed!$H$45*(Kraadpäevad!$G$4-Kraadpäevad!C3343))&gt;Lähteandmed!$I$45,($G$4-Lähteandmed!$H$45*(Kraadpäevad!$G$4-Kraadpäevad!C3343)),Lähteandmed!$I$45)</f>
        <v/>
      </c>
      <c r="N3343" s="114">
        <f>IFERROR(($G$4-M3343)/($G$4-C3343),Lähteandmed!$H$45)</f>
        <v>0</v>
      </c>
      <c r="O3343" s="276">
        <f t="shared" si="105"/>
        <v>6.2</v>
      </c>
      <c r="P3343" s="276">
        <f>IF(O3343&lt;($G$6-1),Lähteandmed!$E$45*1.2*1.005*(($G$6-1)-O3343),0)</f>
        <v>18.927639360000001</v>
      </c>
    </row>
    <row r="3344" spans="2:16">
      <c r="B3344" s="113">
        <v>3340</v>
      </c>
      <c r="C3344" s="113">
        <v>6</v>
      </c>
      <c r="D3344" s="276">
        <f t="shared" si="104"/>
        <v>3.9887974958655796</v>
      </c>
      <c r="L3344" s="114">
        <f>IF(C3344&lt;$G$6,Lähteandmed!$E$45*1.2*1.005*($G$6-O3344),0)</f>
        <v>21.030710399999997</v>
      </c>
      <c r="M3344" s="276" t="str">
        <f>IF(($G$4-Lähteandmed!$H$45*(Kraadpäevad!$G$4-Kraadpäevad!C3344))&gt;Lähteandmed!$I$45,($G$4-Lähteandmed!$H$45*(Kraadpäevad!$G$4-Kraadpäevad!C3344)),Lähteandmed!$I$45)</f>
        <v/>
      </c>
      <c r="N3344" s="114">
        <f>IFERROR(($G$4-M3344)/($G$4-C3344),Lähteandmed!$H$45)</f>
        <v>0</v>
      </c>
      <c r="O3344" s="276">
        <f t="shared" si="105"/>
        <v>6</v>
      </c>
      <c r="P3344" s="276">
        <f>IF(O3344&lt;($G$6-1),Lähteandmed!$E$45*1.2*1.005*(($G$6-1)-O3344),0)</f>
        <v>19.2781512</v>
      </c>
    </row>
    <row r="3345" spans="2:16">
      <c r="B3345" s="113">
        <v>3341</v>
      </c>
      <c r="C3345" s="113">
        <v>5.9</v>
      </c>
      <c r="D3345" s="276">
        <f t="shared" si="104"/>
        <v>4.0887974958655793</v>
      </c>
      <c r="L3345" s="114">
        <f>IF(C3345&lt;$G$6,Lähteandmed!$E$45*1.2*1.005*($G$6-O3345),0)</f>
        <v>21.205966319999998</v>
      </c>
      <c r="M3345" s="276" t="str">
        <f>IF(($G$4-Lähteandmed!$H$45*(Kraadpäevad!$G$4-Kraadpäevad!C3345))&gt;Lähteandmed!$I$45,($G$4-Lähteandmed!$H$45*(Kraadpäevad!$G$4-Kraadpäevad!C3345)),Lähteandmed!$I$45)</f>
        <v/>
      </c>
      <c r="N3345" s="114">
        <f>IFERROR(($G$4-M3345)/($G$4-C3345),Lähteandmed!$H$45)</f>
        <v>0</v>
      </c>
      <c r="O3345" s="276">
        <f t="shared" si="105"/>
        <v>5.9</v>
      </c>
      <c r="P3345" s="276">
        <f>IF(O3345&lt;($G$6-1),Lähteandmed!$E$45*1.2*1.005*(($G$6-1)-O3345),0)</f>
        <v>19.453407119999998</v>
      </c>
    </row>
    <row r="3346" spans="2:16">
      <c r="B3346" s="113">
        <v>3342</v>
      </c>
      <c r="C3346" s="113">
        <v>5.7</v>
      </c>
      <c r="D3346" s="276">
        <f t="shared" si="104"/>
        <v>4.2887974958655795</v>
      </c>
      <c r="L3346" s="114">
        <f>IF(C3346&lt;$G$6,Lähteandmed!$E$45*1.2*1.005*($G$6-O3346),0)</f>
        <v>21.556478160000001</v>
      </c>
      <c r="M3346" s="276" t="str">
        <f>IF(($G$4-Lähteandmed!$H$45*(Kraadpäevad!$G$4-Kraadpäevad!C3346))&gt;Lähteandmed!$I$45,($G$4-Lähteandmed!$H$45*(Kraadpäevad!$G$4-Kraadpäevad!C3346)),Lähteandmed!$I$45)</f>
        <v/>
      </c>
      <c r="N3346" s="114">
        <f>IFERROR(($G$4-M3346)/($G$4-C3346),Lähteandmed!$H$45)</f>
        <v>0</v>
      </c>
      <c r="O3346" s="276">
        <f t="shared" si="105"/>
        <v>5.7</v>
      </c>
      <c r="P3346" s="276">
        <f>IF(O3346&lt;($G$6-1),Lähteandmed!$E$45*1.2*1.005*(($G$6-1)-O3346),0)</f>
        <v>19.803918960000001</v>
      </c>
    </row>
    <row r="3347" spans="2:16">
      <c r="B3347" s="113">
        <v>3343</v>
      </c>
      <c r="C3347" s="113">
        <v>5.8</v>
      </c>
      <c r="D3347" s="276">
        <f t="shared" si="104"/>
        <v>4.1887974958655798</v>
      </c>
      <c r="L3347" s="114">
        <f>IF(C3347&lt;$G$6,Lähteandmed!$E$45*1.2*1.005*($G$6-O3347),0)</f>
        <v>21.381222239999996</v>
      </c>
      <c r="M3347" s="276" t="str">
        <f>IF(($G$4-Lähteandmed!$H$45*(Kraadpäevad!$G$4-Kraadpäevad!C3347))&gt;Lähteandmed!$I$45,($G$4-Lähteandmed!$H$45*(Kraadpäevad!$G$4-Kraadpäevad!C3347)),Lähteandmed!$I$45)</f>
        <v/>
      </c>
      <c r="N3347" s="114">
        <f>IFERROR(($G$4-M3347)/($G$4-C3347),Lähteandmed!$H$45)</f>
        <v>0</v>
      </c>
      <c r="O3347" s="276">
        <f t="shared" si="105"/>
        <v>5.8</v>
      </c>
      <c r="P3347" s="276">
        <f>IF(O3347&lt;($G$6-1),Lähteandmed!$E$45*1.2*1.005*(($G$6-1)-O3347),0)</f>
        <v>19.628663039999996</v>
      </c>
    </row>
    <row r="3348" spans="2:16">
      <c r="B3348" s="113">
        <v>3344</v>
      </c>
      <c r="C3348" s="113">
        <v>5.8</v>
      </c>
      <c r="D3348" s="276">
        <f t="shared" si="104"/>
        <v>4.1887974958655798</v>
      </c>
      <c r="L3348" s="114">
        <f>IF(C3348&lt;$G$6,Lähteandmed!$E$45*1.2*1.005*($G$6-O3348),0)</f>
        <v>21.381222239999996</v>
      </c>
      <c r="M3348" s="276" t="str">
        <f>IF(($G$4-Lähteandmed!$H$45*(Kraadpäevad!$G$4-Kraadpäevad!C3348))&gt;Lähteandmed!$I$45,($G$4-Lähteandmed!$H$45*(Kraadpäevad!$G$4-Kraadpäevad!C3348)),Lähteandmed!$I$45)</f>
        <v/>
      </c>
      <c r="N3348" s="114">
        <f>IFERROR(($G$4-M3348)/($G$4-C3348),Lähteandmed!$H$45)</f>
        <v>0</v>
      </c>
      <c r="O3348" s="276">
        <f t="shared" si="105"/>
        <v>5.8</v>
      </c>
      <c r="P3348" s="276">
        <f>IF(O3348&lt;($G$6-1),Lähteandmed!$E$45*1.2*1.005*(($G$6-1)-O3348),0)</f>
        <v>19.628663039999996</v>
      </c>
    </row>
    <row r="3349" spans="2:16">
      <c r="B3349" s="113">
        <v>3345</v>
      </c>
      <c r="C3349" s="113">
        <v>5.9</v>
      </c>
      <c r="D3349" s="276">
        <f t="shared" si="104"/>
        <v>4.0887974958655793</v>
      </c>
      <c r="L3349" s="114">
        <f>IF(C3349&lt;$G$6,Lähteandmed!$E$45*1.2*1.005*($G$6-O3349),0)</f>
        <v>21.205966319999998</v>
      </c>
      <c r="M3349" s="276" t="str">
        <f>IF(($G$4-Lähteandmed!$H$45*(Kraadpäevad!$G$4-Kraadpäevad!C3349))&gt;Lähteandmed!$I$45,($G$4-Lähteandmed!$H$45*(Kraadpäevad!$G$4-Kraadpäevad!C3349)),Lähteandmed!$I$45)</f>
        <v/>
      </c>
      <c r="N3349" s="114">
        <f>IFERROR(($G$4-M3349)/($G$4-C3349),Lähteandmed!$H$45)</f>
        <v>0</v>
      </c>
      <c r="O3349" s="276">
        <f t="shared" si="105"/>
        <v>5.9</v>
      </c>
      <c r="P3349" s="276">
        <f>IF(O3349&lt;($G$6-1),Lähteandmed!$E$45*1.2*1.005*(($G$6-1)-O3349),0)</f>
        <v>19.453407119999998</v>
      </c>
    </row>
    <row r="3350" spans="2:16">
      <c r="B3350" s="113">
        <v>3346</v>
      </c>
      <c r="C3350" s="113">
        <v>6.1</v>
      </c>
      <c r="D3350" s="276">
        <f t="shared" si="104"/>
        <v>3.88879749586558</v>
      </c>
      <c r="L3350" s="114">
        <f>IF(C3350&lt;$G$6,Lähteandmed!$E$45*1.2*1.005*($G$6-O3350),0)</f>
        <v>20.855454479999999</v>
      </c>
      <c r="M3350" s="276" t="str">
        <f>IF(($G$4-Lähteandmed!$H$45*(Kraadpäevad!$G$4-Kraadpäevad!C3350))&gt;Lähteandmed!$I$45,($G$4-Lähteandmed!$H$45*(Kraadpäevad!$G$4-Kraadpäevad!C3350)),Lähteandmed!$I$45)</f>
        <v/>
      </c>
      <c r="N3350" s="114">
        <f>IFERROR(($G$4-M3350)/($G$4-C3350),Lähteandmed!$H$45)</f>
        <v>0</v>
      </c>
      <c r="O3350" s="276">
        <f t="shared" si="105"/>
        <v>6.1</v>
      </c>
      <c r="P3350" s="276">
        <f>IF(O3350&lt;($G$6-1),Lähteandmed!$E$45*1.2*1.005*(($G$6-1)-O3350),0)</f>
        <v>19.102895279999998</v>
      </c>
    </row>
    <row r="3351" spans="2:16">
      <c r="B3351" s="113">
        <v>3347</v>
      </c>
      <c r="C3351" s="113">
        <v>6.4</v>
      </c>
      <c r="D3351" s="276">
        <f t="shared" si="104"/>
        <v>3.5887974958655793</v>
      </c>
      <c r="L3351" s="114">
        <f>IF(C3351&lt;$G$6,Lähteandmed!$E$45*1.2*1.005*($G$6-O3351),0)</f>
        <v>20.329686719999998</v>
      </c>
      <c r="M3351" s="276" t="str">
        <f>IF(($G$4-Lähteandmed!$H$45*(Kraadpäevad!$G$4-Kraadpäevad!C3351))&gt;Lähteandmed!$I$45,($G$4-Lähteandmed!$H$45*(Kraadpäevad!$G$4-Kraadpäevad!C3351)),Lähteandmed!$I$45)</f>
        <v/>
      </c>
      <c r="N3351" s="114">
        <f>IFERROR(($G$4-M3351)/($G$4-C3351),Lähteandmed!$H$45)</f>
        <v>0</v>
      </c>
      <c r="O3351" s="276">
        <f t="shared" si="105"/>
        <v>6.4</v>
      </c>
      <c r="P3351" s="276">
        <f>IF(O3351&lt;($G$6-1),Lähteandmed!$E$45*1.2*1.005*(($G$6-1)-O3351),0)</f>
        <v>18.577127519999998</v>
      </c>
    </row>
    <row r="3352" spans="2:16">
      <c r="B3352" s="113">
        <v>3348</v>
      </c>
      <c r="C3352" s="113">
        <v>6.6</v>
      </c>
      <c r="D3352" s="276">
        <f t="shared" si="104"/>
        <v>3.38879749586558</v>
      </c>
      <c r="L3352" s="114">
        <f>IF(C3352&lt;$G$6,Lähteandmed!$E$45*1.2*1.005*($G$6-O3352),0)</f>
        <v>19.979174879999999</v>
      </c>
      <c r="M3352" s="276" t="str">
        <f>IF(($G$4-Lähteandmed!$H$45*(Kraadpäevad!$G$4-Kraadpäevad!C3352))&gt;Lähteandmed!$I$45,($G$4-Lähteandmed!$H$45*(Kraadpäevad!$G$4-Kraadpäevad!C3352)),Lähteandmed!$I$45)</f>
        <v/>
      </c>
      <c r="N3352" s="114">
        <f>IFERROR(($G$4-M3352)/($G$4-C3352),Lähteandmed!$H$45)</f>
        <v>0</v>
      </c>
      <c r="O3352" s="276">
        <f t="shared" si="105"/>
        <v>6.6</v>
      </c>
      <c r="P3352" s="276">
        <f>IF(O3352&lt;($G$6-1),Lähteandmed!$E$45*1.2*1.005*(($G$6-1)-O3352),0)</f>
        <v>18.226615679999998</v>
      </c>
    </row>
    <row r="3353" spans="2:16">
      <c r="B3353" s="113">
        <v>3349</v>
      </c>
      <c r="C3353" s="113">
        <v>6.6</v>
      </c>
      <c r="D3353" s="276">
        <f t="shared" si="104"/>
        <v>3.38879749586558</v>
      </c>
      <c r="L3353" s="114">
        <f>IF(C3353&lt;$G$6,Lähteandmed!$E$45*1.2*1.005*($G$6-O3353),0)</f>
        <v>19.979174879999999</v>
      </c>
      <c r="M3353" s="276" t="str">
        <f>IF(($G$4-Lähteandmed!$H$45*(Kraadpäevad!$G$4-Kraadpäevad!C3353))&gt;Lähteandmed!$I$45,($G$4-Lähteandmed!$H$45*(Kraadpäevad!$G$4-Kraadpäevad!C3353)),Lähteandmed!$I$45)</f>
        <v/>
      </c>
      <c r="N3353" s="114">
        <f>IFERROR(($G$4-M3353)/($G$4-C3353),Lähteandmed!$H$45)</f>
        <v>0</v>
      </c>
      <c r="O3353" s="276">
        <f t="shared" si="105"/>
        <v>6.6</v>
      </c>
      <c r="P3353" s="276">
        <f>IF(O3353&lt;($G$6-1),Lähteandmed!$E$45*1.2*1.005*(($G$6-1)-O3353),0)</f>
        <v>18.226615679999998</v>
      </c>
    </row>
    <row r="3354" spans="2:16">
      <c r="B3354" s="113">
        <v>3350</v>
      </c>
      <c r="C3354" s="113">
        <v>6.7</v>
      </c>
      <c r="D3354" s="276">
        <f t="shared" si="104"/>
        <v>3.2887974958655795</v>
      </c>
      <c r="L3354" s="114">
        <f>IF(C3354&lt;$G$6,Lähteandmed!$E$45*1.2*1.005*($G$6-O3354),0)</f>
        <v>19.803918960000001</v>
      </c>
      <c r="M3354" s="276" t="str">
        <f>IF(($G$4-Lähteandmed!$H$45*(Kraadpäevad!$G$4-Kraadpäevad!C3354))&gt;Lähteandmed!$I$45,($G$4-Lähteandmed!$H$45*(Kraadpäevad!$G$4-Kraadpäevad!C3354)),Lähteandmed!$I$45)</f>
        <v/>
      </c>
      <c r="N3354" s="114">
        <f>IFERROR(($G$4-M3354)/($G$4-C3354),Lähteandmed!$H$45)</f>
        <v>0</v>
      </c>
      <c r="O3354" s="276">
        <f t="shared" si="105"/>
        <v>6.7</v>
      </c>
      <c r="P3354" s="276">
        <f>IF(O3354&lt;($G$6-1),Lähteandmed!$E$45*1.2*1.005*(($G$6-1)-O3354),0)</f>
        <v>18.05135976</v>
      </c>
    </row>
    <row r="3355" spans="2:16">
      <c r="B3355" s="113">
        <v>3351</v>
      </c>
      <c r="C3355" s="113">
        <v>6.7</v>
      </c>
      <c r="D3355" s="276">
        <f t="shared" si="104"/>
        <v>3.2887974958655795</v>
      </c>
      <c r="L3355" s="114">
        <f>IF(C3355&lt;$G$6,Lähteandmed!$E$45*1.2*1.005*($G$6-O3355),0)</f>
        <v>19.803918960000001</v>
      </c>
      <c r="M3355" s="276" t="str">
        <f>IF(($G$4-Lähteandmed!$H$45*(Kraadpäevad!$G$4-Kraadpäevad!C3355))&gt;Lähteandmed!$I$45,($G$4-Lähteandmed!$H$45*(Kraadpäevad!$G$4-Kraadpäevad!C3355)),Lähteandmed!$I$45)</f>
        <v/>
      </c>
      <c r="N3355" s="114">
        <f>IFERROR(($G$4-M3355)/($G$4-C3355),Lähteandmed!$H$45)</f>
        <v>0</v>
      </c>
      <c r="O3355" s="276">
        <f t="shared" si="105"/>
        <v>6.7</v>
      </c>
      <c r="P3355" s="276">
        <f>IF(O3355&lt;($G$6-1),Lähteandmed!$E$45*1.2*1.005*(($G$6-1)-O3355),0)</f>
        <v>18.05135976</v>
      </c>
    </row>
    <row r="3356" spans="2:16">
      <c r="B3356" s="113">
        <v>3352</v>
      </c>
      <c r="C3356" s="113">
        <v>6.8</v>
      </c>
      <c r="D3356" s="276">
        <f t="shared" si="104"/>
        <v>3.1887974958655798</v>
      </c>
      <c r="L3356" s="114">
        <f>IF(C3356&lt;$G$6,Lähteandmed!$E$45*1.2*1.005*($G$6-O3356),0)</f>
        <v>19.628663039999996</v>
      </c>
      <c r="M3356" s="276" t="str">
        <f>IF(($G$4-Lähteandmed!$H$45*(Kraadpäevad!$G$4-Kraadpäevad!C3356))&gt;Lähteandmed!$I$45,($G$4-Lähteandmed!$H$45*(Kraadpäevad!$G$4-Kraadpäevad!C3356)),Lähteandmed!$I$45)</f>
        <v/>
      </c>
      <c r="N3356" s="114">
        <f>IFERROR(($G$4-M3356)/($G$4-C3356),Lähteandmed!$H$45)</f>
        <v>0</v>
      </c>
      <c r="O3356" s="276">
        <f t="shared" si="105"/>
        <v>6.8</v>
      </c>
      <c r="P3356" s="276">
        <f>IF(O3356&lt;($G$6-1),Lähteandmed!$E$45*1.2*1.005*(($G$6-1)-O3356),0)</f>
        <v>17.876103839999999</v>
      </c>
    </row>
    <row r="3357" spans="2:16">
      <c r="B3357" s="113">
        <v>3353</v>
      </c>
      <c r="C3357" s="113">
        <v>7</v>
      </c>
      <c r="D3357" s="276">
        <f t="shared" si="104"/>
        <v>2.9887974958655796</v>
      </c>
      <c r="L3357" s="114">
        <f>IF(C3357&lt;$G$6,Lähteandmed!$E$45*1.2*1.005*($G$6-O3357),0)</f>
        <v>19.2781512</v>
      </c>
      <c r="M3357" s="276" t="str">
        <f>IF(($G$4-Lähteandmed!$H$45*(Kraadpäevad!$G$4-Kraadpäevad!C3357))&gt;Lähteandmed!$I$45,($G$4-Lähteandmed!$H$45*(Kraadpäevad!$G$4-Kraadpäevad!C3357)),Lähteandmed!$I$45)</f>
        <v/>
      </c>
      <c r="N3357" s="114">
        <f>IFERROR(($G$4-M3357)/($G$4-C3357),Lähteandmed!$H$45)</f>
        <v>0</v>
      </c>
      <c r="O3357" s="276">
        <f t="shared" si="105"/>
        <v>7</v>
      </c>
      <c r="P3357" s="276">
        <f>IF(O3357&lt;($G$6-1),Lähteandmed!$E$45*1.2*1.005*(($G$6-1)-O3357),0)</f>
        <v>17.525592</v>
      </c>
    </row>
    <row r="3358" spans="2:16">
      <c r="B3358" s="113">
        <v>3354</v>
      </c>
      <c r="C3358" s="113">
        <v>7.1</v>
      </c>
      <c r="D3358" s="276">
        <f t="shared" si="104"/>
        <v>2.88879749586558</v>
      </c>
      <c r="L3358" s="114">
        <f>IF(C3358&lt;$G$6,Lähteandmed!$E$45*1.2*1.005*($G$6-O3358),0)</f>
        <v>19.102895279999998</v>
      </c>
      <c r="M3358" s="276" t="str">
        <f>IF(($G$4-Lähteandmed!$H$45*(Kraadpäevad!$G$4-Kraadpäevad!C3358))&gt;Lähteandmed!$I$45,($G$4-Lähteandmed!$H$45*(Kraadpäevad!$G$4-Kraadpäevad!C3358)),Lähteandmed!$I$45)</f>
        <v/>
      </c>
      <c r="N3358" s="114">
        <f>IFERROR(($G$4-M3358)/($G$4-C3358),Lähteandmed!$H$45)</f>
        <v>0</v>
      </c>
      <c r="O3358" s="276">
        <f t="shared" si="105"/>
        <v>7.1</v>
      </c>
      <c r="P3358" s="276">
        <f>IF(O3358&lt;($G$6-1),Lähteandmed!$E$45*1.2*1.005*(($G$6-1)-O3358),0)</f>
        <v>17.350336079999998</v>
      </c>
    </row>
    <row r="3359" spans="2:16">
      <c r="B3359" s="113">
        <v>3355</v>
      </c>
      <c r="C3359" s="113">
        <v>7.4</v>
      </c>
      <c r="D3359" s="276">
        <f t="shared" si="104"/>
        <v>2.5887974958655793</v>
      </c>
      <c r="L3359" s="114">
        <f>IF(C3359&lt;$G$6,Lähteandmed!$E$45*1.2*1.005*($G$6-O3359),0)</f>
        <v>18.577127519999998</v>
      </c>
      <c r="M3359" s="276" t="str">
        <f>IF(($G$4-Lähteandmed!$H$45*(Kraadpäevad!$G$4-Kraadpäevad!C3359))&gt;Lähteandmed!$I$45,($G$4-Lähteandmed!$H$45*(Kraadpäevad!$G$4-Kraadpäevad!C3359)),Lähteandmed!$I$45)</f>
        <v/>
      </c>
      <c r="N3359" s="114">
        <f>IFERROR(($G$4-M3359)/($G$4-C3359),Lähteandmed!$H$45)</f>
        <v>0</v>
      </c>
      <c r="O3359" s="276">
        <f t="shared" si="105"/>
        <v>7.4</v>
      </c>
      <c r="P3359" s="276">
        <f>IF(O3359&lt;($G$6-1),Lähteandmed!$E$45*1.2*1.005*(($G$6-1)-O3359),0)</f>
        <v>16.824568319999997</v>
      </c>
    </row>
    <row r="3360" spans="2:16">
      <c r="B3360" s="113">
        <v>3356</v>
      </c>
      <c r="C3360" s="113">
        <v>7.6</v>
      </c>
      <c r="D3360" s="276">
        <f t="shared" si="104"/>
        <v>2.38879749586558</v>
      </c>
      <c r="L3360" s="114">
        <f>IF(C3360&lt;$G$6,Lähteandmed!$E$45*1.2*1.005*($G$6-O3360),0)</f>
        <v>18.226615679999998</v>
      </c>
      <c r="M3360" s="276" t="str">
        <f>IF(($G$4-Lähteandmed!$H$45*(Kraadpäevad!$G$4-Kraadpäevad!C3360))&gt;Lähteandmed!$I$45,($G$4-Lähteandmed!$H$45*(Kraadpäevad!$G$4-Kraadpäevad!C3360)),Lähteandmed!$I$45)</f>
        <v/>
      </c>
      <c r="N3360" s="114">
        <f>IFERROR(($G$4-M3360)/($G$4-C3360),Lähteandmed!$H$45)</f>
        <v>0</v>
      </c>
      <c r="O3360" s="276">
        <f t="shared" si="105"/>
        <v>7.6</v>
      </c>
      <c r="P3360" s="276">
        <f>IF(O3360&lt;($G$6-1),Lähteandmed!$E$45*1.2*1.005*(($G$6-1)-O3360),0)</f>
        <v>16.474056479999998</v>
      </c>
    </row>
    <row r="3361" spans="2:16">
      <c r="B3361" s="113">
        <v>3357</v>
      </c>
      <c r="C3361" s="113">
        <v>7.9</v>
      </c>
      <c r="D3361" s="276">
        <f t="shared" si="104"/>
        <v>2.0887974958655793</v>
      </c>
      <c r="L3361" s="114">
        <f>IF(C3361&lt;$G$6,Lähteandmed!$E$45*1.2*1.005*($G$6-O3361),0)</f>
        <v>17.700847919999998</v>
      </c>
      <c r="M3361" s="276" t="str">
        <f>IF(($G$4-Lähteandmed!$H$45*(Kraadpäevad!$G$4-Kraadpäevad!C3361))&gt;Lähteandmed!$I$45,($G$4-Lähteandmed!$H$45*(Kraadpäevad!$G$4-Kraadpäevad!C3361)),Lähteandmed!$I$45)</f>
        <v/>
      </c>
      <c r="N3361" s="114">
        <f>IFERROR(($G$4-M3361)/($G$4-C3361),Lähteandmed!$H$45)</f>
        <v>0</v>
      </c>
      <c r="O3361" s="276">
        <f t="shared" si="105"/>
        <v>7.9</v>
      </c>
      <c r="P3361" s="276">
        <f>IF(O3361&lt;($G$6-1),Lähteandmed!$E$45*1.2*1.005*(($G$6-1)-O3361),0)</f>
        <v>15.948288719999999</v>
      </c>
    </row>
    <row r="3362" spans="2:16">
      <c r="B3362" s="113">
        <v>3358</v>
      </c>
      <c r="C3362" s="113">
        <v>5.8</v>
      </c>
      <c r="D3362" s="276">
        <f t="shared" si="104"/>
        <v>4.1887974958655798</v>
      </c>
      <c r="L3362" s="114">
        <f>IF(C3362&lt;$G$6,Lähteandmed!$E$45*1.2*1.005*($G$6-O3362),0)</f>
        <v>21.381222239999996</v>
      </c>
      <c r="M3362" s="276" t="str">
        <f>IF(($G$4-Lähteandmed!$H$45*(Kraadpäevad!$G$4-Kraadpäevad!C3362))&gt;Lähteandmed!$I$45,($G$4-Lähteandmed!$H$45*(Kraadpäevad!$G$4-Kraadpäevad!C3362)),Lähteandmed!$I$45)</f>
        <v/>
      </c>
      <c r="N3362" s="114">
        <f>IFERROR(($G$4-M3362)/($G$4-C3362),Lähteandmed!$H$45)</f>
        <v>0</v>
      </c>
      <c r="O3362" s="276">
        <f t="shared" si="105"/>
        <v>5.8</v>
      </c>
      <c r="P3362" s="276">
        <f>IF(O3362&lt;($G$6-1),Lähteandmed!$E$45*1.2*1.005*(($G$6-1)-O3362),0)</f>
        <v>19.628663039999996</v>
      </c>
    </row>
    <row r="3363" spans="2:16">
      <c r="B3363" s="113">
        <v>3359</v>
      </c>
      <c r="C3363" s="113">
        <v>3.8</v>
      </c>
      <c r="D3363" s="276">
        <f t="shared" si="104"/>
        <v>6.1887974958655798</v>
      </c>
      <c r="L3363" s="114">
        <f>IF(C3363&lt;$G$6,Lähteandmed!$E$45*1.2*1.005*($G$6-O3363),0)</f>
        <v>24.886340639999997</v>
      </c>
      <c r="M3363" s="276" t="str">
        <f>IF(($G$4-Lähteandmed!$H$45*(Kraadpäevad!$G$4-Kraadpäevad!C3363))&gt;Lähteandmed!$I$45,($G$4-Lähteandmed!$H$45*(Kraadpäevad!$G$4-Kraadpäevad!C3363)),Lähteandmed!$I$45)</f>
        <v/>
      </c>
      <c r="N3363" s="114">
        <f>IFERROR(($G$4-M3363)/($G$4-C3363),Lähteandmed!$H$45)</f>
        <v>0</v>
      </c>
      <c r="O3363" s="276">
        <f t="shared" si="105"/>
        <v>3.8</v>
      </c>
      <c r="P3363" s="276">
        <f>IF(O3363&lt;($G$6-1),Lähteandmed!$E$45*1.2*1.005*(($G$6-1)-O3363),0)</f>
        <v>23.133781439999996</v>
      </c>
    </row>
    <row r="3364" spans="2:16">
      <c r="B3364" s="113">
        <v>3360</v>
      </c>
      <c r="C3364" s="113">
        <v>1.7</v>
      </c>
      <c r="D3364" s="276">
        <f t="shared" si="104"/>
        <v>8.2887974958655803</v>
      </c>
      <c r="L3364" s="114">
        <f>IF(C3364&lt;$G$6,Lähteandmed!$E$45*1.2*1.005*($G$6-O3364),0)</f>
        <v>28.566714959999999</v>
      </c>
      <c r="M3364" s="276" t="str">
        <f>IF(($G$4-Lähteandmed!$H$45*(Kraadpäevad!$G$4-Kraadpäevad!C3364))&gt;Lähteandmed!$I$45,($G$4-Lähteandmed!$H$45*(Kraadpäevad!$G$4-Kraadpäevad!C3364)),Lähteandmed!$I$45)</f>
        <v/>
      </c>
      <c r="N3364" s="114">
        <f>IFERROR(($G$4-M3364)/($G$4-C3364),Lähteandmed!$H$45)</f>
        <v>0</v>
      </c>
      <c r="O3364" s="276">
        <f t="shared" si="105"/>
        <v>1.7</v>
      </c>
      <c r="P3364" s="276">
        <f>IF(O3364&lt;($G$6-1),Lähteandmed!$E$45*1.2*1.005*(($G$6-1)-O3364),0)</f>
        <v>26.814155759999998</v>
      </c>
    </row>
    <row r="3365" spans="2:16">
      <c r="B3365" s="113">
        <v>3361</v>
      </c>
      <c r="C3365" s="113">
        <v>1.3</v>
      </c>
      <c r="D3365" s="276">
        <f t="shared" si="104"/>
        <v>8.6887974958655789</v>
      </c>
      <c r="L3365" s="114">
        <f>IF(C3365&lt;$G$6,Lähteandmed!$E$45*1.2*1.005*($G$6-O3365),0)</f>
        <v>29.267738639999997</v>
      </c>
      <c r="M3365" s="276" t="str">
        <f>IF(($G$4-Lähteandmed!$H$45*(Kraadpäevad!$G$4-Kraadpäevad!C3365))&gt;Lähteandmed!$I$45,($G$4-Lähteandmed!$H$45*(Kraadpäevad!$G$4-Kraadpäevad!C3365)),Lähteandmed!$I$45)</f>
        <v/>
      </c>
      <c r="N3365" s="114">
        <f>IFERROR(($G$4-M3365)/($G$4-C3365),Lähteandmed!$H$45)</f>
        <v>0</v>
      </c>
      <c r="O3365" s="276">
        <f t="shared" si="105"/>
        <v>1.3</v>
      </c>
      <c r="P3365" s="276">
        <f>IF(O3365&lt;($G$6-1),Lähteandmed!$E$45*1.2*1.005*(($G$6-1)-O3365),0)</f>
        <v>27.515179439999997</v>
      </c>
    </row>
    <row r="3366" spans="2:16">
      <c r="B3366" s="113">
        <v>3362</v>
      </c>
      <c r="C3366" s="113">
        <v>0.8</v>
      </c>
      <c r="D3366" s="276">
        <f t="shared" si="104"/>
        <v>9.1887974958655789</v>
      </c>
      <c r="L3366" s="114">
        <f>IF(C3366&lt;$G$6,Lähteandmed!$E$45*1.2*1.005*($G$6-O3366),0)</f>
        <v>30.144018239999998</v>
      </c>
      <c r="M3366" s="276" t="str">
        <f>IF(($G$4-Lähteandmed!$H$45*(Kraadpäevad!$G$4-Kraadpäevad!C3366))&gt;Lähteandmed!$I$45,($G$4-Lähteandmed!$H$45*(Kraadpäevad!$G$4-Kraadpäevad!C3366)),Lähteandmed!$I$45)</f>
        <v/>
      </c>
      <c r="N3366" s="114">
        <f>IFERROR(($G$4-M3366)/($G$4-C3366),Lähteandmed!$H$45)</f>
        <v>0</v>
      </c>
      <c r="O3366" s="276">
        <f t="shared" si="105"/>
        <v>0.8</v>
      </c>
      <c r="P3366" s="276">
        <f>IF(O3366&lt;($G$6-1),Lähteandmed!$E$45*1.2*1.005*(($G$6-1)-O3366),0)</f>
        <v>28.391459039999997</v>
      </c>
    </row>
    <row r="3367" spans="2:16">
      <c r="B3367" s="113">
        <v>3363</v>
      </c>
      <c r="C3367" s="113">
        <v>0.4</v>
      </c>
      <c r="D3367" s="276">
        <f t="shared" si="104"/>
        <v>9.5887974958655793</v>
      </c>
      <c r="L3367" s="114">
        <f>IF(C3367&lt;$G$6,Lähteandmed!$E$45*1.2*1.005*($G$6-O3367),0)</f>
        <v>30.84504192</v>
      </c>
      <c r="M3367" s="276" t="str">
        <f>IF(($G$4-Lähteandmed!$H$45*(Kraadpäevad!$G$4-Kraadpäevad!C3367))&gt;Lähteandmed!$I$45,($G$4-Lähteandmed!$H$45*(Kraadpäevad!$G$4-Kraadpäevad!C3367)),Lähteandmed!$I$45)</f>
        <v/>
      </c>
      <c r="N3367" s="114">
        <f>IFERROR(($G$4-M3367)/($G$4-C3367),Lähteandmed!$H$45)</f>
        <v>0</v>
      </c>
      <c r="O3367" s="276">
        <f t="shared" si="105"/>
        <v>0.4</v>
      </c>
      <c r="P3367" s="276">
        <f>IF(O3367&lt;($G$6-1),Lähteandmed!$E$45*1.2*1.005*(($G$6-1)-O3367),0)</f>
        <v>29.09248272</v>
      </c>
    </row>
    <row r="3368" spans="2:16">
      <c r="B3368" s="113">
        <v>3364</v>
      </c>
      <c r="C3368" s="113">
        <v>1.1000000000000001</v>
      </c>
      <c r="D3368" s="276">
        <f t="shared" si="104"/>
        <v>8.88879749586558</v>
      </c>
      <c r="L3368" s="114">
        <f>IF(C3368&lt;$G$6,Lähteandmed!$E$45*1.2*1.005*($G$6-O3368),0)</f>
        <v>29.618250479999997</v>
      </c>
      <c r="M3368" s="276" t="str">
        <f>IF(($G$4-Lähteandmed!$H$45*(Kraadpäevad!$G$4-Kraadpäevad!C3368))&gt;Lähteandmed!$I$45,($G$4-Lähteandmed!$H$45*(Kraadpäevad!$G$4-Kraadpäevad!C3368)),Lähteandmed!$I$45)</f>
        <v/>
      </c>
      <c r="N3368" s="114">
        <f>IFERROR(($G$4-M3368)/($G$4-C3368),Lähteandmed!$H$45)</f>
        <v>0</v>
      </c>
      <c r="O3368" s="276">
        <f t="shared" si="105"/>
        <v>1.1000000000000001</v>
      </c>
      <c r="P3368" s="276">
        <f>IF(O3368&lt;($G$6-1),Lähteandmed!$E$45*1.2*1.005*(($G$6-1)-O3368),0)</f>
        <v>27.86569128</v>
      </c>
    </row>
    <row r="3369" spans="2:16">
      <c r="B3369" s="113">
        <v>3365</v>
      </c>
      <c r="C3369" s="113">
        <v>1.9</v>
      </c>
      <c r="D3369" s="276">
        <f t="shared" si="104"/>
        <v>8.0887974958655793</v>
      </c>
      <c r="L3369" s="114">
        <f>IF(C3369&lt;$G$6,Lähteandmed!$E$45*1.2*1.005*($G$6-O3369),0)</f>
        <v>28.216203119999999</v>
      </c>
      <c r="M3369" s="276" t="str">
        <f>IF(($G$4-Lähteandmed!$H$45*(Kraadpäevad!$G$4-Kraadpäevad!C3369))&gt;Lähteandmed!$I$45,($G$4-Lähteandmed!$H$45*(Kraadpäevad!$G$4-Kraadpäevad!C3369)),Lähteandmed!$I$45)</f>
        <v/>
      </c>
      <c r="N3369" s="114">
        <f>IFERROR(($G$4-M3369)/($G$4-C3369),Lähteandmed!$H$45)</f>
        <v>0</v>
      </c>
      <c r="O3369" s="276">
        <f t="shared" si="105"/>
        <v>1.9</v>
      </c>
      <c r="P3369" s="276">
        <f>IF(O3369&lt;($G$6-1),Lähteandmed!$E$45*1.2*1.005*(($G$6-1)-O3369),0)</f>
        <v>26.463643919999999</v>
      </c>
    </row>
    <row r="3370" spans="2:16">
      <c r="B3370" s="113">
        <v>3366</v>
      </c>
      <c r="C3370" s="113">
        <v>2.6</v>
      </c>
      <c r="D3370" s="276">
        <f t="shared" si="104"/>
        <v>7.38879749586558</v>
      </c>
      <c r="L3370" s="114">
        <f>IF(C3370&lt;$G$6,Lähteandmed!$E$45*1.2*1.005*($G$6-O3370),0)</f>
        <v>26.98941168</v>
      </c>
      <c r="M3370" s="276" t="str">
        <f>IF(($G$4-Lähteandmed!$H$45*(Kraadpäevad!$G$4-Kraadpäevad!C3370))&gt;Lähteandmed!$I$45,($G$4-Lähteandmed!$H$45*(Kraadpäevad!$G$4-Kraadpäevad!C3370)),Lähteandmed!$I$45)</f>
        <v/>
      </c>
      <c r="N3370" s="114">
        <f>IFERROR(($G$4-M3370)/($G$4-C3370),Lähteandmed!$H$45)</f>
        <v>0</v>
      </c>
      <c r="O3370" s="276">
        <f t="shared" si="105"/>
        <v>2.6</v>
      </c>
      <c r="P3370" s="276">
        <f>IF(O3370&lt;($G$6-1),Lähteandmed!$E$45*1.2*1.005*(($G$6-1)-O3370),0)</f>
        <v>25.23685248</v>
      </c>
    </row>
    <row r="3371" spans="2:16">
      <c r="B3371" s="113">
        <v>3367</v>
      </c>
      <c r="C3371" s="113">
        <v>4.2</v>
      </c>
      <c r="D3371" s="276">
        <f t="shared" si="104"/>
        <v>5.7887974958655795</v>
      </c>
      <c r="L3371" s="114">
        <f>IF(C3371&lt;$G$6,Lähteandmed!$E$45*1.2*1.005*($G$6-O3371),0)</f>
        <v>24.185316959999998</v>
      </c>
      <c r="M3371" s="276" t="str">
        <f>IF(($G$4-Lähteandmed!$H$45*(Kraadpäevad!$G$4-Kraadpäevad!C3371))&gt;Lähteandmed!$I$45,($G$4-Lähteandmed!$H$45*(Kraadpäevad!$G$4-Kraadpäevad!C3371)),Lähteandmed!$I$45)</f>
        <v/>
      </c>
      <c r="N3371" s="114">
        <f>IFERROR(($G$4-M3371)/($G$4-C3371),Lähteandmed!$H$45)</f>
        <v>0</v>
      </c>
      <c r="O3371" s="276">
        <f t="shared" si="105"/>
        <v>4.2</v>
      </c>
      <c r="P3371" s="276">
        <f>IF(O3371&lt;($G$6-1),Lähteandmed!$E$45*1.2*1.005*(($G$6-1)-O3371),0)</f>
        <v>22.432757760000001</v>
      </c>
    </row>
    <row r="3372" spans="2:16">
      <c r="B3372" s="113">
        <v>3368</v>
      </c>
      <c r="C3372" s="113">
        <v>5.7</v>
      </c>
      <c r="D3372" s="276">
        <f t="shared" si="104"/>
        <v>4.2887974958655795</v>
      </c>
      <c r="L3372" s="114">
        <f>IF(C3372&lt;$G$6,Lähteandmed!$E$45*1.2*1.005*($G$6-O3372),0)</f>
        <v>21.556478160000001</v>
      </c>
      <c r="M3372" s="276" t="str">
        <f>IF(($G$4-Lähteandmed!$H$45*(Kraadpäevad!$G$4-Kraadpäevad!C3372))&gt;Lähteandmed!$I$45,($G$4-Lähteandmed!$H$45*(Kraadpäevad!$G$4-Kraadpäevad!C3372)),Lähteandmed!$I$45)</f>
        <v/>
      </c>
      <c r="N3372" s="114">
        <f>IFERROR(($G$4-M3372)/($G$4-C3372),Lähteandmed!$H$45)</f>
        <v>0</v>
      </c>
      <c r="O3372" s="276">
        <f t="shared" si="105"/>
        <v>5.7</v>
      </c>
      <c r="P3372" s="276">
        <f>IF(O3372&lt;($G$6-1),Lähteandmed!$E$45*1.2*1.005*(($G$6-1)-O3372),0)</f>
        <v>19.803918960000001</v>
      </c>
    </row>
    <row r="3373" spans="2:16">
      <c r="B3373" s="113">
        <v>3369</v>
      </c>
      <c r="C3373" s="113">
        <v>7.3</v>
      </c>
      <c r="D3373" s="276">
        <f t="shared" si="104"/>
        <v>2.6887974958655798</v>
      </c>
      <c r="L3373" s="114">
        <f>IF(C3373&lt;$G$6,Lähteandmed!$E$45*1.2*1.005*($G$6-O3373),0)</f>
        <v>18.752383439999999</v>
      </c>
      <c r="M3373" s="276" t="str">
        <f>IF(($G$4-Lähteandmed!$H$45*(Kraadpäevad!$G$4-Kraadpäevad!C3373))&gt;Lähteandmed!$I$45,($G$4-Lähteandmed!$H$45*(Kraadpäevad!$G$4-Kraadpäevad!C3373)),Lähteandmed!$I$45)</f>
        <v/>
      </c>
      <c r="N3373" s="114">
        <f>IFERROR(($G$4-M3373)/($G$4-C3373),Lähteandmed!$H$45)</f>
        <v>0</v>
      </c>
      <c r="O3373" s="276">
        <f t="shared" si="105"/>
        <v>7.3</v>
      </c>
      <c r="P3373" s="276">
        <f>IF(O3373&lt;($G$6-1),Lähteandmed!$E$45*1.2*1.005*(($G$6-1)-O3373),0)</f>
        <v>16.999824239999999</v>
      </c>
    </row>
    <row r="3374" spans="2:16">
      <c r="B3374" s="113">
        <v>3370</v>
      </c>
      <c r="C3374" s="113">
        <v>8.9</v>
      </c>
      <c r="D3374" s="276">
        <f t="shared" si="104"/>
        <v>1.0887974958655793</v>
      </c>
      <c r="L3374" s="114">
        <f>IF(C3374&lt;$G$6,Lähteandmed!$E$45*1.2*1.005*($G$6-O3374),0)</f>
        <v>15.948288719999999</v>
      </c>
      <c r="M3374" s="276" t="str">
        <f>IF(($G$4-Lähteandmed!$H$45*(Kraadpäevad!$G$4-Kraadpäevad!C3374))&gt;Lähteandmed!$I$45,($G$4-Lähteandmed!$H$45*(Kraadpäevad!$G$4-Kraadpäevad!C3374)),Lähteandmed!$I$45)</f>
        <v/>
      </c>
      <c r="N3374" s="114">
        <f>IFERROR(($G$4-M3374)/($G$4-C3374),Lähteandmed!$H$45)</f>
        <v>0</v>
      </c>
      <c r="O3374" s="276">
        <f t="shared" si="105"/>
        <v>8.9</v>
      </c>
      <c r="P3374" s="276">
        <f>IF(O3374&lt;($G$6-1),Lähteandmed!$E$45*1.2*1.005*(($G$6-1)-O3374),0)</f>
        <v>14.195729519999999</v>
      </c>
    </row>
    <row r="3375" spans="2:16">
      <c r="B3375" s="113">
        <v>3371</v>
      </c>
      <c r="C3375" s="113">
        <v>10.6</v>
      </c>
      <c r="D3375" s="276" t="str">
        <f t="shared" si="104"/>
        <v>0</v>
      </c>
      <c r="L3375" s="114">
        <f>IF(C3375&lt;$G$6,Lähteandmed!$E$45*1.2*1.005*($G$6-O3375),0)</f>
        <v>12.968938079999999</v>
      </c>
      <c r="M3375" s="276" t="str">
        <f>IF(($G$4-Lähteandmed!$H$45*(Kraadpäevad!$G$4-Kraadpäevad!C3375))&gt;Lähteandmed!$I$45,($G$4-Lähteandmed!$H$45*(Kraadpäevad!$G$4-Kraadpäevad!C3375)),Lähteandmed!$I$45)</f>
        <v/>
      </c>
      <c r="N3375" s="114">
        <f>IFERROR(($G$4-M3375)/($G$4-C3375),Lähteandmed!$H$45)</f>
        <v>0</v>
      </c>
      <c r="O3375" s="276">
        <f t="shared" si="105"/>
        <v>10.6</v>
      </c>
      <c r="P3375" s="276">
        <f>IF(O3375&lt;($G$6-1),Lähteandmed!$E$45*1.2*1.005*(($G$6-1)-O3375),0)</f>
        <v>11.216378880000001</v>
      </c>
    </row>
    <row r="3376" spans="2:16">
      <c r="B3376" s="113">
        <v>3372</v>
      </c>
      <c r="C3376" s="113">
        <v>12.2</v>
      </c>
      <c r="D3376" s="276" t="str">
        <f t="shared" si="104"/>
        <v>0</v>
      </c>
      <c r="L3376" s="114">
        <f>IF(C3376&lt;$G$6,Lähteandmed!$E$45*1.2*1.005*($G$6-O3376),0)</f>
        <v>10.164843360000001</v>
      </c>
      <c r="M3376" s="276" t="str">
        <f>IF(($G$4-Lähteandmed!$H$45*(Kraadpäevad!$G$4-Kraadpäevad!C3376))&gt;Lähteandmed!$I$45,($G$4-Lähteandmed!$H$45*(Kraadpäevad!$G$4-Kraadpäevad!C3376)),Lähteandmed!$I$45)</f>
        <v/>
      </c>
      <c r="N3376" s="114">
        <f>IFERROR(($G$4-M3376)/($G$4-C3376),Lähteandmed!$H$45)</f>
        <v>0</v>
      </c>
      <c r="O3376" s="276">
        <f t="shared" si="105"/>
        <v>12.2</v>
      </c>
      <c r="P3376" s="276">
        <f>IF(O3376&lt;($G$6-1),Lähteandmed!$E$45*1.2*1.005*(($G$6-1)-O3376),0)</f>
        <v>8.4122841600000005</v>
      </c>
    </row>
    <row r="3377" spans="2:16">
      <c r="B3377" s="113">
        <v>3373</v>
      </c>
      <c r="C3377" s="113">
        <v>12.8</v>
      </c>
      <c r="D3377" s="276" t="str">
        <f t="shared" si="104"/>
        <v>0</v>
      </c>
      <c r="L3377" s="114">
        <f>IF(C3377&lt;$G$6,Lähteandmed!$E$45*1.2*1.005*($G$6-O3377),0)</f>
        <v>9.1133078399999974</v>
      </c>
      <c r="M3377" s="276" t="str">
        <f>IF(($G$4-Lähteandmed!$H$45*(Kraadpäevad!$G$4-Kraadpäevad!C3377))&gt;Lähteandmed!$I$45,($G$4-Lähteandmed!$H$45*(Kraadpäevad!$G$4-Kraadpäevad!C3377)),Lähteandmed!$I$45)</f>
        <v/>
      </c>
      <c r="N3377" s="114">
        <f>IFERROR(($G$4-M3377)/($G$4-C3377),Lähteandmed!$H$45)</f>
        <v>0</v>
      </c>
      <c r="O3377" s="276">
        <f t="shared" si="105"/>
        <v>12.8</v>
      </c>
      <c r="P3377" s="276">
        <f>IF(O3377&lt;($G$6-1),Lähteandmed!$E$45*1.2*1.005*(($G$6-1)-O3377),0)</f>
        <v>7.360748639999998</v>
      </c>
    </row>
    <row r="3378" spans="2:16">
      <c r="B3378" s="113">
        <v>3374</v>
      </c>
      <c r="C3378" s="113">
        <v>13.4</v>
      </c>
      <c r="D3378" s="276" t="str">
        <f t="shared" si="104"/>
        <v>0</v>
      </c>
      <c r="L3378" s="114">
        <f>IF(C3378&lt;$G$6,Lähteandmed!$E$45*1.2*1.005*($G$6-O3378),0)</f>
        <v>8.0617723199999993</v>
      </c>
      <c r="M3378" s="276" t="str">
        <f>IF(($G$4-Lähteandmed!$H$45*(Kraadpäevad!$G$4-Kraadpäevad!C3378))&gt;Lähteandmed!$I$45,($G$4-Lähteandmed!$H$45*(Kraadpäevad!$G$4-Kraadpäevad!C3378)),Lähteandmed!$I$45)</f>
        <v/>
      </c>
      <c r="N3378" s="114">
        <f>IFERROR(($G$4-M3378)/($G$4-C3378),Lähteandmed!$H$45)</f>
        <v>0</v>
      </c>
      <c r="O3378" s="276">
        <f t="shared" si="105"/>
        <v>13.4</v>
      </c>
      <c r="P3378" s="276">
        <f>IF(O3378&lt;($G$6-1),Lähteandmed!$E$45*1.2*1.005*(($G$6-1)-O3378),0)</f>
        <v>6.309213119999999</v>
      </c>
    </row>
    <row r="3379" spans="2:16">
      <c r="B3379" s="113">
        <v>3375</v>
      </c>
      <c r="C3379" s="113">
        <v>14</v>
      </c>
      <c r="D3379" s="276" t="str">
        <f t="shared" si="104"/>
        <v>0</v>
      </c>
      <c r="L3379" s="114">
        <f>IF(C3379&lt;$G$6,Lähteandmed!$E$45*1.2*1.005*($G$6-O3379),0)</f>
        <v>7.0102367999999995</v>
      </c>
      <c r="M3379" s="276" t="str">
        <f>IF(($G$4-Lähteandmed!$H$45*(Kraadpäevad!$G$4-Kraadpäevad!C3379))&gt;Lähteandmed!$I$45,($G$4-Lähteandmed!$H$45*(Kraadpäevad!$G$4-Kraadpäevad!C3379)),Lähteandmed!$I$45)</f>
        <v/>
      </c>
      <c r="N3379" s="114">
        <f>IFERROR(($G$4-M3379)/($G$4-C3379),Lähteandmed!$H$45)</f>
        <v>0</v>
      </c>
      <c r="O3379" s="276">
        <f t="shared" si="105"/>
        <v>14</v>
      </c>
      <c r="P3379" s="276">
        <f>IF(O3379&lt;($G$6-1),Lähteandmed!$E$45*1.2*1.005*(($G$6-1)-O3379),0)</f>
        <v>5.2576775999999992</v>
      </c>
    </row>
    <row r="3380" spans="2:16">
      <c r="B3380" s="113">
        <v>3376</v>
      </c>
      <c r="C3380" s="113">
        <v>13.9</v>
      </c>
      <c r="D3380" s="276" t="str">
        <f t="shared" si="104"/>
        <v>0</v>
      </c>
      <c r="L3380" s="114">
        <f>IF(C3380&lt;$G$6,Lähteandmed!$E$45*1.2*1.005*($G$6-O3380),0)</f>
        <v>7.1854927199999992</v>
      </c>
      <c r="M3380" s="276" t="str">
        <f>IF(($G$4-Lähteandmed!$H$45*(Kraadpäevad!$G$4-Kraadpäevad!C3380))&gt;Lähteandmed!$I$45,($G$4-Lähteandmed!$H$45*(Kraadpäevad!$G$4-Kraadpäevad!C3380)),Lähteandmed!$I$45)</f>
        <v/>
      </c>
      <c r="N3380" s="114">
        <f>IFERROR(($G$4-M3380)/($G$4-C3380),Lähteandmed!$H$45)</f>
        <v>0</v>
      </c>
      <c r="O3380" s="276">
        <f t="shared" si="105"/>
        <v>13.9</v>
      </c>
      <c r="P3380" s="276">
        <f>IF(O3380&lt;($G$6-1),Lähteandmed!$E$45*1.2*1.005*(($G$6-1)-O3380),0)</f>
        <v>5.4329335199999989</v>
      </c>
    </row>
    <row r="3381" spans="2:16">
      <c r="B3381" s="113">
        <v>3377</v>
      </c>
      <c r="C3381" s="113">
        <v>13.9</v>
      </c>
      <c r="D3381" s="276" t="str">
        <f t="shared" si="104"/>
        <v>0</v>
      </c>
      <c r="L3381" s="114">
        <f>IF(C3381&lt;$G$6,Lähteandmed!$E$45*1.2*1.005*($G$6-O3381),0)</f>
        <v>7.1854927199999992</v>
      </c>
      <c r="M3381" s="276" t="str">
        <f>IF(($G$4-Lähteandmed!$H$45*(Kraadpäevad!$G$4-Kraadpäevad!C3381))&gt;Lähteandmed!$I$45,($G$4-Lähteandmed!$H$45*(Kraadpäevad!$G$4-Kraadpäevad!C3381)),Lähteandmed!$I$45)</f>
        <v/>
      </c>
      <c r="N3381" s="114">
        <f>IFERROR(($G$4-M3381)/($G$4-C3381),Lähteandmed!$H$45)</f>
        <v>0</v>
      </c>
      <c r="O3381" s="276">
        <f t="shared" si="105"/>
        <v>13.9</v>
      </c>
      <c r="P3381" s="276">
        <f>IF(O3381&lt;($G$6-1),Lähteandmed!$E$45*1.2*1.005*(($G$6-1)-O3381),0)</f>
        <v>5.4329335199999989</v>
      </c>
    </row>
    <row r="3382" spans="2:16">
      <c r="B3382" s="113">
        <v>3378</v>
      </c>
      <c r="C3382" s="113">
        <v>13.8</v>
      </c>
      <c r="D3382" s="276" t="str">
        <f t="shared" si="104"/>
        <v>0</v>
      </c>
      <c r="L3382" s="114">
        <f>IF(C3382&lt;$G$6,Lähteandmed!$E$45*1.2*1.005*($G$6-O3382),0)</f>
        <v>7.360748639999998</v>
      </c>
      <c r="M3382" s="276" t="str">
        <f>IF(($G$4-Lähteandmed!$H$45*(Kraadpäevad!$G$4-Kraadpäevad!C3382))&gt;Lähteandmed!$I$45,($G$4-Lähteandmed!$H$45*(Kraadpäevad!$G$4-Kraadpäevad!C3382)),Lähteandmed!$I$45)</f>
        <v/>
      </c>
      <c r="N3382" s="114">
        <f>IFERROR(($G$4-M3382)/($G$4-C3382),Lähteandmed!$H$45)</f>
        <v>0</v>
      </c>
      <c r="O3382" s="276">
        <f t="shared" si="105"/>
        <v>13.8</v>
      </c>
      <c r="P3382" s="276">
        <f>IF(O3382&lt;($G$6-1),Lähteandmed!$E$45*1.2*1.005*(($G$6-1)-O3382),0)</f>
        <v>5.6081894399999985</v>
      </c>
    </row>
    <row r="3383" spans="2:16">
      <c r="B3383" s="113">
        <v>3379</v>
      </c>
      <c r="C3383" s="113">
        <v>12.9</v>
      </c>
      <c r="D3383" s="276" t="str">
        <f t="shared" si="104"/>
        <v>0</v>
      </c>
      <c r="L3383" s="114">
        <f>IF(C3383&lt;$G$6,Lähteandmed!$E$45*1.2*1.005*($G$6-O3383),0)</f>
        <v>8.9380519199999995</v>
      </c>
      <c r="M3383" s="276" t="str">
        <f>IF(($G$4-Lähteandmed!$H$45*(Kraadpäevad!$G$4-Kraadpäevad!C3383))&gt;Lähteandmed!$I$45,($G$4-Lähteandmed!$H$45*(Kraadpäevad!$G$4-Kraadpäevad!C3383)),Lähteandmed!$I$45)</f>
        <v/>
      </c>
      <c r="N3383" s="114">
        <f>IFERROR(($G$4-M3383)/($G$4-C3383),Lähteandmed!$H$45)</f>
        <v>0</v>
      </c>
      <c r="O3383" s="276">
        <f t="shared" si="105"/>
        <v>12.9</v>
      </c>
      <c r="P3383" s="276">
        <f>IF(O3383&lt;($G$6-1),Lähteandmed!$E$45*1.2*1.005*(($G$6-1)-O3383),0)</f>
        <v>7.1854927199999992</v>
      </c>
    </row>
    <row r="3384" spans="2:16">
      <c r="B3384" s="113">
        <v>3380</v>
      </c>
      <c r="C3384" s="113">
        <v>12</v>
      </c>
      <c r="D3384" s="276" t="str">
        <f t="shared" si="104"/>
        <v>0</v>
      </c>
      <c r="L3384" s="114">
        <f>IF(C3384&lt;$G$6,Lähteandmed!$E$45*1.2*1.005*($G$6-O3384),0)</f>
        <v>10.515355199999998</v>
      </c>
      <c r="M3384" s="276" t="str">
        <f>IF(($G$4-Lähteandmed!$H$45*(Kraadpäevad!$G$4-Kraadpäevad!C3384))&gt;Lähteandmed!$I$45,($G$4-Lähteandmed!$H$45*(Kraadpäevad!$G$4-Kraadpäevad!C3384)),Lähteandmed!$I$45)</f>
        <v/>
      </c>
      <c r="N3384" s="114">
        <f>IFERROR(($G$4-M3384)/($G$4-C3384),Lähteandmed!$H$45)</f>
        <v>0</v>
      </c>
      <c r="O3384" s="276">
        <f t="shared" si="105"/>
        <v>12</v>
      </c>
      <c r="P3384" s="276">
        <f>IF(O3384&lt;($G$6-1),Lähteandmed!$E$45*1.2*1.005*(($G$6-1)-O3384),0)</f>
        <v>8.7627959999999998</v>
      </c>
    </row>
    <row r="3385" spans="2:16">
      <c r="B3385" s="113">
        <v>3381</v>
      </c>
      <c r="C3385" s="113">
        <v>11.1</v>
      </c>
      <c r="D3385" s="276" t="str">
        <f t="shared" si="104"/>
        <v>0</v>
      </c>
      <c r="L3385" s="114">
        <f>IF(C3385&lt;$G$6,Lähteandmed!$E$45*1.2*1.005*($G$6-O3385),0)</f>
        <v>12.092658479999999</v>
      </c>
      <c r="M3385" s="276" t="str">
        <f>IF(($G$4-Lähteandmed!$H$45*(Kraadpäevad!$G$4-Kraadpäevad!C3385))&gt;Lähteandmed!$I$45,($G$4-Lähteandmed!$H$45*(Kraadpäevad!$G$4-Kraadpäevad!C3385)),Lähteandmed!$I$45)</f>
        <v/>
      </c>
      <c r="N3385" s="114">
        <f>IFERROR(($G$4-M3385)/($G$4-C3385),Lähteandmed!$H$45)</f>
        <v>0</v>
      </c>
      <c r="O3385" s="276">
        <f t="shared" si="105"/>
        <v>11.1</v>
      </c>
      <c r="P3385" s="276">
        <f>IF(O3385&lt;($G$6-1),Lähteandmed!$E$45*1.2*1.005*(($G$6-1)-O3385),0)</f>
        <v>10.34009928</v>
      </c>
    </row>
    <row r="3386" spans="2:16">
      <c r="B3386" s="113">
        <v>3382</v>
      </c>
      <c r="C3386" s="113">
        <v>8.4</v>
      </c>
      <c r="D3386" s="276">
        <f t="shared" si="104"/>
        <v>1.5887974958655793</v>
      </c>
      <c r="L3386" s="114">
        <f>IF(C3386&lt;$G$6,Lähteandmed!$E$45*1.2*1.005*($G$6-O3386),0)</f>
        <v>16.824568319999997</v>
      </c>
      <c r="M3386" s="276" t="str">
        <f>IF(($G$4-Lähteandmed!$H$45*(Kraadpäevad!$G$4-Kraadpäevad!C3386))&gt;Lähteandmed!$I$45,($G$4-Lähteandmed!$H$45*(Kraadpäevad!$G$4-Kraadpäevad!C3386)),Lähteandmed!$I$45)</f>
        <v/>
      </c>
      <c r="N3386" s="114">
        <f>IFERROR(($G$4-M3386)/($G$4-C3386),Lähteandmed!$H$45)</f>
        <v>0</v>
      </c>
      <c r="O3386" s="276">
        <f t="shared" si="105"/>
        <v>8.4</v>
      </c>
      <c r="P3386" s="276">
        <f>IF(O3386&lt;($G$6-1),Lähteandmed!$E$45*1.2*1.005*(($G$6-1)-O3386),0)</f>
        <v>15.072009119999999</v>
      </c>
    </row>
    <row r="3387" spans="2:16">
      <c r="B3387" s="113">
        <v>3383</v>
      </c>
      <c r="C3387" s="113">
        <v>5.6</v>
      </c>
      <c r="D3387" s="276">
        <f t="shared" si="104"/>
        <v>4.38879749586558</v>
      </c>
      <c r="L3387" s="114">
        <f>IF(C3387&lt;$G$6,Lähteandmed!$E$45*1.2*1.005*($G$6-O3387),0)</f>
        <v>21.731734079999999</v>
      </c>
      <c r="M3387" s="276" t="str">
        <f>IF(($G$4-Lähteandmed!$H$45*(Kraadpäevad!$G$4-Kraadpäevad!C3387))&gt;Lähteandmed!$I$45,($G$4-Lähteandmed!$H$45*(Kraadpäevad!$G$4-Kraadpäevad!C3387)),Lähteandmed!$I$45)</f>
        <v/>
      </c>
      <c r="N3387" s="114">
        <f>IFERROR(($G$4-M3387)/($G$4-C3387),Lähteandmed!$H$45)</f>
        <v>0</v>
      </c>
      <c r="O3387" s="276">
        <f t="shared" si="105"/>
        <v>5.6</v>
      </c>
      <c r="P3387" s="276">
        <f>IF(O3387&lt;($G$6-1),Lähteandmed!$E$45*1.2*1.005*(($G$6-1)-O3387),0)</f>
        <v>19.979174879999999</v>
      </c>
    </row>
    <row r="3388" spans="2:16">
      <c r="B3388" s="113">
        <v>3384</v>
      </c>
      <c r="C3388" s="113">
        <v>2.9</v>
      </c>
      <c r="D3388" s="276">
        <f t="shared" si="104"/>
        <v>7.0887974958655793</v>
      </c>
      <c r="L3388" s="114">
        <f>IF(C3388&lt;$G$6,Lähteandmed!$E$45*1.2*1.005*($G$6-O3388),0)</f>
        <v>26.463643919999999</v>
      </c>
      <c r="M3388" s="276" t="str">
        <f>IF(($G$4-Lähteandmed!$H$45*(Kraadpäevad!$G$4-Kraadpäevad!C3388))&gt;Lähteandmed!$I$45,($G$4-Lähteandmed!$H$45*(Kraadpäevad!$G$4-Kraadpäevad!C3388)),Lähteandmed!$I$45)</f>
        <v/>
      </c>
      <c r="N3388" s="114">
        <f>IFERROR(($G$4-M3388)/($G$4-C3388),Lähteandmed!$H$45)</f>
        <v>0</v>
      </c>
      <c r="O3388" s="276">
        <f t="shared" si="105"/>
        <v>2.9</v>
      </c>
      <c r="P3388" s="276">
        <f>IF(O3388&lt;($G$6-1),Lähteandmed!$E$45*1.2*1.005*(($G$6-1)-O3388),0)</f>
        <v>24.711084719999999</v>
      </c>
    </row>
    <row r="3389" spans="2:16">
      <c r="B3389" s="113">
        <v>3385</v>
      </c>
      <c r="C3389" s="113">
        <v>2</v>
      </c>
      <c r="D3389" s="276">
        <f t="shared" si="104"/>
        <v>7.9887974958655796</v>
      </c>
      <c r="L3389" s="114">
        <f>IF(C3389&lt;$G$6,Lähteandmed!$E$45*1.2*1.005*($G$6-O3389),0)</f>
        <v>28.040947199999998</v>
      </c>
      <c r="M3389" s="276" t="str">
        <f>IF(($G$4-Lähteandmed!$H$45*(Kraadpäevad!$G$4-Kraadpäevad!C3389))&gt;Lähteandmed!$I$45,($G$4-Lähteandmed!$H$45*(Kraadpäevad!$G$4-Kraadpäevad!C3389)),Lähteandmed!$I$45)</f>
        <v/>
      </c>
      <c r="N3389" s="114">
        <f>IFERROR(($G$4-M3389)/($G$4-C3389),Lähteandmed!$H$45)</f>
        <v>0</v>
      </c>
      <c r="O3389" s="276">
        <f t="shared" si="105"/>
        <v>2</v>
      </c>
      <c r="P3389" s="276">
        <f>IF(O3389&lt;($G$6-1),Lähteandmed!$E$45*1.2*1.005*(($G$6-1)-O3389),0)</f>
        <v>26.288387999999998</v>
      </c>
    </row>
    <row r="3390" spans="2:16">
      <c r="B3390" s="113">
        <v>3386</v>
      </c>
      <c r="C3390" s="113">
        <v>1.1000000000000001</v>
      </c>
      <c r="D3390" s="276">
        <f t="shared" si="104"/>
        <v>8.88879749586558</v>
      </c>
      <c r="L3390" s="114">
        <f>IF(C3390&lt;$G$6,Lähteandmed!$E$45*1.2*1.005*($G$6-O3390),0)</f>
        <v>29.618250479999997</v>
      </c>
      <c r="M3390" s="276" t="str">
        <f>IF(($G$4-Lähteandmed!$H$45*(Kraadpäevad!$G$4-Kraadpäevad!C3390))&gt;Lähteandmed!$I$45,($G$4-Lähteandmed!$H$45*(Kraadpäevad!$G$4-Kraadpäevad!C3390)),Lähteandmed!$I$45)</f>
        <v/>
      </c>
      <c r="N3390" s="114">
        <f>IFERROR(($G$4-M3390)/($G$4-C3390),Lähteandmed!$H$45)</f>
        <v>0</v>
      </c>
      <c r="O3390" s="276">
        <f t="shared" si="105"/>
        <v>1.1000000000000001</v>
      </c>
      <c r="P3390" s="276">
        <f>IF(O3390&lt;($G$6-1),Lähteandmed!$E$45*1.2*1.005*(($G$6-1)-O3390),0)</f>
        <v>27.86569128</v>
      </c>
    </row>
    <row r="3391" spans="2:16">
      <c r="B3391" s="113">
        <v>3387</v>
      </c>
      <c r="C3391" s="113">
        <v>0.2</v>
      </c>
      <c r="D3391" s="276">
        <f t="shared" si="104"/>
        <v>9.7887974958655803</v>
      </c>
      <c r="L3391" s="114">
        <f>IF(C3391&lt;$G$6,Lähteandmed!$E$45*1.2*1.005*($G$6-O3391),0)</f>
        <v>31.195553759999999</v>
      </c>
      <c r="M3391" s="276" t="str">
        <f>IF(($G$4-Lähteandmed!$H$45*(Kraadpäevad!$G$4-Kraadpäevad!C3391))&gt;Lähteandmed!$I$45,($G$4-Lähteandmed!$H$45*(Kraadpäevad!$G$4-Kraadpäevad!C3391)),Lähteandmed!$I$45)</f>
        <v/>
      </c>
      <c r="N3391" s="114">
        <f>IFERROR(($G$4-M3391)/($G$4-C3391),Lähteandmed!$H$45)</f>
        <v>0</v>
      </c>
      <c r="O3391" s="276">
        <f t="shared" si="105"/>
        <v>0.2</v>
      </c>
      <c r="P3391" s="276">
        <f>IF(O3391&lt;($G$6-1),Lähteandmed!$E$45*1.2*1.005*(($G$6-1)-O3391),0)</f>
        <v>29.442994559999999</v>
      </c>
    </row>
    <row r="3392" spans="2:16">
      <c r="B3392" s="113">
        <v>3388</v>
      </c>
      <c r="C3392" s="113">
        <v>0.5</v>
      </c>
      <c r="D3392" s="276">
        <f t="shared" si="104"/>
        <v>9.4887974958655796</v>
      </c>
      <c r="L3392" s="114">
        <f>IF(C3392&lt;$G$6,Lähteandmed!$E$45*1.2*1.005*($G$6-O3392),0)</f>
        <v>30.669785999999998</v>
      </c>
      <c r="M3392" s="276" t="str">
        <f>IF(($G$4-Lähteandmed!$H$45*(Kraadpäevad!$G$4-Kraadpäevad!C3392))&gt;Lähteandmed!$I$45,($G$4-Lähteandmed!$H$45*(Kraadpäevad!$G$4-Kraadpäevad!C3392)),Lähteandmed!$I$45)</f>
        <v/>
      </c>
      <c r="N3392" s="114">
        <f>IFERROR(($G$4-M3392)/($G$4-C3392),Lähteandmed!$H$45)</f>
        <v>0</v>
      </c>
      <c r="O3392" s="276">
        <f t="shared" si="105"/>
        <v>0.5</v>
      </c>
      <c r="P3392" s="276">
        <f>IF(O3392&lt;($G$6-1),Lähteandmed!$E$45*1.2*1.005*(($G$6-1)-O3392),0)</f>
        <v>28.917226799999998</v>
      </c>
    </row>
    <row r="3393" spans="2:16">
      <c r="B3393" s="113">
        <v>3389</v>
      </c>
      <c r="C3393" s="113">
        <v>0.7</v>
      </c>
      <c r="D3393" s="276">
        <f t="shared" si="104"/>
        <v>9.2887974958655803</v>
      </c>
      <c r="L3393" s="114">
        <f>IF(C3393&lt;$G$6,Lähteandmed!$E$45*1.2*1.005*($G$6-O3393),0)</f>
        <v>30.319274159999999</v>
      </c>
      <c r="M3393" s="276" t="str">
        <f>IF(($G$4-Lähteandmed!$H$45*(Kraadpäevad!$G$4-Kraadpäevad!C3393))&gt;Lähteandmed!$I$45,($G$4-Lähteandmed!$H$45*(Kraadpäevad!$G$4-Kraadpäevad!C3393)),Lähteandmed!$I$45)</f>
        <v/>
      </c>
      <c r="N3393" s="114">
        <f>IFERROR(($G$4-M3393)/($G$4-C3393),Lähteandmed!$H$45)</f>
        <v>0</v>
      </c>
      <c r="O3393" s="276">
        <f t="shared" si="105"/>
        <v>0.7</v>
      </c>
      <c r="P3393" s="276">
        <f>IF(O3393&lt;($G$6-1),Lähteandmed!$E$45*1.2*1.005*(($G$6-1)-O3393),0)</f>
        <v>28.566714959999999</v>
      </c>
    </row>
    <row r="3394" spans="2:16">
      <c r="B3394" s="113">
        <v>3390</v>
      </c>
      <c r="C3394" s="113">
        <v>1</v>
      </c>
      <c r="D3394" s="276">
        <f t="shared" si="104"/>
        <v>8.9887974958655796</v>
      </c>
      <c r="L3394" s="114">
        <f>IF(C3394&lt;$G$6,Lähteandmed!$E$45*1.2*1.005*($G$6-O3394),0)</f>
        <v>29.793506399999998</v>
      </c>
      <c r="M3394" s="276" t="str">
        <f>IF(($G$4-Lähteandmed!$H$45*(Kraadpäevad!$G$4-Kraadpäevad!C3394))&gt;Lähteandmed!$I$45,($G$4-Lähteandmed!$H$45*(Kraadpäevad!$G$4-Kraadpäevad!C3394)),Lähteandmed!$I$45)</f>
        <v/>
      </c>
      <c r="N3394" s="114">
        <f>IFERROR(($G$4-M3394)/($G$4-C3394),Lähteandmed!$H$45)</f>
        <v>0</v>
      </c>
      <c r="O3394" s="276">
        <f t="shared" si="105"/>
        <v>1</v>
      </c>
      <c r="P3394" s="276">
        <f>IF(O3394&lt;($G$6-1),Lähteandmed!$E$45*1.2*1.005*(($G$6-1)-O3394),0)</f>
        <v>28.040947199999998</v>
      </c>
    </row>
    <row r="3395" spans="2:16">
      <c r="B3395" s="113">
        <v>3391</v>
      </c>
      <c r="C3395" s="113">
        <v>3.8</v>
      </c>
      <c r="D3395" s="276">
        <f t="shared" si="104"/>
        <v>6.1887974958655798</v>
      </c>
      <c r="L3395" s="114">
        <f>IF(C3395&lt;$G$6,Lähteandmed!$E$45*1.2*1.005*($G$6-O3395),0)</f>
        <v>24.886340639999997</v>
      </c>
      <c r="M3395" s="276" t="str">
        <f>IF(($G$4-Lähteandmed!$H$45*(Kraadpäevad!$G$4-Kraadpäevad!C3395))&gt;Lähteandmed!$I$45,($G$4-Lähteandmed!$H$45*(Kraadpäevad!$G$4-Kraadpäevad!C3395)),Lähteandmed!$I$45)</f>
        <v/>
      </c>
      <c r="N3395" s="114">
        <f>IFERROR(($G$4-M3395)/($G$4-C3395),Lähteandmed!$H$45)</f>
        <v>0</v>
      </c>
      <c r="O3395" s="276">
        <f t="shared" si="105"/>
        <v>3.8</v>
      </c>
      <c r="P3395" s="276">
        <f>IF(O3395&lt;($G$6-1),Lähteandmed!$E$45*1.2*1.005*(($G$6-1)-O3395),0)</f>
        <v>23.133781439999996</v>
      </c>
    </row>
    <row r="3396" spans="2:16">
      <c r="B3396" s="113">
        <v>3392</v>
      </c>
      <c r="C3396" s="113">
        <v>6.5</v>
      </c>
      <c r="D3396" s="276">
        <f t="shared" ref="D3396:D3459" si="106">IFERROR(IF($G$5-C3396&gt;0,$G$5-C3396,"0"),0)</f>
        <v>3.4887974958655796</v>
      </c>
      <c r="L3396" s="114">
        <f>IF(C3396&lt;$G$6,Lähteandmed!$E$45*1.2*1.005*($G$6-O3396),0)</f>
        <v>20.1544308</v>
      </c>
      <c r="M3396" s="276" t="str">
        <f>IF(($G$4-Lähteandmed!$H$45*(Kraadpäevad!$G$4-Kraadpäevad!C3396))&gt;Lähteandmed!$I$45,($G$4-Lähteandmed!$H$45*(Kraadpäevad!$G$4-Kraadpäevad!C3396)),Lähteandmed!$I$45)</f>
        <v/>
      </c>
      <c r="N3396" s="114">
        <f>IFERROR(($G$4-M3396)/($G$4-C3396),Lähteandmed!$H$45)</f>
        <v>0</v>
      </c>
      <c r="O3396" s="276">
        <f t="shared" ref="O3396:O3459" si="107">N3396*($G$4-C3396)+C3396</f>
        <v>6.5</v>
      </c>
      <c r="P3396" s="276">
        <f>IF(O3396&lt;($G$6-1),Lähteandmed!$E$45*1.2*1.005*(($G$6-1)-O3396),0)</f>
        <v>18.4018716</v>
      </c>
    </row>
    <row r="3397" spans="2:16">
      <c r="B3397" s="113">
        <v>3393</v>
      </c>
      <c r="C3397" s="113">
        <v>9.3000000000000007</v>
      </c>
      <c r="D3397" s="276">
        <f t="shared" si="106"/>
        <v>0.68879749586557892</v>
      </c>
      <c r="L3397" s="114">
        <f>IF(C3397&lt;$G$6,Lähteandmed!$E$45*1.2*1.005*($G$6-O3397),0)</f>
        <v>15.247265039999998</v>
      </c>
      <c r="M3397" s="276" t="str">
        <f>IF(($G$4-Lähteandmed!$H$45*(Kraadpäevad!$G$4-Kraadpäevad!C3397))&gt;Lähteandmed!$I$45,($G$4-Lähteandmed!$H$45*(Kraadpäevad!$G$4-Kraadpäevad!C3397)),Lähteandmed!$I$45)</f>
        <v/>
      </c>
      <c r="N3397" s="114">
        <f>IFERROR(($G$4-M3397)/($G$4-C3397),Lähteandmed!$H$45)</f>
        <v>0</v>
      </c>
      <c r="O3397" s="276">
        <f t="shared" si="107"/>
        <v>9.3000000000000007</v>
      </c>
      <c r="P3397" s="276">
        <f>IF(O3397&lt;($G$6-1),Lähteandmed!$E$45*1.2*1.005*(($G$6-1)-O3397),0)</f>
        <v>13.494705839999998</v>
      </c>
    </row>
    <row r="3398" spans="2:16">
      <c r="B3398" s="113">
        <v>3394</v>
      </c>
      <c r="C3398" s="113">
        <v>10.5</v>
      </c>
      <c r="D3398" s="276" t="str">
        <f t="shared" si="106"/>
        <v>0</v>
      </c>
      <c r="L3398" s="114">
        <f>IF(C3398&lt;$G$6,Lähteandmed!$E$45*1.2*1.005*($G$6-O3398),0)</f>
        <v>13.144193999999999</v>
      </c>
      <c r="M3398" s="276" t="str">
        <f>IF(($G$4-Lähteandmed!$H$45*(Kraadpäevad!$G$4-Kraadpäevad!C3398))&gt;Lähteandmed!$I$45,($G$4-Lähteandmed!$H$45*(Kraadpäevad!$G$4-Kraadpäevad!C3398)),Lähteandmed!$I$45)</f>
        <v/>
      </c>
      <c r="N3398" s="114">
        <f>IFERROR(($G$4-M3398)/($G$4-C3398),Lähteandmed!$H$45)</f>
        <v>0</v>
      </c>
      <c r="O3398" s="276">
        <f t="shared" si="107"/>
        <v>10.5</v>
      </c>
      <c r="P3398" s="276">
        <f>IF(O3398&lt;($G$6-1),Lähteandmed!$E$45*1.2*1.005*(($G$6-1)-O3398),0)</f>
        <v>11.391634799999999</v>
      </c>
    </row>
    <row r="3399" spans="2:16">
      <c r="B3399" s="113">
        <v>3395</v>
      </c>
      <c r="C3399" s="113">
        <v>11.6</v>
      </c>
      <c r="D3399" s="276" t="str">
        <f t="shared" si="106"/>
        <v>0</v>
      </c>
      <c r="L3399" s="114">
        <f>IF(C3399&lt;$G$6,Lähteandmed!$E$45*1.2*1.005*($G$6-O3399),0)</f>
        <v>11.216378880000001</v>
      </c>
      <c r="M3399" s="276" t="str">
        <f>IF(($G$4-Lähteandmed!$H$45*(Kraadpäevad!$G$4-Kraadpäevad!C3399))&gt;Lähteandmed!$I$45,($G$4-Lähteandmed!$H$45*(Kraadpäevad!$G$4-Kraadpäevad!C3399)),Lähteandmed!$I$45)</f>
        <v/>
      </c>
      <c r="N3399" s="114">
        <f>IFERROR(($G$4-M3399)/($G$4-C3399),Lähteandmed!$H$45)</f>
        <v>0</v>
      </c>
      <c r="O3399" s="276">
        <f t="shared" si="107"/>
        <v>11.6</v>
      </c>
      <c r="P3399" s="276">
        <f>IF(O3399&lt;($G$6-1),Lähteandmed!$E$45*1.2*1.005*(($G$6-1)-O3399),0)</f>
        <v>9.4638196800000003</v>
      </c>
    </row>
    <row r="3400" spans="2:16">
      <c r="B3400" s="113">
        <v>3396</v>
      </c>
      <c r="C3400" s="113">
        <v>12.8</v>
      </c>
      <c r="D3400" s="276" t="str">
        <f t="shared" si="106"/>
        <v>0</v>
      </c>
      <c r="L3400" s="114">
        <f>IF(C3400&lt;$G$6,Lähteandmed!$E$45*1.2*1.005*($G$6-O3400),0)</f>
        <v>9.1133078399999974</v>
      </c>
      <c r="M3400" s="276" t="str">
        <f>IF(($G$4-Lähteandmed!$H$45*(Kraadpäevad!$G$4-Kraadpäevad!C3400))&gt;Lähteandmed!$I$45,($G$4-Lähteandmed!$H$45*(Kraadpäevad!$G$4-Kraadpäevad!C3400)),Lähteandmed!$I$45)</f>
        <v/>
      </c>
      <c r="N3400" s="114">
        <f>IFERROR(($G$4-M3400)/($G$4-C3400),Lähteandmed!$H$45)</f>
        <v>0</v>
      </c>
      <c r="O3400" s="276">
        <f t="shared" si="107"/>
        <v>12.8</v>
      </c>
      <c r="P3400" s="276">
        <f>IF(O3400&lt;($G$6-1),Lähteandmed!$E$45*1.2*1.005*(($G$6-1)-O3400),0)</f>
        <v>7.360748639999998</v>
      </c>
    </row>
    <row r="3401" spans="2:16">
      <c r="B3401" s="113">
        <v>3397</v>
      </c>
      <c r="C3401" s="113">
        <v>13.1</v>
      </c>
      <c r="D3401" s="276" t="str">
        <f t="shared" si="106"/>
        <v>0</v>
      </c>
      <c r="L3401" s="114">
        <f>IF(C3401&lt;$G$6,Lähteandmed!$E$45*1.2*1.005*($G$6-O3401),0)</f>
        <v>8.5875400800000001</v>
      </c>
      <c r="M3401" s="276" t="str">
        <f>IF(($G$4-Lähteandmed!$H$45*(Kraadpäevad!$G$4-Kraadpäevad!C3401))&gt;Lähteandmed!$I$45,($G$4-Lähteandmed!$H$45*(Kraadpäevad!$G$4-Kraadpäevad!C3401)),Lähteandmed!$I$45)</f>
        <v/>
      </c>
      <c r="N3401" s="114">
        <f>IFERROR(($G$4-M3401)/($G$4-C3401),Lähteandmed!$H$45)</f>
        <v>0</v>
      </c>
      <c r="O3401" s="276">
        <f t="shared" si="107"/>
        <v>13.1</v>
      </c>
      <c r="P3401" s="276">
        <f>IF(O3401&lt;($G$6-1),Lähteandmed!$E$45*1.2*1.005*(($G$6-1)-O3401),0)</f>
        <v>6.8349808799999998</v>
      </c>
    </row>
    <row r="3402" spans="2:16">
      <c r="B3402" s="113">
        <v>3398</v>
      </c>
      <c r="C3402" s="113">
        <v>13.3</v>
      </c>
      <c r="D3402" s="276" t="str">
        <f t="shared" si="106"/>
        <v>0</v>
      </c>
      <c r="L3402" s="114">
        <f>IF(C3402&lt;$G$6,Lähteandmed!$E$45*1.2*1.005*($G$6-O3402),0)</f>
        <v>8.237028239999999</v>
      </c>
      <c r="M3402" s="276" t="str">
        <f>IF(($G$4-Lähteandmed!$H$45*(Kraadpäevad!$G$4-Kraadpäevad!C3402))&gt;Lähteandmed!$I$45,($G$4-Lähteandmed!$H$45*(Kraadpäevad!$G$4-Kraadpäevad!C3402)),Lähteandmed!$I$45)</f>
        <v/>
      </c>
      <c r="N3402" s="114">
        <f>IFERROR(($G$4-M3402)/($G$4-C3402),Lähteandmed!$H$45)</f>
        <v>0</v>
      </c>
      <c r="O3402" s="276">
        <f t="shared" si="107"/>
        <v>13.3</v>
      </c>
      <c r="P3402" s="276">
        <f>IF(O3402&lt;($G$6-1),Lähteandmed!$E$45*1.2*1.005*(($G$6-1)-O3402),0)</f>
        <v>6.4844690399999987</v>
      </c>
    </row>
    <row r="3403" spans="2:16">
      <c r="B3403" s="113">
        <v>3399</v>
      </c>
      <c r="C3403" s="113">
        <v>13.6</v>
      </c>
      <c r="D3403" s="276" t="str">
        <f t="shared" si="106"/>
        <v>0</v>
      </c>
      <c r="L3403" s="114">
        <f>IF(C3403&lt;$G$6,Lähteandmed!$E$45*1.2*1.005*($G$6-O3403),0)</f>
        <v>7.71126048</v>
      </c>
      <c r="M3403" s="276" t="str">
        <f>IF(($G$4-Lähteandmed!$H$45*(Kraadpäevad!$G$4-Kraadpäevad!C3403))&gt;Lähteandmed!$I$45,($G$4-Lähteandmed!$H$45*(Kraadpäevad!$G$4-Kraadpäevad!C3403)),Lähteandmed!$I$45)</f>
        <v/>
      </c>
      <c r="N3403" s="114">
        <f>IFERROR(($G$4-M3403)/($G$4-C3403),Lähteandmed!$H$45)</f>
        <v>0</v>
      </c>
      <c r="O3403" s="276">
        <f t="shared" si="107"/>
        <v>13.6</v>
      </c>
      <c r="P3403" s="276">
        <f>IF(O3403&lt;($G$6-1),Lähteandmed!$E$45*1.2*1.005*(($G$6-1)-O3403),0)</f>
        <v>5.9587012800000005</v>
      </c>
    </row>
    <row r="3404" spans="2:16">
      <c r="B3404" s="113">
        <v>3400</v>
      </c>
      <c r="C3404" s="113">
        <v>13.4</v>
      </c>
      <c r="D3404" s="276" t="str">
        <f t="shared" si="106"/>
        <v>0</v>
      </c>
      <c r="L3404" s="114">
        <f>IF(C3404&lt;$G$6,Lähteandmed!$E$45*1.2*1.005*($G$6-O3404),0)</f>
        <v>8.0617723199999993</v>
      </c>
      <c r="M3404" s="276" t="str">
        <f>IF(($G$4-Lähteandmed!$H$45*(Kraadpäevad!$G$4-Kraadpäevad!C3404))&gt;Lähteandmed!$I$45,($G$4-Lähteandmed!$H$45*(Kraadpäevad!$G$4-Kraadpäevad!C3404)),Lähteandmed!$I$45)</f>
        <v/>
      </c>
      <c r="N3404" s="114">
        <f>IFERROR(($G$4-M3404)/($G$4-C3404),Lähteandmed!$H$45)</f>
        <v>0</v>
      </c>
      <c r="O3404" s="276">
        <f t="shared" si="107"/>
        <v>13.4</v>
      </c>
      <c r="P3404" s="276">
        <f>IF(O3404&lt;($G$6-1),Lähteandmed!$E$45*1.2*1.005*(($G$6-1)-O3404),0)</f>
        <v>6.309213119999999</v>
      </c>
    </row>
    <row r="3405" spans="2:16">
      <c r="B3405" s="113">
        <v>3401</v>
      </c>
      <c r="C3405" s="113">
        <v>13.1</v>
      </c>
      <c r="D3405" s="276" t="str">
        <f t="shared" si="106"/>
        <v>0</v>
      </c>
      <c r="L3405" s="114">
        <f>IF(C3405&lt;$G$6,Lähteandmed!$E$45*1.2*1.005*($G$6-O3405),0)</f>
        <v>8.5875400800000001</v>
      </c>
      <c r="M3405" s="276" t="str">
        <f>IF(($G$4-Lähteandmed!$H$45*(Kraadpäevad!$G$4-Kraadpäevad!C3405))&gt;Lähteandmed!$I$45,($G$4-Lähteandmed!$H$45*(Kraadpäevad!$G$4-Kraadpäevad!C3405)),Lähteandmed!$I$45)</f>
        <v/>
      </c>
      <c r="N3405" s="114">
        <f>IFERROR(($G$4-M3405)/($G$4-C3405),Lähteandmed!$H$45)</f>
        <v>0</v>
      </c>
      <c r="O3405" s="276">
        <f t="shared" si="107"/>
        <v>13.1</v>
      </c>
      <c r="P3405" s="276">
        <f>IF(O3405&lt;($G$6-1),Lähteandmed!$E$45*1.2*1.005*(($G$6-1)-O3405),0)</f>
        <v>6.8349808799999998</v>
      </c>
    </row>
    <row r="3406" spans="2:16">
      <c r="B3406" s="113">
        <v>3402</v>
      </c>
      <c r="C3406" s="113">
        <v>12.9</v>
      </c>
      <c r="D3406" s="276" t="str">
        <f t="shared" si="106"/>
        <v>0</v>
      </c>
      <c r="L3406" s="114">
        <f>IF(C3406&lt;$G$6,Lähteandmed!$E$45*1.2*1.005*($G$6-O3406),0)</f>
        <v>8.9380519199999995</v>
      </c>
      <c r="M3406" s="276" t="str">
        <f>IF(($G$4-Lähteandmed!$H$45*(Kraadpäevad!$G$4-Kraadpäevad!C3406))&gt;Lähteandmed!$I$45,($G$4-Lähteandmed!$H$45*(Kraadpäevad!$G$4-Kraadpäevad!C3406)),Lähteandmed!$I$45)</f>
        <v/>
      </c>
      <c r="N3406" s="114">
        <f>IFERROR(($G$4-M3406)/($G$4-C3406),Lähteandmed!$H$45)</f>
        <v>0</v>
      </c>
      <c r="O3406" s="276">
        <f t="shared" si="107"/>
        <v>12.9</v>
      </c>
      <c r="P3406" s="276">
        <f>IF(O3406&lt;($G$6-1),Lähteandmed!$E$45*1.2*1.005*(($G$6-1)-O3406),0)</f>
        <v>7.1854927199999992</v>
      </c>
    </row>
    <row r="3407" spans="2:16">
      <c r="B3407" s="113">
        <v>3403</v>
      </c>
      <c r="C3407" s="113">
        <v>12.5</v>
      </c>
      <c r="D3407" s="276" t="str">
        <f t="shared" si="106"/>
        <v>0</v>
      </c>
      <c r="L3407" s="114">
        <f>IF(C3407&lt;$G$6,Lähteandmed!$E$45*1.2*1.005*($G$6-O3407),0)</f>
        <v>9.6390756</v>
      </c>
      <c r="M3407" s="276" t="str">
        <f>IF(($G$4-Lähteandmed!$H$45*(Kraadpäevad!$G$4-Kraadpäevad!C3407))&gt;Lähteandmed!$I$45,($G$4-Lähteandmed!$H$45*(Kraadpäevad!$G$4-Kraadpäevad!C3407)),Lähteandmed!$I$45)</f>
        <v/>
      </c>
      <c r="N3407" s="114">
        <f>IFERROR(($G$4-M3407)/($G$4-C3407),Lähteandmed!$H$45)</f>
        <v>0</v>
      </c>
      <c r="O3407" s="276">
        <f t="shared" si="107"/>
        <v>12.5</v>
      </c>
      <c r="P3407" s="276">
        <f>IF(O3407&lt;($G$6-1),Lähteandmed!$E$45*1.2*1.005*(($G$6-1)-O3407),0)</f>
        <v>7.8865163999999996</v>
      </c>
    </row>
    <row r="3408" spans="2:16">
      <c r="B3408" s="113">
        <v>3404</v>
      </c>
      <c r="C3408" s="113">
        <v>12.1</v>
      </c>
      <c r="D3408" s="276" t="str">
        <f t="shared" si="106"/>
        <v>0</v>
      </c>
      <c r="L3408" s="114">
        <f>IF(C3408&lt;$G$6,Lähteandmed!$E$45*1.2*1.005*($G$6-O3408),0)</f>
        <v>10.34009928</v>
      </c>
      <c r="M3408" s="276" t="str">
        <f>IF(($G$4-Lähteandmed!$H$45*(Kraadpäevad!$G$4-Kraadpäevad!C3408))&gt;Lähteandmed!$I$45,($G$4-Lähteandmed!$H$45*(Kraadpäevad!$G$4-Kraadpäevad!C3408)),Lähteandmed!$I$45)</f>
        <v/>
      </c>
      <c r="N3408" s="114">
        <f>IFERROR(($G$4-M3408)/($G$4-C3408),Lähteandmed!$H$45)</f>
        <v>0</v>
      </c>
      <c r="O3408" s="276">
        <f t="shared" si="107"/>
        <v>12.1</v>
      </c>
      <c r="P3408" s="276">
        <f>IF(O3408&lt;($G$6-1),Lähteandmed!$E$45*1.2*1.005*(($G$6-1)-O3408),0)</f>
        <v>8.5875400800000001</v>
      </c>
    </row>
    <row r="3409" spans="2:16">
      <c r="B3409" s="113">
        <v>3405</v>
      </c>
      <c r="C3409" s="113">
        <v>11.7</v>
      </c>
      <c r="D3409" s="276" t="str">
        <f t="shared" si="106"/>
        <v>0</v>
      </c>
      <c r="L3409" s="114">
        <f>IF(C3409&lt;$G$6,Lähteandmed!$E$45*1.2*1.005*($G$6-O3409),0)</f>
        <v>11.041122960000001</v>
      </c>
      <c r="M3409" s="276" t="str">
        <f>IF(($G$4-Lähteandmed!$H$45*(Kraadpäevad!$G$4-Kraadpäevad!C3409))&gt;Lähteandmed!$I$45,($G$4-Lähteandmed!$H$45*(Kraadpäevad!$G$4-Kraadpäevad!C3409)),Lähteandmed!$I$45)</f>
        <v/>
      </c>
      <c r="N3409" s="114">
        <f>IFERROR(($G$4-M3409)/($G$4-C3409),Lähteandmed!$H$45)</f>
        <v>0</v>
      </c>
      <c r="O3409" s="276">
        <f t="shared" si="107"/>
        <v>11.7</v>
      </c>
      <c r="P3409" s="276">
        <f>IF(O3409&lt;($G$6-1),Lähteandmed!$E$45*1.2*1.005*(($G$6-1)-O3409),0)</f>
        <v>9.2885637600000006</v>
      </c>
    </row>
    <row r="3410" spans="2:16">
      <c r="B3410" s="113">
        <v>3406</v>
      </c>
      <c r="C3410" s="113">
        <v>10.9</v>
      </c>
      <c r="D3410" s="276" t="str">
        <f t="shared" si="106"/>
        <v>0</v>
      </c>
      <c r="L3410" s="114">
        <f>IF(C3410&lt;$G$6,Lähteandmed!$E$45*1.2*1.005*($G$6-O3410),0)</f>
        <v>12.443170319999998</v>
      </c>
      <c r="M3410" s="276" t="str">
        <f>IF(($G$4-Lähteandmed!$H$45*(Kraadpäevad!$G$4-Kraadpäevad!C3410))&gt;Lähteandmed!$I$45,($G$4-Lähteandmed!$H$45*(Kraadpäevad!$G$4-Kraadpäevad!C3410)),Lähteandmed!$I$45)</f>
        <v/>
      </c>
      <c r="N3410" s="114">
        <f>IFERROR(($G$4-M3410)/($G$4-C3410),Lähteandmed!$H$45)</f>
        <v>0</v>
      </c>
      <c r="O3410" s="276">
        <f t="shared" si="107"/>
        <v>10.9</v>
      </c>
      <c r="P3410" s="276">
        <f>IF(O3410&lt;($G$6-1),Lähteandmed!$E$45*1.2*1.005*(($G$6-1)-O3410),0)</f>
        <v>10.690611119999998</v>
      </c>
    </row>
    <row r="3411" spans="2:16">
      <c r="B3411" s="113">
        <v>3407</v>
      </c>
      <c r="C3411" s="113">
        <v>10</v>
      </c>
      <c r="D3411" s="276" t="str">
        <f t="shared" si="106"/>
        <v>0</v>
      </c>
      <c r="L3411" s="114">
        <f>IF(C3411&lt;$G$6,Lähteandmed!$E$45*1.2*1.005*($G$6-O3411),0)</f>
        <v>14.020473599999999</v>
      </c>
      <c r="M3411" s="276" t="str">
        <f>IF(($G$4-Lähteandmed!$H$45*(Kraadpäevad!$G$4-Kraadpäevad!C3411))&gt;Lähteandmed!$I$45,($G$4-Lähteandmed!$H$45*(Kraadpäevad!$G$4-Kraadpäevad!C3411)),Lähteandmed!$I$45)</f>
        <v/>
      </c>
      <c r="N3411" s="114">
        <f>IFERROR(($G$4-M3411)/($G$4-C3411),Lähteandmed!$H$45)</f>
        <v>0</v>
      </c>
      <c r="O3411" s="276">
        <f t="shared" si="107"/>
        <v>10</v>
      </c>
      <c r="P3411" s="276">
        <f>IF(O3411&lt;($G$6-1),Lähteandmed!$E$45*1.2*1.005*(($G$6-1)-O3411),0)</f>
        <v>12.267914399999999</v>
      </c>
    </row>
    <row r="3412" spans="2:16">
      <c r="B3412" s="113">
        <v>3408</v>
      </c>
      <c r="C3412" s="113">
        <v>9.1999999999999993</v>
      </c>
      <c r="D3412" s="276">
        <f t="shared" si="106"/>
        <v>0.78879749586558034</v>
      </c>
      <c r="L3412" s="114">
        <f>IF(C3412&lt;$G$6,Lähteandmed!$E$45*1.2*1.005*($G$6-O3412),0)</f>
        <v>15.42252096</v>
      </c>
      <c r="M3412" s="276" t="str">
        <f>IF(($G$4-Lähteandmed!$H$45*(Kraadpäevad!$G$4-Kraadpäevad!C3412))&gt;Lähteandmed!$I$45,($G$4-Lähteandmed!$H$45*(Kraadpäevad!$G$4-Kraadpäevad!C3412)),Lähteandmed!$I$45)</f>
        <v/>
      </c>
      <c r="N3412" s="114">
        <f>IFERROR(($G$4-M3412)/($G$4-C3412),Lähteandmed!$H$45)</f>
        <v>0</v>
      </c>
      <c r="O3412" s="276">
        <f t="shared" si="107"/>
        <v>9.1999999999999993</v>
      </c>
      <c r="P3412" s="276">
        <f>IF(O3412&lt;($G$6-1),Lähteandmed!$E$45*1.2*1.005*(($G$6-1)-O3412),0)</f>
        <v>13.66996176</v>
      </c>
    </row>
    <row r="3413" spans="2:16">
      <c r="B3413" s="113">
        <v>3409</v>
      </c>
      <c r="C3413" s="113">
        <v>7.2</v>
      </c>
      <c r="D3413" s="276">
        <f t="shared" si="106"/>
        <v>2.7887974958655795</v>
      </c>
      <c r="L3413" s="114">
        <f>IF(C3413&lt;$G$6,Lähteandmed!$E$45*1.2*1.005*($G$6-O3413),0)</f>
        <v>18.927639360000001</v>
      </c>
      <c r="M3413" s="276" t="str">
        <f>IF(($G$4-Lähteandmed!$H$45*(Kraadpäevad!$G$4-Kraadpäevad!C3413))&gt;Lähteandmed!$I$45,($G$4-Lähteandmed!$H$45*(Kraadpäevad!$G$4-Kraadpäevad!C3413)),Lähteandmed!$I$45)</f>
        <v/>
      </c>
      <c r="N3413" s="114">
        <f>IFERROR(($G$4-M3413)/($G$4-C3413),Lähteandmed!$H$45)</f>
        <v>0</v>
      </c>
      <c r="O3413" s="276">
        <f t="shared" si="107"/>
        <v>7.2</v>
      </c>
      <c r="P3413" s="276">
        <f>IF(O3413&lt;($G$6-1),Lähteandmed!$E$45*1.2*1.005*(($G$6-1)-O3413),0)</f>
        <v>17.17508016</v>
      </c>
    </row>
    <row r="3414" spans="2:16">
      <c r="B3414" s="113">
        <v>3410</v>
      </c>
      <c r="C3414" s="113">
        <v>5.0999999999999996</v>
      </c>
      <c r="D3414" s="276">
        <f t="shared" si="106"/>
        <v>4.88879749586558</v>
      </c>
      <c r="L3414" s="114">
        <f>IF(C3414&lt;$G$6,Lähteandmed!$E$45*1.2*1.005*($G$6-O3414),0)</f>
        <v>22.608013679999999</v>
      </c>
      <c r="M3414" s="276" t="str">
        <f>IF(($G$4-Lähteandmed!$H$45*(Kraadpäevad!$G$4-Kraadpäevad!C3414))&gt;Lähteandmed!$I$45,($G$4-Lähteandmed!$H$45*(Kraadpäevad!$G$4-Kraadpäevad!C3414)),Lähteandmed!$I$45)</f>
        <v/>
      </c>
      <c r="N3414" s="114">
        <f>IFERROR(($G$4-M3414)/($G$4-C3414),Lähteandmed!$H$45)</f>
        <v>0</v>
      </c>
      <c r="O3414" s="276">
        <f t="shared" si="107"/>
        <v>5.0999999999999996</v>
      </c>
      <c r="P3414" s="276">
        <f>IF(O3414&lt;($G$6-1),Lähteandmed!$E$45*1.2*1.005*(($G$6-1)-O3414),0)</f>
        <v>20.855454479999999</v>
      </c>
    </row>
    <row r="3415" spans="2:16">
      <c r="B3415" s="113">
        <v>3411</v>
      </c>
      <c r="C3415" s="113">
        <v>3.1</v>
      </c>
      <c r="D3415" s="276">
        <f t="shared" si="106"/>
        <v>6.88879749586558</v>
      </c>
      <c r="L3415" s="114">
        <f>IF(C3415&lt;$G$6,Lähteandmed!$E$45*1.2*1.005*($G$6-O3415),0)</f>
        <v>26.11313208</v>
      </c>
      <c r="M3415" s="276" t="str">
        <f>IF(($G$4-Lähteandmed!$H$45*(Kraadpäevad!$G$4-Kraadpäevad!C3415))&gt;Lähteandmed!$I$45,($G$4-Lähteandmed!$H$45*(Kraadpäevad!$G$4-Kraadpäevad!C3415)),Lähteandmed!$I$45)</f>
        <v/>
      </c>
      <c r="N3415" s="114">
        <f>IFERROR(($G$4-M3415)/($G$4-C3415),Lähteandmed!$H$45)</f>
        <v>0</v>
      </c>
      <c r="O3415" s="276">
        <f t="shared" si="107"/>
        <v>3.1</v>
      </c>
      <c r="P3415" s="276">
        <f>IF(O3415&lt;($G$6-1),Lähteandmed!$E$45*1.2*1.005*(($G$6-1)-O3415),0)</f>
        <v>24.360572879999999</v>
      </c>
    </row>
    <row r="3416" spans="2:16">
      <c r="B3416" s="113">
        <v>3412</v>
      </c>
      <c r="C3416" s="113">
        <v>2.6</v>
      </c>
      <c r="D3416" s="276">
        <f t="shared" si="106"/>
        <v>7.38879749586558</v>
      </c>
      <c r="L3416" s="114">
        <f>IF(C3416&lt;$G$6,Lähteandmed!$E$45*1.2*1.005*($G$6-O3416),0)</f>
        <v>26.98941168</v>
      </c>
      <c r="M3416" s="276" t="str">
        <f>IF(($G$4-Lähteandmed!$H$45*(Kraadpäevad!$G$4-Kraadpäevad!C3416))&gt;Lähteandmed!$I$45,($G$4-Lähteandmed!$H$45*(Kraadpäevad!$G$4-Kraadpäevad!C3416)),Lähteandmed!$I$45)</f>
        <v/>
      </c>
      <c r="N3416" s="114">
        <f>IFERROR(($G$4-M3416)/($G$4-C3416),Lähteandmed!$H$45)</f>
        <v>0</v>
      </c>
      <c r="O3416" s="276">
        <f t="shared" si="107"/>
        <v>2.6</v>
      </c>
      <c r="P3416" s="276">
        <f>IF(O3416&lt;($G$6-1),Lähteandmed!$E$45*1.2*1.005*(($G$6-1)-O3416),0)</f>
        <v>25.23685248</v>
      </c>
    </row>
    <row r="3417" spans="2:16">
      <c r="B3417" s="113">
        <v>3413</v>
      </c>
      <c r="C3417" s="113">
        <v>2.1</v>
      </c>
      <c r="D3417" s="276">
        <f t="shared" si="106"/>
        <v>7.88879749586558</v>
      </c>
      <c r="L3417" s="114">
        <f>IF(C3417&lt;$G$6,Lähteandmed!$E$45*1.2*1.005*($G$6-O3417),0)</f>
        <v>27.86569128</v>
      </c>
      <c r="M3417" s="276" t="str">
        <f>IF(($G$4-Lähteandmed!$H$45*(Kraadpäevad!$G$4-Kraadpäevad!C3417))&gt;Lähteandmed!$I$45,($G$4-Lähteandmed!$H$45*(Kraadpäevad!$G$4-Kraadpäevad!C3417)),Lähteandmed!$I$45)</f>
        <v/>
      </c>
      <c r="N3417" s="114">
        <f>IFERROR(($G$4-M3417)/($G$4-C3417),Lähteandmed!$H$45)</f>
        <v>0</v>
      </c>
      <c r="O3417" s="276">
        <f t="shared" si="107"/>
        <v>2.1</v>
      </c>
      <c r="P3417" s="276">
        <f>IF(O3417&lt;($G$6-1),Lähteandmed!$E$45*1.2*1.005*(($G$6-1)-O3417),0)</f>
        <v>26.11313208</v>
      </c>
    </row>
    <row r="3418" spans="2:16">
      <c r="B3418" s="113">
        <v>3414</v>
      </c>
      <c r="C3418" s="113">
        <v>1.6</v>
      </c>
      <c r="D3418" s="276">
        <f t="shared" si="106"/>
        <v>8.38879749586558</v>
      </c>
      <c r="L3418" s="114">
        <f>IF(C3418&lt;$G$6,Lähteandmed!$E$45*1.2*1.005*($G$6-O3418),0)</f>
        <v>28.741970879999997</v>
      </c>
      <c r="M3418" s="276" t="str">
        <f>IF(($G$4-Lähteandmed!$H$45*(Kraadpäevad!$G$4-Kraadpäevad!C3418))&gt;Lähteandmed!$I$45,($G$4-Lähteandmed!$H$45*(Kraadpäevad!$G$4-Kraadpäevad!C3418)),Lähteandmed!$I$45)</f>
        <v/>
      </c>
      <c r="N3418" s="114">
        <f>IFERROR(($G$4-M3418)/($G$4-C3418),Lähteandmed!$H$45)</f>
        <v>0</v>
      </c>
      <c r="O3418" s="276">
        <f t="shared" si="107"/>
        <v>1.6</v>
      </c>
      <c r="P3418" s="276">
        <f>IF(O3418&lt;($G$6-1),Lähteandmed!$E$45*1.2*1.005*(($G$6-1)-O3418),0)</f>
        <v>26.98941168</v>
      </c>
    </row>
    <row r="3419" spans="2:16">
      <c r="B3419" s="113">
        <v>3415</v>
      </c>
      <c r="C3419" s="113">
        <v>4.5999999999999996</v>
      </c>
      <c r="D3419" s="276">
        <f t="shared" si="106"/>
        <v>5.38879749586558</v>
      </c>
      <c r="L3419" s="114">
        <f>IF(C3419&lt;$G$6,Lähteandmed!$E$45*1.2*1.005*($G$6-O3419),0)</f>
        <v>23.484293279999999</v>
      </c>
      <c r="M3419" s="276" t="str">
        <f>IF(($G$4-Lähteandmed!$H$45*(Kraadpäevad!$G$4-Kraadpäevad!C3419))&gt;Lähteandmed!$I$45,($G$4-Lähteandmed!$H$45*(Kraadpäevad!$G$4-Kraadpäevad!C3419)),Lähteandmed!$I$45)</f>
        <v/>
      </c>
      <c r="N3419" s="114">
        <f>IFERROR(($G$4-M3419)/($G$4-C3419),Lähteandmed!$H$45)</f>
        <v>0</v>
      </c>
      <c r="O3419" s="276">
        <f t="shared" si="107"/>
        <v>4.5999999999999996</v>
      </c>
      <c r="P3419" s="276">
        <f>IF(O3419&lt;($G$6-1),Lähteandmed!$E$45*1.2*1.005*(($G$6-1)-O3419),0)</f>
        <v>21.731734079999999</v>
      </c>
    </row>
    <row r="3420" spans="2:16">
      <c r="B3420" s="113">
        <v>3416</v>
      </c>
      <c r="C3420" s="113">
        <v>7.7</v>
      </c>
      <c r="D3420" s="276">
        <f t="shared" si="106"/>
        <v>2.2887974958655795</v>
      </c>
      <c r="L3420" s="114">
        <f>IF(C3420&lt;$G$6,Lähteandmed!$E$45*1.2*1.005*($G$6-O3420),0)</f>
        <v>18.05135976</v>
      </c>
      <c r="M3420" s="276" t="str">
        <f>IF(($G$4-Lähteandmed!$H$45*(Kraadpäevad!$G$4-Kraadpäevad!C3420))&gt;Lähteandmed!$I$45,($G$4-Lähteandmed!$H$45*(Kraadpäevad!$G$4-Kraadpäevad!C3420)),Lähteandmed!$I$45)</f>
        <v/>
      </c>
      <c r="N3420" s="114">
        <f>IFERROR(($G$4-M3420)/($G$4-C3420),Lähteandmed!$H$45)</f>
        <v>0</v>
      </c>
      <c r="O3420" s="276">
        <f t="shared" si="107"/>
        <v>7.7</v>
      </c>
      <c r="P3420" s="276">
        <f>IF(O3420&lt;($G$6-1),Lähteandmed!$E$45*1.2*1.005*(($G$6-1)-O3420),0)</f>
        <v>16.29880056</v>
      </c>
    </row>
    <row r="3421" spans="2:16">
      <c r="B3421" s="113">
        <v>3417</v>
      </c>
      <c r="C3421" s="113">
        <v>10.7</v>
      </c>
      <c r="D3421" s="276" t="str">
        <f t="shared" si="106"/>
        <v>0</v>
      </c>
      <c r="L3421" s="114">
        <f>IF(C3421&lt;$G$6,Lähteandmed!$E$45*1.2*1.005*($G$6-O3421),0)</f>
        <v>12.793682159999999</v>
      </c>
      <c r="M3421" s="276" t="str">
        <f>IF(($G$4-Lähteandmed!$H$45*(Kraadpäevad!$G$4-Kraadpäevad!C3421))&gt;Lähteandmed!$I$45,($G$4-Lähteandmed!$H$45*(Kraadpäevad!$G$4-Kraadpäevad!C3421)),Lähteandmed!$I$45)</f>
        <v/>
      </c>
      <c r="N3421" s="114">
        <f>IFERROR(($G$4-M3421)/($G$4-C3421),Lähteandmed!$H$45)</f>
        <v>0</v>
      </c>
      <c r="O3421" s="276">
        <f t="shared" si="107"/>
        <v>10.7</v>
      </c>
      <c r="P3421" s="276">
        <f>IF(O3421&lt;($G$6-1),Lähteandmed!$E$45*1.2*1.005*(($G$6-1)-O3421),0)</f>
        <v>11.041122960000001</v>
      </c>
    </row>
    <row r="3422" spans="2:16">
      <c r="B3422" s="113">
        <v>3418</v>
      </c>
      <c r="C3422" s="113">
        <v>12</v>
      </c>
      <c r="D3422" s="276" t="str">
        <f t="shared" si="106"/>
        <v>0</v>
      </c>
      <c r="L3422" s="114">
        <f>IF(C3422&lt;$G$6,Lähteandmed!$E$45*1.2*1.005*($G$6-O3422),0)</f>
        <v>10.515355199999998</v>
      </c>
      <c r="M3422" s="276" t="str">
        <f>IF(($G$4-Lähteandmed!$H$45*(Kraadpäevad!$G$4-Kraadpäevad!C3422))&gt;Lähteandmed!$I$45,($G$4-Lähteandmed!$H$45*(Kraadpäevad!$G$4-Kraadpäevad!C3422)),Lähteandmed!$I$45)</f>
        <v/>
      </c>
      <c r="N3422" s="114">
        <f>IFERROR(($G$4-M3422)/($G$4-C3422),Lähteandmed!$H$45)</f>
        <v>0</v>
      </c>
      <c r="O3422" s="276">
        <f t="shared" si="107"/>
        <v>12</v>
      </c>
      <c r="P3422" s="276">
        <f>IF(O3422&lt;($G$6-1),Lähteandmed!$E$45*1.2*1.005*(($G$6-1)-O3422),0)</f>
        <v>8.7627959999999998</v>
      </c>
    </row>
    <row r="3423" spans="2:16">
      <c r="B3423" s="113">
        <v>3419</v>
      </c>
      <c r="C3423" s="113">
        <v>13.2</v>
      </c>
      <c r="D3423" s="276" t="str">
        <f t="shared" si="106"/>
        <v>0</v>
      </c>
      <c r="L3423" s="114">
        <f>IF(C3423&lt;$G$6,Lähteandmed!$E$45*1.2*1.005*($G$6-O3423),0)</f>
        <v>8.4122841600000005</v>
      </c>
      <c r="M3423" s="276" t="str">
        <f>IF(($G$4-Lähteandmed!$H$45*(Kraadpäevad!$G$4-Kraadpäevad!C3423))&gt;Lähteandmed!$I$45,($G$4-Lähteandmed!$H$45*(Kraadpäevad!$G$4-Kraadpäevad!C3423)),Lähteandmed!$I$45)</f>
        <v/>
      </c>
      <c r="N3423" s="114">
        <f>IFERROR(($G$4-M3423)/($G$4-C3423),Lähteandmed!$H$45)</f>
        <v>0</v>
      </c>
      <c r="O3423" s="276">
        <f t="shared" si="107"/>
        <v>13.2</v>
      </c>
      <c r="P3423" s="276">
        <f>IF(O3423&lt;($G$6-1),Lähteandmed!$E$45*1.2*1.005*(($G$6-1)-O3423),0)</f>
        <v>6.659724960000001</v>
      </c>
    </row>
    <row r="3424" spans="2:16">
      <c r="B3424" s="113">
        <v>3420</v>
      </c>
      <c r="C3424" s="113">
        <v>14.5</v>
      </c>
      <c r="D3424" s="276" t="str">
        <f t="shared" si="106"/>
        <v>0</v>
      </c>
      <c r="L3424" s="114">
        <f>IF(C3424&lt;$G$6,Lähteandmed!$E$45*1.2*1.005*($G$6-O3424),0)</f>
        <v>6.1339571999999993</v>
      </c>
      <c r="M3424" s="276" t="str">
        <f>IF(($G$4-Lähteandmed!$H$45*(Kraadpäevad!$G$4-Kraadpäevad!C3424))&gt;Lähteandmed!$I$45,($G$4-Lähteandmed!$H$45*(Kraadpäevad!$G$4-Kraadpäevad!C3424)),Lähteandmed!$I$45)</f>
        <v/>
      </c>
      <c r="N3424" s="114">
        <f>IFERROR(($G$4-M3424)/($G$4-C3424),Lähteandmed!$H$45)</f>
        <v>0</v>
      </c>
      <c r="O3424" s="276">
        <f t="shared" si="107"/>
        <v>14.5</v>
      </c>
      <c r="P3424" s="276">
        <f>IF(O3424&lt;($G$6-1),Lähteandmed!$E$45*1.2*1.005*(($G$6-1)-O3424),0)</f>
        <v>4.3813979999999999</v>
      </c>
    </row>
    <row r="3425" spans="2:16">
      <c r="B3425" s="113">
        <v>3421</v>
      </c>
      <c r="C3425" s="113">
        <v>14.9</v>
      </c>
      <c r="D3425" s="276" t="str">
        <f t="shared" si="106"/>
        <v>0</v>
      </c>
      <c r="L3425" s="114">
        <f>IF(C3425&lt;$G$6,Lähteandmed!$E$45*1.2*1.005*($G$6-O3425),0)</f>
        <v>5.4329335199999989</v>
      </c>
      <c r="M3425" s="276" t="str">
        <f>IF(($G$4-Lähteandmed!$H$45*(Kraadpäevad!$G$4-Kraadpäevad!C3425))&gt;Lähteandmed!$I$45,($G$4-Lähteandmed!$H$45*(Kraadpäevad!$G$4-Kraadpäevad!C3425)),Lähteandmed!$I$45)</f>
        <v/>
      </c>
      <c r="N3425" s="114">
        <f>IFERROR(($G$4-M3425)/($G$4-C3425),Lähteandmed!$H$45)</f>
        <v>0</v>
      </c>
      <c r="O3425" s="276">
        <f t="shared" si="107"/>
        <v>14.9</v>
      </c>
      <c r="P3425" s="276">
        <f>IF(O3425&lt;($G$6-1),Lähteandmed!$E$45*1.2*1.005*(($G$6-1)-O3425),0)</f>
        <v>3.680374319999999</v>
      </c>
    </row>
    <row r="3426" spans="2:16">
      <c r="B3426" s="113">
        <v>3422</v>
      </c>
      <c r="C3426" s="113">
        <v>15.3</v>
      </c>
      <c r="D3426" s="276" t="str">
        <f t="shared" si="106"/>
        <v>0</v>
      </c>
      <c r="L3426" s="114">
        <f>IF(C3426&lt;$G$6,Lähteandmed!$E$45*1.2*1.005*($G$6-O3426),0)</f>
        <v>4.7319098399999984</v>
      </c>
      <c r="M3426" s="276" t="str">
        <f>IF(($G$4-Lähteandmed!$H$45*(Kraadpäevad!$G$4-Kraadpäevad!C3426))&gt;Lähteandmed!$I$45,($G$4-Lähteandmed!$H$45*(Kraadpäevad!$G$4-Kraadpäevad!C3426)),Lähteandmed!$I$45)</f>
        <v/>
      </c>
      <c r="N3426" s="114">
        <f>IFERROR(($G$4-M3426)/($G$4-C3426),Lähteandmed!$H$45)</f>
        <v>0</v>
      </c>
      <c r="O3426" s="276">
        <f t="shared" si="107"/>
        <v>15.3</v>
      </c>
      <c r="P3426" s="276">
        <f>IF(O3426&lt;($G$6-1),Lähteandmed!$E$45*1.2*1.005*(($G$6-1)-O3426),0)</f>
        <v>2.9793506399999985</v>
      </c>
    </row>
    <row r="3427" spans="2:16">
      <c r="B3427" s="113">
        <v>3423</v>
      </c>
      <c r="C3427" s="113">
        <v>15.7</v>
      </c>
      <c r="D3427" s="276" t="str">
        <f t="shared" si="106"/>
        <v>0</v>
      </c>
      <c r="L3427" s="114">
        <f>IF(C3427&lt;$G$6,Lähteandmed!$E$45*1.2*1.005*($G$6-O3427),0)</f>
        <v>4.0308861600000006</v>
      </c>
      <c r="M3427" s="276" t="str">
        <f>IF(($G$4-Lähteandmed!$H$45*(Kraadpäevad!$G$4-Kraadpäevad!C3427))&gt;Lähteandmed!$I$45,($G$4-Lähteandmed!$H$45*(Kraadpäevad!$G$4-Kraadpäevad!C3427)),Lähteandmed!$I$45)</f>
        <v/>
      </c>
      <c r="N3427" s="114">
        <f>IFERROR(($G$4-M3427)/($G$4-C3427),Lähteandmed!$H$45)</f>
        <v>0</v>
      </c>
      <c r="O3427" s="276">
        <f t="shared" si="107"/>
        <v>15.7</v>
      </c>
      <c r="P3427" s="276">
        <f>IF(O3427&lt;($G$6-1),Lähteandmed!$E$45*1.2*1.005*(($G$6-1)-O3427),0)</f>
        <v>2.2783269600000011</v>
      </c>
    </row>
    <row r="3428" spans="2:16">
      <c r="B3428" s="113">
        <v>3424</v>
      </c>
      <c r="C3428" s="113">
        <v>15.6</v>
      </c>
      <c r="D3428" s="276" t="str">
        <f t="shared" si="106"/>
        <v>0</v>
      </c>
      <c r="L3428" s="114">
        <f>IF(C3428&lt;$G$6,Lähteandmed!$E$45*1.2*1.005*($G$6-O3428),0)</f>
        <v>4.2061420800000002</v>
      </c>
      <c r="M3428" s="276" t="str">
        <f>IF(($G$4-Lähteandmed!$H$45*(Kraadpäevad!$G$4-Kraadpäevad!C3428))&gt;Lähteandmed!$I$45,($G$4-Lähteandmed!$H$45*(Kraadpäevad!$G$4-Kraadpäevad!C3428)),Lähteandmed!$I$45)</f>
        <v/>
      </c>
      <c r="N3428" s="114">
        <f>IFERROR(($G$4-M3428)/($G$4-C3428),Lähteandmed!$H$45)</f>
        <v>0</v>
      </c>
      <c r="O3428" s="276">
        <f t="shared" si="107"/>
        <v>15.6</v>
      </c>
      <c r="P3428" s="276">
        <f>IF(O3428&lt;($G$6-1),Lähteandmed!$E$45*1.2*1.005*(($G$6-1)-O3428),0)</f>
        <v>2.4535828800000004</v>
      </c>
    </row>
    <row r="3429" spans="2:16">
      <c r="B3429" s="113">
        <v>3425</v>
      </c>
      <c r="C3429" s="113">
        <v>15.5</v>
      </c>
      <c r="D3429" s="276" t="str">
        <f t="shared" si="106"/>
        <v>0</v>
      </c>
      <c r="L3429" s="114">
        <f>IF(C3429&lt;$G$6,Lähteandmed!$E$45*1.2*1.005*($G$6-O3429),0)</f>
        <v>4.3813979999999999</v>
      </c>
      <c r="M3429" s="276" t="str">
        <f>IF(($G$4-Lähteandmed!$H$45*(Kraadpäevad!$G$4-Kraadpäevad!C3429))&gt;Lähteandmed!$I$45,($G$4-Lähteandmed!$H$45*(Kraadpäevad!$G$4-Kraadpäevad!C3429)),Lähteandmed!$I$45)</f>
        <v/>
      </c>
      <c r="N3429" s="114">
        <f>IFERROR(($G$4-M3429)/($G$4-C3429),Lähteandmed!$H$45)</f>
        <v>0</v>
      </c>
      <c r="O3429" s="276">
        <f t="shared" si="107"/>
        <v>15.5</v>
      </c>
      <c r="P3429" s="276">
        <f>IF(O3429&lt;($G$6-1),Lähteandmed!$E$45*1.2*1.005*(($G$6-1)-O3429),0)</f>
        <v>2.6288387999999996</v>
      </c>
    </row>
    <row r="3430" spans="2:16">
      <c r="B3430" s="113">
        <v>3426</v>
      </c>
      <c r="C3430" s="113">
        <v>15.4</v>
      </c>
      <c r="D3430" s="276" t="str">
        <f t="shared" si="106"/>
        <v>0</v>
      </c>
      <c r="L3430" s="114">
        <f>IF(C3430&lt;$G$6,Lähteandmed!$E$45*1.2*1.005*($G$6-O3430),0)</f>
        <v>4.5566539199999987</v>
      </c>
      <c r="M3430" s="276" t="str">
        <f>IF(($G$4-Lähteandmed!$H$45*(Kraadpäevad!$G$4-Kraadpäevad!C3430))&gt;Lähteandmed!$I$45,($G$4-Lähteandmed!$H$45*(Kraadpäevad!$G$4-Kraadpäevad!C3430)),Lähteandmed!$I$45)</f>
        <v/>
      </c>
      <c r="N3430" s="114">
        <f>IFERROR(($G$4-M3430)/($G$4-C3430),Lähteandmed!$H$45)</f>
        <v>0</v>
      </c>
      <c r="O3430" s="276">
        <f t="shared" si="107"/>
        <v>15.4</v>
      </c>
      <c r="P3430" s="276">
        <f>IF(O3430&lt;($G$6-1),Lähteandmed!$E$45*1.2*1.005*(($G$6-1)-O3430),0)</f>
        <v>2.8040947199999993</v>
      </c>
    </row>
    <row r="3431" spans="2:16">
      <c r="B3431" s="113">
        <v>3427</v>
      </c>
      <c r="C3431" s="113">
        <v>14.9</v>
      </c>
      <c r="D3431" s="276" t="str">
        <f t="shared" si="106"/>
        <v>0</v>
      </c>
      <c r="L3431" s="114">
        <f>IF(C3431&lt;$G$6,Lähteandmed!$E$45*1.2*1.005*($G$6-O3431),0)</f>
        <v>5.4329335199999989</v>
      </c>
      <c r="M3431" s="276" t="str">
        <f>IF(($G$4-Lähteandmed!$H$45*(Kraadpäevad!$G$4-Kraadpäevad!C3431))&gt;Lähteandmed!$I$45,($G$4-Lähteandmed!$H$45*(Kraadpäevad!$G$4-Kraadpäevad!C3431)),Lähteandmed!$I$45)</f>
        <v/>
      </c>
      <c r="N3431" s="114">
        <f>IFERROR(($G$4-M3431)/($G$4-C3431),Lähteandmed!$H$45)</f>
        <v>0</v>
      </c>
      <c r="O3431" s="276">
        <f t="shared" si="107"/>
        <v>14.9</v>
      </c>
      <c r="P3431" s="276">
        <f>IF(O3431&lt;($G$6-1),Lähteandmed!$E$45*1.2*1.005*(($G$6-1)-O3431),0)</f>
        <v>3.680374319999999</v>
      </c>
    </row>
    <row r="3432" spans="2:16">
      <c r="B3432" s="113">
        <v>3428</v>
      </c>
      <c r="C3432" s="113">
        <v>14.3</v>
      </c>
      <c r="D3432" s="276" t="str">
        <f t="shared" si="106"/>
        <v>0</v>
      </c>
      <c r="L3432" s="114">
        <f>IF(C3432&lt;$G$6,Lähteandmed!$E$45*1.2*1.005*($G$6-O3432),0)</f>
        <v>6.4844690399999987</v>
      </c>
      <c r="M3432" s="276" t="str">
        <f>IF(($G$4-Lähteandmed!$H$45*(Kraadpäevad!$G$4-Kraadpäevad!C3432))&gt;Lähteandmed!$I$45,($G$4-Lähteandmed!$H$45*(Kraadpäevad!$G$4-Kraadpäevad!C3432)),Lähteandmed!$I$45)</f>
        <v/>
      </c>
      <c r="N3432" s="114">
        <f>IFERROR(($G$4-M3432)/($G$4-C3432),Lähteandmed!$H$45)</f>
        <v>0</v>
      </c>
      <c r="O3432" s="276">
        <f t="shared" si="107"/>
        <v>14.3</v>
      </c>
      <c r="P3432" s="276">
        <f>IF(O3432&lt;($G$6-1),Lähteandmed!$E$45*1.2*1.005*(($G$6-1)-O3432),0)</f>
        <v>4.7319098399999984</v>
      </c>
    </row>
    <row r="3433" spans="2:16">
      <c r="B3433" s="113">
        <v>3429</v>
      </c>
      <c r="C3433" s="113">
        <v>13.8</v>
      </c>
      <c r="D3433" s="276" t="str">
        <f t="shared" si="106"/>
        <v>0</v>
      </c>
      <c r="L3433" s="114">
        <f>IF(C3433&lt;$G$6,Lähteandmed!$E$45*1.2*1.005*($G$6-O3433),0)</f>
        <v>7.360748639999998</v>
      </c>
      <c r="M3433" s="276" t="str">
        <f>IF(($G$4-Lähteandmed!$H$45*(Kraadpäevad!$G$4-Kraadpäevad!C3433))&gt;Lähteandmed!$I$45,($G$4-Lähteandmed!$H$45*(Kraadpäevad!$G$4-Kraadpäevad!C3433)),Lähteandmed!$I$45)</f>
        <v/>
      </c>
      <c r="N3433" s="114">
        <f>IFERROR(($G$4-M3433)/($G$4-C3433),Lähteandmed!$H$45)</f>
        <v>0</v>
      </c>
      <c r="O3433" s="276">
        <f t="shared" si="107"/>
        <v>13.8</v>
      </c>
      <c r="P3433" s="276">
        <f>IF(O3433&lt;($G$6-1),Lähteandmed!$E$45*1.2*1.005*(($G$6-1)-O3433),0)</f>
        <v>5.6081894399999985</v>
      </c>
    </row>
    <row r="3434" spans="2:16">
      <c r="B3434" s="113">
        <v>3430</v>
      </c>
      <c r="C3434" s="113">
        <v>12.6</v>
      </c>
      <c r="D3434" s="276" t="str">
        <f t="shared" si="106"/>
        <v>0</v>
      </c>
      <c r="L3434" s="114">
        <f>IF(C3434&lt;$G$6,Lähteandmed!$E$45*1.2*1.005*($G$6-O3434),0)</f>
        <v>9.4638196800000003</v>
      </c>
      <c r="M3434" s="276" t="str">
        <f>IF(($G$4-Lähteandmed!$H$45*(Kraadpäevad!$G$4-Kraadpäevad!C3434))&gt;Lähteandmed!$I$45,($G$4-Lähteandmed!$H$45*(Kraadpäevad!$G$4-Kraadpäevad!C3434)),Lähteandmed!$I$45)</f>
        <v/>
      </c>
      <c r="N3434" s="114">
        <f>IFERROR(($G$4-M3434)/($G$4-C3434),Lähteandmed!$H$45)</f>
        <v>0</v>
      </c>
      <c r="O3434" s="276">
        <f t="shared" si="107"/>
        <v>12.6</v>
      </c>
      <c r="P3434" s="276">
        <f>IF(O3434&lt;($G$6-1),Lähteandmed!$E$45*1.2*1.005*(($G$6-1)-O3434),0)</f>
        <v>7.71126048</v>
      </c>
    </row>
    <row r="3435" spans="2:16">
      <c r="B3435" s="113">
        <v>3431</v>
      </c>
      <c r="C3435" s="113">
        <v>11.4</v>
      </c>
      <c r="D3435" s="276" t="str">
        <f t="shared" si="106"/>
        <v>0</v>
      </c>
      <c r="L3435" s="114">
        <f>IF(C3435&lt;$G$6,Lähteandmed!$E$45*1.2*1.005*($G$6-O3435),0)</f>
        <v>11.566890719999998</v>
      </c>
      <c r="M3435" s="276" t="str">
        <f>IF(($G$4-Lähteandmed!$H$45*(Kraadpäevad!$G$4-Kraadpäevad!C3435))&gt;Lähteandmed!$I$45,($G$4-Lähteandmed!$H$45*(Kraadpäevad!$G$4-Kraadpäevad!C3435)),Lähteandmed!$I$45)</f>
        <v/>
      </c>
      <c r="N3435" s="114">
        <f>IFERROR(($G$4-M3435)/($G$4-C3435),Lähteandmed!$H$45)</f>
        <v>0</v>
      </c>
      <c r="O3435" s="276">
        <f t="shared" si="107"/>
        <v>11.4</v>
      </c>
      <c r="P3435" s="276">
        <f>IF(O3435&lt;($G$6-1),Lähteandmed!$E$45*1.2*1.005*(($G$6-1)-O3435),0)</f>
        <v>9.8143315199999979</v>
      </c>
    </row>
    <row r="3436" spans="2:16">
      <c r="B3436" s="113">
        <v>3432</v>
      </c>
      <c r="C3436" s="113">
        <v>10.199999999999999</v>
      </c>
      <c r="D3436" s="276" t="str">
        <f t="shared" si="106"/>
        <v>0</v>
      </c>
      <c r="L3436" s="114">
        <f>IF(C3436&lt;$G$6,Lähteandmed!$E$45*1.2*1.005*($G$6-O3436),0)</f>
        <v>13.66996176</v>
      </c>
      <c r="M3436" s="276" t="str">
        <f>IF(($G$4-Lähteandmed!$H$45*(Kraadpäevad!$G$4-Kraadpäevad!C3436))&gt;Lähteandmed!$I$45,($G$4-Lähteandmed!$H$45*(Kraadpäevad!$G$4-Kraadpäevad!C3436)),Lähteandmed!$I$45)</f>
        <v/>
      </c>
      <c r="N3436" s="114">
        <f>IFERROR(($G$4-M3436)/($G$4-C3436),Lähteandmed!$H$45)</f>
        <v>0</v>
      </c>
      <c r="O3436" s="276">
        <f t="shared" si="107"/>
        <v>10.199999999999999</v>
      </c>
      <c r="P3436" s="276">
        <f>IF(O3436&lt;($G$6-1),Lähteandmed!$E$45*1.2*1.005*(($G$6-1)-O3436),0)</f>
        <v>11.917402560000001</v>
      </c>
    </row>
    <row r="3437" spans="2:16">
      <c r="B3437" s="113">
        <v>3433</v>
      </c>
      <c r="C3437" s="113">
        <v>9.4</v>
      </c>
      <c r="D3437" s="276">
        <f t="shared" si="106"/>
        <v>0.58879749586557928</v>
      </c>
      <c r="L3437" s="114">
        <f>IF(C3437&lt;$G$6,Lähteandmed!$E$45*1.2*1.005*($G$6-O3437),0)</f>
        <v>15.072009119999999</v>
      </c>
      <c r="M3437" s="276" t="str">
        <f>IF(($G$4-Lähteandmed!$H$45*(Kraadpäevad!$G$4-Kraadpäevad!C3437))&gt;Lähteandmed!$I$45,($G$4-Lähteandmed!$H$45*(Kraadpäevad!$G$4-Kraadpäevad!C3437)),Lähteandmed!$I$45)</f>
        <v/>
      </c>
      <c r="N3437" s="114">
        <f>IFERROR(($G$4-M3437)/($G$4-C3437),Lähteandmed!$H$45)</f>
        <v>0</v>
      </c>
      <c r="O3437" s="276">
        <f t="shared" si="107"/>
        <v>9.4</v>
      </c>
      <c r="P3437" s="276">
        <f>IF(O3437&lt;($G$6-1),Lähteandmed!$E$45*1.2*1.005*(($G$6-1)-O3437),0)</f>
        <v>13.319449919999998</v>
      </c>
    </row>
    <row r="3438" spans="2:16">
      <c r="B3438" s="113">
        <v>3434</v>
      </c>
      <c r="C3438" s="113">
        <v>8.5</v>
      </c>
      <c r="D3438" s="276">
        <f t="shared" si="106"/>
        <v>1.4887974958655796</v>
      </c>
      <c r="L3438" s="114">
        <f>IF(C3438&lt;$G$6,Lähteandmed!$E$45*1.2*1.005*($G$6-O3438),0)</f>
        <v>16.649312399999999</v>
      </c>
      <c r="M3438" s="276" t="str">
        <f>IF(($G$4-Lähteandmed!$H$45*(Kraadpäevad!$G$4-Kraadpäevad!C3438))&gt;Lähteandmed!$I$45,($G$4-Lähteandmed!$H$45*(Kraadpäevad!$G$4-Kraadpäevad!C3438)),Lähteandmed!$I$45)</f>
        <v/>
      </c>
      <c r="N3438" s="114">
        <f>IFERROR(($G$4-M3438)/($G$4-C3438),Lähteandmed!$H$45)</f>
        <v>0</v>
      </c>
      <c r="O3438" s="276">
        <f t="shared" si="107"/>
        <v>8.5</v>
      </c>
      <c r="P3438" s="276">
        <f>IF(O3438&lt;($G$6-1),Lähteandmed!$E$45*1.2*1.005*(($G$6-1)-O3438),0)</f>
        <v>14.896753199999999</v>
      </c>
    </row>
    <row r="3439" spans="2:16">
      <c r="B3439" s="113">
        <v>3435</v>
      </c>
      <c r="C3439" s="113">
        <v>7.7</v>
      </c>
      <c r="D3439" s="276">
        <f t="shared" si="106"/>
        <v>2.2887974958655795</v>
      </c>
      <c r="L3439" s="114">
        <f>IF(C3439&lt;$G$6,Lähteandmed!$E$45*1.2*1.005*($G$6-O3439),0)</f>
        <v>18.05135976</v>
      </c>
      <c r="M3439" s="276" t="str">
        <f>IF(($G$4-Lähteandmed!$H$45*(Kraadpäevad!$G$4-Kraadpäevad!C3439))&gt;Lähteandmed!$I$45,($G$4-Lähteandmed!$H$45*(Kraadpäevad!$G$4-Kraadpäevad!C3439)),Lähteandmed!$I$45)</f>
        <v/>
      </c>
      <c r="N3439" s="114">
        <f>IFERROR(($G$4-M3439)/($G$4-C3439),Lähteandmed!$H$45)</f>
        <v>0</v>
      </c>
      <c r="O3439" s="276">
        <f t="shared" si="107"/>
        <v>7.7</v>
      </c>
      <c r="P3439" s="276">
        <f>IF(O3439&lt;($G$6-1),Lähteandmed!$E$45*1.2*1.005*(($G$6-1)-O3439),0)</f>
        <v>16.29880056</v>
      </c>
    </row>
    <row r="3440" spans="2:16">
      <c r="B3440" s="113">
        <v>3436</v>
      </c>
      <c r="C3440" s="113">
        <v>7.5</v>
      </c>
      <c r="D3440" s="276">
        <f t="shared" si="106"/>
        <v>2.4887974958655796</v>
      </c>
      <c r="L3440" s="114">
        <f>IF(C3440&lt;$G$6,Lähteandmed!$E$45*1.2*1.005*($G$6-O3440),0)</f>
        <v>18.4018716</v>
      </c>
      <c r="M3440" s="276" t="str">
        <f>IF(($G$4-Lähteandmed!$H$45*(Kraadpäevad!$G$4-Kraadpäevad!C3440))&gt;Lähteandmed!$I$45,($G$4-Lähteandmed!$H$45*(Kraadpäevad!$G$4-Kraadpäevad!C3440)),Lähteandmed!$I$45)</f>
        <v/>
      </c>
      <c r="N3440" s="114">
        <f>IFERROR(($G$4-M3440)/($G$4-C3440),Lähteandmed!$H$45)</f>
        <v>0</v>
      </c>
      <c r="O3440" s="276">
        <f t="shared" si="107"/>
        <v>7.5</v>
      </c>
      <c r="P3440" s="276">
        <f>IF(O3440&lt;($G$6-1),Lähteandmed!$E$45*1.2*1.005*(($G$6-1)-O3440),0)</f>
        <v>16.649312399999999</v>
      </c>
    </row>
    <row r="3441" spans="2:16">
      <c r="B3441" s="113">
        <v>3437</v>
      </c>
      <c r="C3441" s="113">
        <v>7.4</v>
      </c>
      <c r="D3441" s="276">
        <f t="shared" si="106"/>
        <v>2.5887974958655793</v>
      </c>
      <c r="L3441" s="114">
        <f>IF(C3441&lt;$G$6,Lähteandmed!$E$45*1.2*1.005*($G$6-O3441),0)</f>
        <v>18.577127519999998</v>
      </c>
      <c r="M3441" s="276" t="str">
        <f>IF(($G$4-Lähteandmed!$H$45*(Kraadpäevad!$G$4-Kraadpäevad!C3441))&gt;Lähteandmed!$I$45,($G$4-Lähteandmed!$H$45*(Kraadpäevad!$G$4-Kraadpäevad!C3441)),Lähteandmed!$I$45)</f>
        <v/>
      </c>
      <c r="N3441" s="114">
        <f>IFERROR(($G$4-M3441)/($G$4-C3441),Lähteandmed!$H$45)</f>
        <v>0</v>
      </c>
      <c r="O3441" s="276">
        <f t="shared" si="107"/>
        <v>7.4</v>
      </c>
      <c r="P3441" s="276">
        <f>IF(O3441&lt;($G$6-1),Lähteandmed!$E$45*1.2*1.005*(($G$6-1)-O3441),0)</f>
        <v>16.824568319999997</v>
      </c>
    </row>
    <row r="3442" spans="2:16">
      <c r="B3442" s="113">
        <v>3438</v>
      </c>
      <c r="C3442" s="113">
        <v>7.2</v>
      </c>
      <c r="D3442" s="276">
        <f t="shared" si="106"/>
        <v>2.7887974958655795</v>
      </c>
      <c r="L3442" s="114">
        <f>IF(C3442&lt;$G$6,Lähteandmed!$E$45*1.2*1.005*($G$6-O3442),0)</f>
        <v>18.927639360000001</v>
      </c>
      <c r="M3442" s="276" t="str">
        <f>IF(($G$4-Lähteandmed!$H$45*(Kraadpäevad!$G$4-Kraadpäevad!C3442))&gt;Lähteandmed!$I$45,($G$4-Lähteandmed!$H$45*(Kraadpäevad!$G$4-Kraadpäevad!C3442)),Lähteandmed!$I$45)</f>
        <v/>
      </c>
      <c r="N3442" s="114">
        <f>IFERROR(($G$4-M3442)/($G$4-C3442),Lähteandmed!$H$45)</f>
        <v>0</v>
      </c>
      <c r="O3442" s="276">
        <f t="shared" si="107"/>
        <v>7.2</v>
      </c>
      <c r="P3442" s="276">
        <f>IF(O3442&lt;($G$6-1),Lähteandmed!$E$45*1.2*1.005*(($G$6-1)-O3442),0)</f>
        <v>17.17508016</v>
      </c>
    </row>
    <row r="3443" spans="2:16">
      <c r="B3443" s="113">
        <v>3439</v>
      </c>
      <c r="C3443" s="113">
        <v>7.6</v>
      </c>
      <c r="D3443" s="276">
        <f t="shared" si="106"/>
        <v>2.38879749586558</v>
      </c>
      <c r="L3443" s="114">
        <f>IF(C3443&lt;$G$6,Lähteandmed!$E$45*1.2*1.005*($G$6-O3443),0)</f>
        <v>18.226615679999998</v>
      </c>
      <c r="M3443" s="276" t="str">
        <f>IF(($G$4-Lähteandmed!$H$45*(Kraadpäevad!$G$4-Kraadpäevad!C3443))&gt;Lähteandmed!$I$45,($G$4-Lähteandmed!$H$45*(Kraadpäevad!$G$4-Kraadpäevad!C3443)),Lähteandmed!$I$45)</f>
        <v/>
      </c>
      <c r="N3443" s="114">
        <f>IFERROR(($G$4-M3443)/($G$4-C3443),Lähteandmed!$H$45)</f>
        <v>0</v>
      </c>
      <c r="O3443" s="276">
        <f t="shared" si="107"/>
        <v>7.6</v>
      </c>
      <c r="P3443" s="276">
        <f>IF(O3443&lt;($G$6-1),Lähteandmed!$E$45*1.2*1.005*(($G$6-1)-O3443),0)</f>
        <v>16.474056479999998</v>
      </c>
    </row>
    <row r="3444" spans="2:16">
      <c r="B3444" s="113">
        <v>3440</v>
      </c>
      <c r="C3444" s="113">
        <v>8</v>
      </c>
      <c r="D3444" s="276">
        <f t="shared" si="106"/>
        <v>1.9887974958655796</v>
      </c>
      <c r="L3444" s="114">
        <f>IF(C3444&lt;$G$6,Lähteandmed!$E$45*1.2*1.005*($G$6-O3444),0)</f>
        <v>17.525592</v>
      </c>
      <c r="M3444" s="276" t="str">
        <f>IF(($G$4-Lähteandmed!$H$45*(Kraadpäevad!$G$4-Kraadpäevad!C3444))&gt;Lähteandmed!$I$45,($G$4-Lähteandmed!$H$45*(Kraadpäevad!$G$4-Kraadpäevad!C3444)),Lähteandmed!$I$45)</f>
        <v/>
      </c>
      <c r="N3444" s="114">
        <f>IFERROR(($G$4-M3444)/($G$4-C3444),Lähteandmed!$H$45)</f>
        <v>0</v>
      </c>
      <c r="O3444" s="276">
        <f t="shared" si="107"/>
        <v>8</v>
      </c>
      <c r="P3444" s="276">
        <f>IF(O3444&lt;($G$6-1),Lähteandmed!$E$45*1.2*1.005*(($G$6-1)-O3444),0)</f>
        <v>15.773032799999999</v>
      </c>
    </row>
    <row r="3445" spans="2:16">
      <c r="B3445" s="113">
        <v>3441</v>
      </c>
      <c r="C3445" s="113">
        <v>8.4</v>
      </c>
      <c r="D3445" s="276">
        <f t="shared" si="106"/>
        <v>1.5887974958655793</v>
      </c>
      <c r="L3445" s="114">
        <f>IF(C3445&lt;$G$6,Lähteandmed!$E$45*1.2*1.005*($G$6-O3445),0)</f>
        <v>16.824568319999997</v>
      </c>
      <c r="M3445" s="276" t="str">
        <f>IF(($G$4-Lähteandmed!$H$45*(Kraadpäevad!$G$4-Kraadpäevad!C3445))&gt;Lähteandmed!$I$45,($G$4-Lähteandmed!$H$45*(Kraadpäevad!$G$4-Kraadpäevad!C3445)),Lähteandmed!$I$45)</f>
        <v/>
      </c>
      <c r="N3445" s="114">
        <f>IFERROR(($G$4-M3445)/($G$4-C3445),Lähteandmed!$H$45)</f>
        <v>0</v>
      </c>
      <c r="O3445" s="276">
        <f t="shared" si="107"/>
        <v>8.4</v>
      </c>
      <c r="P3445" s="276">
        <f>IF(O3445&lt;($G$6-1),Lähteandmed!$E$45*1.2*1.005*(($G$6-1)-O3445),0)</f>
        <v>15.072009119999999</v>
      </c>
    </row>
    <row r="3446" spans="2:16">
      <c r="B3446" s="113">
        <v>3442</v>
      </c>
      <c r="C3446" s="113">
        <v>9.6999999999999993</v>
      </c>
      <c r="D3446" s="276">
        <f t="shared" si="106"/>
        <v>0.28879749586558034</v>
      </c>
      <c r="L3446" s="114">
        <f>IF(C3446&lt;$G$6,Lähteandmed!$E$45*1.2*1.005*($G$6-O3446),0)</f>
        <v>14.54624136</v>
      </c>
      <c r="M3446" s="276" t="str">
        <f>IF(($G$4-Lähteandmed!$H$45*(Kraadpäevad!$G$4-Kraadpäevad!C3446))&gt;Lähteandmed!$I$45,($G$4-Lähteandmed!$H$45*(Kraadpäevad!$G$4-Kraadpäevad!C3446)),Lähteandmed!$I$45)</f>
        <v/>
      </c>
      <c r="N3446" s="114">
        <f>IFERROR(($G$4-M3446)/($G$4-C3446),Lähteandmed!$H$45)</f>
        <v>0</v>
      </c>
      <c r="O3446" s="276">
        <f t="shared" si="107"/>
        <v>9.6999999999999993</v>
      </c>
      <c r="P3446" s="276">
        <f>IF(O3446&lt;($G$6-1),Lähteandmed!$E$45*1.2*1.005*(($G$6-1)-O3446),0)</f>
        <v>12.793682159999999</v>
      </c>
    </row>
    <row r="3447" spans="2:16">
      <c r="B3447" s="113">
        <v>3443</v>
      </c>
      <c r="C3447" s="113">
        <v>11.1</v>
      </c>
      <c r="D3447" s="276" t="str">
        <f t="shared" si="106"/>
        <v>0</v>
      </c>
      <c r="L3447" s="114">
        <f>IF(C3447&lt;$G$6,Lähteandmed!$E$45*1.2*1.005*($G$6-O3447),0)</f>
        <v>12.092658479999999</v>
      </c>
      <c r="M3447" s="276" t="str">
        <f>IF(($G$4-Lähteandmed!$H$45*(Kraadpäevad!$G$4-Kraadpäevad!C3447))&gt;Lähteandmed!$I$45,($G$4-Lähteandmed!$H$45*(Kraadpäevad!$G$4-Kraadpäevad!C3447)),Lähteandmed!$I$45)</f>
        <v/>
      </c>
      <c r="N3447" s="114">
        <f>IFERROR(($G$4-M3447)/($G$4-C3447),Lähteandmed!$H$45)</f>
        <v>0</v>
      </c>
      <c r="O3447" s="276">
        <f t="shared" si="107"/>
        <v>11.1</v>
      </c>
      <c r="P3447" s="276">
        <f>IF(O3447&lt;($G$6-1),Lähteandmed!$E$45*1.2*1.005*(($G$6-1)-O3447),0)</f>
        <v>10.34009928</v>
      </c>
    </row>
    <row r="3448" spans="2:16">
      <c r="B3448" s="113">
        <v>3444</v>
      </c>
      <c r="C3448" s="113">
        <v>12.4</v>
      </c>
      <c r="D3448" s="276" t="str">
        <f t="shared" si="106"/>
        <v>0</v>
      </c>
      <c r="L3448" s="114">
        <f>IF(C3448&lt;$G$6,Lähteandmed!$E$45*1.2*1.005*($G$6-O3448),0)</f>
        <v>9.8143315199999979</v>
      </c>
      <c r="M3448" s="276" t="str">
        <f>IF(($G$4-Lähteandmed!$H$45*(Kraadpäevad!$G$4-Kraadpäevad!C3448))&gt;Lähteandmed!$I$45,($G$4-Lähteandmed!$H$45*(Kraadpäevad!$G$4-Kraadpäevad!C3448)),Lähteandmed!$I$45)</f>
        <v/>
      </c>
      <c r="N3448" s="114">
        <f>IFERROR(($G$4-M3448)/($G$4-C3448),Lähteandmed!$H$45)</f>
        <v>0</v>
      </c>
      <c r="O3448" s="276">
        <f t="shared" si="107"/>
        <v>12.4</v>
      </c>
      <c r="P3448" s="276">
        <f>IF(O3448&lt;($G$6-1),Lähteandmed!$E$45*1.2*1.005*(($G$6-1)-O3448),0)</f>
        <v>8.0617723199999993</v>
      </c>
    </row>
    <row r="3449" spans="2:16">
      <c r="B3449" s="113">
        <v>3445</v>
      </c>
      <c r="C3449" s="113">
        <v>12.3</v>
      </c>
      <c r="D3449" s="276" t="str">
        <f t="shared" si="106"/>
        <v>0</v>
      </c>
      <c r="L3449" s="114">
        <f>IF(C3449&lt;$G$6,Lähteandmed!$E$45*1.2*1.005*($G$6-O3449),0)</f>
        <v>9.9895874399999975</v>
      </c>
      <c r="M3449" s="276" t="str">
        <f>IF(($G$4-Lähteandmed!$H$45*(Kraadpäevad!$G$4-Kraadpäevad!C3449))&gt;Lähteandmed!$I$45,($G$4-Lähteandmed!$H$45*(Kraadpäevad!$G$4-Kraadpäevad!C3449)),Lähteandmed!$I$45)</f>
        <v/>
      </c>
      <c r="N3449" s="114">
        <f>IFERROR(($G$4-M3449)/($G$4-C3449),Lähteandmed!$H$45)</f>
        <v>0</v>
      </c>
      <c r="O3449" s="276">
        <f t="shared" si="107"/>
        <v>12.3</v>
      </c>
      <c r="P3449" s="276">
        <f>IF(O3449&lt;($G$6-1),Lähteandmed!$E$45*1.2*1.005*(($G$6-1)-O3449),0)</f>
        <v>8.237028239999999</v>
      </c>
    </row>
    <row r="3450" spans="2:16">
      <c r="B3450" s="113">
        <v>3446</v>
      </c>
      <c r="C3450" s="113">
        <v>12.3</v>
      </c>
      <c r="D3450" s="276" t="str">
        <f t="shared" si="106"/>
        <v>0</v>
      </c>
      <c r="L3450" s="114">
        <f>IF(C3450&lt;$G$6,Lähteandmed!$E$45*1.2*1.005*($G$6-O3450),0)</f>
        <v>9.9895874399999975</v>
      </c>
      <c r="M3450" s="276" t="str">
        <f>IF(($G$4-Lähteandmed!$H$45*(Kraadpäevad!$G$4-Kraadpäevad!C3450))&gt;Lähteandmed!$I$45,($G$4-Lähteandmed!$H$45*(Kraadpäevad!$G$4-Kraadpäevad!C3450)),Lähteandmed!$I$45)</f>
        <v/>
      </c>
      <c r="N3450" s="114">
        <f>IFERROR(($G$4-M3450)/($G$4-C3450),Lähteandmed!$H$45)</f>
        <v>0</v>
      </c>
      <c r="O3450" s="276">
        <f t="shared" si="107"/>
        <v>12.3</v>
      </c>
      <c r="P3450" s="276">
        <f>IF(O3450&lt;($G$6-1),Lähteandmed!$E$45*1.2*1.005*(($G$6-1)-O3450),0)</f>
        <v>8.237028239999999</v>
      </c>
    </row>
    <row r="3451" spans="2:16">
      <c r="B3451" s="113">
        <v>3447</v>
      </c>
      <c r="C3451" s="113">
        <v>12.2</v>
      </c>
      <c r="D3451" s="276" t="str">
        <f t="shared" si="106"/>
        <v>0</v>
      </c>
      <c r="L3451" s="114">
        <f>IF(C3451&lt;$G$6,Lähteandmed!$E$45*1.2*1.005*($G$6-O3451),0)</f>
        <v>10.164843360000001</v>
      </c>
      <c r="M3451" s="276" t="str">
        <f>IF(($G$4-Lähteandmed!$H$45*(Kraadpäevad!$G$4-Kraadpäevad!C3451))&gt;Lähteandmed!$I$45,($G$4-Lähteandmed!$H$45*(Kraadpäevad!$G$4-Kraadpäevad!C3451)),Lähteandmed!$I$45)</f>
        <v/>
      </c>
      <c r="N3451" s="114">
        <f>IFERROR(($G$4-M3451)/($G$4-C3451),Lähteandmed!$H$45)</f>
        <v>0</v>
      </c>
      <c r="O3451" s="276">
        <f t="shared" si="107"/>
        <v>12.2</v>
      </c>
      <c r="P3451" s="276">
        <f>IF(O3451&lt;($G$6-1),Lähteandmed!$E$45*1.2*1.005*(($G$6-1)-O3451),0)</f>
        <v>8.4122841600000005</v>
      </c>
    </row>
    <row r="3452" spans="2:16">
      <c r="B3452" s="113">
        <v>3448</v>
      </c>
      <c r="C3452" s="113">
        <v>11.5</v>
      </c>
      <c r="D3452" s="276" t="str">
        <f t="shared" si="106"/>
        <v>0</v>
      </c>
      <c r="L3452" s="114">
        <f>IF(C3452&lt;$G$6,Lähteandmed!$E$45*1.2*1.005*($G$6-O3452),0)</f>
        <v>11.391634799999999</v>
      </c>
      <c r="M3452" s="276" t="str">
        <f>IF(($G$4-Lähteandmed!$H$45*(Kraadpäevad!$G$4-Kraadpäevad!C3452))&gt;Lähteandmed!$I$45,($G$4-Lähteandmed!$H$45*(Kraadpäevad!$G$4-Kraadpäevad!C3452)),Lähteandmed!$I$45)</f>
        <v/>
      </c>
      <c r="N3452" s="114">
        <f>IFERROR(($G$4-M3452)/($G$4-C3452),Lähteandmed!$H$45)</f>
        <v>0</v>
      </c>
      <c r="O3452" s="276">
        <f t="shared" si="107"/>
        <v>11.5</v>
      </c>
      <c r="P3452" s="276">
        <f>IF(O3452&lt;($G$6-1),Lähteandmed!$E$45*1.2*1.005*(($G$6-1)-O3452),0)</f>
        <v>9.6390756</v>
      </c>
    </row>
    <row r="3453" spans="2:16">
      <c r="B3453" s="113">
        <v>3449</v>
      </c>
      <c r="C3453" s="113">
        <v>10.9</v>
      </c>
      <c r="D3453" s="276" t="str">
        <f t="shared" si="106"/>
        <v>0</v>
      </c>
      <c r="L3453" s="114">
        <f>IF(C3453&lt;$G$6,Lähteandmed!$E$45*1.2*1.005*($G$6-O3453),0)</f>
        <v>12.443170319999998</v>
      </c>
      <c r="M3453" s="276" t="str">
        <f>IF(($G$4-Lähteandmed!$H$45*(Kraadpäevad!$G$4-Kraadpäevad!C3453))&gt;Lähteandmed!$I$45,($G$4-Lähteandmed!$H$45*(Kraadpäevad!$G$4-Kraadpäevad!C3453)),Lähteandmed!$I$45)</f>
        <v/>
      </c>
      <c r="N3453" s="114">
        <f>IFERROR(($G$4-M3453)/($G$4-C3453),Lähteandmed!$H$45)</f>
        <v>0</v>
      </c>
      <c r="O3453" s="276">
        <f t="shared" si="107"/>
        <v>10.9</v>
      </c>
      <c r="P3453" s="276">
        <f>IF(O3453&lt;($G$6-1),Lähteandmed!$E$45*1.2*1.005*(($G$6-1)-O3453),0)</f>
        <v>10.690611119999998</v>
      </c>
    </row>
    <row r="3454" spans="2:16">
      <c r="B3454" s="113">
        <v>3450</v>
      </c>
      <c r="C3454" s="113">
        <v>10.199999999999999</v>
      </c>
      <c r="D3454" s="276" t="str">
        <f t="shared" si="106"/>
        <v>0</v>
      </c>
      <c r="L3454" s="114">
        <f>IF(C3454&lt;$G$6,Lähteandmed!$E$45*1.2*1.005*($G$6-O3454),0)</f>
        <v>13.66996176</v>
      </c>
      <c r="M3454" s="276" t="str">
        <f>IF(($G$4-Lähteandmed!$H$45*(Kraadpäevad!$G$4-Kraadpäevad!C3454))&gt;Lähteandmed!$I$45,($G$4-Lähteandmed!$H$45*(Kraadpäevad!$G$4-Kraadpäevad!C3454)),Lähteandmed!$I$45)</f>
        <v/>
      </c>
      <c r="N3454" s="114">
        <f>IFERROR(($G$4-M3454)/($G$4-C3454),Lähteandmed!$H$45)</f>
        <v>0</v>
      </c>
      <c r="O3454" s="276">
        <f t="shared" si="107"/>
        <v>10.199999999999999</v>
      </c>
      <c r="P3454" s="276">
        <f>IF(O3454&lt;($G$6-1),Lähteandmed!$E$45*1.2*1.005*(($G$6-1)-O3454),0)</f>
        <v>11.917402560000001</v>
      </c>
    </row>
    <row r="3455" spans="2:16">
      <c r="B3455" s="113">
        <v>3451</v>
      </c>
      <c r="C3455" s="113">
        <v>9.5</v>
      </c>
      <c r="D3455" s="276">
        <f t="shared" si="106"/>
        <v>0.48879749586557963</v>
      </c>
      <c r="L3455" s="114">
        <f>IF(C3455&lt;$G$6,Lähteandmed!$E$45*1.2*1.005*($G$6-O3455),0)</f>
        <v>14.896753199999999</v>
      </c>
      <c r="M3455" s="276" t="str">
        <f>IF(($G$4-Lähteandmed!$H$45*(Kraadpäevad!$G$4-Kraadpäevad!C3455))&gt;Lähteandmed!$I$45,($G$4-Lähteandmed!$H$45*(Kraadpäevad!$G$4-Kraadpäevad!C3455)),Lähteandmed!$I$45)</f>
        <v/>
      </c>
      <c r="N3455" s="114">
        <f>IFERROR(($G$4-M3455)/($G$4-C3455),Lähteandmed!$H$45)</f>
        <v>0</v>
      </c>
      <c r="O3455" s="276">
        <f t="shared" si="107"/>
        <v>9.5</v>
      </c>
      <c r="P3455" s="276">
        <f>IF(O3455&lt;($G$6-1),Lähteandmed!$E$45*1.2*1.005*(($G$6-1)-O3455),0)</f>
        <v>13.144193999999999</v>
      </c>
    </row>
    <row r="3456" spans="2:16">
      <c r="B3456" s="113">
        <v>3452</v>
      </c>
      <c r="C3456" s="113">
        <v>8.9</v>
      </c>
      <c r="D3456" s="276">
        <f t="shared" si="106"/>
        <v>1.0887974958655793</v>
      </c>
      <c r="L3456" s="114">
        <f>IF(C3456&lt;$G$6,Lähteandmed!$E$45*1.2*1.005*($G$6-O3456),0)</f>
        <v>15.948288719999999</v>
      </c>
      <c r="M3456" s="276" t="str">
        <f>IF(($G$4-Lähteandmed!$H$45*(Kraadpäevad!$G$4-Kraadpäevad!C3456))&gt;Lähteandmed!$I$45,($G$4-Lähteandmed!$H$45*(Kraadpäevad!$G$4-Kraadpäevad!C3456)),Lähteandmed!$I$45)</f>
        <v/>
      </c>
      <c r="N3456" s="114">
        <f>IFERROR(($G$4-M3456)/($G$4-C3456),Lähteandmed!$H$45)</f>
        <v>0</v>
      </c>
      <c r="O3456" s="276">
        <f t="shared" si="107"/>
        <v>8.9</v>
      </c>
      <c r="P3456" s="276">
        <f>IF(O3456&lt;($G$6-1),Lähteandmed!$E$45*1.2*1.005*(($G$6-1)-O3456),0)</f>
        <v>14.195729519999999</v>
      </c>
    </row>
    <row r="3457" spans="2:16">
      <c r="B3457" s="113">
        <v>3453</v>
      </c>
      <c r="C3457" s="113">
        <v>8.1999999999999993</v>
      </c>
      <c r="D3457" s="276">
        <f t="shared" si="106"/>
        <v>1.7887974958655803</v>
      </c>
      <c r="L3457" s="114">
        <f>IF(C3457&lt;$G$6,Lähteandmed!$E$45*1.2*1.005*($G$6-O3457),0)</f>
        <v>17.17508016</v>
      </c>
      <c r="M3457" s="276" t="str">
        <f>IF(($G$4-Lähteandmed!$H$45*(Kraadpäevad!$G$4-Kraadpäevad!C3457))&gt;Lähteandmed!$I$45,($G$4-Lähteandmed!$H$45*(Kraadpäevad!$G$4-Kraadpäevad!C3457)),Lähteandmed!$I$45)</f>
        <v/>
      </c>
      <c r="N3457" s="114">
        <f>IFERROR(($G$4-M3457)/($G$4-C3457),Lähteandmed!$H$45)</f>
        <v>0</v>
      </c>
      <c r="O3457" s="276">
        <f t="shared" si="107"/>
        <v>8.1999999999999993</v>
      </c>
      <c r="P3457" s="276">
        <f>IF(O3457&lt;($G$6-1),Lähteandmed!$E$45*1.2*1.005*(($G$6-1)-O3457),0)</f>
        <v>15.42252096</v>
      </c>
    </row>
    <row r="3458" spans="2:16">
      <c r="B3458" s="113">
        <v>3454</v>
      </c>
      <c r="C3458" s="113">
        <v>7.4</v>
      </c>
      <c r="D3458" s="276">
        <f t="shared" si="106"/>
        <v>2.5887974958655793</v>
      </c>
      <c r="L3458" s="114">
        <f>IF(C3458&lt;$G$6,Lähteandmed!$E$45*1.2*1.005*($G$6-O3458),0)</f>
        <v>18.577127519999998</v>
      </c>
      <c r="M3458" s="276" t="str">
        <f>IF(($G$4-Lähteandmed!$H$45*(Kraadpäevad!$G$4-Kraadpäevad!C3458))&gt;Lähteandmed!$I$45,($G$4-Lähteandmed!$H$45*(Kraadpäevad!$G$4-Kraadpäevad!C3458)),Lähteandmed!$I$45)</f>
        <v/>
      </c>
      <c r="N3458" s="114">
        <f>IFERROR(($G$4-M3458)/($G$4-C3458),Lähteandmed!$H$45)</f>
        <v>0</v>
      </c>
      <c r="O3458" s="276">
        <f t="shared" si="107"/>
        <v>7.4</v>
      </c>
      <c r="P3458" s="276">
        <f>IF(O3458&lt;($G$6-1),Lähteandmed!$E$45*1.2*1.005*(($G$6-1)-O3458),0)</f>
        <v>16.824568319999997</v>
      </c>
    </row>
    <row r="3459" spans="2:16">
      <c r="B3459" s="113">
        <v>3455</v>
      </c>
      <c r="C3459" s="113">
        <v>6.6</v>
      </c>
      <c r="D3459" s="276">
        <f t="shared" si="106"/>
        <v>3.38879749586558</v>
      </c>
      <c r="L3459" s="114">
        <f>IF(C3459&lt;$G$6,Lähteandmed!$E$45*1.2*1.005*($G$6-O3459),0)</f>
        <v>19.979174879999999</v>
      </c>
      <c r="M3459" s="276" t="str">
        <f>IF(($G$4-Lähteandmed!$H$45*(Kraadpäevad!$G$4-Kraadpäevad!C3459))&gt;Lähteandmed!$I$45,($G$4-Lähteandmed!$H$45*(Kraadpäevad!$G$4-Kraadpäevad!C3459)),Lähteandmed!$I$45)</f>
        <v/>
      </c>
      <c r="N3459" s="114">
        <f>IFERROR(($G$4-M3459)/($G$4-C3459),Lähteandmed!$H$45)</f>
        <v>0</v>
      </c>
      <c r="O3459" s="276">
        <f t="shared" si="107"/>
        <v>6.6</v>
      </c>
      <c r="P3459" s="276">
        <f>IF(O3459&lt;($G$6-1),Lähteandmed!$E$45*1.2*1.005*(($G$6-1)-O3459),0)</f>
        <v>18.226615679999998</v>
      </c>
    </row>
    <row r="3460" spans="2:16">
      <c r="B3460" s="113">
        <v>3456</v>
      </c>
      <c r="C3460" s="113">
        <v>5.8</v>
      </c>
      <c r="D3460" s="276">
        <f t="shared" ref="D3460:D3523" si="108">IFERROR(IF($G$5-C3460&gt;0,$G$5-C3460,"0"),0)</f>
        <v>4.1887974958655798</v>
      </c>
      <c r="L3460" s="114">
        <f>IF(C3460&lt;$G$6,Lähteandmed!$E$45*1.2*1.005*($G$6-O3460),0)</f>
        <v>21.381222239999996</v>
      </c>
      <c r="M3460" s="276" t="str">
        <f>IF(($G$4-Lähteandmed!$H$45*(Kraadpäevad!$G$4-Kraadpäevad!C3460))&gt;Lähteandmed!$I$45,($G$4-Lähteandmed!$H$45*(Kraadpäevad!$G$4-Kraadpäevad!C3460)),Lähteandmed!$I$45)</f>
        <v/>
      </c>
      <c r="N3460" s="114">
        <f>IFERROR(($G$4-M3460)/($G$4-C3460),Lähteandmed!$H$45)</f>
        <v>0</v>
      </c>
      <c r="O3460" s="276">
        <f t="shared" ref="O3460:O3523" si="109">N3460*($G$4-C3460)+C3460</f>
        <v>5.8</v>
      </c>
      <c r="P3460" s="276">
        <f>IF(O3460&lt;($G$6-1),Lähteandmed!$E$45*1.2*1.005*(($G$6-1)-O3460),0)</f>
        <v>19.628663039999996</v>
      </c>
    </row>
    <row r="3461" spans="2:16">
      <c r="B3461" s="113">
        <v>3457</v>
      </c>
      <c r="C3461" s="113">
        <v>5.0999999999999996</v>
      </c>
      <c r="D3461" s="276">
        <f t="shared" si="108"/>
        <v>4.88879749586558</v>
      </c>
      <c r="L3461" s="114">
        <f>IF(C3461&lt;$G$6,Lähteandmed!$E$45*1.2*1.005*($G$6-O3461),0)</f>
        <v>22.608013679999999</v>
      </c>
      <c r="M3461" s="276" t="str">
        <f>IF(($G$4-Lähteandmed!$H$45*(Kraadpäevad!$G$4-Kraadpäevad!C3461))&gt;Lähteandmed!$I$45,($G$4-Lähteandmed!$H$45*(Kraadpäevad!$G$4-Kraadpäevad!C3461)),Lähteandmed!$I$45)</f>
        <v/>
      </c>
      <c r="N3461" s="114">
        <f>IFERROR(($G$4-M3461)/($G$4-C3461),Lähteandmed!$H$45)</f>
        <v>0</v>
      </c>
      <c r="O3461" s="276">
        <f t="shared" si="109"/>
        <v>5.0999999999999996</v>
      </c>
      <c r="P3461" s="276">
        <f>IF(O3461&lt;($G$6-1),Lähteandmed!$E$45*1.2*1.005*(($G$6-1)-O3461),0)</f>
        <v>20.855454479999999</v>
      </c>
    </row>
    <row r="3462" spans="2:16">
      <c r="B3462" s="113">
        <v>3458</v>
      </c>
      <c r="C3462" s="113">
        <v>4.5</v>
      </c>
      <c r="D3462" s="276">
        <f t="shared" si="108"/>
        <v>5.4887974958655796</v>
      </c>
      <c r="L3462" s="114">
        <f>IF(C3462&lt;$G$6,Lähteandmed!$E$45*1.2*1.005*($G$6-O3462),0)</f>
        <v>23.659549199999997</v>
      </c>
      <c r="M3462" s="276" t="str">
        <f>IF(($G$4-Lähteandmed!$H$45*(Kraadpäevad!$G$4-Kraadpäevad!C3462))&gt;Lähteandmed!$I$45,($G$4-Lähteandmed!$H$45*(Kraadpäevad!$G$4-Kraadpäevad!C3462)),Lähteandmed!$I$45)</f>
        <v/>
      </c>
      <c r="N3462" s="114">
        <f>IFERROR(($G$4-M3462)/($G$4-C3462),Lähteandmed!$H$45)</f>
        <v>0</v>
      </c>
      <c r="O3462" s="276">
        <f t="shared" si="109"/>
        <v>4.5</v>
      </c>
      <c r="P3462" s="276">
        <f>IF(O3462&lt;($G$6-1),Lähteandmed!$E$45*1.2*1.005*(($G$6-1)-O3462),0)</f>
        <v>21.906989999999997</v>
      </c>
    </row>
    <row r="3463" spans="2:16">
      <c r="B3463" s="113">
        <v>3459</v>
      </c>
      <c r="C3463" s="113">
        <v>3.8</v>
      </c>
      <c r="D3463" s="276">
        <f t="shared" si="108"/>
        <v>6.1887974958655798</v>
      </c>
      <c r="L3463" s="114">
        <f>IF(C3463&lt;$G$6,Lähteandmed!$E$45*1.2*1.005*($G$6-O3463),0)</f>
        <v>24.886340639999997</v>
      </c>
      <c r="M3463" s="276" t="str">
        <f>IF(($G$4-Lähteandmed!$H$45*(Kraadpäevad!$G$4-Kraadpäevad!C3463))&gt;Lähteandmed!$I$45,($G$4-Lähteandmed!$H$45*(Kraadpäevad!$G$4-Kraadpäevad!C3463)),Lähteandmed!$I$45)</f>
        <v/>
      </c>
      <c r="N3463" s="114">
        <f>IFERROR(($G$4-M3463)/($G$4-C3463),Lähteandmed!$H$45)</f>
        <v>0</v>
      </c>
      <c r="O3463" s="276">
        <f t="shared" si="109"/>
        <v>3.8</v>
      </c>
      <c r="P3463" s="276">
        <f>IF(O3463&lt;($G$6-1),Lähteandmed!$E$45*1.2*1.005*(($G$6-1)-O3463),0)</f>
        <v>23.133781439999996</v>
      </c>
    </row>
    <row r="3464" spans="2:16">
      <c r="B3464" s="113">
        <v>3460</v>
      </c>
      <c r="C3464" s="113">
        <v>3.8</v>
      </c>
      <c r="D3464" s="276">
        <f t="shared" si="108"/>
        <v>6.1887974958655798</v>
      </c>
      <c r="L3464" s="114">
        <f>IF(C3464&lt;$G$6,Lähteandmed!$E$45*1.2*1.005*($G$6-O3464),0)</f>
        <v>24.886340639999997</v>
      </c>
      <c r="M3464" s="276" t="str">
        <f>IF(($G$4-Lähteandmed!$H$45*(Kraadpäevad!$G$4-Kraadpäevad!C3464))&gt;Lähteandmed!$I$45,($G$4-Lähteandmed!$H$45*(Kraadpäevad!$G$4-Kraadpäevad!C3464)),Lähteandmed!$I$45)</f>
        <v/>
      </c>
      <c r="N3464" s="114">
        <f>IFERROR(($G$4-M3464)/($G$4-C3464),Lähteandmed!$H$45)</f>
        <v>0</v>
      </c>
      <c r="O3464" s="276">
        <f t="shared" si="109"/>
        <v>3.8</v>
      </c>
      <c r="P3464" s="276">
        <f>IF(O3464&lt;($G$6-1),Lähteandmed!$E$45*1.2*1.005*(($G$6-1)-O3464),0)</f>
        <v>23.133781439999996</v>
      </c>
    </row>
    <row r="3465" spans="2:16">
      <c r="B3465" s="113">
        <v>3461</v>
      </c>
      <c r="C3465" s="113">
        <v>3.9</v>
      </c>
      <c r="D3465" s="276">
        <f t="shared" si="108"/>
        <v>6.0887974958655793</v>
      </c>
      <c r="L3465" s="114">
        <f>IF(C3465&lt;$G$6,Lähteandmed!$E$45*1.2*1.005*($G$6-O3465),0)</f>
        <v>24.711084719999999</v>
      </c>
      <c r="M3465" s="276" t="str">
        <f>IF(($G$4-Lähteandmed!$H$45*(Kraadpäevad!$G$4-Kraadpäevad!C3465))&gt;Lähteandmed!$I$45,($G$4-Lähteandmed!$H$45*(Kraadpäevad!$G$4-Kraadpäevad!C3465)),Lähteandmed!$I$45)</f>
        <v/>
      </c>
      <c r="N3465" s="114">
        <f>IFERROR(($G$4-M3465)/($G$4-C3465),Lähteandmed!$H$45)</f>
        <v>0</v>
      </c>
      <c r="O3465" s="276">
        <f t="shared" si="109"/>
        <v>3.9</v>
      </c>
      <c r="P3465" s="276">
        <f>IF(O3465&lt;($G$6-1),Lähteandmed!$E$45*1.2*1.005*(($G$6-1)-O3465),0)</f>
        <v>22.958525519999998</v>
      </c>
    </row>
    <row r="3466" spans="2:16">
      <c r="B3466" s="113">
        <v>3462</v>
      </c>
      <c r="C3466" s="113">
        <v>3.9</v>
      </c>
      <c r="D3466" s="276">
        <f t="shared" si="108"/>
        <v>6.0887974958655793</v>
      </c>
      <c r="L3466" s="114">
        <f>IF(C3466&lt;$G$6,Lähteandmed!$E$45*1.2*1.005*($G$6-O3466),0)</f>
        <v>24.711084719999999</v>
      </c>
      <c r="M3466" s="276" t="str">
        <f>IF(($G$4-Lähteandmed!$H$45*(Kraadpäevad!$G$4-Kraadpäevad!C3466))&gt;Lähteandmed!$I$45,($G$4-Lähteandmed!$H$45*(Kraadpäevad!$G$4-Kraadpäevad!C3466)),Lähteandmed!$I$45)</f>
        <v/>
      </c>
      <c r="N3466" s="114">
        <f>IFERROR(($G$4-M3466)/($G$4-C3466),Lähteandmed!$H$45)</f>
        <v>0</v>
      </c>
      <c r="O3466" s="276">
        <f t="shared" si="109"/>
        <v>3.9</v>
      </c>
      <c r="P3466" s="276">
        <f>IF(O3466&lt;($G$6-1),Lähteandmed!$E$45*1.2*1.005*(($G$6-1)-O3466),0)</f>
        <v>22.958525519999998</v>
      </c>
    </row>
    <row r="3467" spans="2:16">
      <c r="B3467" s="113">
        <v>3463</v>
      </c>
      <c r="C3467" s="113">
        <v>4.3</v>
      </c>
      <c r="D3467" s="276">
        <f t="shared" si="108"/>
        <v>5.6887974958655798</v>
      </c>
      <c r="L3467" s="114">
        <f>IF(C3467&lt;$G$6,Lähteandmed!$E$45*1.2*1.005*($G$6-O3467),0)</f>
        <v>24.010061039999997</v>
      </c>
      <c r="M3467" s="276" t="str">
        <f>IF(($G$4-Lähteandmed!$H$45*(Kraadpäevad!$G$4-Kraadpäevad!C3467))&gt;Lähteandmed!$I$45,($G$4-Lähteandmed!$H$45*(Kraadpäevad!$G$4-Kraadpäevad!C3467)),Lähteandmed!$I$45)</f>
        <v/>
      </c>
      <c r="N3467" s="114">
        <f>IFERROR(($G$4-M3467)/($G$4-C3467),Lähteandmed!$H$45)</f>
        <v>0</v>
      </c>
      <c r="O3467" s="276">
        <f t="shared" si="109"/>
        <v>4.3</v>
      </c>
      <c r="P3467" s="276">
        <f>IF(O3467&lt;($G$6-1),Lähteandmed!$E$45*1.2*1.005*(($G$6-1)-O3467),0)</f>
        <v>22.257501839999996</v>
      </c>
    </row>
    <row r="3468" spans="2:16">
      <c r="B3468" s="113">
        <v>3464</v>
      </c>
      <c r="C3468" s="113">
        <v>4.7</v>
      </c>
      <c r="D3468" s="276">
        <f t="shared" si="108"/>
        <v>5.2887974958655795</v>
      </c>
      <c r="L3468" s="114">
        <f>IF(C3468&lt;$G$6,Lähteandmed!$E$45*1.2*1.005*($G$6-O3468),0)</f>
        <v>23.309037359999998</v>
      </c>
      <c r="M3468" s="276" t="str">
        <f>IF(($G$4-Lähteandmed!$H$45*(Kraadpäevad!$G$4-Kraadpäevad!C3468))&gt;Lähteandmed!$I$45,($G$4-Lähteandmed!$H$45*(Kraadpäevad!$G$4-Kraadpäevad!C3468)),Lähteandmed!$I$45)</f>
        <v/>
      </c>
      <c r="N3468" s="114">
        <f>IFERROR(($G$4-M3468)/($G$4-C3468),Lähteandmed!$H$45)</f>
        <v>0</v>
      </c>
      <c r="O3468" s="276">
        <f t="shared" si="109"/>
        <v>4.7</v>
      </c>
      <c r="P3468" s="276">
        <f>IF(O3468&lt;($G$6-1),Lähteandmed!$E$45*1.2*1.005*(($G$6-1)-O3468),0)</f>
        <v>21.556478160000001</v>
      </c>
    </row>
    <row r="3469" spans="2:16">
      <c r="B3469" s="113">
        <v>3465</v>
      </c>
      <c r="C3469" s="113">
        <v>5.0999999999999996</v>
      </c>
      <c r="D3469" s="276">
        <f t="shared" si="108"/>
        <v>4.88879749586558</v>
      </c>
      <c r="L3469" s="114">
        <f>IF(C3469&lt;$G$6,Lähteandmed!$E$45*1.2*1.005*($G$6-O3469),0)</f>
        <v>22.608013679999999</v>
      </c>
      <c r="M3469" s="276" t="str">
        <f>IF(($G$4-Lähteandmed!$H$45*(Kraadpäevad!$G$4-Kraadpäevad!C3469))&gt;Lähteandmed!$I$45,($G$4-Lähteandmed!$H$45*(Kraadpäevad!$G$4-Kraadpäevad!C3469)),Lähteandmed!$I$45)</f>
        <v/>
      </c>
      <c r="N3469" s="114">
        <f>IFERROR(($G$4-M3469)/($G$4-C3469),Lähteandmed!$H$45)</f>
        <v>0</v>
      </c>
      <c r="O3469" s="276">
        <f t="shared" si="109"/>
        <v>5.0999999999999996</v>
      </c>
      <c r="P3469" s="276">
        <f>IF(O3469&lt;($G$6-1),Lähteandmed!$E$45*1.2*1.005*(($G$6-1)-O3469),0)</f>
        <v>20.855454479999999</v>
      </c>
    </row>
    <row r="3470" spans="2:16">
      <c r="B3470" s="113">
        <v>3466</v>
      </c>
      <c r="C3470" s="113">
        <v>5.7</v>
      </c>
      <c r="D3470" s="276">
        <f t="shared" si="108"/>
        <v>4.2887974958655795</v>
      </c>
      <c r="L3470" s="114">
        <f>IF(C3470&lt;$G$6,Lähteandmed!$E$45*1.2*1.005*($G$6-O3470),0)</f>
        <v>21.556478160000001</v>
      </c>
      <c r="M3470" s="276" t="str">
        <f>IF(($G$4-Lähteandmed!$H$45*(Kraadpäevad!$G$4-Kraadpäevad!C3470))&gt;Lähteandmed!$I$45,($G$4-Lähteandmed!$H$45*(Kraadpäevad!$G$4-Kraadpäevad!C3470)),Lähteandmed!$I$45)</f>
        <v/>
      </c>
      <c r="N3470" s="114">
        <f>IFERROR(($G$4-M3470)/($G$4-C3470),Lähteandmed!$H$45)</f>
        <v>0</v>
      </c>
      <c r="O3470" s="276">
        <f t="shared" si="109"/>
        <v>5.7</v>
      </c>
      <c r="P3470" s="276">
        <f>IF(O3470&lt;($G$6-1),Lähteandmed!$E$45*1.2*1.005*(($G$6-1)-O3470),0)</f>
        <v>19.803918960000001</v>
      </c>
    </row>
    <row r="3471" spans="2:16">
      <c r="B3471" s="113">
        <v>3467</v>
      </c>
      <c r="C3471" s="113">
        <v>6.2</v>
      </c>
      <c r="D3471" s="276">
        <f t="shared" si="108"/>
        <v>3.7887974958655795</v>
      </c>
      <c r="L3471" s="114">
        <f>IF(C3471&lt;$G$6,Lähteandmed!$E$45*1.2*1.005*($G$6-O3471),0)</f>
        <v>20.680198560000001</v>
      </c>
      <c r="M3471" s="276" t="str">
        <f>IF(($G$4-Lähteandmed!$H$45*(Kraadpäevad!$G$4-Kraadpäevad!C3471))&gt;Lähteandmed!$I$45,($G$4-Lähteandmed!$H$45*(Kraadpäevad!$G$4-Kraadpäevad!C3471)),Lähteandmed!$I$45)</f>
        <v/>
      </c>
      <c r="N3471" s="114">
        <f>IFERROR(($G$4-M3471)/($G$4-C3471),Lähteandmed!$H$45)</f>
        <v>0</v>
      </c>
      <c r="O3471" s="276">
        <f t="shared" si="109"/>
        <v>6.2</v>
      </c>
      <c r="P3471" s="276">
        <f>IF(O3471&lt;($G$6-1),Lähteandmed!$E$45*1.2*1.005*(($G$6-1)-O3471),0)</f>
        <v>18.927639360000001</v>
      </c>
    </row>
    <row r="3472" spans="2:16">
      <c r="B3472" s="113">
        <v>3468</v>
      </c>
      <c r="C3472" s="113">
        <v>6.8</v>
      </c>
      <c r="D3472" s="276">
        <f t="shared" si="108"/>
        <v>3.1887974958655798</v>
      </c>
      <c r="L3472" s="114">
        <f>IF(C3472&lt;$G$6,Lähteandmed!$E$45*1.2*1.005*($G$6-O3472),0)</f>
        <v>19.628663039999996</v>
      </c>
      <c r="M3472" s="276" t="str">
        <f>IF(($G$4-Lähteandmed!$H$45*(Kraadpäevad!$G$4-Kraadpäevad!C3472))&gt;Lähteandmed!$I$45,($G$4-Lähteandmed!$H$45*(Kraadpäevad!$G$4-Kraadpäevad!C3472)),Lähteandmed!$I$45)</f>
        <v/>
      </c>
      <c r="N3472" s="114">
        <f>IFERROR(($G$4-M3472)/($G$4-C3472),Lähteandmed!$H$45)</f>
        <v>0</v>
      </c>
      <c r="O3472" s="276">
        <f t="shared" si="109"/>
        <v>6.8</v>
      </c>
      <c r="P3472" s="276">
        <f>IF(O3472&lt;($G$6-1),Lähteandmed!$E$45*1.2*1.005*(($G$6-1)-O3472),0)</f>
        <v>17.876103839999999</v>
      </c>
    </row>
    <row r="3473" spans="2:16">
      <c r="B3473" s="113">
        <v>3469</v>
      </c>
      <c r="C3473" s="113">
        <v>7.3</v>
      </c>
      <c r="D3473" s="276">
        <f t="shared" si="108"/>
        <v>2.6887974958655798</v>
      </c>
      <c r="L3473" s="114">
        <f>IF(C3473&lt;$G$6,Lähteandmed!$E$45*1.2*1.005*($G$6-O3473),0)</f>
        <v>18.752383439999999</v>
      </c>
      <c r="M3473" s="276" t="str">
        <f>IF(($G$4-Lähteandmed!$H$45*(Kraadpäevad!$G$4-Kraadpäevad!C3473))&gt;Lähteandmed!$I$45,($G$4-Lähteandmed!$H$45*(Kraadpäevad!$G$4-Kraadpäevad!C3473)),Lähteandmed!$I$45)</f>
        <v/>
      </c>
      <c r="N3473" s="114">
        <f>IFERROR(($G$4-M3473)/($G$4-C3473),Lähteandmed!$H$45)</f>
        <v>0</v>
      </c>
      <c r="O3473" s="276">
        <f t="shared" si="109"/>
        <v>7.3</v>
      </c>
      <c r="P3473" s="276">
        <f>IF(O3473&lt;($G$6-1),Lähteandmed!$E$45*1.2*1.005*(($G$6-1)-O3473),0)</f>
        <v>16.999824239999999</v>
      </c>
    </row>
    <row r="3474" spans="2:16">
      <c r="B3474" s="113">
        <v>3470</v>
      </c>
      <c r="C3474" s="113">
        <v>7.7</v>
      </c>
      <c r="D3474" s="276">
        <f t="shared" si="108"/>
        <v>2.2887974958655795</v>
      </c>
      <c r="L3474" s="114">
        <f>IF(C3474&lt;$G$6,Lähteandmed!$E$45*1.2*1.005*($G$6-O3474),0)</f>
        <v>18.05135976</v>
      </c>
      <c r="M3474" s="276" t="str">
        <f>IF(($G$4-Lähteandmed!$H$45*(Kraadpäevad!$G$4-Kraadpäevad!C3474))&gt;Lähteandmed!$I$45,($G$4-Lähteandmed!$H$45*(Kraadpäevad!$G$4-Kraadpäevad!C3474)),Lähteandmed!$I$45)</f>
        <v/>
      </c>
      <c r="N3474" s="114">
        <f>IFERROR(($G$4-M3474)/($G$4-C3474),Lähteandmed!$H$45)</f>
        <v>0</v>
      </c>
      <c r="O3474" s="276">
        <f t="shared" si="109"/>
        <v>7.7</v>
      </c>
      <c r="P3474" s="276">
        <f>IF(O3474&lt;($G$6-1),Lähteandmed!$E$45*1.2*1.005*(($G$6-1)-O3474),0)</f>
        <v>16.29880056</v>
      </c>
    </row>
    <row r="3475" spans="2:16">
      <c r="B3475" s="113">
        <v>3471</v>
      </c>
      <c r="C3475" s="113">
        <v>8.1999999999999993</v>
      </c>
      <c r="D3475" s="276">
        <f t="shared" si="108"/>
        <v>1.7887974958655803</v>
      </c>
      <c r="L3475" s="114">
        <f>IF(C3475&lt;$G$6,Lähteandmed!$E$45*1.2*1.005*($G$6-O3475),0)</f>
        <v>17.17508016</v>
      </c>
      <c r="M3475" s="276" t="str">
        <f>IF(($G$4-Lähteandmed!$H$45*(Kraadpäevad!$G$4-Kraadpäevad!C3475))&gt;Lähteandmed!$I$45,($G$4-Lähteandmed!$H$45*(Kraadpäevad!$G$4-Kraadpäevad!C3475)),Lähteandmed!$I$45)</f>
        <v/>
      </c>
      <c r="N3475" s="114">
        <f>IFERROR(($G$4-M3475)/($G$4-C3475),Lähteandmed!$H$45)</f>
        <v>0</v>
      </c>
      <c r="O3475" s="276">
        <f t="shared" si="109"/>
        <v>8.1999999999999993</v>
      </c>
      <c r="P3475" s="276">
        <f>IF(O3475&lt;($G$6-1),Lähteandmed!$E$45*1.2*1.005*(($G$6-1)-O3475),0)</f>
        <v>15.42252096</v>
      </c>
    </row>
    <row r="3476" spans="2:16">
      <c r="B3476" s="113">
        <v>3472</v>
      </c>
      <c r="C3476" s="113">
        <v>8.6</v>
      </c>
      <c r="D3476" s="276">
        <f t="shared" si="108"/>
        <v>1.38879749586558</v>
      </c>
      <c r="L3476" s="114">
        <f>IF(C3476&lt;$G$6,Lähteandmed!$E$45*1.2*1.005*($G$6-O3476),0)</f>
        <v>16.474056479999998</v>
      </c>
      <c r="M3476" s="276" t="str">
        <f>IF(($G$4-Lähteandmed!$H$45*(Kraadpäevad!$G$4-Kraadpäevad!C3476))&gt;Lähteandmed!$I$45,($G$4-Lähteandmed!$H$45*(Kraadpäevad!$G$4-Kraadpäevad!C3476)),Lähteandmed!$I$45)</f>
        <v/>
      </c>
      <c r="N3476" s="114">
        <f>IFERROR(($G$4-M3476)/($G$4-C3476),Lähteandmed!$H$45)</f>
        <v>0</v>
      </c>
      <c r="O3476" s="276">
        <f t="shared" si="109"/>
        <v>8.6</v>
      </c>
      <c r="P3476" s="276">
        <f>IF(O3476&lt;($G$6-1),Lähteandmed!$E$45*1.2*1.005*(($G$6-1)-O3476),0)</f>
        <v>14.721497279999999</v>
      </c>
    </row>
    <row r="3477" spans="2:16">
      <c r="B3477" s="113">
        <v>3473</v>
      </c>
      <c r="C3477" s="113">
        <v>9</v>
      </c>
      <c r="D3477" s="276">
        <f t="shared" si="108"/>
        <v>0.98879749586557963</v>
      </c>
      <c r="L3477" s="114">
        <f>IF(C3477&lt;$G$6,Lähteandmed!$E$45*1.2*1.005*($G$6-O3477),0)</f>
        <v>15.773032799999999</v>
      </c>
      <c r="M3477" s="276" t="str">
        <f>IF(($G$4-Lähteandmed!$H$45*(Kraadpäevad!$G$4-Kraadpäevad!C3477))&gt;Lähteandmed!$I$45,($G$4-Lähteandmed!$H$45*(Kraadpäevad!$G$4-Kraadpäevad!C3477)),Lähteandmed!$I$45)</f>
        <v/>
      </c>
      <c r="N3477" s="114">
        <f>IFERROR(($G$4-M3477)/($G$4-C3477),Lähteandmed!$H$45)</f>
        <v>0</v>
      </c>
      <c r="O3477" s="276">
        <f t="shared" si="109"/>
        <v>9</v>
      </c>
      <c r="P3477" s="276">
        <f>IF(O3477&lt;($G$6-1),Lähteandmed!$E$45*1.2*1.005*(($G$6-1)-O3477),0)</f>
        <v>14.020473599999999</v>
      </c>
    </row>
    <row r="3478" spans="2:16">
      <c r="B3478" s="113">
        <v>3474</v>
      </c>
      <c r="C3478" s="113">
        <v>9.4</v>
      </c>
      <c r="D3478" s="276">
        <f t="shared" si="108"/>
        <v>0.58879749586557928</v>
      </c>
      <c r="L3478" s="114">
        <f>IF(C3478&lt;$G$6,Lähteandmed!$E$45*1.2*1.005*($G$6-O3478),0)</f>
        <v>15.072009119999999</v>
      </c>
      <c r="M3478" s="276" t="str">
        <f>IF(($G$4-Lähteandmed!$H$45*(Kraadpäevad!$G$4-Kraadpäevad!C3478))&gt;Lähteandmed!$I$45,($G$4-Lähteandmed!$H$45*(Kraadpäevad!$G$4-Kraadpäevad!C3478)),Lähteandmed!$I$45)</f>
        <v/>
      </c>
      <c r="N3478" s="114">
        <f>IFERROR(($G$4-M3478)/($G$4-C3478),Lähteandmed!$H$45)</f>
        <v>0</v>
      </c>
      <c r="O3478" s="276">
        <f t="shared" si="109"/>
        <v>9.4</v>
      </c>
      <c r="P3478" s="276">
        <f>IF(O3478&lt;($G$6-1),Lähteandmed!$E$45*1.2*1.005*(($G$6-1)-O3478),0)</f>
        <v>13.319449919999998</v>
      </c>
    </row>
    <row r="3479" spans="2:16">
      <c r="B3479" s="113">
        <v>3475</v>
      </c>
      <c r="C3479" s="113">
        <v>8.9</v>
      </c>
      <c r="D3479" s="276">
        <f t="shared" si="108"/>
        <v>1.0887974958655793</v>
      </c>
      <c r="L3479" s="114">
        <f>IF(C3479&lt;$G$6,Lähteandmed!$E$45*1.2*1.005*($G$6-O3479),0)</f>
        <v>15.948288719999999</v>
      </c>
      <c r="M3479" s="276" t="str">
        <f>IF(($G$4-Lähteandmed!$H$45*(Kraadpäevad!$G$4-Kraadpäevad!C3479))&gt;Lähteandmed!$I$45,($G$4-Lähteandmed!$H$45*(Kraadpäevad!$G$4-Kraadpäevad!C3479)),Lähteandmed!$I$45)</f>
        <v/>
      </c>
      <c r="N3479" s="114">
        <f>IFERROR(($G$4-M3479)/($G$4-C3479),Lähteandmed!$H$45)</f>
        <v>0</v>
      </c>
      <c r="O3479" s="276">
        <f t="shared" si="109"/>
        <v>8.9</v>
      </c>
      <c r="P3479" s="276">
        <f>IF(O3479&lt;($G$6-1),Lähteandmed!$E$45*1.2*1.005*(($G$6-1)-O3479),0)</f>
        <v>14.195729519999999</v>
      </c>
    </row>
    <row r="3480" spans="2:16">
      <c r="B3480" s="113">
        <v>3476</v>
      </c>
      <c r="C3480" s="113">
        <v>8.4</v>
      </c>
      <c r="D3480" s="276">
        <f t="shared" si="108"/>
        <v>1.5887974958655793</v>
      </c>
      <c r="L3480" s="114">
        <f>IF(C3480&lt;$G$6,Lähteandmed!$E$45*1.2*1.005*($G$6-O3480),0)</f>
        <v>16.824568319999997</v>
      </c>
      <c r="M3480" s="276" t="str">
        <f>IF(($G$4-Lähteandmed!$H$45*(Kraadpäevad!$G$4-Kraadpäevad!C3480))&gt;Lähteandmed!$I$45,($G$4-Lähteandmed!$H$45*(Kraadpäevad!$G$4-Kraadpäevad!C3480)),Lähteandmed!$I$45)</f>
        <v/>
      </c>
      <c r="N3480" s="114">
        <f>IFERROR(($G$4-M3480)/($G$4-C3480),Lähteandmed!$H$45)</f>
        <v>0</v>
      </c>
      <c r="O3480" s="276">
        <f t="shared" si="109"/>
        <v>8.4</v>
      </c>
      <c r="P3480" s="276">
        <f>IF(O3480&lt;($G$6-1),Lähteandmed!$E$45*1.2*1.005*(($G$6-1)-O3480),0)</f>
        <v>15.072009119999999</v>
      </c>
    </row>
    <row r="3481" spans="2:16">
      <c r="B3481" s="113">
        <v>3477</v>
      </c>
      <c r="C3481" s="113">
        <v>7.9</v>
      </c>
      <c r="D3481" s="276">
        <f t="shared" si="108"/>
        <v>2.0887974958655793</v>
      </c>
      <c r="L3481" s="114">
        <f>IF(C3481&lt;$G$6,Lähteandmed!$E$45*1.2*1.005*($G$6-O3481),0)</f>
        <v>17.700847919999998</v>
      </c>
      <c r="M3481" s="276" t="str">
        <f>IF(($G$4-Lähteandmed!$H$45*(Kraadpäevad!$G$4-Kraadpäevad!C3481))&gt;Lähteandmed!$I$45,($G$4-Lähteandmed!$H$45*(Kraadpäevad!$G$4-Kraadpäevad!C3481)),Lähteandmed!$I$45)</f>
        <v/>
      </c>
      <c r="N3481" s="114">
        <f>IFERROR(($G$4-M3481)/($G$4-C3481),Lähteandmed!$H$45)</f>
        <v>0</v>
      </c>
      <c r="O3481" s="276">
        <f t="shared" si="109"/>
        <v>7.9</v>
      </c>
      <c r="P3481" s="276">
        <f>IF(O3481&lt;($G$6-1),Lähteandmed!$E$45*1.2*1.005*(($G$6-1)-O3481),0)</f>
        <v>15.948288719999999</v>
      </c>
    </row>
    <row r="3482" spans="2:16">
      <c r="B3482" s="113">
        <v>3478</v>
      </c>
      <c r="C3482" s="113">
        <v>6.7</v>
      </c>
      <c r="D3482" s="276">
        <f t="shared" si="108"/>
        <v>3.2887974958655795</v>
      </c>
      <c r="L3482" s="114">
        <f>IF(C3482&lt;$G$6,Lähteandmed!$E$45*1.2*1.005*($G$6-O3482),0)</f>
        <v>19.803918960000001</v>
      </c>
      <c r="M3482" s="276" t="str">
        <f>IF(($G$4-Lähteandmed!$H$45*(Kraadpäevad!$G$4-Kraadpäevad!C3482))&gt;Lähteandmed!$I$45,($G$4-Lähteandmed!$H$45*(Kraadpäevad!$G$4-Kraadpäevad!C3482)),Lähteandmed!$I$45)</f>
        <v/>
      </c>
      <c r="N3482" s="114">
        <f>IFERROR(($G$4-M3482)/($G$4-C3482),Lähteandmed!$H$45)</f>
        <v>0</v>
      </c>
      <c r="O3482" s="276">
        <f t="shared" si="109"/>
        <v>6.7</v>
      </c>
      <c r="P3482" s="276">
        <f>IF(O3482&lt;($G$6-1),Lähteandmed!$E$45*1.2*1.005*(($G$6-1)-O3482),0)</f>
        <v>18.05135976</v>
      </c>
    </row>
    <row r="3483" spans="2:16">
      <c r="B3483" s="113">
        <v>3479</v>
      </c>
      <c r="C3483" s="113">
        <v>5.5</v>
      </c>
      <c r="D3483" s="276">
        <f t="shared" si="108"/>
        <v>4.4887974958655796</v>
      </c>
      <c r="L3483" s="114">
        <f>IF(C3483&lt;$G$6,Lähteandmed!$E$45*1.2*1.005*($G$6-O3483),0)</f>
        <v>21.906989999999997</v>
      </c>
      <c r="M3483" s="276" t="str">
        <f>IF(($G$4-Lähteandmed!$H$45*(Kraadpäevad!$G$4-Kraadpäevad!C3483))&gt;Lähteandmed!$I$45,($G$4-Lähteandmed!$H$45*(Kraadpäevad!$G$4-Kraadpäevad!C3483)),Lähteandmed!$I$45)</f>
        <v/>
      </c>
      <c r="N3483" s="114">
        <f>IFERROR(($G$4-M3483)/($G$4-C3483),Lähteandmed!$H$45)</f>
        <v>0</v>
      </c>
      <c r="O3483" s="276">
        <f t="shared" si="109"/>
        <v>5.5</v>
      </c>
      <c r="P3483" s="276">
        <f>IF(O3483&lt;($G$6-1),Lähteandmed!$E$45*1.2*1.005*(($G$6-1)-O3483),0)</f>
        <v>20.1544308</v>
      </c>
    </row>
    <row r="3484" spans="2:16">
      <c r="B3484" s="113">
        <v>3480</v>
      </c>
      <c r="C3484" s="113">
        <v>4.3</v>
      </c>
      <c r="D3484" s="276">
        <f t="shared" si="108"/>
        <v>5.6887974958655798</v>
      </c>
      <c r="L3484" s="114">
        <f>IF(C3484&lt;$G$6,Lähteandmed!$E$45*1.2*1.005*($G$6-O3484),0)</f>
        <v>24.010061039999997</v>
      </c>
      <c r="M3484" s="276" t="str">
        <f>IF(($G$4-Lähteandmed!$H$45*(Kraadpäevad!$G$4-Kraadpäevad!C3484))&gt;Lähteandmed!$I$45,($G$4-Lähteandmed!$H$45*(Kraadpäevad!$G$4-Kraadpäevad!C3484)),Lähteandmed!$I$45)</f>
        <v/>
      </c>
      <c r="N3484" s="114">
        <f>IFERROR(($G$4-M3484)/($G$4-C3484),Lähteandmed!$H$45)</f>
        <v>0</v>
      </c>
      <c r="O3484" s="276">
        <f t="shared" si="109"/>
        <v>4.3</v>
      </c>
      <c r="P3484" s="276">
        <f>IF(O3484&lt;($G$6-1),Lähteandmed!$E$45*1.2*1.005*(($G$6-1)-O3484),0)</f>
        <v>22.257501839999996</v>
      </c>
    </row>
    <row r="3485" spans="2:16">
      <c r="B3485" s="113">
        <v>3481</v>
      </c>
      <c r="C3485" s="113">
        <v>4.0999999999999996</v>
      </c>
      <c r="D3485" s="276">
        <f t="shared" si="108"/>
        <v>5.88879749586558</v>
      </c>
      <c r="L3485" s="114">
        <f>IF(C3485&lt;$G$6,Lähteandmed!$E$45*1.2*1.005*($G$6-O3485),0)</f>
        <v>24.360572879999999</v>
      </c>
      <c r="M3485" s="276" t="str">
        <f>IF(($G$4-Lähteandmed!$H$45*(Kraadpäevad!$G$4-Kraadpäevad!C3485))&gt;Lähteandmed!$I$45,($G$4-Lähteandmed!$H$45*(Kraadpäevad!$G$4-Kraadpäevad!C3485)),Lähteandmed!$I$45)</f>
        <v/>
      </c>
      <c r="N3485" s="114">
        <f>IFERROR(($G$4-M3485)/($G$4-C3485),Lähteandmed!$H$45)</f>
        <v>0</v>
      </c>
      <c r="O3485" s="276">
        <f t="shared" si="109"/>
        <v>4.0999999999999996</v>
      </c>
      <c r="P3485" s="276">
        <f>IF(O3485&lt;($G$6-1),Lähteandmed!$E$45*1.2*1.005*(($G$6-1)-O3485),0)</f>
        <v>22.608013679999999</v>
      </c>
    </row>
    <row r="3486" spans="2:16">
      <c r="B3486" s="113">
        <v>3482</v>
      </c>
      <c r="C3486" s="113">
        <v>3.9</v>
      </c>
      <c r="D3486" s="276">
        <f t="shared" si="108"/>
        <v>6.0887974958655793</v>
      </c>
      <c r="L3486" s="114">
        <f>IF(C3486&lt;$G$6,Lähteandmed!$E$45*1.2*1.005*($G$6-O3486),0)</f>
        <v>24.711084719999999</v>
      </c>
      <c r="M3486" s="276" t="str">
        <f>IF(($G$4-Lähteandmed!$H$45*(Kraadpäevad!$G$4-Kraadpäevad!C3486))&gt;Lähteandmed!$I$45,($G$4-Lähteandmed!$H$45*(Kraadpäevad!$G$4-Kraadpäevad!C3486)),Lähteandmed!$I$45)</f>
        <v/>
      </c>
      <c r="N3486" s="114">
        <f>IFERROR(($G$4-M3486)/($G$4-C3486),Lähteandmed!$H$45)</f>
        <v>0</v>
      </c>
      <c r="O3486" s="276">
        <f t="shared" si="109"/>
        <v>3.9</v>
      </c>
      <c r="P3486" s="276">
        <f>IF(O3486&lt;($G$6-1),Lähteandmed!$E$45*1.2*1.005*(($G$6-1)-O3486),0)</f>
        <v>22.958525519999998</v>
      </c>
    </row>
    <row r="3487" spans="2:16">
      <c r="B3487" s="113">
        <v>3483</v>
      </c>
      <c r="C3487" s="113">
        <v>3.7</v>
      </c>
      <c r="D3487" s="276">
        <f t="shared" si="108"/>
        <v>6.2887974958655795</v>
      </c>
      <c r="L3487" s="114">
        <f>IF(C3487&lt;$G$6,Lähteandmed!$E$45*1.2*1.005*($G$6-O3487),0)</f>
        <v>25.061596559999998</v>
      </c>
      <c r="M3487" s="276" t="str">
        <f>IF(($G$4-Lähteandmed!$H$45*(Kraadpäevad!$G$4-Kraadpäevad!C3487))&gt;Lähteandmed!$I$45,($G$4-Lähteandmed!$H$45*(Kraadpäevad!$G$4-Kraadpäevad!C3487)),Lähteandmed!$I$45)</f>
        <v/>
      </c>
      <c r="N3487" s="114">
        <f>IFERROR(($G$4-M3487)/($G$4-C3487),Lähteandmed!$H$45)</f>
        <v>0</v>
      </c>
      <c r="O3487" s="276">
        <f t="shared" si="109"/>
        <v>3.7</v>
      </c>
      <c r="P3487" s="276">
        <f>IF(O3487&lt;($G$6-1),Lähteandmed!$E$45*1.2*1.005*(($G$6-1)-O3487),0)</f>
        <v>23.309037359999998</v>
      </c>
    </row>
    <row r="3488" spans="2:16">
      <c r="B3488" s="113">
        <v>3484</v>
      </c>
      <c r="C3488" s="113">
        <v>4</v>
      </c>
      <c r="D3488" s="276">
        <f t="shared" si="108"/>
        <v>5.9887974958655796</v>
      </c>
      <c r="L3488" s="114">
        <f>IF(C3488&lt;$G$6,Lähteandmed!$E$45*1.2*1.005*($G$6-O3488),0)</f>
        <v>24.535828799999997</v>
      </c>
      <c r="M3488" s="276" t="str">
        <f>IF(($G$4-Lähteandmed!$H$45*(Kraadpäevad!$G$4-Kraadpäevad!C3488))&gt;Lähteandmed!$I$45,($G$4-Lähteandmed!$H$45*(Kraadpäevad!$G$4-Kraadpäevad!C3488)),Lähteandmed!$I$45)</f>
        <v/>
      </c>
      <c r="N3488" s="114">
        <f>IFERROR(($G$4-M3488)/($G$4-C3488),Lähteandmed!$H$45)</f>
        <v>0</v>
      </c>
      <c r="O3488" s="276">
        <f t="shared" si="109"/>
        <v>4</v>
      </c>
      <c r="P3488" s="276">
        <f>IF(O3488&lt;($G$6-1),Lähteandmed!$E$45*1.2*1.005*(($G$6-1)-O3488),0)</f>
        <v>22.783269599999997</v>
      </c>
    </row>
    <row r="3489" spans="2:16">
      <c r="B3489" s="113">
        <v>3485</v>
      </c>
      <c r="C3489" s="113">
        <v>4.2</v>
      </c>
      <c r="D3489" s="276">
        <f t="shared" si="108"/>
        <v>5.7887974958655795</v>
      </c>
      <c r="L3489" s="114">
        <f>IF(C3489&lt;$G$6,Lähteandmed!$E$45*1.2*1.005*($G$6-O3489),0)</f>
        <v>24.185316959999998</v>
      </c>
      <c r="M3489" s="276" t="str">
        <f>IF(($G$4-Lähteandmed!$H$45*(Kraadpäevad!$G$4-Kraadpäevad!C3489))&gt;Lähteandmed!$I$45,($G$4-Lähteandmed!$H$45*(Kraadpäevad!$G$4-Kraadpäevad!C3489)),Lähteandmed!$I$45)</f>
        <v/>
      </c>
      <c r="N3489" s="114">
        <f>IFERROR(($G$4-M3489)/($G$4-C3489),Lähteandmed!$H$45)</f>
        <v>0</v>
      </c>
      <c r="O3489" s="276">
        <f t="shared" si="109"/>
        <v>4.2</v>
      </c>
      <c r="P3489" s="276">
        <f>IF(O3489&lt;($G$6-1),Lähteandmed!$E$45*1.2*1.005*(($G$6-1)-O3489),0)</f>
        <v>22.432757760000001</v>
      </c>
    </row>
    <row r="3490" spans="2:16">
      <c r="B3490" s="113">
        <v>3486</v>
      </c>
      <c r="C3490" s="113">
        <v>4.5</v>
      </c>
      <c r="D3490" s="276">
        <f t="shared" si="108"/>
        <v>5.4887974958655796</v>
      </c>
      <c r="L3490" s="114">
        <f>IF(C3490&lt;$G$6,Lähteandmed!$E$45*1.2*1.005*($G$6-O3490),0)</f>
        <v>23.659549199999997</v>
      </c>
      <c r="M3490" s="276" t="str">
        <f>IF(($G$4-Lähteandmed!$H$45*(Kraadpäevad!$G$4-Kraadpäevad!C3490))&gt;Lähteandmed!$I$45,($G$4-Lähteandmed!$H$45*(Kraadpäevad!$G$4-Kraadpäevad!C3490)),Lähteandmed!$I$45)</f>
        <v/>
      </c>
      <c r="N3490" s="114">
        <f>IFERROR(($G$4-M3490)/($G$4-C3490),Lähteandmed!$H$45)</f>
        <v>0</v>
      </c>
      <c r="O3490" s="276">
        <f t="shared" si="109"/>
        <v>4.5</v>
      </c>
      <c r="P3490" s="276">
        <f>IF(O3490&lt;($G$6-1),Lähteandmed!$E$45*1.2*1.005*(($G$6-1)-O3490),0)</f>
        <v>21.906989999999997</v>
      </c>
    </row>
    <row r="3491" spans="2:16">
      <c r="B3491" s="113">
        <v>3487</v>
      </c>
      <c r="C3491" s="113">
        <v>4.7</v>
      </c>
      <c r="D3491" s="276">
        <f t="shared" si="108"/>
        <v>5.2887974958655795</v>
      </c>
      <c r="L3491" s="114">
        <f>IF(C3491&lt;$G$6,Lähteandmed!$E$45*1.2*1.005*($G$6-O3491),0)</f>
        <v>23.309037359999998</v>
      </c>
      <c r="M3491" s="276" t="str">
        <f>IF(($G$4-Lähteandmed!$H$45*(Kraadpäevad!$G$4-Kraadpäevad!C3491))&gt;Lähteandmed!$I$45,($G$4-Lähteandmed!$H$45*(Kraadpäevad!$G$4-Kraadpäevad!C3491)),Lähteandmed!$I$45)</f>
        <v/>
      </c>
      <c r="N3491" s="114">
        <f>IFERROR(($G$4-M3491)/($G$4-C3491),Lähteandmed!$H$45)</f>
        <v>0</v>
      </c>
      <c r="O3491" s="276">
        <f t="shared" si="109"/>
        <v>4.7</v>
      </c>
      <c r="P3491" s="276">
        <f>IF(O3491&lt;($G$6-1),Lähteandmed!$E$45*1.2*1.005*(($G$6-1)-O3491),0)</f>
        <v>21.556478160000001</v>
      </c>
    </row>
    <row r="3492" spans="2:16">
      <c r="B3492" s="113">
        <v>3488</v>
      </c>
      <c r="C3492" s="113">
        <v>5</v>
      </c>
      <c r="D3492" s="276">
        <f t="shared" si="108"/>
        <v>4.9887974958655796</v>
      </c>
      <c r="L3492" s="114">
        <f>IF(C3492&lt;$G$6,Lähteandmed!$E$45*1.2*1.005*($G$6-O3492),0)</f>
        <v>22.783269599999997</v>
      </c>
      <c r="M3492" s="276" t="str">
        <f>IF(($G$4-Lähteandmed!$H$45*(Kraadpäevad!$G$4-Kraadpäevad!C3492))&gt;Lähteandmed!$I$45,($G$4-Lähteandmed!$H$45*(Kraadpäevad!$G$4-Kraadpäevad!C3492)),Lähteandmed!$I$45)</f>
        <v/>
      </c>
      <c r="N3492" s="114">
        <f>IFERROR(($G$4-M3492)/($G$4-C3492),Lähteandmed!$H$45)</f>
        <v>0</v>
      </c>
      <c r="O3492" s="276">
        <f t="shared" si="109"/>
        <v>5</v>
      </c>
      <c r="P3492" s="276">
        <f>IF(O3492&lt;($G$6-1),Lähteandmed!$E$45*1.2*1.005*(($G$6-1)-O3492),0)</f>
        <v>21.030710399999997</v>
      </c>
    </row>
    <row r="3493" spans="2:16">
      <c r="B3493" s="113">
        <v>3489</v>
      </c>
      <c r="C3493" s="113">
        <v>5.2</v>
      </c>
      <c r="D3493" s="276">
        <f t="shared" si="108"/>
        <v>4.7887974958655795</v>
      </c>
      <c r="L3493" s="114">
        <f>IF(C3493&lt;$G$6,Lähteandmed!$E$45*1.2*1.005*($G$6-O3493),0)</f>
        <v>22.432757760000001</v>
      </c>
      <c r="M3493" s="276" t="str">
        <f>IF(($G$4-Lähteandmed!$H$45*(Kraadpäevad!$G$4-Kraadpäevad!C3493))&gt;Lähteandmed!$I$45,($G$4-Lähteandmed!$H$45*(Kraadpäevad!$G$4-Kraadpäevad!C3493)),Lähteandmed!$I$45)</f>
        <v/>
      </c>
      <c r="N3493" s="114">
        <f>IFERROR(($G$4-M3493)/($G$4-C3493),Lähteandmed!$H$45)</f>
        <v>0</v>
      </c>
      <c r="O3493" s="276">
        <f t="shared" si="109"/>
        <v>5.2</v>
      </c>
      <c r="P3493" s="276">
        <f>IF(O3493&lt;($G$6-1),Lähteandmed!$E$45*1.2*1.005*(($G$6-1)-O3493),0)</f>
        <v>20.680198560000001</v>
      </c>
    </row>
    <row r="3494" spans="2:16">
      <c r="B3494" s="113">
        <v>3490</v>
      </c>
      <c r="C3494" s="113">
        <v>5.3</v>
      </c>
      <c r="D3494" s="276">
        <f t="shared" si="108"/>
        <v>4.6887974958655798</v>
      </c>
      <c r="L3494" s="114">
        <f>IF(C3494&lt;$G$6,Lähteandmed!$E$45*1.2*1.005*($G$6-O3494),0)</f>
        <v>22.257501839999996</v>
      </c>
      <c r="M3494" s="276" t="str">
        <f>IF(($G$4-Lähteandmed!$H$45*(Kraadpäevad!$G$4-Kraadpäevad!C3494))&gt;Lähteandmed!$I$45,($G$4-Lähteandmed!$H$45*(Kraadpäevad!$G$4-Kraadpäevad!C3494)),Lähteandmed!$I$45)</f>
        <v/>
      </c>
      <c r="N3494" s="114">
        <f>IFERROR(($G$4-M3494)/($G$4-C3494),Lähteandmed!$H$45)</f>
        <v>0</v>
      </c>
      <c r="O3494" s="276">
        <f t="shared" si="109"/>
        <v>5.3</v>
      </c>
      <c r="P3494" s="276">
        <f>IF(O3494&lt;($G$6-1),Lähteandmed!$E$45*1.2*1.005*(($G$6-1)-O3494),0)</f>
        <v>20.504942639999996</v>
      </c>
    </row>
    <row r="3495" spans="2:16">
      <c r="B3495" s="113">
        <v>3491</v>
      </c>
      <c r="C3495" s="113">
        <v>5.5</v>
      </c>
      <c r="D3495" s="276">
        <f t="shared" si="108"/>
        <v>4.4887974958655796</v>
      </c>
      <c r="L3495" s="114">
        <f>IF(C3495&lt;$G$6,Lähteandmed!$E$45*1.2*1.005*($G$6-O3495),0)</f>
        <v>21.906989999999997</v>
      </c>
      <c r="M3495" s="276" t="str">
        <f>IF(($G$4-Lähteandmed!$H$45*(Kraadpäevad!$G$4-Kraadpäevad!C3495))&gt;Lähteandmed!$I$45,($G$4-Lähteandmed!$H$45*(Kraadpäevad!$G$4-Kraadpäevad!C3495)),Lähteandmed!$I$45)</f>
        <v/>
      </c>
      <c r="N3495" s="114">
        <f>IFERROR(($G$4-M3495)/($G$4-C3495),Lähteandmed!$H$45)</f>
        <v>0</v>
      </c>
      <c r="O3495" s="276">
        <f t="shared" si="109"/>
        <v>5.5</v>
      </c>
      <c r="P3495" s="276">
        <f>IF(O3495&lt;($G$6-1),Lähteandmed!$E$45*1.2*1.005*(($G$6-1)-O3495),0)</f>
        <v>20.1544308</v>
      </c>
    </row>
    <row r="3496" spans="2:16">
      <c r="B3496" s="113">
        <v>3492</v>
      </c>
      <c r="C3496" s="113">
        <v>5.6</v>
      </c>
      <c r="D3496" s="276">
        <f t="shared" si="108"/>
        <v>4.38879749586558</v>
      </c>
      <c r="L3496" s="114">
        <f>IF(C3496&lt;$G$6,Lähteandmed!$E$45*1.2*1.005*($G$6-O3496),0)</f>
        <v>21.731734079999999</v>
      </c>
      <c r="M3496" s="276" t="str">
        <f>IF(($G$4-Lähteandmed!$H$45*(Kraadpäevad!$G$4-Kraadpäevad!C3496))&gt;Lähteandmed!$I$45,($G$4-Lähteandmed!$H$45*(Kraadpäevad!$G$4-Kraadpäevad!C3496)),Lähteandmed!$I$45)</f>
        <v/>
      </c>
      <c r="N3496" s="114">
        <f>IFERROR(($G$4-M3496)/($G$4-C3496),Lähteandmed!$H$45)</f>
        <v>0</v>
      </c>
      <c r="O3496" s="276">
        <f t="shared" si="109"/>
        <v>5.6</v>
      </c>
      <c r="P3496" s="276">
        <f>IF(O3496&lt;($G$6-1),Lähteandmed!$E$45*1.2*1.005*(($G$6-1)-O3496),0)</f>
        <v>19.979174879999999</v>
      </c>
    </row>
    <row r="3497" spans="2:16">
      <c r="B3497" s="113">
        <v>3493</v>
      </c>
      <c r="C3497" s="113">
        <v>6</v>
      </c>
      <c r="D3497" s="276">
        <f t="shared" si="108"/>
        <v>3.9887974958655796</v>
      </c>
      <c r="L3497" s="114">
        <f>IF(C3497&lt;$G$6,Lähteandmed!$E$45*1.2*1.005*($G$6-O3497),0)</f>
        <v>21.030710399999997</v>
      </c>
      <c r="M3497" s="276" t="str">
        <f>IF(($G$4-Lähteandmed!$H$45*(Kraadpäevad!$G$4-Kraadpäevad!C3497))&gt;Lähteandmed!$I$45,($G$4-Lähteandmed!$H$45*(Kraadpäevad!$G$4-Kraadpäevad!C3497)),Lähteandmed!$I$45)</f>
        <v/>
      </c>
      <c r="N3497" s="114">
        <f>IFERROR(($G$4-M3497)/($G$4-C3497),Lähteandmed!$H$45)</f>
        <v>0</v>
      </c>
      <c r="O3497" s="276">
        <f t="shared" si="109"/>
        <v>6</v>
      </c>
      <c r="P3497" s="276">
        <f>IF(O3497&lt;($G$6-1),Lähteandmed!$E$45*1.2*1.005*(($G$6-1)-O3497),0)</f>
        <v>19.2781512</v>
      </c>
    </row>
    <row r="3498" spans="2:16">
      <c r="B3498" s="113">
        <v>3494</v>
      </c>
      <c r="C3498" s="113">
        <v>6.4</v>
      </c>
      <c r="D3498" s="276">
        <f t="shared" si="108"/>
        <v>3.5887974958655793</v>
      </c>
      <c r="L3498" s="114">
        <f>IF(C3498&lt;$G$6,Lähteandmed!$E$45*1.2*1.005*($G$6-O3498),0)</f>
        <v>20.329686719999998</v>
      </c>
      <c r="M3498" s="276" t="str">
        <f>IF(($G$4-Lähteandmed!$H$45*(Kraadpäevad!$G$4-Kraadpäevad!C3498))&gt;Lähteandmed!$I$45,($G$4-Lähteandmed!$H$45*(Kraadpäevad!$G$4-Kraadpäevad!C3498)),Lähteandmed!$I$45)</f>
        <v/>
      </c>
      <c r="N3498" s="114">
        <f>IFERROR(($G$4-M3498)/($G$4-C3498),Lähteandmed!$H$45)</f>
        <v>0</v>
      </c>
      <c r="O3498" s="276">
        <f t="shared" si="109"/>
        <v>6.4</v>
      </c>
      <c r="P3498" s="276">
        <f>IF(O3498&lt;($G$6-1),Lähteandmed!$E$45*1.2*1.005*(($G$6-1)-O3498),0)</f>
        <v>18.577127519999998</v>
      </c>
    </row>
    <row r="3499" spans="2:16">
      <c r="B3499" s="113">
        <v>3495</v>
      </c>
      <c r="C3499" s="113">
        <v>6.8</v>
      </c>
      <c r="D3499" s="276">
        <f t="shared" si="108"/>
        <v>3.1887974958655798</v>
      </c>
      <c r="L3499" s="114">
        <f>IF(C3499&lt;$G$6,Lähteandmed!$E$45*1.2*1.005*($G$6-O3499),0)</f>
        <v>19.628663039999996</v>
      </c>
      <c r="M3499" s="276" t="str">
        <f>IF(($G$4-Lähteandmed!$H$45*(Kraadpäevad!$G$4-Kraadpäevad!C3499))&gt;Lähteandmed!$I$45,($G$4-Lähteandmed!$H$45*(Kraadpäevad!$G$4-Kraadpäevad!C3499)),Lähteandmed!$I$45)</f>
        <v/>
      </c>
      <c r="N3499" s="114">
        <f>IFERROR(($G$4-M3499)/($G$4-C3499),Lähteandmed!$H$45)</f>
        <v>0</v>
      </c>
      <c r="O3499" s="276">
        <f t="shared" si="109"/>
        <v>6.8</v>
      </c>
      <c r="P3499" s="276">
        <f>IF(O3499&lt;($G$6-1),Lähteandmed!$E$45*1.2*1.005*(($G$6-1)-O3499),0)</f>
        <v>17.876103839999999</v>
      </c>
    </row>
    <row r="3500" spans="2:16">
      <c r="B3500" s="113">
        <v>3496</v>
      </c>
      <c r="C3500" s="113">
        <v>7</v>
      </c>
      <c r="D3500" s="276">
        <f t="shared" si="108"/>
        <v>2.9887974958655796</v>
      </c>
      <c r="L3500" s="114">
        <f>IF(C3500&lt;$G$6,Lähteandmed!$E$45*1.2*1.005*($G$6-O3500),0)</f>
        <v>19.2781512</v>
      </c>
      <c r="M3500" s="276" t="str">
        <f>IF(($G$4-Lähteandmed!$H$45*(Kraadpäevad!$G$4-Kraadpäevad!C3500))&gt;Lähteandmed!$I$45,($G$4-Lähteandmed!$H$45*(Kraadpäevad!$G$4-Kraadpäevad!C3500)),Lähteandmed!$I$45)</f>
        <v/>
      </c>
      <c r="N3500" s="114">
        <f>IFERROR(($G$4-M3500)/($G$4-C3500),Lähteandmed!$H$45)</f>
        <v>0</v>
      </c>
      <c r="O3500" s="276">
        <f t="shared" si="109"/>
        <v>7</v>
      </c>
      <c r="P3500" s="276">
        <f>IF(O3500&lt;($G$6-1),Lähteandmed!$E$45*1.2*1.005*(($G$6-1)-O3500),0)</f>
        <v>17.525592</v>
      </c>
    </row>
    <row r="3501" spans="2:16">
      <c r="B3501" s="113">
        <v>3497</v>
      </c>
      <c r="C3501" s="113">
        <v>7.1</v>
      </c>
      <c r="D3501" s="276">
        <f t="shared" si="108"/>
        <v>2.88879749586558</v>
      </c>
      <c r="L3501" s="114">
        <f>IF(C3501&lt;$G$6,Lähteandmed!$E$45*1.2*1.005*($G$6-O3501),0)</f>
        <v>19.102895279999998</v>
      </c>
      <c r="M3501" s="276" t="str">
        <f>IF(($G$4-Lähteandmed!$H$45*(Kraadpäevad!$G$4-Kraadpäevad!C3501))&gt;Lähteandmed!$I$45,($G$4-Lähteandmed!$H$45*(Kraadpäevad!$G$4-Kraadpäevad!C3501)),Lähteandmed!$I$45)</f>
        <v/>
      </c>
      <c r="N3501" s="114">
        <f>IFERROR(($G$4-M3501)/($G$4-C3501),Lähteandmed!$H$45)</f>
        <v>0</v>
      </c>
      <c r="O3501" s="276">
        <f t="shared" si="109"/>
        <v>7.1</v>
      </c>
      <c r="P3501" s="276">
        <f>IF(O3501&lt;($G$6-1),Lähteandmed!$E$45*1.2*1.005*(($G$6-1)-O3501),0)</f>
        <v>17.350336079999998</v>
      </c>
    </row>
    <row r="3502" spans="2:16">
      <c r="B3502" s="113">
        <v>3498</v>
      </c>
      <c r="C3502" s="113">
        <v>7.3</v>
      </c>
      <c r="D3502" s="276">
        <f t="shared" si="108"/>
        <v>2.6887974958655798</v>
      </c>
      <c r="L3502" s="114">
        <f>IF(C3502&lt;$G$6,Lähteandmed!$E$45*1.2*1.005*($G$6-O3502),0)</f>
        <v>18.752383439999999</v>
      </c>
      <c r="M3502" s="276" t="str">
        <f>IF(($G$4-Lähteandmed!$H$45*(Kraadpäevad!$G$4-Kraadpäevad!C3502))&gt;Lähteandmed!$I$45,($G$4-Lähteandmed!$H$45*(Kraadpäevad!$G$4-Kraadpäevad!C3502)),Lähteandmed!$I$45)</f>
        <v/>
      </c>
      <c r="N3502" s="114">
        <f>IFERROR(($G$4-M3502)/($G$4-C3502),Lähteandmed!$H$45)</f>
        <v>0</v>
      </c>
      <c r="O3502" s="276">
        <f t="shared" si="109"/>
        <v>7.3</v>
      </c>
      <c r="P3502" s="276">
        <f>IF(O3502&lt;($G$6-1),Lähteandmed!$E$45*1.2*1.005*(($G$6-1)-O3502),0)</f>
        <v>16.999824239999999</v>
      </c>
    </row>
    <row r="3503" spans="2:16">
      <c r="B3503" s="113">
        <v>3499</v>
      </c>
      <c r="C3503" s="113">
        <v>7.1</v>
      </c>
      <c r="D3503" s="276">
        <f t="shared" si="108"/>
        <v>2.88879749586558</v>
      </c>
      <c r="L3503" s="114">
        <f>IF(C3503&lt;$G$6,Lähteandmed!$E$45*1.2*1.005*($G$6-O3503),0)</f>
        <v>19.102895279999998</v>
      </c>
      <c r="M3503" s="276" t="str">
        <f>IF(($G$4-Lähteandmed!$H$45*(Kraadpäevad!$G$4-Kraadpäevad!C3503))&gt;Lähteandmed!$I$45,($G$4-Lähteandmed!$H$45*(Kraadpäevad!$G$4-Kraadpäevad!C3503)),Lähteandmed!$I$45)</f>
        <v/>
      </c>
      <c r="N3503" s="114">
        <f>IFERROR(($G$4-M3503)/($G$4-C3503),Lähteandmed!$H$45)</f>
        <v>0</v>
      </c>
      <c r="O3503" s="276">
        <f t="shared" si="109"/>
        <v>7.1</v>
      </c>
      <c r="P3503" s="276">
        <f>IF(O3503&lt;($G$6-1),Lähteandmed!$E$45*1.2*1.005*(($G$6-1)-O3503),0)</f>
        <v>17.350336079999998</v>
      </c>
    </row>
    <row r="3504" spans="2:16">
      <c r="B3504" s="113">
        <v>3500</v>
      </c>
      <c r="C3504" s="113">
        <v>6.8</v>
      </c>
      <c r="D3504" s="276">
        <f t="shared" si="108"/>
        <v>3.1887974958655798</v>
      </c>
      <c r="L3504" s="114">
        <f>IF(C3504&lt;$G$6,Lähteandmed!$E$45*1.2*1.005*($G$6-O3504),0)</f>
        <v>19.628663039999996</v>
      </c>
      <c r="M3504" s="276" t="str">
        <f>IF(($G$4-Lähteandmed!$H$45*(Kraadpäevad!$G$4-Kraadpäevad!C3504))&gt;Lähteandmed!$I$45,($G$4-Lähteandmed!$H$45*(Kraadpäevad!$G$4-Kraadpäevad!C3504)),Lähteandmed!$I$45)</f>
        <v/>
      </c>
      <c r="N3504" s="114">
        <f>IFERROR(($G$4-M3504)/($G$4-C3504),Lähteandmed!$H$45)</f>
        <v>0</v>
      </c>
      <c r="O3504" s="276">
        <f t="shared" si="109"/>
        <v>6.8</v>
      </c>
      <c r="P3504" s="276">
        <f>IF(O3504&lt;($G$6-1),Lähteandmed!$E$45*1.2*1.005*(($G$6-1)-O3504),0)</f>
        <v>17.876103839999999</v>
      </c>
    </row>
    <row r="3505" spans="2:16">
      <c r="B3505" s="113">
        <v>3501</v>
      </c>
      <c r="C3505" s="113">
        <v>6.6</v>
      </c>
      <c r="D3505" s="276">
        <f t="shared" si="108"/>
        <v>3.38879749586558</v>
      </c>
      <c r="L3505" s="114">
        <f>IF(C3505&lt;$G$6,Lähteandmed!$E$45*1.2*1.005*($G$6-O3505),0)</f>
        <v>19.979174879999999</v>
      </c>
      <c r="M3505" s="276" t="str">
        <f>IF(($G$4-Lähteandmed!$H$45*(Kraadpäevad!$G$4-Kraadpäevad!C3505))&gt;Lähteandmed!$I$45,($G$4-Lähteandmed!$H$45*(Kraadpäevad!$G$4-Kraadpäevad!C3505)),Lähteandmed!$I$45)</f>
        <v/>
      </c>
      <c r="N3505" s="114">
        <f>IFERROR(($G$4-M3505)/($G$4-C3505),Lähteandmed!$H$45)</f>
        <v>0</v>
      </c>
      <c r="O3505" s="276">
        <f t="shared" si="109"/>
        <v>6.6</v>
      </c>
      <c r="P3505" s="276">
        <f>IF(O3505&lt;($G$6-1),Lähteandmed!$E$45*1.2*1.005*(($G$6-1)-O3505),0)</f>
        <v>18.226615679999998</v>
      </c>
    </row>
    <row r="3506" spans="2:16">
      <c r="B3506" s="113">
        <v>3502</v>
      </c>
      <c r="C3506" s="113">
        <v>5.4</v>
      </c>
      <c r="D3506" s="276">
        <f t="shared" si="108"/>
        <v>4.5887974958655793</v>
      </c>
      <c r="L3506" s="114">
        <f>IF(C3506&lt;$G$6,Lähteandmed!$E$45*1.2*1.005*($G$6-O3506),0)</f>
        <v>22.082245919999998</v>
      </c>
      <c r="M3506" s="276" t="str">
        <f>IF(($G$4-Lähteandmed!$H$45*(Kraadpäevad!$G$4-Kraadpäevad!C3506))&gt;Lähteandmed!$I$45,($G$4-Lähteandmed!$H$45*(Kraadpäevad!$G$4-Kraadpäevad!C3506)),Lähteandmed!$I$45)</f>
        <v/>
      </c>
      <c r="N3506" s="114">
        <f>IFERROR(($G$4-M3506)/($G$4-C3506),Lähteandmed!$H$45)</f>
        <v>0</v>
      </c>
      <c r="O3506" s="276">
        <f t="shared" si="109"/>
        <v>5.4</v>
      </c>
      <c r="P3506" s="276">
        <f>IF(O3506&lt;($G$6-1),Lähteandmed!$E$45*1.2*1.005*(($G$6-1)-O3506),0)</f>
        <v>20.329686719999998</v>
      </c>
    </row>
    <row r="3507" spans="2:16">
      <c r="B3507" s="113">
        <v>3503</v>
      </c>
      <c r="C3507" s="113">
        <v>4.2</v>
      </c>
      <c r="D3507" s="276">
        <f t="shared" si="108"/>
        <v>5.7887974958655795</v>
      </c>
      <c r="L3507" s="114">
        <f>IF(C3507&lt;$G$6,Lähteandmed!$E$45*1.2*1.005*($G$6-O3507),0)</f>
        <v>24.185316959999998</v>
      </c>
      <c r="M3507" s="276" t="str">
        <f>IF(($G$4-Lähteandmed!$H$45*(Kraadpäevad!$G$4-Kraadpäevad!C3507))&gt;Lähteandmed!$I$45,($G$4-Lähteandmed!$H$45*(Kraadpäevad!$G$4-Kraadpäevad!C3507)),Lähteandmed!$I$45)</f>
        <v/>
      </c>
      <c r="N3507" s="114">
        <f>IFERROR(($G$4-M3507)/($G$4-C3507),Lähteandmed!$H$45)</f>
        <v>0</v>
      </c>
      <c r="O3507" s="276">
        <f t="shared" si="109"/>
        <v>4.2</v>
      </c>
      <c r="P3507" s="276">
        <f>IF(O3507&lt;($G$6-1),Lähteandmed!$E$45*1.2*1.005*(($G$6-1)-O3507),0)</f>
        <v>22.432757760000001</v>
      </c>
    </row>
    <row r="3508" spans="2:16">
      <c r="B3508" s="113">
        <v>3504</v>
      </c>
      <c r="C3508" s="113">
        <v>3</v>
      </c>
      <c r="D3508" s="276">
        <f t="shared" si="108"/>
        <v>6.9887974958655796</v>
      </c>
      <c r="L3508" s="114">
        <f>IF(C3508&lt;$G$6,Lähteandmed!$E$45*1.2*1.005*($G$6-O3508),0)</f>
        <v>26.288387999999998</v>
      </c>
      <c r="M3508" s="276" t="str">
        <f>IF(($G$4-Lähteandmed!$H$45*(Kraadpäevad!$G$4-Kraadpäevad!C3508))&gt;Lähteandmed!$I$45,($G$4-Lähteandmed!$H$45*(Kraadpäevad!$G$4-Kraadpäevad!C3508)),Lähteandmed!$I$45)</f>
        <v/>
      </c>
      <c r="N3508" s="114">
        <f>IFERROR(($G$4-M3508)/($G$4-C3508),Lähteandmed!$H$45)</f>
        <v>0</v>
      </c>
      <c r="O3508" s="276">
        <f t="shared" si="109"/>
        <v>3</v>
      </c>
      <c r="P3508" s="276">
        <f>IF(O3508&lt;($G$6-1),Lähteandmed!$E$45*1.2*1.005*(($G$6-1)-O3508),0)</f>
        <v>24.535828799999997</v>
      </c>
    </row>
    <row r="3509" spans="2:16">
      <c r="B3509" s="113">
        <v>3505</v>
      </c>
      <c r="C3509" s="113">
        <v>2.2999999999999998</v>
      </c>
      <c r="D3509" s="276">
        <f t="shared" si="108"/>
        <v>7.6887974958655798</v>
      </c>
      <c r="L3509" s="114">
        <f>IF(C3509&lt;$G$6,Lähteandmed!$E$45*1.2*1.005*($G$6-O3509),0)</f>
        <v>27.515179439999997</v>
      </c>
      <c r="M3509" s="276" t="str">
        <f>IF(($G$4-Lähteandmed!$H$45*(Kraadpäevad!$G$4-Kraadpäevad!C3509))&gt;Lähteandmed!$I$45,($G$4-Lähteandmed!$H$45*(Kraadpäevad!$G$4-Kraadpäevad!C3509)),Lähteandmed!$I$45)</f>
        <v/>
      </c>
      <c r="N3509" s="114">
        <f>IFERROR(($G$4-M3509)/($G$4-C3509),Lähteandmed!$H$45)</f>
        <v>0</v>
      </c>
      <c r="O3509" s="276">
        <f t="shared" si="109"/>
        <v>2.2999999999999998</v>
      </c>
      <c r="P3509" s="276">
        <f>IF(O3509&lt;($G$6-1),Lähteandmed!$E$45*1.2*1.005*(($G$6-1)-O3509),0)</f>
        <v>25.762620239999997</v>
      </c>
    </row>
    <row r="3510" spans="2:16">
      <c r="B3510" s="113">
        <v>3506</v>
      </c>
      <c r="C3510" s="113">
        <v>1.7</v>
      </c>
      <c r="D3510" s="276">
        <f t="shared" si="108"/>
        <v>8.2887974958655803</v>
      </c>
      <c r="L3510" s="114">
        <f>IF(C3510&lt;$G$6,Lähteandmed!$E$45*1.2*1.005*($G$6-O3510),0)</f>
        <v>28.566714959999999</v>
      </c>
      <c r="M3510" s="276" t="str">
        <f>IF(($G$4-Lähteandmed!$H$45*(Kraadpäevad!$G$4-Kraadpäevad!C3510))&gt;Lähteandmed!$I$45,($G$4-Lähteandmed!$H$45*(Kraadpäevad!$G$4-Kraadpäevad!C3510)),Lähteandmed!$I$45)</f>
        <v/>
      </c>
      <c r="N3510" s="114">
        <f>IFERROR(($G$4-M3510)/($G$4-C3510),Lähteandmed!$H$45)</f>
        <v>0</v>
      </c>
      <c r="O3510" s="276">
        <f t="shared" si="109"/>
        <v>1.7</v>
      </c>
      <c r="P3510" s="276">
        <f>IF(O3510&lt;($G$6-1),Lähteandmed!$E$45*1.2*1.005*(($G$6-1)-O3510),0)</f>
        <v>26.814155759999998</v>
      </c>
    </row>
    <row r="3511" spans="2:16">
      <c r="B3511" s="113">
        <v>3507</v>
      </c>
      <c r="C3511" s="113">
        <v>1</v>
      </c>
      <c r="D3511" s="276">
        <f t="shared" si="108"/>
        <v>8.9887974958655796</v>
      </c>
      <c r="L3511" s="114">
        <f>IF(C3511&lt;$G$6,Lähteandmed!$E$45*1.2*1.005*($G$6-O3511),0)</f>
        <v>29.793506399999998</v>
      </c>
      <c r="M3511" s="276" t="str">
        <f>IF(($G$4-Lähteandmed!$H$45*(Kraadpäevad!$G$4-Kraadpäevad!C3511))&gt;Lähteandmed!$I$45,($G$4-Lähteandmed!$H$45*(Kraadpäevad!$G$4-Kraadpäevad!C3511)),Lähteandmed!$I$45)</f>
        <v/>
      </c>
      <c r="N3511" s="114">
        <f>IFERROR(($G$4-M3511)/($G$4-C3511),Lähteandmed!$H$45)</f>
        <v>0</v>
      </c>
      <c r="O3511" s="276">
        <f t="shared" si="109"/>
        <v>1</v>
      </c>
      <c r="P3511" s="276">
        <f>IF(O3511&lt;($G$6-1),Lähteandmed!$E$45*1.2*1.005*(($G$6-1)-O3511),0)</f>
        <v>28.040947199999998</v>
      </c>
    </row>
    <row r="3512" spans="2:16">
      <c r="B3512" s="113">
        <v>3508</v>
      </c>
      <c r="C3512" s="113">
        <v>0.9</v>
      </c>
      <c r="D3512" s="276">
        <f t="shared" si="108"/>
        <v>9.0887974958655793</v>
      </c>
      <c r="L3512" s="114">
        <f>IF(C3512&lt;$G$6,Lähteandmed!$E$45*1.2*1.005*($G$6-O3512),0)</f>
        <v>29.96876232</v>
      </c>
      <c r="M3512" s="276" t="str">
        <f>IF(($G$4-Lähteandmed!$H$45*(Kraadpäevad!$G$4-Kraadpäevad!C3512))&gt;Lähteandmed!$I$45,($G$4-Lähteandmed!$H$45*(Kraadpäevad!$G$4-Kraadpäevad!C3512)),Lähteandmed!$I$45)</f>
        <v/>
      </c>
      <c r="N3512" s="114">
        <f>IFERROR(($G$4-M3512)/($G$4-C3512),Lähteandmed!$H$45)</f>
        <v>0</v>
      </c>
      <c r="O3512" s="276">
        <f t="shared" si="109"/>
        <v>0.9</v>
      </c>
      <c r="P3512" s="276">
        <f>IF(O3512&lt;($G$6-1),Lähteandmed!$E$45*1.2*1.005*(($G$6-1)-O3512),0)</f>
        <v>28.216203119999999</v>
      </c>
    </row>
    <row r="3513" spans="2:16">
      <c r="B3513" s="113">
        <v>3509</v>
      </c>
      <c r="C3513" s="113">
        <v>0.9</v>
      </c>
      <c r="D3513" s="276">
        <f t="shared" si="108"/>
        <v>9.0887974958655793</v>
      </c>
      <c r="L3513" s="114">
        <f>IF(C3513&lt;$G$6,Lähteandmed!$E$45*1.2*1.005*($G$6-O3513),0)</f>
        <v>29.96876232</v>
      </c>
      <c r="M3513" s="276" t="str">
        <f>IF(($G$4-Lähteandmed!$H$45*(Kraadpäevad!$G$4-Kraadpäevad!C3513))&gt;Lähteandmed!$I$45,($G$4-Lähteandmed!$H$45*(Kraadpäevad!$G$4-Kraadpäevad!C3513)),Lähteandmed!$I$45)</f>
        <v/>
      </c>
      <c r="N3513" s="114">
        <f>IFERROR(($G$4-M3513)/($G$4-C3513),Lähteandmed!$H$45)</f>
        <v>0</v>
      </c>
      <c r="O3513" s="276">
        <f t="shared" si="109"/>
        <v>0.9</v>
      </c>
      <c r="P3513" s="276">
        <f>IF(O3513&lt;($G$6-1),Lähteandmed!$E$45*1.2*1.005*(($G$6-1)-O3513),0)</f>
        <v>28.216203119999999</v>
      </c>
    </row>
    <row r="3514" spans="2:16">
      <c r="B3514" s="113">
        <v>3510</v>
      </c>
      <c r="C3514" s="113">
        <v>0.8</v>
      </c>
      <c r="D3514" s="276">
        <f t="shared" si="108"/>
        <v>9.1887974958655789</v>
      </c>
      <c r="L3514" s="114">
        <f>IF(C3514&lt;$G$6,Lähteandmed!$E$45*1.2*1.005*($G$6-O3514),0)</f>
        <v>30.144018239999998</v>
      </c>
      <c r="M3514" s="276" t="str">
        <f>IF(($G$4-Lähteandmed!$H$45*(Kraadpäevad!$G$4-Kraadpäevad!C3514))&gt;Lähteandmed!$I$45,($G$4-Lähteandmed!$H$45*(Kraadpäevad!$G$4-Kraadpäevad!C3514)),Lähteandmed!$I$45)</f>
        <v/>
      </c>
      <c r="N3514" s="114">
        <f>IFERROR(($G$4-M3514)/($G$4-C3514),Lähteandmed!$H$45)</f>
        <v>0</v>
      </c>
      <c r="O3514" s="276">
        <f t="shared" si="109"/>
        <v>0.8</v>
      </c>
      <c r="P3514" s="276">
        <f>IF(O3514&lt;($G$6-1),Lähteandmed!$E$45*1.2*1.005*(($G$6-1)-O3514),0)</f>
        <v>28.391459039999997</v>
      </c>
    </row>
    <row r="3515" spans="2:16">
      <c r="B3515" s="113">
        <v>3511</v>
      </c>
      <c r="C3515" s="113">
        <v>3.1</v>
      </c>
      <c r="D3515" s="276">
        <f t="shared" si="108"/>
        <v>6.88879749586558</v>
      </c>
      <c r="L3515" s="114">
        <f>IF(C3515&lt;$G$6,Lähteandmed!$E$45*1.2*1.005*($G$6-O3515),0)</f>
        <v>26.11313208</v>
      </c>
      <c r="M3515" s="276" t="str">
        <f>IF(($G$4-Lähteandmed!$H$45*(Kraadpäevad!$G$4-Kraadpäevad!C3515))&gt;Lähteandmed!$I$45,($G$4-Lähteandmed!$H$45*(Kraadpäevad!$G$4-Kraadpäevad!C3515)),Lähteandmed!$I$45)</f>
        <v/>
      </c>
      <c r="N3515" s="114">
        <f>IFERROR(($G$4-M3515)/($G$4-C3515),Lähteandmed!$H$45)</f>
        <v>0</v>
      </c>
      <c r="O3515" s="276">
        <f t="shared" si="109"/>
        <v>3.1</v>
      </c>
      <c r="P3515" s="276">
        <f>IF(O3515&lt;($G$6-1),Lähteandmed!$E$45*1.2*1.005*(($G$6-1)-O3515),0)</f>
        <v>24.360572879999999</v>
      </c>
    </row>
    <row r="3516" spans="2:16">
      <c r="B3516" s="113">
        <v>3512</v>
      </c>
      <c r="C3516" s="113">
        <v>5.5</v>
      </c>
      <c r="D3516" s="276">
        <f t="shared" si="108"/>
        <v>4.4887974958655796</v>
      </c>
      <c r="L3516" s="114">
        <f>IF(C3516&lt;$G$6,Lähteandmed!$E$45*1.2*1.005*($G$6-O3516),0)</f>
        <v>21.906989999999997</v>
      </c>
      <c r="M3516" s="276" t="str">
        <f>IF(($G$4-Lähteandmed!$H$45*(Kraadpäevad!$G$4-Kraadpäevad!C3516))&gt;Lähteandmed!$I$45,($G$4-Lähteandmed!$H$45*(Kraadpäevad!$G$4-Kraadpäevad!C3516)),Lähteandmed!$I$45)</f>
        <v/>
      </c>
      <c r="N3516" s="114">
        <f>IFERROR(($G$4-M3516)/($G$4-C3516),Lähteandmed!$H$45)</f>
        <v>0</v>
      </c>
      <c r="O3516" s="276">
        <f t="shared" si="109"/>
        <v>5.5</v>
      </c>
      <c r="P3516" s="276">
        <f>IF(O3516&lt;($G$6-1),Lähteandmed!$E$45*1.2*1.005*(($G$6-1)-O3516),0)</f>
        <v>20.1544308</v>
      </c>
    </row>
    <row r="3517" spans="2:16">
      <c r="B3517" s="113">
        <v>3513</v>
      </c>
      <c r="C3517" s="113">
        <v>7.8</v>
      </c>
      <c r="D3517" s="276">
        <f t="shared" si="108"/>
        <v>2.1887974958655798</v>
      </c>
      <c r="L3517" s="114">
        <f>IF(C3517&lt;$G$6,Lähteandmed!$E$45*1.2*1.005*($G$6-O3517),0)</f>
        <v>17.876103839999999</v>
      </c>
      <c r="M3517" s="276" t="str">
        <f>IF(($G$4-Lähteandmed!$H$45*(Kraadpäevad!$G$4-Kraadpäevad!C3517))&gt;Lähteandmed!$I$45,($G$4-Lähteandmed!$H$45*(Kraadpäevad!$G$4-Kraadpäevad!C3517)),Lähteandmed!$I$45)</f>
        <v/>
      </c>
      <c r="N3517" s="114">
        <f>IFERROR(($G$4-M3517)/($G$4-C3517),Lähteandmed!$H$45)</f>
        <v>0</v>
      </c>
      <c r="O3517" s="276">
        <f t="shared" si="109"/>
        <v>7.8</v>
      </c>
      <c r="P3517" s="276">
        <f>IF(O3517&lt;($G$6-1),Lähteandmed!$E$45*1.2*1.005*(($G$6-1)-O3517),0)</f>
        <v>16.123544639999999</v>
      </c>
    </row>
    <row r="3518" spans="2:16">
      <c r="B3518" s="113">
        <v>3514</v>
      </c>
      <c r="C3518" s="113">
        <v>9</v>
      </c>
      <c r="D3518" s="276">
        <f t="shared" si="108"/>
        <v>0.98879749586557963</v>
      </c>
      <c r="L3518" s="114">
        <f>IF(C3518&lt;$G$6,Lähteandmed!$E$45*1.2*1.005*($G$6-O3518),0)</f>
        <v>15.773032799999999</v>
      </c>
      <c r="M3518" s="276" t="str">
        <f>IF(($G$4-Lähteandmed!$H$45*(Kraadpäevad!$G$4-Kraadpäevad!C3518))&gt;Lähteandmed!$I$45,($G$4-Lähteandmed!$H$45*(Kraadpäevad!$G$4-Kraadpäevad!C3518)),Lähteandmed!$I$45)</f>
        <v/>
      </c>
      <c r="N3518" s="114">
        <f>IFERROR(($G$4-M3518)/($G$4-C3518),Lähteandmed!$H$45)</f>
        <v>0</v>
      </c>
      <c r="O3518" s="276">
        <f t="shared" si="109"/>
        <v>9</v>
      </c>
      <c r="P3518" s="276">
        <f>IF(O3518&lt;($G$6-1),Lähteandmed!$E$45*1.2*1.005*(($G$6-1)-O3518),0)</f>
        <v>14.020473599999999</v>
      </c>
    </row>
    <row r="3519" spans="2:16">
      <c r="B3519" s="113">
        <v>3515</v>
      </c>
      <c r="C3519" s="113">
        <v>10.3</v>
      </c>
      <c r="D3519" s="276" t="str">
        <f t="shared" si="108"/>
        <v>0</v>
      </c>
      <c r="L3519" s="114">
        <f>IF(C3519&lt;$G$6,Lähteandmed!$E$45*1.2*1.005*($G$6-O3519),0)</f>
        <v>13.494705839999998</v>
      </c>
      <c r="M3519" s="276" t="str">
        <f>IF(($G$4-Lähteandmed!$H$45*(Kraadpäevad!$G$4-Kraadpäevad!C3519))&gt;Lähteandmed!$I$45,($G$4-Lähteandmed!$H$45*(Kraadpäevad!$G$4-Kraadpäevad!C3519)),Lähteandmed!$I$45)</f>
        <v/>
      </c>
      <c r="N3519" s="114">
        <f>IFERROR(($G$4-M3519)/($G$4-C3519),Lähteandmed!$H$45)</f>
        <v>0</v>
      </c>
      <c r="O3519" s="276">
        <f t="shared" si="109"/>
        <v>10.3</v>
      </c>
      <c r="P3519" s="276">
        <f>IF(O3519&lt;($G$6-1),Lähteandmed!$E$45*1.2*1.005*(($G$6-1)-O3519),0)</f>
        <v>11.742146639999998</v>
      </c>
    </row>
    <row r="3520" spans="2:16">
      <c r="B3520" s="113">
        <v>3516</v>
      </c>
      <c r="C3520" s="113">
        <v>11.5</v>
      </c>
      <c r="D3520" s="276" t="str">
        <f t="shared" si="108"/>
        <v>0</v>
      </c>
      <c r="L3520" s="114">
        <f>IF(C3520&lt;$G$6,Lähteandmed!$E$45*1.2*1.005*($G$6-O3520),0)</f>
        <v>11.391634799999999</v>
      </c>
      <c r="M3520" s="276" t="str">
        <f>IF(($G$4-Lähteandmed!$H$45*(Kraadpäevad!$G$4-Kraadpäevad!C3520))&gt;Lähteandmed!$I$45,($G$4-Lähteandmed!$H$45*(Kraadpäevad!$G$4-Kraadpäevad!C3520)),Lähteandmed!$I$45)</f>
        <v/>
      </c>
      <c r="N3520" s="114">
        <f>IFERROR(($G$4-M3520)/($G$4-C3520),Lähteandmed!$H$45)</f>
        <v>0</v>
      </c>
      <c r="O3520" s="276">
        <f t="shared" si="109"/>
        <v>11.5</v>
      </c>
      <c r="P3520" s="276">
        <f>IF(O3520&lt;($G$6-1),Lähteandmed!$E$45*1.2*1.005*(($G$6-1)-O3520),0)</f>
        <v>9.6390756</v>
      </c>
    </row>
    <row r="3521" spans="2:16">
      <c r="B3521" s="113">
        <v>3517</v>
      </c>
      <c r="C3521" s="113">
        <v>12.5</v>
      </c>
      <c r="D3521" s="276" t="str">
        <f t="shared" si="108"/>
        <v>0</v>
      </c>
      <c r="L3521" s="114">
        <f>IF(C3521&lt;$G$6,Lähteandmed!$E$45*1.2*1.005*($G$6-O3521),0)</f>
        <v>9.6390756</v>
      </c>
      <c r="M3521" s="276" t="str">
        <f>IF(($G$4-Lähteandmed!$H$45*(Kraadpäevad!$G$4-Kraadpäevad!C3521))&gt;Lähteandmed!$I$45,($G$4-Lähteandmed!$H$45*(Kraadpäevad!$G$4-Kraadpäevad!C3521)),Lähteandmed!$I$45)</f>
        <v/>
      </c>
      <c r="N3521" s="114">
        <f>IFERROR(($G$4-M3521)/($G$4-C3521),Lähteandmed!$H$45)</f>
        <v>0</v>
      </c>
      <c r="O3521" s="276">
        <f t="shared" si="109"/>
        <v>12.5</v>
      </c>
      <c r="P3521" s="276">
        <f>IF(O3521&lt;($G$6-1),Lähteandmed!$E$45*1.2*1.005*(($G$6-1)-O3521),0)</f>
        <v>7.8865163999999996</v>
      </c>
    </row>
    <row r="3522" spans="2:16">
      <c r="B3522" s="113">
        <v>3518</v>
      </c>
      <c r="C3522" s="113">
        <v>13.6</v>
      </c>
      <c r="D3522" s="276" t="str">
        <f t="shared" si="108"/>
        <v>0</v>
      </c>
      <c r="L3522" s="114">
        <f>IF(C3522&lt;$G$6,Lähteandmed!$E$45*1.2*1.005*($G$6-O3522),0)</f>
        <v>7.71126048</v>
      </c>
      <c r="M3522" s="276" t="str">
        <f>IF(($G$4-Lähteandmed!$H$45*(Kraadpäevad!$G$4-Kraadpäevad!C3522))&gt;Lähteandmed!$I$45,($G$4-Lähteandmed!$H$45*(Kraadpäevad!$G$4-Kraadpäevad!C3522)),Lähteandmed!$I$45)</f>
        <v/>
      </c>
      <c r="N3522" s="114">
        <f>IFERROR(($G$4-M3522)/($G$4-C3522),Lähteandmed!$H$45)</f>
        <v>0</v>
      </c>
      <c r="O3522" s="276">
        <f t="shared" si="109"/>
        <v>13.6</v>
      </c>
      <c r="P3522" s="276">
        <f>IF(O3522&lt;($G$6-1),Lähteandmed!$E$45*1.2*1.005*(($G$6-1)-O3522),0)</f>
        <v>5.9587012800000005</v>
      </c>
    </row>
    <row r="3523" spans="2:16">
      <c r="B3523" s="113">
        <v>3519</v>
      </c>
      <c r="C3523" s="113">
        <v>14.6</v>
      </c>
      <c r="D3523" s="276" t="str">
        <f t="shared" si="108"/>
        <v>0</v>
      </c>
      <c r="L3523" s="114">
        <f>IF(C3523&lt;$G$6,Lähteandmed!$E$45*1.2*1.005*($G$6-O3523),0)</f>
        <v>5.9587012800000005</v>
      </c>
      <c r="M3523" s="276" t="str">
        <f>IF(($G$4-Lähteandmed!$H$45*(Kraadpäevad!$G$4-Kraadpäevad!C3523))&gt;Lähteandmed!$I$45,($G$4-Lähteandmed!$H$45*(Kraadpäevad!$G$4-Kraadpäevad!C3523)),Lähteandmed!$I$45)</f>
        <v/>
      </c>
      <c r="N3523" s="114">
        <f>IFERROR(($G$4-M3523)/($G$4-C3523),Lähteandmed!$H$45)</f>
        <v>0</v>
      </c>
      <c r="O3523" s="276">
        <f t="shared" si="109"/>
        <v>14.6</v>
      </c>
      <c r="P3523" s="276">
        <f>IF(O3523&lt;($G$6-1),Lähteandmed!$E$45*1.2*1.005*(($G$6-1)-O3523),0)</f>
        <v>4.2061420800000002</v>
      </c>
    </row>
    <row r="3524" spans="2:16">
      <c r="B3524" s="113">
        <v>3520</v>
      </c>
      <c r="C3524" s="113">
        <v>14.9</v>
      </c>
      <c r="D3524" s="276" t="str">
        <f t="shared" ref="D3524:D3587" si="110">IFERROR(IF($G$5-C3524&gt;0,$G$5-C3524,"0"),0)</f>
        <v>0</v>
      </c>
      <c r="L3524" s="114">
        <f>IF(C3524&lt;$G$6,Lähteandmed!$E$45*1.2*1.005*($G$6-O3524),0)</f>
        <v>5.4329335199999989</v>
      </c>
      <c r="M3524" s="276" t="str">
        <f>IF(($G$4-Lähteandmed!$H$45*(Kraadpäevad!$G$4-Kraadpäevad!C3524))&gt;Lähteandmed!$I$45,($G$4-Lähteandmed!$H$45*(Kraadpäevad!$G$4-Kraadpäevad!C3524)),Lähteandmed!$I$45)</f>
        <v/>
      </c>
      <c r="N3524" s="114">
        <f>IFERROR(($G$4-M3524)/($G$4-C3524),Lähteandmed!$H$45)</f>
        <v>0</v>
      </c>
      <c r="O3524" s="276">
        <f t="shared" ref="O3524:O3587" si="111">N3524*($G$4-C3524)+C3524</f>
        <v>14.9</v>
      </c>
      <c r="P3524" s="276">
        <f>IF(O3524&lt;($G$6-1),Lähteandmed!$E$45*1.2*1.005*(($G$6-1)-O3524),0)</f>
        <v>3.680374319999999</v>
      </c>
    </row>
    <row r="3525" spans="2:16">
      <c r="B3525" s="113">
        <v>3521</v>
      </c>
      <c r="C3525" s="113">
        <v>15.1</v>
      </c>
      <c r="D3525" s="276" t="str">
        <f t="shared" si="110"/>
        <v>0</v>
      </c>
      <c r="L3525" s="114">
        <f>IF(C3525&lt;$G$6,Lähteandmed!$E$45*1.2*1.005*($G$6-O3525),0)</f>
        <v>5.0824216800000004</v>
      </c>
      <c r="M3525" s="276" t="str">
        <f>IF(($G$4-Lähteandmed!$H$45*(Kraadpäevad!$G$4-Kraadpäevad!C3525))&gt;Lähteandmed!$I$45,($G$4-Lähteandmed!$H$45*(Kraadpäevad!$G$4-Kraadpäevad!C3525)),Lähteandmed!$I$45)</f>
        <v/>
      </c>
      <c r="N3525" s="114">
        <f>IFERROR(($G$4-M3525)/($G$4-C3525),Lähteandmed!$H$45)</f>
        <v>0</v>
      </c>
      <c r="O3525" s="276">
        <f t="shared" si="111"/>
        <v>15.1</v>
      </c>
      <c r="P3525" s="276">
        <f>IF(O3525&lt;($G$6-1),Lähteandmed!$E$45*1.2*1.005*(($G$6-1)-O3525),0)</f>
        <v>3.3298624800000005</v>
      </c>
    </row>
    <row r="3526" spans="2:16">
      <c r="B3526" s="113">
        <v>3522</v>
      </c>
      <c r="C3526" s="113">
        <v>15.4</v>
      </c>
      <c r="D3526" s="276" t="str">
        <f t="shared" si="110"/>
        <v>0</v>
      </c>
      <c r="L3526" s="114">
        <f>IF(C3526&lt;$G$6,Lähteandmed!$E$45*1.2*1.005*($G$6-O3526),0)</f>
        <v>4.5566539199999987</v>
      </c>
      <c r="M3526" s="276" t="str">
        <f>IF(($G$4-Lähteandmed!$H$45*(Kraadpäevad!$G$4-Kraadpäevad!C3526))&gt;Lähteandmed!$I$45,($G$4-Lähteandmed!$H$45*(Kraadpäevad!$G$4-Kraadpäevad!C3526)),Lähteandmed!$I$45)</f>
        <v/>
      </c>
      <c r="N3526" s="114">
        <f>IFERROR(($G$4-M3526)/($G$4-C3526),Lähteandmed!$H$45)</f>
        <v>0</v>
      </c>
      <c r="O3526" s="276">
        <f t="shared" si="111"/>
        <v>15.4</v>
      </c>
      <c r="P3526" s="276">
        <f>IF(O3526&lt;($G$6-1),Lähteandmed!$E$45*1.2*1.005*(($G$6-1)-O3526),0)</f>
        <v>2.8040947199999993</v>
      </c>
    </row>
    <row r="3527" spans="2:16">
      <c r="B3527" s="113">
        <v>3523</v>
      </c>
      <c r="C3527" s="113">
        <v>15.1</v>
      </c>
      <c r="D3527" s="276" t="str">
        <f t="shared" si="110"/>
        <v>0</v>
      </c>
      <c r="L3527" s="114">
        <f>IF(C3527&lt;$G$6,Lähteandmed!$E$45*1.2*1.005*($G$6-O3527),0)</f>
        <v>5.0824216800000004</v>
      </c>
      <c r="M3527" s="276" t="str">
        <f>IF(($G$4-Lähteandmed!$H$45*(Kraadpäevad!$G$4-Kraadpäevad!C3527))&gt;Lähteandmed!$I$45,($G$4-Lähteandmed!$H$45*(Kraadpäevad!$G$4-Kraadpäevad!C3527)),Lähteandmed!$I$45)</f>
        <v/>
      </c>
      <c r="N3527" s="114">
        <f>IFERROR(($G$4-M3527)/($G$4-C3527),Lähteandmed!$H$45)</f>
        <v>0</v>
      </c>
      <c r="O3527" s="276">
        <f t="shared" si="111"/>
        <v>15.1</v>
      </c>
      <c r="P3527" s="276">
        <f>IF(O3527&lt;($G$6-1),Lähteandmed!$E$45*1.2*1.005*(($G$6-1)-O3527),0)</f>
        <v>3.3298624800000005</v>
      </c>
    </row>
    <row r="3528" spans="2:16">
      <c r="B3528" s="113">
        <v>3524</v>
      </c>
      <c r="C3528" s="113">
        <v>14.7</v>
      </c>
      <c r="D3528" s="276" t="str">
        <f t="shared" si="110"/>
        <v>0</v>
      </c>
      <c r="L3528" s="114">
        <f>IF(C3528&lt;$G$6,Lähteandmed!$E$45*1.2*1.005*($G$6-O3528),0)</f>
        <v>5.7834453600000009</v>
      </c>
      <c r="M3528" s="276" t="str">
        <f>IF(($G$4-Lähteandmed!$H$45*(Kraadpäevad!$G$4-Kraadpäevad!C3528))&gt;Lähteandmed!$I$45,($G$4-Lähteandmed!$H$45*(Kraadpäevad!$G$4-Kraadpäevad!C3528)),Lähteandmed!$I$45)</f>
        <v/>
      </c>
      <c r="N3528" s="114">
        <f>IFERROR(($G$4-M3528)/($G$4-C3528),Lähteandmed!$H$45)</f>
        <v>0</v>
      </c>
      <c r="O3528" s="276">
        <f t="shared" si="111"/>
        <v>14.7</v>
      </c>
      <c r="P3528" s="276">
        <f>IF(O3528&lt;($G$6-1),Lähteandmed!$E$45*1.2*1.005*(($G$6-1)-O3528),0)</f>
        <v>4.0308861600000006</v>
      </c>
    </row>
    <row r="3529" spans="2:16">
      <c r="B3529" s="113">
        <v>3525</v>
      </c>
      <c r="C3529" s="113">
        <v>14.4</v>
      </c>
      <c r="D3529" s="276" t="str">
        <f t="shared" si="110"/>
        <v>0</v>
      </c>
      <c r="L3529" s="114">
        <f>IF(C3529&lt;$G$6,Lähteandmed!$E$45*1.2*1.005*($G$6-O3529),0)</f>
        <v>6.309213119999999</v>
      </c>
      <c r="M3529" s="276" t="str">
        <f>IF(($G$4-Lähteandmed!$H$45*(Kraadpäevad!$G$4-Kraadpäevad!C3529))&gt;Lähteandmed!$I$45,($G$4-Lähteandmed!$H$45*(Kraadpäevad!$G$4-Kraadpäevad!C3529)),Lähteandmed!$I$45)</f>
        <v/>
      </c>
      <c r="N3529" s="114">
        <f>IFERROR(($G$4-M3529)/($G$4-C3529),Lähteandmed!$H$45)</f>
        <v>0</v>
      </c>
      <c r="O3529" s="276">
        <f t="shared" si="111"/>
        <v>14.4</v>
      </c>
      <c r="P3529" s="276">
        <f>IF(O3529&lt;($G$6-1),Lähteandmed!$E$45*1.2*1.005*(($G$6-1)-O3529),0)</f>
        <v>4.5566539199999987</v>
      </c>
    </row>
    <row r="3530" spans="2:16">
      <c r="B3530" s="113">
        <v>3526</v>
      </c>
      <c r="C3530" s="113">
        <v>12.9</v>
      </c>
      <c r="D3530" s="276" t="str">
        <f t="shared" si="110"/>
        <v>0</v>
      </c>
      <c r="L3530" s="114">
        <f>IF(C3530&lt;$G$6,Lähteandmed!$E$45*1.2*1.005*($G$6-O3530),0)</f>
        <v>8.9380519199999995</v>
      </c>
      <c r="M3530" s="276" t="str">
        <f>IF(($G$4-Lähteandmed!$H$45*(Kraadpäevad!$G$4-Kraadpäevad!C3530))&gt;Lähteandmed!$I$45,($G$4-Lähteandmed!$H$45*(Kraadpäevad!$G$4-Kraadpäevad!C3530)),Lähteandmed!$I$45)</f>
        <v/>
      </c>
      <c r="N3530" s="114">
        <f>IFERROR(($G$4-M3530)/($G$4-C3530),Lähteandmed!$H$45)</f>
        <v>0</v>
      </c>
      <c r="O3530" s="276">
        <f t="shared" si="111"/>
        <v>12.9</v>
      </c>
      <c r="P3530" s="276">
        <f>IF(O3530&lt;($G$6-1),Lähteandmed!$E$45*1.2*1.005*(($G$6-1)-O3530),0)</f>
        <v>7.1854927199999992</v>
      </c>
    </row>
    <row r="3531" spans="2:16">
      <c r="B3531" s="113">
        <v>3527</v>
      </c>
      <c r="C3531" s="113">
        <v>11.3</v>
      </c>
      <c r="D3531" s="276" t="str">
        <f t="shared" si="110"/>
        <v>0</v>
      </c>
      <c r="L3531" s="114">
        <f>IF(C3531&lt;$G$6,Lähteandmed!$E$45*1.2*1.005*($G$6-O3531),0)</f>
        <v>11.742146639999998</v>
      </c>
      <c r="M3531" s="276" t="str">
        <f>IF(($G$4-Lähteandmed!$H$45*(Kraadpäevad!$G$4-Kraadpäevad!C3531))&gt;Lähteandmed!$I$45,($G$4-Lähteandmed!$H$45*(Kraadpäevad!$G$4-Kraadpäevad!C3531)),Lähteandmed!$I$45)</f>
        <v/>
      </c>
      <c r="N3531" s="114">
        <f>IFERROR(($G$4-M3531)/($G$4-C3531),Lähteandmed!$H$45)</f>
        <v>0</v>
      </c>
      <c r="O3531" s="276">
        <f t="shared" si="111"/>
        <v>11.3</v>
      </c>
      <c r="P3531" s="276">
        <f>IF(O3531&lt;($G$6-1),Lähteandmed!$E$45*1.2*1.005*(($G$6-1)-O3531),0)</f>
        <v>9.9895874399999975</v>
      </c>
    </row>
    <row r="3532" spans="2:16">
      <c r="B3532" s="113">
        <v>3528</v>
      </c>
      <c r="C3532" s="113">
        <v>9.8000000000000007</v>
      </c>
      <c r="D3532" s="276">
        <f t="shared" si="110"/>
        <v>0.18879749586557892</v>
      </c>
      <c r="L3532" s="114">
        <f>IF(C3532&lt;$G$6,Lähteandmed!$E$45*1.2*1.005*($G$6-O3532),0)</f>
        <v>14.370985439999998</v>
      </c>
      <c r="M3532" s="276" t="str">
        <f>IF(($G$4-Lähteandmed!$H$45*(Kraadpäevad!$G$4-Kraadpäevad!C3532))&gt;Lähteandmed!$I$45,($G$4-Lähteandmed!$H$45*(Kraadpäevad!$G$4-Kraadpäevad!C3532)),Lähteandmed!$I$45)</f>
        <v/>
      </c>
      <c r="N3532" s="114">
        <f>IFERROR(($G$4-M3532)/($G$4-C3532),Lähteandmed!$H$45)</f>
        <v>0</v>
      </c>
      <c r="O3532" s="276">
        <f t="shared" si="111"/>
        <v>9.8000000000000007</v>
      </c>
      <c r="P3532" s="276">
        <f>IF(O3532&lt;($G$6-1),Lähteandmed!$E$45*1.2*1.005*(($G$6-1)-O3532),0)</f>
        <v>12.618426239999998</v>
      </c>
    </row>
    <row r="3533" spans="2:16">
      <c r="B3533" s="113">
        <v>3529</v>
      </c>
      <c r="C3533" s="113">
        <v>9.6</v>
      </c>
      <c r="D3533" s="276">
        <f t="shared" si="110"/>
        <v>0.38879749586557999</v>
      </c>
      <c r="L3533" s="114">
        <f>IF(C3533&lt;$G$6,Lähteandmed!$E$45*1.2*1.005*($G$6-O3533),0)</f>
        <v>14.721497279999999</v>
      </c>
      <c r="M3533" s="276" t="str">
        <f>IF(($G$4-Lähteandmed!$H$45*(Kraadpäevad!$G$4-Kraadpäevad!C3533))&gt;Lähteandmed!$I$45,($G$4-Lähteandmed!$H$45*(Kraadpäevad!$G$4-Kraadpäevad!C3533)),Lähteandmed!$I$45)</f>
        <v/>
      </c>
      <c r="N3533" s="114">
        <f>IFERROR(($G$4-M3533)/($G$4-C3533),Lähteandmed!$H$45)</f>
        <v>0</v>
      </c>
      <c r="O3533" s="276">
        <f t="shared" si="111"/>
        <v>9.6</v>
      </c>
      <c r="P3533" s="276">
        <f>IF(O3533&lt;($G$6-1),Lähteandmed!$E$45*1.2*1.005*(($G$6-1)-O3533),0)</f>
        <v>12.968938079999999</v>
      </c>
    </row>
    <row r="3534" spans="2:16">
      <c r="B3534" s="113">
        <v>3530</v>
      </c>
      <c r="C3534" s="113">
        <v>9.3000000000000007</v>
      </c>
      <c r="D3534" s="276">
        <f t="shared" si="110"/>
        <v>0.68879749586557892</v>
      </c>
      <c r="L3534" s="114">
        <f>IF(C3534&lt;$G$6,Lähteandmed!$E$45*1.2*1.005*($G$6-O3534),0)</f>
        <v>15.247265039999998</v>
      </c>
      <c r="M3534" s="276" t="str">
        <f>IF(($G$4-Lähteandmed!$H$45*(Kraadpäevad!$G$4-Kraadpäevad!C3534))&gt;Lähteandmed!$I$45,($G$4-Lähteandmed!$H$45*(Kraadpäevad!$G$4-Kraadpäevad!C3534)),Lähteandmed!$I$45)</f>
        <v/>
      </c>
      <c r="N3534" s="114">
        <f>IFERROR(($G$4-M3534)/($G$4-C3534),Lähteandmed!$H$45)</f>
        <v>0</v>
      </c>
      <c r="O3534" s="276">
        <f t="shared" si="111"/>
        <v>9.3000000000000007</v>
      </c>
      <c r="P3534" s="276">
        <f>IF(O3534&lt;($G$6-1),Lähteandmed!$E$45*1.2*1.005*(($G$6-1)-O3534),0)</f>
        <v>13.494705839999998</v>
      </c>
    </row>
    <row r="3535" spans="2:16">
      <c r="B3535" s="113">
        <v>3531</v>
      </c>
      <c r="C3535" s="113">
        <v>9.1</v>
      </c>
      <c r="D3535" s="276">
        <f t="shared" si="110"/>
        <v>0.88879749586557999</v>
      </c>
      <c r="L3535" s="114">
        <f>IF(C3535&lt;$G$6,Lähteandmed!$E$45*1.2*1.005*($G$6-O3535),0)</f>
        <v>15.59777688</v>
      </c>
      <c r="M3535" s="276" t="str">
        <f>IF(($G$4-Lähteandmed!$H$45*(Kraadpäevad!$G$4-Kraadpäevad!C3535))&gt;Lähteandmed!$I$45,($G$4-Lähteandmed!$H$45*(Kraadpäevad!$G$4-Kraadpäevad!C3535)),Lähteandmed!$I$45)</f>
        <v/>
      </c>
      <c r="N3535" s="114">
        <f>IFERROR(($G$4-M3535)/($G$4-C3535),Lähteandmed!$H$45)</f>
        <v>0</v>
      </c>
      <c r="O3535" s="276">
        <f t="shared" si="111"/>
        <v>9.1</v>
      </c>
      <c r="P3535" s="276">
        <f>IF(O3535&lt;($G$6-1),Lähteandmed!$E$45*1.2*1.005*(($G$6-1)-O3535),0)</f>
        <v>13.845217679999999</v>
      </c>
    </row>
    <row r="3536" spans="2:16">
      <c r="B3536" s="113">
        <v>3532</v>
      </c>
      <c r="C3536" s="113">
        <v>8.6999999999999993</v>
      </c>
      <c r="D3536" s="276">
        <f t="shared" si="110"/>
        <v>1.2887974958655803</v>
      </c>
      <c r="L3536" s="114">
        <f>IF(C3536&lt;$G$6,Lähteandmed!$E$45*1.2*1.005*($G$6-O3536),0)</f>
        <v>16.29880056</v>
      </c>
      <c r="M3536" s="276" t="str">
        <f>IF(($G$4-Lähteandmed!$H$45*(Kraadpäevad!$G$4-Kraadpäevad!C3536))&gt;Lähteandmed!$I$45,($G$4-Lähteandmed!$H$45*(Kraadpäevad!$G$4-Kraadpäevad!C3536)),Lähteandmed!$I$45)</f>
        <v/>
      </c>
      <c r="N3536" s="114">
        <f>IFERROR(($G$4-M3536)/($G$4-C3536),Lähteandmed!$H$45)</f>
        <v>0</v>
      </c>
      <c r="O3536" s="276">
        <f t="shared" si="111"/>
        <v>8.6999999999999993</v>
      </c>
      <c r="P3536" s="276">
        <f>IF(O3536&lt;($G$6-1),Lähteandmed!$E$45*1.2*1.005*(($G$6-1)-O3536),0)</f>
        <v>14.54624136</v>
      </c>
    </row>
    <row r="3537" spans="2:16">
      <c r="B3537" s="113">
        <v>3533</v>
      </c>
      <c r="C3537" s="113">
        <v>8.1999999999999993</v>
      </c>
      <c r="D3537" s="276">
        <f t="shared" si="110"/>
        <v>1.7887974958655803</v>
      </c>
      <c r="L3537" s="114">
        <f>IF(C3537&lt;$G$6,Lähteandmed!$E$45*1.2*1.005*($G$6-O3537),0)</f>
        <v>17.17508016</v>
      </c>
      <c r="M3537" s="276" t="str">
        <f>IF(($G$4-Lähteandmed!$H$45*(Kraadpäevad!$G$4-Kraadpäevad!C3537))&gt;Lähteandmed!$I$45,($G$4-Lähteandmed!$H$45*(Kraadpäevad!$G$4-Kraadpäevad!C3537)),Lähteandmed!$I$45)</f>
        <v/>
      </c>
      <c r="N3537" s="114">
        <f>IFERROR(($G$4-M3537)/($G$4-C3537),Lähteandmed!$H$45)</f>
        <v>0</v>
      </c>
      <c r="O3537" s="276">
        <f t="shared" si="111"/>
        <v>8.1999999999999993</v>
      </c>
      <c r="P3537" s="276">
        <f>IF(O3537&lt;($G$6-1),Lähteandmed!$E$45*1.2*1.005*(($G$6-1)-O3537),0)</f>
        <v>15.42252096</v>
      </c>
    </row>
    <row r="3538" spans="2:16">
      <c r="B3538" s="113">
        <v>3534</v>
      </c>
      <c r="C3538" s="113">
        <v>7.8</v>
      </c>
      <c r="D3538" s="276">
        <f t="shared" si="110"/>
        <v>2.1887974958655798</v>
      </c>
      <c r="L3538" s="114">
        <f>IF(C3538&lt;$G$6,Lähteandmed!$E$45*1.2*1.005*($G$6-O3538),0)</f>
        <v>17.876103839999999</v>
      </c>
      <c r="M3538" s="276" t="str">
        <f>IF(($G$4-Lähteandmed!$H$45*(Kraadpäevad!$G$4-Kraadpäevad!C3538))&gt;Lähteandmed!$I$45,($G$4-Lähteandmed!$H$45*(Kraadpäevad!$G$4-Kraadpäevad!C3538)),Lähteandmed!$I$45)</f>
        <v/>
      </c>
      <c r="N3538" s="114">
        <f>IFERROR(($G$4-M3538)/($G$4-C3538),Lähteandmed!$H$45)</f>
        <v>0</v>
      </c>
      <c r="O3538" s="276">
        <f t="shared" si="111"/>
        <v>7.8</v>
      </c>
      <c r="P3538" s="276">
        <f>IF(O3538&lt;($G$6-1),Lähteandmed!$E$45*1.2*1.005*(($G$6-1)-O3538),0)</f>
        <v>16.123544639999999</v>
      </c>
    </row>
    <row r="3539" spans="2:16">
      <c r="B3539" s="113">
        <v>3535</v>
      </c>
      <c r="C3539" s="113">
        <v>8</v>
      </c>
      <c r="D3539" s="276">
        <f t="shared" si="110"/>
        <v>1.9887974958655796</v>
      </c>
      <c r="L3539" s="114">
        <f>IF(C3539&lt;$G$6,Lähteandmed!$E$45*1.2*1.005*($G$6-O3539),0)</f>
        <v>17.525592</v>
      </c>
      <c r="M3539" s="276" t="str">
        <f>IF(($G$4-Lähteandmed!$H$45*(Kraadpäevad!$G$4-Kraadpäevad!C3539))&gt;Lähteandmed!$I$45,($G$4-Lähteandmed!$H$45*(Kraadpäevad!$G$4-Kraadpäevad!C3539)),Lähteandmed!$I$45)</f>
        <v/>
      </c>
      <c r="N3539" s="114">
        <f>IFERROR(($G$4-M3539)/($G$4-C3539),Lähteandmed!$H$45)</f>
        <v>0</v>
      </c>
      <c r="O3539" s="276">
        <f t="shared" si="111"/>
        <v>8</v>
      </c>
      <c r="P3539" s="276">
        <f>IF(O3539&lt;($G$6-1),Lähteandmed!$E$45*1.2*1.005*(($G$6-1)-O3539),0)</f>
        <v>15.773032799999999</v>
      </c>
    </row>
    <row r="3540" spans="2:16">
      <c r="B3540" s="113">
        <v>3536</v>
      </c>
      <c r="C3540" s="113">
        <v>8.1</v>
      </c>
      <c r="D3540" s="276">
        <f t="shared" si="110"/>
        <v>1.88879749586558</v>
      </c>
      <c r="L3540" s="114">
        <f>IF(C3540&lt;$G$6,Lähteandmed!$E$45*1.2*1.005*($G$6-O3540),0)</f>
        <v>17.350336079999998</v>
      </c>
      <c r="M3540" s="276" t="str">
        <f>IF(($G$4-Lähteandmed!$H$45*(Kraadpäevad!$G$4-Kraadpäevad!C3540))&gt;Lähteandmed!$I$45,($G$4-Lähteandmed!$H$45*(Kraadpäevad!$G$4-Kraadpäevad!C3540)),Lähteandmed!$I$45)</f>
        <v/>
      </c>
      <c r="N3540" s="114">
        <f>IFERROR(($G$4-M3540)/($G$4-C3540),Lähteandmed!$H$45)</f>
        <v>0</v>
      </c>
      <c r="O3540" s="276">
        <f t="shared" si="111"/>
        <v>8.1</v>
      </c>
      <c r="P3540" s="276">
        <f>IF(O3540&lt;($G$6-1),Lähteandmed!$E$45*1.2*1.005*(($G$6-1)-O3540),0)</f>
        <v>15.59777688</v>
      </c>
    </row>
    <row r="3541" spans="2:16">
      <c r="B3541" s="113">
        <v>3537</v>
      </c>
      <c r="C3541" s="113">
        <v>8.3000000000000007</v>
      </c>
      <c r="D3541" s="276">
        <f t="shared" si="110"/>
        <v>1.6887974958655789</v>
      </c>
      <c r="L3541" s="114">
        <f>IF(C3541&lt;$G$6,Lähteandmed!$E$45*1.2*1.005*($G$6-O3541),0)</f>
        <v>16.999824239999999</v>
      </c>
      <c r="M3541" s="276" t="str">
        <f>IF(($G$4-Lähteandmed!$H$45*(Kraadpäevad!$G$4-Kraadpäevad!C3541))&gt;Lähteandmed!$I$45,($G$4-Lähteandmed!$H$45*(Kraadpäevad!$G$4-Kraadpäevad!C3541)),Lähteandmed!$I$45)</f>
        <v/>
      </c>
      <c r="N3541" s="114">
        <f>IFERROR(($G$4-M3541)/($G$4-C3541),Lähteandmed!$H$45)</f>
        <v>0</v>
      </c>
      <c r="O3541" s="276">
        <f t="shared" si="111"/>
        <v>8.3000000000000007</v>
      </c>
      <c r="P3541" s="276">
        <f>IF(O3541&lt;($G$6-1),Lähteandmed!$E$45*1.2*1.005*(($G$6-1)-O3541),0)</f>
        <v>15.247265039999998</v>
      </c>
    </row>
    <row r="3542" spans="2:16">
      <c r="B3542" s="113">
        <v>3538</v>
      </c>
      <c r="C3542" s="113">
        <v>8.6</v>
      </c>
      <c r="D3542" s="276">
        <f t="shared" si="110"/>
        <v>1.38879749586558</v>
      </c>
      <c r="L3542" s="114">
        <f>IF(C3542&lt;$G$6,Lähteandmed!$E$45*1.2*1.005*($G$6-O3542),0)</f>
        <v>16.474056479999998</v>
      </c>
      <c r="M3542" s="276" t="str">
        <f>IF(($G$4-Lähteandmed!$H$45*(Kraadpäevad!$G$4-Kraadpäevad!C3542))&gt;Lähteandmed!$I$45,($G$4-Lähteandmed!$H$45*(Kraadpäevad!$G$4-Kraadpäevad!C3542)),Lähteandmed!$I$45)</f>
        <v/>
      </c>
      <c r="N3542" s="114">
        <f>IFERROR(($G$4-M3542)/($G$4-C3542),Lähteandmed!$H$45)</f>
        <v>0</v>
      </c>
      <c r="O3542" s="276">
        <f t="shared" si="111"/>
        <v>8.6</v>
      </c>
      <c r="P3542" s="276">
        <f>IF(O3542&lt;($G$6-1),Lähteandmed!$E$45*1.2*1.005*(($G$6-1)-O3542),0)</f>
        <v>14.721497279999999</v>
      </c>
    </row>
    <row r="3543" spans="2:16">
      <c r="B3543" s="113">
        <v>3539</v>
      </c>
      <c r="C3543" s="113">
        <v>9</v>
      </c>
      <c r="D3543" s="276">
        <f t="shared" si="110"/>
        <v>0.98879749586557963</v>
      </c>
      <c r="L3543" s="114">
        <f>IF(C3543&lt;$G$6,Lähteandmed!$E$45*1.2*1.005*($G$6-O3543),0)</f>
        <v>15.773032799999999</v>
      </c>
      <c r="M3543" s="276" t="str">
        <f>IF(($G$4-Lähteandmed!$H$45*(Kraadpäevad!$G$4-Kraadpäevad!C3543))&gt;Lähteandmed!$I$45,($G$4-Lähteandmed!$H$45*(Kraadpäevad!$G$4-Kraadpäevad!C3543)),Lähteandmed!$I$45)</f>
        <v/>
      </c>
      <c r="N3543" s="114">
        <f>IFERROR(($G$4-M3543)/($G$4-C3543),Lähteandmed!$H$45)</f>
        <v>0</v>
      </c>
      <c r="O3543" s="276">
        <f t="shared" si="111"/>
        <v>9</v>
      </c>
      <c r="P3543" s="276">
        <f>IF(O3543&lt;($G$6-1),Lähteandmed!$E$45*1.2*1.005*(($G$6-1)-O3543),0)</f>
        <v>14.020473599999999</v>
      </c>
    </row>
    <row r="3544" spans="2:16">
      <c r="B3544" s="113">
        <v>3540</v>
      </c>
      <c r="C3544" s="113">
        <v>9.3000000000000007</v>
      </c>
      <c r="D3544" s="276">
        <f t="shared" si="110"/>
        <v>0.68879749586557892</v>
      </c>
      <c r="L3544" s="114">
        <f>IF(C3544&lt;$G$6,Lähteandmed!$E$45*1.2*1.005*($G$6-O3544),0)</f>
        <v>15.247265039999998</v>
      </c>
      <c r="M3544" s="276" t="str">
        <f>IF(($G$4-Lähteandmed!$H$45*(Kraadpäevad!$G$4-Kraadpäevad!C3544))&gt;Lähteandmed!$I$45,($G$4-Lähteandmed!$H$45*(Kraadpäevad!$G$4-Kraadpäevad!C3544)),Lähteandmed!$I$45)</f>
        <v/>
      </c>
      <c r="N3544" s="114">
        <f>IFERROR(($G$4-M3544)/($G$4-C3544),Lähteandmed!$H$45)</f>
        <v>0</v>
      </c>
      <c r="O3544" s="276">
        <f t="shared" si="111"/>
        <v>9.3000000000000007</v>
      </c>
      <c r="P3544" s="276">
        <f>IF(O3544&lt;($G$6-1),Lähteandmed!$E$45*1.2*1.005*(($G$6-1)-O3544),0)</f>
        <v>13.494705839999998</v>
      </c>
    </row>
    <row r="3545" spans="2:16">
      <c r="B3545" s="113">
        <v>3541</v>
      </c>
      <c r="C3545" s="113">
        <v>9.8000000000000007</v>
      </c>
      <c r="D3545" s="276">
        <f t="shared" si="110"/>
        <v>0.18879749586557892</v>
      </c>
      <c r="L3545" s="114">
        <f>IF(C3545&lt;$G$6,Lähteandmed!$E$45*1.2*1.005*($G$6-O3545),0)</f>
        <v>14.370985439999998</v>
      </c>
      <c r="M3545" s="276" t="str">
        <f>IF(($G$4-Lähteandmed!$H$45*(Kraadpäevad!$G$4-Kraadpäevad!C3545))&gt;Lähteandmed!$I$45,($G$4-Lähteandmed!$H$45*(Kraadpäevad!$G$4-Kraadpäevad!C3545)),Lähteandmed!$I$45)</f>
        <v/>
      </c>
      <c r="N3545" s="114">
        <f>IFERROR(($G$4-M3545)/($G$4-C3545),Lähteandmed!$H$45)</f>
        <v>0</v>
      </c>
      <c r="O3545" s="276">
        <f t="shared" si="111"/>
        <v>9.8000000000000007</v>
      </c>
      <c r="P3545" s="276">
        <f>IF(O3545&lt;($G$6-1),Lähteandmed!$E$45*1.2*1.005*(($G$6-1)-O3545),0)</f>
        <v>12.618426239999998</v>
      </c>
    </row>
    <row r="3546" spans="2:16">
      <c r="B3546" s="113">
        <v>3542</v>
      </c>
      <c r="C3546" s="113">
        <v>10.199999999999999</v>
      </c>
      <c r="D3546" s="276" t="str">
        <f t="shared" si="110"/>
        <v>0</v>
      </c>
      <c r="L3546" s="114">
        <f>IF(C3546&lt;$G$6,Lähteandmed!$E$45*1.2*1.005*($G$6-O3546),0)</f>
        <v>13.66996176</v>
      </c>
      <c r="M3546" s="276" t="str">
        <f>IF(($G$4-Lähteandmed!$H$45*(Kraadpäevad!$G$4-Kraadpäevad!C3546))&gt;Lähteandmed!$I$45,($G$4-Lähteandmed!$H$45*(Kraadpäevad!$G$4-Kraadpäevad!C3546)),Lähteandmed!$I$45)</f>
        <v/>
      </c>
      <c r="N3546" s="114">
        <f>IFERROR(($G$4-M3546)/($G$4-C3546),Lähteandmed!$H$45)</f>
        <v>0</v>
      </c>
      <c r="O3546" s="276">
        <f t="shared" si="111"/>
        <v>10.199999999999999</v>
      </c>
      <c r="P3546" s="276">
        <f>IF(O3546&lt;($G$6-1),Lähteandmed!$E$45*1.2*1.005*(($G$6-1)-O3546),0)</f>
        <v>11.917402560000001</v>
      </c>
    </row>
    <row r="3547" spans="2:16">
      <c r="B3547" s="113">
        <v>3543</v>
      </c>
      <c r="C3547" s="113">
        <v>10.7</v>
      </c>
      <c r="D3547" s="276" t="str">
        <f t="shared" si="110"/>
        <v>0</v>
      </c>
      <c r="L3547" s="114">
        <f>IF(C3547&lt;$G$6,Lähteandmed!$E$45*1.2*1.005*($G$6-O3547),0)</f>
        <v>12.793682159999999</v>
      </c>
      <c r="M3547" s="276" t="str">
        <f>IF(($G$4-Lähteandmed!$H$45*(Kraadpäevad!$G$4-Kraadpäevad!C3547))&gt;Lähteandmed!$I$45,($G$4-Lähteandmed!$H$45*(Kraadpäevad!$G$4-Kraadpäevad!C3547)),Lähteandmed!$I$45)</f>
        <v/>
      </c>
      <c r="N3547" s="114">
        <f>IFERROR(($G$4-M3547)/($G$4-C3547),Lähteandmed!$H$45)</f>
        <v>0</v>
      </c>
      <c r="O3547" s="276">
        <f t="shared" si="111"/>
        <v>10.7</v>
      </c>
      <c r="P3547" s="276">
        <f>IF(O3547&lt;($G$6-1),Lähteandmed!$E$45*1.2*1.005*(($G$6-1)-O3547),0)</f>
        <v>11.041122960000001</v>
      </c>
    </row>
    <row r="3548" spans="2:16">
      <c r="B3548" s="113">
        <v>3544</v>
      </c>
      <c r="C3548" s="113">
        <v>10.3</v>
      </c>
      <c r="D3548" s="276" t="str">
        <f t="shared" si="110"/>
        <v>0</v>
      </c>
      <c r="L3548" s="114">
        <f>IF(C3548&lt;$G$6,Lähteandmed!$E$45*1.2*1.005*($G$6-O3548),0)</f>
        <v>13.494705839999998</v>
      </c>
      <c r="M3548" s="276" t="str">
        <f>IF(($G$4-Lähteandmed!$H$45*(Kraadpäevad!$G$4-Kraadpäevad!C3548))&gt;Lähteandmed!$I$45,($G$4-Lähteandmed!$H$45*(Kraadpäevad!$G$4-Kraadpäevad!C3548)),Lähteandmed!$I$45)</f>
        <v/>
      </c>
      <c r="N3548" s="114">
        <f>IFERROR(($G$4-M3548)/($G$4-C3548),Lähteandmed!$H$45)</f>
        <v>0</v>
      </c>
      <c r="O3548" s="276">
        <f t="shared" si="111"/>
        <v>10.3</v>
      </c>
      <c r="P3548" s="276">
        <f>IF(O3548&lt;($G$6-1),Lähteandmed!$E$45*1.2*1.005*(($G$6-1)-O3548),0)</f>
        <v>11.742146639999998</v>
      </c>
    </row>
    <row r="3549" spans="2:16">
      <c r="B3549" s="113">
        <v>3545</v>
      </c>
      <c r="C3549" s="113">
        <v>9.8000000000000007</v>
      </c>
      <c r="D3549" s="276">
        <f t="shared" si="110"/>
        <v>0.18879749586557892</v>
      </c>
      <c r="L3549" s="114">
        <f>IF(C3549&lt;$G$6,Lähteandmed!$E$45*1.2*1.005*($G$6-O3549),0)</f>
        <v>14.370985439999998</v>
      </c>
      <c r="M3549" s="276" t="str">
        <f>IF(($G$4-Lähteandmed!$H$45*(Kraadpäevad!$G$4-Kraadpäevad!C3549))&gt;Lähteandmed!$I$45,($G$4-Lähteandmed!$H$45*(Kraadpäevad!$G$4-Kraadpäevad!C3549)),Lähteandmed!$I$45)</f>
        <v/>
      </c>
      <c r="N3549" s="114">
        <f>IFERROR(($G$4-M3549)/($G$4-C3549),Lähteandmed!$H$45)</f>
        <v>0</v>
      </c>
      <c r="O3549" s="276">
        <f t="shared" si="111"/>
        <v>9.8000000000000007</v>
      </c>
      <c r="P3549" s="276">
        <f>IF(O3549&lt;($G$6-1),Lähteandmed!$E$45*1.2*1.005*(($G$6-1)-O3549),0)</f>
        <v>12.618426239999998</v>
      </c>
    </row>
    <row r="3550" spans="2:16">
      <c r="B3550" s="113">
        <v>3546</v>
      </c>
      <c r="C3550" s="113">
        <v>9.4</v>
      </c>
      <c r="D3550" s="276">
        <f t="shared" si="110"/>
        <v>0.58879749586557928</v>
      </c>
      <c r="L3550" s="114">
        <f>IF(C3550&lt;$G$6,Lähteandmed!$E$45*1.2*1.005*($G$6-O3550),0)</f>
        <v>15.072009119999999</v>
      </c>
      <c r="M3550" s="276" t="str">
        <f>IF(($G$4-Lähteandmed!$H$45*(Kraadpäevad!$G$4-Kraadpäevad!C3550))&gt;Lähteandmed!$I$45,($G$4-Lähteandmed!$H$45*(Kraadpäevad!$G$4-Kraadpäevad!C3550)),Lähteandmed!$I$45)</f>
        <v/>
      </c>
      <c r="N3550" s="114">
        <f>IFERROR(($G$4-M3550)/($G$4-C3550),Lähteandmed!$H$45)</f>
        <v>0</v>
      </c>
      <c r="O3550" s="276">
        <f t="shared" si="111"/>
        <v>9.4</v>
      </c>
      <c r="P3550" s="276">
        <f>IF(O3550&lt;($G$6-1),Lähteandmed!$E$45*1.2*1.005*(($G$6-1)-O3550),0)</f>
        <v>13.319449919999998</v>
      </c>
    </row>
    <row r="3551" spans="2:16">
      <c r="B3551" s="113">
        <v>3547</v>
      </c>
      <c r="C3551" s="113">
        <v>9.6999999999999993</v>
      </c>
      <c r="D3551" s="276">
        <f t="shared" si="110"/>
        <v>0.28879749586558034</v>
      </c>
      <c r="L3551" s="114">
        <f>IF(C3551&lt;$G$6,Lähteandmed!$E$45*1.2*1.005*($G$6-O3551),0)</f>
        <v>14.54624136</v>
      </c>
      <c r="M3551" s="276" t="str">
        <f>IF(($G$4-Lähteandmed!$H$45*(Kraadpäevad!$G$4-Kraadpäevad!C3551))&gt;Lähteandmed!$I$45,($G$4-Lähteandmed!$H$45*(Kraadpäevad!$G$4-Kraadpäevad!C3551)),Lähteandmed!$I$45)</f>
        <v/>
      </c>
      <c r="N3551" s="114">
        <f>IFERROR(($G$4-M3551)/($G$4-C3551),Lähteandmed!$H$45)</f>
        <v>0</v>
      </c>
      <c r="O3551" s="276">
        <f t="shared" si="111"/>
        <v>9.6999999999999993</v>
      </c>
      <c r="P3551" s="276">
        <f>IF(O3551&lt;($G$6-1),Lähteandmed!$E$45*1.2*1.005*(($G$6-1)-O3551),0)</f>
        <v>12.793682159999999</v>
      </c>
    </row>
    <row r="3552" spans="2:16">
      <c r="B3552" s="113">
        <v>3548</v>
      </c>
      <c r="C3552" s="113">
        <v>10.1</v>
      </c>
      <c r="D3552" s="276" t="str">
        <f t="shared" si="110"/>
        <v>0</v>
      </c>
      <c r="L3552" s="114">
        <f>IF(C3552&lt;$G$6,Lähteandmed!$E$45*1.2*1.005*($G$6-O3552),0)</f>
        <v>13.845217679999999</v>
      </c>
      <c r="M3552" s="276" t="str">
        <f>IF(($G$4-Lähteandmed!$H$45*(Kraadpäevad!$G$4-Kraadpäevad!C3552))&gt;Lähteandmed!$I$45,($G$4-Lähteandmed!$H$45*(Kraadpäevad!$G$4-Kraadpäevad!C3552)),Lähteandmed!$I$45)</f>
        <v/>
      </c>
      <c r="N3552" s="114">
        <f>IFERROR(($G$4-M3552)/($G$4-C3552),Lähteandmed!$H$45)</f>
        <v>0</v>
      </c>
      <c r="O3552" s="276">
        <f t="shared" si="111"/>
        <v>10.1</v>
      </c>
      <c r="P3552" s="276">
        <f>IF(O3552&lt;($G$6-1),Lähteandmed!$E$45*1.2*1.005*(($G$6-1)-O3552),0)</f>
        <v>12.092658479999999</v>
      </c>
    </row>
    <row r="3553" spans="2:16">
      <c r="B3553" s="113">
        <v>3549</v>
      </c>
      <c r="C3553" s="113">
        <v>10.4</v>
      </c>
      <c r="D3553" s="276" t="str">
        <f t="shared" si="110"/>
        <v>0</v>
      </c>
      <c r="L3553" s="114">
        <f>IF(C3553&lt;$G$6,Lähteandmed!$E$45*1.2*1.005*($G$6-O3553),0)</f>
        <v>13.319449919999998</v>
      </c>
      <c r="M3553" s="276" t="str">
        <f>IF(($G$4-Lähteandmed!$H$45*(Kraadpäevad!$G$4-Kraadpäevad!C3553))&gt;Lähteandmed!$I$45,($G$4-Lähteandmed!$H$45*(Kraadpäevad!$G$4-Kraadpäevad!C3553)),Lähteandmed!$I$45)</f>
        <v/>
      </c>
      <c r="N3553" s="114">
        <f>IFERROR(($G$4-M3553)/($G$4-C3553),Lähteandmed!$H$45)</f>
        <v>0</v>
      </c>
      <c r="O3553" s="276">
        <f t="shared" si="111"/>
        <v>10.4</v>
      </c>
      <c r="P3553" s="276">
        <f>IF(O3553&lt;($G$6-1),Lähteandmed!$E$45*1.2*1.005*(($G$6-1)-O3553),0)</f>
        <v>11.566890719999998</v>
      </c>
    </row>
    <row r="3554" spans="2:16">
      <c r="B3554" s="113">
        <v>3550</v>
      </c>
      <c r="C3554" s="113">
        <v>8.9</v>
      </c>
      <c r="D3554" s="276">
        <f t="shared" si="110"/>
        <v>1.0887974958655793</v>
      </c>
      <c r="L3554" s="114">
        <f>IF(C3554&lt;$G$6,Lähteandmed!$E$45*1.2*1.005*($G$6-O3554),0)</f>
        <v>15.948288719999999</v>
      </c>
      <c r="M3554" s="276" t="str">
        <f>IF(($G$4-Lähteandmed!$H$45*(Kraadpäevad!$G$4-Kraadpäevad!C3554))&gt;Lähteandmed!$I$45,($G$4-Lähteandmed!$H$45*(Kraadpäevad!$G$4-Kraadpäevad!C3554)),Lähteandmed!$I$45)</f>
        <v/>
      </c>
      <c r="N3554" s="114">
        <f>IFERROR(($G$4-M3554)/($G$4-C3554),Lähteandmed!$H$45)</f>
        <v>0</v>
      </c>
      <c r="O3554" s="276">
        <f t="shared" si="111"/>
        <v>8.9</v>
      </c>
      <c r="P3554" s="276">
        <f>IF(O3554&lt;($G$6-1),Lähteandmed!$E$45*1.2*1.005*(($G$6-1)-O3554),0)</f>
        <v>14.195729519999999</v>
      </c>
    </row>
    <row r="3555" spans="2:16">
      <c r="B3555" s="113">
        <v>3551</v>
      </c>
      <c r="C3555" s="113">
        <v>7.3</v>
      </c>
      <c r="D3555" s="276">
        <f t="shared" si="110"/>
        <v>2.6887974958655798</v>
      </c>
      <c r="L3555" s="114">
        <f>IF(C3555&lt;$G$6,Lähteandmed!$E$45*1.2*1.005*($G$6-O3555),0)</f>
        <v>18.752383439999999</v>
      </c>
      <c r="M3555" s="276" t="str">
        <f>IF(($G$4-Lähteandmed!$H$45*(Kraadpäevad!$G$4-Kraadpäevad!C3555))&gt;Lähteandmed!$I$45,($G$4-Lähteandmed!$H$45*(Kraadpäevad!$G$4-Kraadpäevad!C3555)),Lähteandmed!$I$45)</f>
        <v/>
      </c>
      <c r="N3555" s="114">
        <f>IFERROR(($G$4-M3555)/($G$4-C3555),Lähteandmed!$H$45)</f>
        <v>0</v>
      </c>
      <c r="O3555" s="276">
        <f t="shared" si="111"/>
        <v>7.3</v>
      </c>
      <c r="P3555" s="276">
        <f>IF(O3555&lt;($G$6-1),Lähteandmed!$E$45*1.2*1.005*(($G$6-1)-O3555),0)</f>
        <v>16.999824239999999</v>
      </c>
    </row>
    <row r="3556" spans="2:16">
      <c r="B3556" s="113">
        <v>3552</v>
      </c>
      <c r="C3556" s="113">
        <v>5.8</v>
      </c>
      <c r="D3556" s="276">
        <f t="shared" si="110"/>
        <v>4.1887974958655798</v>
      </c>
      <c r="L3556" s="114">
        <f>IF(C3556&lt;$G$6,Lähteandmed!$E$45*1.2*1.005*($G$6-O3556),0)</f>
        <v>21.381222239999996</v>
      </c>
      <c r="M3556" s="276" t="str">
        <f>IF(($G$4-Lähteandmed!$H$45*(Kraadpäevad!$G$4-Kraadpäevad!C3556))&gt;Lähteandmed!$I$45,($G$4-Lähteandmed!$H$45*(Kraadpäevad!$G$4-Kraadpäevad!C3556)),Lähteandmed!$I$45)</f>
        <v/>
      </c>
      <c r="N3556" s="114">
        <f>IFERROR(($G$4-M3556)/($G$4-C3556),Lähteandmed!$H$45)</f>
        <v>0</v>
      </c>
      <c r="O3556" s="276">
        <f t="shared" si="111"/>
        <v>5.8</v>
      </c>
      <c r="P3556" s="276">
        <f>IF(O3556&lt;($G$6-1),Lähteandmed!$E$45*1.2*1.005*(($G$6-1)-O3556),0)</f>
        <v>19.628663039999996</v>
      </c>
    </row>
    <row r="3557" spans="2:16">
      <c r="B3557" s="113">
        <v>3553</v>
      </c>
      <c r="C3557" s="113">
        <v>4.7</v>
      </c>
      <c r="D3557" s="276">
        <f t="shared" si="110"/>
        <v>5.2887974958655795</v>
      </c>
      <c r="L3557" s="114">
        <f>IF(C3557&lt;$G$6,Lähteandmed!$E$45*1.2*1.005*($G$6-O3557),0)</f>
        <v>23.309037359999998</v>
      </c>
      <c r="M3557" s="276" t="str">
        <f>IF(($G$4-Lähteandmed!$H$45*(Kraadpäevad!$G$4-Kraadpäevad!C3557))&gt;Lähteandmed!$I$45,($G$4-Lähteandmed!$H$45*(Kraadpäevad!$G$4-Kraadpäevad!C3557)),Lähteandmed!$I$45)</f>
        <v/>
      </c>
      <c r="N3557" s="114">
        <f>IFERROR(($G$4-M3557)/($G$4-C3557),Lähteandmed!$H$45)</f>
        <v>0</v>
      </c>
      <c r="O3557" s="276">
        <f t="shared" si="111"/>
        <v>4.7</v>
      </c>
      <c r="P3557" s="276">
        <f>IF(O3557&lt;($G$6-1),Lähteandmed!$E$45*1.2*1.005*(($G$6-1)-O3557),0)</f>
        <v>21.556478160000001</v>
      </c>
    </row>
    <row r="3558" spans="2:16">
      <c r="B3558" s="113">
        <v>3554</v>
      </c>
      <c r="C3558" s="113">
        <v>3.5</v>
      </c>
      <c r="D3558" s="276">
        <f t="shared" si="110"/>
        <v>6.4887974958655796</v>
      </c>
      <c r="L3558" s="114">
        <f>IF(C3558&lt;$G$6,Lähteandmed!$E$45*1.2*1.005*($G$6-O3558),0)</f>
        <v>25.412108399999997</v>
      </c>
      <c r="M3558" s="276" t="str">
        <f>IF(($G$4-Lähteandmed!$H$45*(Kraadpäevad!$G$4-Kraadpäevad!C3558))&gt;Lähteandmed!$I$45,($G$4-Lähteandmed!$H$45*(Kraadpäevad!$G$4-Kraadpäevad!C3558)),Lähteandmed!$I$45)</f>
        <v/>
      </c>
      <c r="N3558" s="114">
        <f>IFERROR(($G$4-M3558)/($G$4-C3558),Lähteandmed!$H$45)</f>
        <v>0</v>
      </c>
      <c r="O3558" s="276">
        <f t="shared" si="111"/>
        <v>3.5</v>
      </c>
      <c r="P3558" s="276">
        <f>IF(O3558&lt;($G$6-1),Lähteandmed!$E$45*1.2*1.005*(($G$6-1)-O3558),0)</f>
        <v>23.659549199999997</v>
      </c>
    </row>
    <row r="3559" spans="2:16">
      <c r="B3559" s="113">
        <v>3555</v>
      </c>
      <c r="C3559" s="113">
        <v>2.4</v>
      </c>
      <c r="D3559" s="276">
        <f t="shared" si="110"/>
        <v>7.5887974958655793</v>
      </c>
      <c r="L3559" s="114">
        <f>IF(C3559&lt;$G$6,Lähteandmed!$E$45*1.2*1.005*($G$6-O3559),0)</f>
        <v>27.339923519999996</v>
      </c>
      <c r="M3559" s="276" t="str">
        <f>IF(($G$4-Lähteandmed!$H$45*(Kraadpäevad!$G$4-Kraadpäevad!C3559))&gt;Lähteandmed!$I$45,($G$4-Lähteandmed!$H$45*(Kraadpäevad!$G$4-Kraadpäevad!C3559)),Lähteandmed!$I$45)</f>
        <v/>
      </c>
      <c r="N3559" s="114">
        <f>IFERROR(($G$4-M3559)/($G$4-C3559),Lähteandmed!$H$45)</f>
        <v>0</v>
      </c>
      <c r="O3559" s="276">
        <f t="shared" si="111"/>
        <v>2.4</v>
      </c>
      <c r="P3559" s="276">
        <f>IF(O3559&lt;($G$6-1),Lähteandmed!$E$45*1.2*1.005*(($G$6-1)-O3559),0)</f>
        <v>25.587364319999999</v>
      </c>
    </row>
    <row r="3560" spans="2:16">
      <c r="B3560" s="113">
        <v>3556</v>
      </c>
      <c r="C3560" s="113">
        <v>2.4</v>
      </c>
      <c r="D3560" s="276">
        <f t="shared" si="110"/>
        <v>7.5887974958655793</v>
      </c>
      <c r="L3560" s="114">
        <f>IF(C3560&lt;$G$6,Lähteandmed!$E$45*1.2*1.005*($G$6-O3560),0)</f>
        <v>27.339923519999996</v>
      </c>
      <c r="M3560" s="276" t="str">
        <f>IF(($G$4-Lähteandmed!$H$45*(Kraadpäevad!$G$4-Kraadpäevad!C3560))&gt;Lähteandmed!$I$45,($G$4-Lähteandmed!$H$45*(Kraadpäevad!$G$4-Kraadpäevad!C3560)),Lähteandmed!$I$45)</f>
        <v/>
      </c>
      <c r="N3560" s="114">
        <f>IFERROR(($G$4-M3560)/($G$4-C3560),Lähteandmed!$H$45)</f>
        <v>0</v>
      </c>
      <c r="O3560" s="276">
        <f t="shared" si="111"/>
        <v>2.4</v>
      </c>
      <c r="P3560" s="276">
        <f>IF(O3560&lt;($G$6-1),Lähteandmed!$E$45*1.2*1.005*(($G$6-1)-O3560),0)</f>
        <v>25.587364319999999</v>
      </c>
    </row>
    <row r="3561" spans="2:16">
      <c r="B3561" s="113">
        <v>3557</v>
      </c>
      <c r="C3561" s="113">
        <v>2.5</v>
      </c>
      <c r="D3561" s="276">
        <f t="shared" si="110"/>
        <v>7.4887974958655796</v>
      </c>
      <c r="L3561" s="114">
        <f>IF(C3561&lt;$G$6,Lähteandmed!$E$45*1.2*1.005*($G$6-O3561),0)</f>
        <v>27.164667599999998</v>
      </c>
      <c r="M3561" s="276" t="str">
        <f>IF(($G$4-Lähteandmed!$H$45*(Kraadpäevad!$G$4-Kraadpäevad!C3561))&gt;Lähteandmed!$I$45,($G$4-Lähteandmed!$H$45*(Kraadpäevad!$G$4-Kraadpäevad!C3561)),Lähteandmed!$I$45)</f>
        <v/>
      </c>
      <c r="N3561" s="114">
        <f>IFERROR(($G$4-M3561)/($G$4-C3561),Lähteandmed!$H$45)</f>
        <v>0</v>
      </c>
      <c r="O3561" s="276">
        <f t="shared" si="111"/>
        <v>2.5</v>
      </c>
      <c r="P3561" s="276">
        <f>IF(O3561&lt;($G$6-1),Lähteandmed!$E$45*1.2*1.005*(($G$6-1)-O3561),0)</f>
        <v>25.412108399999997</v>
      </c>
    </row>
    <row r="3562" spans="2:16">
      <c r="B3562" s="113">
        <v>3558</v>
      </c>
      <c r="C3562" s="113">
        <v>2.5</v>
      </c>
      <c r="D3562" s="276">
        <f t="shared" si="110"/>
        <v>7.4887974958655796</v>
      </c>
      <c r="L3562" s="114">
        <f>IF(C3562&lt;$G$6,Lähteandmed!$E$45*1.2*1.005*($G$6-O3562),0)</f>
        <v>27.164667599999998</v>
      </c>
      <c r="M3562" s="276" t="str">
        <f>IF(($G$4-Lähteandmed!$H$45*(Kraadpäevad!$G$4-Kraadpäevad!C3562))&gt;Lähteandmed!$I$45,($G$4-Lähteandmed!$H$45*(Kraadpäevad!$G$4-Kraadpäevad!C3562)),Lähteandmed!$I$45)</f>
        <v/>
      </c>
      <c r="N3562" s="114">
        <f>IFERROR(($G$4-M3562)/($G$4-C3562),Lähteandmed!$H$45)</f>
        <v>0</v>
      </c>
      <c r="O3562" s="276">
        <f t="shared" si="111"/>
        <v>2.5</v>
      </c>
      <c r="P3562" s="276">
        <f>IF(O3562&lt;($G$6-1),Lähteandmed!$E$45*1.2*1.005*(($G$6-1)-O3562),0)</f>
        <v>25.412108399999997</v>
      </c>
    </row>
    <row r="3563" spans="2:16">
      <c r="B3563" s="113">
        <v>3559</v>
      </c>
      <c r="C3563" s="113">
        <v>3.9</v>
      </c>
      <c r="D3563" s="276">
        <f t="shared" si="110"/>
        <v>6.0887974958655793</v>
      </c>
      <c r="L3563" s="114">
        <f>IF(C3563&lt;$G$6,Lähteandmed!$E$45*1.2*1.005*($G$6-O3563),0)</f>
        <v>24.711084719999999</v>
      </c>
      <c r="M3563" s="276" t="str">
        <f>IF(($G$4-Lähteandmed!$H$45*(Kraadpäevad!$G$4-Kraadpäevad!C3563))&gt;Lähteandmed!$I$45,($G$4-Lähteandmed!$H$45*(Kraadpäevad!$G$4-Kraadpäevad!C3563)),Lähteandmed!$I$45)</f>
        <v/>
      </c>
      <c r="N3563" s="114">
        <f>IFERROR(($G$4-M3563)/($G$4-C3563),Lähteandmed!$H$45)</f>
        <v>0</v>
      </c>
      <c r="O3563" s="276">
        <f t="shared" si="111"/>
        <v>3.9</v>
      </c>
      <c r="P3563" s="276">
        <f>IF(O3563&lt;($G$6-1),Lähteandmed!$E$45*1.2*1.005*(($G$6-1)-O3563),0)</f>
        <v>22.958525519999998</v>
      </c>
    </row>
    <row r="3564" spans="2:16">
      <c r="B3564" s="113">
        <v>3560</v>
      </c>
      <c r="C3564" s="113">
        <v>5.3</v>
      </c>
      <c r="D3564" s="276">
        <f t="shared" si="110"/>
        <v>4.6887974958655798</v>
      </c>
      <c r="L3564" s="114">
        <f>IF(C3564&lt;$G$6,Lähteandmed!$E$45*1.2*1.005*($G$6-O3564),0)</f>
        <v>22.257501839999996</v>
      </c>
      <c r="M3564" s="276" t="str">
        <f>IF(($G$4-Lähteandmed!$H$45*(Kraadpäevad!$G$4-Kraadpäevad!C3564))&gt;Lähteandmed!$I$45,($G$4-Lähteandmed!$H$45*(Kraadpäevad!$G$4-Kraadpäevad!C3564)),Lähteandmed!$I$45)</f>
        <v/>
      </c>
      <c r="N3564" s="114">
        <f>IFERROR(($G$4-M3564)/($G$4-C3564),Lähteandmed!$H$45)</f>
        <v>0</v>
      </c>
      <c r="O3564" s="276">
        <f t="shared" si="111"/>
        <v>5.3</v>
      </c>
      <c r="P3564" s="276">
        <f>IF(O3564&lt;($G$6-1),Lähteandmed!$E$45*1.2*1.005*(($G$6-1)-O3564),0)</f>
        <v>20.504942639999996</v>
      </c>
    </row>
    <row r="3565" spans="2:16">
      <c r="B3565" s="113">
        <v>3561</v>
      </c>
      <c r="C3565" s="113">
        <v>6.7</v>
      </c>
      <c r="D3565" s="276">
        <f t="shared" si="110"/>
        <v>3.2887974958655795</v>
      </c>
      <c r="L3565" s="114">
        <f>IF(C3565&lt;$G$6,Lähteandmed!$E$45*1.2*1.005*($G$6-O3565),0)</f>
        <v>19.803918960000001</v>
      </c>
      <c r="M3565" s="276" t="str">
        <f>IF(($G$4-Lähteandmed!$H$45*(Kraadpäevad!$G$4-Kraadpäevad!C3565))&gt;Lähteandmed!$I$45,($G$4-Lähteandmed!$H$45*(Kraadpäevad!$G$4-Kraadpäevad!C3565)),Lähteandmed!$I$45)</f>
        <v/>
      </c>
      <c r="N3565" s="114">
        <f>IFERROR(($G$4-M3565)/($G$4-C3565),Lähteandmed!$H$45)</f>
        <v>0</v>
      </c>
      <c r="O3565" s="276">
        <f t="shared" si="111"/>
        <v>6.7</v>
      </c>
      <c r="P3565" s="276">
        <f>IF(O3565&lt;($G$6-1),Lähteandmed!$E$45*1.2*1.005*(($G$6-1)-O3565),0)</f>
        <v>18.05135976</v>
      </c>
    </row>
    <row r="3566" spans="2:16">
      <c r="B3566" s="113">
        <v>3562</v>
      </c>
      <c r="C3566" s="113">
        <v>7.6</v>
      </c>
      <c r="D3566" s="276">
        <f t="shared" si="110"/>
        <v>2.38879749586558</v>
      </c>
      <c r="L3566" s="114">
        <f>IF(C3566&lt;$G$6,Lähteandmed!$E$45*1.2*1.005*($G$6-O3566),0)</f>
        <v>18.226615679999998</v>
      </c>
      <c r="M3566" s="276" t="str">
        <f>IF(($G$4-Lähteandmed!$H$45*(Kraadpäevad!$G$4-Kraadpäevad!C3566))&gt;Lähteandmed!$I$45,($G$4-Lähteandmed!$H$45*(Kraadpäevad!$G$4-Kraadpäevad!C3566)),Lähteandmed!$I$45)</f>
        <v/>
      </c>
      <c r="N3566" s="114">
        <f>IFERROR(($G$4-M3566)/($G$4-C3566),Lähteandmed!$H$45)</f>
        <v>0</v>
      </c>
      <c r="O3566" s="276">
        <f t="shared" si="111"/>
        <v>7.6</v>
      </c>
      <c r="P3566" s="276">
        <f>IF(O3566&lt;($G$6-1),Lähteandmed!$E$45*1.2*1.005*(($G$6-1)-O3566),0)</f>
        <v>16.474056479999998</v>
      </c>
    </row>
    <row r="3567" spans="2:16">
      <c r="B3567" s="113">
        <v>3563</v>
      </c>
      <c r="C3567" s="113">
        <v>8.5</v>
      </c>
      <c r="D3567" s="276">
        <f t="shared" si="110"/>
        <v>1.4887974958655796</v>
      </c>
      <c r="L3567" s="114">
        <f>IF(C3567&lt;$G$6,Lähteandmed!$E$45*1.2*1.005*($G$6-O3567),0)</f>
        <v>16.649312399999999</v>
      </c>
      <c r="M3567" s="276" t="str">
        <f>IF(($G$4-Lähteandmed!$H$45*(Kraadpäevad!$G$4-Kraadpäevad!C3567))&gt;Lähteandmed!$I$45,($G$4-Lähteandmed!$H$45*(Kraadpäevad!$G$4-Kraadpäevad!C3567)),Lähteandmed!$I$45)</f>
        <v/>
      </c>
      <c r="N3567" s="114">
        <f>IFERROR(($G$4-M3567)/($G$4-C3567),Lähteandmed!$H$45)</f>
        <v>0</v>
      </c>
      <c r="O3567" s="276">
        <f t="shared" si="111"/>
        <v>8.5</v>
      </c>
      <c r="P3567" s="276">
        <f>IF(O3567&lt;($G$6-1),Lähteandmed!$E$45*1.2*1.005*(($G$6-1)-O3567),0)</f>
        <v>14.896753199999999</v>
      </c>
    </row>
    <row r="3568" spans="2:16">
      <c r="B3568" s="113">
        <v>3564</v>
      </c>
      <c r="C3568" s="113">
        <v>9.4</v>
      </c>
      <c r="D3568" s="276">
        <f t="shared" si="110"/>
        <v>0.58879749586557928</v>
      </c>
      <c r="L3568" s="114">
        <f>IF(C3568&lt;$G$6,Lähteandmed!$E$45*1.2*1.005*($G$6-O3568),0)</f>
        <v>15.072009119999999</v>
      </c>
      <c r="M3568" s="276" t="str">
        <f>IF(($G$4-Lähteandmed!$H$45*(Kraadpäevad!$G$4-Kraadpäevad!C3568))&gt;Lähteandmed!$I$45,($G$4-Lähteandmed!$H$45*(Kraadpäevad!$G$4-Kraadpäevad!C3568)),Lähteandmed!$I$45)</f>
        <v/>
      </c>
      <c r="N3568" s="114">
        <f>IFERROR(($G$4-M3568)/($G$4-C3568),Lähteandmed!$H$45)</f>
        <v>0</v>
      </c>
      <c r="O3568" s="276">
        <f t="shared" si="111"/>
        <v>9.4</v>
      </c>
      <c r="P3568" s="276">
        <f>IF(O3568&lt;($G$6-1),Lähteandmed!$E$45*1.2*1.005*(($G$6-1)-O3568),0)</f>
        <v>13.319449919999998</v>
      </c>
    </row>
    <row r="3569" spans="2:16">
      <c r="B3569" s="113">
        <v>3565</v>
      </c>
      <c r="C3569" s="113">
        <v>8.5</v>
      </c>
      <c r="D3569" s="276">
        <f t="shared" si="110"/>
        <v>1.4887974958655796</v>
      </c>
      <c r="L3569" s="114">
        <f>IF(C3569&lt;$G$6,Lähteandmed!$E$45*1.2*1.005*($G$6-O3569),0)</f>
        <v>16.649312399999999</v>
      </c>
      <c r="M3569" s="276" t="str">
        <f>IF(($G$4-Lähteandmed!$H$45*(Kraadpäevad!$G$4-Kraadpäevad!C3569))&gt;Lähteandmed!$I$45,($G$4-Lähteandmed!$H$45*(Kraadpäevad!$G$4-Kraadpäevad!C3569)),Lähteandmed!$I$45)</f>
        <v/>
      </c>
      <c r="N3569" s="114">
        <f>IFERROR(($G$4-M3569)/($G$4-C3569),Lähteandmed!$H$45)</f>
        <v>0</v>
      </c>
      <c r="O3569" s="276">
        <f t="shared" si="111"/>
        <v>8.5</v>
      </c>
      <c r="P3569" s="276">
        <f>IF(O3569&lt;($G$6-1),Lähteandmed!$E$45*1.2*1.005*(($G$6-1)-O3569),0)</f>
        <v>14.896753199999999</v>
      </c>
    </row>
    <row r="3570" spans="2:16">
      <c r="B3570" s="113">
        <v>3566</v>
      </c>
      <c r="C3570" s="113">
        <v>7.7</v>
      </c>
      <c r="D3570" s="276">
        <f t="shared" si="110"/>
        <v>2.2887974958655795</v>
      </c>
      <c r="L3570" s="114">
        <f>IF(C3570&lt;$G$6,Lähteandmed!$E$45*1.2*1.005*($G$6-O3570),0)</f>
        <v>18.05135976</v>
      </c>
      <c r="M3570" s="276" t="str">
        <f>IF(($G$4-Lähteandmed!$H$45*(Kraadpäevad!$G$4-Kraadpäevad!C3570))&gt;Lähteandmed!$I$45,($G$4-Lähteandmed!$H$45*(Kraadpäevad!$G$4-Kraadpäevad!C3570)),Lähteandmed!$I$45)</f>
        <v/>
      </c>
      <c r="N3570" s="114">
        <f>IFERROR(($G$4-M3570)/($G$4-C3570),Lähteandmed!$H$45)</f>
        <v>0</v>
      </c>
      <c r="O3570" s="276">
        <f t="shared" si="111"/>
        <v>7.7</v>
      </c>
      <c r="P3570" s="276">
        <f>IF(O3570&lt;($G$6-1),Lähteandmed!$E$45*1.2*1.005*(($G$6-1)-O3570),0)</f>
        <v>16.29880056</v>
      </c>
    </row>
    <row r="3571" spans="2:16">
      <c r="B3571" s="113">
        <v>3567</v>
      </c>
      <c r="C3571" s="113">
        <v>6.8</v>
      </c>
      <c r="D3571" s="276">
        <f t="shared" si="110"/>
        <v>3.1887974958655798</v>
      </c>
      <c r="L3571" s="114">
        <f>IF(C3571&lt;$G$6,Lähteandmed!$E$45*1.2*1.005*($G$6-O3571),0)</f>
        <v>19.628663039999996</v>
      </c>
      <c r="M3571" s="276" t="str">
        <f>IF(($G$4-Lähteandmed!$H$45*(Kraadpäevad!$G$4-Kraadpäevad!C3571))&gt;Lähteandmed!$I$45,($G$4-Lähteandmed!$H$45*(Kraadpäevad!$G$4-Kraadpäevad!C3571)),Lähteandmed!$I$45)</f>
        <v/>
      </c>
      <c r="N3571" s="114">
        <f>IFERROR(($G$4-M3571)/($G$4-C3571),Lähteandmed!$H$45)</f>
        <v>0</v>
      </c>
      <c r="O3571" s="276">
        <f t="shared" si="111"/>
        <v>6.8</v>
      </c>
      <c r="P3571" s="276">
        <f>IF(O3571&lt;($G$6-1),Lähteandmed!$E$45*1.2*1.005*(($G$6-1)-O3571),0)</f>
        <v>17.876103839999999</v>
      </c>
    </row>
    <row r="3572" spans="2:16">
      <c r="B3572" s="113">
        <v>3568</v>
      </c>
      <c r="C3572" s="113">
        <v>6.5</v>
      </c>
      <c r="D3572" s="276">
        <f t="shared" si="110"/>
        <v>3.4887974958655796</v>
      </c>
      <c r="L3572" s="114">
        <f>IF(C3572&lt;$G$6,Lähteandmed!$E$45*1.2*1.005*($G$6-O3572),0)</f>
        <v>20.1544308</v>
      </c>
      <c r="M3572" s="276" t="str">
        <f>IF(($G$4-Lähteandmed!$H$45*(Kraadpäevad!$G$4-Kraadpäevad!C3572))&gt;Lähteandmed!$I$45,($G$4-Lähteandmed!$H$45*(Kraadpäevad!$G$4-Kraadpäevad!C3572)),Lähteandmed!$I$45)</f>
        <v/>
      </c>
      <c r="N3572" s="114">
        <f>IFERROR(($G$4-M3572)/($G$4-C3572),Lähteandmed!$H$45)</f>
        <v>0</v>
      </c>
      <c r="O3572" s="276">
        <f t="shared" si="111"/>
        <v>6.5</v>
      </c>
      <c r="P3572" s="276">
        <f>IF(O3572&lt;($G$6-1),Lähteandmed!$E$45*1.2*1.005*(($G$6-1)-O3572),0)</f>
        <v>18.4018716</v>
      </c>
    </row>
    <row r="3573" spans="2:16">
      <c r="B3573" s="113">
        <v>3569</v>
      </c>
      <c r="C3573" s="113">
        <v>6.3</v>
      </c>
      <c r="D3573" s="276">
        <f t="shared" si="110"/>
        <v>3.6887974958655798</v>
      </c>
      <c r="L3573" s="114">
        <f>IF(C3573&lt;$G$6,Lähteandmed!$E$45*1.2*1.005*($G$6-O3573),0)</f>
        <v>20.504942639999996</v>
      </c>
      <c r="M3573" s="276" t="str">
        <f>IF(($G$4-Lähteandmed!$H$45*(Kraadpäevad!$G$4-Kraadpäevad!C3573))&gt;Lähteandmed!$I$45,($G$4-Lähteandmed!$H$45*(Kraadpäevad!$G$4-Kraadpäevad!C3573)),Lähteandmed!$I$45)</f>
        <v/>
      </c>
      <c r="N3573" s="114">
        <f>IFERROR(($G$4-M3573)/($G$4-C3573),Lähteandmed!$H$45)</f>
        <v>0</v>
      </c>
      <c r="O3573" s="276">
        <f t="shared" si="111"/>
        <v>6.3</v>
      </c>
      <c r="P3573" s="276">
        <f>IF(O3573&lt;($G$6-1),Lähteandmed!$E$45*1.2*1.005*(($G$6-1)-O3573),0)</f>
        <v>18.752383439999999</v>
      </c>
    </row>
    <row r="3574" spans="2:16">
      <c r="B3574" s="113">
        <v>3570</v>
      </c>
      <c r="C3574" s="113">
        <v>6</v>
      </c>
      <c r="D3574" s="276">
        <f t="shared" si="110"/>
        <v>3.9887974958655796</v>
      </c>
      <c r="L3574" s="114">
        <f>IF(C3574&lt;$G$6,Lähteandmed!$E$45*1.2*1.005*($G$6-O3574),0)</f>
        <v>21.030710399999997</v>
      </c>
      <c r="M3574" s="276" t="str">
        <f>IF(($G$4-Lähteandmed!$H$45*(Kraadpäevad!$G$4-Kraadpäevad!C3574))&gt;Lähteandmed!$I$45,($G$4-Lähteandmed!$H$45*(Kraadpäevad!$G$4-Kraadpäevad!C3574)),Lähteandmed!$I$45)</f>
        <v/>
      </c>
      <c r="N3574" s="114">
        <f>IFERROR(($G$4-M3574)/($G$4-C3574),Lähteandmed!$H$45)</f>
        <v>0</v>
      </c>
      <c r="O3574" s="276">
        <f t="shared" si="111"/>
        <v>6</v>
      </c>
      <c r="P3574" s="276">
        <f>IF(O3574&lt;($G$6-1),Lähteandmed!$E$45*1.2*1.005*(($G$6-1)-O3574),0)</f>
        <v>19.2781512</v>
      </c>
    </row>
    <row r="3575" spans="2:16">
      <c r="B3575" s="113">
        <v>3571</v>
      </c>
      <c r="C3575" s="113">
        <v>5.5</v>
      </c>
      <c r="D3575" s="276">
        <f t="shared" si="110"/>
        <v>4.4887974958655796</v>
      </c>
      <c r="L3575" s="114">
        <f>IF(C3575&lt;$G$6,Lähteandmed!$E$45*1.2*1.005*($G$6-O3575),0)</f>
        <v>21.906989999999997</v>
      </c>
      <c r="M3575" s="276" t="str">
        <f>IF(($G$4-Lähteandmed!$H$45*(Kraadpäevad!$G$4-Kraadpäevad!C3575))&gt;Lähteandmed!$I$45,($G$4-Lähteandmed!$H$45*(Kraadpäevad!$G$4-Kraadpäevad!C3575)),Lähteandmed!$I$45)</f>
        <v/>
      </c>
      <c r="N3575" s="114">
        <f>IFERROR(($G$4-M3575)/($G$4-C3575),Lähteandmed!$H$45)</f>
        <v>0</v>
      </c>
      <c r="O3575" s="276">
        <f t="shared" si="111"/>
        <v>5.5</v>
      </c>
      <c r="P3575" s="276">
        <f>IF(O3575&lt;($G$6-1),Lähteandmed!$E$45*1.2*1.005*(($G$6-1)-O3575),0)</f>
        <v>20.1544308</v>
      </c>
    </row>
    <row r="3576" spans="2:16">
      <c r="B3576" s="113">
        <v>3572</v>
      </c>
      <c r="C3576" s="113">
        <v>5</v>
      </c>
      <c r="D3576" s="276">
        <f t="shared" si="110"/>
        <v>4.9887974958655796</v>
      </c>
      <c r="L3576" s="114">
        <f>IF(C3576&lt;$G$6,Lähteandmed!$E$45*1.2*1.005*($G$6-O3576),0)</f>
        <v>22.783269599999997</v>
      </c>
      <c r="M3576" s="276" t="str">
        <f>IF(($G$4-Lähteandmed!$H$45*(Kraadpäevad!$G$4-Kraadpäevad!C3576))&gt;Lähteandmed!$I$45,($G$4-Lähteandmed!$H$45*(Kraadpäevad!$G$4-Kraadpäevad!C3576)),Lähteandmed!$I$45)</f>
        <v/>
      </c>
      <c r="N3576" s="114">
        <f>IFERROR(($G$4-M3576)/($G$4-C3576),Lähteandmed!$H$45)</f>
        <v>0</v>
      </c>
      <c r="O3576" s="276">
        <f t="shared" si="111"/>
        <v>5</v>
      </c>
      <c r="P3576" s="276">
        <f>IF(O3576&lt;($G$6-1),Lähteandmed!$E$45*1.2*1.005*(($G$6-1)-O3576),0)</f>
        <v>21.030710399999997</v>
      </c>
    </row>
    <row r="3577" spans="2:16">
      <c r="B3577" s="113">
        <v>3573</v>
      </c>
      <c r="C3577" s="113">
        <v>4.5</v>
      </c>
      <c r="D3577" s="276">
        <f t="shared" si="110"/>
        <v>5.4887974958655796</v>
      </c>
      <c r="L3577" s="114">
        <f>IF(C3577&lt;$G$6,Lähteandmed!$E$45*1.2*1.005*($G$6-O3577),0)</f>
        <v>23.659549199999997</v>
      </c>
      <c r="M3577" s="276" t="str">
        <f>IF(($G$4-Lähteandmed!$H$45*(Kraadpäevad!$G$4-Kraadpäevad!C3577))&gt;Lähteandmed!$I$45,($G$4-Lähteandmed!$H$45*(Kraadpäevad!$G$4-Kraadpäevad!C3577)),Lähteandmed!$I$45)</f>
        <v/>
      </c>
      <c r="N3577" s="114">
        <f>IFERROR(($G$4-M3577)/($G$4-C3577),Lähteandmed!$H$45)</f>
        <v>0</v>
      </c>
      <c r="O3577" s="276">
        <f t="shared" si="111"/>
        <v>4.5</v>
      </c>
      <c r="P3577" s="276">
        <f>IF(O3577&lt;($G$6-1),Lähteandmed!$E$45*1.2*1.005*(($G$6-1)-O3577),0)</f>
        <v>21.906989999999997</v>
      </c>
    </row>
    <row r="3578" spans="2:16">
      <c r="B3578" s="113">
        <v>3574</v>
      </c>
      <c r="C3578" s="113">
        <v>4.3</v>
      </c>
      <c r="D3578" s="276">
        <f t="shared" si="110"/>
        <v>5.6887974958655798</v>
      </c>
      <c r="L3578" s="114">
        <f>IF(C3578&lt;$G$6,Lähteandmed!$E$45*1.2*1.005*($G$6-O3578),0)</f>
        <v>24.010061039999997</v>
      </c>
      <c r="M3578" s="276" t="str">
        <f>IF(($G$4-Lähteandmed!$H$45*(Kraadpäevad!$G$4-Kraadpäevad!C3578))&gt;Lähteandmed!$I$45,($G$4-Lähteandmed!$H$45*(Kraadpäevad!$G$4-Kraadpäevad!C3578)),Lähteandmed!$I$45)</f>
        <v/>
      </c>
      <c r="N3578" s="114">
        <f>IFERROR(($G$4-M3578)/($G$4-C3578),Lähteandmed!$H$45)</f>
        <v>0</v>
      </c>
      <c r="O3578" s="276">
        <f t="shared" si="111"/>
        <v>4.3</v>
      </c>
      <c r="P3578" s="276">
        <f>IF(O3578&lt;($G$6-1),Lähteandmed!$E$45*1.2*1.005*(($G$6-1)-O3578),0)</f>
        <v>22.257501839999996</v>
      </c>
    </row>
    <row r="3579" spans="2:16">
      <c r="B3579" s="113">
        <v>3575</v>
      </c>
      <c r="C3579" s="113">
        <v>4.0999999999999996</v>
      </c>
      <c r="D3579" s="276">
        <f t="shared" si="110"/>
        <v>5.88879749586558</v>
      </c>
      <c r="L3579" s="114">
        <f>IF(C3579&lt;$G$6,Lähteandmed!$E$45*1.2*1.005*($G$6-O3579),0)</f>
        <v>24.360572879999999</v>
      </c>
      <c r="M3579" s="276" t="str">
        <f>IF(($G$4-Lähteandmed!$H$45*(Kraadpäevad!$G$4-Kraadpäevad!C3579))&gt;Lähteandmed!$I$45,($G$4-Lähteandmed!$H$45*(Kraadpäevad!$G$4-Kraadpäevad!C3579)),Lähteandmed!$I$45)</f>
        <v/>
      </c>
      <c r="N3579" s="114">
        <f>IFERROR(($G$4-M3579)/($G$4-C3579),Lähteandmed!$H$45)</f>
        <v>0</v>
      </c>
      <c r="O3579" s="276">
        <f t="shared" si="111"/>
        <v>4.0999999999999996</v>
      </c>
      <c r="P3579" s="276">
        <f>IF(O3579&lt;($G$6-1),Lähteandmed!$E$45*1.2*1.005*(($G$6-1)-O3579),0)</f>
        <v>22.608013679999999</v>
      </c>
    </row>
    <row r="3580" spans="2:16">
      <c r="B3580" s="113">
        <v>3576</v>
      </c>
      <c r="C3580" s="113">
        <v>3.9</v>
      </c>
      <c r="D3580" s="276">
        <f t="shared" si="110"/>
        <v>6.0887974958655793</v>
      </c>
      <c r="L3580" s="114">
        <f>IF(C3580&lt;$G$6,Lähteandmed!$E$45*1.2*1.005*($G$6-O3580),0)</f>
        <v>24.711084719999999</v>
      </c>
      <c r="M3580" s="276" t="str">
        <f>IF(($G$4-Lähteandmed!$H$45*(Kraadpäevad!$G$4-Kraadpäevad!C3580))&gt;Lähteandmed!$I$45,($G$4-Lähteandmed!$H$45*(Kraadpäevad!$G$4-Kraadpäevad!C3580)),Lähteandmed!$I$45)</f>
        <v/>
      </c>
      <c r="N3580" s="114">
        <f>IFERROR(($G$4-M3580)/($G$4-C3580),Lähteandmed!$H$45)</f>
        <v>0</v>
      </c>
      <c r="O3580" s="276">
        <f t="shared" si="111"/>
        <v>3.9</v>
      </c>
      <c r="P3580" s="276">
        <f>IF(O3580&lt;($G$6-1),Lähteandmed!$E$45*1.2*1.005*(($G$6-1)-O3580),0)</f>
        <v>22.958525519999998</v>
      </c>
    </row>
    <row r="3581" spans="2:16">
      <c r="B3581" s="113">
        <v>3577</v>
      </c>
      <c r="C3581" s="113">
        <v>3.9</v>
      </c>
      <c r="D3581" s="276">
        <f t="shared" si="110"/>
        <v>6.0887974958655793</v>
      </c>
      <c r="L3581" s="114">
        <f>IF(C3581&lt;$G$6,Lähteandmed!$E$45*1.2*1.005*($G$6-O3581),0)</f>
        <v>24.711084719999999</v>
      </c>
      <c r="M3581" s="276" t="str">
        <f>IF(($G$4-Lähteandmed!$H$45*(Kraadpäevad!$G$4-Kraadpäevad!C3581))&gt;Lähteandmed!$I$45,($G$4-Lähteandmed!$H$45*(Kraadpäevad!$G$4-Kraadpäevad!C3581)),Lähteandmed!$I$45)</f>
        <v/>
      </c>
      <c r="N3581" s="114">
        <f>IFERROR(($G$4-M3581)/($G$4-C3581),Lähteandmed!$H$45)</f>
        <v>0</v>
      </c>
      <c r="O3581" s="276">
        <f t="shared" si="111"/>
        <v>3.9</v>
      </c>
      <c r="P3581" s="276">
        <f>IF(O3581&lt;($G$6-1),Lähteandmed!$E$45*1.2*1.005*(($G$6-1)-O3581),0)</f>
        <v>22.958525519999998</v>
      </c>
    </row>
    <row r="3582" spans="2:16">
      <c r="B3582" s="113">
        <v>3578</v>
      </c>
      <c r="C3582" s="113">
        <v>3.9</v>
      </c>
      <c r="D3582" s="276">
        <f t="shared" si="110"/>
        <v>6.0887974958655793</v>
      </c>
      <c r="L3582" s="114">
        <f>IF(C3582&lt;$G$6,Lähteandmed!$E$45*1.2*1.005*($G$6-O3582),0)</f>
        <v>24.711084719999999</v>
      </c>
      <c r="M3582" s="276" t="str">
        <f>IF(($G$4-Lähteandmed!$H$45*(Kraadpäevad!$G$4-Kraadpäevad!C3582))&gt;Lähteandmed!$I$45,($G$4-Lähteandmed!$H$45*(Kraadpäevad!$G$4-Kraadpäevad!C3582)),Lähteandmed!$I$45)</f>
        <v/>
      </c>
      <c r="N3582" s="114">
        <f>IFERROR(($G$4-M3582)/($G$4-C3582),Lähteandmed!$H$45)</f>
        <v>0</v>
      </c>
      <c r="O3582" s="276">
        <f t="shared" si="111"/>
        <v>3.9</v>
      </c>
      <c r="P3582" s="276">
        <f>IF(O3582&lt;($G$6-1),Lähteandmed!$E$45*1.2*1.005*(($G$6-1)-O3582),0)</f>
        <v>22.958525519999998</v>
      </c>
    </row>
    <row r="3583" spans="2:16">
      <c r="B3583" s="113">
        <v>3579</v>
      </c>
      <c r="C3583" s="113">
        <v>3.9</v>
      </c>
      <c r="D3583" s="276">
        <f t="shared" si="110"/>
        <v>6.0887974958655793</v>
      </c>
      <c r="L3583" s="114">
        <f>IF(C3583&lt;$G$6,Lähteandmed!$E$45*1.2*1.005*($G$6-O3583),0)</f>
        <v>24.711084719999999</v>
      </c>
      <c r="M3583" s="276" t="str">
        <f>IF(($G$4-Lähteandmed!$H$45*(Kraadpäevad!$G$4-Kraadpäevad!C3583))&gt;Lähteandmed!$I$45,($G$4-Lähteandmed!$H$45*(Kraadpäevad!$G$4-Kraadpäevad!C3583)),Lähteandmed!$I$45)</f>
        <v/>
      </c>
      <c r="N3583" s="114">
        <f>IFERROR(($G$4-M3583)/($G$4-C3583),Lähteandmed!$H$45)</f>
        <v>0</v>
      </c>
      <c r="O3583" s="276">
        <f t="shared" si="111"/>
        <v>3.9</v>
      </c>
      <c r="P3583" s="276">
        <f>IF(O3583&lt;($G$6-1),Lähteandmed!$E$45*1.2*1.005*(($G$6-1)-O3583),0)</f>
        <v>22.958525519999998</v>
      </c>
    </row>
    <row r="3584" spans="2:16">
      <c r="B3584" s="113">
        <v>3580</v>
      </c>
      <c r="C3584" s="113">
        <v>3.5</v>
      </c>
      <c r="D3584" s="276">
        <f t="shared" si="110"/>
        <v>6.4887974958655796</v>
      </c>
      <c r="L3584" s="114">
        <f>IF(C3584&lt;$G$6,Lähteandmed!$E$45*1.2*1.005*($G$6-O3584),0)</f>
        <v>25.412108399999997</v>
      </c>
      <c r="M3584" s="276" t="str">
        <f>IF(($G$4-Lähteandmed!$H$45*(Kraadpäevad!$G$4-Kraadpäevad!C3584))&gt;Lähteandmed!$I$45,($G$4-Lähteandmed!$H$45*(Kraadpäevad!$G$4-Kraadpäevad!C3584)),Lähteandmed!$I$45)</f>
        <v/>
      </c>
      <c r="N3584" s="114">
        <f>IFERROR(($G$4-M3584)/($G$4-C3584),Lähteandmed!$H$45)</f>
        <v>0</v>
      </c>
      <c r="O3584" s="276">
        <f t="shared" si="111"/>
        <v>3.5</v>
      </c>
      <c r="P3584" s="276">
        <f>IF(O3584&lt;($G$6-1),Lähteandmed!$E$45*1.2*1.005*(($G$6-1)-O3584),0)</f>
        <v>23.659549199999997</v>
      </c>
    </row>
    <row r="3585" spans="2:16">
      <c r="B3585" s="113">
        <v>3581</v>
      </c>
      <c r="C3585" s="113">
        <v>3</v>
      </c>
      <c r="D3585" s="276">
        <f t="shared" si="110"/>
        <v>6.9887974958655796</v>
      </c>
      <c r="L3585" s="114">
        <f>IF(C3585&lt;$G$6,Lähteandmed!$E$45*1.2*1.005*($G$6-O3585),0)</f>
        <v>26.288387999999998</v>
      </c>
      <c r="M3585" s="276" t="str">
        <f>IF(($G$4-Lähteandmed!$H$45*(Kraadpäevad!$G$4-Kraadpäevad!C3585))&gt;Lähteandmed!$I$45,($G$4-Lähteandmed!$H$45*(Kraadpäevad!$G$4-Kraadpäevad!C3585)),Lähteandmed!$I$45)</f>
        <v/>
      </c>
      <c r="N3585" s="114">
        <f>IFERROR(($G$4-M3585)/($G$4-C3585),Lähteandmed!$H$45)</f>
        <v>0</v>
      </c>
      <c r="O3585" s="276">
        <f t="shared" si="111"/>
        <v>3</v>
      </c>
      <c r="P3585" s="276">
        <f>IF(O3585&lt;($G$6-1),Lähteandmed!$E$45*1.2*1.005*(($G$6-1)-O3585),0)</f>
        <v>24.535828799999997</v>
      </c>
    </row>
    <row r="3586" spans="2:16">
      <c r="B3586" s="113">
        <v>3582</v>
      </c>
      <c r="C3586" s="113">
        <v>2.6</v>
      </c>
      <c r="D3586" s="276">
        <f t="shared" si="110"/>
        <v>7.38879749586558</v>
      </c>
      <c r="L3586" s="114">
        <f>IF(C3586&lt;$G$6,Lähteandmed!$E$45*1.2*1.005*($G$6-O3586),0)</f>
        <v>26.98941168</v>
      </c>
      <c r="M3586" s="276" t="str">
        <f>IF(($G$4-Lähteandmed!$H$45*(Kraadpäevad!$G$4-Kraadpäevad!C3586))&gt;Lähteandmed!$I$45,($G$4-Lähteandmed!$H$45*(Kraadpäevad!$G$4-Kraadpäevad!C3586)),Lähteandmed!$I$45)</f>
        <v/>
      </c>
      <c r="N3586" s="114">
        <f>IFERROR(($G$4-M3586)/($G$4-C3586),Lähteandmed!$H$45)</f>
        <v>0</v>
      </c>
      <c r="O3586" s="276">
        <f t="shared" si="111"/>
        <v>2.6</v>
      </c>
      <c r="P3586" s="276">
        <f>IF(O3586&lt;($G$6-1),Lähteandmed!$E$45*1.2*1.005*(($G$6-1)-O3586),0)</f>
        <v>25.23685248</v>
      </c>
    </row>
    <row r="3587" spans="2:16">
      <c r="B3587" s="113">
        <v>3583</v>
      </c>
      <c r="C3587" s="113">
        <v>3.1</v>
      </c>
      <c r="D3587" s="276">
        <f t="shared" si="110"/>
        <v>6.88879749586558</v>
      </c>
      <c r="L3587" s="114">
        <f>IF(C3587&lt;$G$6,Lähteandmed!$E$45*1.2*1.005*($G$6-O3587),0)</f>
        <v>26.11313208</v>
      </c>
      <c r="M3587" s="276" t="str">
        <f>IF(($G$4-Lähteandmed!$H$45*(Kraadpäevad!$G$4-Kraadpäevad!C3587))&gt;Lähteandmed!$I$45,($G$4-Lähteandmed!$H$45*(Kraadpäevad!$G$4-Kraadpäevad!C3587)),Lähteandmed!$I$45)</f>
        <v/>
      </c>
      <c r="N3587" s="114">
        <f>IFERROR(($G$4-M3587)/($G$4-C3587),Lähteandmed!$H$45)</f>
        <v>0</v>
      </c>
      <c r="O3587" s="276">
        <f t="shared" si="111"/>
        <v>3.1</v>
      </c>
      <c r="P3587" s="276">
        <f>IF(O3587&lt;($G$6-1),Lähteandmed!$E$45*1.2*1.005*(($G$6-1)-O3587),0)</f>
        <v>24.360572879999999</v>
      </c>
    </row>
    <row r="3588" spans="2:16">
      <c r="B3588" s="113">
        <v>3584</v>
      </c>
      <c r="C3588" s="113">
        <v>3.5</v>
      </c>
      <c r="D3588" s="276">
        <f t="shared" ref="D3588:D3651" si="112">IFERROR(IF($G$5-C3588&gt;0,$G$5-C3588,"0"),0)</f>
        <v>6.4887974958655796</v>
      </c>
      <c r="L3588" s="114">
        <f>IF(C3588&lt;$G$6,Lähteandmed!$E$45*1.2*1.005*($G$6-O3588),0)</f>
        <v>25.412108399999997</v>
      </c>
      <c r="M3588" s="276" t="str">
        <f>IF(($G$4-Lähteandmed!$H$45*(Kraadpäevad!$G$4-Kraadpäevad!C3588))&gt;Lähteandmed!$I$45,($G$4-Lähteandmed!$H$45*(Kraadpäevad!$G$4-Kraadpäevad!C3588)),Lähteandmed!$I$45)</f>
        <v/>
      </c>
      <c r="N3588" s="114">
        <f>IFERROR(($G$4-M3588)/($G$4-C3588),Lähteandmed!$H$45)</f>
        <v>0</v>
      </c>
      <c r="O3588" s="276">
        <f t="shared" ref="O3588:O3651" si="113">N3588*($G$4-C3588)+C3588</f>
        <v>3.5</v>
      </c>
      <c r="P3588" s="276">
        <f>IF(O3588&lt;($G$6-1),Lähteandmed!$E$45*1.2*1.005*(($G$6-1)-O3588),0)</f>
        <v>23.659549199999997</v>
      </c>
    </row>
    <row r="3589" spans="2:16">
      <c r="B3589" s="113">
        <v>3585</v>
      </c>
      <c r="C3589" s="113">
        <v>4</v>
      </c>
      <c r="D3589" s="276">
        <f t="shared" si="112"/>
        <v>5.9887974958655796</v>
      </c>
      <c r="L3589" s="114">
        <f>IF(C3589&lt;$G$6,Lähteandmed!$E$45*1.2*1.005*($G$6-O3589),0)</f>
        <v>24.535828799999997</v>
      </c>
      <c r="M3589" s="276" t="str">
        <f>IF(($G$4-Lähteandmed!$H$45*(Kraadpäevad!$G$4-Kraadpäevad!C3589))&gt;Lähteandmed!$I$45,($G$4-Lähteandmed!$H$45*(Kraadpäevad!$G$4-Kraadpäevad!C3589)),Lähteandmed!$I$45)</f>
        <v/>
      </c>
      <c r="N3589" s="114">
        <f>IFERROR(($G$4-M3589)/($G$4-C3589),Lähteandmed!$H$45)</f>
        <v>0</v>
      </c>
      <c r="O3589" s="276">
        <f t="shared" si="113"/>
        <v>4</v>
      </c>
      <c r="P3589" s="276">
        <f>IF(O3589&lt;($G$6-1),Lähteandmed!$E$45*1.2*1.005*(($G$6-1)-O3589),0)</f>
        <v>22.783269599999997</v>
      </c>
    </row>
    <row r="3590" spans="2:16">
      <c r="B3590" s="113">
        <v>3586</v>
      </c>
      <c r="C3590" s="113">
        <v>4.9000000000000004</v>
      </c>
      <c r="D3590" s="276">
        <f t="shared" si="112"/>
        <v>5.0887974958655793</v>
      </c>
      <c r="L3590" s="114">
        <f>IF(C3590&lt;$G$6,Lähteandmed!$E$45*1.2*1.005*($G$6-O3590),0)</f>
        <v>22.958525519999998</v>
      </c>
      <c r="M3590" s="276" t="str">
        <f>IF(($G$4-Lähteandmed!$H$45*(Kraadpäevad!$G$4-Kraadpäevad!C3590))&gt;Lähteandmed!$I$45,($G$4-Lähteandmed!$H$45*(Kraadpäevad!$G$4-Kraadpäevad!C3590)),Lähteandmed!$I$45)</f>
        <v/>
      </c>
      <c r="N3590" s="114">
        <f>IFERROR(($G$4-M3590)/($G$4-C3590),Lähteandmed!$H$45)</f>
        <v>0</v>
      </c>
      <c r="O3590" s="276">
        <f t="shared" si="113"/>
        <v>4.9000000000000004</v>
      </c>
      <c r="P3590" s="276">
        <f>IF(O3590&lt;($G$6-1),Lähteandmed!$E$45*1.2*1.005*(($G$6-1)-O3590),0)</f>
        <v>21.205966319999998</v>
      </c>
    </row>
    <row r="3591" spans="2:16">
      <c r="B3591" s="113">
        <v>3587</v>
      </c>
      <c r="C3591" s="113">
        <v>5.9</v>
      </c>
      <c r="D3591" s="276">
        <f t="shared" si="112"/>
        <v>4.0887974958655793</v>
      </c>
      <c r="L3591" s="114">
        <f>IF(C3591&lt;$G$6,Lähteandmed!$E$45*1.2*1.005*($G$6-O3591),0)</f>
        <v>21.205966319999998</v>
      </c>
      <c r="M3591" s="276" t="str">
        <f>IF(($G$4-Lähteandmed!$H$45*(Kraadpäevad!$G$4-Kraadpäevad!C3591))&gt;Lähteandmed!$I$45,($G$4-Lähteandmed!$H$45*(Kraadpäevad!$G$4-Kraadpäevad!C3591)),Lähteandmed!$I$45)</f>
        <v/>
      </c>
      <c r="N3591" s="114">
        <f>IFERROR(($G$4-M3591)/($G$4-C3591),Lähteandmed!$H$45)</f>
        <v>0</v>
      </c>
      <c r="O3591" s="276">
        <f t="shared" si="113"/>
        <v>5.9</v>
      </c>
      <c r="P3591" s="276">
        <f>IF(O3591&lt;($G$6-1),Lähteandmed!$E$45*1.2*1.005*(($G$6-1)-O3591),0)</f>
        <v>19.453407119999998</v>
      </c>
    </row>
    <row r="3592" spans="2:16">
      <c r="B3592" s="113">
        <v>3588</v>
      </c>
      <c r="C3592" s="113">
        <v>6.8</v>
      </c>
      <c r="D3592" s="276">
        <f t="shared" si="112"/>
        <v>3.1887974958655798</v>
      </c>
      <c r="L3592" s="114">
        <f>IF(C3592&lt;$G$6,Lähteandmed!$E$45*1.2*1.005*($G$6-O3592),0)</f>
        <v>19.628663039999996</v>
      </c>
      <c r="M3592" s="276" t="str">
        <f>IF(($G$4-Lähteandmed!$H$45*(Kraadpäevad!$G$4-Kraadpäevad!C3592))&gt;Lähteandmed!$I$45,($G$4-Lähteandmed!$H$45*(Kraadpäevad!$G$4-Kraadpäevad!C3592)),Lähteandmed!$I$45)</f>
        <v/>
      </c>
      <c r="N3592" s="114">
        <f>IFERROR(($G$4-M3592)/($G$4-C3592),Lähteandmed!$H$45)</f>
        <v>0</v>
      </c>
      <c r="O3592" s="276">
        <f t="shared" si="113"/>
        <v>6.8</v>
      </c>
      <c r="P3592" s="276">
        <f>IF(O3592&lt;($G$6-1),Lähteandmed!$E$45*1.2*1.005*(($G$6-1)-O3592),0)</f>
        <v>17.876103839999999</v>
      </c>
    </row>
    <row r="3593" spans="2:16">
      <c r="B3593" s="113">
        <v>3589</v>
      </c>
      <c r="C3593" s="113">
        <v>7.7</v>
      </c>
      <c r="D3593" s="276">
        <f t="shared" si="112"/>
        <v>2.2887974958655795</v>
      </c>
      <c r="L3593" s="114">
        <f>IF(C3593&lt;$G$6,Lähteandmed!$E$45*1.2*1.005*($G$6-O3593),0)</f>
        <v>18.05135976</v>
      </c>
      <c r="M3593" s="276" t="str">
        <f>IF(($G$4-Lähteandmed!$H$45*(Kraadpäevad!$G$4-Kraadpäevad!C3593))&gt;Lähteandmed!$I$45,($G$4-Lähteandmed!$H$45*(Kraadpäevad!$G$4-Kraadpäevad!C3593)),Lähteandmed!$I$45)</f>
        <v/>
      </c>
      <c r="N3593" s="114">
        <f>IFERROR(($G$4-M3593)/($G$4-C3593),Lähteandmed!$H$45)</f>
        <v>0</v>
      </c>
      <c r="O3593" s="276">
        <f t="shared" si="113"/>
        <v>7.7</v>
      </c>
      <c r="P3593" s="276">
        <f>IF(O3593&lt;($G$6-1),Lähteandmed!$E$45*1.2*1.005*(($G$6-1)-O3593),0)</f>
        <v>16.29880056</v>
      </c>
    </row>
    <row r="3594" spans="2:16">
      <c r="B3594" s="113">
        <v>3590</v>
      </c>
      <c r="C3594" s="113">
        <v>8.6</v>
      </c>
      <c r="D3594" s="276">
        <f t="shared" si="112"/>
        <v>1.38879749586558</v>
      </c>
      <c r="L3594" s="114">
        <f>IF(C3594&lt;$G$6,Lähteandmed!$E$45*1.2*1.005*($G$6-O3594),0)</f>
        <v>16.474056479999998</v>
      </c>
      <c r="M3594" s="276" t="str">
        <f>IF(($G$4-Lähteandmed!$H$45*(Kraadpäevad!$G$4-Kraadpäevad!C3594))&gt;Lähteandmed!$I$45,($G$4-Lähteandmed!$H$45*(Kraadpäevad!$G$4-Kraadpäevad!C3594)),Lähteandmed!$I$45)</f>
        <v/>
      </c>
      <c r="N3594" s="114">
        <f>IFERROR(($G$4-M3594)/($G$4-C3594),Lähteandmed!$H$45)</f>
        <v>0</v>
      </c>
      <c r="O3594" s="276">
        <f t="shared" si="113"/>
        <v>8.6</v>
      </c>
      <c r="P3594" s="276">
        <f>IF(O3594&lt;($G$6-1),Lähteandmed!$E$45*1.2*1.005*(($G$6-1)-O3594),0)</f>
        <v>14.721497279999999</v>
      </c>
    </row>
    <row r="3595" spans="2:16">
      <c r="B3595" s="113">
        <v>3591</v>
      </c>
      <c r="C3595" s="113">
        <v>9.5</v>
      </c>
      <c r="D3595" s="276">
        <f t="shared" si="112"/>
        <v>0.48879749586557963</v>
      </c>
      <c r="L3595" s="114">
        <f>IF(C3595&lt;$G$6,Lähteandmed!$E$45*1.2*1.005*($G$6-O3595),0)</f>
        <v>14.896753199999999</v>
      </c>
      <c r="M3595" s="276" t="str">
        <f>IF(($G$4-Lähteandmed!$H$45*(Kraadpäevad!$G$4-Kraadpäevad!C3595))&gt;Lähteandmed!$I$45,($G$4-Lähteandmed!$H$45*(Kraadpäevad!$G$4-Kraadpäevad!C3595)),Lähteandmed!$I$45)</f>
        <v/>
      </c>
      <c r="N3595" s="114">
        <f>IFERROR(($G$4-M3595)/($G$4-C3595),Lähteandmed!$H$45)</f>
        <v>0</v>
      </c>
      <c r="O3595" s="276">
        <f t="shared" si="113"/>
        <v>9.5</v>
      </c>
      <c r="P3595" s="276">
        <f>IF(O3595&lt;($G$6-1),Lähteandmed!$E$45*1.2*1.005*(($G$6-1)-O3595),0)</f>
        <v>13.144193999999999</v>
      </c>
    </row>
    <row r="3596" spans="2:16">
      <c r="B3596" s="113">
        <v>3592</v>
      </c>
      <c r="C3596" s="113">
        <v>9.6</v>
      </c>
      <c r="D3596" s="276">
        <f t="shared" si="112"/>
        <v>0.38879749586557999</v>
      </c>
      <c r="L3596" s="114">
        <f>IF(C3596&lt;$G$6,Lähteandmed!$E$45*1.2*1.005*($G$6-O3596),0)</f>
        <v>14.721497279999999</v>
      </c>
      <c r="M3596" s="276" t="str">
        <f>IF(($G$4-Lähteandmed!$H$45*(Kraadpäevad!$G$4-Kraadpäevad!C3596))&gt;Lähteandmed!$I$45,($G$4-Lähteandmed!$H$45*(Kraadpäevad!$G$4-Kraadpäevad!C3596)),Lähteandmed!$I$45)</f>
        <v/>
      </c>
      <c r="N3596" s="114">
        <f>IFERROR(($G$4-M3596)/($G$4-C3596),Lähteandmed!$H$45)</f>
        <v>0</v>
      </c>
      <c r="O3596" s="276">
        <f t="shared" si="113"/>
        <v>9.6</v>
      </c>
      <c r="P3596" s="276">
        <f>IF(O3596&lt;($G$6-1),Lähteandmed!$E$45*1.2*1.005*(($G$6-1)-O3596),0)</f>
        <v>12.968938079999999</v>
      </c>
    </row>
    <row r="3597" spans="2:16">
      <c r="B3597" s="113">
        <v>3593</v>
      </c>
      <c r="C3597" s="113">
        <v>9.8000000000000007</v>
      </c>
      <c r="D3597" s="276">
        <f t="shared" si="112"/>
        <v>0.18879749586557892</v>
      </c>
      <c r="L3597" s="114">
        <f>IF(C3597&lt;$G$6,Lähteandmed!$E$45*1.2*1.005*($G$6-O3597),0)</f>
        <v>14.370985439999998</v>
      </c>
      <c r="M3597" s="276" t="str">
        <f>IF(($G$4-Lähteandmed!$H$45*(Kraadpäevad!$G$4-Kraadpäevad!C3597))&gt;Lähteandmed!$I$45,($G$4-Lähteandmed!$H$45*(Kraadpäevad!$G$4-Kraadpäevad!C3597)),Lähteandmed!$I$45)</f>
        <v/>
      </c>
      <c r="N3597" s="114">
        <f>IFERROR(($G$4-M3597)/($G$4-C3597),Lähteandmed!$H$45)</f>
        <v>0</v>
      </c>
      <c r="O3597" s="276">
        <f t="shared" si="113"/>
        <v>9.8000000000000007</v>
      </c>
      <c r="P3597" s="276">
        <f>IF(O3597&lt;($G$6-1),Lähteandmed!$E$45*1.2*1.005*(($G$6-1)-O3597),0)</f>
        <v>12.618426239999998</v>
      </c>
    </row>
    <row r="3598" spans="2:16">
      <c r="B3598" s="113">
        <v>3594</v>
      </c>
      <c r="C3598" s="113">
        <v>9.9</v>
      </c>
      <c r="D3598" s="276">
        <f t="shared" si="112"/>
        <v>8.8797495865579279E-2</v>
      </c>
      <c r="L3598" s="114">
        <f>IF(C3598&lt;$G$6,Lähteandmed!$E$45*1.2*1.005*($G$6-O3598),0)</f>
        <v>14.195729519999999</v>
      </c>
      <c r="M3598" s="276" t="str">
        <f>IF(($G$4-Lähteandmed!$H$45*(Kraadpäevad!$G$4-Kraadpäevad!C3598))&gt;Lähteandmed!$I$45,($G$4-Lähteandmed!$H$45*(Kraadpäevad!$G$4-Kraadpäevad!C3598)),Lähteandmed!$I$45)</f>
        <v/>
      </c>
      <c r="N3598" s="114">
        <f>IFERROR(($G$4-M3598)/($G$4-C3598),Lähteandmed!$H$45)</f>
        <v>0</v>
      </c>
      <c r="O3598" s="276">
        <f t="shared" si="113"/>
        <v>9.9</v>
      </c>
      <c r="P3598" s="276">
        <f>IF(O3598&lt;($G$6-1),Lähteandmed!$E$45*1.2*1.005*(($G$6-1)-O3598),0)</f>
        <v>12.443170319999998</v>
      </c>
    </row>
    <row r="3599" spans="2:16">
      <c r="B3599" s="113">
        <v>3595</v>
      </c>
      <c r="C3599" s="113">
        <v>9.6999999999999993</v>
      </c>
      <c r="D3599" s="276">
        <f t="shared" si="112"/>
        <v>0.28879749586558034</v>
      </c>
      <c r="L3599" s="114">
        <f>IF(C3599&lt;$G$6,Lähteandmed!$E$45*1.2*1.005*($G$6-O3599),0)</f>
        <v>14.54624136</v>
      </c>
      <c r="M3599" s="276" t="str">
        <f>IF(($G$4-Lähteandmed!$H$45*(Kraadpäevad!$G$4-Kraadpäevad!C3599))&gt;Lähteandmed!$I$45,($G$4-Lähteandmed!$H$45*(Kraadpäevad!$G$4-Kraadpäevad!C3599)),Lähteandmed!$I$45)</f>
        <v/>
      </c>
      <c r="N3599" s="114">
        <f>IFERROR(($G$4-M3599)/($G$4-C3599),Lähteandmed!$H$45)</f>
        <v>0</v>
      </c>
      <c r="O3599" s="276">
        <f t="shared" si="113"/>
        <v>9.6999999999999993</v>
      </c>
      <c r="P3599" s="276">
        <f>IF(O3599&lt;($G$6-1),Lähteandmed!$E$45*1.2*1.005*(($G$6-1)-O3599),0)</f>
        <v>12.793682159999999</v>
      </c>
    </row>
    <row r="3600" spans="2:16">
      <c r="B3600" s="113">
        <v>3596</v>
      </c>
      <c r="C3600" s="113">
        <v>9.4</v>
      </c>
      <c r="D3600" s="276">
        <f t="shared" si="112"/>
        <v>0.58879749586557928</v>
      </c>
      <c r="L3600" s="114">
        <f>IF(C3600&lt;$G$6,Lähteandmed!$E$45*1.2*1.005*($G$6-O3600),0)</f>
        <v>15.072009119999999</v>
      </c>
      <c r="M3600" s="276" t="str">
        <f>IF(($G$4-Lähteandmed!$H$45*(Kraadpäevad!$G$4-Kraadpäevad!C3600))&gt;Lähteandmed!$I$45,($G$4-Lähteandmed!$H$45*(Kraadpäevad!$G$4-Kraadpäevad!C3600)),Lähteandmed!$I$45)</f>
        <v/>
      </c>
      <c r="N3600" s="114">
        <f>IFERROR(($G$4-M3600)/($G$4-C3600),Lähteandmed!$H$45)</f>
        <v>0</v>
      </c>
      <c r="O3600" s="276">
        <f t="shared" si="113"/>
        <v>9.4</v>
      </c>
      <c r="P3600" s="276">
        <f>IF(O3600&lt;($G$6-1),Lähteandmed!$E$45*1.2*1.005*(($G$6-1)-O3600),0)</f>
        <v>13.319449919999998</v>
      </c>
    </row>
    <row r="3601" spans="2:16">
      <c r="B3601" s="113">
        <v>3597</v>
      </c>
      <c r="C3601" s="113">
        <v>9.1999999999999993</v>
      </c>
      <c r="D3601" s="276">
        <f t="shared" si="112"/>
        <v>0.78879749586558034</v>
      </c>
      <c r="L3601" s="114">
        <f>IF(C3601&lt;$G$6,Lähteandmed!$E$45*1.2*1.005*($G$6-O3601),0)</f>
        <v>15.42252096</v>
      </c>
      <c r="M3601" s="276" t="str">
        <f>IF(($G$4-Lähteandmed!$H$45*(Kraadpäevad!$G$4-Kraadpäevad!C3601))&gt;Lähteandmed!$I$45,($G$4-Lähteandmed!$H$45*(Kraadpäevad!$G$4-Kraadpäevad!C3601)),Lähteandmed!$I$45)</f>
        <v/>
      </c>
      <c r="N3601" s="114">
        <f>IFERROR(($G$4-M3601)/($G$4-C3601),Lähteandmed!$H$45)</f>
        <v>0</v>
      </c>
      <c r="O3601" s="276">
        <f t="shared" si="113"/>
        <v>9.1999999999999993</v>
      </c>
      <c r="P3601" s="276">
        <f>IF(O3601&lt;($G$6-1),Lähteandmed!$E$45*1.2*1.005*(($G$6-1)-O3601),0)</f>
        <v>13.66996176</v>
      </c>
    </row>
    <row r="3602" spans="2:16">
      <c r="B3602" s="113">
        <v>3598</v>
      </c>
      <c r="C3602" s="113">
        <v>7.5</v>
      </c>
      <c r="D3602" s="276">
        <f t="shared" si="112"/>
        <v>2.4887974958655796</v>
      </c>
      <c r="L3602" s="114">
        <f>IF(C3602&lt;$G$6,Lähteandmed!$E$45*1.2*1.005*($G$6-O3602),0)</f>
        <v>18.4018716</v>
      </c>
      <c r="M3602" s="276" t="str">
        <f>IF(($G$4-Lähteandmed!$H$45*(Kraadpäevad!$G$4-Kraadpäevad!C3602))&gt;Lähteandmed!$I$45,($G$4-Lähteandmed!$H$45*(Kraadpäevad!$G$4-Kraadpäevad!C3602)),Lähteandmed!$I$45)</f>
        <v/>
      </c>
      <c r="N3602" s="114">
        <f>IFERROR(($G$4-M3602)/($G$4-C3602),Lähteandmed!$H$45)</f>
        <v>0</v>
      </c>
      <c r="O3602" s="276">
        <f t="shared" si="113"/>
        <v>7.5</v>
      </c>
      <c r="P3602" s="276">
        <f>IF(O3602&lt;($G$6-1),Lähteandmed!$E$45*1.2*1.005*(($G$6-1)-O3602),0)</f>
        <v>16.649312399999999</v>
      </c>
    </row>
    <row r="3603" spans="2:16">
      <c r="B3603" s="113">
        <v>3599</v>
      </c>
      <c r="C3603" s="113">
        <v>5.8</v>
      </c>
      <c r="D3603" s="276">
        <f t="shared" si="112"/>
        <v>4.1887974958655798</v>
      </c>
      <c r="L3603" s="114">
        <f>IF(C3603&lt;$G$6,Lähteandmed!$E$45*1.2*1.005*($G$6-O3603),0)</f>
        <v>21.381222239999996</v>
      </c>
      <c r="M3603" s="276" t="str">
        <f>IF(($G$4-Lähteandmed!$H$45*(Kraadpäevad!$G$4-Kraadpäevad!C3603))&gt;Lähteandmed!$I$45,($G$4-Lähteandmed!$H$45*(Kraadpäevad!$G$4-Kraadpäevad!C3603)),Lähteandmed!$I$45)</f>
        <v/>
      </c>
      <c r="N3603" s="114">
        <f>IFERROR(($G$4-M3603)/($G$4-C3603),Lähteandmed!$H$45)</f>
        <v>0</v>
      </c>
      <c r="O3603" s="276">
        <f t="shared" si="113"/>
        <v>5.8</v>
      </c>
      <c r="P3603" s="276">
        <f>IF(O3603&lt;($G$6-1),Lähteandmed!$E$45*1.2*1.005*(($G$6-1)-O3603),0)</f>
        <v>19.628663039999996</v>
      </c>
    </row>
    <row r="3604" spans="2:16">
      <c r="B3604" s="113">
        <v>3600</v>
      </c>
      <c r="C3604" s="113">
        <v>4.0999999999999996</v>
      </c>
      <c r="D3604" s="276">
        <f t="shared" si="112"/>
        <v>5.88879749586558</v>
      </c>
      <c r="L3604" s="114">
        <f>IF(C3604&lt;$G$6,Lähteandmed!$E$45*1.2*1.005*($G$6-O3604),0)</f>
        <v>24.360572879999999</v>
      </c>
      <c r="M3604" s="276" t="str">
        <f>IF(($G$4-Lähteandmed!$H$45*(Kraadpäevad!$G$4-Kraadpäevad!C3604))&gt;Lähteandmed!$I$45,($G$4-Lähteandmed!$H$45*(Kraadpäevad!$G$4-Kraadpäevad!C3604)),Lähteandmed!$I$45)</f>
        <v/>
      </c>
      <c r="N3604" s="114">
        <f>IFERROR(($G$4-M3604)/($G$4-C3604),Lähteandmed!$H$45)</f>
        <v>0</v>
      </c>
      <c r="O3604" s="276">
        <f t="shared" si="113"/>
        <v>4.0999999999999996</v>
      </c>
      <c r="P3604" s="276">
        <f>IF(O3604&lt;($G$6-1),Lähteandmed!$E$45*1.2*1.005*(($G$6-1)-O3604),0)</f>
        <v>22.608013679999999</v>
      </c>
    </row>
    <row r="3605" spans="2:16">
      <c r="B3605" s="113">
        <v>3601</v>
      </c>
      <c r="C3605" s="113">
        <v>3.1</v>
      </c>
      <c r="D3605" s="276">
        <f t="shared" si="112"/>
        <v>6.88879749586558</v>
      </c>
      <c r="L3605" s="114">
        <f>IF(C3605&lt;$G$6,Lähteandmed!$E$45*1.2*1.005*($G$6-O3605),0)</f>
        <v>26.11313208</v>
      </c>
      <c r="M3605" s="276" t="str">
        <f>IF(($G$4-Lähteandmed!$H$45*(Kraadpäevad!$G$4-Kraadpäevad!C3605))&gt;Lähteandmed!$I$45,($G$4-Lähteandmed!$H$45*(Kraadpäevad!$G$4-Kraadpäevad!C3605)),Lähteandmed!$I$45)</f>
        <v/>
      </c>
      <c r="N3605" s="114">
        <f>IFERROR(($G$4-M3605)/($G$4-C3605),Lähteandmed!$H$45)</f>
        <v>0</v>
      </c>
      <c r="O3605" s="276">
        <f t="shared" si="113"/>
        <v>3.1</v>
      </c>
      <c r="P3605" s="276">
        <f>IF(O3605&lt;($G$6-1),Lähteandmed!$E$45*1.2*1.005*(($G$6-1)-O3605),0)</f>
        <v>24.360572879999999</v>
      </c>
    </row>
    <row r="3606" spans="2:16">
      <c r="B3606" s="113">
        <v>3602</v>
      </c>
      <c r="C3606" s="113">
        <v>2</v>
      </c>
      <c r="D3606" s="276">
        <f t="shared" si="112"/>
        <v>7.9887974958655796</v>
      </c>
      <c r="L3606" s="114">
        <f>IF(C3606&lt;$G$6,Lähteandmed!$E$45*1.2*1.005*($G$6-O3606),0)</f>
        <v>28.040947199999998</v>
      </c>
      <c r="M3606" s="276" t="str">
        <f>IF(($G$4-Lähteandmed!$H$45*(Kraadpäevad!$G$4-Kraadpäevad!C3606))&gt;Lähteandmed!$I$45,($G$4-Lähteandmed!$H$45*(Kraadpäevad!$G$4-Kraadpäevad!C3606)),Lähteandmed!$I$45)</f>
        <v/>
      </c>
      <c r="N3606" s="114">
        <f>IFERROR(($G$4-M3606)/($G$4-C3606),Lähteandmed!$H$45)</f>
        <v>0</v>
      </c>
      <c r="O3606" s="276">
        <f t="shared" si="113"/>
        <v>2</v>
      </c>
      <c r="P3606" s="276">
        <f>IF(O3606&lt;($G$6-1),Lähteandmed!$E$45*1.2*1.005*(($G$6-1)-O3606),0)</f>
        <v>26.288387999999998</v>
      </c>
    </row>
    <row r="3607" spans="2:16">
      <c r="B3607" s="113">
        <v>3603</v>
      </c>
      <c r="C3607" s="113">
        <v>1</v>
      </c>
      <c r="D3607" s="276">
        <f t="shared" si="112"/>
        <v>8.9887974958655796</v>
      </c>
      <c r="L3607" s="114">
        <f>IF(C3607&lt;$G$6,Lähteandmed!$E$45*1.2*1.005*($G$6-O3607),0)</f>
        <v>29.793506399999998</v>
      </c>
      <c r="M3607" s="276" t="str">
        <f>IF(($G$4-Lähteandmed!$H$45*(Kraadpäevad!$G$4-Kraadpäevad!C3607))&gt;Lähteandmed!$I$45,($G$4-Lähteandmed!$H$45*(Kraadpäevad!$G$4-Kraadpäevad!C3607)),Lähteandmed!$I$45)</f>
        <v/>
      </c>
      <c r="N3607" s="114">
        <f>IFERROR(($G$4-M3607)/($G$4-C3607),Lähteandmed!$H$45)</f>
        <v>0</v>
      </c>
      <c r="O3607" s="276">
        <f t="shared" si="113"/>
        <v>1</v>
      </c>
      <c r="P3607" s="276">
        <f>IF(O3607&lt;($G$6-1),Lähteandmed!$E$45*1.2*1.005*(($G$6-1)-O3607),0)</f>
        <v>28.040947199999998</v>
      </c>
    </row>
    <row r="3608" spans="2:16">
      <c r="B3608" s="113">
        <v>3604</v>
      </c>
      <c r="C3608" s="113">
        <v>1.1000000000000001</v>
      </c>
      <c r="D3608" s="276">
        <f t="shared" si="112"/>
        <v>8.88879749586558</v>
      </c>
      <c r="L3608" s="114">
        <f>IF(C3608&lt;$G$6,Lähteandmed!$E$45*1.2*1.005*($G$6-O3608),0)</f>
        <v>29.618250479999997</v>
      </c>
      <c r="M3608" s="276" t="str">
        <f>IF(($G$4-Lähteandmed!$H$45*(Kraadpäevad!$G$4-Kraadpäevad!C3608))&gt;Lähteandmed!$I$45,($G$4-Lähteandmed!$H$45*(Kraadpäevad!$G$4-Kraadpäevad!C3608)),Lähteandmed!$I$45)</f>
        <v/>
      </c>
      <c r="N3608" s="114">
        <f>IFERROR(($G$4-M3608)/($G$4-C3608),Lähteandmed!$H$45)</f>
        <v>0</v>
      </c>
      <c r="O3608" s="276">
        <f t="shared" si="113"/>
        <v>1.1000000000000001</v>
      </c>
      <c r="P3608" s="276">
        <f>IF(O3608&lt;($G$6-1),Lähteandmed!$E$45*1.2*1.005*(($G$6-1)-O3608),0)</f>
        <v>27.86569128</v>
      </c>
    </row>
    <row r="3609" spans="2:16">
      <c r="B3609" s="113">
        <v>3605</v>
      </c>
      <c r="C3609" s="113">
        <v>1.1000000000000001</v>
      </c>
      <c r="D3609" s="276">
        <f t="shared" si="112"/>
        <v>8.88879749586558</v>
      </c>
      <c r="L3609" s="114">
        <f>IF(C3609&lt;$G$6,Lähteandmed!$E$45*1.2*1.005*($G$6-O3609),0)</f>
        <v>29.618250479999997</v>
      </c>
      <c r="M3609" s="276" t="str">
        <f>IF(($G$4-Lähteandmed!$H$45*(Kraadpäevad!$G$4-Kraadpäevad!C3609))&gt;Lähteandmed!$I$45,($G$4-Lähteandmed!$H$45*(Kraadpäevad!$G$4-Kraadpäevad!C3609)),Lähteandmed!$I$45)</f>
        <v/>
      </c>
      <c r="N3609" s="114">
        <f>IFERROR(($G$4-M3609)/($G$4-C3609),Lähteandmed!$H$45)</f>
        <v>0</v>
      </c>
      <c r="O3609" s="276">
        <f t="shared" si="113"/>
        <v>1.1000000000000001</v>
      </c>
      <c r="P3609" s="276">
        <f>IF(O3609&lt;($G$6-1),Lähteandmed!$E$45*1.2*1.005*(($G$6-1)-O3609),0)</f>
        <v>27.86569128</v>
      </c>
    </row>
    <row r="3610" spans="2:16">
      <c r="B3610" s="113">
        <v>3606</v>
      </c>
      <c r="C3610" s="113">
        <v>1.2</v>
      </c>
      <c r="D3610" s="276">
        <f t="shared" si="112"/>
        <v>8.7887974958655803</v>
      </c>
      <c r="L3610" s="114">
        <f>IF(C3610&lt;$G$6,Lähteandmed!$E$45*1.2*1.005*($G$6-O3610),0)</f>
        <v>29.442994559999999</v>
      </c>
      <c r="M3610" s="276" t="str">
        <f>IF(($G$4-Lähteandmed!$H$45*(Kraadpäevad!$G$4-Kraadpäevad!C3610))&gt;Lähteandmed!$I$45,($G$4-Lähteandmed!$H$45*(Kraadpäevad!$G$4-Kraadpäevad!C3610)),Lähteandmed!$I$45)</f>
        <v/>
      </c>
      <c r="N3610" s="114">
        <f>IFERROR(($G$4-M3610)/($G$4-C3610),Lähteandmed!$H$45)</f>
        <v>0</v>
      </c>
      <c r="O3610" s="276">
        <f t="shared" si="113"/>
        <v>1.2</v>
      </c>
      <c r="P3610" s="276">
        <f>IF(O3610&lt;($G$6-1),Lähteandmed!$E$45*1.2*1.005*(($G$6-1)-O3610),0)</f>
        <v>27.690435359999999</v>
      </c>
    </row>
    <row r="3611" spans="2:16">
      <c r="B3611" s="113">
        <v>3607</v>
      </c>
      <c r="C3611" s="113">
        <v>3</v>
      </c>
      <c r="D3611" s="276">
        <f t="shared" si="112"/>
        <v>6.9887974958655796</v>
      </c>
      <c r="L3611" s="114">
        <f>IF(C3611&lt;$G$6,Lähteandmed!$E$45*1.2*1.005*($G$6-O3611),0)</f>
        <v>26.288387999999998</v>
      </c>
      <c r="M3611" s="276" t="str">
        <f>IF(($G$4-Lähteandmed!$H$45*(Kraadpäevad!$G$4-Kraadpäevad!C3611))&gt;Lähteandmed!$I$45,($G$4-Lähteandmed!$H$45*(Kraadpäevad!$G$4-Kraadpäevad!C3611)),Lähteandmed!$I$45)</f>
        <v/>
      </c>
      <c r="N3611" s="114">
        <f>IFERROR(($G$4-M3611)/($G$4-C3611),Lähteandmed!$H$45)</f>
        <v>0</v>
      </c>
      <c r="O3611" s="276">
        <f t="shared" si="113"/>
        <v>3</v>
      </c>
      <c r="P3611" s="276">
        <f>IF(O3611&lt;($G$6-1),Lähteandmed!$E$45*1.2*1.005*(($G$6-1)-O3611),0)</f>
        <v>24.535828799999997</v>
      </c>
    </row>
    <row r="3612" spans="2:16">
      <c r="B3612" s="113">
        <v>3608</v>
      </c>
      <c r="C3612" s="113">
        <v>4.7</v>
      </c>
      <c r="D3612" s="276">
        <f t="shared" si="112"/>
        <v>5.2887974958655795</v>
      </c>
      <c r="L3612" s="114">
        <f>IF(C3612&lt;$G$6,Lähteandmed!$E$45*1.2*1.005*($G$6-O3612),0)</f>
        <v>23.309037359999998</v>
      </c>
      <c r="M3612" s="276" t="str">
        <f>IF(($G$4-Lähteandmed!$H$45*(Kraadpäevad!$G$4-Kraadpäevad!C3612))&gt;Lähteandmed!$I$45,($G$4-Lähteandmed!$H$45*(Kraadpäevad!$G$4-Kraadpäevad!C3612)),Lähteandmed!$I$45)</f>
        <v/>
      </c>
      <c r="N3612" s="114">
        <f>IFERROR(($G$4-M3612)/($G$4-C3612),Lähteandmed!$H$45)</f>
        <v>0</v>
      </c>
      <c r="O3612" s="276">
        <f t="shared" si="113"/>
        <v>4.7</v>
      </c>
      <c r="P3612" s="276">
        <f>IF(O3612&lt;($G$6-1),Lähteandmed!$E$45*1.2*1.005*(($G$6-1)-O3612),0)</f>
        <v>21.556478160000001</v>
      </c>
    </row>
    <row r="3613" spans="2:16">
      <c r="B3613" s="113">
        <v>3609</v>
      </c>
      <c r="C3613" s="113">
        <v>6.5</v>
      </c>
      <c r="D3613" s="276">
        <f t="shared" si="112"/>
        <v>3.4887974958655796</v>
      </c>
      <c r="L3613" s="114">
        <f>IF(C3613&lt;$G$6,Lähteandmed!$E$45*1.2*1.005*($G$6-O3613),0)</f>
        <v>20.1544308</v>
      </c>
      <c r="M3613" s="276" t="str">
        <f>IF(($G$4-Lähteandmed!$H$45*(Kraadpäevad!$G$4-Kraadpäevad!C3613))&gt;Lähteandmed!$I$45,($G$4-Lähteandmed!$H$45*(Kraadpäevad!$G$4-Kraadpäevad!C3613)),Lähteandmed!$I$45)</f>
        <v/>
      </c>
      <c r="N3613" s="114">
        <f>IFERROR(($G$4-M3613)/($G$4-C3613),Lähteandmed!$H$45)</f>
        <v>0</v>
      </c>
      <c r="O3613" s="276">
        <f t="shared" si="113"/>
        <v>6.5</v>
      </c>
      <c r="P3613" s="276">
        <f>IF(O3613&lt;($G$6-1),Lähteandmed!$E$45*1.2*1.005*(($G$6-1)-O3613),0)</f>
        <v>18.4018716</v>
      </c>
    </row>
    <row r="3614" spans="2:16">
      <c r="B3614" s="113">
        <v>3610</v>
      </c>
      <c r="C3614" s="113">
        <v>7.2</v>
      </c>
      <c r="D3614" s="276">
        <f t="shared" si="112"/>
        <v>2.7887974958655795</v>
      </c>
      <c r="L3614" s="114">
        <f>IF(C3614&lt;$G$6,Lähteandmed!$E$45*1.2*1.005*($G$6-O3614),0)</f>
        <v>18.927639360000001</v>
      </c>
      <c r="M3614" s="276" t="str">
        <f>IF(($G$4-Lähteandmed!$H$45*(Kraadpäevad!$G$4-Kraadpäevad!C3614))&gt;Lähteandmed!$I$45,($G$4-Lähteandmed!$H$45*(Kraadpäevad!$G$4-Kraadpäevad!C3614)),Lähteandmed!$I$45)</f>
        <v/>
      </c>
      <c r="N3614" s="114">
        <f>IFERROR(($G$4-M3614)/($G$4-C3614),Lähteandmed!$H$45)</f>
        <v>0</v>
      </c>
      <c r="O3614" s="276">
        <f t="shared" si="113"/>
        <v>7.2</v>
      </c>
      <c r="P3614" s="276">
        <f>IF(O3614&lt;($G$6-1),Lähteandmed!$E$45*1.2*1.005*(($G$6-1)-O3614),0)</f>
        <v>17.17508016</v>
      </c>
    </row>
    <row r="3615" spans="2:16">
      <c r="B3615" s="113">
        <v>3611</v>
      </c>
      <c r="C3615" s="113">
        <v>8</v>
      </c>
      <c r="D3615" s="276">
        <f t="shared" si="112"/>
        <v>1.9887974958655796</v>
      </c>
      <c r="L3615" s="114">
        <f>IF(C3615&lt;$G$6,Lähteandmed!$E$45*1.2*1.005*($G$6-O3615),0)</f>
        <v>17.525592</v>
      </c>
      <c r="M3615" s="276" t="str">
        <f>IF(($G$4-Lähteandmed!$H$45*(Kraadpäevad!$G$4-Kraadpäevad!C3615))&gt;Lähteandmed!$I$45,($G$4-Lähteandmed!$H$45*(Kraadpäevad!$G$4-Kraadpäevad!C3615)),Lähteandmed!$I$45)</f>
        <v/>
      </c>
      <c r="N3615" s="114">
        <f>IFERROR(($G$4-M3615)/($G$4-C3615),Lähteandmed!$H$45)</f>
        <v>0</v>
      </c>
      <c r="O3615" s="276">
        <f t="shared" si="113"/>
        <v>8</v>
      </c>
      <c r="P3615" s="276">
        <f>IF(O3615&lt;($G$6-1),Lähteandmed!$E$45*1.2*1.005*(($G$6-1)-O3615),0)</f>
        <v>15.773032799999999</v>
      </c>
    </row>
    <row r="3616" spans="2:16">
      <c r="B3616" s="113">
        <v>3612</v>
      </c>
      <c r="C3616" s="113">
        <v>8.6999999999999993</v>
      </c>
      <c r="D3616" s="276">
        <f t="shared" si="112"/>
        <v>1.2887974958655803</v>
      </c>
      <c r="L3616" s="114">
        <f>IF(C3616&lt;$G$6,Lähteandmed!$E$45*1.2*1.005*($G$6-O3616),0)</f>
        <v>16.29880056</v>
      </c>
      <c r="M3616" s="276" t="str">
        <f>IF(($G$4-Lähteandmed!$H$45*(Kraadpäevad!$G$4-Kraadpäevad!C3616))&gt;Lähteandmed!$I$45,($G$4-Lähteandmed!$H$45*(Kraadpäevad!$G$4-Kraadpäevad!C3616)),Lähteandmed!$I$45)</f>
        <v/>
      </c>
      <c r="N3616" s="114">
        <f>IFERROR(($G$4-M3616)/($G$4-C3616),Lähteandmed!$H$45)</f>
        <v>0</v>
      </c>
      <c r="O3616" s="276">
        <f t="shared" si="113"/>
        <v>8.6999999999999993</v>
      </c>
      <c r="P3616" s="276">
        <f>IF(O3616&lt;($G$6-1),Lähteandmed!$E$45*1.2*1.005*(($G$6-1)-O3616),0)</f>
        <v>14.54624136</v>
      </c>
    </row>
    <row r="3617" spans="2:16">
      <c r="B3617" s="113">
        <v>3613</v>
      </c>
      <c r="C3617" s="113">
        <v>9.8000000000000007</v>
      </c>
      <c r="D3617" s="276">
        <f t="shared" si="112"/>
        <v>0.18879749586557892</v>
      </c>
      <c r="L3617" s="114">
        <f>IF(C3617&lt;$G$6,Lähteandmed!$E$45*1.2*1.005*($G$6-O3617),0)</f>
        <v>14.370985439999998</v>
      </c>
      <c r="M3617" s="276" t="str">
        <f>IF(($G$4-Lähteandmed!$H$45*(Kraadpäevad!$G$4-Kraadpäevad!C3617))&gt;Lähteandmed!$I$45,($G$4-Lähteandmed!$H$45*(Kraadpäevad!$G$4-Kraadpäevad!C3617)),Lähteandmed!$I$45)</f>
        <v/>
      </c>
      <c r="N3617" s="114">
        <f>IFERROR(($G$4-M3617)/($G$4-C3617),Lähteandmed!$H$45)</f>
        <v>0</v>
      </c>
      <c r="O3617" s="276">
        <f t="shared" si="113"/>
        <v>9.8000000000000007</v>
      </c>
      <c r="P3617" s="276">
        <f>IF(O3617&lt;($G$6-1),Lähteandmed!$E$45*1.2*1.005*(($G$6-1)-O3617),0)</f>
        <v>12.618426239999998</v>
      </c>
    </row>
    <row r="3618" spans="2:16">
      <c r="B3618" s="113">
        <v>3614</v>
      </c>
      <c r="C3618" s="113">
        <v>10.9</v>
      </c>
      <c r="D3618" s="276" t="str">
        <f t="shared" si="112"/>
        <v>0</v>
      </c>
      <c r="L3618" s="114">
        <f>IF(C3618&lt;$G$6,Lähteandmed!$E$45*1.2*1.005*($G$6-O3618),0)</f>
        <v>12.443170319999998</v>
      </c>
      <c r="M3618" s="276" t="str">
        <f>IF(($G$4-Lähteandmed!$H$45*(Kraadpäevad!$G$4-Kraadpäevad!C3618))&gt;Lähteandmed!$I$45,($G$4-Lähteandmed!$H$45*(Kraadpäevad!$G$4-Kraadpäevad!C3618)),Lähteandmed!$I$45)</f>
        <v/>
      </c>
      <c r="N3618" s="114">
        <f>IFERROR(($G$4-M3618)/($G$4-C3618),Lähteandmed!$H$45)</f>
        <v>0</v>
      </c>
      <c r="O3618" s="276">
        <f t="shared" si="113"/>
        <v>10.9</v>
      </c>
      <c r="P3618" s="276">
        <f>IF(O3618&lt;($G$6-1),Lähteandmed!$E$45*1.2*1.005*(($G$6-1)-O3618),0)</f>
        <v>10.690611119999998</v>
      </c>
    </row>
    <row r="3619" spans="2:16">
      <c r="B3619" s="113">
        <v>3615</v>
      </c>
      <c r="C3619" s="113">
        <v>12</v>
      </c>
      <c r="D3619" s="276" t="str">
        <f t="shared" si="112"/>
        <v>0</v>
      </c>
      <c r="L3619" s="114">
        <f>IF(C3619&lt;$G$6,Lähteandmed!$E$45*1.2*1.005*($G$6-O3619),0)</f>
        <v>10.515355199999998</v>
      </c>
      <c r="M3619" s="276" t="str">
        <f>IF(($G$4-Lähteandmed!$H$45*(Kraadpäevad!$G$4-Kraadpäevad!C3619))&gt;Lähteandmed!$I$45,($G$4-Lähteandmed!$H$45*(Kraadpäevad!$G$4-Kraadpäevad!C3619)),Lähteandmed!$I$45)</f>
        <v/>
      </c>
      <c r="N3619" s="114">
        <f>IFERROR(($G$4-M3619)/($G$4-C3619),Lähteandmed!$H$45)</f>
        <v>0</v>
      </c>
      <c r="O3619" s="276">
        <f t="shared" si="113"/>
        <v>12</v>
      </c>
      <c r="P3619" s="276">
        <f>IF(O3619&lt;($G$6-1),Lähteandmed!$E$45*1.2*1.005*(($G$6-1)-O3619),0)</f>
        <v>8.7627959999999998</v>
      </c>
    </row>
    <row r="3620" spans="2:16">
      <c r="B3620" s="113">
        <v>3616</v>
      </c>
      <c r="C3620" s="113">
        <v>11.5</v>
      </c>
      <c r="D3620" s="276" t="str">
        <f t="shared" si="112"/>
        <v>0</v>
      </c>
      <c r="L3620" s="114">
        <f>IF(C3620&lt;$G$6,Lähteandmed!$E$45*1.2*1.005*($G$6-O3620),0)</f>
        <v>11.391634799999999</v>
      </c>
      <c r="M3620" s="276" t="str">
        <f>IF(($G$4-Lähteandmed!$H$45*(Kraadpäevad!$G$4-Kraadpäevad!C3620))&gt;Lähteandmed!$I$45,($G$4-Lähteandmed!$H$45*(Kraadpäevad!$G$4-Kraadpäevad!C3620)),Lähteandmed!$I$45)</f>
        <v/>
      </c>
      <c r="N3620" s="114">
        <f>IFERROR(($G$4-M3620)/($G$4-C3620),Lähteandmed!$H$45)</f>
        <v>0</v>
      </c>
      <c r="O3620" s="276">
        <f t="shared" si="113"/>
        <v>11.5</v>
      </c>
      <c r="P3620" s="276">
        <f>IF(O3620&lt;($G$6-1),Lähteandmed!$E$45*1.2*1.005*(($G$6-1)-O3620),0)</f>
        <v>9.6390756</v>
      </c>
    </row>
    <row r="3621" spans="2:16">
      <c r="B3621" s="113">
        <v>3617</v>
      </c>
      <c r="C3621" s="113">
        <v>9</v>
      </c>
      <c r="D3621" s="276">
        <f t="shared" si="112"/>
        <v>0.98879749586557963</v>
      </c>
      <c r="L3621" s="114">
        <f>IF(C3621&lt;$G$6,Lähteandmed!$E$45*1.2*1.005*($G$6-O3621),0)</f>
        <v>15.773032799999999</v>
      </c>
      <c r="M3621" s="276" t="str">
        <f>IF(($G$4-Lähteandmed!$H$45*(Kraadpäevad!$G$4-Kraadpäevad!C3621))&gt;Lähteandmed!$I$45,($G$4-Lähteandmed!$H$45*(Kraadpäevad!$G$4-Kraadpäevad!C3621)),Lähteandmed!$I$45)</f>
        <v/>
      </c>
      <c r="N3621" s="114">
        <f>IFERROR(($G$4-M3621)/($G$4-C3621),Lähteandmed!$H$45)</f>
        <v>0</v>
      </c>
      <c r="O3621" s="276">
        <f t="shared" si="113"/>
        <v>9</v>
      </c>
      <c r="P3621" s="276">
        <f>IF(O3621&lt;($G$6-1),Lähteandmed!$E$45*1.2*1.005*(($G$6-1)-O3621),0)</f>
        <v>14.020473599999999</v>
      </c>
    </row>
    <row r="3622" spans="2:16">
      <c r="B3622" s="113">
        <v>3618</v>
      </c>
      <c r="C3622" s="113">
        <v>9.1</v>
      </c>
      <c r="D3622" s="276">
        <f t="shared" si="112"/>
        <v>0.88879749586557999</v>
      </c>
      <c r="L3622" s="114">
        <f>IF(C3622&lt;$G$6,Lähteandmed!$E$45*1.2*1.005*($G$6-O3622),0)</f>
        <v>15.59777688</v>
      </c>
      <c r="M3622" s="276" t="str">
        <f>IF(($G$4-Lähteandmed!$H$45*(Kraadpäevad!$G$4-Kraadpäevad!C3622))&gt;Lähteandmed!$I$45,($G$4-Lähteandmed!$H$45*(Kraadpäevad!$G$4-Kraadpäevad!C3622)),Lähteandmed!$I$45)</f>
        <v/>
      </c>
      <c r="N3622" s="114">
        <f>IFERROR(($G$4-M3622)/($G$4-C3622),Lähteandmed!$H$45)</f>
        <v>0</v>
      </c>
      <c r="O3622" s="276">
        <f t="shared" si="113"/>
        <v>9.1</v>
      </c>
      <c r="P3622" s="276">
        <f>IF(O3622&lt;($G$6-1),Lähteandmed!$E$45*1.2*1.005*(($G$6-1)-O3622),0)</f>
        <v>13.845217679999999</v>
      </c>
    </row>
    <row r="3623" spans="2:16">
      <c r="B3623" s="113">
        <v>3619</v>
      </c>
      <c r="C3623" s="113">
        <v>9.3000000000000007</v>
      </c>
      <c r="D3623" s="276">
        <f t="shared" si="112"/>
        <v>0.68879749586557892</v>
      </c>
      <c r="L3623" s="114">
        <f>IF(C3623&lt;$G$6,Lähteandmed!$E$45*1.2*1.005*($G$6-O3623),0)</f>
        <v>15.247265039999998</v>
      </c>
      <c r="M3623" s="276" t="str">
        <f>IF(($G$4-Lähteandmed!$H$45*(Kraadpäevad!$G$4-Kraadpäevad!C3623))&gt;Lähteandmed!$I$45,($G$4-Lähteandmed!$H$45*(Kraadpäevad!$G$4-Kraadpäevad!C3623)),Lähteandmed!$I$45)</f>
        <v/>
      </c>
      <c r="N3623" s="114">
        <f>IFERROR(($G$4-M3623)/($G$4-C3623),Lähteandmed!$H$45)</f>
        <v>0</v>
      </c>
      <c r="O3623" s="276">
        <f t="shared" si="113"/>
        <v>9.3000000000000007</v>
      </c>
      <c r="P3623" s="276">
        <f>IF(O3623&lt;($G$6-1),Lähteandmed!$E$45*1.2*1.005*(($G$6-1)-O3623),0)</f>
        <v>13.494705839999998</v>
      </c>
    </row>
    <row r="3624" spans="2:16">
      <c r="B3624" s="113">
        <v>3620</v>
      </c>
      <c r="C3624" s="113">
        <v>9.6</v>
      </c>
      <c r="D3624" s="276">
        <f t="shared" si="112"/>
        <v>0.38879749586557999</v>
      </c>
      <c r="L3624" s="114">
        <f>IF(C3624&lt;$G$6,Lähteandmed!$E$45*1.2*1.005*($G$6-O3624),0)</f>
        <v>14.721497279999999</v>
      </c>
      <c r="M3624" s="276" t="str">
        <f>IF(($G$4-Lähteandmed!$H$45*(Kraadpäevad!$G$4-Kraadpäevad!C3624))&gt;Lähteandmed!$I$45,($G$4-Lähteandmed!$H$45*(Kraadpäevad!$G$4-Kraadpäevad!C3624)),Lähteandmed!$I$45)</f>
        <v/>
      </c>
      <c r="N3624" s="114">
        <f>IFERROR(($G$4-M3624)/($G$4-C3624),Lähteandmed!$H$45)</f>
        <v>0</v>
      </c>
      <c r="O3624" s="276">
        <f t="shared" si="113"/>
        <v>9.6</v>
      </c>
      <c r="P3624" s="276">
        <f>IF(O3624&lt;($G$6-1),Lähteandmed!$E$45*1.2*1.005*(($G$6-1)-O3624),0)</f>
        <v>12.968938079999999</v>
      </c>
    </row>
    <row r="3625" spans="2:16">
      <c r="B3625" s="113">
        <v>3621</v>
      </c>
      <c r="C3625" s="113">
        <v>9.8000000000000007</v>
      </c>
      <c r="D3625" s="276">
        <f t="shared" si="112"/>
        <v>0.18879749586557892</v>
      </c>
      <c r="L3625" s="114">
        <f>IF(C3625&lt;$G$6,Lähteandmed!$E$45*1.2*1.005*($G$6-O3625),0)</f>
        <v>14.370985439999998</v>
      </c>
      <c r="M3625" s="276" t="str">
        <f>IF(($G$4-Lähteandmed!$H$45*(Kraadpäevad!$G$4-Kraadpäevad!C3625))&gt;Lähteandmed!$I$45,($G$4-Lähteandmed!$H$45*(Kraadpäevad!$G$4-Kraadpäevad!C3625)),Lähteandmed!$I$45)</f>
        <v/>
      </c>
      <c r="N3625" s="114">
        <f>IFERROR(($G$4-M3625)/($G$4-C3625),Lähteandmed!$H$45)</f>
        <v>0</v>
      </c>
      <c r="O3625" s="276">
        <f t="shared" si="113"/>
        <v>9.8000000000000007</v>
      </c>
      <c r="P3625" s="276">
        <f>IF(O3625&lt;($G$6-1),Lähteandmed!$E$45*1.2*1.005*(($G$6-1)-O3625),0)</f>
        <v>12.618426239999998</v>
      </c>
    </row>
    <row r="3626" spans="2:16">
      <c r="B3626" s="113">
        <v>3622</v>
      </c>
      <c r="C3626" s="113">
        <v>10.1</v>
      </c>
      <c r="D3626" s="276" t="str">
        <f t="shared" si="112"/>
        <v>0</v>
      </c>
      <c r="L3626" s="114">
        <f>IF(C3626&lt;$G$6,Lähteandmed!$E$45*1.2*1.005*($G$6-O3626),0)</f>
        <v>13.845217679999999</v>
      </c>
      <c r="M3626" s="276" t="str">
        <f>IF(($G$4-Lähteandmed!$H$45*(Kraadpäevad!$G$4-Kraadpäevad!C3626))&gt;Lähteandmed!$I$45,($G$4-Lähteandmed!$H$45*(Kraadpäevad!$G$4-Kraadpäevad!C3626)),Lähteandmed!$I$45)</f>
        <v/>
      </c>
      <c r="N3626" s="114">
        <f>IFERROR(($G$4-M3626)/($G$4-C3626),Lähteandmed!$H$45)</f>
        <v>0</v>
      </c>
      <c r="O3626" s="276">
        <f t="shared" si="113"/>
        <v>10.1</v>
      </c>
      <c r="P3626" s="276">
        <f>IF(O3626&lt;($G$6-1),Lähteandmed!$E$45*1.2*1.005*(($G$6-1)-O3626),0)</f>
        <v>12.092658479999999</v>
      </c>
    </row>
    <row r="3627" spans="2:16">
      <c r="B3627" s="113">
        <v>3623</v>
      </c>
      <c r="C3627" s="113">
        <v>10.5</v>
      </c>
      <c r="D3627" s="276" t="str">
        <f t="shared" si="112"/>
        <v>0</v>
      </c>
      <c r="L3627" s="114">
        <f>IF(C3627&lt;$G$6,Lähteandmed!$E$45*1.2*1.005*($G$6-O3627),0)</f>
        <v>13.144193999999999</v>
      </c>
      <c r="M3627" s="276" t="str">
        <f>IF(($G$4-Lähteandmed!$H$45*(Kraadpäevad!$G$4-Kraadpäevad!C3627))&gt;Lähteandmed!$I$45,($G$4-Lähteandmed!$H$45*(Kraadpäevad!$G$4-Kraadpäevad!C3627)),Lähteandmed!$I$45)</f>
        <v/>
      </c>
      <c r="N3627" s="114">
        <f>IFERROR(($G$4-M3627)/($G$4-C3627),Lähteandmed!$H$45)</f>
        <v>0</v>
      </c>
      <c r="O3627" s="276">
        <f t="shared" si="113"/>
        <v>10.5</v>
      </c>
      <c r="P3627" s="276">
        <f>IF(O3627&lt;($G$6-1),Lähteandmed!$E$45*1.2*1.005*(($G$6-1)-O3627),0)</f>
        <v>11.391634799999999</v>
      </c>
    </row>
    <row r="3628" spans="2:16">
      <c r="B3628" s="113">
        <v>3624</v>
      </c>
      <c r="C3628" s="113">
        <v>10.9</v>
      </c>
      <c r="D3628" s="276" t="str">
        <f t="shared" si="112"/>
        <v>0</v>
      </c>
      <c r="L3628" s="114">
        <f>IF(C3628&lt;$G$6,Lähteandmed!$E$45*1.2*1.005*($G$6-O3628),0)</f>
        <v>12.443170319999998</v>
      </c>
      <c r="M3628" s="276" t="str">
        <f>IF(($G$4-Lähteandmed!$H$45*(Kraadpäevad!$G$4-Kraadpäevad!C3628))&gt;Lähteandmed!$I$45,($G$4-Lähteandmed!$H$45*(Kraadpäevad!$G$4-Kraadpäevad!C3628)),Lähteandmed!$I$45)</f>
        <v/>
      </c>
      <c r="N3628" s="114">
        <f>IFERROR(($G$4-M3628)/($G$4-C3628),Lähteandmed!$H$45)</f>
        <v>0</v>
      </c>
      <c r="O3628" s="276">
        <f t="shared" si="113"/>
        <v>10.9</v>
      </c>
      <c r="P3628" s="276">
        <f>IF(O3628&lt;($G$6-1),Lähteandmed!$E$45*1.2*1.005*(($G$6-1)-O3628),0)</f>
        <v>10.690611119999998</v>
      </c>
    </row>
    <row r="3629" spans="2:16">
      <c r="B3629" s="113">
        <v>3625</v>
      </c>
      <c r="C3629" s="113">
        <v>11.4</v>
      </c>
      <c r="D3629" s="276" t="str">
        <f t="shared" si="112"/>
        <v>0</v>
      </c>
      <c r="L3629" s="114">
        <f>IF(C3629&lt;$G$6,Lähteandmed!$E$45*1.2*1.005*($G$6-O3629),0)</f>
        <v>11.566890719999998</v>
      </c>
      <c r="M3629" s="276" t="str">
        <f>IF(($G$4-Lähteandmed!$H$45*(Kraadpäevad!$G$4-Kraadpäevad!C3629))&gt;Lähteandmed!$I$45,($G$4-Lähteandmed!$H$45*(Kraadpäevad!$G$4-Kraadpäevad!C3629)),Lähteandmed!$I$45)</f>
        <v/>
      </c>
      <c r="N3629" s="114">
        <f>IFERROR(($G$4-M3629)/($G$4-C3629),Lähteandmed!$H$45)</f>
        <v>0</v>
      </c>
      <c r="O3629" s="276">
        <f t="shared" si="113"/>
        <v>11.4</v>
      </c>
      <c r="P3629" s="276">
        <f>IF(O3629&lt;($G$6-1),Lähteandmed!$E$45*1.2*1.005*(($G$6-1)-O3629),0)</f>
        <v>9.8143315199999979</v>
      </c>
    </row>
    <row r="3630" spans="2:16">
      <c r="B3630" s="113">
        <v>3626</v>
      </c>
      <c r="C3630" s="113">
        <v>11.9</v>
      </c>
      <c r="D3630" s="276" t="str">
        <f t="shared" si="112"/>
        <v>0</v>
      </c>
      <c r="L3630" s="114">
        <f>IF(C3630&lt;$G$6,Lähteandmed!$E$45*1.2*1.005*($G$6-O3630),0)</f>
        <v>10.690611119999998</v>
      </c>
      <c r="M3630" s="276" t="str">
        <f>IF(($G$4-Lähteandmed!$H$45*(Kraadpäevad!$G$4-Kraadpäevad!C3630))&gt;Lähteandmed!$I$45,($G$4-Lähteandmed!$H$45*(Kraadpäevad!$G$4-Kraadpäevad!C3630)),Lähteandmed!$I$45)</f>
        <v/>
      </c>
      <c r="N3630" s="114">
        <f>IFERROR(($G$4-M3630)/($G$4-C3630),Lähteandmed!$H$45)</f>
        <v>0</v>
      </c>
      <c r="O3630" s="276">
        <f t="shared" si="113"/>
        <v>11.9</v>
      </c>
      <c r="P3630" s="276">
        <f>IF(O3630&lt;($G$6-1),Lähteandmed!$E$45*1.2*1.005*(($G$6-1)-O3630),0)</f>
        <v>8.9380519199999995</v>
      </c>
    </row>
    <row r="3631" spans="2:16">
      <c r="B3631" s="113">
        <v>3627</v>
      </c>
      <c r="C3631" s="113">
        <v>12.5</v>
      </c>
      <c r="D3631" s="276" t="str">
        <f t="shared" si="112"/>
        <v>0</v>
      </c>
      <c r="L3631" s="114">
        <f>IF(C3631&lt;$G$6,Lähteandmed!$E$45*1.2*1.005*($G$6-O3631),0)</f>
        <v>9.6390756</v>
      </c>
      <c r="M3631" s="276" t="str">
        <f>IF(($G$4-Lähteandmed!$H$45*(Kraadpäevad!$G$4-Kraadpäevad!C3631))&gt;Lähteandmed!$I$45,($G$4-Lähteandmed!$H$45*(Kraadpäevad!$G$4-Kraadpäevad!C3631)),Lähteandmed!$I$45)</f>
        <v/>
      </c>
      <c r="N3631" s="114">
        <f>IFERROR(($G$4-M3631)/($G$4-C3631),Lähteandmed!$H$45)</f>
        <v>0</v>
      </c>
      <c r="O3631" s="276">
        <f t="shared" si="113"/>
        <v>12.5</v>
      </c>
      <c r="P3631" s="276">
        <f>IF(O3631&lt;($G$6-1),Lähteandmed!$E$45*1.2*1.005*(($G$6-1)-O3631),0)</f>
        <v>7.8865163999999996</v>
      </c>
    </row>
    <row r="3632" spans="2:16">
      <c r="B3632" s="113">
        <v>3628</v>
      </c>
      <c r="C3632" s="113">
        <v>13.1</v>
      </c>
      <c r="D3632" s="276" t="str">
        <f t="shared" si="112"/>
        <v>0</v>
      </c>
      <c r="L3632" s="114">
        <f>IF(C3632&lt;$G$6,Lähteandmed!$E$45*1.2*1.005*($G$6-O3632),0)</f>
        <v>8.5875400800000001</v>
      </c>
      <c r="M3632" s="276" t="str">
        <f>IF(($G$4-Lähteandmed!$H$45*(Kraadpäevad!$G$4-Kraadpäevad!C3632))&gt;Lähteandmed!$I$45,($G$4-Lähteandmed!$H$45*(Kraadpäevad!$G$4-Kraadpäevad!C3632)),Lähteandmed!$I$45)</f>
        <v/>
      </c>
      <c r="N3632" s="114">
        <f>IFERROR(($G$4-M3632)/($G$4-C3632),Lähteandmed!$H$45)</f>
        <v>0</v>
      </c>
      <c r="O3632" s="276">
        <f t="shared" si="113"/>
        <v>13.1</v>
      </c>
      <c r="P3632" s="276">
        <f>IF(O3632&lt;($G$6-1),Lähteandmed!$E$45*1.2*1.005*(($G$6-1)-O3632),0)</f>
        <v>6.8349808799999998</v>
      </c>
    </row>
    <row r="3633" spans="2:16">
      <c r="B3633" s="113">
        <v>3629</v>
      </c>
      <c r="C3633" s="113">
        <v>13.8</v>
      </c>
      <c r="D3633" s="276" t="str">
        <f t="shared" si="112"/>
        <v>0</v>
      </c>
      <c r="L3633" s="114">
        <f>IF(C3633&lt;$G$6,Lähteandmed!$E$45*1.2*1.005*($G$6-O3633),0)</f>
        <v>7.360748639999998</v>
      </c>
      <c r="M3633" s="276" t="str">
        <f>IF(($G$4-Lähteandmed!$H$45*(Kraadpäevad!$G$4-Kraadpäevad!C3633))&gt;Lähteandmed!$I$45,($G$4-Lähteandmed!$H$45*(Kraadpäevad!$G$4-Kraadpäevad!C3633)),Lähteandmed!$I$45)</f>
        <v/>
      </c>
      <c r="N3633" s="114">
        <f>IFERROR(($G$4-M3633)/($G$4-C3633),Lähteandmed!$H$45)</f>
        <v>0</v>
      </c>
      <c r="O3633" s="276">
        <f t="shared" si="113"/>
        <v>13.8</v>
      </c>
      <c r="P3633" s="276">
        <f>IF(O3633&lt;($G$6-1),Lähteandmed!$E$45*1.2*1.005*(($G$6-1)-O3633),0)</f>
        <v>5.6081894399999985</v>
      </c>
    </row>
    <row r="3634" spans="2:16">
      <c r="B3634" s="113">
        <v>3630</v>
      </c>
      <c r="C3634" s="113">
        <v>14.5</v>
      </c>
      <c r="D3634" s="276" t="str">
        <f t="shared" si="112"/>
        <v>0</v>
      </c>
      <c r="L3634" s="114">
        <f>IF(C3634&lt;$G$6,Lähteandmed!$E$45*1.2*1.005*($G$6-O3634),0)</f>
        <v>6.1339571999999993</v>
      </c>
      <c r="M3634" s="276" t="str">
        <f>IF(($G$4-Lähteandmed!$H$45*(Kraadpäevad!$G$4-Kraadpäevad!C3634))&gt;Lähteandmed!$I$45,($G$4-Lähteandmed!$H$45*(Kraadpäevad!$G$4-Kraadpäevad!C3634)),Lähteandmed!$I$45)</f>
        <v/>
      </c>
      <c r="N3634" s="114">
        <f>IFERROR(($G$4-M3634)/($G$4-C3634),Lähteandmed!$H$45)</f>
        <v>0</v>
      </c>
      <c r="O3634" s="276">
        <f t="shared" si="113"/>
        <v>14.5</v>
      </c>
      <c r="P3634" s="276">
        <f>IF(O3634&lt;($G$6-1),Lähteandmed!$E$45*1.2*1.005*(($G$6-1)-O3634),0)</f>
        <v>4.3813979999999999</v>
      </c>
    </row>
    <row r="3635" spans="2:16">
      <c r="B3635" s="113">
        <v>3631</v>
      </c>
      <c r="C3635" s="113">
        <v>15.3</v>
      </c>
      <c r="D3635" s="276" t="str">
        <f t="shared" si="112"/>
        <v>0</v>
      </c>
      <c r="L3635" s="114">
        <f>IF(C3635&lt;$G$6,Lähteandmed!$E$45*1.2*1.005*($G$6-O3635),0)</f>
        <v>4.7319098399999984</v>
      </c>
      <c r="M3635" s="276" t="str">
        <f>IF(($G$4-Lähteandmed!$H$45*(Kraadpäevad!$G$4-Kraadpäevad!C3635))&gt;Lähteandmed!$I$45,($G$4-Lähteandmed!$H$45*(Kraadpäevad!$G$4-Kraadpäevad!C3635)),Lähteandmed!$I$45)</f>
        <v/>
      </c>
      <c r="N3635" s="114">
        <f>IFERROR(($G$4-M3635)/($G$4-C3635),Lähteandmed!$H$45)</f>
        <v>0</v>
      </c>
      <c r="O3635" s="276">
        <f t="shared" si="113"/>
        <v>15.3</v>
      </c>
      <c r="P3635" s="276">
        <f>IF(O3635&lt;($G$6-1),Lähteandmed!$E$45*1.2*1.005*(($G$6-1)-O3635),0)</f>
        <v>2.9793506399999985</v>
      </c>
    </row>
    <row r="3636" spans="2:16">
      <c r="B3636" s="113">
        <v>3632</v>
      </c>
      <c r="C3636" s="113">
        <v>16.2</v>
      </c>
      <c r="D3636" s="276" t="str">
        <f t="shared" si="112"/>
        <v>0</v>
      </c>
      <c r="L3636" s="114">
        <f>IF(C3636&lt;$G$6,Lähteandmed!$E$45*1.2*1.005*($G$6-O3636),0)</f>
        <v>3.1546065600000008</v>
      </c>
      <c r="M3636" s="276" t="str">
        <f>IF(($G$4-Lähteandmed!$H$45*(Kraadpäevad!$G$4-Kraadpäevad!C3636))&gt;Lähteandmed!$I$45,($G$4-Lähteandmed!$H$45*(Kraadpäevad!$G$4-Kraadpäevad!C3636)),Lähteandmed!$I$45)</f>
        <v/>
      </c>
      <c r="N3636" s="114">
        <f>IFERROR(($G$4-M3636)/($G$4-C3636),Lähteandmed!$H$45)</f>
        <v>0</v>
      </c>
      <c r="O3636" s="276">
        <f t="shared" si="113"/>
        <v>16.2</v>
      </c>
      <c r="P3636" s="276">
        <f>IF(O3636&lt;($G$6-1),Lähteandmed!$E$45*1.2*1.005*(($G$6-1)-O3636),0)</f>
        <v>1.4020473600000012</v>
      </c>
    </row>
    <row r="3637" spans="2:16">
      <c r="B3637" s="113">
        <v>3633</v>
      </c>
      <c r="C3637" s="113">
        <v>17.7</v>
      </c>
      <c r="D3637" s="276" t="str">
        <f t="shared" si="112"/>
        <v>0</v>
      </c>
      <c r="L3637" s="114">
        <f>IF(C3637&lt;$G$6,Lähteandmed!$E$45*1.2*1.005*($G$6-O3637),0)</f>
        <v>0.52576776000000125</v>
      </c>
      <c r="M3637" s="276" t="str">
        <f>IF(($G$4-Lähteandmed!$H$45*(Kraadpäevad!$G$4-Kraadpäevad!C3637))&gt;Lähteandmed!$I$45,($G$4-Lähteandmed!$H$45*(Kraadpäevad!$G$4-Kraadpäevad!C3637)),Lähteandmed!$I$45)</f>
        <v/>
      </c>
      <c r="N3637" s="114">
        <f>IFERROR(($G$4-M3637)/($G$4-C3637),Lähteandmed!$H$45)</f>
        <v>0</v>
      </c>
      <c r="O3637" s="276">
        <f t="shared" si="113"/>
        <v>17.7</v>
      </c>
      <c r="P3637" s="276">
        <f>IF(O3637&lt;($G$6-1),Lähteandmed!$E$45*1.2*1.005*(($G$6-1)-O3637),0)</f>
        <v>0</v>
      </c>
    </row>
    <row r="3638" spans="2:16">
      <c r="B3638" s="113">
        <v>3634</v>
      </c>
      <c r="C3638" s="113">
        <v>19.2</v>
      </c>
      <c r="D3638" s="276" t="str">
        <f t="shared" si="112"/>
        <v>0</v>
      </c>
      <c r="L3638" s="114">
        <f>IF(C3638&lt;$G$6,Lähteandmed!$E$45*1.2*1.005*($G$6-O3638),0)</f>
        <v>0</v>
      </c>
      <c r="M3638" s="276" t="str">
        <f>IF(($G$4-Lähteandmed!$H$45*(Kraadpäevad!$G$4-Kraadpäevad!C3638))&gt;Lähteandmed!$I$45,($G$4-Lähteandmed!$H$45*(Kraadpäevad!$G$4-Kraadpäevad!C3638)),Lähteandmed!$I$45)</f>
        <v/>
      </c>
      <c r="N3638" s="114">
        <f>IFERROR(($G$4-M3638)/($G$4-C3638),Lähteandmed!$H$45)</f>
        <v>0</v>
      </c>
      <c r="O3638" s="276">
        <f t="shared" si="113"/>
        <v>19.2</v>
      </c>
      <c r="P3638" s="276">
        <f>IF(O3638&lt;($G$6-1),Lähteandmed!$E$45*1.2*1.005*(($G$6-1)-O3638),0)</f>
        <v>0</v>
      </c>
    </row>
    <row r="3639" spans="2:16">
      <c r="B3639" s="113">
        <v>3635</v>
      </c>
      <c r="C3639" s="113">
        <v>20.7</v>
      </c>
      <c r="D3639" s="276" t="str">
        <f t="shared" si="112"/>
        <v>0</v>
      </c>
      <c r="L3639" s="114">
        <f>IF(C3639&lt;$G$6,Lähteandmed!$E$45*1.2*1.005*($G$6-O3639),0)</f>
        <v>0</v>
      </c>
      <c r="M3639" s="276" t="str">
        <f>IF(($G$4-Lähteandmed!$H$45*(Kraadpäevad!$G$4-Kraadpäevad!C3639))&gt;Lähteandmed!$I$45,($G$4-Lähteandmed!$H$45*(Kraadpäevad!$G$4-Kraadpäevad!C3639)),Lähteandmed!$I$45)</f>
        <v/>
      </c>
      <c r="N3639" s="114">
        <f>IFERROR(($G$4-M3639)/($G$4-C3639),Lähteandmed!$H$45)</f>
        <v>0</v>
      </c>
      <c r="O3639" s="276">
        <f t="shared" si="113"/>
        <v>20.7</v>
      </c>
      <c r="P3639" s="276">
        <f>IF(O3639&lt;($G$6-1),Lähteandmed!$E$45*1.2*1.005*(($G$6-1)-O3639),0)</f>
        <v>0</v>
      </c>
    </row>
    <row r="3640" spans="2:16">
      <c r="B3640" s="113">
        <v>3636</v>
      </c>
      <c r="C3640" s="113">
        <v>22.2</v>
      </c>
      <c r="D3640" s="276" t="str">
        <f t="shared" si="112"/>
        <v>0</v>
      </c>
      <c r="L3640" s="114">
        <f>IF(C3640&lt;$G$6,Lähteandmed!$E$45*1.2*1.005*($G$6-O3640),0)</f>
        <v>0</v>
      </c>
      <c r="M3640" s="276" t="str">
        <f>IF(($G$4-Lähteandmed!$H$45*(Kraadpäevad!$G$4-Kraadpäevad!C3640))&gt;Lähteandmed!$I$45,($G$4-Lähteandmed!$H$45*(Kraadpäevad!$G$4-Kraadpäevad!C3640)),Lähteandmed!$I$45)</f>
        <v/>
      </c>
      <c r="N3640" s="114">
        <f>IFERROR(($G$4-M3640)/($G$4-C3640),Lähteandmed!$H$45)</f>
        <v>0</v>
      </c>
      <c r="O3640" s="276">
        <f t="shared" si="113"/>
        <v>22.2</v>
      </c>
      <c r="P3640" s="276">
        <f>IF(O3640&lt;($G$6-1),Lähteandmed!$E$45*1.2*1.005*(($G$6-1)-O3640),0)</f>
        <v>0</v>
      </c>
    </row>
    <row r="3641" spans="2:16">
      <c r="B3641" s="113">
        <v>3637</v>
      </c>
      <c r="C3641" s="113">
        <v>22.5</v>
      </c>
      <c r="D3641" s="276" t="str">
        <f t="shared" si="112"/>
        <v>0</v>
      </c>
      <c r="L3641" s="114">
        <f>IF(C3641&lt;$G$6,Lähteandmed!$E$45*1.2*1.005*($G$6-O3641),0)</f>
        <v>0</v>
      </c>
      <c r="M3641" s="276" t="str">
        <f>IF(($G$4-Lähteandmed!$H$45*(Kraadpäevad!$G$4-Kraadpäevad!C3641))&gt;Lähteandmed!$I$45,($G$4-Lähteandmed!$H$45*(Kraadpäevad!$G$4-Kraadpäevad!C3641)),Lähteandmed!$I$45)</f>
        <v/>
      </c>
      <c r="N3641" s="114">
        <f>IFERROR(($G$4-M3641)/($G$4-C3641),Lähteandmed!$H$45)</f>
        <v>0</v>
      </c>
      <c r="O3641" s="276">
        <f t="shared" si="113"/>
        <v>22.5</v>
      </c>
      <c r="P3641" s="276">
        <f>IF(O3641&lt;($G$6-1),Lähteandmed!$E$45*1.2*1.005*(($G$6-1)-O3641),0)</f>
        <v>0</v>
      </c>
    </row>
    <row r="3642" spans="2:16">
      <c r="B3642" s="113">
        <v>3638</v>
      </c>
      <c r="C3642" s="113">
        <v>22.8</v>
      </c>
      <c r="D3642" s="276" t="str">
        <f t="shared" si="112"/>
        <v>0</v>
      </c>
      <c r="L3642" s="114">
        <f>IF(C3642&lt;$G$6,Lähteandmed!$E$45*1.2*1.005*($G$6-O3642),0)</f>
        <v>0</v>
      </c>
      <c r="M3642" s="276" t="str">
        <f>IF(($G$4-Lähteandmed!$H$45*(Kraadpäevad!$G$4-Kraadpäevad!C3642))&gt;Lähteandmed!$I$45,($G$4-Lähteandmed!$H$45*(Kraadpäevad!$G$4-Kraadpäevad!C3642)),Lähteandmed!$I$45)</f>
        <v/>
      </c>
      <c r="N3642" s="114">
        <f>IFERROR(($G$4-M3642)/($G$4-C3642),Lähteandmed!$H$45)</f>
        <v>0</v>
      </c>
      <c r="O3642" s="276">
        <f t="shared" si="113"/>
        <v>22.8</v>
      </c>
      <c r="P3642" s="276">
        <f>IF(O3642&lt;($G$6-1),Lähteandmed!$E$45*1.2*1.005*(($G$6-1)-O3642),0)</f>
        <v>0</v>
      </c>
    </row>
    <row r="3643" spans="2:16">
      <c r="B3643" s="113">
        <v>3639</v>
      </c>
      <c r="C3643" s="113">
        <v>23.1</v>
      </c>
      <c r="D3643" s="276" t="str">
        <f t="shared" si="112"/>
        <v>0</v>
      </c>
      <c r="L3643" s="114">
        <f>IF(C3643&lt;$G$6,Lähteandmed!$E$45*1.2*1.005*($G$6-O3643),0)</f>
        <v>0</v>
      </c>
      <c r="M3643" s="276" t="str">
        <f>IF(($G$4-Lähteandmed!$H$45*(Kraadpäevad!$G$4-Kraadpäevad!C3643))&gt;Lähteandmed!$I$45,($G$4-Lähteandmed!$H$45*(Kraadpäevad!$G$4-Kraadpäevad!C3643)),Lähteandmed!$I$45)</f>
        <v/>
      </c>
      <c r="N3643" s="114">
        <f>IFERROR(($G$4-M3643)/($G$4-C3643),Lähteandmed!$H$45)</f>
        <v>0</v>
      </c>
      <c r="O3643" s="276">
        <f t="shared" si="113"/>
        <v>23.1</v>
      </c>
      <c r="P3643" s="276">
        <f>IF(O3643&lt;($G$6-1),Lähteandmed!$E$45*1.2*1.005*(($G$6-1)-O3643),0)</f>
        <v>0</v>
      </c>
    </row>
    <row r="3644" spans="2:16">
      <c r="B3644" s="113">
        <v>3640</v>
      </c>
      <c r="C3644" s="113">
        <v>22.7</v>
      </c>
      <c r="D3644" s="276" t="str">
        <f t="shared" si="112"/>
        <v>0</v>
      </c>
      <c r="L3644" s="114">
        <f>IF(C3644&lt;$G$6,Lähteandmed!$E$45*1.2*1.005*($G$6-O3644),0)</f>
        <v>0</v>
      </c>
      <c r="M3644" s="276" t="str">
        <f>IF(($G$4-Lähteandmed!$H$45*(Kraadpäevad!$G$4-Kraadpäevad!C3644))&gt;Lähteandmed!$I$45,($G$4-Lähteandmed!$H$45*(Kraadpäevad!$G$4-Kraadpäevad!C3644)),Lähteandmed!$I$45)</f>
        <v/>
      </c>
      <c r="N3644" s="114">
        <f>IFERROR(($G$4-M3644)/($G$4-C3644),Lähteandmed!$H$45)</f>
        <v>0</v>
      </c>
      <c r="O3644" s="276">
        <f t="shared" si="113"/>
        <v>22.7</v>
      </c>
      <c r="P3644" s="276">
        <f>IF(O3644&lt;($G$6-1),Lähteandmed!$E$45*1.2*1.005*(($G$6-1)-O3644),0)</f>
        <v>0</v>
      </c>
    </row>
    <row r="3645" spans="2:16">
      <c r="B3645" s="113">
        <v>3641</v>
      </c>
      <c r="C3645" s="113">
        <v>22.3</v>
      </c>
      <c r="D3645" s="276" t="str">
        <f t="shared" si="112"/>
        <v>0</v>
      </c>
      <c r="L3645" s="114">
        <f>IF(C3645&lt;$G$6,Lähteandmed!$E$45*1.2*1.005*($G$6-O3645),0)</f>
        <v>0</v>
      </c>
      <c r="M3645" s="276" t="str">
        <f>IF(($G$4-Lähteandmed!$H$45*(Kraadpäevad!$G$4-Kraadpäevad!C3645))&gt;Lähteandmed!$I$45,($G$4-Lähteandmed!$H$45*(Kraadpäevad!$G$4-Kraadpäevad!C3645)),Lähteandmed!$I$45)</f>
        <v/>
      </c>
      <c r="N3645" s="114">
        <f>IFERROR(($G$4-M3645)/($G$4-C3645),Lähteandmed!$H$45)</f>
        <v>0</v>
      </c>
      <c r="O3645" s="276">
        <f t="shared" si="113"/>
        <v>22.3</v>
      </c>
      <c r="P3645" s="276">
        <f>IF(O3645&lt;($G$6-1),Lähteandmed!$E$45*1.2*1.005*(($G$6-1)-O3645),0)</f>
        <v>0</v>
      </c>
    </row>
    <row r="3646" spans="2:16">
      <c r="B3646" s="113">
        <v>3642</v>
      </c>
      <c r="C3646" s="113">
        <v>21.9</v>
      </c>
      <c r="D3646" s="276" t="str">
        <f t="shared" si="112"/>
        <v>0</v>
      </c>
      <c r="L3646" s="114">
        <f>IF(C3646&lt;$G$6,Lähteandmed!$E$45*1.2*1.005*($G$6-O3646),0)</f>
        <v>0</v>
      </c>
      <c r="M3646" s="276" t="str">
        <f>IF(($G$4-Lähteandmed!$H$45*(Kraadpäevad!$G$4-Kraadpäevad!C3646))&gt;Lähteandmed!$I$45,($G$4-Lähteandmed!$H$45*(Kraadpäevad!$G$4-Kraadpäevad!C3646)),Lähteandmed!$I$45)</f>
        <v/>
      </c>
      <c r="N3646" s="114">
        <f>IFERROR(($G$4-M3646)/($G$4-C3646),Lähteandmed!$H$45)</f>
        <v>0</v>
      </c>
      <c r="O3646" s="276">
        <f t="shared" si="113"/>
        <v>21.9</v>
      </c>
      <c r="P3646" s="276">
        <f>IF(O3646&lt;($G$6-1),Lähteandmed!$E$45*1.2*1.005*(($G$6-1)-O3646),0)</f>
        <v>0</v>
      </c>
    </row>
    <row r="3647" spans="2:16">
      <c r="B3647" s="113">
        <v>3643</v>
      </c>
      <c r="C3647" s="113">
        <v>20.8</v>
      </c>
      <c r="D3647" s="276" t="str">
        <f t="shared" si="112"/>
        <v>0</v>
      </c>
      <c r="L3647" s="114">
        <f>IF(C3647&lt;$G$6,Lähteandmed!$E$45*1.2*1.005*($G$6-O3647),0)</f>
        <v>0</v>
      </c>
      <c r="M3647" s="276" t="str">
        <f>IF(($G$4-Lähteandmed!$H$45*(Kraadpäevad!$G$4-Kraadpäevad!C3647))&gt;Lähteandmed!$I$45,($G$4-Lähteandmed!$H$45*(Kraadpäevad!$G$4-Kraadpäevad!C3647)),Lähteandmed!$I$45)</f>
        <v/>
      </c>
      <c r="N3647" s="114">
        <f>IFERROR(($G$4-M3647)/($G$4-C3647),Lähteandmed!$H$45)</f>
        <v>0</v>
      </c>
      <c r="O3647" s="276">
        <f t="shared" si="113"/>
        <v>20.8</v>
      </c>
      <c r="P3647" s="276">
        <f>IF(O3647&lt;($G$6-1),Lähteandmed!$E$45*1.2*1.005*(($G$6-1)-O3647),0)</f>
        <v>0</v>
      </c>
    </row>
    <row r="3648" spans="2:16">
      <c r="B3648" s="113">
        <v>3644</v>
      </c>
      <c r="C3648" s="113">
        <v>19.8</v>
      </c>
      <c r="D3648" s="276" t="str">
        <f t="shared" si="112"/>
        <v>0</v>
      </c>
      <c r="L3648" s="114">
        <f>IF(C3648&lt;$G$6,Lähteandmed!$E$45*1.2*1.005*($G$6-O3648),0)</f>
        <v>0</v>
      </c>
      <c r="M3648" s="276" t="str">
        <f>IF(($G$4-Lähteandmed!$H$45*(Kraadpäevad!$G$4-Kraadpäevad!C3648))&gt;Lähteandmed!$I$45,($G$4-Lähteandmed!$H$45*(Kraadpäevad!$G$4-Kraadpäevad!C3648)),Lähteandmed!$I$45)</f>
        <v/>
      </c>
      <c r="N3648" s="114">
        <f>IFERROR(($G$4-M3648)/($G$4-C3648),Lähteandmed!$H$45)</f>
        <v>0</v>
      </c>
      <c r="O3648" s="276">
        <f t="shared" si="113"/>
        <v>19.8</v>
      </c>
      <c r="P3648" s="276">
        <f>IF(O3648&lt;($G$6-1),Lähteandmed!$E$45*1.2*1.005*(($G$6-1)-O3648),0)</f>
        <v>0</v>
      </c>
    </row>
    <row r="3649" spans="2:16">
      <c r="B3649" s="113">
        <v>3645</v>
      </c>
      <c r="C3649" s="113">
        <v>18.7</v>
      </c>
      <c r="D3649" s="276" t="str">
        <f t="shared" si="112"/>
        <v>0</v>
      </c>
      <c r="L3649" s="114">
        <f>IF(C3649&lt;$G$6,Lähteandmed!$E$45*1.2*1.005*($G$6-O3649),0)</f>
        <v>0</v>
      </c>
      <c r="M3649" s="276" t="str">
        <f>IF(($G$4-Lähteandmed!$H$45*(Kraadpäevad!$G$4-Kraadpäevad!C3649))&gt;Lähteandmed!$I$45,($G$4-Lähteandmed!$H$45*(Kraadpäevad!$G$4-Kraadpäevad!C3649)),Lähteandmed!$I$45)</f>
        <v/>
      </c>
      <c r="N3649" s="114">
        <f>IFERROR(($G$4-M3649)/($G$4-C3649),Lähteandmed!$H$45)</f>
        <v>0</v>
      </c>
      <c r="O3649" s="276">
        <f t="shared" si="113"/>
        <v>18.7</v>
      </c>
      <c r="P3649" s="276">
        <f>IF(O3649&lt;($G$6-1),Lähteandmed!$E$45*1.2*1.005*(($G$6-1)-O3649),0)</f>
        <v>0</v>
      </c>
    </row>
    <row r="3650" spans="2:16">
      <c r="B3650" s="113">
        <v>3646</v>
      </c>
      <c r="C3650" s="113">
        <v>17.8</v>
      </c>
      <c r="D3650" s="276" t="str">
        <f t="shared" si="112"/>
        <v>0</v>
      </c>
      <c r="L3650" s="114">
        <f>IF(C3650&lt;$G$6,Lähteandmed!$E$45*1.2*1.005*($G$6-O3650),0)</f>
        <v>0.35051183999999874</v>
      </c>
      <c r="M3650" s="276" t="str">
        <f>IF(($G$4-Lähteandmed!$H$45*(Kraadpäevad!$G$4-Kraadpäevad!C3650))&gt;Lähteandmed!$I$45,($G$4-Lähteandmed!$H$45*(Kraadpäevad!$G$4-Kraadpäevad!C3650)),Lähteandmed!$I$45)</f>
        <v/>
      </c>
      <c r="N3650" s="114">
        <f>IFERROR(($G$4-M3650)/($G$4-C3650),Lähteandmed!$H$45)</f>
        <v>0</v>
      </c>
      <c r="O3650" s="276">
        <f t="shared" si="113"/>
        <v>17.8</v>
      </c>
      <c r="P3650" s="276">
        <f>IF(O3650&lt;($G$6-1),Lähteandmed!$E$45*1.2*1.005*(($G$6-1)-O3650),0)</f>
        <v>0</v>
      </c>
    </row>
    <row r="3651" spans="2:16">
      <c r="B3651" s="113">
        <v>3647</v>
      </c>
      <c r="C3651" s="113">
        <v>16.8</v>
      </c>
      <c r="D3651" s="276" t="str">
        <f t="shared" si="112"/>
        <v>0</v>
      </c>
      <c r="L3651" s="114">
        <f>IF(C3651&lt;$G$6,Lähteandmed!$E$45*1.2*1.005*($G$6-O3651),0)</f>
        <v>2.1030710399999988</v>
      </c>
      <c r="M3651" s="276" t="str">
        <f>IF(($G$4-Lähteandmed!$H$45*(Kraadpäevad!$G$4-Kraadpäevad!C3651))&gt;Lähteandmed!$I$45,($G$4-Lähteandmed!$H$45*(Kraadpäevad!$G$4-Kraadpäevad!C3651)),Lähteandmed!$I$45)</f>
        <v/>
      </c>
      <c r="N3651" s="114">
        <f>IFERROR(($G$4-M3651)/($G$4-C3651),Lähteandmed!$H$45)</f>
        <v>0</v>
      </c>
      <c r="O3651" s="276">
        <f t="shared" si="113"/>
        <v>16.8</v>
      </c>
      <c r="P3651" s="276">
        <f>IF(O3651&lt;($G$6-1),Lähteandmed!$E$45*1.2*1.005*(($G$6-1)-O3651),0)</f>
        <v>0.35051183999999874</v>
      </c>
    </row>
    <row r="3652" spans="2:16">
      <c r="B3652" s="113">
        <v>3648</v>
      </c>
      <c r="C3652" s="113">
        <v>15.9</v>
      </c>
      <c r="D3652" s="276" t="str">
        <f t="shared" ref="D3652:D3715" si="114">IFERROR(IF($G$5-C3652&gt;0,$G$5-C3652,"0"),0)</f>
        <v>0</v>
      </c>
      <c r="L3652" s="114">
        <f>IF(C3652&lt;$G$6,Lähteandmed!$E$45*1.2*1.005*($G$6-O3652),0)</f>
        <v>3.680374319999999</v>
      </c>
      <c r="M3652" s="276" t="str">
        <f>IF(($G$4-Lähteandmed!$H$45*(Kraadpäevad!$G$4-Kraadpäevad!C3652))&gt;Lähteandmed!$I$45,($G$4-Lähteandmed!$H$45*(Kraadpäevad!$G$4-Kraadpäevad!C3652)),Lähteandmed!$I$45)</f>
        <v/>
      </c>
      <c r="N3652" s="114">
        <f>IFERROR(($G$4-M3652)/($G$4-C3652),Lähteandmed!$H$45)</f>
        <v>0</v>
      </c>
      <c r="O3652" s="276">
        <f t="shared" ref="O3652:O3715" si="115">N3652*($G$4-C3652)+C3652</f>
        <v>15.9</v>
      </c>
      <c r="P3652" s="276">
        <f>IF(O3652&lt;($G$6-1),Lähteandmed!$E$45*1.2*1.005*(($G$6-1)-O3652),0)</f>
        <v>1.9278151199999993</v>
      </c>
    </row>
    <row r="3653" spans="2:16">
      <c r="B3653" s="113">
        <v>3649</v>
      </c>
      <c r="C3653" s="113">
        <v>15.1</v>
      </c>
      <c r="D3653" s="276" t="str">
        <f t="shared" si="114"/>
        <v>0</v>
      </c>
      <c r="L3653" s="114">
        <f>IF(C3653&lt;$G$6,Lähteandmed!$E$45*1.2*1.005*($G$6-O3653),0)</f>
        <v>5.0824216800000004</v>
      </c>
      <c r="M3653" s="276" t="str">
        <f>IF(($G$4-Lähteandmed!$H$45*(Kraadpäevad!$G$4-Kraadpäevad!C3653))&gt;Lähteandmed!$I$45,($G$4-Lähteandmed!$H$45*(Kraadpäevad!$G$4-Kraadpäevad!C3653)),Lähteandmed!$I$45)</f>
        <v/>
      </c>
      <c r="N3653" s="114">
        <f>IFERROR(($G$4-M3653)/($G$4-C3653),Lähteandmed!$H$45)</f>
        <v>0</v>
      </c>
      <c r="O3653" s="276">
        <f t="shared" si="115"/>
        <v>15.1</v>
      </c>
      <c r="P3653" s="276">
        <f>IF(O3653&lt;($G$6-1),Lähteandmed!$E$45*1.2*1.005*(($G$6-1)-O3653),0)</f>
        <v>3.3298624800000005</v>
      </c>
    </row>
    <row r="3654" spans="2:16">
      <c r="B3654" s="113">
        <v>3650</v>
      </c>
      <c r="C3654" s="113">
        <v>14.3</v>
      </c>
      <c r="D3654" s="276" t="str">
        <f t="shared" si="114"/>
        <v>0</v>
      </c>
      <c r="L3654" s="114">
        <f>IF(C3654&lt;$G$6,Lähteandmed!$E$45*1.2*1.005*($G$6-O3654),0)</f>
        <v>6.4844690399999987</v>
      </c>
      <c r="M3654" s="276" t="str">
        <f>IF(($G$4-Lähteandmed!$H$45*(Kraadpäevad!$G$4-Kraadpäevad!C3654))&gt;Lähteandmed!$I$45,($G$4-Lähteandmed!$H$45*(Kraadpäevad!$G$4-Kraadpäevad!C3654)),Lähteandmed!$I$45)</f>
        <v/>
      </c>
      <c r="N3654" s="114">
        <f>IFERROR(($G$4-M3654)/($G$4-C3654),Lähteandmed!$H$45)</f>
        <v>0</v>
      </c>
      <c r="O3654" s="276">
        <f t="shared" si="115"/>
        <v>14.3</v>
      </c>
      <c r="P3654" s="276">
        <f>IF(O3654&lt;($G$6-1),Lähteandmed!$E$45*1.2*1.005*(($G$6-1)-O3654),0)</f>
        <v>4.7319098399999984</v>
      </c>
    </row>
    <row r="3655" spans="2:16">
      <c r="B3655" s="113">
        <v>3651</v>
      </c>
      <c r="C3655" s="113">
        <v>13.5</v>
      </c>
      <c r="D3655" s="276" t="str">
        <f t="shared" si="114"/>
        <v>0</v>
      </c>
      <c r="L3655" s="114">
        <f>IF(C3655&lt;$G$6,Lähteandmed!$E$45*1.2*1.005*($G$6-O3655),0)</f>
        <v>7.8865163999999996</v>
      </c>
      <c r="M3655" s="276" t="str">
        <f>IF(($G$4-Lähteandmed!$H$45*(Kraadpäevad!$G$4-Kraadpäevad!C3655))&gt;Lähteandmed!$I$45,($G$4-Lähteandmed!$H$45*(Kraadpäevad!$G$4-Kraadpäevad!C3655)),Lähteandmed!$I$45)</f>
        <v/>
      </c>
      <c r="N3655" s="114">
        <f>IFERROR(($G$4-M3655)/($G$4-C3655),Lähteandmed!$H$45)</f>
        <v>0</v>
      </c>
      <c r="O3655" s="276">
        <f t="shared" si="115"/>
        <v>13.5</v>
      </c>
      <c r="P3655" s="276">
        <f>IF(O3655&lt;($G$6-1),Lähteandmed!$E$45*1.2*1.005*(($G$6-1)-O3655),0)</f>
        <v>6.1339571999999993</v>
      </c>
    </row>
    <row r="3656" spans="2:16">
      <c r="B3656" s="113">
        <v>3652</v>
      </c>
      <c r="C3656" s="113">
        <v>13.1</v>
      </c>
      <c r="D3656" s="276" t="str">
        <f t="shared" si="114"/>
        <v>0</v>
      </c>
      <c r="L3656" s="114">
        <f>IF(C3656&lt;$G$6,Lähteandmed!$E$45*1.2*1.005*($G$6-O3656),0)</f>
        <v>8.5875400800000001</v>
      </c>
      <c r="M3656" s="276" t="str">
        <f>IF(($G$4-Lähteandmed!$H$45*(Kraadpäevad!$G$4-Kraadpäevad!C3656))&gt;Lähteandmed!$I$45,($G$4-Lähteandmed!$H$45*(Kraadpäevad!$G$4-Kraadpäevad!C3656)),Lähteandmed!$I$45)</f>
        <v/>
      </c>
      <c r="N3656" s="114">
        <f>IFERROR(($G$4-M3656)/($G$4-C3656),Lähteandmed!$H$45)</f>
        <v>0</v>
      </c>
      <c r="O3656" s="276">
        <f t="shared" si="115"/>
        <v>13.1</v>
      </c>
      <c r="P3656" s="276">
        <f>IF(O3656&lt;($G$6-1),Lähteandmed!$E$45*1.2*1.005*(($G$6-1)-O3656),0)</f>
        <v>6.8349808799999998</v>
      </c>
    </row>
    <row r="3657" spans="2:16">
      <c r="B3657" s="113">
        <v>3653</v>
      </c>
      <c r="C3657" s="113">
        <v>12.8</v>
      </c>
      <c r="D3657" s="276" t="str">
        <f t="shared" si="114"/>
        <v>0</v>
      </c>
      <c r="L3657" s="114">
        <f>IF(C3657&lt;$G$6,Lähteandmed!$E$45*1.2*1.005*($G$6-O3657),0)</f>
        <v>9.1133078399999974</v>
      </c>
      <c r="M3657" s="276" t="str">
        <f>IF(($G$4-Lähteandmed!$H$45*(Kraadpäevad!$G$4-Kraadpäevad!C3657))&gt;Lähteandmed!$I$45,($G$4-Lähteandmed!$H$45*(Kraadpäevad!$G$4-Kraadpäevad!C3657)),Lähteandmed!$I$45)</f>
        <v/>
      </c>
      <c r="N3657" s="114">
        <f>IFERROR(($G$4-M3657)/($G$4-C3657),Lähteandmed!$H$45)</f>
        <v>0</v>
      </c>
      <c r="O3657" s="276">
        <f t="shared" si="115"/>
        <v>12.8</v>
      </c>
      <c r="P3657" s="276">
        <f>IF(O3657&lt;($G$6-1),Lähteandmed!$E$45*1.2*1.005*(($G$6-1)-O3657),0)</f>
        <v>7.360748639999998</v>
      </c>
    </row>
    <row r="3658" spans="2:16">
      <c r="B3658" s="113">
        <v>3654</v>
      </c>
      <c r="C3658" s="113">
        <v>12.4</v>
      </c>
      <c r="D3658" s="276" t="str">
        <f t="shared" si="114"/>
        <v>0</v>
      </c>
      <c r="L3658" s="114">
        <f>IF(C3658&lt;$G$6,Lähteandmed!$E$45*1.2*1.005*($G$6-O3658),0)</f>
        <v>9.8143315199999979</v>
      </c>
      <c r="M3658" s="276" t="str">
        <f>IF(($G$4-Lähteandmed!$H$45*(Kraadpäevad!$G$4-Kraadpäevad!C3658))&gt;Lähteandmed!$I$45,($G$4-Lähteandmed!$H$45*(Kraadpäevad!$G$4-Kraadpäevad!C3658)),Lähteandmed!$I$45)</f>
        <v/>
      </c>
      <c r="N3658" s="114">
        <f>IFERROR(($G$4-M3658)/($G$4-C3658),Lähteandmed!$H$45)</f>
        <v>0</v>
      </c>
      <c r="O3658" s="276">
        <f t="shared" si="115"/>
        <v>12.4</v>
      </c>
      <c r="P3658" s="276">
        <f>IF(O3658&lt;($G$6-1),Lähteandmed!$E$45*1.2*1.005*(($G$6-1)-O3658),0)</f>
        <v>8.0617723199999993</v>
      </c>
    </row>
    <row r="3659" spans="2:16">
      <c r="B3659" s="113">
        <v>3655</v>
      </c>
      <c r="C3659" s="113">
        <v>14.1</v>
      </c>
      <c r="D3659" s="276" t="str">
        <f t="shared" si="114"/>
        <v>0</v>
      </c>
      <c r="L3659" s="114">
        <f>IF(C3659&lt;$G$6,Lähteandmed!$E$45*1.2*1.005*($G$6-O3659),0)</f>
        <v>6.8349808799999998</v>
      </c>
      <c r="M3659" s="276" t="str">
        <f>IF(($G$4-Lähteandmed!$H$45*(Kraadpäevad!$G$4-Kraadpäevad!C3659))&gt;Lähteandmed!$I$45,($G$4-Lähteandmed!$H$45*(Kraadpäevad!$G$4-Kraadpäevad!C3659)),Lähteandmed!$I$45)</f>
        <v/>
      </c>
      <c r="N3659" s="114">
        <f>IFERROR(($G$4-M3659)/($G$4-C3659),Lähteandmed!$H$45)</f>
        <v>0</v>
      </c>
      <c r="O3659" s="276">
        <f t="shared" si="115"/>
        <v>14.1</v>
      </c>
      <c r="P3659" s="276">
        <f>IF(O3659&lt;($G$6-1),Lähteandmed!$E$45*1.2*1.005*(($G$6-1)-O3659),0)</f>
        <v>5.0824216800000004</v>
      </c>
    </row>
    <row r="3660" spans="2:16">
      <c r="B3660" s="113">
        <v>3656</v>
      </c>
      <c r="C3660" s="113">
        <v>15.8</v>
      </c>
      <c r="D3660" s="276" t="str">
        <f t="shared" si="114"/>
        <v>0</v>
      </c>
      <c r="L3660" s="114">
        <f>IF(C3660&lt;$G$6,Lähteandmed!$E$45*1.2*1.005*($G$6-O3660),0)</f>
        <v>3.8556302399999987</v>
      </c>
      <c r="M3660" s="276" t="str">
        <f>IF(($G$4-Lähteandmed!$H$45*(Kraadpäevad!$G$4-Kraadpäevad!C3660))&gt;Lähteandmed!$I$45,($G$4-Lähteandmed!$H$45*(Kraadpäevad!$G$4-Kraadpäevad!C3660)),Lähteandmed!$I$45)</f>
        <v/>
      </c>
      <c r="N3660" s="114">
        <f>IFERROR(($G$4-M3660)/($G$4-C3660),Lähteandmed!$H$45)</f>
        <v>0</v>
      </c>
      <c r="O3660" s="276">
        <f t="shared" si="115"/>
        <v>15.8</v>
      </c>
      <c r="P3660" s="276">
        <f>IF(O3660&lt;($G$6-1),Lähteandmed!$E$45*1.2*1.005*(($G$6-1)-O3660),0)</f>
        <v>2.1030710399999988</v>
      </c>
    </row>
    <row r="3661" spans="2:16">
      <c r="B3661" s="113">
        <v>3657</v>
      </c>
      <c r="C3661" s="113">
        <v>17.5</v>
      </c>
      <c r="D3661" s="276" t="str">
        <f t="shared" si="114"/>
        <v>0</v>
      </c>
      <c r="L3661" s="114">
        <f>IF(C3661&lt;$G$6,Lähteandmed!$E$45*1.2*1.005*($G$6-O3661),0)</f>
        <v>0.87627959999999994</v>
      </c>
      <c r="M3661" s="276" t="str">
        <f>IF(($G$4-Lähteandmed!$H$45*(Kraadpäevad!$G$4-Kraadpäevad!C3661))&gt;Lähteandmed!$I$45,($G$4-Lähteandmed!$H$45*(Kraadpäevad!$G$4-Kraadpäevad!C3661)),Lähteandmed!$I$45)</f>
        <v/>
      </c>
      <c r="N3661" s="114">
        <f>IFERROR(($G$4-M3661)/($G$4-C3661),Lähteandmed!$H$45)</f>
        <v>0</v>
      </c>
      <c r="O3661" s="276">
        <f t="shared" si="115"/>
        <v>17.5</v>
      </c>
      <c r="P3661" s="276">
        <f>IF(O3661&lt;($G$6-1),Lähteandmed!$E$45*1.2*1.005*(($G$6-1)-O3661),0)</f>
        <v>0</v>
      </c>
    </row>
    <row r="3662" spans="2:16">
      <c r="B3662" s="113">
        <v>3658</v>
      </c>
      <c r="C3662" s="113">
        <v>18.600000000000001</v>
      </c>
      <c r="D3662" s="276" t="str">
        <f t="shared" si="114"/>
        <v>0</v>
      </c>
      <c r="L3662" s="114">
        <f>IF(C3662&lt;$G$6,Lähteandmed!$E$45*1.2*1.005*($G$6-O3662),0)</f>
        <v>0</v>
      </c>
      <c r="M3662" s="276" t="str">
        <f>IF(($G$4-Lähteandmed!$H$45*(Kraadpäevad!$G$4-Kraadpäevad!C3662))&gt;Lähteandmed!$I$45,($G$4-Lähteandmed!$H$45*(Kraadpäevad!$G$4-Kraadpäevad!C3662)),Lähteandmed!$I$45)</f>
        <v/>
      </c>
      <c r="N3662" s="114">
        <f>IFERROR(($G$4-M3662)/($G$4-C3662),Lähteandmed!$H$45)</f>
        <v>0</v>
      </c>
      <c r="O3662" s="276">
        <f t="shared" si="115"/>
        <v>18.600000000000001</v>
      </c>
      <c r="P3662" s="276">
        <f>IF(O3662&lt;($G$6-1),Lähteandmed!$E$45*1.2*1.005*(($G$6-1)-O3662),0)</f>
        <v>0</v>
      </c>
    </row>
    <row r="3663" spans="2:16">
      <c r="B3663" s="113">
        <v>3659</v>
      </c>
      <c r="C3663" s="113">
        <v>19.600000000000001</v>
      </c>
      <c r="D3663" s="276" t="str">
        <f t="shared" si="114"/>
        <v>0</v>
      </c>
      <c r="L3663" s="114">
        <f>IF(C3663&lt;$G$6,Lähteandmed!$E$45*1.2*1.005*($G$6-O3663),0)</f>
        <v>0</v>
      </c>
      <c r="M3663" s="276" t="str">
        <f>IF(($G$4-Lähteandmed!$H$45*(Kraadpäevad!$G$4-Kraadpäevad!C3663))&gt;Lähteandmed!$I$45,($G$4-Lähteandmed!$H$45*(Kraadpäevad!$G$4-Kraadpäevad!C3663)),Lähteandmed!$I$45)</f>
        <v/>
      </c>
      <c r="N3663" s="114">
        <f>IFERROR(($G$4-M3663)/($G$4-C3663),Lähteandmed!$H$45)</f>
        <v>0</v>
      </c>
      <c r="O3663" s="276">
        <f t="shared" si="115"/>
        <v>19.600000000000001</v>
      </c>
      <c r="P3663" s="276">
        <f>IF(O3663&lt;($G$6-1),Lähteandmed!$E$45*1.2*1.005*(($G$6-1)-O3663),0)</f>
        <v>0</v>
      </c>
    </row>
    <row r="3664" spans="2:16">
      <c r="B3664" s="113">
        <v>3660</v>
      </c>
      <c r="C3664" s="113">
        <v>20.7</v>
      </c>
      <c r="D3664" s="276" t="str">
        <f t="shared" si="114"/>
        <v>0</v>
      </c>
      <c r="L3664" s="114">
        <f>IF(C3664&lt;$G$6,Lähteandmed!$E$45*1.2*1.005*($G$6-O3664),0)</f>
        <v>0</v>
      </c>
      <c r="M3664" s="276" t="str">
        <f>IF(($G$4-Lähteandmed!$H$45*(Kraadpäevad!$G$4-Kraadpäevad!C3664))&gt;Lähteandmed!$I$45,($G$4-Lähteandmed!$H$45*(Kraadpäevad!$G$4-Kraadpäevad!C3664)),Lähteandmed!$I$45)</f>
        <v/>
      </c>
      <c r="N3664" s="114">
        <f>IFERROR(($G$4-M3664)/($G$4-C3664),Lähteandmed!$H$45)</f>
        <v>0</v>
      </c>
      <c r="O3664" s="276">
        <f t="shared" si="115"/>
        <v>20.7</v>
      </c>
      <c r="P3664" s="276">
        <f>IF(O3664&lt;($G$6-1),Lähteandmed!$E$45*1.2*1.005*(($G$6-1)-O3664),0)</f>
        <v>0</v>
      </c>
    </row>
    <row r="3665" spans="2:16">
      <c r="B3665" s="113">
        <v>3661</v>
      </c>
      <c r="C3665" s="113">
        <v>21.1</v>
      </c>
      <c r="D3665" s="276" t="str">
        <f t="shared" si="114"/>
        <v>0</v>
      </c>
      <c r="L3665" s="114">
        <f>IF(C3665&lt;$G$6,Lähteandmed!$E$45*1.2*1.005*($G$6-O3665),0)</f>
        <v>0</v>
      </c>
      <c r="M3665" s="276" t="str">
        <f>IF(($G$4-Lähteandmed!$H$45*(Kraadpäevad!$G$4-Kraadpäevad!C3665))&gt;Lähteandmed!$I$45,($G$4-Lähteandmed!$H$45*(Kraadpäevad!$G$4-Kraadpäevad!C3665)),Lähteandmed!$I$45)</f>
        <v/>
      </c>
      <c r="N3665" s="114">
        <f>IFERROR(($G$4-M3665)/($G$4-C3665),Lähteandmed!$H$45)</f>
        <v>0</v>
      </c>
      <c r="O3665" s="276">
        <f t="shared" si="115"/>
        <v>21.1</v>
      </c>
      <c r="P3665" s="276">
        <f>IF(O3665&lt;($G$6-1),Lähteandmed!$E$45*1.2*1.005*(($G$6-1)-O3665),0)</f>
        <v>0</v>
      </c>
    </row>
    <row r="3666" spans="2:16">
      <c r="B3666" s="113">
        <v>3662</v>
      </c>
      <c r="C3666" s="113">
        <v>21.5</v>
      </c>
      <c r="D3666" s="276" t="str">
        <f t="shared" si="114"/>
        <v>0</v>
      </c>
      <c r="L3666" s="114">
        <f>IF(C3666&lt;$G$6,Lähteandmed!$E$45*1.2*1.005*($G$6-O3666),0)</f>
        <v>0</v>
      </c>
      <c r="M3666" s="276" t="str">
        <f>IF(($G$4-Lähteandmed!$H$45*(Kraadpäevad!$G$4-Kraadpäevad!C3666))&gt;Lähteandmed!$I$45,($G$4-Lähteandmed!$H$45*(Kraadpäevad!$G$4-Kraadpäevad!C3666)),Lähteandmed!$I$45)</f>
        <v/>
      </c>
      <c r="N3666" s="114">
        <f>IFERROR(($G$4-M3666)/($G$4-C3666),Lähteandmed!$H$45)</f>
        <v>0</v>
      </c>
      <c r="O3666" s="276">
        <f t="shared" si="115"/>
        <v>21.5</v>
      </c>
      <c r="P3666" s="276">
        <f>IF(O3666&lt;($G$6-1),Lähteandmed!$E$45*1.2*1.005*(($G$6-1)-O3666),0)</f>
        <v>0</v>
      </c>
    </row>
    <row r="3667" spans="2:16">
      <c r="B3667" s="113">
        <v>3663</v>
      </c>
      <c r="C3667" s="113">
        <v>21.9</v>
      </c>
      <c r="D3667" s="276" t="str">
        <f t="shared" si="114"/>
        <v>0</v>
      </c>
      <c r="L3667" s="114">
        <f>IF(C3667&lt;$G$6,Lähteandmed!$E$45*1.2*1.005*($G$6-O3667),0)</f>
        <v>0</v>
      </c>
      <c r="M3667" s="276" t="str">
        <f>IF(($G$4-Lähteandmed!$H$45*(Kraadpäevad!$G$4-Kraadpäevad!C3667))&gt;Lähteandmed!$I$45,($G$4-Lähteandmed!$H$45*(Kraadpäevad!$G$4-Kraadpäevad!C3667)),Lähteandmed!$I$45)</f>
        <v/>
      </c>
      <c r="N3667" s="114">
        <f>IFERROR(($G$4-M3667)/($G$4-C3667),Lähteandmed!$H$45)</f>
        <v>0</v>
      </c>
      <c r="O3667" s="276">
        <f t="shared" si="115"/>
        <v>21.9</v>
      </c>
      <c r="P3667" s="276">
        <f>IF(O3667&lt;($G$6-1),Lähteandmed!$E$45*1.2*1.005*(($G$6-1)-O3667),0)</f>
        <v>0</v>
      </c>
    </row>
    <row r="3668" spans="2:16">
      <c r="B3668" s="113">
        <v>3664</v>
      </c>
      <c r="C3668" s="113">
        <v>21.6</v>
      </c>
      <c r="D3668" s="276" t="str">
        <f t="shared" si="114"/>
        <v>0</v>
      </c>
      <c r="L3668" s="114">
        <f>IF(C3668&lt;$G$6,Lähteandmed!$E$45*1.2*1.005*($G$6-O3668),0)</f>
        <v>0</v>
      </c>
      <c r="M3668" s="276" t="str">
        <f>IF(($G$4-Lähteandmed!$H$45*(Kraadpäevad!$G$4-Kraadpäevad!C3668))&gt;Lähteandmed!$I$45,($G$4-Lähteandmed!$H$45*(Kraadpäevad!$G$4-Kraadpäevad!C3668)),Lähteandmed!$I$45)</f>
        <v/>
      </c>
      <c r="N3668" s="114">
        <f>IFERROR(($G$4-M3668)/($G$4-C3668),Lähteandmed!$H$45)</f>
        <v>0</v>
      </c>
      <c r="O3668" s="276">
        <f t="shared" si="115"/>
        <v>21.6</v>
      </c>
      <c r="P3668" s="276">
        <f>IF(O3668&lt;($G$6-1),Lähteandmed!$E$45*1.2*1.005*(($G$6-1)-O3668),0)</f>
        <v>0</v>
      </c>
    </row>
    <row r="3669" spans="2:16">
      <c r="B3669" s="113">
        <v>3665</v>
      </c>
      <c r="C3669" s="113">
        <v>21.3</v>
      </c>
      <c r="D3669" s="276" t="str">
        <f t="shared" si="114"/>
        <v>0</v>
      </c>
      <c r="L3669" s="114">
        <f>IF(C3669&lt;$G$6,Lähteandmed!$E$45*1.2*1.005*($G$6-O3669),0)</f>
        <v>0</v>
      </c>
      <c r="M3669" s="276" t="str">
        <f>IF(($G$4-Lähteandmed!$H$45*(Kraadpäevad!$G$4-Kraadpäevad!C3669))&gt;Lähteandmed!$I$45,($G$4-Lähteandmed!$H$45*(Kraadpäevad!$G$4-Kraadpäevad!C3669)),Lähteandmed!$I$45)</f>
        <v/>
      </c>
      <c r="N3669" s="114">
        <f>IFERROR(($G$4-M3669)/($G$4-C3669),Lähteandmed!$H$45)</f>
        <v>0</v>
      </c>
      <c r="O3669" s="276">
        <f t="shared" si="115"/>
        <v>21.3</v>
      </c>
      <c r="P3669" s="276">
        <f>IF(O3669&lt;($G$6-1),Lähteandmed!$E$45*1.2*1.005*(($G$6-1)-O3669),0)</f>
        <v>0</v>
      </c>
    </row>
    <row r="3670" spans="2:16">
      <c r="B3670" s="113">
        <v>3666</v>
      </c>
      <c r="C3670" s="113">
        <v>21</v>
      </c>
      <c r="D3670" s="276" t="str">
        <f t="shared" si="114"/>
        <v>0</v>
      </c>
      <c r="L3670" s="114">
        <f>IF(C3670&lt;$G$6,Lähteandmed!$E$45*1.2*1.005*($G$6-O3670),0)</f>
        <v>0</v>
      </c>
      <c r="M3670" s="276" t="str">
        <f>IF(($G$4-Lähteandmed!$H$45*(Kraadpäevad!$G$4-Kraadpäevad!C3670))&gt;Lähteandmed!$I$45,($G$4-Lähteandmed!$H$45*(Kraadpäevad!$G$4-Kraadpäevad!C3670)),Lähteandmed!$I$45)</f>
        <v/>
      </c>
      <c r="N3670" s="114">
        <f>IFERROR(($G$4-M3670)/($G$4-C3670),Lähteandmed!$H$45)</f>
        <v>0</v>
      </c>
      <c r="O3670" s="276">
        <f t="shared" si="115"/>
        <v>21</v>
      </c>
      <c r="P3670" s="276">
        <f>IF(O3670&lt;($G$6-1),Lähteandmed!$E$45*1.2*1.005*(($G$6-1)-O3670),0)</f>
        <v>0</v>
      </c>
    </row>
    <row r="3671" spans="2:16">
      <c r="B3671" s="113">
        <v>3667</v>
      </c>
      <c r="C3671" s="113">
        <v>19.5</v>
      </c>
      <c r="D3671" s="276" t="str">
        <f t="shared" si="114"/>
        <v>0</v>
      </c>
      <c r="L3671" s="114">
        <f>IF(C3671&lt;$G$6,Lähteandmed!$E$45*1.2*1.005*($G$6-O3671),0)</f>
        <v>0</v>
      </c>
      <c r="M3671" s="276" t="str">
        <f>IF(($G$4-Lähteandmed!$H$45*(Kraadpäevad!$G$4-Kraadpäevad!C3671))&gt;Lähteandmed!$I$45,($G$4-Lähteandmed!$H$45*(Kraadpäevad!$G$4-Kraadpäevad!C3671)),Lähteandmed!$I$45)</f>
        <v/>
      </c>
      <c r="N3671" s="114">
        <f>IFERROR(($G$4-M3671)/($G$4-C3671),Lähteandmed!$H$45)</f>
        <v>0</v>
      </c>
      <c r="O3671" s="276">
        <f t="shared" si="115"/>
        <v>19.5</v>
      </c>
      <c r="P3671" s="276">
        <f>IF(O3671&lt;($G$6-1),Lähteandmed!$E$45*1.2*1.005*(($G$6-1)-O3671),0)</f>
        <v>0</v>
      </c>
    </row>
    <row r="3672" spans="2:16">
      <c r="B3672" s="113">
        <v>3668</v>
      </c>
      <c r="C3672" s="113">
        <v>17.899999999999999</v>
      </c>
      <c r="D3672" s="276" t="str">
        <f t="shared" si="114"/>
        <v>0</v>
      </c>
      <c r="L3672" s="114">
        <f>IF(C3672&lt;$G$6,Lähteandmed!$E$45*1.2*1.005*($G$6-O3672),0)</f>
        <v>0.17525592000000248</v>
      </c>
      <c r="M3672" s="276" t="str">
        <f>IF(($G$4-Lähteandmed!$H$45*(Kraadpäevad!$G$4-Kraadpäevad!C3672))&gt;Lähteandmed!$I$45,($G$4-Lähteandmed!$H$45*(Kraadpäevad!$G$4-Kraadpäevad!C3672)),Lähteandmed!$I$45)</f>
        <v/>
      </c>
      <c r="N3672" s="114">
        <f>IFERROR(($G$4-M3672)/($G$4-C3672),Lähteandmed!$H$45)</f>
        <v>0</v>
      </c>
      <c r="O3672" s="276">
        <f t="shared" si="115"/>
        <v>17.899999999999999</v>
      </c>
      <c r="P3672" s="276">
        <f>IF(O3672&lt;($G$6-1),Lähteandmed!$E$45*1.2*1.005*(($G$6-1)-O3672),0)</f>
        <v>0</v>
      </c>
    </row>
    <row r="3673" spans="2:16">
      <c r="B3673" s="113">
        <v>3669</v>
      </c>
      <c r="C3673" s="113">
        <v>16.399999999999999</v>
      </c>
      <c r="D3673" s="276" t="str">
        <f t="shared" si="114"/>
        <v>0</v>
      </c>
      <c r="L3673" s="114">
        <f>IF(C3673&lt;$G$6,Lähteandmed!$E$45*1.2*1.005*($G$6-O3673),0)</f>
        <v>2.8040947200000024</v>
      </c>
      <c r="M3673" s="276" t="str">
        <f>IF(($G$4-Lähteandmed!$H$45*(Kraadpäevad!$G$4-Kraadpäevad!C3673))&gt;Lähteandmed!$I$45,($G$4-Lähteandmed!$H$45*(Kraadpäevad!$G$4-Kraadpäevad!C3673)),Lähteandmed!$I$45)</f>
        <v/>
      </c>
      <c r="N3673" s="114">
        <f>IFERROR(($G$4-M3673)/($G$4-C3673),Lähteandmed!$H$45)</f>
        <v>0</v>
      </c>
      <c r="O3673" s="276">
        <f t="shared" si="115"/>
        <v>16.399999999999999</v>
      </c>
      <c r="P3673" s="276">
        <f>IF(O3673&lt;($G$6-1),Lähteandmed!$E$45*1.2*1.005*(($G$6-1)-O3673),0)</f>
        <v>1.0515355200000025</v>
      </c>
    </row>
    <row r="3674" spans="2:16">
      <c r="B3674" s="113">
        <v>3670</v>
      </c>
      <c r="C3674" s="113">
        <v>15.8</v>
      </c>
      <c r="D3674" s="276" t="str">
        <f t="shared" si="114"/>
        <v>0</v>
      </c>
      <c r="L3674" s="114">
        <f>IF(C3674&lt;$G$6,Lähteandmed!$E$45*1.2*1.005*($G$6-O3674),0)</f>
        <v>3.8556302399999987</v>
      </c>
      <c r="M3674" s="276" t="str">
        <f>IF(($G$4-Lähteandmed!$H$45*(Kraadpäevad!$G$4-Kraadpäevad!C3674))&gt;Lähteandmed!$I$45,($G$4-Lähteandmed!$H$45*(Kraadpäevad!$G$4-Kraadpäevad!C3674)),Lähteandmed!$I$45)</f>
        <v/>
      </c>
      <c r="N3674" s="114">
        <f>IFERROR(($G$4-M3674)/($G$4-C3674),Lähteandmed!$H$45)</f>
        <v>0</v>
      </c>
      <c r="O3674" s="276">
        <f t="shared" si="115"/>
        <v>15.8</v>
      </c>
      <c r="P3674" s="276">
        <f>IF(O3674&lt;($G$6-1),Lähteandmed!$E$45*1.2*1.005*(($G$6-1)-O3674),0)</f>
        <v>2.1030710399999988</v>
      </c>
    </row>
    <row r="3675" spans="2:16">
      <c r="B3675" s="113">
        <v>3671</v>
      </c>
      <c r="C3675" s="113">
        <v>15.3</v>
      </c>
      <c r="D3675" s="276" t="str">
        <f t="shared" si="114"/>
        <v>0</v>
      </c>
      <c r="L3675" s="114">
        <f>IF(C3675&lt;$G$6,Lähteandmed!$E$45*1.2*1.005*($G$6-O3675),0)</f>
        <v>4.7319098399999984</v>
      </c>
      <c r="M3675" s="276" t="str">
        <f>IF(($G$4-Lähteandmed!$H$45*(Kraadpäevad!$G$4-Kraadpäevad!C3675))&gt;Lähteandmed!$I$45,($G$4-Lähteandmed!$H$45*(Kraadpäevad!$G$4-Kraadpäevad!C3675)),Lähteandmed!$I$45)</f>
        <v/>
      </c>
      <c r="N3675" s="114">
        <f>IFERROR(($G$4-M3675)/($G$4-C3675),Lähteandmed!$H$45)</f>
        <v>0</v>
      </c>
      <c r="O3675" s="276">
        <f t="shared" si="115"/>
        <v>15.3</v>
      </c>
      <c r="P3675" s="276">
        <f>IF(O3675&lt;($G$6-1),Lähteandmed!$E$45*1.2*1.005*(($G$6-1)-O3675),0)</f>
        <v>2.9793506399999985</v>
      </c>
    </row>
    <row r="3676" spans="2:16">
      <c r="B3676" s="113">
        <v>3672</v>
      </c>
      <c r="C3676" s="113">
        <v>14.7</v>
      </c>
      <c r="D3676" s="276" t="str">
        <f t="shared" si="114"/>
        <v>0</v>
      </c>
      <c r="L3676" s="114">
        <f>IF(C3676&lt;$G$6,Lähteandmed!$E$45*1.2*1.005*($G$6-O3676),0)</f>
        <v>5.7834453600000009</v>
      </c>
      <c r="M3676" s="276" t="str">
        <f>IF(($G$4-Lähteandmed!$H$45*(Kraadpäevad!$G$4-Kraadpäevad!C3676))&gt;Lähteandmed!$I$45,($G$4-Lähteandmed!$H$45*(Kraadpäevad!$G$4-Kraadpäevad!C3676)),Lähteandmed!$I$45)</f>
        <v/>
      </c>
      <c r="N3676" s="114">
        <f>IFERROR(($G$4-M3676)/($G$4-C3676),Lähteandmed!$H$45)</f>
        <v>0</v>
      </c>
      <c r="O3676" s="276">
        <f t="shared" si="115"/>
        <v>14.7</v>
      </c>
      <c r="P3676" s="276">
        <f>IF(O3676&lt;($G$6-1),Lähteandmed!$E$45*1.2*1.005*(($G$6-1)-O3676),0)</f>
        <v>4.0308861600000006</v>
      </c>
    </row>
    <row r="3677" spans="2:16">
      <c r="B3677" s="113">
        <v>3673</v>
      </c>
      <c r="C3677" s="113">
        <v>14.5</v>
      </c>
      <c r="D3677" s="276" t="str">
        <f t="shared" si="114"/>
        <v>0</v>
      </c>
      <c r="L3677" s="114">
        <f>IF(C3677&lt;$G$6,Lähteandmed!$E$45*1.2*1.005*($G$6-O3677),0)</f>
        <v>6.1339571999999993</v>
      </c>
      <c r="M3677" s="276" t="str">
        <f>IF(($G$4-Lähteandmed!$H$45*(Kraadpäevad!$G$4-Kraadpäevad!C3677))&gt;Lähteandmed!$I$45,($G$4-Lähteandmed!$H$45*(Kraadpäevad!$G$4-Kraadpäevad!C3677)),Lähteandmed!$I$45)</f>
        <v/>
      </c>
      <c r="N3677" s="114">
        <f>IFERROR(($G$4-M3677)/($G$4-C3677),Lähteandmed!$H$45)</f>
        <v>0</v>
      </c>
      <c r="O3677" s="276">
        <f t="shared" si="115"/>
        <v>14.5</v>
      </c>
      <c r="P3677" s="276">
        <f>IF(O3677&lt;($G$6-1),Lähteandmed!$E$45*1.2*1.005*(($G$6-1)-O3677),0)</f>
        <v>4.3813979999999999</v>
      </c>
    </row>
    <row r="3678" spans="2:16">
      <c r="B3678" s="113">
        <v>3674</v>
      </c>
      <c r="C3678" s="113">
        <v>14.3</v>
      </c>
      <c r="D3678" s="276" t="str">
        <f t="shared" si="114"/>
        <v>0</v>
      </c>
      <c r="L3678" s="114">
        <f>IF(C3678&lt;$G$6,Lähteandmed!$E$45*1.2*1.005*($G$6-O3678),0)</f>
        <v>6.4844690399999987</v>
      </c>
      <c r="M3678" s="276" t="str">
        <f>IF(($G$4-Lähteandmed!$H$45*(Kraadpäevad!$G$4-Kraadpäevad!C3678))&gt;Lähteandmed!$I$45,($G$4-Lähteandmed!$H$45*(Kraadpäevad!$G$4-Kraadpäevad!C3678)),Lähteandmed!$I$45)</f>
        <v/>
      </c>
      <c r="N3678" s="114">
        <f>IFERROR(($G$4-M3678)/($G$4-C3678),Lähteandmed!$H$45)</f>
        <v>0</v>
      </c>
      <c r="O3678" s="276">
        <f t="shared" si="115"/>
        <v>14.3</v>
      </c>
      <c r="P3678" s="276">
        <f>IF(O3678&lt;($G$6-1),Lähteandmed!$E$45*1.2*1.005*(($G$6-1)-O3678),0)</f>
        <v>4.7319098399999984</v>
      </c>
    </row>
    <row r="3679" spans="2:16">
      <c r="B3679" s="113">
        <v>3675</v>
      </c>
      <c r="C3679" s="113">
        <v>14.1</v>
      </c>
      <c r="D3679" s="276" t="str">
        <f t="shared" si="114"/>
        <v>0</v>
      </c>
      <c r="L3679" s="114">
        <f>IF(C3679&lt;$G$6,Lähteandmed!$E$45*1.2*1.005*($G$6-O3679),0)</f>
        <v>6.8349808799999998</v>
      </c>
      <c r="M3679" s="276" t="str">
        <f>IF(($G$4-Lähteandmed!$H$45*(Kraadpäevad!$G$4-Kraadpäevad!C3679))&gt;Lähteandmed!$I$45,($G$4-Lähteandmed!$H$45*(Kraadpäevad!$G$4-Kraadpäevad!C3679)),Lähteandmed!$I$45)</f>
        <v/>
      </c>
      <c r="N3679" s="114">
        <f>IFERROR(($G$4-M3679)/($G$4-C3679),Lähteandmed!$H$45)</f>
        <v>0</v>
      </c>
      <c r="O3679" s="276">
        <f t="shared" si="115"/>
        <v>14.1</v>
      </c>
      <c r="P3679" s="276">
        <f>IF(O3679&lt;($G$6-1),Lähteandmed!$E$45*1.2*1.005*(($G$6-1)-O3679),0)</f>
        <v>5.0824216800000004</v>
      </c>
    </row>
    <row r="3680" spans="2:16">
      <c r="B3680" s="113">
        <v>3676</v>
      </c>
      <c r="C3680" s="113">
        <v>13.9</v>
      </c>
      <c r="D3680" s="276" t="str">
        <f t="shared" si="114"/>
        <v>0</v>
      </c>
      <c r="L3680" s="114">
        <f>IF(C3680&lt;$G$6,Lähteandmed!$E$45*1.2*1.005*($G$6-O3680),0)</f>
        <v>7.1854927199999992</v>
      </c>
      <c r="M3680" s="276" t="str">
        <f>IF(($G$4-Lähteandmed!$H$45*(Kraadpäevad!$G$4-Kraadpäevad!C3680))&gt;Lähteandmed!$I$45,($G$4-Lähteandmed!$H$45*(Kraadpäevad!$G$4-Kraadpäevad!C3680)),Lähteandmed!$I$45)</f>
        <v/>
      </c>
      <c r="N3680" s="114">
        <f>IFERROR(($G$4-M3680)/($G$4-C3680),Lähteandmed!$H$45)</f>
        <v>0</v>
      </c>
      <c r="O3680" s="276">
        <f t="shared" si="115"/>
        <v>13.9</v>
      </c>
      <c r="P3680" s="276">
        <f>IF(O3680&lt;($G$6-1),Lähteandmed!$E$45*1.2*1.005*(($G$6-1)-O3680),0)</f>
        <v>5.4329335199999989</v>
      </c>
    </row>
    <row r="3681" spans="2:16">
      <c r="B3681" s="113">
        <v>3677</v>
      </c>
      <c r="C3681" s="113">
        <v>13.8</v>
      </c>
      <c r="D3681" s="276" t="str">
        <f t="shared" si="114"/>
        <v>0</v>
      </c>
      <c r="L3681" s="114">
        <f>IF(C3681&lt;$G$6,Lähteandmed!$E$45*1.2*1.005*($G$6-O3681),0)</f>
        <v>7.360748639999998</v>
      </c>
      <c r="M3681" s="276" t="str">
        <f>IF(($G$4-Lähteandmed!$H$45*(Kraadpäevad!$G$4-Kraadpäevad!C3681))&gt;Lähteandmed!$I$45,($G$4-Lähteandmed!$H$45*(Kraadpäevad!$G$4-Kraadpäevad!C3681)),Lähteandmed!$I$45)</f>
        <v/>
      </c>
      <c r="N3681" s="114">
        <f>IFERROR(($G$4-M3681)/($G$4-C3681),Lähteandmed!$H$45)</f>
        <v>0</v>
      </c>
      <c r="O3681" s="276">
        <f t="shared" si="115"/>
        <v>13.8</v>
      </c>
      <c r="P3681" s="276">
        <f>IF(O3681&lt;($G$6-1),Lähteandmed!$E$45*1.2*1.005*(($G$6-1)-O3681),0)</f>
        <v>5.6081894399999985</v>
      </c>
    </row>
    <row r="3682" spans="2:16">
      <c r="B3682" s="113">
        <v>3678</v>
      </c>
      <c r="C3682" s="113">
        <v>13.6</v>
      </c>
      <c r="D3682" s="276" t="str">
        <f t="shared" si="114"/>
        <v>0</v>
      </c>
      <c r="L3682" s="114">
        <f>IF(C3682&lt;$G$6,Lähteandmed!$E$45*1.2*1.005*($G$6-O3682),0)</f>
        <v>7.71126048</v>
      </c>
      <c r="M3682" s="276" t="str">
        <f>IF(($G$4-Lähteandmed!$H$45*(Kraadpäevad!$G$4-Kraadpäevad!C3682))&gt;Lähteandmed!$I$45,($G$4-Lähteandmed!$H$45*(Kraadpäevad!$G$4-Kraadpäevad!C3682)),Lähteandmed!$I$45)</f>
        <v/>
      </c>
      <c r="N3682" s="114">
        <f>IFERROR(($G$4-M3682)/($G$4-C3682),Lähteandmed!$H$45)</f>
        <v>0</v>
      </c>
      <c r="O3682" s="276">
        <f t="shared" si="115"/>
        <v>13.6</v>
      </c>
      <c r="P3682" s="276">
        <f>IF(O3682&lt;($G$6-1),Lähteandmed!$E$45*1.2*1.005*(($G$6-1)-O3682),0)</f>
        <v>5.9587012800000005</v>
      </c>
    </row>
    <row r="3683" spans="2:16">
      <c r="B3683" s="113">
        <v>3679</v>
      </c>
      <c r="C3683" s="113">
        <v>14.2</v>
      </c>
      <c r="D3683" s="276" t="str">
        <f t="shared" si="114"/>
        <v>0</v>
      </c>
      <c r="L3683" s="114">
        <f>IF(C3683&lt;$G$6,Lähteandmed!$E$45*1.2*1.005*($G$6-O3683),0)</f>
        <v>6.659724960000001</v>
      </c>
      <c r="M3683" s="276" t="str">
        <f>IF(($G$4-Lähteandmed!$H$45*(Kraadpäevad!$G$4-Kraadpäevad!C3683))&gt;Lähteandmed!$I$45,($G$4-Lähteandmed!$H$45*(Kraadpäevad!$G$4-Kraadpäevad!C3683)),Lähteandmed!$I$45)</f>
        <v/>
      </c>
      <c r="N3683" s="114">
        <f>IFERROR(($G$4-M3683)/($G$4-C3683),Lähteandmed!$H$45)</f>
        <v>0</v>
      </c>
      <c r="O3683" s="276">
        <f t="shared" si="115"/>
        <v>14.2</v>
      </c>
      <c r="P3683" s="276">
        <f>IF(O3683&lt;($G$6-1),Lähteandmed!$E$45*1.2*1.005*(($G$6-1)-O3683),0)</f>
        <v>4.9071657600000007</v>
      </c>
    </row>
    <row r="3684" spans="2:16">
      <c r="B3684" s="113">
        <v>3680</v>
      </c>
      <c r="C3684" s="113">
        <v>14.9</v>
      </c>
      <c r="D3684" s="276" t="str">
        <f t="shared" si="114"/>
        <v>0</v>
      </c>
      <c r="L3684" s="114">
        <f>IF(C3684&lt;$G$6,Lähteandmed!$E$45*1.2*1.005*($G$6-O3684),0)</f>
        <v>5.4329335199999989</v>
      </c>
      <c r="M3684" s="276" t="str">
        <f>IF(($G$4-Lähteandmed!$H$45*(Kraadpäevad!$G$4-Kraadpäevad!C3684))&gt;Lähteandmed!$I$45,($G$4-Lähteandmed!$H$45*(Kraadpäevad!$G$4-Kraadpäevad!C3684)),Lähteandmed!$I$45)</f>
        <v/>
      </c>
      <c r="N3684" s="114">
        <f>IFERROR(($G$4-M3684)/($G$4-C3684),Lähteandmed!$H$45)</f>
        <v>0</v>
      </c>
      <c r="O3684" s="276">
        <f t="shared" si="115"/>
        <v>14.9</v>
      </c>
      <c r="P3684" s="276">
        <f>IF(O3684&lt;($G$6-1),Lähteandmed!$E$45*1.2*1.005*(($G$6-1)-O3684),0)</f>
        <v>3.680374319999999</v>
      </c>
    </row>
    <row r="3685" spans="2:16">
      <c r="B3685" s="113">
        <v>3681</v>
      </c>
      <c r="C3685" s="113">
        <v>15.5</v>
      </c>
      <c r="D3685" s="276" t="str">
        <f t="shared" si="114"/>
        <v>0</v>
      </c>
      <c r="L3685" s="114">
        <f>IF(C3685&lt;$G$6,Lähteandmed!$E$45*1.2*1.005*($G$6-O3685),0)</f>
        <v>4.3813979999999999</v>
      </c>
      <c r="M3685" s="276" t="str">
        <f>IF(($G$4-Lähteandmed!$H$45*(Kraadpäevad!$G$4-Kraadpäevad!C3685))&gt;Lähteandmed!$I$45,($G$4-Lähteandmed!$H$45*(Kraadpäevad!$G$4-Kraadpäevad!C3685)),Lähteandmed!$I$45)</f>
        <v/>
      </c>
      <c r="N3685" s="114">
        <f>IFERROR(($G$4-M3685)/($G$4-C3685),Lähteandmed!$H$45)</f>
        <v>0</v>
      </c>
      <c r="O3685" s="276">
        <f t="shared" si="115"/>
        <v>15.5</v>
      </c>
      <c r="P3685" s="276">
        <f>IF(O3685&lt;($G$6-1),Lähteandmed!$E$45*1.2*1.005*(($G$6-1)-O3685),0)</f>
        <v>2.6288387999999996</v>
      </c>
    </row>
    <row r="3686" spans="2:16">
      <c r="B3686" s="113">
        <v>3682</v>
      </c>
      <c r="C3686" s="113">
        <v>16.8</v>
      </c>
      <c r="D3686" s="276" t="str">
        <f t="shared" si="114"/>
        <v>0</v>
      </c>
      <c r="L3686" s="114">
        <f>IF(C3686&lt;$G$6,Lähteandmed!$E$45*1.2*1.005*($G$6-O3686),0)</f>
        <v>2.1030710399999988</v>
      </c>
      <c r="M3686" s="276" t="str">
        <f>IF(($G$4-Lähteandmed!$H$45*(Kraadpäevad!$G$4-Kraadpäevad!C3686))&gt;Lähteandmed!$I$45,($G$4-Lähteandmed!$H$45*(Kraadpäevad!$G$4-Kraadpäevad!C3686)),Lähteandmed!$I$45)</f>
        <v/>
      </c>
      <c r="N3686" s="114">
        <f>IFERROR(($G$4-M3686)/($G$4-C3686),Lähteandmed!$H$45)</f>
        <v>0</v>
      </c>
      <c r="O3686" s="276">
        <f t="shared" si="115"/>
        <v>16.8</v>
      </c>
      <c r="P3686" s="276">
        <f>IF(O3686&lt;($G$6-1),Lähteandmed!$E$45*1.2*1.005*(($G$6-1)-O3686),0)</f>
        <v>0.35051183999999874</v>
      </c>
    </row>
    <row r="3687" spans="2:16">
      <c r="B3687" s="113">
        <v>3683</v>
      </c>
      <c r="C3687" s="113">
        <v>18</v>
      </c>
      <c r="D3687" s="276" t="str">
        <f t="shared" si="114"/>
        <v>0</v>
      </c>
      <c r="L3687" s="114">
        <f>IF(C3687&lt;$G$6,Lähteandmed!$E$45*1.2*1.005*($G$6-O3687),0)</f>
        <v>0</v>
      </c>
      <c r="M3687" s="276" t="str">
        <f>IF(($G$4-Lähteandmed!$H$45*(Kraadpäevad!$G$4-Kraadpäevad!C3687))&gt;Lähteandmed!$I$45,($G$4-Lähteandmed!$H$45*(Kraadpäevad!$G$4-Kraadpäevad!C3687)),Lähteandmed!$I$45)</f>
        <v/>
      </c>
      <c r="N3687" s="114">
        <f>IFERROR(($G$4-M3687)/($G$4-C3687),Lähteandmed!$H$45)</f>
        <v>0</v>
      </c>
      <c r="O3687" s="276">
        <f t="shared" si="115"/>
        <v>18</v>
      </c>
      <c r="P3687" s="276">
        <f>IF(O3687&lt;($G$6-1),Lähteandmed!$E$45*1.2*1.005*(($G$6-1)-O3687),0)</f>
        <v>0</v>
      </c>
    </row>
    <row r="3688" spans="2:16">
      <c r="B3688" s="113">
        <v>3684</v>
      </c>
      <c r="C3688" s="113">
        <v>19.3</v>
      </c>
      <c r="D3688" s="276" t="str">
        <f t="shared" si="114"/>
        <v>0</v>
      </c>
      <c r="L3688" s="114">
        <f>IF(C3688&lt;$G$6,Lähteandmed!$E$45*1.2*1.005*($G$6-O3688),0)</f>
        <v>0</v>
      </c>
      <c r="M3688" s="276" t="str">
        <f>IF(($G$4-Lähteandmed!$H$45*(Kraadpäevad!$G$4-Kraadpäevad!C3688))&gt;Lähteandmed!$I$45,($G$4-Lähteandmed!$H$45*(Kraadpäevad!$G$4-Kraadpäevad!C3688)),Lähteandmed!$I$45)</f>
        <v/>
      </c>
      <c r="N3688" s="114">
        <f>IFERROR(($G$4-M3688)/($G$4-C3688),Lähteandmed!$H$45)</f>
        <v>0</v>
      </c>
      <c r="O3688" s="276">
        <f t="shared" si="115"/>
        <v>19.3</v>
      </c>
      <c r="P3688" s="276">
        <f>IF(O3688&lt;($G$6-1),Lähteandmed!$E$45*1.2*1.005*(($G$6-1)-O3688),0)</f>
        <v>0</v>
      </c>
    </row>
    <row r="3689" spans="2:16">
      <c r="B3689" s="113">
        <v>3685</v>
      </c>
      <c r="C3689" s="113">
        <v>20</v>
      </c>
      <c r="D3689" s="276" t="str">
        <f t="shared" si="114"/>
        <v>0</v>
      </c>
      <c r="L3689" s="114">
        <f>IF(C3689&lt;$G$6,Lähteandmed!$E$45*1.2*1.005*($G$6-O3689),0)</f>
        <v>0</v>
      </c>
      <c r="M3689" s="276" t="str">
        <f>IF(($G$4-Lähteandmed!$H$45*(Kraadpäevad!$G$4-Kraadpäevad!C3689))&gt;Lähteandmed!$I$45,($G$4-Lähteandmed!$H$45*(Kraadpäevad!$G$4-Kraadpäevad!C3689)),Lähteandmed!$I$45)</f>
        <v/>
      </c>
      <c r="N3689" s="114">
        <f>IFERROR(($G$4-M3689)/($G$4-C3689),Lähteandmed!$H$45)</f>
        <v>0</v>
      </c>
      <c r="O3689" s="276">
        <f t="shared" si="115"/>
        <v>20</v>
      </c>
      <c r="P3689" s="276">
        <f>IF(O3689&lt;($G$6-1),Lähteandmed!$E$45*1.2*1.005*(($G$6-1)-O3689),0)</f>
        <v>0</v>
      </c>
    </row>
    <row r="3690" spans="2:16">
      <c r="B3690" s="113">
        <v>3686</v>
      </c>
      <c r="C3690" s="113">
        <v>20.8</v>
      </c>
      <c r="D3690" s="276" t="str">
        <f t="shared" si="114"/>
        <v>0</v>
      </c>
      <c r="L3690" s="114">
        <f>IF(C3690&lt;$G$6,Lähteandmed!$E$45*1.2*1.005*($G$6-O3690),0)</f>
        <v>0</v>
      </c>
      <c r="M3690" s="276" t="str">
        <f>IF(($G$4-Lähteandmed!$H$45*(Kraadpäevad!$G$4-Kraadpäevad!C3690))&gt;Lähteandmed!$I$45,($G$4-Lähteandmed!$H$45*(Kraadpäevad!$G$4-Kraadpäevad!C3690)),Lähteandmed!$I$45)</f>
        <v/>
      </c>
      <c r="N3690" s="114">
        <f>IFERROR(($G$4-M3690)/($G$4-C3690),Lähteandmed!$H$45)</f>
        <v>0</v>
      </c>
      <c r="O3690" s="276">
        <f t="shared" si="115"/>
        <v>20.8</v>
      </c>
      <c r="P3690" s="276">
        <f>IF(O3690&lt;($G$6-1),Lähteandmed!$E$45*1.2*1.005*(($G$6-1)-O3690),0)</f>
        <v>0</v>
      </c>
    </row>
    <row r="3691" spans="2:16">
      <c r="B3691" s="113">
        <v>3687</v>
      </c>
      <c r="C3691" s="113">
        <v>21.5</v>
      </c>
      <c r="D3691" s="276" t="str">
        <f t="shared" si="114"/>
        <v>0</v>
      </c>
      <c r="L3691" s="114">
        <f>IF(C3691&lt;$G$6,Lähteandmed!$E$45*1.2*1.005*($G$6-O3691),0)</f>
        <v>0</v>
      </c>
      <c r="M3691" s="276" t="str">
        <f>IF(($G$4-Lähteandmed!$H$45*(Kraadpäevad!$G$4-Kraadpäevad!C3691))&gt;Lähteandmed!$I$45,($G$4-Lähteandmed!$H$45*(Kraadpäevad!$G$4-Kraadpäevad!C3691)),Lähteandmed!$I$45)</f>
        <v/>
      </c>
      <c r="N3691" s="114">
        <f>IFERROR(($G$4-M3691)/($G$4-C3691),Lähteandmed!$H$45)</f>
        <v>0</v>
      </c>
      <c r="O3691" s="276">
        <f t="shared" si="115"/>
        <v>21.5</v>
      </c>
      <c r="P3691" s="276">
        <f>IF(O3691&lt;($G$6-1),Lähteandmed!$E$45*1.2*1.005*(($G$6-1)-O3691),0)</f>
        <v>0</v>
      </c>
    </row>
    <row r="3692" spans="2:16">
      <c r="B3692" s="113">
        <v>3688</v>
      </c>
      <c r="C3692" s="113">
        <v>21.5</v>
      </c>
      <c r="D3692" s="276" t="str">
        <f t="shared" si="114"/>
        <v>0</v>
      </c>
      <c r="L3692" s="114">
        <f>IF(C3692&lt;$G$6,Lähteandmed!$E$45*1.2*1.005*($G$6-O3692),0)</f>
        <v>0</v>
      </c>
      <c r="M3692" s="276" t="str">
        <f>IF(($G$4-Lähteandmed!$H$45*(Kraadpäevad!$G$4-Kraadpäevad!C3692))&gt;Lähteandmed!$I$45,($G$4-Lähteandmed!$H$45*(Kraadpäevad!$G$4-Kraadpäevad!C3692)),Lähteandmed!$I$45)</f>
        <v/>
      </c>
      <c r="N3692" s="114">
        <f>IFERROR(($G$4-M3692)/($G$4-C3692),Lähteandmed!$H$45)</f>
        <v>0</v>
      </c>
      <c r="O3692" s="276">
        <f t="shared" si="115"/>
        <v>21.5</v>
      </c>
      <c r="P3692" s="276">
        <f>IF(O3692&lt;($G$6-1),Lähteandmed!$E$45*1.2*1.005*(($G$6-1)-O3692),0)</f>
        <v>0</v>
      </c>
    </row>
    <row r="3693" spans="2:16">
      <c r="B3693" s="113">
        <v>3689</v>
      </c>
      <c r="C3693" s="113">
        <v>21.5</v>
      </c>
      <c r="D3693" s="276" t="str">
        <f t="shared" si="114"/>
        <v>0</v>
      </c>
      <c r="L3693" s="114">
        <f>IF(C3693&lt;$G$6,Lähteandmed!$E$45*1.2*1.005*($G$6-O3693),0)</f>
        <v>0</v>
      </c>
      <c r="M3693" s="276" t="str">
        <f>IF(($G$4-Lähteandmed!$H$45*(Kraadpäevad!$G$4-Kraadpäevad!C3693))&gt;Lähteandmed!$I$45,($G$4-Lähteandmed!$H$45*(Kraadpäevad!$G$4-Kraadpäevad!C3693)),Lähteandmed!$I$45)</f>
        <v/>
      </c>
      <c r="N3693" s="114">
        <f>IFERROR(($G$4-M3693)/($G$4-C3693),Lähteandmed!$H$45)</f>
        <v>0</v>
      </c>
      <c r="O3693" s="276">
        <f t="shared" si="115"/>
        <v>21.5</v>
      </c>
      <c r="P3693" s="276">
        <f>IF(O3693&lt;($G$6-1),Lähteandmed!$E$45*1.2*1.005*(($G$6-1)-O3693),0)</f>
        <v>0</v>
      </c>
    </row>
    <row r="3694" spans="2:16">
      <c r="B3694" s="113">
        <v>3690</v>
      </c>
      <c r="C3694" s="113">
        <v>21.5</v>
      </c>
      <c r="D3694" s="276" t="str">
        <f t="shared" si="114"/>
        <v>0</v>
      </c>
      <c r="L3694" s="114">
        <f>IF(C3694&lt;$G$6,Lähteandmed!$E$45*1.2*1.005*($G$6-O3694),0)</f>
        <v>0</v>
      </c>
      <c r="M3694" s="276" t="str">
        <f>IF(($G$4-Lähteandmed!$H$45*(Kraadpäevad!$G$4-Kraadpäevad!C3694))&gt;Lähteandmed!$I$45,($G$4-Lähteandmed!$H$45*(Kraadpäevad!$G$4-Kraadpäevad!C3694)),Lähteandmed!$I$45)</f>
        <v/>
      </c>
      <c r="N3694" s="114">
        <f>IFERROR(($G$4-M3694)/($G$4-C3694),Lähteandmed!$H$45)</f>
        <v>0</v>
      </c>
      <c r="O3694" s="276">
        <f t="shared" si="115"/>
        <v>21.5</v>
      </c>
      <c r="P3694" s="276">
        <f>IF(O3694&lt;($G$6-1),Lähteandmed!$E$45*1.2*1.005*(($G$6-1)-O3694),0)</f>
        <v>0</v>
      </c>
    </row>
    <row r="3695" spans="2:16">
      <c r="B3695" s="113">
        <v>3691</v>
      </c>
      <c r="C3695" s="113">
        <v>20.8</v>
      </c>
      <c r="D3695" s="276" t="str">
        <f t="shared" si="114"/>
        <v>0</v>
      </c>
      <c r="L3695" s="114">
        <f>IF(C3695&lt;$G$6,Lähteandmed!$E$45*1.2*1.005*($G$6-O3695),0)</f>
        <v>0</v>
      </c>
      <c r="M3695" s="276" t="str">
        <f>IF(($G$4-Lähteandmed!$H$45*(Kraadpäevad!$G$4-Kraadpäevad!C3695))&gt;Lähteandmed!$I$45,($G$4-Lähteandmed!$H$45*(Kraadpäevad!$G$4-Kraadpäevad!C3695)),Lähteandmed!$I$45)</f>
        <v/>
      </c>
      <c r="N3695" s="114">
        <f>IFERROR(($G$4-M3695)/($G$4-C3695),Lähteandmed!$H$45)</f>
        <v>0</v>
      </c>
      <c r="O3695" s="276">
        <f t="shared" si="115"/>
        <v>20.8</v>
      </c>
      <c r="P3695" s="276">
        <f>IF(O3695&lt;($G$6-1),Lähteandmed!$E$45*1.2*1.005*(($G$6-1)-O3695),0)</f>
        <v>0</v>
      </c>
    </row>
    <row r="3696" spans="2:16">
      <c r="B3696" s="113">
        <v>3692</v>
      </c>
      <c r="C3696" s="113">
        <v>20.100000000000001</v>
      </c>
      <c r="D3696" s="276" t="str">
        <f t="shared" si="114"/>
        <v>0</v>
      </c>
      <c r="L3696" s="114">
        <f>IF(C3696&lt;$G$6,Lähteandmed!$E$45*1.2*1.005*($G$6-O3696),0)</f>
        <v>0</v>
      </c>
      <c r="M3696" s="276" t="str">
        <f>IF(($G$4-Lähteandmed!$H$45*(Kraadpäevad!$G$4-Kraadpäevad!C3696))&gt;Lähteandmed!$I$45,($G$4-Lähteandmed!$H$45*(Kraadpäevad!$G$4-Kraadpäevad!C3696)),Lähteandmed!$I$45)</f>
        <v/>
      </c>
      <c r="N3696" s="114">
        <f>IFERROR(($G$4-M3696)/($G$4-C3696),Lähteandmed!$H$45)</f>
        <v>0</v>
      </c>
      <c r="O3696" s="276">
        <f t="shared" si="115"/>
        <v>20.100000000000001</v>
      </c>
      <c r="P3696" s="276">
        <f>IF(O3696&lt;($G$6-1),Lähteandmed!$E$45*1.2*1.005*(($G$6-1)-O3696),0)</f>
        <v>0</v>
      </c>
    </row>
    <row r="3697" spans="2:16">
      <c r="B3697" s="113">
        <v>3693</v>
      </c>
      <c r="C3697" s="113">
        <v>19.399999999999999</v>
      </c>
      <c r="D3697" s="276" t="str">
        <f t="shared" si="114"/>
        <v>0</v>
      </c>
      <c r="L3697" s="114">
        <f>IF(C3697&lt;$G$6,Lähteandmed!$E$45*1.2*1.005*($G$6-O3697),0)</f>
        <v>0</v>
      </c>
      <c r="M3697" s="276" t="str">
        <f>IF(($G$4-Lähteandmed!$H$45*(Kraadpäevad!$G$4-Kraadpäevad!C3697))&gt;Lähteandmed!$I$45,($G$4-Lähteandmed!$H$45*(Kraadpäevad!$G$4-Kraadpäevad!C3697)),Lähteandmed!$I$45)</f>
        <v/>
      </c>
      <c r="N3697" s="114">
        <f>IFERROR(($G$4-M3697)/($G$4-C3697),Lähteandmed!$H$45)</f>
        <v>0</v>
      </c>
      <c r="O3697" s="276">
        <f t="shared" si="115"/>
        <v>19.399999999999999</v>
      </c>
      <c r="P3697" s="276">
        <f>IF(O3697&lt;($G$6-1),Lähteandmed!$E$45*1.2*1.005*(($G$6-1)-O3697),0)</f>
        <v>0</v>
      </c>
    </row>
    <row r="3698" spans="2:16">
      <c r="B3698" s="113">
        <v>3694</v>
      </c>
      <c r="C3698" s="113">
        <v>18.3</v>
      </c>
      <c r="D3698" s="276" t="str">
        <f t="shared" si="114"/>
        <v>0</v>
      </c>
      <c r="L3698" s="114">
        <f>IF(C3698&lt;$G$6,Lähteandmed!$E$45*1.2*1.005*($G$6-O3698),0)</f>
        <v>0</v>
      </c>
      <c r="M3698" s="276" t="str">
        <f>IF(($G$4-Lähteandmed!$H$45*(Kraadpäevad!$G$4-Kraadpäevad!C3698))&gt;Lähteandmed!$I$45,($G$4-Lähteandmed!$H$45*(Kraadpäevad!$G$4-Kraadpäevad!C3698)),Lähteandmed!$I$45)</f>
        <v/>
      </c>
      <c r="N3698" s="114">
        <f>IFERROR(($G$4-M3698)/($G$4-C3698),Lähteandmed!$H$45)</f>
        <v>0</v>
      </c>
      <c r="O3698" s="276">
        <f t="shared" si="115"/>
        <v>18.3</v>
      </c>
      <c r="P3698" s="276">
        <f>IF(O3698&lt;($G$6-1),Lähteandmed!$E$45*1.2*1.005*(($G$6-1)-O3698),0)</f>
        <v>0</v>
      </c>
    </row>
    <row r="3699" spans="2:16">
      <c r="B3699" s="113">
        <v>3695</v>
      </c>
      <c r="C3699" s="113">
        <v>17.2</v>
      </c>
      <c r="D3699" s="276" t="str">
        <f t="shared" si="114"/>
        <v>0</v>
      </c>
      <c r="L3699" s="114">
        <f>IF(C3699&lt;$G$6,Lähteandmed!$E$45*1.2*1.005*($G$6-O3699),0)</f>
        <v>1.4020473600000012</v>
      </c>
      <c r="M3699" s="276" t="str">
        <f>IF(($G$4-Lähteandmed!$H$45*(Kraadpäevad!$G$4-Kraadpäevad!C3699))&gt;Lähteandmed!$I$45,($G$4-Lähteandmed!$H$45*(Kraadpäevad!$G$4-Kraadpäevad!C3699)),Lähteandmed!$I$45)</f>
        <v/>
      </c>
      <c r="N3699" s="114">
        <f>IFERROR(($G$4-M3699)/($G$4-C3699),Lähteandmed!$H$45)</f>
        <v>0</v>
      </c>
      <c r="O3699" s="276">
        <f t="shared" si="115"/>
        <v>17.2</v>
      </c>
      <c r="P3699" s="276">
        <f>IF(O3699&lt;($G$6-1),Lähteandmed!$E$45*1.2*1.005*(($G$6-1)-O3699),0)</f>
        <v>0</v>
      </c>
    </row>
    <row r="3700" spans="2:16">
      <c r="B3700" s="113">
        <v>3696</v>
      </c>
      <c r="C3700" s="113">
        <v>16.100000000000001</v>
      </c>
      <c r="D3700" s="276" t="str">
        <f t="shared" si="114"/>
        <v>0</v>
      </c>
      <c r="L3700" s="114">
        <f>IF(C3700&lt;$G$6,Lähteandmed!$E$45*1.2*1.005*($G$6-O3700),0)</f>
        <v>3.3298624799999974</v>
      </c>
      <c r="M3700" s="276" t="str">
        <f>IF(($G$4-Lähteandmed!$H$45*(Kraadpäevad!$G$4-Kraadpäevad!C3700))&gt;Lähteandmed!$I$45,($G$4-Lähteandmed!$H$45*(Kraadpäevad!$G$4-Kraadpäevad!C3700)),Lähteandmed!$I$45)</f>
        <v/>
      </c>
      <c r="N3700" s="114">
        <f>IFERROR(($G$4-M3700)/($G$4-C3700),Lähteandmed!$H$45)</f>
        <v>0</v>
      </c>
      <c r="O3700" s="276">
        <f t="shared" si="115"/>
        <v>16.100000000000001</v>
      </c>
      <c r="P3700" s="276">
        <f>IF(O3700&lt;($G$6-1),Lähteandmed!$E$45*1.2*1.005*(($G$6-1)-O3700),0)</f>
        <v>1.5773032799999973</v>
      </c>
    </row>
    <row r="3701" spans="2:16">
      <c r="B3701" s="113">
        <v>3697</v>
      </c>
      <c r="C3701" s="113">
        <v>15.3</v>
      </c>
      <c r="D3701" s="276" t="str">
        <f t="shared" si="114"/>
        <v>0</v>
      </c>
      <c r="L3701" s="114">
        <f>IF(C3701&lt;$G$6,Lähteandmed!$E$45*1.2*1.005*($G$6-O3701),0)</f>
        <v>4.7319098399999984</v>
      </c>
      <c r="M3701" s="276" t="str">
        <f>IF(($G$4-Lähteandmed!$H$45*(Kraadpäevad!$G$4-Kraadpäevad!C3701))&gt;Lähteandmed!$I$45,($G$4-Lähteandmed!$H$45*(Kraadpäevad!$G$4-Kraadpäevad!C3701)),Lähteandmed!$I$45)</f>
        <v/>
      </c>
      <c r="N3701" s="114">
        <f>IFERROR(($G$4-M3701)/($G$4-C3701),Lähteandmed!$H$45)</f>
        <v>0</v>
      </c>
      <c r="O3701" s="276">
        <f t="shared" si="115"/>
        <v>15.3</v>
      </c>
      <c r="P3701" s="276">
        <f>IF(O3701&lt;($G$6-1),Lähteandmed!$E$45*1.2*1.005*(($G$6-1)-O3701),0)</f>
        <v>2.9793506399999985</v>
      </c>
    </row>
    <row r="3702" spans="2:16">
      <c r="B3702" s="113">
        <v>3698</v>
      </c>
      <c r="C3702" s="113">
        <v>14.4</v>
      </c>
      <c r="D3702" s="276" t="str">
        <f t="shared" si="114"/>
        <v>0</v>
      </c>
      <c r="L3702" s="114">
        <f>IF(C3702&lt;$G$6,Lähteandmed!$E$45*1.2*1.005*($G$6-O3702),0)</f>
        <v>6.309213119999999</v>
      </c>
      <c r="M3702" s="276" t="str">
        <f>IF(($G$4-Lähteandmed!$H$45*(Kraadpäevad!$G$4-Kraadpäevad!C3702))&gt;Lähteandmed!$I$45,($G$4-Lähteandmed!$H$45*(Kraadpäevad!$G$4-Kraadpäevad!C3702)),Lähteandmed!$I$45)</f>
        <v/>
      </c>
      <c r="N3702" s="114">
        <f>IFERROR(($G$4-M3702)/($G$4-C3702),Lähteandmed!$H$45)</f>
        <v>0</v>
      </c>
      <c r="O3702" s="276">
        <f t="shared" si="115"/>
        <v>14.4</v>
      </c>
      <c r="P3702" s="276">
        <f>IF(O3702&lt;($G$6-1),Lähteandmed!$E$45*1.2*1.005*(($G$6-1)-O3702),0)</f>
        <v>4.5566539199999987</v>
      </c>
    </row>
    <row r="3703" spans="2:16">
      <c r="B3703" s="113">
        <v>3699</v>
      </c>
      <c r="C3703" s="113">
        <v>13.6</v>
      </c>
      <c r="D3703" s="276" t="str">
        <f t="shared" si="114"/>
        <v>0</v>
      </c>
      <c r="L3703" s="114">
        <f>IF(C3703&lt;$G$6,Lähteandmed!$E$45*1.2*1.005*($G$6-O3703),0)</f>
        <v>7.71126048</v>
      </c>
      <c r="M3703" s="276" t="str">
        <f>IF(($G$4-Lähteandmed!$H$45*(Kraadpäevad!$G$4-Kraadpäevad!C3703))&gt;Lähteandmed!$I$45,($G$4-Lähteandmed!$H$45*(Kraadpäevad!$G$4-Kraadpäevad!C3703)),Lähteandmed!$I$45)</f>
        <v/>
      </c>
      <c r="N3703" s="114">
        <f>IFERROR(($G$4-M3703)/($G$4-C3703),Lähteandmed!$H$45)</f>
        <v>0</v>
      </c>
      <c r="O3703" s="276">
        <f t="shared" si="115"/>
        <v>13.6</v>
      </c>
      <c r="P3703" s="276">
        <f>IF(O3703&lt;($G$6-1),Lähteandmed!$E$45*1.2*1.005*(($G$6-1)-O3703),0)</f>
        <v>5.9587012800000005</v>
      </c>
    </row>
    <row r="3704" spans="2:16">
      <c r="B3704" s="113">
        <v>3700</v>
      </c>
      <c r="C3704" s="113">
        <v>13.2</v>
      </c>
      <c r="D3704" s="276" t="str">
        <f t="shared" si="114"/>
        <v>0</v>
      </c>
      <c r="L3704" s="114">
        <f>IF(C3704&lt;$G$6,Lähteandmed!$E$45*1.2*1.005*($G$6-O3704),0)</f>
        <v>8.4122841600000005</v>
      </c>
      <c r="M3704" s="276" t="str">
        <f>IF(($G$4-Lähteandmed!$H$45*(Kraadpäevad!$G$4-Kraadpäevad!C3704))&gt;Lähteandmed!$I$45,($G$4-Lähteandmed!$H$45*(Kraadpäevad!$G$4-Kraadpäevad!C3704)),Lähteandmed!$I$45)</f>
        <v/>
      </c>
      <c r="N3704" s="114">
        <f>IFERROR(($G$4-M3704)/($G$4-C3704),Lähteandmed!$H$45)</f>
        <v>0</v>
      </c>
      <c r="O3704" s="276">
        <f t="shared" si="115"/>
        <v>13.2</v>
      </c>
      <c r="P3704" s="276">
        <f>IF(O3704&lt;($G$6-1),Lähteandmed!$E$45*1.2*1.005*(($G$6-1)-O3704),0)</f>
        <v>6.659724960000001</v>
      </c>
    </row>
    <row r="3705" spans="2:16">
      <c r="B3705" s="113">
        <v>3701</v>
      </c>
      <c r="C3705" s="113">
        <v>12.8</v>
      </c>
      <c r="D3705" s="276" t="str">
        <f t="shared" si="114"/>
        <v>0</v>
      </c>
      <c r="L3705" s="114">
        <f>IF(C3705&lt;$G$6,Lähteandmed!$E$45*1.2*1.005*($G$6-O3705),0)</f>
        <v>9.1133078399999974</v>
      </c>
      <c r="M3705" s="276" t="str">
        <f>IF(($G$4-Lähteandmed!$H$45*(Kraadpäevad!$G$4-Kraadpäevad!C3705))&gt;Lähteandmed!$I$45,($G$4-Lähteandmed!$H$45*(Kraadpäevad!$G$4-Kraadpäevad!C3705)),Lähteandmed!$I$45)</f>
        <v/>
      </c>
      <c r="N3705" s="114">
        <f>IFERROR(($G$4-M3705)/($G$4-C3705),Lähteandmed!$H$45)</f>
        <v>0</v>
      </c>
      <c r="O3705" s="276">
        <f t="shared" si="115"/>
        <v>12.8</v>
      </c>
      <c r="P3705" s="276">
        <f>IF(O3705&lt;($G$6-1),Lähteandmed!$E$45*1.2*1.005*(($G$6-1)-O3705),0)</f>
        <v>7.360748639999998</v>
      </c>
    </row>
    <row r="3706" spans="2:16">
      <c r="B3706" s="113">
        <v>3702</v>
      </c>
      <c r="C3706" s="113">
        <v>12.4</v>
      </c>
      <c r="D3706" s="276" t="str">
        <f t="shared" si="114"/>
        <v>0</v>
      </c>
      <c r="L3706" s="114">
        <f>IF(C3706&lt;$G$6,Lähteandmed!$E$45*1.2*1.005*($G$6-O3706),0)</f>
        <v>9.8143315199999979</v>
      </c>
      <c r="M3706" s="276" t="str">
        <f>IF(($G$4-Lähteandmed!$H$45*(Kraadpäevad!$G$4-Kraadpäevad!C3706))&gt;Lähteandmed!$I$45,($G$4-Lähteandmed!$H$45*(Kraadpäevad!$G$4-Kraadpäevad!C3706)),Lähteandmed!$I$45)</f>
        <v/>
      </c>
      <c r="N3706" s="114">
        <f>IFERROR(($G$4-M3706)/($G$4-C3706),Lähteandmed!$H$45)</f>
        <v>0</v>
      </c>
      <c r="O3706" s="276">
        <f t="shared" si="115"/>
        <v>12.4</v>
      </c>
      <c r="P3706" s="276">
        <f>IF(O3706&lt;($G$6-1),Lähteandmed!$E$45*1.2*1.005*(($G$6-1)-O3706),0)</f>
        <v>8.0617723199999993</v>
      </c>
    </row>
    <row r="3707" spans="2:16">
      <c r="B3707" s="113">
        <v>3703</v>
      </c>
      <c r="C3707" s="113">
        <v>14.1</v>
      </c>
      <c r="D3707" s="276" t="str">
        <f t="shared" si="114"/>
        <v>0</v>
      </c>
      <c r="L3707" s="114">
        <f>IF(C3707&lt;$G$6,Lähteandmed!$E$45*1.2*1.005*($G$6-O3707),0)</f>
        <v>6.8349808799999998</v>
      </c>
      <c r="M3707" s="276" t="str">
        <f>IF(($G$4-Lähteandmed!$H$45*(Kraadpäevad!$G$4-Kraadpäevad!C3707))&gt;Lähteandmed!$I$45,($G$4-Lähteandmed!$H$45*(Kraadpäevad!$G$4-Kraadpäevad!C3707)),Lähteandmed!$I$45)</f>
        <v/>
      </c>
      <c r="N3707" s="114">
        <f>IFERROR(($G$4-M3707)/($G$4-C3707),Lähteandmed!$H$45)</f>
        <v>0</v>
      </c>
      <c r="O3707" s="276">
        <f t="shared" si="115"/>
        <v>14.1</v>
      </c>
      <c r="P3707" s="276">
        <f>IF(O3707&lt;($G$6-1),Lähteandmed!$E$45*1.2*1.005*(($G$6-1)-O3707),0)</f>
        <v>5.0824216800000004</v>
      </c>
    </row>
    <row r="3708" spans="2:16">
      <c r="B3708" s="113">
        <v>3704</v>
      </c>
      <c r="C3708" s="113">
        <v>15.8</v>
      </c>
      <c r="D3708" s="276" t="str">
        <f t="shared" si="114"/>
        <v>0</v>
      </c>
      <c r="L3708" s="114">
        <f>IF(C3708&lt;$G$6,Lähteandmed!$E$45*1.2*1.005*($G$6-O3708),0)</f>
        <v>3.8556302399999987</v>
      </c>
      <c r="M3708" s="276" t="str">
        <f>IF(($G$4-Lähteandmed!$H$45*(Kraadpäevad!$G$4-Kraadpäevad!C3708))&gt;Lähteandmed!$I$45,($G$4-Lähteandmed!$H$45*(Kraadpäevad!$G$4-Kraadpäevad!C3708)),Lähteandmed!$I$45)</f>
        <v/>
      </c>
      <c r="N3708" s="114">
        <f>IFERROR(($G$4-M3708)/($G$4-C3708),Lähteandmed!$H$45)</f>
        <v>0</v>
      </c>
      <c r="O3708" s="276">
        <f t="shared" si="115"/>
        <v>15.8</v>
      </c>
      <c r="P3708" s="276">
        <f>IF(O3708&lt;($G$6-1),Lähteandmed!$E$45*1.2*1.005*(($G$6-1)-O3708),0)</f>
        <v>2.1030710399999988</v>
      </c>
    </row>
    <row r="3709" spans="2:16">
      <c r="B3709" s="113">
        <v>3705</v>
      </c>
      <c r="C3709" s="113">
        <v>17.5</v>
      </c>
      <c r="D3709" s="276" t="str">
        <f t="shared" si="114"/>
        <v>0</v>
      </c>
      <c r="L3709" s="114">
        <f>IF(C3709&lt;$G$6,Lähteandmed!$E$45*1.2*1.005*($G$6-O3709),0)</f>
        <v>0.87627959999999994</v>
      </c>
      <c r="M3709" s="276" t="str">
        <f>IF(($G$4-Lähteandmed!$H$45*(Kraadpäevad!$G$4-Kraadpäevad!C3709))&gt;Lähteandmed!$I$45,($G$4-Lähteandmed!$H$45*(Kraadpäevad!$G$4-Kraadpäevad!C3709)),Lähteandmed!$I$45)</f>
        <v/>
      </c>
      <c r="N3709" s="114">
        <f>IFERROR(($G$4-M3709)/($G$4-C3709),Lähteandmed!$H$45)</f>
        <v>0</v>
      </c>
      <c r="O3709" s="276">
        <f t="shared" si="115"/>
        <v>17.5</v>
      </c>
      <c r="P3709" s="276">
        <f>IF(O3709&lt;($G$6-1),Lähteandmed!$E$45*1.2*1.005*(($G$6-1)-O3709),0)</f>
        <v>0</v>
      </c>
    </row>
    <row r="3710" spans="2:16">
      <c r="B3710" s="113">
        <v>3706</v>
      </c>
      <c r="C3710" s="113">
        <v>18.899999999999999</v>
      </c>
      <c r="D3710" s="276" t="str">
        <f t="shared" si="114"/>
        <v>0</v>
      </c>
      <c r="L3710" s="114">
        <f>IF(C3710&lt;$G$6,Lähteandmed!$E$45*1.2*1.005*($G$6-O3710),0)</f>
        <v>0</v>
      </c>
      <c r="M3710" s="276" t="str">
        <f>IF(($G$4-Lähteandmed!$H$45*(Kraadpäevad!$G$4-Kraadpäevad!C3710))&gt;Lähteandmed!$I$45,($G$4-Lähteandmed!$H$45*(Kraadpäevad!$G$4-Kraadpäevad!C3710)),Lähteandmed!$I$45)</f>
        <v/>
      </c>
      <c r="N3710" s="114">
        <f>IFERROR(($G$4-M3710)/($G$4-C3710),Lähteandmed!$H$45)</f>
        <v>0</v>
      </c>
      <c r="O3710" s="276">
        <f t="shared" si="115"/>
        <v>18.899999999999999</v>
      </c>
      <c r="P3710" s="276">
        <f>IF(O3710&lt;($G$6-1),Lähteandmed!$E$45*1.2*1.005*(($G$6-1)-O3710),0)</f>
        <v>0</v>
      </c>
    </row>
    <row r="3711" spans="2:16">
      <c r="B3711" s="113">
        <v>3707</v>
      </c>
      <c r="C3711" s="113">
        <v>20.399999999999999</v>
      </c>
      <c r="D3711" s="276" t="str">
        <f t="shared" si="114"/>
        <v>0</v>
      </c>
      <c r="L3711" s="114">
        <f>IF(C3711&lt;$G$6,Lähteandmed!$E$45*1.2*1.005*($G$6-O3711),0)</f>
        <v>0</v>
      </c>
      <c r="M3711" s="276" t="str">
        <f>IF(($G$4-Lähteandmed!$H$45*(Kraadpäevad!$G$4-Kraadpäevad!C3711))&gt;Lähteandmed!$I$45,($G$4-Lähteandmed!$H$45*(Kraadpäevad!$G$4-Kraadpäevad!C3711)),Lähteandmed!$I$45)</f>
        <v/>
      </c>
      <c r="N3711" s="114">
        <f>IFERROR(($G$4-M3711)/($G$4-C3711),Lähteandmed!$H$45)</f>
        <v>0</v>
      </c>
      <c r="O3711" s="276">
        <f t="shared" si="115"/>
        <v>20.399999999999999</v>
      </c>
      <c r="P3711" s="276">
        <f>IF(O3711&lt;($G$6-1),Lähteandmed!$E$45*1.2*1.005*(($G$6-1)-O3711),0)</f>
        <v>0</v>
      </c>
    </row>
    <row r="3712" spans="2:16">
      <c r="B3712" s="113">
        <v>3708</v>
      </c>
      <c r="C3712" s="113">
        <v>21.8</v>
      </c>
      <c r="D3712" s="276" t="str">
        <f t="shared" si="114"/>
        <v>0</v>
      </c>
      <c r="L3712" s="114">
        <f>IF(C3712&lt;$G$6,Lähteandmed!$E$45*1.2*1.005*($G$6-O3712),0)</f>
        <v>0</v>
      </c>
      <c r="M3712" s="276" t="str">
        <f>IF(($G$4-Lähteandmed!$H$45*(Kraadpäevad!$G$4-Kraadpäevad!C3712))&gt;Lähteandmed!$I$45,($G$4-Lähteandmed!$H$45*(Kraadpäevad!$G$4-Kraadpäevad!C3712)),Lähteandmed!$I$45)</f>
        <v/>
      </c>
      <c r="N3712" s="114">
        <f>IFERROR(($G$4-M3712)/($G$4-C3712),Lähteandmed!$H$45)</f>
        <v>0</v>
      </c>
      <c r="O3712" s="276">
        <f t="shared" si="115"/>
        <v>21.8</v>
      </c>
      <c r="P3712" s="276">
        <f>IF(O3712&lt;($G$6-1),Lähteandmed!$E$45*1.2*1.005*(($G$6-1)-O3712),0)</f>
        <v>0</v>
      </c>
    </row>
    <row r="3713" spans="2:16">
      <c r="B3713" s="113">
        <v>3709</v>
      </c>
      <c r="C3713" s="113">
        <v>22.3</v>
      </c>
      <c r="D3713" s="276" t="str">
        <f t="shared" si="114"/>
        <v>0</v>
      </c>
      <c r="L3713" s="114">
        <f>IF(C3713&lt;$G$6,Lähteandmed!$E$45*1.2*1.005*($G$6-O3713),0)</f>
        <v>0</v>
      </c>
      <c r="M3713" s="276" t="str">
        <f>IF(($G$4-Lähteandmed!$H$45*(Kraadpäevad!$G$4-Kraadpäevad!C3713))&gt;Lähteandmed!$I$45,($G$4-Lähteandmed!$H$45*(Kraadpäevad!$G$4-Kraadpäevad!C3713)),Lähteandmed!$I$45)</f>
        <v/>
      </c>
      <c r="N3713" s="114">
        <f>IFERROR(($G$4-M3713)/($G$4-C3713),Lähteandmed!$H$45)</f>
        <v>0</v>
      </c>
      <c r="O3713" s="276">
        <f t="shared" si="115"/>
        <v>22.3</v>
      </c>
      <c r="P3713" s="276">
        <f>IF(O3713&lt;($G$6-1),Lähteandmed!$E$45*1.2*1.005*(($G$6-1)-O3713),0)</f>
        <v>0</v>
      </c>
    </row>
    <row r="3714" spans="2:16">
      <c r="B3714" s="113">
        <v>3710</v>
      </c>
      <c r="C3714" s="113">
        <v>22.8</v>
      </c>
      <c r="D3714" s="276" t="str">
        <f t="shared" si="114"/>
        <v>0</v>
      </c>
      <c r="L3714" s="114">
        <f>IF(C3714&lt;$G$6,Lähteandmed!$E$45*1.2*1.005*($G$6-O3714),0)</f>
        <v>0</v>
      </c>
      <c r="M3714" s="276" t="str">
        <f>IF(($G$4-Lähteandmed!$H$45*(Kraadpäevad!$G$4-Kraadpäevad!C3714))&gt;Lähteandmed!$I$45,($G$4-Lähteandmed!$H$45*(Kraadpäevad!$G$4-Kraadpäevad!C3714)),Lähteandmed!$I$45)</f>
        <v/>
      </c>
      <c r="N3714" s="114">
        <f>IFERROR(($G$4-M3714)/($G$4-C3714),Lähteandmed!$H$45)</f>
        <v>0</v>
      </c>
      <c r="O3714" s="276">
        <f t="shared" si="115"/>
        <v>22.8</v>
      </c>
      <c r="P3714" s="276">
        <f>IF(O3714&lt;($G$6-1),Lähteandmed!$E$45*1.2*1.005*(($G$6-1)-O3714),0)</f>
        <v>0</v>
      </c>
    </row>
    <row r="3715" spans="2:16">
      <c r="B3715" s="113">
        <v>3711</v>
      </c>
      <c r="C3715" s="113">
        <v>23.3</v>
      </c>
      <c r="D3715" s="276" t="str">
        <f t="shared" si="114"/>
        <v>0</v>
      </c>
      <c r="L3715" s="114">
        <f>IF(C3715&lt;$G$6,Lähteandmed!$E$45*1.2*1.005*($G$6-O3715),0)</f>
        <v>0</v>
      </c>
      <c r="M3715" s="276" t="str">
        <f>IF(($G$4-Lähteandmed!$H$45*(Kraadpäevad!$G$4-Kraadpäevad!C3715))&gt;Lähteandmed!$I$45,($G$4-Lähteandmed!$H$45*(Kraadpäevad!$G$4-Kraadpäevad!C3715)),Lähteandmed!$I$45)</f>
        <v/>
      </c>
      <c r="N3715" s="114">
        <f>IFERROR(($G$4-M3715)/($G$4-C3715),Lähteandmed!$H$45)</f>
        <v>0</v>
      </c>
      <c r="O3715" s="276">
        <f t="shared" si="115"/>
        <v>23.3</v>
      </c>
      <c r="P3715" s="276">
        <f>IF(O3715&lt;($G$6-1),Lähteandmed!$E$45*1.2*1.005*(($G$6-1)-O3715),0)</f>
        <v>0</v>
      </c>
    </row>
    <row r="3716" spans="2:16">
      <c r="B3716" s="113">
        <v>3712</v>
      </c>
      <c r="C3716" s="113">
        <v>23.3</v>
      </c>
      <c r="D3716" s="276" t="str">
        <f t="shared" ref="D3716:D3779" si="116">IFERROR(IF($G$5-C3716&gt;0,$G$5-C3716,"0"),0)</f>
        <v>0</v>
      </c>
      <c r="L3716" s="114">
        <f>IF(C3716&lt;$G$6,Lähteandmed!$E$45*1.2*1.005*($G$6-O3716),0)</f>
        <v>0</v>
      </c>
      <c r="M3716" s="276" t="str">
        <f>IF(($G$4-Lähteandmed!$H$45*(Kraadpäevad!$G$4-Kraadpäevad!C3716))&gt;Lähteandmed!$I$45,($G$4-Lähteandmed!$H$45*(Kraadpäevad!$G$4-Kraadpäevad!C3716)),Lähteandmed!$I$45)</f>
        <v/>
      </c>
      <c r="N3716" s="114">
        <f>IFERROR(($G$4-M3716)/($G$4-C3716),Lähteandmed!$H$45)</f>
        <v>0</v>
      </c>
      <c r="O3716" s="276">
        <f t="shared" ref="O3716:O3779" si="117">N3716*($G$4-C3716)+C3716</f>
        <v>23.3</v>
      </c>
      <c r="P3716" s="276">
        <f>IF(O3716&lt;($G$6-1),Lähteandmed!$E$45*1.2*1.005*(($G$6-1)-O3716),0)</f>
        <v>0</v>
      </c>
    </row>
    <row r="3717" spans="2:16">
      <c r="B3717" s="113">
        <v>3713</v>
      </c>
      <c r="C3717" s="113">
        <v>23.4</v>
      </c>
      <c r="D3717" s="276" t="str">
        <f t="shared" si="116"/>
        <v>0</v>
      </c>
      <c r="L3717" s="114">
        <f>IF(C3717&lt;$G$6,Lähteandmed!$E$45*1.2*1.005*($G$6-O3717),0)</f>
        <v>0</v>
      </c>
      <c r="M3717" s="276" t="str">
        <f>IF(($G$4-Lähteandmed!$H$45*(Kraadpäevad!$G$4-Kraadpäevad!C3717))&gt;Lähteandmed!$I$45,($G$4-Lähteandmed!$H$45*(Kraadpäevad!$G$4-Kraadpäevad!C3717)),Lähteandmed!$I$45)</f>
        <v/>
      </c>
      <c r="N3717" s="114">
        <f>IFERROR(($G$4-M3717)/($G$4-C3717),Lähteandmed!$H$45)</f>
        <v>0</v>
      </c>
      <c r="O3717" s="276">
        <f t="shared" si="117"/>
        <v>23.4</v>
      </c>
      <c r="P3717" s="276">
        <f>IF(O3717&lt;($G$6-1),Lähteandmed!$E$45*1.2*1.005*(($G$6-1)-O3717),0)</f>
        <v>0</v>
      </c>
    </row>
    <row r="3718" spans="2:16">
      <c r="B3718" s="113">
        <v>3714</v>
      </c>
      <c r="C3718" s="113">
        <v>23.4</v>
      </c>
      <c r="D3718" s="276" t="str">
        <f t="shared" si="116"/>
        <v>0</v>
      </c>
      <c r="L3718" s="114">
        <f>IF(C3718&lt;$G$6,Lähteandmed!$E$45*1.2*1.005*($G$6-O3718),0)</f>
        <v>0</v>
      </c>
      <c r="M3718" s="276" t="str">
        <f>IF(($G$4-Lähteandmed!$H$45*(Kraadpäevad!$G$4-Kraadpäevad!C3718))&gt;Lähteandmed!$I$45,($G$4-Lähteandmed!$H$45*(Kraadpäevad!$G$4-Kraadpäevad!C3718)),Lähteandmed!$I$45)</f>
        <v/>
      </c>
      <c r="N3718" s="114">
        <f>IFERROR(($G$4-M3718)/($G$4-C3718),Lähteandmed!$H$45)</f>
        <v>0</v>
      </c>
      <c r="O3718" s="276">
        <f t="shared" si="117"/>
        <v>23.4</v>
      </c>
      <c r="P3718" s="276">
        <f>IF(O3718&lt;($G$6-1),Lähteandmed!$E$45*1.2*1.005*(($G$6-1)-O3718),0)</f>
        <v>0</v>
      </c>
    </row>
    <row r="3719" spans="2:16">
      <c r="B3719" s="113">
        <v>3715</v>
      </c>
      <c r="C3719" s="113">
        <v>22.2</v>
      </c>
      <c r="D3719" s="276" t="str">
        <f t="shared" si="116"/>
        <v>0</v>
      </c>
      <c r="L3719" s="114">
        <f>IF(C3719&lt;$G$6,Lähteandmed!$E$45*1.2*1.005*($G$6-O3719),0)</f>
        <v>0</v>
      </c>
      <c r="M3719" s="276" t="str">
        <f>IF(($G$4-Lähteandmed!$H$45*(Kraadpäevad!$G$4-Kraadpäevad!C3719))&gt;Lähteandmed!$I$45,($G$4-Lähteandmed!$H$45*(Kraadpäevad!$G$4-Kraadpäevad!C3719)),Lähteandmed!$I$45)</f>
        <v/>
      </c>
      <c r="N3719" s="114">
        <f>IFERROR(($G$4-M3719)/($G$4-C3719),Lähteandmed!$H$45)</f>
        <v>0</v>
      </c>
      <c r="O3719" s="276">
        <f t="shared" si="117"/>
        <v>22.2</v>
      </c>
      <c r="P3719" s="276">
        <f>IF(O3719&lt;($G$6-1),Lähteandmed!$E$45*1.2*1.005*(($G$6-1)-O3719),0)</f>
        <v>0</v>
      </c>
    </row>
    <row r="3720" spans="2:16">
      <c r="B3720" s="113">
        <v>3716</v>
      </c>
      <c r="C3720" s="113">
        <v>21.1</v>
      </c>
      <c r="D3720" s="276" t="str">
        <f t="shared" si="116"/>
        <v>0</v>
      </c>
      <c r="L3720" s="114">
        <f>IF(C3720&lt;$G$6,Lähteandmed!$E$45*1.2*1.005*($G$6-O3720),0)</f>
        <v>0</v>
      </c>
      <c r="M3720" s="276" t="str">
        <f>IF(($G$4-Lähteandmed!$H$45*(Kraadpäevad!$G$4-Kraadpäevad!C3720))&gt;Lähteandmed!$I$45,($G$4-Lähteandmed!$H$45*(Kraadpäevad!$G$4-Kraadpäevad!C3720)),Lähteandmed!$I$45)</f>
        <v/>
      </c>
      <c r="N3720" s="114">
        <f>IFERROR(($G$4-M3720)/($G$4-C3720),Lähteandmed!$H$45)</f>
        <v>0</v>
      </c>
      <c r="O3720" s="276">
        <f t="shared" si="117"/>
        <v>21.1</v>
      </c>
      <c r="P3720" s="276">
        <f>IF(O3720&lt;($G$6-1),Lähteandmed!$E$45*1.2*1.005*(($G$6-1)-O3720),0)</f>
        <v>0</v>
      </c>
    </row>
    <row r="3721" spans="2:16">
      <c r="B3721" s="113">
        <v>3717</v>
      </c>
      <c r="C3721" s="113">
        <v>19.899999999999999</v>
      </c>
      <c r="D3721" s="276" t="str">
        <f t="shared" si="116"/>
        <v>0</v>
      </c>
      <c r="L3721" s="114">
        <f>IF(C3721&lt;$G$6,Lähteandmed!$E$45*1.2*1.005*($G$6-O3721),0)</f>
        <v>0</v>
      </c>
      <c r="M3721" s="276" t="str">
        <f>IF(($G$4-Lähteandmed!$H$45*(Kraadpäevad!$G$4-Kraadpäevad!C3721))&gt;Lähteandmed!$I$45,($G$4-Lähteandmed!$H$45*(Kraadpäevad!$G$4-Kraadpäevad!C3721)),Lähteandmed!$I$45)</f>
        <v/>
      </c>
      <c r="N3721" s="114">
        <f>IFERROR(($G$4-M3721)/($G$4-C3721),Lähteandmed!$H$45)</f>
        <v>0</v>
      </c>
      <c r="O3721" s="276">
        <f t="shared" si="117"/>
        <v>19.899999999999999</v>
      </c>
      <c r="P3721" s="276">
        <f>IF(O3721&lt;($G$6-1),Lähteandmed!$E$45*1.2*1.005*(($G$6-1)-O3721),0)</f>
        <v>0</v>
      </c>
    </row>
    <row r="3722" spans="2:16">
      <c r="B3722" s="113">
        <v>3718</v>
      </c>
      <c r="C3722" s="113">
        <v>18.399999999999999</v>
      </c>
      <c r="D3722" s="276" t="str">
        <f t="shared" si="116"/>
        <v>0</v>
      </c>
      <c r="L3722" s="114">
        <f>IF(C3722&lt;$G$6,Lähteandmed!$E$45*1.2*1.005*($G$6-O3722),0)</f>
        <v>0</v>
      </c>
      <c r="M3722" s="276" t="str">
        <f>IF(($G$4-Lähteandmed!$H$45*(Kraadpäevad!$G$4-Kraadpäevad!C3722))&gt;Lähteandmed!$I$45,($G$4-Lähteandmed!$H$45*(Kraadpäevad!$G$4-Kraadpäevad!C3722)),Lähteandmed!$I$45)</f>
        <v/>
      </c>
      <c r="N3722" s="114">
        <f>IFERROR(($G$4-M3722)/($G$4-C3722),Lähteandmed!$H$45)</f>
        <v>0</v>
      </c>
      <c r="O3722" s="276">
        <f t="shared" si="117"/>
        <v>18.399999999999999</v>
      </c>
      <c r="P3722" s="276">
        <f>IF(O3722&lt;($G$6-1),Lähteandmed!$E$45*1.2*1.005*(($G$6-1)-O3722),0)</f>
        <v>0</v>
      </c>
    </row>
    <row r="3723" spans="2:16">
      <c r="B3723" s="113">
        <v>3719</v>
      </c>
      <c r="C3723" s="113">
        <v>17</v>
      </c>
      <c r="D3723" s="276" t="str">
        <f t="shared" si="116"/>
        <v>0</v>
      </c>
      <c r="L3723" s="114">
        <f>IF(C3723&lt;$G$6,Lähteandmed!$E$45*1.2*1.005*($G$6-O3723),0)</f>
        <v>1.7525591999999999</v>
      </c>
      <c r="M3723" s="276" t="str">
        <f>IF(($G$4-Lähteandmed!$H$45*(Kraadpäevad!$G$4-Kraadpäevad!C3723))&gt;Lähteandmed!$I$45,($G$4-Lähteandmed!$H$45*(Kraadpäevad!$G$4-Kraadpäevad!C3723)),Lähteandmed!$I$45)</f>
        <v/>
      </c>
      <c r="N3723" s="114">
        <f>IFERROR(($G$4-M3723)/($G$4-C3723),Lähteandmed!$H$45)</f>
        <v>0</v>
      </c>
      <c r="O3723" s="276">
        <f t="shared" si="117"/>
        <v>17</v>
      </c>
      <c r="P3723" s="276">
        <f>IF(O3723&lt;($G$6-1),Lähteandmed!$E$45*1.2*1.005*(($G$6-1)-O3723),0)</f>
        <v>0</v>
      </c>
    </row>
    <row r="3724" spans="2:16">
      <c r="B3724" s="113">
        <v>3720</v>
      </c>
      <c r="C3724" s="113">
        <v>15.5</v>
      </c>
      <c r="D3724" s="276" t="str">
        <f t="shared" si="116"/>
        <v>0</v>
      </c>
      <c r="L3724" s="114">
        <f>IF(C3724&lt;$G$6,Lähteandmed!$E$45*1.2*1.005*($G$6-O3724),0)</f>
        <v>4.3813979999999999</v>
      </c>
      <c r="M3724" s="276" t="str">
        <f>IF(($G$4-Lähteandmed!$H$45*(Kraadpäevad!$G$4-Kraadpäevad!C3724))&gt;Lähteandmed!$I$45,($G$4-Lähteandmed!$H$45*(Kraadpäevad!$G$4-Kraadpäevad!C3724)),Lähteandmed!$I$45)</f>
        <v/>
      </c>
      <c r="N3724" s="114">
        <f>IFERROR(($G$4-M3724)/($G$4-C3724),Lähteandmed!$H$45)</f>
        <v>0</v>
      </c>
      <c r="O3724" s="276">
        <f t="shared" si="117"/>
        <v>15.5</v>
      </c>
      <c r="P3724" s="276">
        <f>IF(O3724&lt;($G$6-1),Lähteandmed!$E$45*1.2*1.005*(($G$6-1)-O3724),0)</f>
        <v>2.6288387999999996</v>
      </c>
    </row>
    <row r="3725" spans="2:16">
      <c r="B3725" s="113">
        <v>3721</v>
      </c>
      <c r="C3725" s="113">
        <v>14.4</v>
      </c>
      <c r="D3725" s="276" t="str">
        <f t="shared" si="116"/>
        <v>0</v>
      </c>
      <c r="L3725" s="114">
        <f>IF(C3725&lt;$G$6,Lähteandmed!$E$45*1.2*1.005*($G$6-O3725),0)</f>
        <v>6.309213119999999</v>
      </c>
      <c r="M3725" s="276" t="str">
        <f>IF(($G$4-Lähteandmed!$H$45*(Kraadpäevad!$G$4-Kraadpäevad!C3725))&gt;Lähteandmed!$I$45,($G$4-Lähteandmed!$H$45*(Kraadpäevad!$G$4-Kraadpäevad!C3725)),Lähteandmed!$I$45)</f>
        <v/>
      </c>
      <c r="N3725" s="114">
        <f>IFERROR(($G$4-M3725)/($G$4-C3725),Lähteandmed!$H$45)</f>
        <v>0</v>
      </c>
      <c r="O3725" s="276">
        <f t="shared" si="117"/>
        <v>14.4</v>
      </c>
      <c r="P3725" s="276">
        <f>IF(O3725&lt;($G$6-1),Lähteandmed!$E$45*1.2*1.005*(($G$6-1)-O3725),0)</f>
        <v>4.5566539199999987</v>
      </c>
    </row>
    <row r="3726" spans="2:16">
      <c r="B3726" s="113">
        <v>3722</v>
      </c>
      <c r="C3726" s="113">
        <v>13.3</v>
      </c>
      <c r="D3726" s="276" t="str">
        <f t="shared" si="116"/>
        <v>0</v>
      </c>
      <c r="L3726" s="114">
        <f>IF(C3726&lt;$G$6,Lähteandmed!$E$45*1.2*1.005*($G$6-O3726),0)</f>
        <v>8.237028239999999</v>
      </c>
      <c r="M3726" s="276" t="str">
        <f>IF(($G$4-Lähteandmed!$H$45*(Kraadpäevad!$G$4-Kraadpäevad!C3726))&gt;Lähteandmed!$I$45,($G$4-Lähteandmed!$H$45*(Kraadpäevad!$G$4-Kraadpäevad!C3726)),Lähteandmed!$I$45)</f>
        <v/>
      </c>
      <c r="N3726" s="114">
        <f>IFERROR(($G$4-M3726)/($G$4-C3726),Lähteandmed!$H$45)</f>
        <v>0</v>
      </c>
      <c r="O3726" s="276">
        <f t="shared" si="117"/>
        <v>13.3</v>
      </c>
      <c r="P3726" s="276">
        <f>IF(O3726&lt;($G$6-1),Lähteandmed!$E$45*1.2*1.005*(($G$6-1)-O3726),0)</f>
        <v>6.4844690399999987</v>
      </c>
    </row>
    <row r="3727" spans="2:16">
      <c r="B3727" s="113">
        <v>3723</v>
      </c>
      <c r="C3727" s="113">
        <v>12.2</v>
      </c>
      <c r="D3727" s="276" t="str">
        <f t="shared" si="116"/>
        <v>0</v>
      </c>
      <c r="L3727" s="114">
        <f>IF(C3727&lt;$G$6,Lähteandmed!$E$45*1.2*1.005*($G$6-O3727),0)</f>
        <v>10.164843360000001</v>
      </c>
      <c r="M3727" s="276" t="str">
        <f>IF(($G$4-Lähteandmed!$H$45*(Kraadpäevad!$G$4-Kraadpäevad!C3727))&gt;Lähteandmed!$I$45,($G$4-Lähteandmed!$H$45*(Kraadpäevad!$G$4-Kraadpäevad!C3727)),Lähteandmed!$I$45)</f>
        <v/>
      </c>
      <c r="N3727" s="114">
        <f>IFERROR(($G$4-M3727)/($G$4-C3727),Lähteandmed!$H$45)</f>
        <v>0</v>
      </c>
      <c r="O3727" s="276">
        <f t="shared" si="117"/>
        <v>12.2</v>
      </c>
      <c r="P3727" s="276">
        <f>IF(O3727&lt;($G$6-1),Lähteandmed!$E$45*1.2*1.005*(($G$6-1)-O3727),0)</f>
        <v>8.4122841600000005</v>
      </c>
    </row>
    <row r="3728" spans="2:16">
      <c r="B3728" s="113">
        <v>3724</v>
      </c>
      <c r="C3728" s="113">
        <v>11.8</v>
      </c>
      <c r="D3728" s="276" t="str">
        <f t="shared" si="116"/>
        <v>0</v>
      </c>
      <c r="L3728" s="114">
        <f>IF(C3728&lt;$G$6,Lähteandmed!$E$45*1.2*1.005*($G$6-O3728),0)</f>
        <v>10.865867039999998</v>
      </c>
      <c r="M3728" s="276" t="str">
        <f>IF(($G$4-Lähteandmed!$H$45*(Kraadpäevad!$G$4-Kraadpäevad!C3728))&gt;Lähteandmed!$I$45,($G$4-Lähteandmed!$H$45*(Kraadpäevad!$G$4-Kraadpäevad!C3728)),Lähteandmed!$I$45)</f>
        <v/>
      </c>
      <c r="N3728" s="114">
        <f>IFERROR(($G$4-M3728)/($G$4-C3728),Lähteandmed!$H$45)</f>
        <v>0</v>
      </c>
      <c r="O3728" s="276">
        <f t="shared" si="117"/>
        <v>11.8</v>
      </c>
      <c r="P3728" s="276">
        <f>IF(O3728&lt;($G$6-1),Lähteandmed!$E$45*1.2*1.005*(($G$6-1)-O3728),0)</f>
        <v>9.1133078399999974</v>
      </c>
    </row>
    <row r="3729" spans="2:16">
      <c r="B3729" s="113">
        <v>3725</v>
      </c>
      <c r="C3729" s="113">
        <v>11.3</v>
      </c>
      <c r="D3729" s="276" t="str">
        <f t="shared" si="116"/>
        <v>0</v>
      </c>
      <c r="L3729" s="114">
        <f>IF(C3729&lt;$G$6,Lähteandmed!$E$45*1.2*1.005*($G$6-O3729),0)</f>
        <v>11.742146639999998</v>
      </c>
      <c r="M3729" s="276" t="str">
        <f>IF(($G$4-Lähteandmed!$H$45*(Kraadpäevad!$G$4-Kraadpäevad!C3729))&gt;Lähteandmed!$I$45,($G$4-Lähteandmed!$H$45*(Kraadpäevad!$G$4-Kraadpäevad!C3729)),Lähteandmed!$I$45)</f>
        <v/>
      </c>
      <c r="N3729" s="114">
        <f>IFERROR(($G$4-M3729)/($G$4-C3729),Lähteandmed!$H$45)</f>
        <v>0</v>
      </c>
      <c r="O3729" s="276">
        <f t="shared" si="117"/>
        <v>11.3</v>
      </c>
      <c r="P3729" s="276">
        <f>IF(O3729&lt;($G$6-1),Lähteandmed!$E$45*1.2*1.005*(($G$6-1)-O3729),0)</f>
        <v>9.9895874399999975</v>
      </c>
    </row>
    <row r="3730" spans="2:16">
      <c r="B3730" s="113">
        <v>3726</v>
      </c>
      <c r="C3730" s="113">
        <v>10.9</v>
      </c>
      <c r="D3730" s="276" t="str">
        <f t="shared" si="116"/>
        <v>0</v>
      </c>
      <c r="L3730" s="114">
        <f>IF(C3730&lt;$G$6,Lähteandmed!$E$45*1.2*1.005*($G$6-O3730),0)</f>
        <v>12.443170319999998</v>
      </c>
      <c r="M3730" s="276" t="str">
        <f>IF(($G$4-Lähteandmed!$H$45*(Kraadpäevad!$G$4-Kraadpäevad!C3730))&gt;Lähteandmed!$I$45,($G$4-Lähteandmed!$H$45*(Kraadpäevad!$G$4-Kraadpäevad!C3730)),Lähteandmed!$I$45)</f>
        <v/>
      </c>
      <c r="N3730" s="114">
        <f>IFERROR(($G$4-M3730)/($G$4-C3730),Lähteandmed!$H$45)</f>
        <v>0</v>
      </c>
      <c r="O3730" s="276">
        <f t="shared" si="117"/>
        <v>10.9</v>
      </c>
      <c r="P3730" s="276">
        <f>IF(O3730&lt;($G$6-1),Lähteandmed!$E$45*1.2*1.005*(($G$6-1)-O3730),0)</f>
        <v>10.690611119999998</v>
      </c>
    </row>
    <row r="3731" spans="2:16">
      <c r="B3731" s="113">
        <v>3727</v>
      </c>
      <c r="C3731" s="113">
        <v>13.5</v>
      </c>
      <c r="D3731" s="276" t="str">
        <f t="shared" si="116"/>
        <v>0</v>
      </c>
      <c r="L3731" s="114">
        <f>IF(C3731&lt;$G$6,Lähteandmed!$E$45*1.2*1.005*($G$6-O3731),0)</f>
        <v>7.8865163999999996</v>
      </c>
      <c r="M3731" s="276" t="str">
        <f>IF(($G$4-Lähteandmed!$H$45*(Kraadpäevad!$G$4-Kraadpäevad!C3731))&gt;Lähteandmed!$I$45,($G$4-Lähteandmed!$H$45*(Kraadpäevad!$G$4-Kraadpäevad!C3731)),Lähteandmed!$I$45)</f>
        <v/>
      </c>
      <c r="N3731" s="114">
        <f>IFERROR(($G$4-M3731)/($G$4-C3731),Lähteandmed!$H$45)</f>
        <v>0</v>
      </c>
      <c r="O3731" s="276">
        <f t="shared" si="117"/>
        <v>13.5</v>
      </c>
      <c r="P3731" s="276">
        <f>IF(O3731&lt;($G$6-1),Lähteandmed!$E$45*1.2*1.005*(($G$6-1)-O3731),0)</f>
        <v>6.1339571999999993</v>
      </c>
    </row>
    <row r="3732" spans="2:16">
      <c r="B3732" s="113">
        <v>3728</v>
      </c>
      <c r="C3732" s="113">
        <v>16</v>
      </c>
      <c r="D3732" s="276" t="str">
        <f t="shared" si="116"/>
        <v>0</v>
      </c>
      <c r="L3732" s="114">
        <f>IF(C3732&lt;$G$6,Lähteandmed!$E$45*1.2*1.005*($G$6-O3732),0)</f>
        <v>3.5051183999999997</v>
      </c>
      <c r="M3732" s="276" t="str">
        <f>IF(($G$4-Lähteandmed!$H$45*(Kraadpäevad!$G$4-Kraadpäevad!C3732))&gt;Lähteandmed!$I$45,($G$4-Lähteandmed!$H$45*(Kraadpäevad!$G$4-Kraadpäevad!C3732)),Lähteandmed!$I$45)</f>
        <v/>
      </c>
      <c r="N3732" s="114">
        <f>IFERROR(($G$4-M3732)/($G$4-C3732),Lähteandmed!$H$45)</f>
        <v>0</v>
      </c>
      <c r="O3732" s="276">
        <f t="shared" si="117"/>
        <v>16</v>
      </c>
      <c r="P3732" s="276">
        <f>IF(O3732&lt;($G$6-1),Lähteandmed!$E$45*1.2*1.005*(($G$6-1)-O3732),0)</f>
        <v>1.7525591999999999</v>
      </c>
    </row>
    <row r="3733" spans="2:16">
      <c r="B3733" s="113">
        <v>3729</v>
      </c>
      <c r="C3733" s="113">
        <v>18.600000000000001</v>
      </c>
      <c r="D3733" s="276" t="str">
        <f t="shared" si="116"/>
        <v>0</v>
      </c>
      <c r="L3733" s="114">
        <f>IF(C3733&lt;$G$6,Lähteandmed!$E$45*1.2*1.005*($G$6-O3733),0)</f>
        <v>0</v>
      </c>
      <c r="M3733" s="276" t="str">
        <f>IF(($G$4-Lähteandmed!$H$45*(Kraadpäevad!$G$4-Kraadpäevad!C3733))&gt;Lähteandmed!$I$45,($G$4-Lähteandmed!$H$45*(Kraadpäevad!$G$4-Kraadpäevad!C3733)),Lähteandmed!$I$45)</f>
        <v/>
      </c>
      <c r="N3733" s="114">
        <f>IFERROR(($G$4-M3733)/($G$4-C3733),Lähteandmed!$H$45)</f>
        <v>0</v>
      </c>
      <c r="O3733" s="276">
        <f t="shared" si="117"/>
        <v>18.600000000000001</v>
      </c>
      <c r="P3733" s="276">
        <f>IF(O3733&lt;($G$6-1),Lähteandmed!$E$45*1.2*1.005*(($G$6-1)-O3733),0)</f>
        <v>0</v>
      </c>
    </row>
    <row r="3734" spans="2:16">
      <c r="B3734" s="113">
        <v>3730</v>
      </c>
      <c r="C3734" s="113">
        <v>19.8</v>
      </c>
      <c r="D3734" s="276" t="str">
        <f t="shared" si="116"/>
        <v>0</v>
      </c>
      <c r="L3734" s="114">
        <f>IF(C3734&lt;$G$6,Lähteandmed!$E$45*1.2*1.005*($G$6-O3734),0)</f>
        <v>0</v>
      </c>
      <c r="M3734" s="276" t="str">
        <f>IF(($G$4-Lähteandmed!$H$45*(Kraadpäevad!$G$4-Kraadpäevad!C3734))&gt;Lähteandmed!$I$45,($G$4-Lähteandmed!$H$45*(Kraadpäevad!$G$4-Kraadpäevad!C3734)),Lähteandmed!$I$45)</f>
        <v/>
      </c>
      <c r="N3734" s="114">
        <f>IFERROR(($G$4-M3734)/($G$4-C3734),Lähteandmed!$H$45)</f>
        <v>0</v>
      </c>
      <c r="O3734" s="276">
        <f t="shared" si="117"/>
        <v>19.8</v>
      </c>
      <c r="P3734" s="276">
        <f>IF(O3734&lt;($G$6-1),Lähteandmed!$E$45*1.2*1.005*(($G$6-1)-O3734),0)</f>
        <v>0</v>
      </c>
    </row>
    <row r="3735" spans="2:16">
      <c r="B3735" s="113">
        <v>3731</v>
      </c>
      <c r="C3735" s="113">
        <v>20.9</v>
      </c>
      <c r="D3735" s="276" t="str">
        <f t="shared" si="116"/>
        <v>0</v>
      </c>
      <c r="L3735" s="114">
        <f>IF(C3735&lt;$G$6,Lähteandmed!$E$45*1.2*1.005*($G$6-O3735),0)</f>
        <v>0</v>
      </c>
      <c r="M3735" s="276" t="str">
        <f>IF(($G$4-Lähteandmed!$H$45*(Kraadpäevad!$G$4-Kraadpäevad!C3735))&gt;Lähteandmed!$I$45,($G$4-Lähteandmed!$H$45*(Kraadpäevad!$G$4-Kraadpäevad!C3735)),Lähteandmed!$I$45)</f>
        <v/>
      </c>
      <c r="N3735" s="114">
        <f>IFERROR(($G$4-M3735)/($G$4-C3735),Lähteandmed!$H$45)</f>
        <v>0</v>
      </c>
      <c r="O3735" s="276">
        <f t="shared" si="117"/>
        <v>20.9</v>
      </c>
      <c r="P3735" s="276">
        <f>IF(O3735&lt;($G$6-1),Lähteandmed!$E$45*1.2*1.005*(($G$6-1)-O3735),0)</f>
        <v>0</v>
      </c>
    </row>
    <row r="3736" spans="2:16">
      <c r="B3736" s="113">
        <v>3732</v>
      </c>
      <c r="C3736" s="113">
        <v>22.1</v>
      </c>
      <c r="D3736" s="276" t="str">
        <f t="shared" si="116"/>
        <v>0</v>
      </c>
      <c r="L3736" s="114">
        <f>IF(C3736&lt;$G$6,Lähteandmed!$E$45*1.2*1.005*($G$6-O3736),0)</f>
        <v>0</v>
      </c>
      <c r="M3736" s="276" t="str">
        <f>IF(($G$4-Lähteandmed!$H$45*(Kraadpäevad!$G$4-Kraadpäevad!C3736))&gt;Lähteandmed!$I$45,($G$4-Lähteandmed!$H$45*(Kraadpäevad!$G$4-Kraadpäevad!C3736)),Lähteandmed!$I$45)</f>
        <v/>
      </c>
      <c r="N3736" s="114">
        <f>IFERROR(($G$4-M3736)/($G$4-C3736),Lähteandmed!$H$45)</f>
        <v>0</v>
      </c>
      <c r="O3736" s="276">
        <f t="shared" si="117"/>
        <v>22.1</v>
      </c>
      <c r="P3736" s="276">
        <f>IF(O3736&lt;($G$6-1),Lähteandmed!$E$45*1.2*1.005*(($G$6-1)-O3736),0)</f>
        <v>0</v>
      </c>
    </row>
    <row r="3737" spans="2:16">
      <c r="B3737" s="113">
        <v>3733</v>
      </c>
      <c r="C3737" s="113">
        <v>23</v>
      </c>
      <c r="D3737" s="276" t="str">
        <f t="shared" si="116"/>
        <v>0</v>
      </c>
      <c r="L3737" s="114">
        <f>IF(C3737&lt;$G$6,Lähteandmed!$E$45*1.2*1.005*($G$6-O3737),0)</f>
        <v>0</v>
      </c>
      <c r="M3737" s="276" t="str">
        <f>IF(($G$4-Lähteandmed!$H$45*(Kraadpäevad!$G$4-Kraadpäevad!C3737))&gt;Lähteandmed!$I$45,($G$4-Lähteandmed!$H$45*(Kraadpäevad!$G$4-Kraadpäevad!C3737)),Lähteandmed!$I$45)</f>
        <v/>
      </c>
      <c r="N3737" s="114">
        <f>IFERROR(($G$4-M3737)/($G$4-C3737),Lähteandmed!$H$45)</f>
        <v>0</v>
      </c>
      <c r="O3737" s="276">
        <f t="shared" si="117"/>
        <v>23</v>
      </c>
      <c r="P3737" s="276">
        <f>IF(O3737&lt;($G$6-1),Lähteandmed!$E$45*1.2*1.005*(($G$6-1)-O3737),0)</f>
        <v>0</v>
      </c>
    </row>
    <row r="3738" spans="2:16">
      <c r="B3738" s="113">
        <v>3734</v>
      </c>
      <c r="C3738" s="113">
        <v>23.8</v>
      </c>
      <c r="D3738" s="276" t="str">
        <f t="shared" si="116"/>
        <v>0</v>
      </c>
      <c r="L3738" s="114">
        <f>IF(C3738&lt;$G$6,Lähteandmed!$E$45*1.2*1.005*($G$6-O3738),0)</f>
        <v>0</v>
      </c>
      <c r="M3738" s="276" t="str">
        <f>IF(($G$4-Lähteandmed!$H$45*(Kraadpäevad!$G$4-Kraadpäevad!C3738))&gt;Lähteandmed!$I$45,($G$4-Lähteandmed!$H$45*(Kraadpäevad!$G$4-Kraadpäevad!C3738)),Lähteandmed!$I$45)</f>
        <v/>
      </c>
      <c r="N3738" s="114">
        <f>IFERROR(($G$4-M3738)/($G$4-C3738),Lähteandmed!$H$45)</f>
        <v>0</v>
      </c>
      <c r="O3738" s="276">
        <f t="shared" si="117"/>
        <v>23.8</v>
      </c>
      <c r="P3738" s="276">
        <f>IF(O3738&lt;($G$6-1),Lähteandmed!$E$45*1.2*1.005*(($G$6-1)-O3738),0)</f>
        <v>0</v>
      </c>
    </row>
    <row r="3739" spans="2:16">
      <c r="B3739" s="113">
        <v>3735</v>
      </c>
      <c r="C3739" s="113">
        <v>24.7</v>
      </c>
      <c r="D3739" s="276" t="str">
        <f t="shared" si="116"/>
        <v>0</v>
      </c>
      <c r="L3739" s="114">
        <f>IF(C3739&lt;$G$6,Lähteandmed!$E$45*1.2*1.005*($G$6-O3739),0)</f>
        <v>0</v>
      </c>
      <c r="M3739" s="276" t="str">
        <f>IF(($G$4-Lähteandmed!$H$45*(Kraadpäevad!$G$4-Kraadpäevad!C3739))&gt;Lähteandmed!$I$45,($G$4-Lähteandmed!$H$45*(Kraadpäevad!$G$4-Kraadpäevad!C3739)),Lähteandmed!$I$45)</f>
        <v/>
      </c>
      <c r="N3739" s="114">
        <f>IFERROR(($G$4-M3739)/($G$4-C3739),Lähteandmed!$H$45)</f>
        <v>0</v>
      </c>
      <c r="O3739" s="276">
        <f t="shared" si="117"/>
        <v>24.7</v>
      </c>
      <c r="P3739" s="276">
        <f>IF(O3739&lt;($G$6-1),Lähteandmed!$E$45*1.2*1.005*(($G$6-1)-O3739),0)</f>
        <v>0</v>
      </c>
    </row>
    <row r="3740" spans="2:16">
      <c r="B3740" s="113">
        <v>3736</v>
      </c>
      <c r="C3740" s="113">
        <v>23.6</v>
      </c>
      <c r="D3740" s="276" t="str">
        <f t="shared" si="116"/>
        <v>0</v>
      </c>
      <c r="L3740" s="114">
        <f>IF(C3740&lt;$G$6,Lähteandmed!$E$45*1.2*1.005*($G$6-O3740),0)</f>
        <v>0</v>
      </c>
      <c r="M3740" s="276" t="str">
        <f>IF(($G$4-Lähteandmed!$H$45*(Kraadpäevad!$G$4-Kraadpäevad!C3740))&gt;Lähteandmed!$I$45,($G$4-Lähteandmed!$H$45*(Kraadpäevad!$G$4-Kraadpäevad!C3740)),Lähteandmed!$I$45)</f>
        <v/>
      </c>
      <c r="N3740" s="114">
        <f>IFERROR(($G$4-M3740)/($G$4-C3740),Lähteandmed!$H$45)</f>
        <v>0</v>
      </c>
      <c r="O3740" s="276">
        <f t="shared" si="117"/>
        <v>23.6</v>
      </c>
      <c r="P3740" s="276">
        <f>IF(O3740&lt;($G$6-1),Lähteandmed!$E$45*1.2*1.005*(($G$6-1)-O3740),0)</f>
        <v>0</v>
      </c>
    </row>
    <row r="3741" spans="2:16">
      <c r="B3741" s="113">
        <v>3737</v>
      </c>
      <c r="C3741" s="113">
        <v>22.6</v>
      </c>
      <c r="D3741" s="276" t="str">
        <f t="shared" si="116"/>
        <v>0</v>
      </c>
      <c r="L3741" s="114">
        <f>IF(C3741&lt;$G$6,Lähteandmed!$E$45*1.2*1.005*($G$6-O3741),0)</f>
        <v>0</v>
      </c>
      <c r="M3741" s="276" t="str">
        <f>IF(($G$4-Lähteandmed!$H$45*(Kraadpäevad!$G$4-Kraadpäevad!C3741))&gt;Lähteandmed!$I$45,($G$4-Lähteandmed!$H$45*(Kraadpäevad!$G$4-Kraadpäevad!C3741)),Lähteandmed!$I$45)</f>
        <v/>
      </c>
      <c r="N3741" s="114">
        <f>IFERROR(($G$4-M3741)/($G$4-C3741),Lähteandmed!$H$45)</f>
        <v>0</v>
      </c>
      <c r="O3741" s="276">
        <f t="shared" si="117"/>
        <v>22.6</v>
      </c>
      <c r="P3741" s="276">
        <f>IF(O3741&lt;($G$6-1),Lähteandmed!$E$45*1.2*1.005*(($G$6-1)-O3741),0)</f>
        <v>0</v>
      </c>
    </row>
    <row r="3742" spans="2:16">
      <c r="B3742" s="113">
        <v>3738</v>
      </c>
      <c r="C3742" s="113">
        <v>21.5</v>
      </c>
      <c r="D3742" s="276" t="str">
        <f t="shared" si="116"/>
        <v>0</v>
      </c>
      <c r="L3742" s="114">
        <f>IF(C3742&lt;$G$6,Lähteandmed!$E$45*1.2*1.005*($G$6-O3742),0)</f>
        <v>0</v>
      </c>
      <c r="M3742" s="276" t="str">
        <f>IF(($G$4-Lähteandmed!$H$45*(Kraadpäevad!$G$4-Kraadpäevad!C3742))&gt;Lähteandmed!$I$45,($G$4-Lähteandmed!$H$45*(Kraadpäevad!$G$4-Kraadpäevad!C3742)),Lähteandmed!$I$45)</f>
        <v/>
      </c>
      <c r="N3742" s="114">
        <f>IFERROR(($G$4-M3742)/($G$4-C3742),Lähteandmed!$H$45)</f>
        <v>0</v>
      </c>
      <c r="O3742" s="276">
        <f t="shared" si="117"/>
        <v>21.5</v>
      </c>
      <c r="P3742" s="276">
        <f>IF(O3742&lt;($G$6-1),Lähteandmed!$E$45*1.2*1.005*(($G$6-1)-O3742),0)</f>
        <v>0</v>
      </c>
    </row>
    <row r="3743" spans="2:16">
      <c r="B3743" s="113">
        <v>3739</v>
      </c>
      <c r="C3743" s="113">
        <v>21</v>
      </c>
      <c r="D3743" s="276" t="str">
        <f t="shared" si="116"/>
        <v>0</v>
      </c>
      <c r="L3743" s="114">
        <f>IF(C3743&lt;$G$6,Lähteandmed!$E$45*1.2*1.005*($G$6-O3743),0)</f>
        <v>0</v>
      </c>
      <c r="M3743" s="276" t="str">
        <f>IF(($G$4-Lähteandmed!$H$45*(Kraadpäevad!$G$4-Kraadpäevad!C3743))&gt;Lähteandmed!$I$45,($G$4-Lähteandmed!$H$45*(Kraadpäevad!$G$4-Kraadpäevad!C3743)),Lähteandmed!$I$45)</f>
        <v/>
      </c>
      <c r="N3743" s="114">
        <f>IFERROR(($G$4-M3743)/($G$4-C3743),Lähteandmed!$H$45)</f>
        <v>0</v>
      </c>
      <c r="O3743" s="276">
        <f t="shared" si="117"/>
        <v>21</v>
      </c>
      <c r="P3743" s="276">
        <f>IF(O3743&lt;($G$6-1),Lähteandmed!$E$45*1.2*1.005*(($G$6-1)-O3743),0)</f>
        <v>0</v>
      </c>
    </row>
    <row r="3744" spans="2:16">
      <c r="B3744" s="113">
        <v>3740</v>
      </c>
      <c r="C3744" s="113">
        <v>20.6</v>
      </c>
      <c r="D3744" s="276" t="str">
        <f t="shared" si="116"/>
        <v>0</v>
      </c>
      <c r="L3744" s="114">
        <f>IF(C3744&lt;$G$6,Lähteandmed!$E$45*1.2*1.005*($G$6-O3744),0)</f>
        <v>0</v>
      </c>
      <c r="M3744" s="276" t="str">
        <f>IF(($G$4-Lähteandmed!$H$45*(Kraadpäevad!$G$4-Kraadpäevad!C3744))&gt;Lähteandmed!$I$45,($G$4-Lähteandmed!$H$45*(Kraadpäevad!$G$4-Kraadpäevad!C3744)),Lähteandmed!$I$45)</f>
        <v/>
      </c>
      <c r="N3744" s="114">
        <f>IFERROR(($G$4-M3744)/($G$4-C3744),Lähteandmed!$H$45)</f>
        <v>0</v>
      </c>
      <c r="O3744" s="276">
        <f t="shared" si="117"/>
        <v>20.6</v>
      </c>
      <c r="P3744" s="276">
        <f>IF(O3744&lt;($G$6-1),Lähteandmed!$E$45*1.2*1.005*(($G$6-1)-O3744),0)</f>
        <v>0</v>
      </c>
    </row>
    <row r="3745" spans="2:16">
      <c r="B3745" s="113">
        <v>3741</v>
      </c>
      <c r="C3745" s="113">
        <v>20.100000000000001</v>
      </c>
      <c r="D3745" s="276" t="str">
        <f t="shared" si="116"/>
        <v>0</v>
      </c>
      <c r="L3745" s="114">
        <f>IF(C3745&lt;$G$6,Lähteandmed!$E$45*1.2*1.005*($G$6-O3745),0)</f>
        <v>0</v>
      </c>
      <c r="M3745" s="276" t="str">
        <f>IF(($G$4-Lähteandmed!$H$45*(Kraadpäevad!$G$4-Kraadpäevad!C3745))&gt;Lähteandmed!$I$45,($G$4-Lähteandmed!$H$45*(Kraadpäevad!$G$4-Kraadpäevad!C3745)),Lähteandmed!$I$45)</f>
        <v/>
      </c>
      <c r="N3745" s="114">
        <f>IFERROR(($G$4-M3745)/($G$4-C3745),Lähteandmed!$H$45)</f>
        <v>0</v>
      </c>
      <c r="O3745" s="276">
        <f t="shared" si="117"/>
        <v>20.100000000000001</v>
      </c>
      <c r="P3745" s="276">
        <f>IF(O3745&lt;($G$6-1),Lähteandmed!$E$45*1.2*1.005*(($G$6-1)-O3745),0)</f>
        <v>0</v>
      </c>
    </row>
    <row r="3746" spans="2:16">
      <c r="B3746" s="113">
        <v>3742</v>
      </c>
      <c r="C3746" s="113">
        <v>19.5</v>
      </c>
      <c r="D3746" s="276" t="str">
        <f t="shared" si="116"/>
        <v>0</v>
      </c>
      <c r="L3746" s="114">
        <f>IF(C3746&lt;$G$6,Lähteandmed!$E$45*1.2*1.005*($G$6-O3746),0)</f>
        <v>0</v>
      </c>
      <c r="M3746" s="276" t="str">
        <f>IF(($G$4-Lähteandmed!$H$45*(Kraadpäevad!$G$4-Kraadpäevad!C3746))&gt;Lähteandmed!$I$45,($G$4-Lähteandmed!$H$45*(Kraadpäevad!$G$4-Kraadpäevad!C3746)),Lähteandmed!$I$45)</f>
        <v/>
      </c>
      <c r="N3746" s="114">
        <f>IFERROR(($G$4-M3746)/($G$4-C3746),Lähteandmed!$H$45)</f>
        <v>0</v>
      </c>
      <c r="O3746" s="276">
        <f t="shared" si="117"/>
        <v>19.5</v>
      </c>
      <c r="P3746" s="276">
        <f>IF(O3746&lt;($G$6-1),Lähteandmed!$E$45*1.2*1.005*(($G$6-1)-O3746),0)</f>
        <v>0</v>
      </c>
    </row>
    <row r="3747" spans="2:16">
      <c r="B3747" s="113">
        <v>3743</v>
      </c>
      <c r="C3747" s="113">
        <v>18.899999999999999</v>
      </c>
      <c r="D3747" s="276" t="str">
        <f t="shared" si="116"/>
        <v>0</v>
      </c>
      <c r="L3747" s="114">
        <f>IF(C3747&lt;$G$6,Lähteandmed!$E$45*1.2*1.005*($G$6-O3747),0)</f>
        <v>0</v>
      </c>
      <c r="M3747" s="276" t="str">
        <f>IF(($G$4-Lähteandmed!$H$45*(Kraadpäevad!$G$4-Kraadpäevad!C3747))&gt;Lähteandmed!$I$45,($G$4-Lähteandmed!$H$45*(Kraadpäevad!$G$4-Kraadpäevad!C3747)),Lähteandmed!$I$45)</f>
        <v/>
      </c>
      <c r="N3747" s="114">
        <f>IFERROR(($G$4-M3747)/($G$4-C3747),Lähteandmed!$H$45)</f>
        <v>0</v>
      </c>
      <c r="O3747" s="276">
        <f t="shared" si="117"/>
        <v>18.899999999999999</v>
      </c>
      <c r="P3747" s="276">
        <f>IF(O3747&lt;($G$6-1),Lähteandmed!$E$45*1.2*1.005*(($G$6-1)-O3747),0)</f>
        <v>0</v>
      </c>
    </row>
    <row r="3748" spans="2:16">
      <c r="B3748" s="113">
        <v>3744</v>
      </c>
      <c r="C3748" s="113">
        <v>18.3</v>
      </c>
      <c r="D3748" s="276" t="str">
        <f t="shared" si="116"/>
        <v>0</v>
      </c>
      <c r="L3748" s="114">
        <f>IF(C3748&lt;$G$6,Lähteandmed!$E$45*1.2*1.005*($G$6-O3748),0)</f>
        <v>0</v>
      </c>
      <c r="M3748" s="276" t="str">
        <f>IF(($G$4-Lähteandmed!$H$45*(Kraadpäevad!$G$4-Kraadpäevad!C3748))&gt;Lähteandmed!$I$45,($G$4-Lähteandmed!$H$45*(Kraadpäevad!$G$4-Kraadpäevad!C3748)),Lähteandmed!$I$45)</f>
        <v/>
      </c>
      <c r="N3748" s="114">
        <f>IFERROR(($G$4-M3748)/($G$4-C3748),Lähteandmed!$H$45)</f>
        <v>0</v>
      </c>
      <c r="O3748" s="276">
        <f t="shared" si="117"/>
        <v>18.3</v>
      </c>
      <c r="P3748" s="276">
        <f>IF(O3748&lt;($G$6-1),Lähteandmed!$E$45*1.2*1.005*(($G$6-1)-O3748),0)</f>
        <v>0</v>
      </c>
    </row>
    <row r="3749" spans="2:16">
      <c r="B3749" s="113">
        <v>3745</v>
      </c>
      <c r="C3749" s="113">
        <v>17.7</v>
      </c>
      <c r="D3749" s="276" t="str">
        <f t="shared" si="116"/>
        <v>0</v>
      </c>
      <c r="L3749" s="114">
        <f>IF(C3749&lt;$G$6,Lähteandmed!$E$45*1.2*1.005*($G$6-O3749),0)</f>
        <v>0.52576776000000125</v>
      </c>
      <c r="M3749" s="276" t="str">
        <f>IF(($G$4-Lähteandmed!$H$45*(Kraadpäevad!$G$4-Kraadpäevad!C3749))&gt;Lähteandmed!$I$45,($G$4-Lähteandmed!$H$45*(Kraadpäevad!$G$4-Kraadpäevad!C3749)),Lähteandmed!$I$45)</f>
        <v/>
      </c>
      <c r="N3749" s="114">
        <f>IFERROR(($G$4-M3749)/($G$4-C3749),Lähteandmed!$H$45)</f>
        <v>0</v>
      </c>
      <c r="O3749" s="276">
        <f t="shared" si="117"/>
        <v>17.7</v>
      </c>
      <c r="P3749" s="276">
        <f>IF(O3749&lt;($G$6-1),Lähteandmed!$E$45*1.2*1.005*(($G$6-1)-O3749),0)</f>
        <v>0</v>
      </c>
    </row>
    <row r="3750" spans="2:16">
      <c r="B3750" s="113">
        <v>3746</v>
      </c>
      <c r="C3750" s="113">
        <v>17.100000000000001</v>
      </c>
      <c r="D3750" s="276" t="str">
        <f t="shared" si="116"/>
        <v>0</v>
      </c>
      <c r="L3750" s="114">
        <f>IF(C3750&lt;$G$6,Lähteandmed!$E$45*1.2*1.005*($G$6-O3750),0)</f>
        <v>1.5773032799999973</v>
      </c>
      <c r="M3750" s="276" t="str">
        <f>IF(($G$4-Lähteandmed!$H$45*(Kraadpäevad!$G$4-Kraadpäevad!C3750))&gt;Lähteandmed!$I$45,($G$4-Lähteandmed!$H$45*(Kraadpäevad!$G$4-Kraadpäevad!C3750)),Lähteandmed!$I$45)</f>
        <v/>
      </c>
      <c r="N3750" s="114">
        <f>IFERROR(($G$4-M3750)/($G$4-C3750),Lähteandmed!$H$45)</f>
        <v>0</v>
      </c>
      <c r="O3750" s="276">
        <f t="shared" si="117"/>
        <v>17.100000000000001</v>
      </c>
      <c r="P3750" s="276">
        <f>IF(O3750&lt;($G$6-1),Lähteandmed!$E$45*1.2*1.005*(($G$6-1)-O3750),0)</f>
        <v>0</v>
      </c>
    </row>
    <row r="3751" spans="2:16">
      <c r="B3751" s="113">
        <v>3747</v>
      </c>
      <c r="C3751" s="113">
        <v>16.5</v>
      </c>
      <c r="D3751" s="276" t="str">
        <f t="shared" si="116"/>
        <v>0</v>
      </c>
      <c r="L3751" s="114">
        <f>IF(C3751&lt;$G$6,Lähteandmed!$E$45*1.2*1.005*($G$6-O3751),0)</f>
        <v>2.6288387999999996</v>
      </c>
      <c r="M3751" s="276" t="str">
        <f>IF(($G$4-Lähteandmed!$H$45*(Kraadpäevad!$G$4-Kraadpäevad!C3751))&gt;Lähteandmed!$I$45,($G$4-Lähteandmed!$H$45*(Kraadpäevad!$G$4-Kraadpäevad!C3751)),Lähteandmed!$I$45)</f>
        <v/>
      </c>
      <c r="N3751" s="114">
        <f>IFERROR(($G$4-M3751)/($G$4-C3751),Lähteandmed!$H$45)</f>
        <v>0</v>
      </c>
      <c r="O3751" s="276">
        <f t="shared" si="117"/>
        <v>16.5</v>
      </c>
      <c r="P3751" s="276">
        <f>IF(O3751&lt;($G$6-1),Lähteandmed!$E$45*1.2*1.005*(($G$6-1)-O3751),0)</f>
        <v>0.87627959999999994</v>
      </c>
    </row>
    <row r="3752" spans="2:16">
      <c r="B3752" s="113">
        <v>3748</v>
      </c>
      <c r="C3752" s="113">
        <v>16.2</v>
      </c>
      <c r="D3752" s="276" t="str">
        <f t="shared" si="116"/>
        <v>0</v>
      </c>
      <c r="L3752" s="114">
        <f>IF(C3752&lt;$G$6,Lähteandmed!$E$45*1.2*1.005*($G$6-O3752),0)</f>
        <v>3.1546065600000008</v>
      </c>
      <c r="M3752" s="276" t="str">
        <f>IF(($G$4-Lähteandmed!$H$45*(Kraadpäevad!$G$4-Kraadpäevad!C3752))&gt;Lähteandmed!$I$45,($G$4-Lähteandmed!$H$45*(Kraadpäevad!$G$4-Kraadpäevad!C3752)),Lähteandmed!$I$45)</f>
        <v/>
      </c>
      <c r="N3752" s="114">
        <f>IFERROR(($G$4-M3752)/($G$4-C3752),Lähteandmed!$H$45)</f>
        <v>0</v>
      </c>
      <c r="O3752" s="276">
        <f t="shared" si="117"/>
        <v>16.2</v>
      </c>
      <c r="P3752" s="276">
        <f>IF(O3752&lt;($G$6-1),Lähteandmed!$E$45*1.2*1.005*(($G$6-1)-O3752),0)</f>
        <v>1.4020473600000012</v>
      </c>
    </row>
    <row r="3753" spans="2:16">
      <c r="B3753" s="113">
        <v>3749</v>
      </c>
      <c r="C3753" s="113">
        <v>16</v>
      </c>
      <c r="D3753" s="276" t="str">
        <f t="shared" si="116"/>
        <v>0</v>
      </c>
      <c r="L3753" s="114">
        <f>IF(C3753&lt;$G$6,Lähteandmed!$E$45*1.2*1.005*($G$6-O3753),0)</f>
        <v>3.5051183999999997</v>
      </c>
      <c r="M3753" s="276" t="str">
        <f>IF(($G$4-Lähteandmed!$H$45*(Kraadpäevad!$G$4-Kraadpäevad!C3753))&gt;Lähteandmed!$I$45,($G$4-Lähteandmed!$H$45*(Kraadpäevad!$G$4-Kraadpäevad!C3753)),Lähteandmed!$I$45)</f>
        <v/>
      </c>
      <c r="N3753" s="114">
        <f>IFERROR(($G$4-M3753)/($G$4-C3753),Lähteandmed!$H$45)</f>
        <v>0</v>
      </c>
      <c r="O3753" s="276">
        <f t="shared" si="117"/>
        <v>16</v>
      </c>
      <c r="P3753" s="276">
        <f>IF(O3753&lt;($G$6-1),Lähteandmed!$E$45*1.2*1.005*(($G$6-1)-O3753),0)</f>
        <v>1.7525591999999999</v>
      </c>
    </row>
    <row r="3754" spans="2:16">
      <c r="B3754" s="113">
        <v>3750</v>
      </c>
      <c r="C3754" s="113">
        <v>15.7</v>
      </c>
      <c r="D3754" s="276" t="str">
        <f t="shared" si="116"/>
        <v>0</v>
      </c>
      <c r="L3754" s="114">
        <f>IF(C3754&lt;$G$6,Lähteandmed!$E$45*1.2*1.005*($G$6-O3754),0)</f>
        <v>4.0308861600000006</v>
      </c>
      <c r="M3754" s="276" t="str">
        <f>IF(($G$4-Lähteandmed!$H$45*(Kraadpäevad!$G$4-Kraadpäevad!C3754))&gt;Lähteandmed!$I$45,($G$4-Lähteandmed!$H$45*(Kraadpäevad!$G$4-Kraadpäevad!C3754)),Lähteandmed!$I$45)</f>
        <v/>
      </c>
      <c r="N3754" s="114">
        <f>IFERROR(($G$4-M3754)/($G$4-C3754),Lähteandmed!$H$45)</f>
        <v>0</v>
      </c>
      <c r="O3754" s="276">
        <f t="shared" si="117"/>
        <v>15.7</v>
      </c>
      <c r="P3754" s="276">
        <f>IF(O3754&lt;($G$6-1),Lähteandmed!$E$45*1.2*1.005*(($G$6-1)-O3754),0)</f>
        <v>2.2783269600000011</v>
      </c>
    </row>
    <row r="3755" spans="2:16">
      <c r="B3755" s="113">
        <v>3751</v>
      </c>
      <c r="C3755" s="113">
        <v>16.5</v>
      </c>
      <c r="D3755" s="276" t="str">
        <f t="shared" si="116"/>
        <v>0</v>
      </c>
      <c r="L3755" s="114">
        <f>IF(C3755&lt;$G$6,Lähteandmed!$E$45*1.2*1.005*($G$6-O3755),0)</f>
        <v>2.6288387999999996</v>
      </c>
      <c r="M3755" s="276" t="str">
        <f>IF(($G$4-Lähteandmed!$H$45*(Kraadpäevad!$G$4-Kraadpäevad!C3755))&gt;Lähteandmed!$I$45,($G$4-Lähteandmed!$H$45*(Kraadpäevad!$G$4-Kraadpäevad!C3755)),Lähteandmed!$I$45)</f>
        <v/>
      </c>
      <c r="N3755" s="114">
        <f>IFERROR(($G$4-M3755)/($G$4-C3755),Lähteandmed!$H$45)</f>
        <v>0</v>
      </c>
      <c r="O3755" s="276">
        <f t="shared" si="117"/>
        <v>16.5</v>
      </c>
      <c r="P3755" s="276">
        <f>IF(O3755&lt;($G$6-1),Lähteandmed!$E$45*1.2*1.005*(($G$6-1)-O3755),0)</f>
        <v>0.87627959999999994</v>
      </c>
    </row>
    <row r="3756" spans="2:16">
      <c r="B3756" s="113">
        <v>3752</v>
      </c>
      <c r="C3756" s="113">
        <v>17.399999999999999</v>
      </c>
      <c r="D3756" s="276" t="str">
        <f t="shared" si="116"/>
        <v>0</v>
      </c>
      <c r="L3756" s="114">
        <f>IF(C3756&lt;$G$6,Lähteandmed!$E$45*1.2*1.005*($G$6-O3756),0)</f>
        <v>1.0515355200000025</v>
      </c>
      <c r="M3756" s="276" t="str">
        <f>IF(($G$4-Lähteandmed!$H$45*(Kraadpäevad!$G$4-Kraadpäevad!C3756))&gt;Lähteandmed!$I$45,($G$4-Lähteandmed!$H$45*(Kraadpäevad!$G$4-Kraadpäevad!C3756)),Lähteandmed!$I$45)</f>
        <v/>
      </c>
      <c r="N3756" s="114">
        <f>IFERROR(($G$4-M3756)/($G$4-C3756),Lähteandmed!$H$45)</f>
        <v>0</v>
      </c>
      <c r="O3756" s="276">
        <f t="shared" si="117"/>
        <v>17.399999999999999</v>
      </c>
      <c r="P3756" s="276">
        <f>IF(O3756&lt;($G$6-1),Lähteandmed!$E$45*1.2*1.005*(($G$6-1)-O3756),0)</f>
        <v>0</v>
      </c>
    </row>
    <row r="3757" spans="2:16">
      <c r="B3757" s="113">
        <v>3753</v>
      </c>
      <c r="C3757" s="113">
        <v>18.2</v>
      </c>
      <c r="D3757" s="276" t="str">
        <f t="shared" si="116"/>
        <v>0</v>
      </c>
      <c r="L3757" s="114">
        <f>IF(C3757&lt;$G$6,Lähteandmed!$E$45*1.2*1.005*($G$6-O3757),0)</f>
        <v>0</v>
      </c>
      <c r="M3757" s="276" t="str">
        <f>IF(($G$4-Lähteandmed!$H$45*(Kraadpäevad!$G$4-Kraadpäevad!C3757))&gt;Lähteandmed!$I$45,($G$4-Lähteandmed!$H$45*(Kraadpäevad!$G$4-Kraadpäevad!C3757)),Lähteandmed!$I$45)</f>
        <v/>
      </c>
      <c r="N3757" s="114">
        <f>IFERROR(($G$4-M3757)/($G$4-C3757),Lähteandmed!$H$45)</f>
        <v>0</v>
      </c>
      <c r="O3757" s="276">
        <f t="shared" si="117"/>
        <v>18.2</v>
      </c>
      <c r="P3757" s="276">
        <f>IF(O3757&lt;($G$6-1),Lähteandmed!$E$45*1.2*1.005*(($G$6-1)-O3757),0)</f>
        <v>0</v>
      </c>
    </row>
    <row r="3758" spans="2:16">
      <c r="B3758" s="113">
        <v>3754</v>
      </c>
      <c r="C3758" s="113">
        <v>19</v>
      </c>
      <c r="D3758" s="276" t="str">
        <f t="shared" si="116"/>
        <v>0</v>
      </c>
      <c r="L3758" s="114">
        <f>IF(C3758&lt;$G$6,Lähteandmed!$E$45*1.2*1.005*($G$6-O3758),0)</f>
        <v>0</v>
      </c>
      <c r="M3758" s="276" t="str">
        <f>IF(($G$4-Lähteandmed!$H$45*(Kraadpäevad!$G$4-Kraadpäevad!C3758))&gt;Lähteandmed!$I$45,($G$4-Lähteandmed!$H$45*(Kraadpäevad!$G$4-Kraadpäevad!C3758)),Lähteandmed!$I$45)</f>
        <v/>
      </c>
      <c r="N3758" s="114">
        <f>IFERROR(($G$4-M3758)/($G$4-C3758),Lähteandmed!$H$45)</f>
        <v>0</v>
      </c>
      <c r="O3758" s="276">
        <f t="shared" si="117"/>
        <v>19</v>
      </c>
      <c r="P3758" s="276">
        <f>IF(O3758&lt;($G$6-1),Lähteandmed!$E$45*1.2*1.005*(($G$6-1)-O3758),0)</f>
        <v>0</v>
      </c>
    </row>
    <row r="3759" spans="2:16">
      <c r="B3759" s="113">
        <v>3755</v>
      </c>
      <c r="C3759" s="113">
        <v>19.7</v>
      </c>
      <c r="D3759" s="276" t="str">
        <f t="shared" si="116"/>
        <v>0</v>
      </c>
      <c r="L3759" s="114">
        <f>IF(C3759&lt;$G$6,Lähteandmed!$E$45*1.2*1.005*($G$6-O3759),0)</f>
        <v>0</v>
      </c>
      <c r="M3759" s="276" t="str">
        <f>IF(($G$4-Lähteandmed!$H$45*(Kraadpäevad!$G$4-Kraadpäevad!C3759))&gt;Lähteandmed!$I$45,($G$4-Lähteandmed!$H$45*(Kraadpäevad!$G$4-Kraadpäevad!C3759)),Lähteandmed!$I$45)</f>
        <v/>
      </c>
      <c r="N3759" s="114">
        <f>IFERROR(($G$4-M3759)/($G$4-C3759),Lähteandmed!$H$45)</f>
        <v>0</v>
      </c>
      <c r="O3759" s="276">
        <f t="shared" si="117"/>
        <v>19.7</v>
      </c>
      <c r="P3759" s="276">
        <f>IF(O3759&lt;($G$6-1),Lähteandmed!$E$45*1.2*1.005*(($G$6-1)-O3759),0)</f>
        <v>0</v>
      </c>
    </row>
    <row r="3760" spans="2:16">
      <c r="B3760" s="113">
        <v>3756</v>
      </c>
      <c r="C3760" s="113">
        <v>20.5</v>
      </c>
      <c r="D3760" s="276" t="str">
        <f t="shared" si="116"/>
        <v>0</v>
      </c>
      <c r="L3760" s="114">
        <f>IF(C3760&lt;$G$6,Lähteandmed!$E$45*1.2*1.005*($G$6-O3760),0)</f>
        <v>0</v>
      </c>
      <c r="M3760" s="276" t="str">
        <f>IF(($G$4-Lähteandmed!$H$45*(Kraadpäevad!$G$4-Kraadpäevad!C3760))&gt;Lähteandmed!$I$45,($G$4-Lähteandmed!$H$45*(Kraadpäevad!$G$4-Kraadpäevad!C3760)),Lähteandmed!$I$45)</f>
        <v/>
      </c>
      <c r="N3760" s="114">
        <f>IFERROR(($G$4-M3760)/($G$4-C3760),Lähteandmed!$H$45)</f>
        <v>0</v>
      </c>
      <c r="O3760" s="276">
        <f t="shared" si="117"/>
        <v>20.5</v>
      </c>
      <c r="P3760" s="276">
        <f>IF(O3760&lt;($G$6-1),Lähteandmed!$E$45*1.2*1.005*(($G$6-1)-O3760),0)</f>
        <v>0</v>
      </c>
    </row>
    <row r="3761" spans="2:16">
      <c r="B3761" s="113">
        <v>3757</v>
      </c>
      <c r="C3761" s="113">
        <v>20.7</v>
      </c>
      <c r="D3761" s="276" t="str">
        <f t="shared" si="116"/>
        <v>0</v>
      </c>
      <c r="L3761" s="114">
        <f>IF(C3761&lt;$G$6,Lähteandmed!$E$45*1.2*1.005*($G$6-O3761),0)</f>
        <v>0</v>
      </c>
      <c r="M3761" s="276" t="str">
        <f>IF(($G$4-Lähteandmed!$H$45*(Kraadpäevad!$G$4-Kraadpäevad!C3761))&gt;Lähteandmed!$I$45,($G$4-Lähteandmed!$H$45*(Kraadpäevad!$G$4-Kraadpäevad!C3761)),Lähteandmed!$I$45)</f>
        <v/>
      </c>
      <c r="N3761" s="114">
        <f>IFERROR(($G$4-M3761)/($G$4-C3761),Lähteandmed!$H$45)</f>
        <v>0</v>
      </c>
      <c r="O3761" s="276">
        <f t="shared" si="117"/>
        <v>20.7</v>
      </c>
      <c r="P3761" s="276">
        <f>IF(O3761&lt;($G$6-1),Lähteandmed!$E$45*1.2*1.005*(($G$6-1)-O3761),0)</f>
        <v>0</v>
      </c>
    </row>
    <row r="3762" spans="2:16">
      <c r="B3762" s="113">
        <v>3758</v>
      </c>
      <c r="C3762" s="113">
        <v>20.9</v>
      </c>
      <c r="D3762" s="276" t="str">
        <f t="shared" si="116"/>
        <v>0</v>
      </c>
      <c r="L3762" s="114">
        <f>IF(C3762&lt;$G$6,Lähteandmed!$E$45*1.2*1.005*($G$6-O3762),0)</f>
        <v>0</v>
      </c>
      <c r="M3762" s="276" t="str">
        <f>IF(($G$4-Lähteandmed!$H$45*(Kraadpäevad!$G$4-Kraadpäevad!C3762))&gt;Lähteandmed!$I$45,($G$4-Lähteandmed!$H$45*(Kraadpäevad!$G$4-Kraadpäevad!C3762)),Lähteandmed!$I$45)</f>
        <v/>
      </c>
      <c r="N3762" s="114">
        <f>IFERROR(($G$4-M3762)/($G$4-C3762),Lähteandmed!$H$45)</f>
        <v>0</v>
      </c>
      <c r="O3762" s="276">
        <f t="shared" si="117"/>
        <v>20.9</v>
      </c>
      <c r="P3762" s="276">
        <f>IF(O3762&lt;($G$6-1),Lähteandmed!$E$45*1.2*1.005*(($G$6-1)-O3762),0)</f>
        <v>0</v>
      </c>
    </row>
    <row r="3763" spans="2:16">
      <c r="B3763" s="113">
        <v>3759</v>
      </c>
      <c r="C3763" s="113">
        <v>21.1</v>
      </c>
      <c r="D3763" s="276" t="str">
        <f t="shared" si="116"/>
        <v>0</v>
      </c>
      <c r="L3763" s="114">
        <f>IF(C3763&lt;$G$6,Lähteandmed!$E$45*1.2*1.005*($G$6-O3763),0)</f>
        <v>0</v>
      </c>
      <c r="M3763" s="276" t="str">
        <f>IF(($G$4-Lähteandmed!$H$45*(Kraadpäevad!$G$4-Kraadpäevad!C3763))&gt;Lähteandmed!$I$45,($G$4-Lähteandmed!$H$45*(Kraadpäevad!$G$4-Kraadpäevad!C3763)),Lähteandmed!$I$45)</f>
        <v/>
      </c>
      <c r="N3763" s="114">
        <f>IFERROR(($G$4-M3763)/($G$4-C3763),Lähteandmed!$H$45)</f>
        <v>0</v>
      </c>
      <c r="O3763" s="276">
        <f t="shared" si="117"/>
        <v>21.1</v>
      </c>
      <c r="P3763" s="276">
        <f>IF(O3763&lt;($G$6-1),Lähteandmed!$E$45*1.2*1.005*(($G$6-1)-O3763),0)</f>
        <v>0</v>
      </c>
    </row>
    <row r="3764" spans="2:16">
      <c r="B3764" s="113">
        <v>3760</v>
      </c>
      <c r="C3764" s="113">
        <v>20.6</v>
      </c>
      <c r="D3764" s="276" t="str">
        <f t="shared" si="116"/>
        <v>0</v>
      </c>
      <c r="L3764" s="114">
        <f>IF(C3764&lt;$G$6,Lähteandmed!$E$45*1.2*1.005*($G$6-O3764),0)</f>
        <v>0</v>
      </c>
      <c r="M3764" s="276" t="str">
        <f>IF(($G$4-Lähteandmed!$H$45*(Kraadpäevad!$G$4-Kraadpäevad!C3764))&gt;Lähteandmed!$I$45,($G$4-Lähteandmed!$H$45*(Kraadpäevad!$G$4-Kraadpäevad!C3764)),Lähteandmed!$I$45)</f>
        <v/>
      </c>
      <c r="N3764" s="114">
        <f>IFERROR(($G$4-M3764)/($G$4-C3764),Lähteandmed!$H$45)</f>
        <v>0</v>
      </c>
      <c r="O3764" s="276">
        <f t="shared" si="117"/>
        <v>20.6</v>
      </c>
      <c r="P3764" s="276">
        <f>IF(O3764&lt;($G$6-1),Lähteandmed!$E$45*1.2*1.005*(($G$6-1)-O3764),0)</f>
        <v>0</v>
      </c>
    </row>
    <row r="3765" spans="2:16">
      <c r="B3765" s="113">
        <v>3761</v>
      </c>
      <c r="C3765" s="113">
        <v>20</v>
      </c>
      <c r="D3765" s="276" t="str">
        <f t="shared" si="116"/>
        <v>0</v>
      </c>
      <c r="L3765" s="114">
        <f>IF(C3765&lt;$G$6,Lähteandmed!$E$45*1.2*1.005*($G$6-O3765),0)</f>
        <v>0</v>
      </c>
      <c r="M3765" s="276" t="str">
        <f>IF(($G$4-Lähteandmed!$H$45*(Kraadpäevad!$G$4-Kraadpäevad!C3765))&gt;Lähteandmed!$I$45,($G$4-Lähteandmed!$H$45*(Kraadpäevad!$G$4-Kraadpäevad!C3765)),Lähteandmed!$I$45)</f>
        <v/>
      </c>
      <c r="N3765" s="114">
        <f>IFERROR(($G$4-M3765)/($G$4-C3765),Lähteandmed!$H$45)</f>
        <v>0</v>
      </c>
      <c r="O3765" s="276">
        <f t="shared" si="117"/>
        <v>20</v>
      </c>
      <c r="P3765" s="276">
        <f>IF(O3765&lt;($G$6-1),Lähteandmed!$E$45*1.2*1.005*(($G$6-1)-O3765),0)</f>
        <v>0</v>
      </c>
    </row>
    <row r="3766" spans="2:16">
      <c r="B3766" s="113">
        <v>3762</v>
      </c>
      <c r="C3766" s="113">
        <v>19.5</v>
      </c>
      <c r="D3766" s="276" t="str">
        <f t="shared" si="116"/>
        <v>0</v>
      </c>
      <c r="L3766" s="114">
        <f>IF(C3766&lt;$G$6,Lähteandmed!$E$45*1.2*1.005*($G$6-O3766),0)</f>
        <v>0</v>
      </c>
      <c r="M3766" s="276" t="str">
        <f>IF(($G$4-Lähteandmed!$H$45*(Kraadpäevad!$G$4-Kraadpäevad!C3766))&gt;Lähteandmed!$I$45,($G$4-Lähteandmed!$H$45*(Kraadpäevad!$G$4-Kraadpäevad!C3766)),Lähteandmed!$I$45)</f>
        <v/>
      </c>
      <c r="N3766" s="114">
        <f>IFERROR(($G$4-M3766)/($G$4-C3766),Lähteandmed!$H$45)</f>
        <v>0</v>
      </c>
      <c r="O3766" s="276">
        <f t="shared" si="117"/>
        <v>19.5</v>
      </c>
      <c r="P3766" s="276">
        <f>IF(O3766&lt;($G$6-1),Lähteandmed!$E$45*1.2*1.005*(($G$6-1)-O3766),0)</f>
        <v>0</v>
      </c>
    </row>
    <row r="3767" spans="2:16">
      <c r="B3767" s="113">
        <v>3763</v>
      </c>
      <c r="C3767" s="113">
        <v>18.8</v>
      </c>
      <c r="D3767" s="276" t="str">
        <f t="shared" si="116"/>
        <v>0</v>
      </c>
      <c r="L3767" s="114">
        <f>IF(C3767&lt;$G$6,Lähteandmed!$E$45*1.2*1.005*($G$6-O3767),0)</f>
        <v>0</v>
      </c>
      <c r="M3767" s="276" t="str">
        <f>IF(($G$4-Lähteandmed!$H$45*(Kraadpäevad!$G$4-Kraadpäevad!C3767))&gt;Lähteandmed!$I$45,($G$4-Lähteandmed!$H$45*(Kraadpäevad!$G$4-Kraadpäevad!C3767)),Lähteandmed!$I$45)</f>
        <v/>
      </c>
      <c r="N3767" s="114">
        <f>IFERROR(($G$4-M3767)/($G$4-C3767),Lähteandmed!$H$45)</f>
        <v>0</v>
      </c>
      <c r="O3767" s="276">
        <f t="shared" si="117"/>
        <v>18.8</v>
      </c>
      <c r="P3767" s="276">
        <f>IF(O3767&lt;($G$6-1),Lähteandmed!$E$45*1.2*1.005*(($G$6-1)-O3767),0)</f>
        <v>0</v>
      </c>
    </row>
    <row r="3768" spans="2:16">
      <c r="B3768" s="113">
        <v>3764</v>
      </c>
      <c r="C3768" s="113">
        <v>18.100000000000001</v>
      </c>
      <c r="D3768" s="276" t="str">
        <f t="shared" si="116"/>
        <v>0</v>
      </c>
      <c r="L3768" s="114">
        <f>IF(C3768&lt;$G$6,Lähteandmed!$E$45*1.2*1.005*($G$6-O3768),0)</f>
        <v>0</v>
      </c>
      <c r="M3768" s="276" t="str">
        <f>IF(($G$4-Lähteandmed!$H$45*(Kraadpäevad!$G$4-Kraadpäevad!C3768))&gt;Lähteandmed!$I$45,($G$4-Lähteandmed!$H$45*(Kraadpäevad!$G$4-Kraadpäevad!C3768)),Lähteandmed!$I$45)</f>
        <v/>
      </c>
      <c r="N3768" s="114">
        <f>IFERROR(($G$4-M3768)/($G$4-C3768),Lähteandmed!$H$45)</f>
        <v>0</v>
      </c>
      <c r="O3768" s="276">
        <f t="shared" si="117"/>
        <v>18.100000000000001</v>
      </c>
      <c r="P3768" s="276">
        <f>IF(O3768&lt;($G$6-1),Lähteandmed!$E$45*1.2*1.005*(($G$6-1)-O3768),0)</f>
        <v>0</v>
      </c>
    </row>
    <row r="3769" spans="2:16">
      <c r="B3769" s="113">
        <v>3765</v>
      </c>
      <c r="C3769" s="113">
        <v>17.399999999999999</v>
      </c>
      <c r="D3769" s="276" t="str">
        <f t="shared" si="116"/>
        <v>0</v>
      </c>
      <c r="L3769" s="114">
        <f>IF(C3769&lt;$G$6,Lähteandmed!$E$45*1.2*1.005*($G$6-O3769),0)</f>
        <v>1.0515355200000025</v>
      </c>
      <c r="M3769" s="276" t="str">
        <f>IF(($G$4-Lähteandmed!$H$45*(Kraadpäevad!$G$4-Kraadpäevad!C3769))&gt;Lähteandmed!$I$45,($G$4-Lähteandmed!$H$45*(Kraadpäevad!$G$4-Kraadpäevad!C3769)),Lähteandmed!$I$45)</f>
        <v/>
      </c>
      <c r="N3769" s="114">
        <f>IFERROR(($G$4-M3769)/($G$4-C3769),Lähteandmed!$H$45)</f>
        <v>0</v>
      </c>
      <c r="O3769" s="276">
        <f t="shared" si="117"/>
        <v>17.399999999999999</v>
      </c>
      <c r="P3769" s="276">
        <f>IF(O3769&lt;($G$6-1),Lähteandmed!$E$45*1.2*1.005*(($G$6-1)-O3769),0)</f>
        <v>0</v>
      </c>
    </row>
    <row r="3770" spans="2:16">
      <c r="B3770" s="113">
        <v>3766</v>
      </c>
      <c r="C3770" s="113">
        <v>16.600000000000001</v>
      </c>
      <c r="D3770" s="276" t="str">
        <f t="shared" si="116"/>
        <v>0</v>
      </c>
      <c r="L3770" s="114">
        <f>IF(C3770&lt;$G$6,Lähteandmed!$E$45*1.2*1.005*($G$6-O3770),0)</f>
        <v>2.4535828799999972</v>
      </c>
      <c r="M3770" s="276" t="str">
        <f>IF(($G$4-Lähteandmed!$H$45*(Kraadpäevad!$G$4-Kraadpäevad!C3770))&gt;Lähteandmed!$I$45,($G$4-Lähteandmed!$H$45*(Kraadpäevad!$G$4-Kraadpäevad!C3770)),Lähteandmed!$I$45)</f>
        <v/>
      </c>
      <c r="N3770" s="114">
        <f>IFERROR(($G$4-M3770)/($G$4-C3770),Lähteandmed!$H$45)</f>
        <v>0</v>
      </c>
      <c r="O3770" s="276">
        <f t="shared" si="117"/>
        <v>16.600000000000001</v>
      </c>
      <c r="P3770" s="276">
        <f>IF(O3770&lt;($G$6-1),Lähteandmed!$E$45*1.2*1.005*(($G$6-1)-O3770),0)</f>
        <v>0.70102367999999748</v>
      </c>
    </row>
    <row r="3771" spans="2:16">
      <c r="B3771" s="113">
        <v>3767</v>
      </c>
      <c r="C3771" s="113">
        <v>15.9</v>
      </c>
      <c r="D3771" s="276" t="str">
        <f t="shared" si="116"/>
        <v>0</v>
      </c>
      <c r="L3771" s="114">
        <f>IF(C3771&lt;$G$6,Lähteandmed!$E$45*1.2*1.005*($G$6-O3771),0)</f>
        <v>3.680374319999999</v>
      </c>
      <c r="M3771" s="276" t="str">
        <f>IF(($G$4-Lähteandmed!$H$45*(Kraadpäevad!$G$4-Kraadpäevad!C3771))&gt;Lähteandmed!$I$45,($G$4-Lähteandmed!$H$45*(Kraadpäevad!$G$4-Kraadpäevad!C3771)),Lähteandmed!$I$45)</f>
        <v/>
      </c>
      <c r="N3771" s="114">
        <f>IFERROR(($G$4-M3771)/($G$4-C3771),Lähteandmed!$H$45)</f>
        <v>0</v>
      </c>
      <c r="O3771" s="276">
        <f t="shared" si="117"/>
        <v>15.9</v>
      </c>
      <c r="P3771" s="276">
        <f>IF(O3771&lt;($G$6-1),Lähteandmed!$E$45*1.2*1.005*(($G$6-1)-O3771),0)</f>
        <v>1.9278151199999993</v>
      </c>
    </row>
    <row r="3772" spans="2:16">
      <c r="B3772" s="113">
        <v>3768</v>
      </c>
      <c r="C3772" s="113">
        <v>15.1</v>
      </c>
      <c r="D3772" s="276" t="str">
        <f t="shared" si="116"/>
        <v>0</v>
      </c>
      <c r="L3772" s="114">
        <f>IF(C3772&lt;$G$6,Lähteandmed!$E$45*1.2*1.005*($G$6-O3772),0)</f>
        <v>5.0824216800000004</v>
      </c>
      <c r="M3772" s="276" t="str">
        <f>IF(($G$4-Lähteandmed!$H$45*(Kraadpäevad!$G$4-Kraadpäevad!C3772))&gt;Lähteandmed!$I$45,($G$4-Lähteandmed!$H$45*(Kraadpäevad!$G$4-Kraadpäevad!C3772)),Lähteandmed!$I$45)</f>
        <v/>
      </c>
      <c r="N3772" s="114">
        <f>IFERROR(($G$4-M3772)/($G$4-C3772),Lähteandmed!$H$45)</f>
        <v>0</v>
      </c>
      <c r="O3772" s="276">
        <f t="shared" si="117"/>
        <v>15.1</v>
      </c>
      <c r="P3772" s="276">
        <f>IF(O3772&lt;($G$6-1),Lähteandmed!$E$45*1.2*1.005*(($G$6-1)-O3772),0)</f>
        <v>3.3298624800000005</v>
      </c>
    </row>
    <row r="3773" spans="2:16">
      <c r="B3773" s="113">
        <v>3769</v>
      </c>
      <c r="C3773" s="113">
        <v>14.3</v>
      </c>
      <c r="D3773" s="276" t="str">
        <f t="shared" si="116"/>
        <v>0</v>
      </c>
      <c r="L3773" s="114">
        <f>IF(C3773&lt;$G$6,Lähteandmed!$E$45*1.2*1.005*($G$6-O3773),0)</f>
        <v>6.4844690399999987</v>
      </c>
      <c r="M3773" s="276" t="str">
        <f>IF(($G$4-Lähteandmed!$H$45*(Kraadpäevad!$G$4-Kraadpäevad!C3773))&gt;Lähteandmed!$I$45,($G$4-Lähteandmed!$H$45*(Kraadpäevad!$G$4-Kraadpäevad!C3773)),Lähteandmed!$I$45)</f>
        <v/>
      </c>
      <c r="N3773" s="114">
        <f>IFERROR(($G$4-M3773)/($G$4-C3773),Lähteandmed!$H$45)</f>
        <v>0</v>
      </c>
      <c r="O3773" s="276">
        <f t="shared" si="117"/>
        <v>14.3</v>
      </c>
      <c r="P3773" s="276">
        <f>IF(O3773&lt;($G$6-1),Lähteandmed!$E$45*1.2*1.005*(($G$6-1)-O3773),0)</f>
        <v>4.7319098399999984</v>
      </c>
    </row>
    <row r="3774" spans="2:16">
      <c r="B3774" s="113">
        <v>3770</v>
      </c>
      <c r="C3774" s="113">
        <v>13.4</v>
      </c>
      <c r="D3774" s="276" t="str">
        <f t="shared" si="116"/>
        <v>0</v>
      </c>
      <c r="L3774" s="114">
        <f>IF(C3774&lt;$G$6,Lähteandmed!$E$45*1.2*1.005*($G$6-O3774),0)</f>
        <v>8.0617723199999993</v>
      </c>
      <c r="M3774" s="276" t="str">
        <f>IF(($G$4-Lähteandmed!$H$45*(Kraadpäevad!$G$4-Kraadpäevad!C3774))&gt;Lähteandmed!$I$45,($G$4-Lähteandmed!$H$45*(Kraadpäevad!$G$4-Kraadpäevad!C3774)),Lähteandmed!$I$45)</f>
        <v/>
      </c>
      <c r="N3774" s="114">
        <f>IFERROR(($G$4-M3774)/($G$4-C3774),Lähteandmed!$H$45)</f>
        <v>0</v>
      </c>
      <c r="O3774" s="276">
        <f t="shared" si="117"/>
        <v>13.4</v>
      </c>
      <c r="P3774" s="276">
        <f>IF(O3774&lt;($G$6-1),Lähteandmed!$E$45*1.2*1.005*(($G$6-1)-O3774),0)</f>
        <v>6.309213119999999</v>
      </c>
    </row>
    <row r="3775" spans="2:16">
      <c r="B3775" s="113">
        <v>3771</v>
      </c>
      <c r="C3775" s="113">
        <v>12.6</v>
      </c>
      <c r="D3775" s="276" t="str">
        <f t="shared" si="116"/>
        <v>0</v>
      </c>
      <c r="L3775" s="114">
        <f>IF(C3775&lt;$G$6,Lähteandmed!$E$45*1.2*1.005*($G$6-O3775),0)</f>
        <v>9.4638196800000003</v>
      </c>
      <c r="M3775" s="276" t="str">
        <f>IF(($G$4-Lähteandmed!$H$45*(Kraadpäevad!$G$4-Kraadpäevad!C3775))&gt;Lähteandmed!$I$45,($G$4-Lähteandmed!$H$45*(Kraadpäevad!$G$4-Kraadpäevad!C3775)),Lähteandmed!$I$45)</f>
        <v/>
      </c>
      <c r="N3775" s="114">
        <f>IFERROR(($G$4-M3775)/($G$4-C3775),Lähteandmed!$H$45)</f>
        <v>0</v>
      </c>
      <c r="O3775" s="276">
        <f t="shared" si="117"/>
        <v>12.6</v>
      </c>
      <c r="P3775" s="276">
        <f>IF(O3775&lt;($G$6-1),Lähteandmed!$E$45*1.2*1.005*(($G$6-1)-O3775),0)</f>
        <v>7.71126048</v>
      </c>
    </row>
    <row r="3776" spans="2:16">
      <c r="B3776" s="113">
        <v>3772</v>
      </c>
      <c r="C3776" s="113">
        <v>12.1</v>
      </c>
      <c r="D3776" s="276" t="str">
        <f t="shared" si="116"/>
        <v>0</v>
      </c>
      <c r="L3776" s="114">
        <f>IF(C3776&lt;$G$6,Lähteandmed!$E$45*1.2*1.005*($G$6-O3776),0)</f>
        <v>10.34009928</v>
      </c>
      <c r="M3776" s="276" t="str">
        <f>IF(($G$4-Lähteandmed!$H$45*(Kraadpäevad!$G$4-Kraadpäevad!C3776))&gt;Lähteandmed!$I$45,($G$4-Lähteandmed!$H$45*(Kraadpäevad!$G$4-Kraadpäevad!C3776)),Lähteandmed!$I$45)</f>
        <v/>
      </c>
      <c r="N3776" s="114">
        <f>IFERROR(($G$4-M3776)/($G$4-C3776),Lähteandmed!$H$45)</f>
        <v>0</v>
      </c>
      <c r="O3776" s="276">
        <f t="shared" si="117"/>
        <v>12.1</v>
      </c>
      <c r="P3776" s="276">
        <f>IF(O3776&lt;($G$6-1),Lähteandmed!$E$45*1.2*1.005*(($G$6-1)-O3776),0)</f>
        <v>8.5875400800000001</v>
      </c>
    </row>
    <row r="3777" spans="2:16">
      <c r="B3777" s="113">
        <v>3773</v>
      </c>
      <c r="C3777" s="113">
        <v>11.6</v>
      </c>
      <c r="D3777" s="276" t="str">
        <f t="shared" si="116"/>
        <v>0</v>
      </c>
      <c r="L3777" s="114">
        <f>IF(C3777&lt;$G$6,Lähteandmed!$E$45*1.2*1.005*($G$6-O3777),0)</f>
        <v>11.216378880000001</v>
      </c>
      <c r="M3777" s="276" t="str">
        <f>IF(($G$4-Lähteandmed!$H$45*(Kraadpäevad!$G$4-Kraadpäevad!C3777))&gt;Lähteandmed!$I$45,($G$4-Lähteandmed!$H$45*(Kraadpäevad!$G$4-Kraadpäevad!C3777)),Lähteandmed!$I$45)</f>
        <v/>
      </c>
      <c r="N3777" s="114">
        <f>IFERROR(($G$4-M3777)/($G$4-C3777),Lähteandmed!$H$45)</f>
        <v>0</v>
      </c>
      <c r="O3777" s="276">
        <f t="shared" si="117"/>
        <v>11.6</v>
      </c>
      <c r="P3777" s="276">
        <f>IF(O3777&lt;($G$6-1),Lähteandmed!$E$45*1.2*1.005*(($G$6-1)-O3777),0)</f>
        <v>9.4638196800000003</v>
      </c>
    </row>
    <row r="3778" spans="2:16">
      <c r="B3778" s="113">
        <v>3774</v>
      </c>
      <c r="C3778" s="113">
        <v>11.1</v>
      </c>
      <c r="D3778" s="276" t="str">
        <f t="shared" si="116"/>
        <v>0</v>
      </c>
      <c r="L3778" s="114">
        <f>IF(C3778&lt;$G$6,Lähteandmed!$E$45*1.2*1.005*($G$6-O3778),0)</f>
        <v>12.092658479999999</v>
      </c>
      <c r="M3778" s="276" t="str">
        <f>IF(($G$4-Lähteandmed!$H$45*(Kraadpäevad!$G$4-Kraadpäevad!C3778))&gt;Lähteandmed!$I$45,($G$4-Lähteandmed!$H$45*(Kraadpäevad!$G$4-Kraadpäevad!C3778)),Lähteandmed!$I$45)</f>
        <v/>
      </c>
      <c r="N3778" s="114">
        <f>IFERROR(($G$4-M3778)/($G$4-C3778),Lähteandmed!$H$45)</f>
        <v>0</v>
      </c>
      <c r="O3778" s="276">
        <f t="shared" si="117"/>
        <v>11.1</v>
      </c>
      <c r="P3778" s="276">
        <f>IF(O3778&lt;($G$6-1),Lähteandmed!$E$45*1.2*1.005*(($G$6-1)-O3778),0)</f>
        <v>10.34009928</v>
      </c>
    </row>
    <row r="3779" spans="2:16">
      <c r="B3779" s="113">
        <v>3775</v>
      </c>
      <c r="C3779" s="113">
        <v>12</v>
      </c>
      <c r="D3779" s="276" t="str">
        <f t="shared" si="116"/>
        <v>0</v>
      </c>
      <c r="L3779" s="114">
        <f>IF(C3779&lt;$G$6,Lähteandmed!$E$45*1.2*1.005*($G$6-O3779),0)</f>
        <v>10.515355199999998</v>
      </c>
      <c r="M3779" s="276" t="str">
        <f>IF(($G$4-Lähteandmed!$H$45*(Kraadpäevad!$G$4-Kraadpäevad!C3779))&gt;Lähteandmed!$I$45,($G$4-Lähteandmed!$H$45*(Kraadpäevad!$G$4-Kraadpäevad!C3779)),Lähteandmed!$I$45)</f>
        <v/>
      </c>
      <c r="N3779" s="114">
        <f>IFERROR(($G$4-M3779)/($G$4-C3779),Lähteandmed!$H$45)</f>
        <v>0</v>
      </c>
      <c r="O3779" s="276">
        <f t="shared" si="117"/>
        <v>12</v>
      </c>
      <c r="P3779" s="276">
        <f>IF(O3779&lt;($G$6-1),Lähteandmed!$E$45*1.2*1.005*(($G$6-1)-O3779),0)</f>
        <v>8.7627959999999998</v>
      </c>
    </row>
    <row r="3780" spans="2:16">
      <c r="B3780" s="113">
        <v>3776</v>
      </c>
      <c r="C3780" s="113">
        <v>12.9</v>
      </c>
      <c r="D3780" s="276" t="str">
        <f t="shared" ref="D3780:D3843" si="118">IFERROR(IF($G$5-C3780&gt;0,$G$5-C3780,"0"),0)</f>
        <v>0</v>
      </c>
      <c r="L3780" s="114">
        <f>IF(C3780&lt;$G$6,Lähteandmed!$E$45*1.2*1.005*($G$6-O3780),0)</f>
        <v>8.9380519199999995</v>
      </c>
      <c r="M3780" s="276" t="str">
        <f>IF(($G$4-Lähteandmed!$H$45*(Kraadpäevad!$G$4-Kraadpäevad!C3780))&gt;Lähteandmed!$I$45,($G$4-Lähteandmed!$H$45*(Kraadpäevad!$G$4-Kraadpäevad!C3780)),Lähteandmed!$I$45)</f>
        <v/>
      </c>
      <c r="N3780" s="114">
        <f>IFERROR(($G$4-M3780)/($G$4-C3780),Lähteandmed!$H$45)</f>
        <v>0</v>
      </c>
      <c r="O3780" s="276">
        <f t="shared" ref="O3780:O3843" si="119">N3780*($G$4-C3780)+C3780</f>
        <v>12.9</v>
      </c>
      <c r="P3780" s="276">
        <f>IF(O3780&lt;($G$6-1),Lähteandmed!$E$45*1.2*1.005*(($G$6-1)-O3780),0)</f>
        <v>7.1854927199999992</v>
      </c>
    </row>
    <row r="3781" spans="2:16">
      <c r="B3781" s="113">
        <v>3777</v>
      </c>
      <c r="C3781" s="113">
        <v>13.8</v>
      </c>
      <c r="D3781" s="276" t="str">
        <f t="shared" si="118"/>
        <v>0</v>
      </c>
      <c r="L3781" s="114">
        <f>IF(C3781&lt;$G$6,Lähteandmed!$E$45*1.2*1.005*($G$6-O3781),0)</f>
        <v>7.360748639999998</v>
      </c>
      <c r="M3781" s="276" t="str">
        <f>IF(($G$4-Lähteandmed!$H$45*(Kraadpäevad!$G$4-Kraadpäevad!C3781))&gt;Lähteandmed!$I$45,($G$4-Lähteandmed!$H$45*(Kraadpäevad!$G$4-Kraadpäevad!C3781)),Lähteandmed!$I$45)</f>
        <v/>
      </c>
      <c r="N3781" s="114">
        <f>IFERROR(($G$4-M3781)/($G$4-C3781),Lähteandmed!$H$45)</f>
        <v>0</v>
      </c>
      <c r="O3781" s="276">
        <f t="shared" si="119"/>
        <v>13.8</v>
      </c>
      <c r="P3781" s="276">
        <f>IF(O3781&lt;($G$6-1),Lähteandmed!$E$45*1.2*1.005*(($G$6-1)-O3781),0)</f>
        <v>5.6081894399999985</v>
      </c>
    </row>
    <row r="3782" spans="2:16">
      <c r="B3782" s="113">
        <v>3778</v>
      </c>
      <c r="C3782" s="113">
        <v>14.6</v>
      </c>
      <c r="D3782" s="276" t="str">
        <f t="shared" si="118"/>
        <v>0</v>
      </c>
      <c r="L3782" s="114">
        <f>IF(C3782&lt;$G$6,Lähteandmed!$E$45*1.2*1.005*($G$6-O3782),0)</f>
        <v>5.9587012800000005</v>
      </c>
      <c r="M3782" s="276" t="str">
        <f>IF(($G$4-Lähteandmed!$H$45*(Kraadpäevad!$G$4-Kraadpäevad!C3782))&gt;Lähteandmed!$I$45,($G$4-Lähteandmed!$H$45*(Kraadpäevad!$G$4-Kraadpäevad!C3782)),Lähteandmed!$I$45)</f>
        <v/>
      </c>
      <c r="N3782" s="114">
        <f>IFERROR(($G$4-M3782)/($G$4-C3782),Lähteandmed!$H$45)</f>
        <v>0</v>
      </c>
      <c r="O3782" s="276">
        <f t="shared" si="119"/>
        <v>14.6</v>
      </c>
      <c r="P3782" s="276">
        <f>IF(O3782&lt;($G$6-1),Lähteandmed!$E$45*1.2*1.005*(($G$6-1)-O3782),0)</f>
        <v>4.2061420800000002</v>
      </c>
    </row>
    <row r="3783" spans="2:16">
      <c r="B3783" s="113">
        <v>3779</v>
      </c>
      <c r="C3783" s="113">
        <v>15.4</v>
      </c>
      <c r="D3783" s="276" t="str">
        <f t="shared" si="118"/>
        <v>0</v>
      </c>
      <c r="L3783" s="114">
        <f>IF(C3783&lt;$G$6,Lähteandmed!$E$45*1.2*1.005*($G$6-O3783),0)</f>
        <v>4.5566539199999987</v>
      </c>
      <c r="M3783" s="276" t="str">
        <f>IF(($G$4-Lähteandmed!$H$45*(Kraadpäevad!$G$4-Kraadpäevad!C3783))&gt;Lähteandmed!$I$45,($G$4-Lähteandmed!$H$45*(Kraadpäevad!$G$4-Kraadpäevad!C3783)),Lähteandmed!$I$45)</f>
        <v/>
      </c>
      <c r="N3783" s="114">
        <f>IFERROR(($G$4-M3783)/($G$4-C3783),Lähteandmed!$H$45)</f>
        <v>0</v>
      </c>
      <c r="O3783" s="276">
        <f t="shared" si="119"/>
        <v>15.4</v>
      </c>
      <c r="P3783" s="276">
        <f>IF(O3783&lt;($G$6-1),Lähteandmed!$E$45*1.2*1.005*(($G$6-1)-O3783),0)</f>
        <v>2.8040947199999993</v>
      </c>
    </row>
    <row r="3784" spans="2:16">
      <c r="B3784" s="113">
        <v>3780</v>
      </c>
      <c r="C3784" s="113">
        <v>16.2</v>
      </c>
      <c r="D3784" s="276" t="str">
        <f t="shared" si="118"/>
        <v>0</v>
      </c>
      <c r="L3784" s="114">
        <f>IF(C3784&lt;$G$6,Lähteandmed!$E$45*1.2*1.005*($G$6-O3784),0)</f>
        <v>3.1546065600000008</v>
      </c>
      <c r="M3784" s="276" t="str">
        <f>IF(($G$4-Lähteandmed!$H$45*(Kraadpäevad!$G$4-Kraadpäevad!C3784))&gt;Lähteandmed!$I$45,($G$4-Lähteandmed!$H$45*(Kraadpäevad!$G$4-Kraadpäevad!C3784)),Lähteandmed!$I$45)</f>
        <v/>
      </c>
      <c r="N3784" s="114">
        <f>IFERROR(($G$4-M3784)/($G$4-C3784),Lähteandmed!$H$45)</f>
        <v>0</v>
      </c>
      <c r="O3784" s="276">
        <f t="shared" si="119"/>
        <v>16.2</v>
      </c>
      <c r="P3784" s="276">
        <f>IF(O3784&lt;($G$6-1),Lähteandmed!$E$45*1.2*1.005*(($G$6-1)-O3784),0)</f>
        <v>1.4020473600000012</v>
      </c>
    </row>
    <row r="3785" spans="2:16">
      <c r="B3785" s="113">
        <v>3781</v>
      </c>
      <c r="C3785" s="113">
        <v>16.2</v>
      </c>
      <c r="D3785" s="276" t="str">
        <f t="shared" si="118"/>
        <v>0</v>
      </c>
      <c r="L3785" s="114">
        <f>IF(C3785&lt;$G$6,Lähteandmed!$E$45*1.2*1.005*($G$6-O3785),0)</f>
        <v>3.1546065600000008</v>
      </c>
      <c r="M3785" s="276" t="str">
        <f>IF(($G$4-Lähteandmed!$H$45*(Kraadpäevad!$G$4-Kraadpäevad!C3785))&gt;Lähteandmed!$I$45,($G$4-Lähteandmed!$H$45*(Kraadpäevad!$G$4-Kraadpäevad!C3785)),Lähteandmed!$I$45)</f>
        <v/>
      </c>
      <c r="N3785" s="114">
        <f>IFERROR(($G$4-M3785)/($G$4-C3785),Lähteandmed!$H$45)</f>
        <v>0</v>
      </c>
      <c r="O3785" s="276">
        <f t="shared" si="119"/>
        <v>16.2</v>
      </c>
      <c r="P3785" s="276">
        <f>IF(O3785&lt;($G$6-1),Lähteandmed!$E$45*1.2*1.005*(($G$6-1)-O3785),0)</f>
        <v>1.4020473600000012</v>
      </c>
    </row>
    <row r="3786" spans="2:16">
      <c r="B3786" s="113">
        <v>3782</v>
      </c>
      <c r="C3786" s="113">
        <v>16.2</v>
      </c>
      <c r="D3786" s="276" t="str">
        <f t="shared" si="118"/>
        <v>0</v>
      </c>
      <c r="L3786" s="114">
        <f>IF(C3786&lt;$G$6,Lähteandmed!$E$45*1.2*1.005*($G$6-O3786),0)</f>
        <v>3.1546065600000008</v>
      </c>
      <c r="M3786" s="276" t="str">
        <f>IF(($G$4-Lähteandmed!$H$45*(Kraadpäevad!$G$4-Kraadpäevad!C3786))&gt;Lähteandmed!$I$45,($G$4-Lähteandmed!$H$45*(Kraadpäevad!$G$4-Kraadpäevad!C3786)),Lähteandmed!$I$45)</f>
        <v/>
      </c>
      <c r="N3786" s="114">
        <f>IFERROR(($G$4-M3786)/($G$4-C3786),Lähteandmed!$H$45)</f>
        <v>0</v>
      </c>
      <c r="O3786" s="276">
        <f t="shared" si="119"/>
        <v>16.2</v>
      </c>
      <c r="P3786" s="276">
        <f>IF(O3786&lt;($G$6-1),Lähteandmed!$E$45*1.2*1.005*(($G$6-1)-O3786),0)</f>
        <v>1.4020473600000012</v>
      </c>
    </row>
    <row r="3787" spans="2:16">
      <c r="B3787" s="113">
        <v>3783</v>
      </c>
      <c r="C3787" s="113">
        <v>16.2</v>
      </c>
      <c r="D3787" s="276" t="str">
        <f t="shared" si="118"/>
        <v>0</v>
      </c>
      <c r="L3787" s="114">
        <f>IF(C3787&lt;$G$6,Lähteandmed!$E$45*1.2*1.005*($G$6-O3787),0)</f>
        <v>3.1546065600000008</v>
      </c>
      <c r="M3787" s="276" t="str">
        <f>IF(($G$4-Lähteandmed!$H$45*(Kraadpäevad!$G$4-Kraadpäevad!C3787))&gt;Lähteandmed!$I$45,($G$4-Lähteandmed!$H$45*(Kraadpäevad!$G$4-Kraadpäevad!C3787)),Lähteandmed!$I$45)</f>
        <v/>
      </c>
      <c r="N3787" s="114">
        <f>IFERROR(($G$4-M3787)/($G$4-C3787),Lähteandmed!$H$45)</f>
        <v>0</v>
      </c>
      <c r="O3787" s="276">
        <f t="shared" si="119"/>
        <v>16.2</v>
      </c>
      <c r="P3787" s="276">
        <f>IF(O3787&lt;($G$6-1),Lähteandmed!$E$45*1.2*1.005*(($G$6-1)-O3787),0)</f>
        <v>1.4020473600000012</v>
      </c>
    </row>
    <row r="3788" spans="2:16">
      <c r="B3788" s="113">
        <v>3784</v>
      </c>
      <c r="C3788" s="113">
        <v>15.3</v>
      </c>
      <c r="D3788" s="276" t="str">
        <f t="shared" si="118"/>
        <v>0</v>
      </c>
      <c r="L3788" s="114">
        <f>IF(C3788&lt;$G$6,Lähteandmed!$E$45*1.2*1.005*($G$6-O3788),0)</f>
        <v>4.7319098399999984</v>
      </c>
      <c r="M3788" s="276" t="str">
        <f>IF(($G$4-Lähteandmed!$H$45*(Kraadpäevad!$G$4-Kraadpäevad!C3788))&gt;Lähteandmed!$I$45,($G$4-Lähteandmed!$H$45*(Kraadpäevad!$G$4-Kraadpäevad!C3788)),Lähteandmed!$I$45)</f>
        <v/>
      </c>
      <c r="N3788" s="114">
        <f>IFERROR(($G$4-M3788)/($G$4-C3788),Lähteandmed!$H$45)</f>
        <v>0</v>
      </c>
      <c r="O3788" s="276">
        <f t="shared" si="119"/>
        <v>15.3</v>
      </c>
      <c r="P3788" s="276">
        <f>IF(O3788&lt;($G$6-1),Lähteandmed!$E$45*1.2*1.005*(($G$6-1)-O3788),0)</f>
        <v>2.9793506399999985</v>
      </c>
    </row>
    <row r="3789" spans="2:16">
      <c r="B3789" s="113">
        <v>3785</v>
      </c>
      <c r="C3789" s="113">
        <v>14.3</v>
      </c>
      <c r="D3789" s="276" t="str">
        <f t="shared" si="118"/>
        <v>0</v>
      </c>
      <c r="L3789" s="114">
        <f>IF(C3789&lt;$G$6,Lähteandmed!$E$45*1.2*1.005*($G$6-O3789),0)</f>
        <v>6.4844690399999987</v>
      </c>
      <c r="M3789" s="276" t="str">
        <f>IF(($G$4-Lähteandmed!$H$45*(Kraadpäevad!$G$4-Kraadpäevad!C3789))&gt;Lähteandmed!$I$45,($G$4-Lähteandmed!$H$45*(Kraadpäevad!$G$4-Kraadpäevad!C3789)),Lähteandmed!$I$45)</f>
        <v/>
      </c>
      <c r="N3789" s="114">
        <f>IFERROR(($G$4-M3789)/($G$4-C3789),Lähteandmed!$H$45)</f>
        <v>0</v>
      </c>
      <c r="O3789" s="276">
        <f t="shared" si="119"/>
        <v>14.3</v>
      </c>
      <c r="P3789" s="276">
        <f>IF(O3789&lt;($G$6-1),Lähteandmed!$E$45*1.2*1.005*(($G$6-1)-O3789),0)</f>
        <v>4.7319098399999984</v>
      </c>
    </row>
    <row r="3790" spans="2:16">
      <c r="B3790" s="113">
        <v>3786</v>
      </c>
      <c r="C3790" s="113">
        <v>13.4</v>
      </c>
      <c r="D3790" s="276" t="str">
        <f t="shared" si="118"/>
        <v>0</v>
      </c>
      <c r="L3790" s="114">
        <f>IF(C3790&lt;$G$6,Lähteandmed!$E$45*1.2*1.005*($G$6-O3790),0)</f>
        <v>8.0617723199999993</v>
      </c>
      <c r="M3790" s="276" t="str">
        <f>IF(($G$4-Lähteandmed!$H$45*(Kraadpäevad!$G$4-Kraadpäevad!C3790))&gt;Lähteandmed!$I$45,($G$4-Lähteandmed!$H$45*(Kraadpäevad!$G$4-Kraadpäevad!C3790)),Lähteandmed!$I$45)</f>
        <v/>
      </c>
      <c r="N3790" s="114">
        <f>IFERROR(($G$4-M3790)/($G$4-C3790),Lähteandmed!$H$45)</f>
        <v>0</v>
      </c>
      <c r="O3790" s="276">
        <f t="shared" si="119"/>
        <v>13.4</v>
      </c>
      <c r="P3790" s="276">
        <f>IF(O3790&lt;($G$6-1),Lähteandmed!$E$45*1.2*1.005*(($G$6-1)-O3790),0)</f>
        <v>6.309213119999999</v>
      </c>
    </row>
    <row r="3791" spans="2:16">
      <c r="B3791" s="113">
        <v>3787</v>
      </c>
      <c r="C3791" s="113">
        <v>13.6</v>
      </c>
      <c r="D3791" s="276" t="str">
        <f t="shared" si="118"/>
        <v>0</v>
      </c>
      <c r="L3791" s="114">
        <f>IF(C3791&lt;$G$6,Lähteandmed!$E$45*1.2*1.005*($G$6-O3791),0)</f>
        <v>7.71126048</v>
      </c>
      <c r="M3791" s="276" t="str">
        <f>IF(($G$4-Lähteandmed!$H$45*(Kraadpäevad!$G$4-Kraadpäevad!C3791))&gt;Lähteandmed!$I$45,($G$4-Lähteandmed!$H$45*(Kraadpäevad!$G$4-Kraadpäevad!C3791)),Lähteandmed!$I$45)</f>
        <v/>
      </c>
      <c r="N3791" s="114">
        <f>IFERROR(($G$4-M3791)/($G$4-C3791),Lähteandmed!$H$45)</f>
        <v>0</v>
      </c>
      <c r="O3791" s="276">
        <f t="shared" si="119"/>
        <v>13.6</v>
      </c>
      <c r="P3791" s="276">
        <f>IF(O3791&lt;($G$6-1),Lähteandmed!$E$45*1.2*1.005*(($G$6-1)-O3791),0)</f>
        <v>5.9587012800000005</v>
      </c>
    </row>
    <row r="3792" spans="2:16">
      <c r="B3792" s="113">
        <v>3788</v>
      </c>
      <c r="C3792" s="113">
        <v>13.9</v>
      </c>
      <c r="D3792" s="276" t="str">
        <f t="shared" si="118"/>
        <v>0</v>
      </c>
      <c r="L3792" s="114">
        <f>IF(C3792&lt;$G$6,Lähteandmed!$E$45*1.2*1.005*($G$6-O3792),0)</f>
        <v>7.1854927199999992</v>
      </c>
      <c r="M3792" s="276" t="str">
        <f>IF(($G$4-Lähteandmed!$H$45*(Kraadpäevad!$G$4-Kraadpäevad!C3792))&gt;Lähteandmed!$I$45,($G$4-Lähteandmed!$H$45*(Kraadpäevad!$G$4-Kraadpäevad!C3792)),Lähteandmed!$I$45)</f>
        <v/>
      </c>
      <c r="N3792" s="114">
        <f>IFERROR(($G$4-M3792)/($G$4-C3792),Lähteandmed!$H$45)</f>
        <v>0</v>
      </c>
      <c r="O3792" s="276">
        <f t="shared" si="119"/>
        <v>13.9</v>
      </c>
      <c r="P3792" s="276">
        <f>IF(O3792&lt;($G$6-1),Lähteandmed!$E$45*1.2*1.005*(($G$6-1)-O3792),0)</f>
        <v>5.4329335199999989</v>
      </c>
    </row>
    <row r="3793" spans="2:16">
      <c r="B3793" s="113">
        <v>3789</v>
      </c>
      <c r="C3793" s="113">
        <v>14.1</v>
      </c>
      <c r="D3793" s="276" t="str">
        <f t="shared" si="118"/>
        <v>0</v>
      </c>
      <c r="L3793" s="114">
        <f>IF(C3793&lt;$G$6,Lähteandmed!$E$45*1.2*1.005*($G$6-O3793),0)</f>
        <v>6.8349808799999998</v>
      </c>
      <c r="M3793" s="276" t="str">
        <f>IF(($G$4-Lähteandmed!$H$45*(Kraadpäevad!$G$4-Kraadpäevad!C3793))&gt;Lähteandmed!$I$45,($G$4-Lähteandmed!$H$45*(Kraadpäevad!$G$4-Kraadpäevad!C3793)),Lähteandmed!$I$45)</f>
        <v/>
      </c>
      <c r="N3793" s="114">
        <f>IFERROR(($G$4-M3793)/($G$4-C3793),Lähteandmed!$H$45)</f>
        <v>0</v>
      </c>
      <c r="O3793" s="276">
        <f t="shared" si="119"/>
        <v>14.1</v>
      </c>
      <c r="P3793" s="276">
        <f>IF(O3793&lt;($G$6-1),Lähteandmed!$E$45*1.2*1.005*(($G$6-1)-O3793),0)</f>
        <v>5.0824216800000004</v>
      </c>
    </row>
    <row r="3794" spans="2:16">
      <c r="B3794" s="113">
        <v>3790</v>
      </c>
      <c r="C3794" s="113">
        <v>13.8</v>
      </c>
      <c r="D3794" s="276" t="str">
        <f t="shared" si="118"/>
        <v>0</v>
      </c>
      <c r="L3794" s="114">
        <f>IF(C3794&lt;$G$6,Lähteandmed!$E$45*1.2*1.005*($G$6-O3794),0)</f>
        <v>7.360748639999998</v>
      </c>
      <c r="M3794" s="276" t="str">
        <f>IF(($G$4-Lähteandmed!$H$45*(Kraadpäevad!$G$4-Kraadpäevad!C3794))&gt;Lähteandmed!$I$45,($G$4-Lähteandmed!$H$45*(Kraadpäevad!$G$4-Kraadpäevad!C3794)),Lähteandmed!$I$45)</f>
        <v/>
      </c>
      <c r="N3794" s="114">
        <f>IFERROR(($G$4-M3794)/($G$4-C3794),Lähteandmed!$H$45)</f>
        <v>0</v>
      </c>
      <c r="O3794" s="276">
        <f t="shared" si="119"/>
        <v>13.8</v>
      </c>
      <c r="P3794" s="276">
        <f>IF(O3794&lt;($G$6-1),Lähteandmed!$E$45*1.2*1.005*(($G$6-1)-O3794),0)</f>
        <v>5.6081894399999985</v>
      </c>
    </row>
    <row r="3795" spans="2:16">
      <c r="B3795" s="113">
        <v>3791</v>
      </c>
      <c r="C3795" s="113">
        <v>13.5</v>
      </c>
      <c r="D3795" s="276" t="str">
        <f t="shared" si="118"/>
        <v>0</v>
      </c>
      <c r="L3795" s="114">
        <f>IF(C3795&lt;$G$6,Lähteandmed!$E$45*1.2*1.005*($G$6-O3795),0)</f>
        <v>7.8865163999999996</v>
      </c>
      <c r="M3795" s="276" t="str">
        <f>IF(($G$4-Lähteandmed!$H$45*(Kraadpäevad!$G$4-Kraadpäevad!C3795))&gt;Lähteandmed!$I$45,($G$4-Lähteandmed!$H$45*(Kraadpäevad!$G$4-Kraadpäevad!C3795)),Lähteandmed!$I$45)</f>
        <v/>
      </c>
      <c r="N3795" s="114">
        <f>IFERROR(($G$4-M3795)/($G$4-C3795),Lähteandmed!$H$45)</f>
        <v>0</v>
      </c>
      <c r="O3795" s="276">
        <f t="shared" si="119"/>
        <v>13.5</v>
      </c>
      <c r="P3795" s="276">
        <f>IF(O3795&lt;($G$6-1),Lähteandmed!$E$45*1.2*1.005*(($G$6-1)-O3795),0)</f>
        <v>6.1339571999999993</v>
      </c>
    </row>
    <row r="3796" spans="2:16">
      <c r="B3796" s="113">
        <v>3792</v>
      </c>
      <c r="C3796" s="113">
        <v>13.2</v>
      </c>
      <c r="D3796" s="276" t="str">
        <f t="shared" si="118"/>
        <v>0</v>
      </c>
      <c r="L3796" s="114">
        <f>IF(C3796&lt;$G$6,Lähteandmed!$E$45*1.2*1.005*($G$6-O3796),0)</f>
        <v>8.4122841600000005</v>
      </c>
      <c r="M3796" s="276" t="str">
        <f>IF(($G$4-Lähteandmed!$H$45*(Kraadpäevad!$G$4-Kraadpäevad!C3796))&gt;Lähteandmed!$I$45,($G$4-Lähteandmed!$H$45*(Kraadpäevad!$G$4-Kraadpäevad!C3796)),Lähteandmed!$I$45)</f>
        <v/>
      </c>
      <c r="N3796" s="114">
        <f>IFERROR(($G$4-M3796)/($G$4-C3796),Lähteandmed!$H$45)</f>
        <v>0</v>
      </c>
      <c r="O3796" s="276">
        <f t="shared" si="119"/>
        <v>13.2</v>
      </c>
      <c r="P3796" s="276">
        <f>IF(O3796&lt;($G$6-1),Lähteandmed!$E$45*1.2*1.005*(($G$6-1)-O3796),0)</f>
        <v>6.659724960000001</v>
      </c>
    </row>
    <row r="3797" spans="2:16">
      <c r="B3797" s="113">
        <v>3793</v>
      </c>
      <c r="C3797" s="113">
        <v>13.2</v>
      </c>
      <c r="D3797" s="276" t="str">
        <f t="shared" si="118"/>
        <v>0</v>
      </c>
      <c r="L3797" s="114">
        <f>IF(C3797&lt;$G$6,Lähteandmed!$E$45*1.2*1.005*($G$6-O3797),0)</f>
        <v>8.4122841600000005</v>
      </c>
      <c r="M3797" s="276" t="str">
        <f>IF(($G$4-Lähteandmed!$H$45*(Kraadpäevad!$G$4-Kraadpäevad!C3797))&gt;Lähteandmed!$I$45,($G$4-Lähteandmed!$H$45*(Kraadpäevad!$G$4-Kraadpäevad!C3797)),Lähteandmed!$I$45)</f>
        <v/>
      </c>
      <c r="N3797" s="114">
        <f>IFERROR(($G$4-M3797)/($G$4-C3797),Lähteandmed!$H$45)</f>
        <v>0</v>
      </c>
      <c r="O3797" s="276">
        <f t="shared" si="119"/>
        <v>13.2</v>
      </c>
      <c r="P3797" s="276">
        <f>IF(O3797&lt;($G$6-1),Lähteandmed!$E$45*1.2*1.005*(($G$6-1)-O3797),0)</f>
        <v>6.659724960000001</v>
      </c>
    </row>
    <row r="3798" spans="2:16">
      <c r="B3798" s="113">
        <v>3794</v>
      </c>
      <c r="C3798" s="113">
        <v>13.2</v>
      </c>
      <c r="D3798" s="276" t="str">
        <f t="shared" si="118"/>
        <v>0</v>
      </c>
      <c r="L3798" s="114">
        <f>IF(C3798&lt;$G$6,Lähteandmed!$E$45*1.2*1.005*($G$6-O3798),0)</f>
        <v>8.4122841600000005</v>
      </c>
      <c r="M3798" s="276" t="str">
        <f>IF(($G$4-Lähteandmed!$H$45*(Kraadpäevad!$G$4-Kraadpäevad!C3798))&gt;Lähteandmed!$I$45,($G$4-Lähteandmed!$H$45*(Kraadpäevad!$G$4-Kraadpäevad!C3798)),Lähteandmed!$I$45)</f>
        <v/>
      </c>
      <c r="N3798" s="114">
        <f>IFERROR(($G$4-M3798)/($G$4-C3798),Lähteandmed!$H$45)</f>
        <v>0</v>
      </c>
      <c r="O3798" s="276">
        <f t="shared" si="119"/>
        <v>13.2</v>
      </c>
      <c r="P3798" s="276">
        <f>IF(O3798&lt;($G$6-1),Lähteandmed!$E$45*1.2*1.005*(($G$6-1)-O3798),0)</f>
        <v>6.659724960000001</v>
      </c>
    </row>
    <row r="3799" spans="2:16">
      <c r="B3799" s="113">
        <v>3795</v>
      </c>
      <c r="C3799" s="113">
        <v>13.2</v>
      </c>
      <c r="D3799" s="276" t="str">
        <f t="shared" si="118"/>
        <v>0</v>
      </c>
      <c r="L3799" s="114">
        <f>IF(C3799&lt;$G$6,Lähteandmed!$E$45*1.2*1.005*($G$6-O3799),0)</f>
        <v>8.4122841600000005</v>
      </c>
      <c r="M3799" s="276" t="str">
        <f>IF(($G$4-Lähteandmed!$H$45*(Kraadpäevad!$G$4-Kraadpäevad!C3799))&gt;Lähteandmed!$I$45,($G$4-Lähteandmed!$H$45*(Kraadpäevad!$G$4-Kraadpäevad!C3799)),Lähteandmed!$I$45)</f>
        <v/>
      </c>
      <c r="N3799" s="114">
        <f>IFERROR(($G$4-M3799)/($G$4-C3799),Lähteandmed!$H$45)</f>
        <v>0</v>
      </c>
      <c r="O3799" s="276">
        <f t="shared" si="119"/>
        <v>13.2</v>
      </c>
      <c r="P3799" s="276">
        <f>IF(O3799&lt;($G$6-1),Lähteandmed!$E$45*1.2*1.005*(($G$6-1)-O3799),0)</f>
        <v>6.659724960000001</v>
      </c>
    </row>
    <row r="3800" spans="2:16">
      <c r="B3800" s="113">
        <v>3796</v>
      </c>
      <c r="C3800" s="113">
        <v>13</v>
      </c>
      <c r="D3800" s="276" t="str">
        <f t="shared" si="118"/>
        <v>0</v>
      </c>
      <c r="L3800" s="114">
        <f>IF(C3800&lt;$G$6,Lähteandmed!$E$45*1.2*1.005*($G$6-O3800),0)</f>
        <v>8.7627959999999998</v>
      </c>
      <c r="M3800" s="276" t="str">
        <f>IF(($G$4-Lähteandmed!$H$45*(Kraadpäevad!$G$4-Kraadpäevad!C3800))&gt;Lähteandmed!$I$45,($G$4-Lähteandmed!$H$45*(Kraadpäevad!$G$4-Kraadpäevad!C3800)),Lähteandmed!$I$45)</f>
        <v/>
      </c>
      <c r="N3800" s="114">
        <f>IFERROR(($G$4-M3800)/($G$4-C3800),Lähteandmed!$H$45)</f>
        <v>0</v>
      </c>
      <c r="O3800" s="276">
        <f t="shared" si="119"/>
        <v>13</v>
      </c>
      <c r="P3800" s="276">
        <f>IF(O3800&lt;($G$6-1),Lähteandmed!$E$45*1.2*1.005*(($G$6-1)-O3800),0)</f>
        <v>7.0102367999999995</v>
      </c>
    </row>
    <row r="3801" spans="2:16">
      <c r="B3801" s="113">
        <v>3797</v>
      </c>
      <c r="C3801" s="113">
        <v>12.9</v>
      </c>
      <c r="D3801" s="276" t="str">
        <f t="shared" si="118"/>
        <v>0</v>
      </c>
      <c r="L3801" s="114">
        <f>IF(C3801&lt;$G$6,Lähteandmed!$E$45*1.2*1.005*($G$6-O3801),0)</f>
        <v>8.9380519199999995</v>
      </c>
      <c r="M3801" s="276" t="str">
        <f>IF(($G$4-Lähteandmed!$H$45*(Kraadpäevad!$G$4-Kraadpäevad!C3801))&gt;Lähteandmed!$I$45,($G$4-Lähteandmed!$H$45*(Kraadpäevad!$G$4-Kraadpäevad!C3801)),Lähteandmed!$I$45)</f>
        <v/>
      </c>
      <c r="N3801" s="114">
        <f>IFERROR(($G$4-M3801)/($G$4-C3801),Lähteandmed!$H$45)</f>
        <v>0</v>
      </c>
      <c r="O3801" s="276">
        <f t="shared" si="119"/>
        <v>12.9</v>
      </c>
      <c r="P3801" s="276">
        <f>IF(O3801&lt;($G$6-1),Lähteandmed!$E$45*1.2*1.005*(($G$6-1)-O3801),0)</f>
        <v>7.1854927199999992</v>
      </c>
    </row>
    <row r="3802" spans="2:16">
      <c r="B3802" s="113">
        <v>3798</v>
      </c>
      <c r="C3802" s="113">
        <v>12.7</v>
      </c>
      <c r="D3802" s="276" t="str">
        <f t="shared" si="118"/>
        <v>0</v>
      </c>
      <c r="L3802" s="114">
        <f>IF(C3802&lt;$G$6,Lähteandmed!$E$45*1.2*1.005*($G$6-O3802),0)</f>
        <v>9.2885637600000006</v>
      </c>
      <c r="M3802" s="276" t="str">
        <f>IF(($G$4-Lähteandmed!$H$45*(Kraadpäevad!$G$4-Kraadpäevad!C3802))&gt;Lähteandmed!$I$45,($G$4-Lähteandmed!$H$45*(Kraadpäevad!$G$4-Kraadpäevad!C3802)),Lähteandmed!$I$45)</f>
        <v/>
      </c>
      <c r="N3802" s="114">
        <f>IFERROR(($G$4-M3802)/($G$4-C3802),Lähteandmed!$H$45)</f>
        <v>0</v>
      </c>
      <c r="O3802" s="276">
        <f t="shared" si="119"/>
        <v>12.7</v>
      </c>
      <c r="P3802" s="276">
        <f>IF(O3802&lt;($G$6-1),Lähteandmed!$E$45*1.2*1.005*(($G$6-1)-O3802),0)</f>
        <v>7.5360045600000003</v>
      </c>
    </row>
    <row r="3803" spans="2:16">
      <c r="B3803" s="113">
        <v>3799</v>
      </c>
      <c r="C3803" s="113">
        <v>13.1</v>
      </c>
      <c r="D3803" s="276" t="str">
        <f t="shared" si="118"/>
        <v>0</v>
      </c>
      <c r="L3803" s="114">
        <f>IF(C3803&lt;$G$6,Lähteandmed!$E$45*1.2*1.005*($G$6-O3803),0)</f>
        <v>8.5875400800000001</v>
      </c>
      <c r="M3803" s="276" t="str">
        <f>IF(($G$4-Lähteandmed!$H$45*(Kraadpäevad!$G$4-Kraadpäevad!C3803))&gt;Lähteandmed!$I$45,($G$4-Lähteandmed!$H$45*(Kraadpäevad!$G$4-Kraadpäevad!C3803)),Lähteandmed!$I$45)</f>
        <v/>
      </c>
      <c r="N3803" s="114">
        <f>IFERROR(($G$4-M3803)/($G$4-C3803),Lähteandmed!$H$45)</f>
        <v>0</v>
      </c>
      <c r="O3803" s="276">
        <f t="shared" si="119"/>
        <v>13.1</v>
      </c>
      <c r="P3803" s="276">
        <f>IF(O3803&lt;($G$6-1),Lähteandmed!$E$45*1.2*1.005*(($G$6-1)-O3803),0)</f>
        <v>6.8349808799999998</v>
      </c>
    </row>
    <row r="3804" spans="2:16">
      <c r="B3804" s="113">
        <v>3800</v>
      </c>
      <c r="C3804" s="113">
        <v>13.5</v>
      </c>
      <c r="D3804" s="276" t="str">
        <f t="shared" si="118"/>
        <v>0</v>
      </c>
      <c r="L3804" s="114">
        <f>IF(C3804&lt;$G$6,Lähteandmed!$E$45*1.2*1.005*($G$6-O3804),0)</f>
        <v>7.8865163999999996</v>
      </c>
      <c r="M3804" s="276" t="str">
        <f>IF(($G$4-Lähteandmed!$H$45*(Kraadpäevad!$G$4-Kraadpäevad!C3804))&gt;Lähteandmed!$I$45,($G$4-Lähteandmed!$H$45*(Kraadpäevad!$G$4-Kraadpäevad!C3804)),Lähteandmed!$I$45)</f>
        <v/>
      </c>
      <c r="N3804" s="114">
        <f>IFERROR(($G$4-M3804)/($G$4-C3804),Lähteandmed!$H$45)</f>
        <v>0</v>
      </c>
      <c r="O3804" s="276">
        <f t="shared" si="119"/>
        <v>13.5</v>
      </c>
      <c r="P3804" s="276">
        <f>IF(O3804&lt;($G$6-1),Lähteandmed!$E$45*1.2*1.005*(($G$6-1)-O3804),0)</f>
        <v>6.1339571999999993</v>
      </c>
    </row>
    <row r="3805" spans="2:16">
      <c r="B3805" s="113">
        <v>3801</v>
      </c>
      <c r="C3805" s="113">
        <v>13.9</v>
      </c>
      <c r="D3805" s="276" t="str">
        <f t="shared" si="118"/>
        <v>0</v>
      </c>
      <c r="L3805" s="114">
        <f>IF(C3805&lt;$G$6,Lähteandmed!$E$45*1.2*1.005*($G$6-O3805),0)</f>
        <v>7.1854927199999992</v>
      </c>
      <c r="M3805" s="276" t="str">
        <f>IF(($G$4-Lähteandmed!$H$45*(Kraadpäevad!$G$4-Kraadpäevad!C3805))&gt;Lähteandmed!$I$45,($G$4-Lähteandmed!$H$45*(Kraadpäevad!$G$4-Kraadpäevad!C3805)),Lähteandmed!$I$45)</f>
        <v/>
      </c>
      <c r="N3805" s="114">
        <f>IFERROR(($G$4-M3805)/($G$4-C3805),Lähteandmed!$H$45)</f>
        <v>0</v>
      </c>
      <c r="O3805" s="276">
        <f t="shared" si="119"/>
        <v>13.9</v>
      </c>
      <c r="P3805" s="276">
        <f>IF(O3805&lt;($G$6-1),Lähteandmed!$E$45*1.2*1.005*(($G$6-1)-O3805),0)</f>
        <v>5.4329335199999989</v>
      </c>
    </row>
    <row r="3806" spans="2:16">
      <c r="B3806" s="113">
        <v>3802</v>
      </c>
      <c r="C3806" s="113">
        <v>14.4</v>
      </c>
      <c r="D3806" s="276" t="str">
        <f t="shared" si="118"/>
        <v>0</v>
      </c>
      <c r="L3806" s="114">
        <f>IF(C3806&lt;$G$6,Lähteandmed!$E$45*1.2*1.005*($G$6-O3806),0)</f>
        <v>6.309213119999999</v>
      </c>
      <c r="M3806" s="276" t="str">
        <f>IF(($G$4-Lähteandmed!$H$45*(Kraadpäevad!$G$4-Kraadpäevad!C3806))&gt;Lähteandmed!$I$45,($G$4-Lähteandmed!$H$45*(Kraadpäevad!$G$4-Kraadpäevad!C3806)),Lähteandmed!$I$45)</f>
        <v/>
      </c>
      <c r="N3806" s="114">
        <f>IFERROR(($G$4-M3806)/($G$4-C3806),Lähteandmed!$H$45)</f>
        <v>0</v>
      </c>
      <c r="O3806" s="276">
        <f t="shared" si="119"/>
        <v>14.4</v>
      </c>
      <c r="P3806" s="276">
        <f>IF(O3806&lt;($G$6-1),Lähteandmed!$E$45*1.2*1.005*(($G$6-1)-O3806),0)</f>
        <v>4.5566539199999987</v>
      </c>
    </row>
    <row r="3807" spans="2:16">
      <c r="B3807" s="113">
        <v>3803</v>
      </c>
      <c r="C3807" s="113">
        <v>15</v>
      </c>
      <c r="D3807" s="276" t="str">
        <f t="shared" si="118"/>
        <v>0</v>
      </c>
      <c r="L3807" s="114">
        <f>IF(C3807&lt;$G$6,Lähteandmed!$E$45*1.2*1.005*($G$6-O3807),0)</f>
        <v>5.2576775999999992</v>
      </c>
      <c r="M3807" s="276" t="str">
        <f>IF(($G$4-Lähteandmed!$H$45*(Kraadpäevad!$G$4-Kraadpäevad!C3807))&gt;Lähteandmed!$I$45,($G$4-Lähteandmed!$H$45*(Kraadpäevad!$G$4-Kraadpäevad!C3807)),Lähteandmed!$I$45)</f>
        <v/>
      </c>
      <c r="N3807" s="114">
        <f>IFERROR(($G$4-M3807)/($G$4-C3807),Lähteandmed!$H$45)</f>
        <v>0</v>
      </c>
      <c r="O3807" s="276">
        <f t="shared" si="119"/>
        <v>15</v>
      </c>
      <c r="P3807" s="276">
        <f>IF(O3807&lt;($G$6-1),Lähteandmed!$E$45*1.2*1.005*(($G$6-1)-O3807),0)</f>
        <v>3.5051183999999997</v>
      </c>
    </row>
    <row r="3808" spans="2:16">
      <c r="B3808" s="113">
        <v>3804</v>
      </c>
      <c r="C3808" s="113">
        <v>15.5</v>
      </c>
      <c r="D3808" s="276" t="str">
        <f t="shared" si="118"/>
        <v>0</v>
      </c>
      <c r="L3808" s="114">
        <f>IF(C3808&lt;$G$6,Lähteandmed!$E$45*1.2*1.005*($G$6-O3808),0)</f>
        <v>4.3813979999999999</v>
      </c>
      <c r="M3808" s="276" t="str">
        <f>IF(($G$4-Lähteandmed!$H$45*(Kraadpäevad!$G$4-Kraadpäevad!C3808))&gt;Lähteandmed!$I$45,($G$4-Lähteandmed!$H$45*(Kraadpäevad!$G$4-Kraadpäevad!C3808)),Lähteandmed!$I$45)</f>
        <v/>
      </c>
      <c r="N3808" s="114">
        <f>IFERROR(($G$4-M3808)/($G$4-C3808),Lähteandmed!$H$45)</f>
        <v>0</v>
      </c>
      <c r="O3808" s="276">
        <f t="shared" si="119"/>
        <v>15.5</v>
      </c>
      <c r="P3808" s="276">
        <f>IF(O3808&lt;($G$6-1),Lähteandmed!$E$45*1.2*1.005*(($G$6-1)-O3808),0)</f>
        <v>2.6288387999999996</v>
      </c>
    </row>
    <row r="3809" spans="2:16">
      <c r="B3809" s="113">
        <v>3805</v>
      </c>
      <c r="C3809" s="113">
        <v>15.7</v>
      </c>
      <c r="D3809" s="276" t="str">
        <f t="shared" si="118"/>
        <v>0</v>
      </c>
      <c r="L3809" s="114">
        <f>IF(C3809&lt;$G$6,Lähteandmed!$E$45*1.2*1.005*($G$6-O3809),0)</f>
        <v>4.0308861600000006</v>
      </c>
      <c r="M3809" s="276" t="str">
        <f>IF(($G$4-Lähteandmed!$H$45*(Kraadpäevad!$G$4-Kraadpäevad!C3809))&gt;Lähteandmed!$I$45,($G$4-Lähteandmed!$H$45*(Kraadpäevad!$G$4-Kraadpäevad!C3809)),Lähteandmed!$I$45)</f>
        <v/>
      </c>
      <c r="N3809" s="114">
        <f>IFERROR(($G$4-M3809)/($G$4-C3809),Lähteandmed!$H$45)</f>
        <v>0</v>
      </c>
      <c r="O3809" s="276">
        <f t="shared" si="119"/>
        <v>15.7</v>
      </c>
      <c r="P3809" s="276">
        <f>IF(O3809&lt;($G$6-1),Lähteandmed!$E$45*1.2*1.005*(($G$6-1)-O3809),0)</f>
        <v>2.2783269600000011</v>
      </c>
    </row>
    <row r="3810" spans="2:16">
      <c r="B3810" s="113">
        <v>3806</v>
      </c>
      <c r="C3810" s="113">
        <v>15.8</v>
      </c>
      <c r="D3810" s="276" t="str">
        <f t="shared" si="118"/>
        <v>0</v>
      </c>
      <c r="L3810" s="114">
        <f>IF(C3810&lt;$G$6,Lähteandmed!$E$45*1.2*1.005*($G$6-O3810),0)</f>
        <v>3.8556302399999987</v>
      </c>
      <c r="M3810" s="276" t="str">
        <f>IF(($G$4-Lähteandmed!$H$45*(Kraadpäevad!$G$4-Kraadpäevad!C3810))&gt;Lähteandmed!$I$45,($G$4-Lähteandmed!$H$45*(Kraadpäevad!$G$4-Kraadpäevad!C3810)),Lähteandmed!$I$45)</f>
        <v/>
      </c>
      <c r="N3810" s="114">
        <f>IFERROR(($G$4-M3810)/($G$4-C3810),Lähteandmed!$H$45)</f>
        <v>0</v>
      </c>
      <c r="O3810" s="276">
        <f t="shared" si="119"/>
        <v>15.8</v>
      </c>
      <c r="P3810" s="276">
        <f>IF(O3810&lt;($G$6-1),Lähteandmed!$E$45*1.2*1.005*(($G$6-1)-O3810),0)</f>
        <v>2.1030710399999988</v>
      </c>
    </row>
    <row r="3811" spans="2:16">
      <c r="B3811" s="113">
        <v>3807</v>
      </c>
      <c r="C3811" s="113">
        <v>16</v>
      </c>
      <c r="D3811" s="276" t="str">
        <f t="shared" si="118"/>
        <v>0</v>
      </c>
      <c r="L3811" s="114">
        <f>IF(C3811&lt;$G$6,Lähteandmed!$E$45*1.2*1.005*($G$6-O3811),0)</f>
        <v>3.5051183999999997</v>
      </c>
      <c r="M3811" s="276" t="str">
        <f>IF(($G$4-Lähteandmed!$H$45*(Kraadpäevad!$G$4-Kraadpäevad!C3811))&gt;Lähteandmed!$I$45,($G$4-Lähteandmed!$H$45*(Kraadpäevad!$G$4-Kraadpäevad!C3811)),Lähteandmed!$I$45)</f>
        <v/>
      </c>
      <c r="N3811" s="114">
        <f>IFERROR(($G$4-M3811)/($G$4-C3811),Lähteandmed!$H$45)</f>
        <v>0</v>
      </c>
      <c r="O3811" s="276">
        <f t="shared" si="119"/>
        <v>16</v>
      </c>
      <c r="P3811" s="276">
        <f>IF(O3811&lt;($G$6-1),Lähteandmed!$E$45*1.2*1.005*(($G$6-1)-O3811),0)</f>
        <v>1.7525591999999999</v>
      </c>
    </row>
    <row r="3812" spans="2:16">
      <c r="B3812" s="113">
        <v>3808</v>
      </c>
      <c r="C3812" s="113">
        <v>15.2</v>
      </c>
      <c r="D3812" s="276" t="str">
        <f t="shared" si="118"/>
        <v>0</v>
      </c>
      <c r="L3812" s="114">
        <f>IF(C3812&lt;$G$6,Lähteandmed!$E$45*1.2*1.005*($G$6-O3812),0)</f>
        <v>4.9071657600000007</v>
      </c>
      <c r="M3812" s="276" t="str">
        <f>IF(($G$4-Lähteandmed!$H$45*(Kraadpäevad!$G$4-Kraadpäevad!C3812))&gt;Lähteandmed!$I$45,($G$4-Lähteandmed!$H$45*(Kraadpäevad!$G$4-Kraadpäevad!C3812)),Lähteandmed!$I$45)</f>
        <v/>
      </c>
      <c r="N3812" s="114">
        <f>IFERROR(($G$4-M3812)/($G$4-C3812),Lähteandmed!$H$45)</f>
        <v>0</v>
      </c>
      <c r="O3812" s="276">
        <f t="shared" si="119"/>
        <v>15.2</v>
      </c>
      <c r="P3812" s="276">
        <f>IF(O3812&lt;($G$6-1),Lähteandmed!$E$45*1.2*1.005*(($G$6-1)-O3812),0)</f>
        <v>3.1546065600000008</v>
      </c>
    </row>
    <row r="3813" spans="2:16">
      <c r="B3813" s="113">
        <v>3809</v>
      </c>
      <c r="C3813" s="113">
        <v>14.5</v>
      </c>
      <c r="D3813" s="276" t="str">
        <f t="shared" si="118"/>
        <v>0</v>
      </c>
      <c r="L3813" s="114">
        <f>IF(C3813&lt;$G$6,Lähteandmed!$E$45*1.2*1.005*($G$6-O3813),0)</f>
        <v>6.1339571999999993</v>
      </c>
      <c r="M3813" s="276" t="str">
        <f>IF(($G$4-Lähteandmed!$H$45*(Kraadpäevad!$G$4-Kraadpäevad!C3813))&gt;Lähteandmed!$I$45,($G$4-Lähteandmed!$H$45*(Kraadpäevad!$G$4-Kraadpäevad!C3813)),Lähteandmed!$I$45)</f>
        <v/>
      </c>
      <c r="N3813" s="114">
        <f>IFERROR(($G$4-M3813)/($G$4-C3813),Lähteandmed!$H$45)</f>
        <v>0</v>
      </c>
      <c r="O3813" s="276">
        <f t="shared" si="119"/>
        <v>14.5</v>
      </c>
      <c r="P3813" s="276">
        <f>IF(O3813&lt;($G$6-1),Lähteandmed!$E$45*1.2*1.005*(($G$6-1)-O3813),0)</f>
        <v>4.3813979999999999</v>
      </c>
    </row>
    <row r="3814" spans="2:16">
      <c r="B3814" s="113">
        <v>3810</v>
      </c>
      <c r="C3814" s="113">
        <v>13.7</v>
      </c>
      <c r="D3814" s="276" t="str">
        <f t="shared" si="118"/>
        <v>0</v>
      </c>
      <c r="L3814" s="114">
        <f>IF(C3814&lt;$G$6,Lähteandmed!$E$45*1.2*1.005*($G$6-O3814),0)</f>
        <v>7.5360045600000003</v>
      </c>
      <c r="M3814" s="276" t="str">
        <f>IF(($G$4-Lähteandmed!$H$45*(Kraadpäevad!$G$4-Kraadpäevad!C3814))&gt;Lähteandmed!$I$45,($G$4-Lähteandmed!$H$45*(Kraadpäevad!$G$4-Kraadpäevad!C3814)),Lähteandmed!$I$45)</f>
        <v/>
      </c>
      <c r="N3814" s="114">
        <f>IFERROR(($G$4-M3814)/($G$4-C3814),Lähteandmed!$H$45)</f>
        <v>0</v>
      </c>
      <c r="O3814" s="276">
        <f t="shared" si="119"/>
        <v>13.7</v>
      </c>
      <c r="P3814" s="276">
        <f>IF(O3814&lt;($G$6-1),Lähteandmed!$E$45*1.2*1.005*(($G$6-1)-O3814),0)</f>
        <v>5.7834453600000009</v>
      </c>
    </row>
    <row r="3815" spans="2:16">
      <c r="B3815" s="113">
        <v>3811</v>
      </c>
      <c r="C3815" s="113">
        <v>13.1</v>
      </c>
      <c r="D3815" s="276" t="str">
        <f t="shared" si="118"/>
        <v>0</v>
      </c>
      <c r="L3815" s="114">
        <f>IF(C3815&lt;$G$6,Lähteandmed!$E$45*1.2*1.005*($G$6-O3815),0)</f>
        <v>8.5875400800000001</v>
      </c>
      <c r="M3815" s="276" t="str">
        <f>IF(($G$4-Lähteandmed!$H$45*(Kraadpäevad!$G$4-Kraadpäevad!C3815))&gt;Lähteandmed!$I$45,($G$4-Lähteandmed!$H$45*(Kraadpäevad!$G$4-Kraadpäevad!C3815)),Lähteandmed!$I$45)</f>
        <v/>
      </c>
      <c r="N3815" s="114">
        <f>IFERROR(($G$4-M3815)/($G$4-C3815),Lähteandmed!$H$45)</f>
        <v>0</v>
      </c>
      <c r="O3815" s="276">
        <f t="shared" si="119"/>
        <v>13.1</v>
      </c>
      <c r="P3815" s="276">
        <f>IF(O3815&lt;($G$6-1),Lähteandmed!$E$45*1.2*1.005*(($G$6-1)-O3815),0)</f>
        <v>6.8349808799999998</v>
      </c>
    </row>
    <row r="3816" spans="2:16">
      <c r="B3816" s="113">
        <v>3812</v>
      </c>
      <c r="C3816" s="113">
        <v>12.4</v>
      </c>
      <c r="D3816" s="276" t="str">
        <f t="shared" si="118"/>
        <v>0</v>
      </c>
      <c r="L3816" s="114">
        <f>IF(C3816&lt;$G$6,Lähteandmed!$E$45*1.2*1.005*($G$6-O3816),0)</f>
        <v>9.8143315199999979</v>
      </c>
      <c r="M3816" s="276" t="str">
        <f>IF(($G$4-Lähteandmed!$H$45*(Kraadpäevad!$G$4-Kraadpäevad!C3816))&gt;Lähteandmed!$I$45,($G$4-Lähteandmed!$H$45*(Kraadpäevad!$G$4-Kraadpäevad!C3816)),Lähteandmed!$I$45)</f>
        <v/>
      </c>
      <c r="N3816" s="114">
        <f>IFERROR(($G$4-M3816)/($G$4-C3816),Lähteandmed!$H$45)</f>
        <v>0</v>
      </c>
      <c r="O3816" s="276">
        <f t="shared" si="119"/>
        <v>12.4</v>
      </c>
      <c r="P3816" s="276">
        <f>IF(O3816&lt;($G$6-1),Lähteandmed!$E$45*1.2*1.005*(($G$6-1)-O3816),0)</f>
        <v>8.0617723199999993</v>
      </c>
    </row>
    <row r="3817" spans="2:16">
      <c r="B3817" s="113">
        <v>3813</v>
      </c>
      <c r="C3817" s="113">
        <v>11.8</v>
      </c>
      <c r="D3817" s="276" t="str">
        <f t="shared" si="118"/>
        <v>0</v>
      </c>
      <c r="L3817" s="114">
        <f>IF(C3817&lt;$G$6,Lähteandmed!$E$45*1.2*1.005*($G$6-O3817),0)</f>
        <v>10.865867039999998</v>
      </c>
      <c r="M3817" s="276" t="str">
        <f>IF(($G$4-Lähteandmed!$H$45*(Kraadpäevad!$G$4-Kraadpäevad!C3817))&gt;Lähteandmed!$I$45,($G$4-Lähteandmed!$H$45*(Kraadpäevad!$G$4-Kraadpäevad!C3817)),Lähteandmed!$I$45)</f>
        <v/>
      </c>
      <c r="N3817" s="114">
        <f>IFERROR(($G$4-M3817)/($G$4-C3817),Lähteandmed!$H$45)</f>
        <v>0</v>
      </c>
      <c r="O3817" s="276">
        <f t="shared" si="119"/>
        <v>11.8</v>
      </c>
      <c r="P3817" s="276">
        <f>IF(O3817&lt;($G$6-1),Lähteandmed!$E$45*1.2*1.005*(($G$6-1)-O3817),0)</f>
        <v>9.1133078399999974</v>
      </c>
    </row>
    <row r="3818" spans="2:16">
      <c r="B3818" s="113">
        <v>3814</v>
      </c>
      <c r="C3818" s="113">
        <v>11.1</v>
      </c>
      <c r="D3818" s="276" t="str">
        <f t="shared" si="118"/>
        <v>0</v>
      </c>
      <c r="L3818" s="114">
        <f>IF(C3818&lt;$G$6,Lähteandmed!$E$45*1.2*1.005*($G$6-O3818),0)</f>
        <v>12.092658479999999</v>
      </c>
      <c r="M3818" s="276" t="str">
        <f>IF(($G$4-Lähteandmed!$H$45*(Kraadpäevad!$G$4-Kraadpäevad!C3818))&gt;Lähteandmed!$I$45,($G$4-Lähteandmed!$H$45*(Kraadpäevad!$G$4-Kraadpäevad!C3818)),Lähteandmed!$I$45)</f>
        <v/>
      </c>
      <c r="N3818" s="114">
        <f>IFERROR(($G$4-M3818)/($G$4-C3818),Lähteandmed!$H$45)</f>
        <v>0</v>
      </c>
      <c r="O3818" s="276">
        <f t="shared" si="119"/>
        <v>11.1</v>
      </c>
      <c r="P3818" s="276">
        <f>IF(O3818&lt;($G$6-1),Lähteandmed!$E$45*1.2*1.005*(($G$6-1)-O3818),0)</f>
        <v>10.34009928</v>
      </c>
    </row>
    <row r="3819" spans="2:16">
      <c r="B3819" s="113">
        <v>3815</v>
      </c>
      <c r="C3819" s="113">
        <v>10.4</v>
      </c>
      <c r="D3819" s="276" t="str">
        <f t="shared" si="118"/>
        <v>0</v>
      </c>
      <c r="L3819" s="114">
        <f>IF(C3819&lt;$G$6,Lähteandmed!$E$45*1.2*1.005*($G$6-O3819),0)</f>
        <v>13.319449919999998</v>
      </c>
      <c r="M3819" s="276" t="str">
        <f>IF(($G$4-Lähteandmed!$H$45*(Kraadpäevad!$G$4-Kraadpäevad!C3819))&gt;Lähteandmed!$I$45,($G$4-Lähteandmed!$H$45*(Kraadpäevad!$G$4-Kraadpäevad!C3819)),Lähteandmed!$I$45)</f>
        <v/>
      </c>
      <c r="N3819" s="114">
        <f>IFERROR(($G$4-M3819)/($G$4-C3819),Lähteandmed!$H$45)</f>
        <v>0</v>
      </c>
      <c r="O3819" s="276">
        <f t="shared" si="119"/>
        <v>10.4</v>
      </c>
      <c r="P3819" s="276">
        <f>IF(O3819&lt;($G$6-1),Lähteandmed!$E$45*1.2*1.005*(($G$6-1)-O3819),0)</f>
        <v>11.566890719999998</v>
      </c>
    </row>
    <row r="3820" spans="2:16">
      <c r="B3820" s="113">
        <v>3816</v>
      </c>
      <c r="C3820" s="113">
        <v>9.6999999999999993</v>
      </c>
      <c r="D3820" s="276">
        <f t="shared" si="118"/>
        <v>0.28879749586558034</v>
      </c>
      <c r="L3820" s="114">
        <f>IF(C3820&lt;$G$6,Lähteandmed!$E$45*1.2*1.005*($G$6-O3820),0)</f>
        <v>14.54624136</v>
      </c>
      <c r="M3820" s="276" t="str">
        <f>IF(($G$4-Lähteandmed!$H$45*(Kraadpäevad!$G$4-Kraadpäevad!C3820))&gt;Lähteandmed!$I$45,($G$4-Lähteandmed!$H$45*(Kraadpäevad!$G$4-Kraadpäevad!C3820)),Lähteandmed!$I$45)</f>
        <v/>
      </c>
      <c r="N3820" s="114">
        <f>IFERROR(($G$4-M3820)/($G$4-C3820),Lähteandmed!$H$45)</f>
        <v>0</v>
      </c>
      <c r="O3820" s="276">
        <f t="shared" si="119"/>
        <v>9.6999999999999993</v>
      </c>
      <c r="P3820" s="276">
        <f>IF(O3820&lt;($G$6-1),Lähteandmed!$E$45*1.2*1.005*(($G$6-1)-O3820),0)</f>
        <v>12.793682159999999</v>
      </c>
    </row>
    <row r="3821" spans="2:16">
      <c r="B3821" s="113">
        <v>3817</v>
      </c>
      <c r="C3821" s="113">
        <v>9.1999999999999993</v>
      </c>
      <c r="D3821" s="276">
        <f t="shared" si="118"/>
        <v>0.78879749586558034</v>
      </c>
      <c r="L3821" s="114">
        <f>IF(C3821&lt;$G$6,Lähteandmed!$E$45*1.2*1.005*($G$6-O3821),0)</f>
        <v>15.42252096</v>
      </c>
      <c r="M3821" s="276" t="str">
        <f>IF(($G$4-Lähteandmed!$H$45*(Kraadpäevad!$G$4-Kraadpäevad!C3821))&gt;Lähteandmed!$I$45,($G$4-Lähteandmed!$H$45*(Kraadpäevad!$G$4-Kraadpäevad!C3821)),Lähteandmed!$I$45)</f>
        <v/>
      </c>
      <c r="N3821" s="114">
        <f>IFERROR(($G$4-M3821)/($G$4-C3821),Lähteandmed!$H$45)</f>
        <v>0</v>
      </c>
      <c r="O3821" s="276">
        <f t="shared" si="119"/>
        <v>9.1999999999999993</v>
      </c>
      <c r="P3821" s="276">
        <f>IF(O3821&lt;($G$6-1),Lähteandmed!$E$45*1.2*1.005*(($G$6-1)-O3821),0)</f>
        <v>13.66996176</v>
      </c>
    </row>
    <row r="3822" spans="2:16">
      <c r="B3822" s="113">
        <v>3818</v>
      </c>
      <c r="C3822" s="113">
        <v>8.8000000000000007</v>
      </c>
      <c r="D3822" s="276">
        <f t="shared" si="118"/>
        <v>1.1887974958655789</v>
      </c>
      <c r="L3822" s="114">
        <f>IF(C3822&lt;$G$6,Lähteandmed!$E$45*1.2*1.005*($G$6-O3822),0)</f>
        <v>16.123544639999999</v>
      </c>
      <c r="M3822" s="276" t="str">
        <f>IF(($G$4-Lähteandmed!$H$45*(Kraadpäevad!$G$4-Kraadpäevad!C3822))&gt;Lähteandmed!$I$45,($G$4-Lähteandmed!$H$45*(Kraadpäevad!$G$4-Kraadpäevad!C3822)),Lähteandmed!$I$45)</f>
        <v/>
      </c>
      <c r="N3822" s="114">
        <f>IFERROR(($G$4-M3822)/($G$4-C3822),Lähteandmed!$H$45)</f>
        <v>0</v>
      </c>
      <c r="O3822" s="276">
        <f t="shared" si="119"/>
        <v>8.8000000000000007</v>
      </c>
      <c r="P3822" s="276">
        <f>IF(O3822&lt;($G$6-1),Lähteandmed!$E$45*1.2*1.005*(($G$6-1)-O3822),0)</f>
        <v>14.370985439999998</v>
      </c>
    </row>
    <row r="3823" spans="2:16">
      <c r="B3823" s="113">
        <v>3819</v>
      </c>
      <c r="C3823" s="113">
        <v>8.3000000000000007</v>
      </c>
      <c r="D3823" s="276">
        <f t="shared" si="118"/>
        <v>1.6887974958655789</v>
      </c>
      <c r="L3823" s="114">
        <f>IF(C3823&lt;$G$6,Lähteandmed!$E$45*1.2*1.005*($G$6-O3823),0)</f>
        <v>16.999824239999999</v>
      </c>
      <c r="M3823" s="276" t="str">
        <f>IF(($G$4-Lähteandmed!$H$45*(Kraadpäevad!$G$4-Kraadpäevad!C3823))&gt;Lähteandmed!$I$45,($G$4-Lähteandmed!$H$45*(Kraadpäevad!$G$4-Kraadpäevad!C3823)),Lähteandmed!$I$45)</f>
        <v/>
      </c>
      <c r="N3823" s="114">
        <f>IFERROR(($G$4-M3823)/($G$4-C3823),Lähteandmed!$H$45)</f>
        <v>0</v>
      </c>
      <c r="O3823" s="276">
        <f t="shared" si="119"/>
        <v>8.3000000000000007</v>
      </c>
      <c r="P3823" s="276">
        <f>IF(O3823&lt;($G$6-1),Lähteandmed!$E$45*1.2*1.005*(($G$6-1)-O3823),0)</f>
        <v>15.247265039999998</v>
      </c>
    </row>
    <row r="3824" spans="2:16">
      <c r="B3824" s="113">
        <v>3820</v>
      </c>
      <c r="C3824" s="113">
        <v>8.1999999999999993</v>
      </c>
      <c r="D3824" s="276">
        <f t="shared" si="118"/>
        <v>1.7887974958655803</v>
      </c>
      <c r="L3824" s="114">
        <f>IF(C3824&lt;$G$6,Lähteandmed!$E$45*1.2*1.005*($G$6-O3824),0)</f>
        <v>17.17508016</v>
      </c>
      <c r="M3824" s="276" t="str">
        <f>IF(($G$4-Lähteandmed!$H$45*(Kraadpäevad!$G$4-Kraadpäevad!C3824))&gt;Lähteandmed!$I$45,($G$4-Lähteandmed!$H$45*(Kraadpäevad!$G$4-Kraadpäevad!C3824)),Lähteandmed!$I$45)</f>
        <v/>
      </c>
      <c r="N3824" s="114">
        <f>IFERROR(($G$4-M3824)/($G$4-C3824),Lähteandmed!$H$45)</f>
        <v>0</v>
      </c>
      <c r="O3824" s="276">
        <f t="shared" si="119"/>
        <v>8.1999999999999993</v>
      </c>
      <c r="P3824" s="276">
        <f>IF(O3824&lt;($G$6-1),Lähteandmed!$E$45*1.2*1.005*(($G$6-1)-O3824),0)</f>
        <v>15.42252096</v>
      </c>
    </row>
    <row r="3825" spans="2:16">
      <c r="B3825" s="113">
        <v>3821</v>
      </c>
      <c r="C3825" s="113">
        <v>8.1</v>
      </c>
      <c r="D3825" s="276">
        <f t="shared" si="118"/>
        <v>1.88879749586558</v>
      </c>
      <c r="L3825" s="114">
        <f>IF(C3825&lt;$G$6,Lähteandmed!$E$45*1.2*1.005*($G$6-O3825),0)</f>
        <v>17.350336079999998</v>
      </c>
      <c r="M3825" s="276" t="str">
        <f>IF(($G$4-Lähteandmed!$H$45*(Kraadpäevad!$G$4-Kraadpäevad!C3825))&gt;Lähteandmed!$I$45,($G$4-Lähteandmed!$H$45*(Kraadpäevad!$G$4-Kraadpäevad!C3825)),Lähteandmed!$I$45)</f>
        <v/>
      </c>
      <c r="N3825" s="114">
        <f>IFERROR(($G$4-M3825)/($G$4-C3825),Lähteandmed!$H$45)</f>
        <v>0</v>
      </c>
      <c r="O3825" s="276">
        <f t="shared" si="119"/>
        <v>8.1</v>
      </c>
      <c r="P3825" s="276">
        <f>IF(O3825&lt;($G$6-1),Lähteandmed!$E$45*1.2*1.005*(($G$6-1)-O3825),0)</f>
        <v>15.59777688</v>
      </c>
    </row>
    <row r="3826" spans="2:16">
      <c r="B3826" s="113">
        <v>3822</v>
      </c>
      <c r="C3826" s="113">
        <v>8</v>
      </c>
      <c r="D3826" s="276">
        <f t="shared" si="118"/>
        <v>1.9887974958655796</v>
      </c>
      <c r="L3826" s="114">
        <f>IF(C3826&lt;$G$6,Lähteandmed!$E$45*1.2*1.005*($G$6-O3826),0)</f>
        <v>17.525592</v>
      </c>
      <c r="M3826" s="276" t="str">
        <f>IF(($G$4-Lähteandmed!$H$45*(Kraadpäevad!$G$4-Kraadpäevad!C3826))&gt;Lähteandmed!$I$45,($G$4-Lähteandmed!$H$45*(Kraadpäevad!$G$4-Kraadpäevad!C3826)),Lähteandmed!$I$45)</f>
        <v/>
      </c>
      <c r="N3826" s="114">
        <f>IFERROR(($G$4-M3826)/($G$4-C3826),Lähteandmed!$H$45)</f>
        <v>0</v>
      </c>
      <c r="O3826" s="276">
        <f t="shared" si="119"/>
        <v>8</v>
      </c>
      <c r="P3826" s="276">
        <f>IF(O3826&lt;($G$6-1),Lähteandmed!$E$45*1.2*1.005*(($G$6-1)-O3826),0)</f>
        <v>15.773032799999999</v>
      </c>
    </row>
    <row r="3827" spans="2:16">
      <c r="B3827" s="113">
        <v>3823</v>
      </c>
      <c r="C3827" s="113">
        <v>8.3000000000000007</v>
      </c>
      <c r="D3827" s="276">
        <f t="shared" si="118"/>
        <v>1.6887974958655789</v>
      </c>
      <c r="L3827" s="114">
        <f>IF(C3827&lt;$G$6,Lähteandmed!$E$45*1.2*1.005*($G$6-O3827),0)</f>
        <v>16.999824239999999</v>
      </c>
      <c r="M3827" s="276" t="str">
        <f>IF(($G$4-Lähteandmed!$H$45*(Kraadpäevad!$G$4-Kraadpäevad!C3827))&gt;Lähteandmed!$I$45,($G$4-Lähteandmed!$H$45*(Kraadpäevad!$G$4-Kraadpäevad!C3827)),Lähteandmed!$I$45)</f>
        <v/>
      </c>
      <c r="N3827" s="114">
        <f>IFERROR(($G$4-M3827)/($G$4-C3827),Lähteandmed!$H$45)</f>
        <v>0</v>
      </c>
      <c r="O3827" s="276">
        <f t="shared" si="119"/>
        <v>8.3000000000000007</v>
      </c>
      <c r="P3827" s="276">
        <f>IF(O3827&lt;($G$6-1),Lähteandmed!$E$45*1.2*1.005*(($G$6-1)-O3827),0)</f>
        <v>15.247265039999998</v>
      </c>
    </row>
    <row r="3828" spans="2:16">
      <c r="B3828" s="113">
        <v>3824</v>
      </c>
      <c r="C3828" s="113">
        <v>8.6</v>
      </c>
      <c r="D3828" s="276">
        <f t="shared" si="118"/>
        <v>1.38879749586558</v>
      </c>
      <c r="L3828" s="114">
        <f>IF(C3828&lt;$G$6,Lähteandmed!$E$45*1.2*1.005*($G$6-O3828),0)</f>
        <v>16.474056479999998</v>
      </c>
      <c r="M3828" s="276" t="str">
        <f>IF(($G$4-Lähteandmed!$H$45*(Kraadpäevad!$G$4-Kraadpäevad!C3828))&gt;Lähteandmed!$I$45,($G$4-Lähteandmed!$H$45*(Kraadpäevad!$G$4-Kraadpäevad!C3828)),Lähteandmed!$I$45)</f>
        <v/>
      </c>
      <c r="N3828" s="114">
        <f>IFERROR(($G$4-M3828)/($G$4-C3828),Lähteandmed!$H$45)</f>
        <v>0</v>
      </c>
      <c r="O3828" s="276">
        <f t="shared" si="119"/>
        <v>8.6</v>
      </c>
      <c r="P3828" s="276">
        <f>IF(O3828&lt;($G$6-1),Lähteandmed!$E$45*1.2*1.005*(($G$6-1)-O3828),0)</f>
        <v>14.721497279999999</v>
      </c>
    </row>
    <row r="3829" spans="2:16">
      <c r="B3829" s="113">
        <v>3825</v>
      </c>
      <c r="C3829" s="113">
        <v>8.9</v>
      </c>
      <c r="D3829" s="276">
        <f t="shared" si="118"/>
        <v>1.0887974958655793</v>
      </c>
      <c r="L3829" s="114">
        <f>IF(C3829&lt;$G$6,Lähteandmed!$E$45*1.2*1.005*($G$6-O3829),0)</f>
        <v>15.948288719999999</v>
      </c>
      <c r="M3829" s="276" t="str">
        <f>IF(($G$4-Lähteandmed!$H$45*(Kraadpäevad!$G$4-Kraadpäevad!C3829))&gt;Lähteandmed!$I$45,($G$4-Lähteandmed!$H$45*(Kraadpäevad!$G$4-Kraadpäevad!C3829)),Lähteandmed!$I$45)</f>
        <v/>
      </c>
      <c r="N3829" s="114">
        <f>IFERROR(($G$4-M3829)/($G$4-C3829),Lähteandmed!$H$45)</f>
        <v>0</v>
      </c>
      <c r="O3829" s="276">
        <f t="shared" si="119"/>
        <v>8.9</v>
      </c>
      <c r="P3829" s="276">
        <f>IF(O3829&lt;($G$6-1),Lähteandmed!$E$45*1.2*1.005*(($G$6-1)-O3829),0)</f>
        <v>14.195729519999999</v>
      </c>
    </row>
    <row r="3830" spans="2:16">
      <c r="B3830" s="113">
        <v>3826</v>
      </c>
      <c r="C3830" s="113">
        <v>9.9</v>
      </c>
      <c r="D3830" s="276">
        <f t="shared" si="118"/>
        <v>8.8797495865579279E-2</v>
      </c>
      <c r="L3830" s="114">
        <f>IF(C3830&lt;$G$6,Lähteandmed!$E$45*1.2*1.005*($G$6-O3830),0)</f>
        <v>14.195729519999999</v>
      </c>
      <c r="M3830" s="276" t="str">
        <f>IF(($G$4-Lähteandmed!$H$45*(Kraadpäevad!$G$4-Kraadpäevad!C3830))&gt;Lähteandmed!$I$45,($G$4-Lähteandmed!$H$45*(Kraadpäevad!$G$4-Kraadpäevad!C3830)),Lähteandmed!$I$45)</f>
        <v/>
      </c>
      <c r="N3830" s="114">
        <f>IFERROR(($G$4-M3830)/($G$4-C3830),Lähteandmed!$H$45)</f>
        <v>0</v>
      </c>
      <c r="O3830" s="276">
        <f t="shared" si="119"/>
        <v>9.9</v>
      </c>
      <c r="P3830" s="276">
        <f>IF(O3830&lt;($G$6-1),Lähteandmed!$E$45*1.2*1.005*(($G$6-1)-O3830),0)</f>
        <v>12.443170319999998</v>
      </c>
    </row>
    <row r="3831" spans="2:16">
      <c r="B3831" s="113">
        <v>3827</v>
      </c>
      <c r="C3831" s="113">
        <v>10.8</v>
      </c>
      <c r="D3831" s="276" t="str">
        <f t="shared" si="118"/>
        <v>0</v>
      </c>
      <c r="L3831" s="114">
        <f>IF(C3831&lt;$G$6,Lähteandmed!$E$45*1.2*1.005*($G$6-O3831),0)</f>
        <v>12.618426239999998</v>
      </c>
      <c r="M3831" s="276" t="str">
        <f>IF(($G$4-Lähteandmed!$H$45*(Kraadpäevad!$G$4-Kraadpäevad!C3831))&gt;Lähteandmed!$I$45,($G$4-Lähteandmed!$H$45*(Kraadpäevad!$G$4-Kraadpäevad!C3831)),Lähteandmed!$I$45)</f>
        <v/>
      </c>
      <c r="N3831" s="114">
        <f>IFERROR(($G$4-M3831)/($G$4-C3831),Lähteandmed!$H$45)</f>
        <v>0</v>
      </c>
      <c r="O3831" s="276">
        <f t="shared" si="119"/>
        <v>10.8</v>
      </c>
      <c r="P3831" s="276">
        <f>IF(O3831&lt;($G$6-1),Lähteandmed!$E$45*1.2*1.005*(($G$6-1)-O3831),0)</f>
        <v>10.865867039999998</v>
      </c>
    </row>
    <row r="3832" spans="2:16">
      <c r="B3832" s="113">
        <v>3828</v>
      </c>
      <c r="C3832" s="113">
        <v>11.8</v>
      </c>
      <c r="D3832" s="276" t="str">
        <f t="shared" si="118"/>
        <v>0</v>
      </c>
      <c r="L3832" s="114">
        <f>IF(C3832&lt;$G$6,Lähteandmed!$E$45*1.2*1.005*($G$6-O3832),0)</f>
        <v>10.865867039999998</v>
      </c>
      <c r="M3832" s="276" t="str">
        <f>IF(($G$4-Lähteandmed!$H$45*(Kraadpäevad!$G$4-Kraadpäevad!C3832))&gt;Lähteandmed!$I$45,($G$4-Lähteandmed!$H$45*(Kraadpäevad!$G$4-Kraadpäevad!C3832)),Lähteandmed!$I$45)</f>
        <v/>
      </c>
      <c r="N3832" s="114">
        <f>IFERROR(($G$4-M3832)/($G$4-C3832),Lähteandmed!$H$45)</f>
        <v>0</v>
      </c>
      <c r="O3832" s="276">
        <f t="shared" si="119"/>
        <v>11.8</v>
      </c>
      <c r="P3832" s="276">
        <f>IF(O3832&lt;($G$6-1),Lähteandmed!$E$45*1.2*1.005*(($G$6-1)-O3832),0)</f>
        <v>9.1133078399999974</v>
      </c>
    </row>
    <row r="3833" spans="2:16">
      <c r="B3833" s="113">
        <v>3829</v>
      </c>
      <c r="C3833" s="113">
        <v>12.1</v>
      </c>
      <c r="D3833" s="276" t="str">
        <f t="shared" si="118"/>
        <v>0</v>
      </c>
      <c r="L3833" s="114">
        <f>IF(C3833&lt;$G$6,Lähteandmed!$E$45*1.2*1.005*($G$6-O3833),0)</f>
        <v>10.34009928</v>
      </c>
      <c r="M3833" s="276" t="str">
        <f>IF(($G$4-Lähteandmed!$H$45*(Kraadpäevad!$G$4-Kraadpäevad!C3833))&gt;Lähteandmed!$I$45,($G$4-Lähteandmed!$H$45*(Kraadpäevad!$G$4-Kraadpäevad!C3833)),Lähteandmed!$I$45)</f>
        <v/>
      </c>
      <c r="N3833" s="114">
        <f>IFERROR(($G$4-M3833)/($G$4-C3833),Lähteandmed!$H$45)</f>
        <v>0</v>
      </c>
      <c r="O3833" s="276">
        <f t="shared" si="119"/>
        <v>12.1</v>
      </c>
      <c r="P3833" s="276">
        <f>IF(O3833&lt;($G$6-1),Lähteandmed!$E$45*1.2*1.005*(($G$6-1)-O3833),0)</f>
        <v>8.5875400800000001</v>
      </c>
    </row>
    <row r="3834" spans="2:16">
      <c r="B3834" s="113">
        <v>3830</v>
      </c>
      <c r="C3834" s="113">
        <v>12.5</v>
      </c>
      <c r="D3834" s="276" t="str">
        <f t="shared" si="118"/>
        <v>0</v>
      </c>
      <c r="L3834" s="114">
        <f>IF(C3834&lt;$G$6,Lähteandmed!$E$45*1.2*1.005*($G$6-O3834),0)</f>
        <v>9.6390756</v>
      </c>
      <c r="M3834" s="276" t="str">
        <f>IF(($G$4-Lähteandmed!$H$45*(Kraadpäevad!$G$4-Kraadpäevad!C3834))&gt;Lähteandmed!$I$45,($G$4-Lähteandmed!$H$45*(Kraadpäevad!$G$4-Kraadpäevad!C3834)),Lähteandmed!$I$45)</f>
        <v/>
      </c>
      <c r="N3834" s="114">
        <f>IFERROR(($G$4-M3834)/($G$4-C3834),Lähteandmed!$H$45)</f>
        <v>0</v>
      </c>
      <c r="O3834" s="276">
        <f t="shared" si="119"/>
        <v>12.5</v>
      </c>
      <c r="P3834" s="276">
        <f>IF(O3834&lt;($G$6-1),Lähteandmed!$E$45*1.2*1.005*(($G$6-1)-O3834),0)</f>
        <v>7.8865163999999996</v>
      </c>
    </row>
    <row r="3835" spans="2:16">
      <c r="B3835" s="113">
        <v>3831</v>
      </c>
      <c r="C3835" s="113">
        <v>12.8</v>
      </c>
      <c r="D3835" s="276" t="str">
        <f t="shared" si="118"/>
        <v>0</v>
      </c>
      <c r="L3835" s="114">
        <f>IF(C3835&lt;$G$6,Lähteandmed!$E$45*1.2*1.005*($G$6-O3835),0)</f>
        <v>9.1133078399999974</v>
      </c>
      <c r="M3835" s="276" t="str">
        <f>IF(($G$4-Lähteandmed!$H$45*(Kraadpäevad!$G$4-Kraadpäevad!C3835))&gt;Lähteandmed!$I$45,($G$4-Lähteandmed!$H$45*(Kraadpäevad!$G$4-Kraadpäevad!C3835)),Lähteandmed!$I$45)</f>
        <v/>
      </c>
      <c r="N3835" s="114">
        <f>IFERROR(($G$4-M3835)/($G$4-C3835),Lähteandmed!$H$45)</f>
        <v>0</v>
      </c>
      <c r="O3835" s="276">
        <f t="shared" si="119"/>
        <v>12.8</v>
      </c>
      <c r="P3835" s="276">
        <f>IF(O3835&lt;($G$6-1),Lähteandmed!$E$45*1.2*1.005*(($G$6-1)-O3835),0)</f>
        <v>7.360748639999998</v>
      </c>
    </row>
    <row r="3836" spans="2:16">
      <c r="B3836" s="113">
        <v>3832</v>
      </c>
      <c r="C3836" s="113">
        <v>12.9</v>
      </c>
      <c r="D3836" s="276" t="str">
        <f t="shared" si="118"/>
        <v>0</v>
      </c>
      <c r="L3836" s="114">
        <f>IF(C3836&lt;$G$6,Lähteandmed!$E$45*1.2*1.005*($G$6-O3836),0)</f>
        <v>8.9380519199999995</v>
      </c>
      <c r="M3836" s="276" t="str">
        <f>IF(($G$4-Lähteandmed!$H$45*(Kraadpäevad!$G$4-Kraadpäevad!C3836))&gt;Lähteandmed!$I$45,($G$4-Lähteandmed!$H$45*(Kraadpäevad!$G$4-Kraadpäevad!C3836)),Lähteandmed!$I$45)</f>
        <v/>
      </c>
      <c r="N3836" s="114">
        <f>IFERROR(($G$4-M3836)/($G$4-C3836),Lähteandmed!$H$45)</f>
        <v>0</v>
      </c>
      <c r="O3836" s="276">
        <f t="shared" si="119"/>
        <v>12.9</v>
      </c>
      <c r="P3836" s="276">
        <f>IF(O3836&lt;($G$6-1),Lähteandmed!$E$45*1.2*1.005*(($G$6-1)-O3836),0)</f>
        <v>7.1854927199999992</v>
      </c>
    </row>
    <row r="3837" spans="2:16">
      <c r="B3837" s="113">
        <v>3833</v>
      </c>
      <c r="C3837" s="113">
        <v>12.9</v>
      </c>
      <c r="D3837" s="276" t="str">
        <f t="shared" si="118"/>
        <v>0</v>
      </c>
      <c r="L3837" s="114">
        <f>IF(C3837&lt;$G$6,Lähteandmed!$E$45*1.2*1.005*($G$6-O3837),0)</f>
        <v>8.9380519199999995</v>
      </c>
      <c r="M3837" s="276" t="str">
        <f>IF(($G$4-Lähteandmed!$H$45*(Kraadpäevad!$G$4-Kraadpäevad!C3837))&gt;Lähteandmed!$I$45,($G$4-Lähteandmed!$H$45*(Kraadpäevad!$G$4-Kraadpäevad!C3837)),Lähteandmed!$I$45)</f>
        <v/>
      </c>
      <c r="N3837" s="114">
        <f>IFERROR(($G$4-M3837)/($G$4-C3837),Lähteandmed!$H$45)</f>
        <v>0</v>
      </c>
      <c r="O3837" s="276">
        <f t="shared" si="119"/>
        <v>12.9</v>
      </c>
      <c r="P3837" s="276">
        <f>IF(O3837&lt;($G$6-1),Lähteandmed!$E$45*1.2*1.005*(($G$6-1)-O3837),0)</f>
        <v>7.1854927199999992</v>
      </c>
    </row>
    <row r="3838" spans="2:16">
      <c r="B3838" s="113">
        <v>3834</v>
      </c>
      <c r="C3838" s="113">
        <v>13</v>
      </c>
      <c r="D3838" s="276" t="str">
        <f t="shared" si="118"/>
        <v>0</v>
      </c>
      <c r="L3838" s="114">
        <f>IF(C3838&lt;$G$6,Lähteandmed!$E$45*1.2*1.005*($G$6-O3838),0)</f>
        <v>8.7627959999999998</v>
      </c>
      <c r="M3838" s="276" t="str">
        <f>IF(($G$4-Lähteandmed!$H$45*(Kraadpäevad!$G$4-Kraadpäevad!C3838))&gt;Lähteandmed!$I$45,($G$4-Lähteandmed!$H$45*(Kraadpäevad!$G$4-Kraadpäevad!C3838)),Lähteandmed!$I$45)</f>
        <v/>
      </c>
      <c r="N3838" s="114">
        <f>IFERROR(($G$4-M3838)/($G$4-C3838),Lähteandmed!$H$45)</f>
        <v>0</v>
      </c>
      <c r="O3838" s="276">
        <f t="shared" si="119"/>
        <v>13</v>
      </c>
      <c r="P3838" s="276">
        <f>IF(O3838&lt;($G$6-1),Lähteandmed!$E$45*1.2*1.005*(($G$6-1)-O3838),0)</f>
        <v>7.0102367999999995</v>
      </c>
    </row>
    <row r="3839" spans="2:16">
      <c r="B3839" s="113">
        <v>3835</v>
      </c>
      <c r="C3839" s="113">
        <v>12.6</v>
      </c>
      <c r="D3839" s="276" t="str">
        <f t="shared" si="118"/>
        <v>0</v>
      </c>
      <c r="L3839" s="114">
        <f>IF(C3839&lt;$G$6,Lähteandmed!$E$45*1.2*1.005*($G$6-O3839),0)</f>
        <v>9.4638196800000003</v>
      </c>
      <c r="M3839" s="276" t="str">
        <f>IF(($G$4-Lähteandmed!$H$45*(Kraadpäevad!$G$4-Kraadpäevad!C3839))&gt;Lähteandmed!$I$45,($G$4-Lähteandmed!$H$45*(Kraadpäevad!$G$4-Kraadpäevad!C3839)),Lähteandmed!$I$45)</f>
        <v/>
      </c>
      <c r="N3839" s="114">
        <f>IFERROR(($G$4-M3839)/($G$4-C3839),Lähteandmed!$H$45)</f>
        <v>0</v>
      </c>
      <c r="O3839" s="276">
        <f t="shared" si="119"/>
        <v>12.6</v>
      </c>
      <c r="P3839" s="276">
        <f>IF(O3839&lt;($G$6-1),Lähteandmed!$E$45*1.2*1.005*(($G$6-1)-O3839),0)</f>
        <v>7.71126048</v>
      </c>
    </row>
    <row r="3840" spans="2:16">
      <c r="B3840" s="113">
        <v>3836</v>
      </c>
      <c r="C3840" s="113">
        <v>12.2</v>
      </c>
      <c r="D3840" s="276" t="str">
        <f t="shared" si="118"/>
        <v>0</v>
      </c>
      <c r="L3840" s="114">
        <f>IF(C3840&lt;$G$6,Lähteandmed!$E$45*1.2*1.005*($G$6-O3840),0)</f>
        <v>10.164843360000001</v>
      </c>
      <c r="M3840" s="276" t="str">
        <f>IF(($G$4-Lähteandmed!$H$45*(Kraadpäevad!$G$4-Kraadpäevad!C3840))&gt;Lähteandmed!$I$45,($G$4-Lähteandmed!$H$45*(Kraadpäevad!$G$4-Kraadpäevad!C3840)),Lähteandmed!$I$45)</f>
        <v/>
      </c>
      <c r="N3840" s="114">
        <f>IFERROR(($G$4-M3840)/($G$4-C3840),Lähteandmed!$H$45)</f>
        <v>0</v>
      </c>
      <c r="O3840" s="276">
        <f t="shared" si="119"/>
        <v>12.2</v>
      </c>
      <c r="P3840" s="276">
        <f>IF(O3840&lt;($G$6-1),Lähteandmed!$E$45*1.2*1.005*(($G$6-1)-O3840),0)</f>
        <v>8.4122841600000005</v>
      </c>
    </row>
    <row r="3841" spans="2:16">
      <c r="B3841" s="113">
        <v>3837</v>
      </c>
      <c r="C3841" s="113">
        <v>11.8</v>
      </c>
      <c r="D3841" s="276" t="str">
        <f t="shared" si="118"/>
        <v>0</v>
      </c>
      <c r="L3841" s="114">
        <f>IF(C3841&lt;$G$6,Lähteandmed!$E$45*1.2*1.005*($G$6-O3841),0)</f>
        <v>10.865867039999998</v>
      </c>
      <c r="M3841" s="276" t="str">
        <f>IF(($G$4-Lähteandmed!$H$45*(Kraadpäevad!$G$4-Kraadpäevad!C3841))&gt;Lähteandmed!$I$45,($G$4-Lähteandmed!$H$45*(Kraadpäevad!$G$4-Kraadpäevad!C3841)),Lähteandmed!$I$45)</f>
        <v/>
      </c>
      <c r="N3841" s="114">
        <f>IFERROR(($G$4-M3841)/($G$4-C3841),Lähteandmed!$H$45)</f>
        <v>0</v>
      </c>
      <c r="O3841" s="276">
        <f t="shared" si="119"/>
        <v>11.8</v>
      </c>
      <c r="P3841" s="276">
        <f>IF(O3841&lt;($G$6-1),Lähteandmed!$E$45*1.2*1.005*(($G$6-1)-O3841),0)</f>
        <v>9.1133078399999974</v>
      </c>
    </row>
    <row r="3842" spans="2:16">
      <c r="B3842" s="113">
        <v>3838</v>
      </c>
      <c r="C3842" s="113">
        <v>10.5</v>
      </c>
      <c r="D3842" s="276" t="str">
        <f t="shared" si="118"/>
        <v>0</v>
      </c>
      <c r="L3842" s="114">
        <f>IF(C3842&lt;$G$6,Lähteandmed!$E$45*1.2*1.005*($G$6-O3842),0)</f>
        <v>13.144193999999999</v>
      </c>
      <c r="M3842" s="276" t="str">
        <f>IF(($G$4-Lähteandmed!$H$45*(Kraadpäevad!$G$4-Kraadpäevad!C3842))&gt;Lähteandmed!$I$45,($G$4-Lähteandmed!$H$45*(Kraadpäevad!$G$4-Kraadpäevad!C3842)),Lähteandmed!$I$45)</f>
        <v/>
      </c>
      <c r="N3842" s="114">
        <f>IFERROR(($G$4-M3842)/($G$4-C3842),Lähteandmed!$H$45)</f>
        <v>0</v>
      </c>
      <c r="O3842" s="276">
        <f t="shared" si="119"/>
        <v>10.5</v>
      </c>
      <c r="P3842" s="276">
        <f>IF(O3842&lt;($G$6-1),Lähteandmed!$E$45*1.2*1.005*(($G$6-1)-O3842),0)</f>
        <v>11.391634799999999</v>
      </c>
    </row>
    <row r="3843" spans="2:16">
      <c r="B3843" s="113">
        <v>3839</v>
      </c>
      <c r="C3843" s="113">
        <v>9.3000000000000007</v>
      </c>
      <c r="D3843" s="276">
        <f t="shared" si="118"/>
        <v>0.68879749586557892</v>
      </c>
      <c r="L3843" s="114">
        <f>IF(C3843&lt;$G$6,Lähteandmed!$E$45*1.2*1.005*($G$6-O3843),0)</f>
        <v>15.247265039999998</v>
      </c>
      <c r="M3843" s="276" t="str">
        <f>IF(($G$4-Lähteandmed!$H$45*(Kraadpäevad!$G$4-Kraadpäevad!C3843))&gt;Lähteandmed!$I$45,($G$4-Lähteandmed!$H$45*(Kraadpäevad!$G$4-Kraadpäevad!C3843)),Lähteandmed!$I$45)</f>
        <v/>
      </c>
      <c r="N3843" s="114">
        <f>IFERROR(($G$4-M3843)/($G$4-C3843),Lähteandmed!$H$45)</f>
        <v>0</v>
      </c>
      <c r="O3843" s="276">
        <f t="shared" si="119"/>
        <v>9.3000000000000007</v>
      </c>
      <c r="P3843" s="276">
        <f>IF(O3843&lt;($G$6-1),Lähteandmed!$E$45*1.2*1.005*(($G$6-1)-O3843),0)</f>
        <v>13.494705839999998</v>
      </c>
    </row>
    <row r="3844" spans="2:16">
      <c r="B3844" s="113">
        <v>3840</v>
      </c>
      <c r="C3844" s="113">
        <v>8</v>
      </c>
      <c r="D3844" s="276">
        <f t="shared" ref="D3844:D3907" si="120">IFERROR(IF($G$5-C3844&gt;0,$G$5-C3844,"0"),0)</f>
        <v>1.9887974958655796</v>
      </c>
      <c r="L3844" s="114">
        <f>IF(C3844&lt;$G$6,Lähteandmed!$E$45*1.2*1.005*($G$6-O3844),0)</f>
        <v>17.525592</v>
      </c>
      <c r="M3844" s="276" t="str">
        <f>IF(($G$4-Lähteandmed!$H$45*(Kraadpäevad!$G$4-Kraadpäevad!C3844))&gt;Lähteandmed!$I$45,($G$4-Lähteandmed!$H$45*(Kraadpäevad!$G$4-Kraadpäevad!C3844)),Lähteandmed!$I$45)</f>
        <v/>
      </c>
      <c r="N3844" s="114">
        <f>IFERROR(($G$4-M3844)/($G$4-C3844),Lähteandmed!$H$45)</f>
        <v>0</v>
      </c>
      <c r="O3844" s="276">
        <f t="shared" ref="O3844:O3907" si="121">N3844*($G$4-C3844)+C3844</f>
        <v>8</v>
      </c>
      <c r="P3844" s="276">
        <f>IF(O3844&lt;($G$6-1),Lähteandmed!$E$45*1.2*1.005*(($G$6-1)-O3844),0)</f>
        <v>15.773032799999999</v>
      </c>
    </row>
    <row r="3845" spans="2:16">
      <c r="B3845" s="113">
        <v>3841</v>
      </c>
      <c r="C3845" s="113">
        <v>7.6</v>
      </c>
      <c r="D3845" s="276">
        <f t="shared" si="120"/>
        <v>2.38879749586558</v>
      </c>
      <c r="L3845" s="114">
        <f>IF(C3845&lt;$G$6,Lähteandmed!$E$45*1.2*1.005*($G$6-O3845),0)</f>
        <v>18.226615679999998</v>
      </c>
      <c r="M3845" s="276" t="str">
        <f>IF(($G$4-Lähteandmed!$H$45*(Kraadpäevad!$G$4-Kraadpäevad!C3845))&gt;Lähteandmed!$I$45,($G$4-Lähteandmed!$H$45*(Kraadpäevad!$G$4-Kraadpäevad!C3845)),Lähteandmed!$I$45)</f>
        <v/>
      </c>
      <c r="N3845" s="114">
        <f>IFERROR(($G$4-M3845)/($G$4-C3845),Lähteandmed!$H$45)</f>
        <v>0</v>
      </c>
      <c r="O3845" s="276">
        <f t="shared" si="121"/>
        <v>7.6</v>
      </c>
      <c r="P3845" s="276">
        <f>IF(O3845&lt;($G$6-1),Lähteandmed!$E$45*1.2*1.005*(($G$6-1)-O3845),0)</f>
        <v>16.474056479999998</v>
      </c>
    </row>
    <row r="3846" spans="2:16">
      <c r="B3846" s="113">
        <v>3842</v>
      </c>
      <c r="C3846" s="113">
        <v>7.1</v>
      </c>
      <c r="D3846" s="276">
        <f t="shared" si="120"/>
        <v>2.88879749586558</v>
      </c>
      <c r="L3846" s="114">
        <f>IF(C3846&lt;$G$6,Lähteandmed!$E$45*1.2*1.005*($G$6-O3846),0)</f>
        <v>19.102895279999998</v>
      </c>
      <c r="M3846" s="276" t="str">
        <f>IF(($G$4-Lähteandmed!$H$45*(Kraadpäevad!$G$4-Kraadpäevad!C3846))&gt;Lähteandmed!$I$45,($G$4-Lähteandmed!$H$45*(Kraadpäevad!$G$4-Kraadpäevad!C3846)),Lähteandmed!$I$45)</f>
        <v/>
      </c>
      <c r="N3846" s="114">
        <f>IFERROR(($G$4-M3846)/($G$4-C3846),Lähteandmed!$H$45)</f>
        <v>0</v>
      </c>
      <c r="O3846" s="276">
        <f t="shared" si="121"/>
        <v>7.1</v>
      </c>
      <c r="P3846" s="276">
        <f>IF(O3846&lt;($G$6-1),Lähteandmed!$E$45*1.2*1.005*(($G$6-1)-O3846),0)</f>
        <v>17.350336079999998</v>
      </c>
    </row>
    <row r="3847" spans="2:16">
      <c r="B3847" s="113">
        <v>3843</v>
      </c>
      <c r="C3847" s="113">
        <v>6.7</v>
      </c>
      <c r="D3847" s="276">
        <f t="shared" si="120"/>
        <v>3.2887974958655795</v>
      </c>
      <c r="L3847" s="114">
        <f>IF(C3847&lt;$G$6,Lähteandmed!$E$45*1.2*1.005*($G$6-O3847),0)</f>
        <v>19.803918960000001</v>
      </c>
      <c r="M3847" s="276" t="str">
        <f>IF(($G$4-Lähteandmed!$H$45*(Kraadpäevad!$G$4-Kraadpäevad!C3847))&gt;Lähteandmed!$I$45,($G$4-Lähteandmed!$H$45*(Kraadpäevad!$G$4-Kraadpäevad!C3847)),Lähteandmed!$I$45)</f>
        <v/>
      </c>
      <c r="N3847" s="114">
        <f>IFERROR(($G$4-M3847)/($G$4-C3847),Lähteandmed!$H$45)</f>
        <v>0</v>
      </c>
      <c r="O3847" s="276">
        <f t="shared" si="121"/>
        <v>6.7</v>
      </c>
      <c r="P3847" s="276">
        <f>IF(O3847&lt;($G$6-1),Lähteandmed!$E$45*1.2*1.005*(($G$6-1)-O3847),0)</f>
        <v>18.05135976</v>
      </c>
    </row>
    <row r="3848" spans="2:16">
      <c r="B3848" s="113">
        <v>3844</v>
      </c>
      <c r="C3848" s="113">
        <v>6.9</v>
      </c>
      <c r="D3848" s="276">
        <f t="shared" si="120"/>
        <v>3.0887974958655793</v>
      </c>
      <c r="L3848" s="114">
        <f>IF(C3848&lt;$G$6,Lähteandmed!$E$45*1.2*1.005*($G$6-O3848),0)</f>
        <v>19.453407119999998</v>
      </c>
      <c r="M3848" s="276" t="str">
        <f>IF(($G$4-Lähteandmed!$H$45*(Kraadpäevad!$G$4-Kraadpäevad!C3848))&gt;Lähteandmed!$I$45,($G$4-Lähteandmed!$H$45*(Kraadpäevad!$G$4-Kraadpäevad!C3848)),Lähteandmed!$I$45)</f>
        <v/>
      </c>
      <c r="N3848" s="114">
        <f>IFERROR(($G$4-M3848)/($G$4-C3848),Lähteandmed!$H$45)</f>
        <v>0</v>
      </c>
      <c r="O3848" s="276">
        <f t="shared" si="121"/>
        <v>6.9</v>
      </c>
      <c r="P3848" s="276">
        <f>IF(O3848&lt;($G$6-1),Lähteandmed!$E$45*1.2*1.005*(($G$6-1)-O3848),0)</f>
        <v>17.700847919999998</v>
      </c>
    </row>
    <row r="3849" spans="2:16">
      <c r="B3849" s="113">
        <v>3845</v>
      </c>
      <c r="C3849" s="113">
        <v>7.1</v>
      </c>
      <c r="D3849" s="276">
        <f t="shared" si="120"/>
        <v>2.88879749586558</v>
      </c>
      <c r="L3849" s="114">
        <f>IF(C3849&lt;$G$6,Lähteandmed!$E$45*1.2*1.005*($G$6-O3849),0)</f>
        <v>19.102895279999998</v>
      </c>
      <c r="M3849" s="276" t="str">
        <f>IF(($G$4-Lähteandmed!$H$45*(Kraadpäevad!$G$4-Kraadpäevad!C3849))&gt;Lähteandmed!$I$45,($G$4-Lähteandmed!$H$45*(Kraadpäevad!$G$4-Kraadpäevad!C3849)),Lähteandmed!$I$45)</f>
        <v/>
      </c>
      <c r="N3849" s="114">
        <f>IFERROR(($G$4-M3849)/($G$4-C3849),Lähteandmed!$H$45)</f>
        <v>0</v>
      </c>
      <c r="O3849" s="276">
        <f t="shared" si="121"/>
        <v>7.1</v>
      </c>
      <c r="P3849" s="276">
        <f>IF(O3849&lt;($G$6-1),Lähteandmed!$E$45*1.2*1.005*(($G$6-1)-O3849),0)</f>
        <v>17.350336079999998</v>
      </c>
    </row>
    <row r="3850" spans="2:16">
      <c r="B3850" s="113">
        <v>3846</v>
      </c>
      <c r="C3850" s="113">
        <v>7.3</v>
      </c>
      <c r="D3850" s="276">
        <f t="shared" si="120"/>
        <v>2.6887974958655798</v>
      </c>
      <c r="L3850" s="114">
        <f>IF(C3850&lt;$G$6,Lähteandmed!$E$45*1.2*1.005*($G$6-O3850),0)</f>
        <v>18.752383439999999</v>
      </c>
      <c r="M3850" s="276" t="str">
        <f>IF(($G$4-Lähteandmed!$H$45*(Kraadpäevad!$G$4-Kraadpäevad!C3850))&gt;Lähteandmed!$I$45,($G$4-Lähteandmed!$H$45*(Kraadpäevad!$G$4-Kraadpäevad!C3850)),Lähteandmed!$I$45)</f>
        <v/>
      </c>
      <c r="N3850" s="114">
        <f>IFERROR(($G$4-M3850)/($G$4-C3850),Lähteandmed!$H$45)</f>
        <v>0</v>
      </c>
      <c r="O3850" s="276">
        <f t="shared" si="121"/>
        <v>7.3</v>
      </c>
      <c r="P3850" s="276">
        <f>IF(O3850&lt;($G$6-1),Lähteandmed!$E$45*1.2*1.005*(($G$6-1)-O3850),0)</f>
        <v>16.999824239999999</v>
      </c>
    </row>
    <row r="3851" spans="2:16">
      <c r="B3851" s="113">
        <v>3847</v>
      </c>
      <c r="C3851" s="113">
        <v>8.1999999999999993</v>
      </c>
      <c r="D3851" s="276">
        <f t="shared" si="120"/>
        <v>1.7887974958655803</v>
      </c>
      <c r="L3851" s="114">
        <f>IF(C3851&lt;$G$6,Lähteandmed!$E$45*1.2*1.005*($G$6-O3851),0)</f>
        <v>17.17508016</v>
      </c>
      <c r="M3851" s="276" t="str">
        <f>IF(($G$4-Lähteandmed!$H$45*(Kraadpäevad!$G$4-Kraadpäevad!C3851))&gt;Lähteandmed!$I$45,($G$4-Lähteandmed!$H$45*(Kraadpäevad!$G$4-Kraadpäevad!C3851)),Lähteandmed!$I$45)</f>
        <v/>
      </c>
      <c r="N3851" s="114">
        <f>IFERROR(($G$4-M3851)/($G$4-C3851),Lähteandmed!$H$45)</f>
        <v>0</v>
      </c>
      <c r="O3851" s="276">
        <f t="shared" si="121"/>
        <v>8.1999999999999993</v>
      </c>
      <c r="P3851" s="276">
        <f>IF(O3851&lt;($G$6-1),Lähteandmed!$E$45*1.2*1.005*(($G$6-1)-O3851),0)</f>
        <v>15.42252096</v>
      </c>
    </row>
    <row r="3852" spans="2:16">
      <c r="B3852" s="113">
        <v>3848</v>
      </c>
      <c r="C3852" s="113">
        <v>9.1</v>
      </c>
      <c r="D3852" s="276">
        <f t="shared" si="120"/>
        <v>0.88879749586557999</v>
      </c>
      <c r="L3852" s="114">
        <f>IF(C3852&lt;$G$6,Lähteandmed!$E$45*1.2*1.005*($G$6-O3852),0)</f>
        <v>15.59777688</v>
      </c>
      <c r="M3852" s="276" t="str">
        <f>IF(($G$4-Lähteandmed!$H$45*(Kraadpäevad!$G$4-Kraadpäevad!C3852))&gt;Lähteandmed!$I$45,($G$4-Lähteandmed!$H$45*(Kraadpäevad!$G$4-Kraadpäevad!C3852)),Lähteandmed!$I$45)</f>
        <v/>
      </c>
      <c r="N3852" s="114">
        <f>IFERROR(($G$4-M3852)/($G$4-C3852),Lähteandmed!$H$45)</f>
        <v>0</v>
      </c>
      <c r="O3852" s="276">
        <f t="shared" si="121"/>
        <v>9.1</v>
      </c>
      <c r="P3852" s="276">
        <f>IF(O3852&lt;($G$6-1),Lähteandmed!$E$45*1.2*1.005*(($G$6-1)-O3852),0)</f>
        <v>13.845217679999999</v>
      </c>
    </row>
    <row r="3853" spans="2:16">
      <c r="B3853" s="113">
        <v>3849</v>
      </c>
      <c r="C3853" s="113">
        <v>10</v>
      </c>
      <c r="D3853" s="276" t="str">
        <f t="shared" si="120"/>
        <v>0</v>
      </c>
      <c r="L3853" s="114">
        <f>IF(C3853&lt;$G$6,Lähteandmed!$E$45*1.2*1.005*($G$6-O3853),0)</f>
        <v>14.020473599999999</v>
      </c>
      <c r="M3853" s="276" t="str">
        <f>IF(($G$4-Lähteandmed!$H$45*(Kraadpäevad!$G$4-Kraadpäevad!C3853))&gt;Lähteandmed!$I$45,($G$4-Lähteandmed!$H$45*(Kraadpäevad!$G$4-Kraadpäevad!C3853)),Lähteandmed!$I$45)</f>
        <v/>
      </c>
      <c r="N3853" s="114">
        <f>IFERROR(($G$4-M3853)/($G$4-C3853),Lähteandmed!$H$45)</f>
        <v>0</v>
      </c>
      <c r="O3853" s="276">
        <f t="shared" si="121"/>
        <v>10</v>
      </c>
      <c r="P3853" s="276">
        <f>IF(O3853&lt;($G$6-1),Lähteandmed!$E$45*1.2*1.005*(($G$6-1)-O3853),0)</f>
        <v>12.267914399999999</v>
      </c>
    </row>
    <row r="3854" spans="2:16">
      <c r="B3854" s="113">
        <v>3850</v>
      </c>
      <c r="C3854" s="113">
        <v>10.3</v>
      </c>
      <c r="D3854" s="276" t="str">
        <f t="shared" si="120"/>
        <v>0</v>
      </c>
      <c r="L3854" s="114">
        <f>IF(C3854&lt;$G$6,Lähteandmed!$E$45*1.2*1.005*($G$6-O3854),0)</f>
        <v>13.494705839999998</v>
      </c>
      <c r="M3854" s="276" t="str">
        <f>IF(($G$4-Lähteandmed!$H$45*(Kraadpäevad!$G$4-Kraadpäevad!C3854))&gt;Lähteandmed!$I$45,($G$4-Lähteandmed!$H$45*(Kraadpäevad!$G$4-Kraadpäevad!C3854)),Lähteandmed!$I$45)</f>
        <v/>
      </c>
      <c r="N3854" s="114">
        <f>IFERROR(($G$4-M3854)/($G$4-C3854),Lähteandmed!$H$45)</f>
        <v>0</v>
      </c>
      <c r="O3854" s="276">
        <f t="shared" si="121"/>
        <v>10.3</v>
      </c>
      <c r="P3854" s="276">
        <f>IF(O3854&lt;($G$6-1),Lähteandmed!$E$45*1.2*1.005*(($G$6-1)-O3854),0)</f>
        <v>11.742146639999998</v>
      </c>
    </row>
    <row r="3855" spans="2:16">
      <c r="B3855" s="113">
        <v>3851</v>
      </c>
      <c r="C3855" s="113">
        <v>10.7</v>
      </c>
      <c r="D3855" s="276" t="str">
        <f t="shared" si="120"/>
        <v>0</v>
      </c>
      <c r="L3855" s="114">
        <f>IF(C3855&lt;$G$6,Lähteandmed!$E$45*1.2*1.005*($G$6-O3855),0)</f>
        <v>12.793682159999999</v>
      </c>
      <c r="M3855" s="276" t="str">
        <f>IF(($G$4-Lähteandmed!$H$45*(Kraadpäevad!$G$4-Kraadpäevad!C3855))&gt;Lähteandmed!$I$45,($G$4-Lähteandmed!$H$45*(Kraadpäevad!$G$4-Kraadpäevad!C3855)),Lähteandmed!$I$45)</f>
        <v/>
      </c>
      <c r="N3855" s="114">
        <f>IFERROR(($G$4-M3855)/($G$4-C3855),Lähteandmed!$H$45)</f>
        <v>0</v>
      </c>
      <c r="O3855" s="276">
        <f t="shared" si="121"/>
        <v>10.7</v>
      </c>
      <c r="P3855" s="276">
        <f>IF(O3855&lt;($G$6-1),Lähteandmed!$E$45*1.2*1.005*(($G$6-1)-O3855),0)</f>
        <v>11.041122960000001</v>
      </c>
    </row>
    <row r="3856" spans="2:16">
      <c r="B3856" s="113">
        <v>3852</v>
      </c>
      <c r="C3856" s="113">
        <v>11</v>
      </c>
      <c r="D3856" s="276" t="str">
        <f t="shared" si="120"/>
        <v>0</v>
      </c>
      <c r="L3856" s="114">
        <f>IF(C3856&lt;$G$6,Lähteandmed!$E$45*1.2*1.005*($G$6-O3856),0)</f>
        <v>12.267914399999999</v>
      </c>
      <c r="M3856" s="276" t="str">
        <f>IF(($G$4-Lähteandmed!$H$45*(Kraadpäevad!$G$4-Kraadpäevad!C3856))&gt;Lähteandmed!$I$45,($G$4-Lähteandmed!$H$45*(Kraadpäevad!$G$4-Kraadpäevad!C3856)),Lähteandmed!$I$45)</f>
        <v/>
      </c>
      <c r="N3856" s="114">
        <f>IFERROR(($G$4-M3856)/($G$4-C3856),Lähteandmed!$H$45)</f>
        <v>0</v>
      </c>
      <c r="O3856" s="276">
        <f t="shared" si="121"/>
        <v>11</v>
      </c>
      <c r="P3856" s="276">
        <f>IF(O3856&lt;($G$6-1),Lähteandmed!$E$45*1.2*1.005*(($G$6-1)-O3856),0)</f>
        <v>10.515355199999998</v>
      </c>
    </row>
    <row r="3857" spans="2:16">
      <c r="B3857" s="113">
        <v>3853</v>
      </c>
      <c r="C3857" s="113">
        <v>11.5</v>
      </c>
      <c r="D3857" s="276" t="str">
        <f t="shared" si="120"/>
        <v>0</v>
      </c>
      <c r="L3857" s="114">
        <f>IF(C3857&lt;$G$6,Lähteandmed!$E$45*1.2*1.005*($G$6-O3857),0)</f>
        <v>11.391634799999999</v>
      </c>
      <c r="M3857" s="276" t="str">
        <f>IF(($G$4-Lähteandmed!$H$45*(Kraadpäevad!$G$4-Kraadpäevad!C3857))&gt;Lähteandmed!$I$45,($G$4-Lähteandmed!$H$45*(Kraadpäevad!$G$4-Kraadpäevad!C3857)),Lähteandmed!$I$45)</f>
        <v/>
      </c>
      <c r="N3857" s="114">
        <f>IFERROR(($G$4-M3857)/($G$4-C3857),Lähteandmed!$H$45)</f>
        <v>0</v>
      </c>
      <c r="O3857" s="276">
        <f t="shared" si="121"/>
        <v>11.5</v>
      </c>
      <c r="P3857" s="276">
        <f>IF(O3857&lt;($G$6-1),Lähteandmed!$E$45*1.2*1.005*(($G$6-1)-O3857),0)</f>
        <v>9.6390756</v>
      </c>
    </row>
    <row r="3858" spans="2:16">
      <c r="B3858" s="113">
        <v>3854</v>
      </c>
      <c r="C3858" s="113">
        <v>12</v>
      </c>
      <c r="D3858" s="276" t="str">
        <f t="shared" si="120"/>
        <v>0</v>
      </c>
      <c r="L3858" s="114">
        <f>IF(C3858&lt;$G$6,Lähteandmed!$E$45*1.2*1.005*($G$6-O3858),0)</f>
        <v>10.515355199999998</v>
      </c>
      <c r="M3858" s="276" t="str">
        <f>IF(($G$4-Lähteandmed!$H$45*(Kraadpäevad!$G$4-Kraadpäevad!C3858))&gt;Lähteandmed!$I$45,($G$4-Lähteandmed!$H$45*(Kraadpäevad!$G$4-Kraadpäevad!C3858)),Lähteandmed!$I$45)</f>
        <v/>
      </c>
      <c r="N3858" s="114">
        <f>IFERROR(($G$4-M3858)/($G$4-C3858),Lähteandmed!$H$45)</f>
        <v>0</v>
      </c>
      <c r="O3858" s="276">
        <f t="shared" si="121"/>
        <v>12</v>
      </c>
      <c r="P3858" s="276">
        <f>IF(O3858&lt;($G$6-1),Lähteandmed!$E$45*1.2*1.005*(($G$6-1)-O3858),0)</f>
        <v>8.7627959999999998</v>
      </c>
    </row>
    <row r="3859" spans="2:16">
      <c r="B3859" s="113">
        <v>3855</v>
      </c>
      <c r="C3859" s="113">
        <v>12.5</v>
      </c>
      <c r="D3859" s="276" t="str">
        <f t="shared" si="120"/>
        <v>0</v>
      </c>
      <c r="L3859" s="114">
        <f>IF(C3859&lt;$G$6,Lähteandmed!$E$45*1.2*1.005*($G$6-O3859),0)</f>
        <v>9.6390756</v>
      </c>
      <c r="M3859" s="276" t="str">
        <f>IF(($G$4-Lähteandmed!$H$45*(Kraadpäevad!$G$4-Kraadpäevad!C3859))&gt;Lähteandmed!$I$45,($G$4-Lähteandmed!$H$45*(Kraadpäevad!$G$4-Kraadpäevad!C3859)),Lähteandmed!$I$45)</f>
        <v/>
      </c>
      <c r="N3859" s="114">
        <f>IFERROR(($G$4-M3859)/($G$4-C3859),Lähteandmed!$H$45)</f>
        <v>0</v>
      </c>
      <c r="O3859" s="276">
        <f t="shared" si="121"/>
        <v>12.5</v>
      </c>
      <c r="P3859" s="276">
        <f>IF(O3859&lt;($G$6-1),Lähteandmed!$E$45*1.2*1.005*(($G$6-1)-O3859),0)</f>
        <v>7.8865163999999996</v>
      </c>
    </row>
    <row r="3860" spans="2:16">
      <c r="B3860" s="113">
        <v>3856</v>
      </c>
      <c r="C3860" s="113">
        <v>12.3</v>
      </c>
      <c r="D3860" s="276" t="str">
        <f t="shared" si="120"/>
        <v>0</v>
      </c>
      <c r="L3860" s="114">
        <f>IF(C3860&lt;$G$6,Lähteandmed!$E$45*1.2*1.005*($G$6-O3860),0)</f>
        <v>9.9895874399999975</v>
      </c>
      <c r="M3860" s="276" t="str">
        <f>IF(($G$4-Lähteandmed!$H$45*(Kraadpäevad!$G$4-Kraadpäevad!C3860))&gt;Lähteandmed!$I$45,($G$4-Lähteandmed!$H$45*(Kraadpäevad!$G$4-Kraadpäevad!C3860)),Lähteandmed!$I$45)</f>
        <v/>
      </c>
      <c r="N3860" s="114">
        <f>IFERROR(($G$4-M3860)/($G$4-C3860),Lähteandmed!$H$45)</f>
        <v>0</v>
      </c>
      <c r="O3860" s="276">
        <f t="shared" si="121"/>
        <v>12.3</v>
      </c>
      <c r="P3860" s="276">
        <f>IF(O3860&lt;($G$6-1),Lähteandmed!$E$45*1.2*1.005*(($G$6-1)-O3860),0)</f>
        <v>8.237028239999999</v>
      </c>
    </row>
    <row r="3861" spans="2:16">
      <c r="B3861" s="113">
        <v>3857</v>
      </c>
      <c r="C3861" s="113">
        <v>12</v>
      </c>
      <c r="D3861" s="276" t="str">
        <f t="shared" si="120"/>
        <v>0</v>
      </c>
      <c r="L3861" s="114">
        <f>IF(C3861&lt;$G$6,Lähteandmed!$E$45*1.2*1.005*($G$6-O3861),0)</f>
        <v>10.515355199999998</v>
      </c>
      <c r="M3861" s="276" t="str">
        <f>IF(($G$4-Lähteandmed!$H$45*(Kraadpäevad!$G$4-Kraadpäevad!C3861))&gt;Lähteandmed!$I$45,($G$4-Lähteandmed!$H$45*(Kraadpäevad!$G$4-Kraadpäevad!C3861)),Lähteandmed!$I$45)</f>
        <v/>
      </c>
      <c r="N3861" s="114">
        <f>IFERROR(($G$4-M3861)/($G$4-C3861),Lähteandmed!$H$45)</f>
        <v>0</v>
      </c>
      <c r="O3861" s="276">
        <f t="shared" si="121"/>
        <v>12</v>
      </c>
      <c r="P3861" s="276">
        <f>IF(O3861&lt;($G$6-1),Lähteandmed!$E$45*1.2*1.005*(($G$6-1)-O3861),0)</f>
        <v>8.7627959999999998</v>
      </c>
    </row>
    <row r="3862" spans="2:16">
      <c r="B3862" s="113">
        <v>3858</v>
      </c>
      <c r="C3862" s="113">
        <v>11.8</v>
      </c>
      <c r="D3862" s="276" t="str">
        <f t="shared" si="120"/>
        <v>0</v>
      </c>
      <c r="L3862" s="114">
        <f>IF(C3862&lt;$G$6,Lähteandmed!$E$45*1.2*1.005*($G$6-O3862),0)</f>
        <v>10.865867039999998</v>
      </c>
      <c r="M3862" s="276" t="str">
        <f>IF(($G$4-Lähteandmed!$H$45*(Kraadpäevad!$G$4-Kraadpäevad!C3862))&gt;Lähteandmed!$I$45,($G$4-Lähteandmed!$H$45*(Kraadpäevad!$G$4-Kraadpäevad!C3862)),Lähteandmed!$I$45)</f>
        <v/>
      </c>
      <c r="N3862" s="114">
        <f>IFERROR(($G$4-M3862)/($G$4-C3862),Lähteandmed!$H$45)</f>
        <v>0</v>
      </c>
      <c r="O3862" s="276">
        <f t="shared" si="121"/>
        <v>11.8</v>
      </c>
      <c r="P3862" s="276">
        <f>IF(O3862&lt;($G$6-1),Lähteandmed!$E$45*1.2*1.005*(($G$6-1)-O3862),0)</f>
        <v>9.1133078399999974</v>
      </c>
    </row>
    <row r="3863" spans="2:16">
      <c r="B3863" s="113">
        <v>3859</v>
      </c>
      <c r="C3863" s="113">
        <v>11</v>
      </c>
      <c r="D3863" s="276" t="str">
        <f t="shared" si="120"/>
        <v>0</v>
      </c>
      <c r="L3863" s="114">
        <f>IF(C3863&lt;$G$6,Lähteandmed!$E$45*1.2*1.005*($G$6-O3863),0)</f>
        <v>12.267914399999999</v>
      </c>
      <c r="M3863" s="276" t="str">
        <f>IF(($G$4-Lähteandmed!$H$45*(Kraadpäevad!$G$4-Kraadpäevad!C3863))&gt;Lähteandmed!$I$45,($G$4-Lähteandmed!$H$45*(Kraadpäevad!$G$4-Kraadpäevad!C3863)),Lähteandmed!$I$45)</f>
        <v/>
      </c>
      <c r="N3863" s="114">
        <f>IFERROR(($G$4-M3863)/($G$4-C3863),Lähteandmed!$H$45)</f>
        <v>0</v>
      </c>
      <c r="O3863" s="276">
        <f t="shared" si="121"/>
        <v>11</v>
      </c>
      <c r="P3863" s="276">
        <f>IF(O3863&lt;($G$6-1),Lähteandmed!$E$45*1.2*1.005*(($G$6-1)-O3863),0)</f>
        <v>10.515355199999998</v>
      </c>
    </row>
    <row r="3864" spans="2:16">
      <c r="B3864" s="113">
        <v>3860</v>
      </c>
      <c r="C3864" s="113">
        <v>10.199999999999999</v>
      </c>
      <c r="D3864" s="276" t="str">
        <f t="shared" si="120"/>
        <v>0</v>
      </c>
      <c r="L3864" s="114">
        <f>IF(C3864&lt;$G$6,Lähteandmed!$E$45*1.2*1.005*($G$6-O3864),0)</f>
        <v>13.66996176</v>
      </c>
      <c r="M3864" s="276" t="str">
        <f>IF(($G$4-Lähteandmed!$H$45*(Kraadpäevad!$G$4-Kraadpäevad!C3864))&gt;Lähteandmed!$I$45,($G$4-Lähteandmed!$H$45*(Kraadpäevad!$G$4-Kraadpäevad!C3864)),Lähteandmed!$I$45)</f>
        <v/>
      </c>
      <c r="N3864" s="114">
        <f>IFERROR(($G$4-M3864)/($G$4-C3864),Lähteandmed!$H$45)</f>
        <v>0</v>
      </c>
      <c r="O3864" s="276">
        <f t="shared" si="121"/>
        <v>10.199999999999999</v>
      </c>
      <c r="P3864" s="276">
        <f>IF(O3864&lt;($G$6-1),Lähteandmed!$E$45*1.2*1.005*(($G$6-1)-O3864),0)</f>
        <v>11.917402560000001</v>
      </c>
    </row>
    <row r="3865" spans="2:16">
      <c r="B3865" s="113">
        <v>3861</v>
      </c>
      <c r="C3865" s="113">
        <v>9.4</v>
      </c>
      <c r="D3865" s="276">
        <f t="shared" si="120"/>
        <v>0.58879749586557928</v>
      </c>
      <c r="L3865" s="114">
        <f>IF(C3865&lt;$G$6,Lähteandmed!$E$45*1.2*1.005*($G$6-O3865),0)</f>
        <v>15.072009119999999</v>
      </c>
      <c r="M3865" s="276" t="str">
        <f>IF(($G$4-Lähteandmed!$H$45*(Kraadpäevad!$G$4-Kraadpäevad!C3865))&gt;Lähteandmed!$I$45,($G$4-Lähteandmed!$H$45*(Kraadpäevad!$G$4-Kraadpäevad!C3865)),Lähteandmed!$I$45)</f>
        <v/>
      </c>
      <c r="N3865" s="114">
        <f>IFERROR(($G$4-M3865)/($G$4-C3865),Lähteandmed!$H$45)</f>
        <v>0</v>
      </c>
      <c r="O3865" s="276">
        <f t="shared" si="121"/>
        <v>9.4</v>
      </c>
      <c r="P3865" s="276">
        <f>IF(O3865&lt;($G$6-1),Lähteandmed!$E$45*1.2*1.005*(($G$6-1)-O3865),0)</f>
        <v>13.319449919999998</v>
      </c>
    </row>
    <row r="3866" spans="2:16">
      <c r="B3866" s="113">
        <v>3862</v>
      </c>
      <c r="C3866" s="113">
        <v>8.6</v>
      </c>
      <c r="D3866" s="276">
        <f t="shared" si="120"/>
        <v>1.38879749586558</v>
      </c>
      <c r="L3866" s="114">
        <f>IF(C3866&lt;$G$6,Lähteandmed!$E$45*1.2*1.005*($G$6-O3866),0)</f>
        <v>16.474056479999998</v>
      </c>
      <c r="M3866" s="276" t="str">
        <f>IF(($G$4-Lähteandmed!$H$45*(Kraadpäevad!$G$4-Kraadpäevad!C3866))&gt;Lähteandmed!$I$45,($G$4-Lähteandmed!$H$45*(Kraadpäevad!$G$4-Kraadpäevad!C3866)),Lähteandmed!$I$45)</f>
        <v/>
      </c>
      <c r="N3866" s="114">
        <f>IFERROR(($G$4-M3866)/($G$4-C3866),Lähteandmed!$H$45)</f>
        <v>0</v>
      </c>
      <c r="O3866" s="276">
        <f t="shared" si="121"/>
        <v>8.6</v>
      </c>
      <c r="P3866" s="276">
        <f>IF(O3866&lt;($G$6-1),Lähteandmed!$E$45*1.2*1.005*(($G$6-1)-O3866),0)</f>
        <v>14.721497279999999</v>
      </c>
    </row>
    <row r="3867" spans="2:16">
      <c r="B3867" s="113">
        <v>3863</v>
      </c>
      <c r="C3867" s="113">
        <v>7.9</v>
      </c>
      <c r="D3867" s="276">
        <f t="shared" si="120"/>
        <v>2.0887974958655793</v>
      </c>
      <c r="L3867" s="114">
        <f>IF(C3867&lt;$G$6,Lähteandmed!$E$45*1.2*1.005*($G$6-O3867),0)</f>
        <v>17.700847919999998</v>
      </c>
      <c r="M3867" s="276" t="str">
        <f>IF(($G$4-Lähteandmed!$H$45*(Kraadpäevad!$G$4-Kraadpäevad!C3867))&gt;Lähteandmed!$I$45,($G$4-Lähteandmed!$H$45*(Kraadpäevad!$G$4-Kraadpäevad!C3867)),Lähteandmed!$I$45)</f>
        <v/>
      </c>
      <c r="N3867" s="114">
        <f>IFERROR(($G$4-M3867)/($G$4-C3867),Lähteandmed!$H$45)</f>
        <v>0</v>
      </c>
      <c r="O3867" s="276">
        <f t="shared" si="121"/>
        <v>7.9</v>
      </c>
      <c r="P3867" s="276">
        <f>IF(O3867&lt;($G$6-1),Lähteandmed!$E$45*1.2*1.005*(($G$6-1)-O3867),0)</f>
        <v>15.948288719999999</v>
      </c>
    </row>
    <row r="3868" spans="2:16">
      <c r="B3868" s="113">
        <v>3864</v>
      </c>
      <c r="C3868" s="113">
        <v>7.1</v>
      </c>
      <c r="D3868" s="276">
        <f t="shared" si="120"/>
        <v>2.88879749586558</v>
      </c>
      <c r="L3868" s="114">
        <f>IF(C3868&lt;$G$6,Lähteandmed!$E$45*1.2*1.005*($G$6-O3868),0)</f>
        <v>19.102895279999998</v>
      </c>
      <c r="M3868" s="276" t="str">
        <f>IF(($G$4-Lähteandmed!$H$45*(Kraadpäevad!$G$4-Kraadpäevad!C3868))&gt;Lähteandmed!$I$45,($G$4-Lähteandmed!$H$45*(Kraadpäevad!$G$4-Kraadpäevad!C3868)),Lähteandmed!$I$45)</f>
        <v/>
      </c>
      <c r="N3868" s="114">
        <f>IFERROR(($G$4-M3868)/($G$4-C3868),Lähteandmed!$H$45)</f>
        <v>0</v>
      </c>
      <c r="O3868" s="276">
        <f t="shared" si="121"/>
        <v>7.1</v>
      </c>
      <c r="P3868" s="276">
        <f>IF(O3868&lt;($G$6-1),Lähteandmed!$E$45*1.2*1.005*(($G$6-1)-O3868),0)</f>
        <v>17.350336079999998</v>
      </c>
    </row>
    <row r="3869" spans="2:16">
      <c r="B3869" s="113">
        <v>3865</v>
      </c>
      <c r="C3869" s="113">
        <v>6.2</v>
      </c>
      <c r="D3869" s="276">
        <f t="shared" si="120"/>
        <v>3.7887974958655795</v>
      </c>
      <c r="L3869" s="114">
        <f>IF(C3869&lt;$G$6,Lähteandmed!$E$45*1.2*1.005*($G$6-O3869),0)</f>
        <v>20.680198560000001</v>
      </c>
      <c r="M3869" s="276" t="str">
        <f>IF(($G$4-Lähteandmed!$H$45*(Kraadpäevad!$G$4-Kraadpäevad!C3869))&gt;Lähteandmed!$I$45,($G$4-Lähteandmed!$H$45*(Kraadpäevad!$G$4-Kraadpäevad!C3869)),Lähteandmed!$I$45)</f>
        <v/>
      </c>
      <c r="N3869" s="114">
        <f>IFERROR(($G$4-M3869)/($G$4-C3869),Lähteandmed!$H$45)</f>
        <v>0</v>
      </c>
      <c r="O3869" s="276">
        <f t="shared" si="121"/>
        <v>6.2</v>
      </c>
      <c r="P3869" s="276">
        <f>IF(O3869&lt;($G$6-1),Lähteandmed!$E$45*1.2*1.005*(($G$6-1)-O3869),0)</f>
        <v>18.927639360000001</v>
      </c>
    </row>
    <row r="3870" spans="2:16">
      <c r="B3870" s="113">
        <v>3866</v>
      </c>
      <c r="C3870" s="113">
        <v>5.3</v>
      </c>
      <c r="D3870" s="276">
        <f t="shared" si="120"/>
        <v>4.6887974958655798</v>
      </c>
      <c r="L3870" s="114">
        <f>IF(C3870&lt;$G$6,Lähteandmed!$E$45*1.2*1.005*($G$6-O3870),0)</f>
        <v>22.257501839999996</v>
      </c>
      <c r="M3870" s="276" t="str">
        <f>IF(($G$4-Lähteandmed!$H$45*(Kraadpäevad!$G$4-Kraadpäevad!C3870))&gt;Lähteandmed!$I$45,($G$4-Lähteandmed!$H$45*(Kraadpäevad!$G$4-Kraadpäevad!C3870)),Lähteandmed!$I$45)</f>
        <v/>
      </c>
      <c r="N3870" s="114">
        <f>IFERROR(($G$4-M3870)/($G$4-C3870),Lähteandmed!$H$45)</f>
        <v>0</v>
      </c>
      <c r="O3870" s="276">
        <f t="shared" si="121"/>
        <v>5.3</v>
      </c>
      <c r="P3870" s="276">
        <f>IF(O3870&lt;($G$6-1),Lähteandmed!$E$45*1.2*1.005*(($G$6-1)-O3870),0)</f>
        <v>20.504942639999996</v>
      </c>
    </row>
    <row r="3871" spans="2:16">
      <c r="B3871" s="113">
        <v>3867</v>
      </c>
      <c r="C3871" s="113">
        <v>4.4000000000000004</v>
      </c>
      <c r="D3871" s="276">
        <f t="shared" si="120"/>
        <v>5.5887974958655793</v>
      </c>
      <c r="L3871" s="114">
        <f>IF(C3871&lt;$G$6,Lähteandmed!$E$45*1.2*1.005*($G$6-O3871),0)</f>
        <v>23.834805119999999</v>
      </c>
      <c r="M3871" s="276" t="str">
        <f>IF(($G$4-Lähteandmed!$H$45*(Kraadpäevad!$G$4-Kraadpäevad!C3871))&gt;Lähteandmed!$I$45,($G$4-Lähteandmed!$H$45*(Kraadpäevad!$G$4-Kraadpäevad!C3871)),Lähteandmed!$I$45)</f>
        <v/>
      </c>
      <c r="N3871" s="114">
        <f>IFERROR(($G$4-M3871)/($G$4-C3871),Lähteandmed!$H$45)</f>
        <v>0</v>
      </c>
      <c r="O3871" s="276">
        <f t="shared" si="121"/>
        <v>4.4000000000000004</v>
      </c>
      <c r="P3871" s="276">
        <f>IF(O3871&lt;($G$6-1),Lähteandmed!$E$45*1.2*1.005*(($G$6-1)-O3871),0)</f>
        <v>22.082245919999998</v>
      </c>
    </row>
    <row r="3872" spans="2:16">
      <c r="B3872" s="113">
        <v>3868</v>
      </c>
      <c r="C3872" s="113">
        <v>4</v>
      </c>
      <c r="D3872" s="276">
        <f t="shared" si="120"/>
        <v>5.9887974958655796</v>
      </c>
      <c r="L3872" s="114">
        <f>IF(C3872&lt;$G$6,Lähteandmed!$E$45*1.2*1.005*($G$6-O3872),0)</f>
        <v>24.535828799999997</v>
      </c>
      <c r="M3872" s="276" t="str">
        <f>IF(($G$4-Lähteandmed!$H$45*(Kraadpäevad!$G$4-Kraadpäevad!C3872))&gt;Lähteandmed!$I$45,($G$4-Lähteandmed!$H$45*(Kraadpäevad!$G$4-Kraadpäevad!C3872)),Lähteandmed!$I$45)</f>
        <v/>
      </c>
      <c r="N3872" s="114">
        <f>IFERROR(($G$4-M3872)/($G$4-C3872),Lähteandmed!$H$45)</f>
        <v>0</v>
      </c>
      <c r="O3872" s="276">
        <f t="shared" si="121"/>
        <v>4</v>
      </c>
      <c r="P3872" s="276">
        <f>IF(O3872&lt;($G$6-1),Lähteandmed!$E$45*1.2*1.005*(($G$6-1)-O3872),0)</f>
        <v>22.783269599999997</v>
      </c>
    </row>
    <row r="3873" spans="2:16">
      <c r="B3873" s="113">
        <v>3869</v>
      </c>
      <c r="C3873" s="113">
        <v>3.7</v>
      </c>
      <c r="D3873" s="276">
        <f t="shared" si="120"/>
        <v>6.2887974958655795</v>
      </c>
      <c r="L3873" s="114">
        <f>IF(C3873&lt;$G$6,Lähteandmed!$E$45*1.2*1.005*($G$6-O3873),0)</f>
        <v>25.061596559999998</v>
      </c>
      <c r="M3873" s="276" t="str">
        <f>IF(($G$4-Lähteandmed!$H$45*(Kraadpäevad!$G$4-Kraadpäevad!C3873))&gt;Lähteandmed!$I$45,($G$4-Lähteandmed!$H$45*(Kraadpäevad!$G$4-Kraadpäevad!C3873)),Lähteandmed!$I$45)</f>
        <v/>
      </c>
      <c r="N3873" s="114">
        <f>IFERROR(($G$4-M3873)/($G$4-C3873),Lähteandmed!$H$45)</f>
        <v>0</v>
      </c>
      <c r="O3873" s="276">
        <f t="shared" si="121"/>
        <v>3.7</v>
      </c>
      <c r="P3873" s="276">
        <f>IF(O3873&lt;($G$6-1),Lähteandmed!$E$45*1.2*1.005*(($G$6-1)-O3873),0)</f>
        <v>23.309037359999998</v>
      </c>
    </row>
    <row r="3874" spans="2:16">
      <c r="B3874" s="113">
        <v>3870</v>
      </c>
      <c r="C3874" s="113">
        <v>3.3</v>
      </c>
      <c r="D3874" s="276">
        <f t="shared" si="120"/>
        <v>6.6887974958655798</v>
      </c>
      <c r="L3874" s="114">
        <f>IF(C3874&lt;$G$6,Lähteandmed!$E$45*1.2*1.005*($G$6-O3874),0)</f>
        <v>25.762620239999997</v>
      </c>
      <c r="M3874" s="276" t="str">
        <f>IF(($G$4-Lähteandmed!$H$45*(Kraadpäevad!$G$4-Kraadpäevad!C3874))&gt;Lähteandmed!$I$45,($G$4-Lähteandmed!$H$45*(Kraadpäevad!$G$4-Kraadpäevad!C3874)),Lähteandmed!$I$45)</f>
        <v/>
      </c>
      <c r="N3874" s="114">
        <f>IFERROR(($G$4-M3874)/($G$4-C3874),Lähteandmed!$H$45)</f>
        <v>0</v>
      </c>
      <c r="O3874" s="276">
        <f t="shared" si="121"/>
        <v>3.3</v>
      </c>
      <c r="P3874" s="276">
        <f>IF(O3874&lt;($G$6-1),Lähteandmed!$E$45*1.2*1.005*(($G$6-1)-O3874),0)</f>
        <v>24.010061039999997</v>
      </c>
    </row>
    <row r="3875" spans="2:16">
      <c r="B3875" s="113">
        <v>3871</v>
      </c>
      <c r="C3875" s="113">
        <v>5.5</v>
      </c>
      <c r="D3875" s="276">
        <f t="shared" si="120"/>
        <v>4.4887974958655796</v>
      </c>
      <c r="L3875" s="114">
        <f>IF(C3875&lt;$G$6,Lähteandmed!$E$45*1.2*1.005*($G$6-O3875),0)</f>
        <v>21.906989999999997</v>
      </c>
      <c r="M3875" s="276" t="str">
        <f>IF(($G$4-Lähteandmed!$H$45*(Kraadpäevad!$G$4-Kraadpäevad!C3875))&gt;Lähteandmed!$I$45,($G$4-Lähteandmed!$H$45*(Kraadpäevad!$G$4-Kraadpäevad!C3875)),Lähteandmed!$I$45)</f>
        <v/>
      </c>
      <c r="N3875" s="114">
        <f>IFERROR(($G$4-M3875)/($G$4-C3875),Lähteandmed!$H$45)</f>
        <v>0</v>
      </c>
      <c r="O3875" s="276">
        <f t="shared" si="121"/>
        <v>5.5</v>
      </c>
      <c r="P3875" s="276">
        <f>IF(O3875&lt;($G$6-1),Lähteandmed!$E$45*1.2*1.005*(($G$6-1)-O3875),0)</f>
        <v>20.1544308</v>
      </c>
    </row>
    <row r="3876" spans="2:16">
      <c r="B3876" s="113">
        <v>3872</v>
      </c>
      <c r="C3876" s="113">
        <v>7.8</v>
      </c>
      <c r="D3876" s="276">
        <f t="shared" si="120"/>
        <v>2.1887974958655798</v>
      </c>
      <c r="L3876" s="114">
        <f>IF(C3876&lt;$G$6,Lähteandmed!$E$45*1.2*1.005*($G$6-O3876),0)</f>
        <v>17.876103839999999</v>
      </c>
      <c r="M3876" s="276" t="str">
        <f>IF(($G$4-Lähteandmed!$H$45*(Kraadpäevad!$G$4-Kraadpäevad!C3876))&gt;Lähteandmed!$I$45,($G$4-Lähteandmed!$H$45*(Kraadpäevad!$G$4-Kraadpäevad!C3876)),Lähteandmed!$I$45)</f>
        <v/>
      </c>
      <c r="N3876" s="114">
        <f>IFERROR(($G$4-M3876)/($G$4-C3876),Lähteandmed!$H$45)</f>
        <v>0</v>
      </c>
      <c r="O3876" s="276">
        <f t="shared" si="121"/>
        <v>7.8</v>
      </c>
      <c r="P3876" s="276">
        <f>IF(O3876&lt;($G$6-1),Lähteandmed!$E$45*1.2*1.005*(($G$6-1)-O3876),0)</f>
        <v>16.123544639999999</v>
      </c>
    </row>
    <row r="3877" spans="2:16">
      <c r="B3877" s="113">
        <v>3873</v>
      </c>
      <c r="C3877" s="113">
        <v>10</v>
      </c>
      <c r="D3877" s="276" t="str">
        <f t="shared" si="120"/>
        <v>0</v>
      </c>
      <c r="L3877" s="114">
        <f>IF(C3877&lt;$G$6,Lähteandmed!$E$45*1.2*1.005*($G$6-O3877),0)</f>
        <v>14.020473599999999</v>
      </c>
      <c r="M3877" s="276" t="str">
        <f>IF(($G$4-Lähteandmed!$H$45*(Kraadpäevad!$G$4-Kraadpäevad!C3877))&gt;Lähteandmed!$I$45,($G$4-Lähteandmed!$H$45*(Kraadpäevad!$G$4-Kraadpäevad!C3877)),Lähteandmed!$I$45)</f>
        <v/>
      </c>
      <c r="N3877" s="114">
        <f>IFERROR(($G$4-M3877)/($G$4-C3877),Lähteandmed!$H$45)</f>
        <v>0</v>
      </c>
      <c r="O3877" s="276">
        <f t="shared" si="121"/>
        <v>10</v>
      </c>
      <c r="P3877" s="276">
        <f>IF(O3877&lt;($G$6-1),Lähteandmed!$E$45*1.2*1.005*(($G$6-1)-O3877),0)</f>
        <v>12.267914399999999</v>
      </c>
    </row>
    <row r="3878" spans="2:16">
      <c r="B3878" s="113">
        <v>3874</v>
      </c>
      <c r="C3878" s="113">
        <v>10.5</v>
      </c>
      <c r="D3878" s="276" t="str">
        <f t="shared" si="120"/>
        <v>0</v>
      </c>
      <c r="L3878" s="114">
        <f>IF(C3878&lt;$G$6,Lähteandmed!$E$45*1.2*1.005*($G$6-O3878),0)</f>
        <v>13.144193999999999</v>
      </c>
      <c r="M3878" s="276" t="str">
        <f>IF(($G$4-Lähteandmed!$H$45*(Kraadpäevad!$G$4-Kraadpäevad!C3878))&gt;Lähteandmed!$I$45,($G$4-Lähteandmed!$H$45*(Kraadpäevad!$G$4-Kraadpäevad!C3878)),Lähteandmed!$I$45)</f>
        <v/>
      </c>
      <c r="N3878" s="114">
        <f>IFERROR(($G$4-M3878)/($G$4-C3878),Lähteandmed!$H$45)</f>
        <v>0</v>
      </c>
      <c r="O3878" s="276">
        <f t="shared" si="121"/>
        <v>10.5</v>
      </c>
      <c r="P3878" s="276">
        <f>IF(O3878&lt;($G$6-1),Lähteandmed!$E$45*1.2*1.005*(($G$6-1)-O3878),0)</f>
        <v>11.391634799999999</v>
      </c>
    </row>
    <row r="3879" spans="2:16">
      <c r="B3879" s="113">
        <v>3875</v>
      </c>
      <c r="C3879" s="113">
        <v>11.1</v>
      </c>
      <c r="D3879" s="276" t="str">
        <f t="shared" si="120"/>
        <v>0</v>
      </c>
      <c r="L3879" s="114">
        <f>IF(C3879&lt;$G$6,Lähteandmed!$E$45*1.2*1.005*($G$6-O3879),0)</f>
        <v>12.092658479999999</v>
      </c>
      <c r="M3879" s="276" t="str">
        <f>IF(($G$4-Lähteandmed!$H$45*(Kraadpäevad!$G$4-Kraadpäevad!C3879))&gt;Lähteandmed!$I$45,($G$4-Lähteandmed!$H$45*(Kraadpäevad!$G$4-Kraadpäevad!C3879)),Lähteandmed!$I$45)</f>
        <v/>
      </c>
      <c r="N3879" s="114">
        <f>IFERROR(($G$4-M3879)/($G$4-C3879),Lähteandmed!$H$45)</f>
        <v>0</v>
      </c>
      <c r="O3879" s="276">
        <f t="shared" si="121"/>
        <v>11.1</v>
      </c>
      <c r="P3879" s="276">
        <f>IF(O3879&lt;($G$6-1),Lähteandmed!$E$45*1.2*1.005*(($G$6-1)-O3879),0)</f>
        <v>10.34009928</v>
      </c>
    </row>
    <row r="3880" spans="2:16">
      <c r="B3880" s="113">
        <v>3876</v>
      </c>
      <c r="C3880" s="113">
        <v>11.6</v>
      </c>
      <c r="D3880" s="276" t="str">
        <f t="shared" si="120"/>
        <v>0</v>
      </c>
      <c r="L3880" s="114">
        <f>IF(C3880&lt;$G$6,Lähteandmed!$E$45*1.2*1.005*($G$6-O3880),0)</f>
        <v>11.216378880000001</v>
      </c>
      <c r="M3880" s="276" t="str">
        <f>IF(($G$4-Lähteandmed!$H$45*(Kraadpäevad!$G$4-Kraadpäevad!C3880))&gt;Lähteandmed!$I$45,($G$4-Lähteandmed!$H$45*(Kraadpäevad!$G$4-Kraadpäevad!C3880)),Lähteandmed!$I$45)</f>
        <v/>
      </c>
      <c r="N3880" s="114">
        <f>IFERROR(($G$4-M3880)/($G$4-C3880),Lähteandmed!$H$45)</f>
        <v>0</v>
      </c>
      <c r="O3880" s="276">
        <f t="shared" si="121"/>
        <v>11.6</v>
      </c>
      <c r="P3880" s="276">
        <f>IF(O3880&lt;($G$6-1),Lähteandmed!$E$45*1.2*1.005*(($G$6-1)-O3880),0)</f>
        <v>9.4638196800000003</v>
      </c>
    </row>
    <row r="3881" spans="2:16">
      <c r="B3881" s="113">
        <v>3877</v>
      </c>
      <c r="C3881" s="113">
        <v>11.6</v>
      </c>
      <c r="D3881" s="276" t="str">
        <f t="shared" si="120"/>
        <v>0</v>
      </c>
      <c r="L3881" s="114">
        <f>IF(C3881&lt;$G$6,Lähteandmed!$E$45*1.2*1.005*($G$6-O3881),0)</f>
        <v>11.216378880000001</v>
      </c>
      <c r="M3881" s="276" t="str">
        <f>IF(($G$4-Lähteandmed!$H$45*(Kraadpäevad!$G$4-Kraadpäevad!C3881))&gt;Lähteandmed!$I$45,($G$4-Lähteandmed!$H$45*(Kraadpäevad!$G$4-Kraadpäevad!C3881)),Lähteandmed!$I$45)</f>
        <v/>
      </c>
      <c r="N3881" s="114">
        <f>IFERROR(($G$4-M3881)/($G$4-C3881),Lähteandmed!$H$45)</f>
        <v>0</v>
      </c>
      <c r="O3881" s="276">
        <f t="shared" si="121"/>
        <v>11.6</v>
      </c>
      <c r="P3881" s="276">
        <f>IF(O3881&lt;($G$6-1),Lähteandmed!$E$45*1.2*1.005*(($G$6-1)-O3881),0)</f>
        <v>9.4638196800000003</v>
      </c>
    </row>
    <row r="3882" spans="2:16">
      <c r="B3882" s="113">
        <v>3878</v>
      </c>
      <c r="C3882" s="113">
        <v>11.6</v>
      </c>
      <c r="D3882" s="276" t="str">
        <f t="shared" si="120"/>
        <v>0</v>
      </c>
      <c r="L3882" s="114">
        <f>IF(C3882&lt;$G$6,Lähteandmed!$E$45*1.2*1.005*($G$6-O3882),0)</f>
        <v>11.216378880000001</v>
      </c>
      <c r="M3882" s="276" t="str">
        <f>IF(($G$4-Lähteandmed!$H$45*(Kraadpäevad!$G$4-Kraadpäevad!C3882))&gt;Lähteandmed!$I$45,($G$4-Lähteandmed!$H$45*(Kraadpäevad!$G$4-Kraadpäevad!C3882)),Lähteandmed!$I$45)</f>
        <v/>
      </c>
      <c r="N3882" s="114">
        <f>IFERROR(($G$4-M3882)/($G$4-C3882),Lähteandmed!$H$45)</f>
        <v>0</v>
      </c>
      <c r="O3882" s="276">
        <f t="shared" si="121"/>
        <v>11.6</v>
      </c>
      <c r="P3882" s="276">
        <f>IF(O3882&lt;($G$6-1),Lähteandmed!$E$45*1.2*1.005*(($G$6-1)-O3882),0)</f>
        <v>9.4638196800000003</v>
      </c>
    </row>
    <row r="3883" spans="2:16">
      <c r="B3883" s="113">
        <v>3879</v>
      </c>
      <c r="C3883" s="113">
        <v>11.6</v>
      </c>
      <c r="D3883" s="276" t="str">
        <f t="shared" si="120"/>
        <v>0</v>
      </c>
      <c r="L3883" s="114">
        <f>IF(C3883&lt;$G$6,Lähteandmed!$E$45*1.2*1.005*($G$6-O3883),0)</f>
        <v>11.216378880000001</v>
      </c>
      <c r="M3883" s="276" t="str">
        <f>IF(($G$4-Lähteandmed!$H$45*(Kraadpäevad!$G$4-Kraadpäevad!C3883))&gt;Lähteandmed!$I$45,($G$4-Lähteandmed!$H$45*(Kraadpäevad!$G$4-Kraadpäevad!C3883)),Lähteandmed!$I$45)</f>
        <v/>
      </c>
      <c r="N3883" s="114">
        <f>IFERROR(($G$4-M3883)/($G$4-C3883),Lähteandmed!$H$45)</f>
        <v>0</v>
      </c>
      <c r="O3883" s="276">
        <f t="shared" si="121"/>
        <v>11.6</v>
      </c>
      <c r="P3883" s="276">
        <f>IF(O3883&lt;($G$6-1),Lähteandmed!$E$45*1.2*1.005*(($G$6-1)-O3883),0)</f>
        <v>9.4638196800000003</v>
      </c>
    </row>
    <row r="3884" spans="2:16">
      <c r="B3884" s="113">
        <v>3880</v>
      </c>
      <c r="C3884" s="113">
        <v>11.7</v>
      </c>
      <c r="D3884" s="276" t="str">
        <f t="shared" si="120"/>
        <v>0</v>
      </c>
      <c r="L3884" s="114">
        <f>IF(C3884&lt;$G$6,Lähteandmed!$E$45*1.2*1.005*($G$6-O3884),0)</f>
        <v>11.041122960000001</v>
      </c>
      <c r="M3884" s="276" t="str">
        <f>IF(($G$4-Lähteandmed!$H$45*(Kraadpäevad!$G$4-Kraadpäevad!C3884))&gt;Lähteandmed!$I$45,($G$4-Lähteandmed!$H$45*(Kraadpäevad!$G$4-Kraadpäevad!C3884)),Lähteandmed!$I$45)</f>
        <v/>
      </c>
      <c r="N3884" s="114">
        <f>IFERROR(($G$4-M3884)/($G$4-C3884),Lähteandmed!$H$45)</f>
        <v>0</v>
      </c>
      <c r="O3884" s="276">
        <f t="shared" si="121"/>
        <v>11.7</v>
      </c>
      <c r="P3884" s="276">
        <f>IF(O3884&lt;($G$6-1),Lähteandmed!$E$45*1.2*1.005*(($G$6-1)-O3884),0)</f>
        <v>9.2885637600000006</v>
      </c>
    </row>
    <row r="3885" spans="2:16">
      <c r="B3885" s="113">
        <v>3881</v>
      </c>
      <c r="C3885" s="113">
        <v>11.7</v>
      </c>
      <c r="D3885" s="276" t="str">
        <f t="shared" si="120"/>
        <v>0</v>
      </c>
      <c r="L3885" s="114">
        <f>IF(C3885&lt;$G$6,Lähteandmed!$E$45*1.2*1.005*($G$6-O3885),0)</f>
        <v>11.041122960000001</v>
      </c>
      <c r="M3885" s="276" t="str">
        <f>IF(($G$4-Lähteandmed!$H$45*(Kraadpäevad!$G$4-Kraadpäevad!C3885))&gt;Lähteandmed!$I$45,($G$4-Lähteandmed!$H$45*(Kraadpäevad!$G$4-Kraadpäevad!C3885)),Lähteandmed!$I$45)</f>
        <v/>
      </c>
      <c r="N3885" s="114">
        <f>IFERROR(($G$4-M3885)/($G$4-C3885),Lähteandmed!$H$45)</f>
        <v>0</v>
      </c>
      <c r="O3885" s="276">
        <f t="shared" si="121"/>
        <v>11.7</v>
      </c>
      <c r="P3885" s="276">
        <f>IF(O3885&lt;($G$6-1),Lähteandmed!$E$45*1.2*1.005*(($G$6-1)-O3885),0)</f>
        <v>9.2885637600000006</v>
      </c>
    </row>
    <row r="3886" spans="2:16">
      <c r="B3886" s="113">
        <v>3882</v>
      </c>
      <c r="C3886" s="113">
        <v>11.8</v>
      </c>
      <c r="D3886" s="276" t="str">
        <f t="shared" si="120"/>
        <v>0</v>
      </c>
      <c r="L3886" s="114">
        <f>IF(C3886&lt;$G$6,Lähteandmed!$E$45*1.2*1.005*($G$6-O3886),0)</f>
        <v>10.865867039999998</v>
      </c>
      <c r="M3886" s="276" t="str">
        <f>IF(($G$4-Lähteandmed!$H$45*(Kraadpäevad!$G$4-Kraadpäevad!C3886))&gt;Lähteandmed!$I$45,($G$4-Lähteandmed!$H$45*(Kraadpäevad!$G$4-Kraadpäevad!C3886)),Lähteandmed!$I$45)</f>
        <v/>
      </c>
      <c r="N3886" s="114">
        <f>IFERROR(($G$4-M3886)/($G$4-C3886),Lähteandmed!$H$45)</f>
        <v>0</v>
      </c>
      <c r="O3886" s="276">
        <f t="shared" si="121"/>
        <v>11.8</v>
      </c>
      <c r="P3886" s="276">
        <f>IF(O3886&lt;($G$6-1),Lähteandmed!$E$45*1.2*1.005*(($G$6-1)-O3886),0)</f>
        <v>9.1133078399999974</v>
      </c>
    </row>
    <row r="3887" spans="2:16">
      <c r="B3887" s="113">
        <v>3883</v>
      </c>
      <c r="C3887" s="113">
        <v>11.1</v>
      </c>
      <c r="D3887" s="276" t="str">
        <f t="shared" si="120"/>
        <v>0</v>
      </c>
      <c r="L3887" s="114">
        <f>IF(C3887&lt;$G$6,Lähteandmed!$E$45*1.2*1.005*($G$6-O3887),0)</f>
        <v>12.092658479999999</v>
      </c>
      <c r="M3887" s="276" t="str">
        <f>IF(($G$4-Lähteandmed!$H$45*(Kraadpäevad!$G$4-Kraadpäevad!C3887))&gt;Lähteandmed!$I$45,($G$4-Lähteandmed!$H$45*(Kraadpäevad!$G$4-Kraadpäevad!C3887)),Lähteandmed!$I$45)</f>
        <v/>
      </c>
      <c r="N3887" s="114">
        <f>IFERROR(($G$4-M3887)/($G$4-C3887),Lähteandmed!$H$45)</f>
        <v>0</v>
      </c>
      <c r="O3887" s="276">
        <f t="shared" si="121"/>
        <v>11.1</v>
      </c>
      <c r="P3887" s="276">
        <f>IF(O3887&lt;($G$6-1),Lähteandmed!$E$45*1.2*1.005*(($G$6-1)-O3887),0)</f>
        <v>10.34009928</v>
      </c>
    </row>
    <row r="3888" spans="2:16">
      <c r="B3888" s="113">
        <v>3884</v>
      </c>
      <c r="C3888" s="113">
        <v>10.3</v>
      </c>
      <c r="D3888" s="276" t="str">
        <f t="shared" si="120"/>
        <v>0</v>
      </c>
      <c r="L3888" s="114">
        <f>IF(C3888&lt;$G$6,Lähteandmed!$E$45*1.2*1.005*($G$6-O3888),0)</f>
        <v>13.494705839999998</v>
      </c>
      <c r="M3888" s="276" t="str">
        <f>IF(($G$4-Lähteandmed!$H$45*(Kraadpäevad!$G$4-Kraadpäevad!C3888))&gt;Lähteandmed!$I$45,($G$4-Lähteandmed!$H$45*(Kraadpäevad!$G$4-Kraadpäevad!C3888)),Lähteandmed!$I$45)</f>
        <v/>
      </c>
      <c r="N3888" s="114">
        <f>IFERROR(($G$4-M3888)/($G$4-C3888),Lähteandmed!$H$45)</f>
        <v>0</v>
      </c>
      <c r="O3888" s="276">
        <f t="shared" si="121"/>
        <v>10.3</v>
      </c>
      <c r="P3888" s="276">
        <f>IF(O3888&lt;($G$6-1),Lähteandmed!$E$45*1.2*1.005*(($G$6-1)-O3888),0)</f>
        <v>11.742146639999998</v>
      </c>
    </row>
    <row r="3889" spans="2:16">
      <c r="B3889" s="113">
        <v>3885</v>
      </c>
      <c r="C3889" s="113">
        <v>9.6</v>
      </c>
      <c r="D3889" s="276">
        <f t="shared" si="120"/>
        <v>0.38879749586557999</v>
      </c>
      <c r="L3889" s="114">
        <f>IF(C3889&lt;$G$6,Lähteandmed!$E$45*1.2*1.005*($G$6-O3889),0)</f>
        <v>14.721497279999999</v>
      </c>
      <c r="M3889" s="276" t="str">
        <f>IF(($G$4-Lähteandmed!$H$45*(Kraadpäevad!$G$4-Kraadpäevad!C3889))&gt;Lähteandmed!$I$45,($G$4-Lähteandmed!$H$45*(Kraadpäevad!$G$4-Kraadpäevad!C3889)),Lähteandmed!$I$45)</f>
        <v/>
      </c>
      <c r="N3889" s="114">
        <f>IFERROR(($G$4-M3889)/($G$4-C3889),Lähteandmed!$H$45)</f>
        <v>0</v>
      </c>
      <c r="O3889" s="276">
        <f t="shared" si="121"/>
        <v>9.6</v>
      </c>
      <c r="P3889" s="276">
        <f>IF(O3889&lt;($G$6-1),Lähteandmed!$E$45*1.2*1.005*(($G$6-1)-O3889),0)</f>
        <v>12.968938079999999</v>
      </c>
    </row>
    <row r="3890" spans="2:16">
      <c r="B3890" s="113">
        <v>3886</v>
      </c>
      <c r="C3890" s="113">
        <v>8.1</v>
      </c>
      <c r="D3890" s="276">
        <f t="shared" si="120"/>
        <v>1.88879749586558</v>
      </c>
      <c r="L3890" s="114">
        <f>IF(C3890&lt;$G$6,Lähteandmed!$E$45*1.2*1.005*($G$6-O3890),0)</f>
        <v>17.350336079999998</v>
      </c>
      <c r="M3890" s="276" t="str">
        <f>IF(($G$4-Lähteandmed!$H$45*(Kraadpäevad!$G$4-Kraadpäevad!C3890))&gt;Lähteandmed!$I$45,($G$4-Lähteandmed!$H$45*(Kraadpäevad!$G$4-Kraadpäevad!C3890)),Lähteandmed!$I$45)</f>
        <v/>
      </c>
      <c r="N3890" s="114">
        <f>IFERROR(($G$4-M3890)/($G$4-C3890),Lähteandmed!$H$45)</f>
        <v>0</v>
      </c>
      <c r="O3890" s="276">
        <f t="shared" si="121"/>
        <v>8.1</v>
      </c>
      <c r="P3890" s="276">
        <f>IF(O3890&lt;($G$6-1),Lähteandmed!$E$45*1.2*1.005*(($G$6-1)-O3890),0)</f>
        <v>15.59777688</v>
      </c>
    </row>
    <row r="3891" spans="2:16">
      <c r="B3891" s="113">
        <v>3887</v>
      </c>
      <c r="C3891" s="113">
        <v>6.5</v>
      </c>
      <c r="D3891" s="276">
        <f t="shared" si="120"/>
        <v>3.4887974958655796</v>
      </c>
      <c r="L3891" s="114">
        <f>IF(C3891&lt;$G$6,Lähteandmed!$E$45*1.2*1.005*($G$6-O3891),0)</f>
        <v>20.1544308</v>
      </c>
      <c r="M3891" s="276" t="str">
        <f>IF(($G$4-Lähteandmed!$H$45*(Kraadpäevad!$G$4-Kraadpäevad!C3891))&gt;Lähteandmed!$I$45,($G$4-Lähteandmed!$H$45*(Kraadpäevad!$G$4-Kraadpäevad!C3891)),Lähteandmed!$I$45)</f>
        <v/>
      </c>
      <c r="N3891" s="114">
        <f>IFERROR(($G$4-M3891)/($G$4-C3891),Lähteandmed!$H$45)</f>
        <v>0</v>
      </c>
      <c r="O3891" s="276">
        <f t="shared" si="121"/>
        <v>6.5</v>
      </c>
      <c r="P3891" s="276">
        <f>IF(O3891&lt;($G$6-1),Lähteandmed!$E$45*1.2*1.005*(($G$6-1)-O3891),0)</f>
        <v>18.4018716</v>
      </c>
    </row>
    <row r="3892" spans="2:16">
      <c r="B3892" s="113">
        <v>3888</v>
      </c>
      <c r="C3892" s="113">
        <v>5</v>
      </c>
      <c r="D3892" s="276">
        <f t="shared" si="120"/>
        <v>4.9887974958655796</v>
      </c>
      <c r="L3892" s="114">
        <f>IF(C3892&lt;$G$6,Lähteandmed!$E$45*1.2*1.005*($G$6-O3892),0)</f>
        <v>22.783269599999997</v>
      </c>
      <c r="M3892" s="276" t="str">
        <f>IF(($G$4-Lähteandmed!$H$45*(Kraadpäevad!$G$4-Kraadpäevad!C3892))&gt;Lähteandmed!$I$45,($G$4-Lähteandmed!$H$45*(Kraadpäevad!$G$4-Kraadpäevad!C3892)),Lähteandmed!$I$45)</f>
        <v/>
      </c>
      <c r="N3892" s="114">
        <f>IFERROR(($G$4-M3892)/($G$4-C3892),Lähteandmed!$H$45)</f>
        <v>0</v>
      </c>
      <c r="O3892" s="276">
        <f t="shared" si="121"/>
        <v>5</v>
      </c>
      <c r="P3892" s="276">
        <f>IF(O3892&lt;($G$6-1),Lähteandmed!$E$45*1.2*1.005*(($G$6-1)-O3892),0)</f>
        <v>21.030710399999997</v>
      </c>
    </row>
    <row r="3893" spans="2:16">
      <c r="B3893" s="113">
        <v>3889</v>
      </c>
      <c r="C3893" s="113">
        <v>4.5</v>
      </c>
      <c r="D3893" s="276">
        <f t="shared" si="120"/>
        <v>5.4887974958655796</v>
      </c>
      <c r="L3893" s="114">
        <f>IF(C3893&lt;$G$6,Lähteandmed!$E$45*1.2*1.005*($G$6-O3893),0)</f>
        <v>23.659549199999997</v>
      </c>
      <c r="M3893" s="276" t="str">
        <f>IF(($G$4-Lähteandmed!$H$45*(Kraadpäevad!$G$4-Kraadpäevad!C3893))&gt;Lähteandmed!$I$45,($G$4-Lähteandmed!$H$45*(Kraadpäevad!$G$4-Kraadpäevad!C3893)),Lähteandmed!$I$45)</f>
        <v/>
      </c>
      <c r="N3893" s="114">
        <f>IFERROR(($G$4-M3893)/($G$4-C3893),Lähteandmed!$H$45)</f>
        <v>0</v>
      </c>
      <c r="O3893" s="276">
        <f t="shared" si="121"/>
        <v>4.5</v>
      </c>
      <c r="P3893" s="276">
        <f>IF(O3893&lt;($G$6-1),Lähteandmed!$E$45*1.2*1.005*(($G$6-1)-O3893),0)</f>
        <v>21.906989999999997</v>
      </c>
    </row>
    <row r="3894" spans="2:16">
      <c r="B3894" s="113">
        <v>3890</v>
      </c>
      <c r="C3894" s="113">
        <v>4.0999999999999996</v>
      </c>
      <c r="D3894" s="276">
        <f t="shared" si="120"/>
        <v>5.88879749586558</v>
      </c>
      <c r="L3894" s="114">
        <f>IF(C3894&lt;$G$6,Lähteandmed!$E$45*1.2*1.005*($G$6-O3894),0)</f>
        <v>24.360572879999999</v>
      </c>
      <c r="M3894" s="276" t="str">
        <f>IF(($G$4-Lähteandmed!$H$45*(Kraadpäevad!$G$4-Kraadpäevad!C3894))&gt;Lähteandmed!$I$45,($G$4-Lähteandmed!$H$45*(Kraadpäevad!$G$4-Kraadpäevad!C3894)),Lähteandmed!$I$45)</f>
        <v/>
      </c>
      <c r="N3894" s="114">
        <f>IFERROR(($G$4-M3894)/($G$4-C3894),Lähteandmed!$H$45)</f>
        <v>0</v>
      </c>
      <c r="O3894" s="276">
        <f t="shared" si="121"/>
        <v>4.0999999999999996</v>
      </c>
      <c r="P3894" s="276">
        <f>IF(O3894&lt;($G$6-1),Lähteandmed!$E$45*1.2*1.005*(($G$6-1)-O3894),0)</f>
        <v>22.608013679999999</v>
      </c>
    </row>
    <row r="3895" spans="2:16">
      <c r="B3895" s="113">
        <v>3891</v>
      </c>
      <c r="C3895" s="113">
        <v>3.6</v>
      </c>
      <c r="D3895" s="276">
        <f t="shared" si="120"/>
        <v>6.38879749586558</v>
      </c>
      <c r="L3895" s="114">
        <f>IF(C3895&lt;$G$6,Lähteandmed!$E$45*1.2*1.005*($G$6-O3895),0)</f>
        <v>25.23685248</v>
      </c>
      <c r="M3895" s="276" t="str">
        <f>IF(($G$4-Lähteandmed!$H$45*(Kraadpäevad!$G$4-Kraadpäevad!C3895))&gt;Lähteandmed!$I$45,($G$4-Lähteandmed!$H$45*(Kraadpäevad!$G$4-Kraadpäevad!C3895)),Lähteandmed!$I$45)</f>
        <v/>
      </c>
      <c r="N3895" s="114">
        <f>IFERROR(($G$4-M3895)/($G$4-C3895),Lähteandmed!$H$45)</f>
        <v>0</v>
      </c>
      <c r="O3895" s="276">
        <f t="shared" si="121"/>
        <v>3.6</v>
      </c>
      <c r="P3895" s="276">
        <f>IF(O3895&lt;($G$6-1),Lähteandmed!$E$45*1.2*1.005*(($G$6-1)-O3895),0)</f>
        <v>23.484293279999999</v>
      </c>
    </row>
    <row r="3896" spans="2:16">
      <c r="B3896" s="113">
        <v>3892</v>
      </c>
      <c r="C3896" s="113">
        <v>3.3</v>
      </c>
      <c r="D3896" s="276">
        <f t="shared" si="120"/>
        <v>6.6887974958655798</v>
      </c>
      <c r="L3896" s="114">
        <f>IF(C3896&lt;$G$6,Lähteandmed!$E$45*1.2*1.005*($G$6-O3896),0)</f>
        <v>25.762620239999997</v>
      </c>
      <c r="M3896" s="276" t="str">
        <f>IF(($G$4-Lähteandmed!$H$45*(Kraadpäevad!$G$4-Kraadpäevad!C3896))&gt;Lähteandmed!$I$45,($G$4-Lähteandmed!$H$45*(Kraadpäevad!$G$4-Kraadpäevad!C3896)),Lähteandmed!$I$45)</f>
        <v/>
      </c>
      <c r="N3896" s="114">
        <f>IFERROR(($G$4-M3896)/($G$4-C3896),Lähteandmed!$H$45)</f>
        <v>0</v>
      </c>
      <c r="O3896" s="276">
        <f t="shared" si="121"/>
        <v>3.3</v>
      </c>
      <c r="P3896" s="276">
        <f>IF(O3896&lt;($G$6-1),Lähteandmed!$E$45*1.2*1.005*(($G$6-1)-O3896),0)</f>
        <v>24.010061039999997</v>
      </c>
    </row>
    <row r="3897" spans="2:16">
      <c r="B3897" s="113">
        <v>3893</v>
      </c>
      <c r="C3897" s="113">
        <v>2.9</v>
      </c>
      <c r="D3897" s="276">
        <f t="shared" si="120"/>
        <v>7.0887974958655793</v>
      </c>
      <c r="L3897" s="114">
        <f>IF(C3897&lt;$G$6,Lähteandmed!$E$45*1.2*1.005*($G$6-O3897),0)</f>
        <v>26.463643919999999</v>
      </c>
      <c r="M3897" s="276" t="str">
        <f>IF(($G$4-Lähteandmed!$H$45*(Kraadpäevad!$G$4-Kraadpäevad!C3897))&gt;Lähteandmed!$I$45,($G$4-Lähteandmed!$H$45*(Kraadpäevad!$G$4-Kraadpäevad!C3897)),Lähteandmed!$I$45)</f>
        <v/>
      </c>
      <c r="N3897" s="114">
        <f>IFERROR(($G$4-M3897)/($G$4-C3897),Lähteandmed!$H$45)</f>
        <v>0</v>
      </c>
      <c r="O3897" s="276">
        <f t="shared" si="121"/>
        <v>2.9</v>
      </c>
      <c r="P3897" s="276">
        <f>IF(O3897&lt;($G$6-1),Lähteandmed!$E$45*1.2*1.005*(($G$6-1)-O3897),0)</f>
        <v>24.711084719999999</v>
      </c>
    </row>
    <row r="3898" spans="2:16">
      <c r="B3898" s="113">
        <v>3894</v>
      </c>
      <c r="C3898" s="113">
        <v>2.6</v>
      </c>
      <c r="D3898" s="276">
        <f t="shared" si="120"/>
        <v>7.38879749586558</v>
      </c>
      <c r="L3898" s="114">
        <f>IF(C3898&lt;$G$6,Lähteandmed!$E$45*1.2*1.005*($G$6-O3898),0)</f>
        <v>26.98941168</v>
      </c>
      <c r="M3898" s="276" t="str">
        <f>IF(($G$4-Lähteandmed!$H$45*(Kraadpäevad!$G$4-Kraadpäevad!C3898))&gt;Lähteandmed!$I$45,($G$4-Lähteandmed!$H$45*(Kraadpäevad!$G$4-Kraadpäevad!C3898)),Lähteandmed!$I$45)</f>
        <v/>
      </c>
      <c r="N3898" s="114">
        <f>IFERROR(($G$4-M3898)/($G$4-C3898),Lähteandmed!$H$45)</f>
        <v>0</v>
      </c>
      <c r="O3898" s="276">
        <f t="shared" si="121"/>
        <v>2.6</v>
      </c>
      <c r="P3898" s="276">
        <f>IF(O3898&lt;($G$6-1),Lähteandmed!$E$45*1.2*1.005*(($G$6-1)-O3898),0)</f>
        <v>25.23685248</v>
      </c>
    </row>
    <row r="3899" spans="2:16">
      <c r="B3899" s="113">
        <v>3895</v>
      </c>
      <c r="C3899" s="113">
        <v>4.7</v>
      </c>
      <c r="D3899" s="276">
        <f t="shared" si="120"/>
        <v>5.2887974958655795</v>
      </c>
      <c r="L3899" s="114">
        <f>IF(C3899&lt;$G$6,Lähteandmed!$E$45*1.2*1.005*($G$6-O3899),0)</f>
        <v>23.309037359999998</v>
      </c>
      <c r="M3899" s="276" t="str">
        <f>IF(($G$4-Lähteandmed!$H$45*(Kraadpäevad!$G$4-Kraadpäevad!C3899))&gt;Lähteandmed!$I$45,($G$4-Lähteandmed!$H$45*(Kraadpäevad!$G$4-Kraadpäevad!C3899)),Lähteandmed!$I$45)</f>
        <v/>
      </c>
      <c r="N3899" s="114">
        <f>IFERROR(($G$4-M3899)/($G$4-C3899),Lähteandmed!$H$45)</f>
        <v>0</v>
      </c>
      <c r="O3899" s="276">
        <f t="shared" si="121"/>
        <v>4.7</v>
      </c>
      <c r="P3899" s="276">
        <f>IF(O3899&lt;($G$6-1),Lähteandmed!$E$45*1.2*1.005*(($G$6-1)-O3899),0)</f>
        <v>21.556478160000001</v>
      </c>
    </row>
    <row r="3900" spans="2:16">
      <c r="B3900" s="113">
        <v>3896</v>
      </c>
      <c r="C3900" s="113">
        <v>6.7</v>
      </c>
      <c r="D3900" s="276">
        <f t="shared" si="120"/>
        <v>3.2887974958655795</v>
      </c>
      <c r="L3900" s="114">
        <f>IF(C3900&lt;$G$6,Lähteandmed!$E$45*1.2*1.005*($G$6-O3900),0)</f>
        <v>19.803918960000001</v>
      </c>
      <c r="M3900" s="276" t="str">
        <f>IF(($G$4-Lähteandmed!$H$45*(Kraadpäevad!$G$4-Kraadpäevad!C3900))&gt;Lähteandmed!$I$45,($G$4-Lähteandmed!$H$45*(Kraadpäevad!$G$4-Kraadpäevad!C3900)),Lähteandmed!$I$45)</f>
        <v/>
      </c>
      <c r="N3900" s="114">
        <f>IFERROR(($G$4-M3900)/($G$4-C3900),Lähteandmed!$H$45)</f>
        <v>0</v>
      </c>
      <c r="O3900" s="276">
        <f t="shared" si="121"/>
        <v>6.7</v>
      </c>
      <c r="P3900" s="276">
        <f>IF(O3900&lt;($G$6-1),Lähteandmed!$E$45*1.2*1.005*(($G$6-1)-O3900),0)</f>
        <v>18.05135976</v>
      </c>
    </row>
    <row r="3901" spans="2:16">
      <c r="B3901" s="113">
        <v>3897</v>
      </c>
      <c r="C3901" s="113">
        <v>8.8000000000000007</v>
      </c>
      <c r="D3901" s="276">
        <f t="shared" si="120"/>
        <v>1.1887974958655789</v>
      </c>
      <c r="L3901" s="114">
        <f>IF(C3901&lt;$G$6,Lähteandmed!$E$45*1.2*1.005*($G$6-O3901),0)</f>
        <v>16.123544639999999</v>
      </c>
      <c r="M3901" s="276" t="str">
        <f>IF(($G$4-Lähteandmed!$H$45*(Kraadpäevad!$G$4-Kraadpäevad!C3901))&gt;Lähteandmed!$I$45,($G$4-Lähteandmed!$H$45*(Kraadpäevad!$G$4-Kraadpäevad!C3901)),Lähteandmed!$I$45)</f>
        <v/>
      </c>
      <c r="N3901" s="114">
        <f>IFERROR(($G$4-M3901)/($G$4-C3901),Lähteandmed!$H$45)</f>
        <v>0</v>
      </c>
      <c r="O3901" s="276">
        <f t="shared" si="121"/>
        <v>8.8000000000000007</v>
      </c>
      <c r="P3901" s="276">
        <f>IF(O3901&lt;($G$6-1),Lähteandmed!$E$45*1.2*1.005*(($G$6-1)-O3901),0)</f>
        <v>14.370985439999998</v>
      </c>
    </row>
    <row r="3902" spans="2:16">
      <c r="B3902" s="113">
        <v>3898</v>
      </c>
      <c r="C3902" s="113">
        <v>9.4</v>
      </c>
      <c r="D3902" s="276">
        <f t="shared" si="120"/>
        <v>0.58879749586557928</v>
      </c>
      <c r="L3902" s="114">
        <f>IF(C3902&lt;$G$6,Lähteandmed!$E$45*1.2*1.005*($G$6-O3902),0)</f>
        <v>15.072009119999999</v>
      </c>
      <c r="M3902" s="276" t="str">
        <f>IF(($G$4-Lähteandmed!$H$45*(Kraadpäevad!$G$4-Kraadpäevad!C3902))&gt;Lähteandmed!$I$45,($G$4-Lähteandmed!$H$45*(Kraadpäevad!$G$4-Kraadpäevad!C3902)),Lähteandmed!$I$45)</f>
        <v/>
      </c>
      <c r="N3902" s="114">
        <f>IFERROR(($G$4-M3902)/($G$4-C3902),Lähteandmed!$H$45)</f>
        <v>0</v>
      </c>
      <c r="O3902" s="276">
        <f t="shared" si="121"/>
        <v>9.4</v>
      </c>
      <c r="P3902" s="276">
        <f>IF(O3902&lt;($G$6-1),Lähteandmed!$E$45*1.2*1.005*(($G$6-1)-O3902),0)</f>
        <v>13.319449919999998</v>
      </c>
    </row>
    <row r="3903" spans="2:16">
      <c r="B3903" s="113">
        <v>3899</v>
      </c>
      <c r="C3903" s="113">
        <v>10.1</v>
      </c>
      <c r="D3903" s="276" t="str">
        <f t="shared" si="120"/>
        <v>0</v>
      </c>
      <c r="L3903" s="114">
        <f>IF(C3903&lt;$G$6,Lähteandmed!$E$45*1.2*1.005*($G$6-O3903),0)</f>
        <v>13.845217679999999</v>
      </c>
      <c r="M3903" s="276" t="str">
        <f>IF(($G$4-Lähteandmed!$H$45*(Kraadpäevad!$G$4-Kraadpäevad!C3903))&gt;Lähteandmed!$I$45,($G$4-Lähteandmed!$H$45*(Kraadpäevad!$G$4-Kraadpäevad!C3903)),Lähteandmed!$I$45)</f>
        <v/>
      </c>
      <c r="N3903" s="114">
        <f>IFERROR(($G$4-M3903)/($G$4-C3903),Lähteandmed!$H$45)</f>
        <v>0</v>
      </c>
      <c r="O3903" s="276">
        <f t="shared" si="121"/>
        <v>10.1</v>
      </c>
      <c r="P3903" s="276">
        <f>IF(O3903&lt;($G$6-1),Lähteandmed!$E$45*1.2*1.005*(($G$6-1)-O3903),0)</f>
        <v>12.092658479999999</v>
      </c>
    </row>
    <row r="3904" spans="2:16">
      <c r="B3904" s="113">
        <v>3900</v>
      </c>
      <c r="C3904" s="113">
        <v>10.7</v>
      </c>
      <c r="D3904" s="276" t="str">
        <f t="shared" si="120"/>
        <v>0</v>
      </c>
      <c r="L3904" s="114">
        <f>IF(C3904&lt;$G$6,Lähteandmed!$E$45*1.2*1.005*($G$6-O3904),0)</f>
        <v>12.793682159999999</v>
      </c>
      <c r="M3904" s="276" t="str">
        <f>IF(($G$4-Lähteandmed!$H$45*(Kraadpäevad!$G$4-Kraadpäevad!C3904))&gt;Lähteandmed!$I$45,($G$4-Lähteandmed!$H$45*(Kraadpäevad!$G$4-Kraadpäevad!C3904)),Lähteandmed!$I$45)</f>
        <v/>
      </c>
      <c r="N3904" s="114">
        <f>IFERROR(($G$4-M3904)/($G$4-C3904),Lähteandmed!$H$45)</f>
        <v>0</v>
      </c>
      <c r="O3904" s="276">
        <f t="shared" si="121"/>
        <v>10.7</v>
      </c>
      <c r="P3904" s="276">
        <f>IF(O3904&lt;($G$6-1),Lähteandmed!$E$45*1.2*1.005*(($G$6-1)-O3904),0)</f>
        <v>11.041122960000001</v>
      </c>
    </row>
    <row r="3905" spans="2:16">
      <c r="B3905" s="113">
        <v>3901</v>
      </c>
      <c r="C3905" s="113">
        <v>10.8</v>
      </c>
      <c r="D3905" s="276" t="str">
        <f t="shared" si="120"/>
        <v>0</v>
      </c>
      <c r="L3905" s="114">
        <f>IF(C3905&lt;$G$6,Lähteandmed!$E$45*1.2*1.005*($G$6-O3905),0)</f>
        <v>12.618426239999998</v>
      </c>
      <c r="M3905" s="276" t="str">
        <f>IF(($G$4-Lähteandmed!$H$45*(Kraadpäevad!$G$4-Kraadpäevad!C3905))&gt;Lähteandmed!$I$45,($G$4-Lähteandmed!$H$45*(Kraadpäevad!$G$4-Kraadpäevad!C3905)),Lähteandmed!$I$45)</f>
        <v/>
      </c>
      <c r="N3905" s="114">
        <f>IFERROR(($G$4-M3905)/($G$4-C3905),Lähteandmed!$H$45)</f>
        <v>0</v>
      </c>
      <c r="O3905" s="276">
        <f t="shared" si="121"/>
        <v>10.8</v>
      </c>
      <c r="P3905" s="276">
        <f>IF(O3905&lt;($G$6-1),Lähteandmed!$E$45*1.2*1.005*(($G$6-1)-O3905),0)</f>
        <v>10.865867039999998</v>
      </c>
    </row>
    <row r="3906" spans="2:16">
      <c r="B3906" s="113">
        <v>3902</v>
      </c>
      <c r="C3906" s="113">
        <v>10.8</v>
      </c>
      <c r="D3906" s="276" t="str">
        <f t="shared" si="120"/>
        <v>0</v>
      </c>
      <c r="L3906" s="114">
        <f>IF(C3906&lt;$G$6,Lähteandmed!$E$45*1.2*1.005*($G$6-O3906),0)</f>
        <v>12.618426239999998</v>
      </c>
      <c r="M3906" s="276" t="str">
        <f>IF(($G$4-Lähteandmed!$H$45*(Kraadpäevad!$G$4-Kraadpäevad!C3906))&gt;Lähteandmed!$I$45,($G$4-Lähteandmed!$H$45*(Kraadpäevad!$G$4-Kraadpäevad!C3906)),Lähteandmed!$I$45)</f>
        <v/>
      </c>
      <c r="N3906" s="114">
        <f>IFERROR(($G$4-M3906)/($G$4-C3906),Lähteandmed!$H$45)</f>
        <v>0</v>
      </c>
      <c r="O3906" s="276">
        <f t="shared" si="121"/>
        <v>10.8</v>
      </c>
      <c r="P3906" s="276">
        <f>IF(O3906&lt;($G$6-1),Lähteandmed!$E$45*1.2*1.005*(($G$6-1)-O3906),0)</f>
        <v>10.865867039999998</v>
      </c>
    </row>
    <row r="3907" spans="2:16">
      <c r="B3907" s="113">
        <v>3903</v>
      </c>
      <c r="C3907" s="113">
        <v>10.9</v>
      </c>
      <c r="D3907" s="276" t="str">
        <f t="shared" si="120"/>
        <v>0</v>
      </c>
      <c r="L3907" s="114">
        <f>IF(C3907&lt;$G$6,Lähteandmed!$E$45*1.2*1.005*($G$6-O3907),0)</f>
        <v>12.443170319999998</v>
      </c>
      <c r="M3907" s="276" t="str">
        <f>IF(($G$4-Lähteandmed!$H$45*(Kraadpäevad!$G$4-Kraadpäevad!C3907))&gt;Lähteandmed!$I$45,($G$4-Lähteandmed!$H$45*(Kraadpäevad!$G$4-Kraadpäevad!C3907)),Lähteandmed!$I$45)</f>
        <v/>
      </c>
      <c r="N3907" s="114">
        <f>IFERROR(($G$4-M3907)/($G$4-C3907),Lähteandmed!$H$45)</f>
        <v>0</v>
      </c>
      <c r="O3907" s="276">
        <f t="shared" si="121"/>
        <v>10.9</v>
      </c>
      <c r="P3907" s="276">
        <f>IF(O3907&lt;($G$6-1),Lähteandmed!$E$45*1.2*1.005*(($G$6-1)-O3907),0)</f>
        <v>10.690611119999998</v>
      </c>
    </row>
    <row r="3908" spans="2:16">
      <c r="B3908" s="113">
        <v>3904</v>
      </c>
      <c r="C3908" s="113">
        <v>11.4</v>
      </c>
      <c r="D3908" s="276" t="str">
        <f t="shared" ref="D3908:D3971" si="122">IFERROR(IF($G$5-C3908&gt;0,$G$5-C3908,"0"),0)</f>
        <v>0</v>
      </c>
      <c r="L3908" s="114">
        <f>IF(C3908&lt;$G$6,Lähteandmed!$E$45*1.2*1.005*($G$6-O3908),0)</f>
        <v>11.566890719999998</v>
      </c>
      <c r="M3908" s="276" t="str">
        <f>IF(($G$4-Lähteandmed!$H$45*(Kraadpäevad!$G$4-Kraadpäevad!C3908))&gt;Lähteandmed!$I$45,($G$4-Lähteandmed!$H$45*(Kraadpäevad!$G$4-Kraadpäevad!C3908)),Lähteandmed!$I$45)</f>
        <v/>
      </c>
      <c r="N3908" s="114">
        <f>IFERROR(($G$4-M3908)/($G$4-C3908),Lähteandmed!$H$45)</f>
        <v>0</v>
      </c>
      <c r="O3908" s="276">
        <f t="shared" ref="O3908:O3971" si="123">N3908*($G$4-C3908)+C3908</f>
        <v>11.4</v>
      </c>
      <c r="P3908" s="276">
        <f>IF(O3908&lt;($G$6-1),Lähteandmed!$E$45*1.2*1.005*(($G$6-1)-O3908),0)</f>
        <v>9.8143315199999979</v>
      </c>
    </row>
    <row r="3909" spans="2:16">
      <c r="B3909" s="113">
        <v>3905</v>
      </c>
      <c r="C3909" s="113">
        <v>11.9</v>
      </c>
      <c r="D3909" s="276" t="str">
        <f t="shared" si="122"/>
        <v>0</v>
      </c>
      <c r="L3909" s="114">
        <f>IF(C3909&lt;$G$6,Lähteandmed!$E$45*1.2*1.005*($G$6-O3909),0)</f>
        <v>10.690611119999998</v>
      </c>
      <c r="M3909" s="276" t="str">
        <f>IF(($G$4-Lähteandmed!$H$45*(Kraadpäevad!$G$4-Kraadpäevad!C3909))&gt;Lähteandmed!$I$45,($G$4-Lähteandmed!$H$45*(Kraadpäevad!$G$4-Kraadpäevad!C3909)),Lähteandmed!$I$45)</f>
        <v/>
      </c>
      <c r="N3909" s="114">
        <f>IFERROR(($G$4-M3909)/($G$4-C3909),Lähteandmed!$H$45)</f>
        <v>0</v>
      </c>
      <c r="O3909" s="276">
        <f t="shared" si="123"/>
        <v>11.9</v>
      </c>
      <c r="P3909" s="276">
        <f>IF(O3909&lt;($G$6-1),Lähteandmed!$E$45*1.2*1.005*(($G$6-1)-O3909),0)</f>
        <v>8.9380519199999995</v>
      </c>
    </row>
    <row r="3910" spans="2:16">
      <c r="B3910" s="113">
        <v>3906</v>
      </c>
      <c r="C3910" s="113">
        <v>12.4</v>
      </c>
      <c r="D3910" s="276" t="str">
        <f t="shared" si="122"/>
        <v>0</v>
      </c>
      <c r="L3910" s="114">
        <f>IF(C3910&lt;$G$6,Lähteandmed!$E$45*1.2*1.005*($G$6-O3910),0)</f>
        <v>9.8143315199999979</v>
      </c>
      <c r="M3910" s="276" t="str">
        <f>IF(($G$4-Lähteandmed!$H$45*(Kraadpäevad!$G$4-Kraadpäevad!C3910))&gt;Lähteandmed!$I$45,($G$4-Lähteandmed!$H$45*(Kraadpäevad!$G$4-Kraadpäevad!C3910)),Lähteandmed!$I$45)</f>
        <v/>
      </c>
      <c r="N3910" s="114">
        <f>IFERROR(($G$4-M3910)/($G$4-C3910),Lähteandmed!$H$45)</f>
        <v>0</v>
      </c>
      <c r="O3910" s="276">
        <f t="shared" si="123"/>
        <v>12.4</v>
      </c>
      <c r="P3910" s="276">
        <f>IF(O3910&lt;($G$6-1),Lähteandmed!$E$45*1.2*1.005*(($G$6-1)-O3910),0)</f>
        <v>8.0617723199999993</v>
      </c>
    </row>
    <row r="3911" spans="2:16">
      <c r="B3911" s="113">
        <v>3907</v>
      </c>
      <c r="C3911" s="113">
        <v>12.5</v>
      </c>
      <c r="D3911" s="276" t="str">
        <f t="shared" si="122"/>
        <v>0</v>
      </c>
      <c r="L3911" s="114">
        <f>IF(C3911&lt;$G$6,Lähteandmed!$E$45*1.2*1.005*($G$6-O3911),0)</f>
        <v>9.6390756</v>
      </c>
      <c r="M3911" s="276" t="str">
        <f>IF(($G$4-Lähteandmed!$H$45*(Kraadpäevad!$G$4-Kraadpäevad!C3911))&gt;Lähteandmed!$I$45,($G$4-Lähteandmed!$H$45*(Kraadpäevad!$G$4-Kraadpäevad!C3911)),Lähteandmed!$I$45)</f>
        <v/>
      </c>
      <c r="N3911" s="114">
        <f>IFERROR(($G$4-M3911)/($G$4-C3911),Lähteandmed!$H$45)</f>
        <v>0</v>
      </c>
      <c r="O3911" s="276">
        <f t="shared" si="123"/>
        <v>12.5</v>
      </c>
      <c r="P3911" s="276">
        <f>IF(O3911&lt;($G$6-1),Lähteandmed!$E$45*1.2*1.005*(($G$6-1)-O3911),0)</f>
        <v>7.8865163999999996</v>
      </c>
    </row>
    <row r="3912" spans="2:16">
      <c r="B3912" s="113">
        <v>3908</v>
      </c>
      <c r="C3912" s="113">
        <v>12.7</v>
      </c>
      <c r="D3912" s="276" t="str">
        <f t="shared" si="122"/>
        <v>0</v>
      </c>
      <c r="L3912" s="114">
        <f>IF(C3912&lt;$G$6,Lähteandmed!$E$45*1.2*1.005*($G$6-O3912),0)</f>
        <v>9.2885637600000006</v>
      </c>
      <c r="M3912" s="276" t="str">
        <f>IF(($G$4-Lähteandmed!$H$45*(Kraadpäevad!$G$4-Kraadpäevad!C3912))&gt;Lähteandmed!$I$45,($G$4-Lähteandmed!$H$45*(Kraadpäevad!$G$4-Kraadpäevad!C3912)),Lähteandmed!$I$45)</f>
        <v/>
      </c>
      <c r="N3912" s="114">
        <f>IFERROR(($G$4-M3912)/($G$4-C3912),Lähteandmed!$H$45)</f>
        <v>0</v>
      </c>
      <c r="O3912" s="276">
        <f t="shared" si="123"/>
        <v>12.7</v>
      </c>
      <c r="P3912" s="276">
        <f>IF(O3912&lt;($G$6-1),Lähteandmed!$E$45*1.2*1.005*(($G$6-1)-O3912),0)</f>
        <v>7.5360045600000003</v>
      </c>
    </row>
    <row r="3913" spans="2:16">
      <c r="B3913" s="113">
        <v>3909</v>
      </c>
      <c r="C3913" s="113">
        <v>12.8</v>
      </c>
      <c r="D3913" s="276" t="str">
        <f t="shared" si="122"/>
        <v>0</v>
      </c>
      <c r="L3913" s="114">
        <f>IF(C3913&lt;$G$6,Lähteandmed!$E$45*1.2*1.005*($G$6-O3913),0)</f>
        <v>9.1133078399999974</v>
      </c>
      <c r="M3913" s="276" t="str">
        <f>IF(($G$4-Lähteandmed!$H$45*(Kraadpäevad!$G$4-Kraadpäevad!C3913))&gt;Lähteandmed!$I$45,($G$4-Lähteandmed!$H$45*(Kraadpäevad!$G$4-Kraadpäevad!C3913)),Lähteandmed!$I$45)</f>
        <v/>
      </c>
      <c r="N3913" s="114">
        <f>IFERROR(($G$4-M3913)/($G$4-C3913),Lähteandmed!$H$45)</f>
        <v>0</v>
      </c>
      <c r="O3913" s="276">
        <f t="shared" si="123"/>
        <v>12.8</v>
      </c>
      <c r="P3913" s="276">
        <f>IF(O3913&lt;($G$6-1),Lähteandmed!$E$45*1.2*1.005*(($G$6-1)-O3913),0)</f>
        <v>7.360748639999998</v>
      </c>
    </row>
    <row r="3914" spans="2:16">
      <c r="B3914" s="113">
        <v>3910</v>
      </c>
      <c r="C3914" s="113">
        <v>11.1</v>
      </c>
      <c r="D3914" s="276" t="str">
        <f t="shared" si="122"/>
        <v>0</v>
      </c>
      <c r="L3914" s="114">
        <f>IF(C3914&lt;$G$6,Lähteandmed!$E$45*1.2*1.005*($G$6-O3914),0)</f>
        <v>12.092658479999999</v>
      </c>
      <c r="M3914" s="276" t="str">
        <f>IF(($G$4-Lähteandmed!$H$45*(Kraadpäevad!$G$4-Kraadpäevad!C3914))&gt;Lähteandmed!$I$45,($G$4-Lähteandmed!$H$45*(Kraadpäevad!$G$4-Kraadpäevad!C3914)),Lähteandmed!$I$45)</f>
        <v/>
      </c>
      <c r="N3914" s="114">
        <f>IFERROR(($G$4-M3914)/($G$4-C3914),Lähteandmed!$H$45)</f>
        <v>0</v>
      </c>
      <c r="O3914" s="276">
        <f t="shared" si="123"/>
        <v>11.1</v>
      </c>
      <c r="P3914" s="276">
        <f>IF(O3914&lt;($G$6-1),Lähteandmed!$E$45*1.2*1.005*(($G$6-1)-O3914),0)</f>
        <v>10.34009928</v>
      </c>
    </row>
    <row r="3915" spans="2:16">
      <c r="B3915" s="113">
        <v>3911</v>
      </c>
      <c r="C3915" s="113">
        <v>9.4</v>
      </c>
      <c r="D3915" s="276">
        <f t="shared" si="122"/>
        <v>0.58879749586557928</v>
      </c>
      <c r="L3915" s="114">
        <f>IF(C3915&lt;$G$6,Lähteandmed!$E$45*1.2*1.005*($G$6-O3915),0)</f>
        <v>15.072009119999999</v>
      </c>
      <c r="M3915" s="276" t="str">
        <f>IF(($G$4-Lähteandmed!$H$45*(Kraadpäevad!$G$4-Kraadpäevad!C3915))&gt;Lähteandmed!$I$45,($G$4-Lähteandmed!$H$45*(Kraadpäevad!$G$4-Kraadpäevad!C3915)),Lähteandmed!$I$45)</f>
        <v/>
      </c>
      <c r="N3915" s="114">
        <f>IFERROR(($G$4-M3915)/($G$4-C3915),Lähteandmed!$H$45)</f>
        <v>0</v>
      </c>
      <c r="O3915" s="276">
        <f t="shared" si="123"/>
        <v>9.4</v>
      </c>
      <c r="P3915" s="276">
        <f>IF(O3915&lt;($G$6-1),Lähteandmed!$E$45*1.2*1.005*(($G$6-1)-O3915),0)</f>
        <v>13.319449919999998</v>
      </c>
    </row>
    <row r="3916" spans="2:16">
      <c r="B3916" s="113">
        <v>3912</v>
      </c>
      <c r="C3916" s="113">
        <v>7.7</v>
      </c>
      <c r="D3916" s="276">
        <f t="shared" si="122"/>
        <v>2.2887974958655795</v>
      </c>
      <c r="L3916" s="114">
        <f>IF(C3916&lt;$G$6,Lähteandmed!$E$45*1.2*1.005*($G$6-O3916),0)</f>
        <v>18.05135976</v>
      </c>
      <c r="M3916" s="276" t="str">
        <f>IF(($G$4-Lähteandmed!$H$45*(Kraadpäevad!$G$4-Kraadpäevad!C3916))&gt;Lähteandmed!$I$45,($G$4-Lähteandmed!$H$45*(Kraadpäevad!$G$4-Kraadpäevad!C3916)),Lähteandmed!$I$45)</f>
        <v/>
      </c>
      <c r="N3916" s="114">
        <f>IFERROR(($G$4-M3916)/($G$4-C3916),Lähteandmed!$H$45)</f>
        <v>0</v>
      </c>
      <c r="O3916" s="276">
        <f t="shared" si="123"/>
        <v>7.7</v>
      </c>
      <c r="P3916" s="276">
        <f>IF(O3916&lt;($G$6-1),Lähteandmed!$E$45*1.2*1.005*(($G$6-1)-O3916),0)</f>
        <v>16.29880056</v>
      </c>
    </row>
    <row r="3917" spans="2:16">
      <c r="B3917" s="113">
        <v>3913</v>
      </c>
      <c r="C3917" s="113">
        <v>6.8</v>
      </c>
      <c r="D3917" s="276">
        <f t="shared" si="122"/>
        <v>3.1887974958655798</v>
      </c>
      <c r="L3917" s="114">
        <f>IF(C3917&lt;$G$6,Lähteandmed!$E$45*1.2*1.005*($G$6-O3917),0)</f>
        <v>19.628663039999996</v>
      </c>
      <c r="M3917" s="276" t="str">
        <f>IF(($G$4-Lähteandmed!$H$45*(Kraadpäevad!$G$4-Kraadpäevad!C3917))&gt;Lähteandmed!$I$45,($G$4-Lähteandmed!$H$45*(Kraadpäevad!$G$4-Kraadpäevad!C3917)),Lähteandmed!$I$45)</f>
        <v/>
      </c>
      <c r="N3917" s="114">
        <f>IFERROR(($G$4-M3917)/($G$4-C3917),Lähteandmed!$H$45)</f>
        <v>0</v>
      </c>
      <c r="O3917" s="276">
        <f t="shared" si="123"/>
        <v>6.8</v>
      </c>
      <c r="P3917" s="276">
        <f>IF(O3917&lt;($G$6-1),Lähteandmed!$E$45*1.2*1.005*(($G$6-1)-O3917),0)</f>
        <v>17.876103839999999</v>
      </c>
    </row>
    <row r="3918" spans="2:16">
      <c r="B3918" s="113">
        <v>3914</v>
      </c>
      <c r="C3918" s="113">
        <v>5.9</v>
      </c>
      <c r="D3918" s="276">
        <f t="shared" si="122"/>
        <v>4.0887974958655793</v>
      </c>
      <c r="L3918" s="114">
        <f>IF(C3918&lt;$G$6,Lähteandmed!$E$45*1.2*1.005*($G$6-O3918),0)</f>
        <v>21.205966319999998</v>
      </c>
      <c r="M3918" s="276" t="str">
        <f>IF(($G$4-Lähteandmed!$H$45*(Kraadpäevad!$G$4-Kraadpäevad!C3918))&gt;Lähteandmed!$I$45,($G$4-Lähteandmed!$H$45*(Kraadpäevad!$G$4-Kraadpäevad!C3918)),Lähteandmed!$I$45)</f>
        <v/>
      </c>
      <c r="N3918" s="114">
        <f>IFERROR(($G$4-M3918)/($G$4-C3918),Lähteandmed!$H$45)</f>
        <v>0</v>
      </c>
      <c r="O3918" s="276">
        <f t="shared" si="123"/>
        <v>5.9</v>
      </c>
      <c r="P3918" s="276">
        <f>IF(O3918&lt;($G$6-1),Lähteandmed!$E$45*1.2*1.005*(($G$6-1)-O3918),0)</f>
        <v>19.453407119999998</v>
      </c>
    </row>
    <row r="3919" spans="2:16">
      <c r="B3919" s="113">
        <v>3915</v>
      </c>
      <c r="C3919" s="113">
        <v>5</v>
      </c>
      <c r="D3919" s="276">
        <f t="shared" si="122"/>
        <v>4.9887974958655796</v>
      </c>
      <c r="L3919" s="114">
        <f>IF(C3919&lt;$G$6,Lähteandmed!$E$45*1.2*1.005*($G$6-O3919),0)</f>
        <v>22.783269599999997</v>
      </c>
      <c r="M3919" s="276" t="str">
        <f>IF(($G$4-Lähteandmed!$H$45*(Kraadpäevad!$G$4-Kraadpäevad!C3919))&gt;Lähteandmed!$I$45,($G$4-Lähteandmed!$H$45*(Kraadpäevad!$G$4-Kraadpäevad!C3919)),Lähteandmed!$I$45)</f>
        <v/>
      </c>
      <c r="N3919" s="114">
        <f>IFERROR(($G$4-M3919)/($G$4-C3919),Lähteandmed!$H$45)</f>
        <v>0</v>
      </c>
      <c r="O3919" s="276">
        <f t="shared" si="123"/>
        <v>5</v>
      </c>
      <c r="P3919" s="276">
        <f>IF(O3919&lt;($G$6-1),Lähteandmed!$E$45*1.2*1.005*(($G$6-1)-O3919),0)</f>
        <v>21.030710399999997</v>
      </c>
    </row>
    <row r="3920" spans="2:16">
      <c r="B3920" s="113">
        <v>3916</v>
      </c>
      <c r="C3920" s="113">
        <v>4.7</v>
      </c>
      <c r="D3920" s="276">
        <f t="shared" si="122"/>
        <v>5.2887974958655795</v>
      </c>
      <c r="L3920" s="114">
        <f>IF(C3920&lt;$G$6,Lähteandmed!$E$45*1.2*1.005*($G$6-O3920),0)</f>
        <v>23.309037359999998</v>
      </c>
      <c r="M3920" s="276" t="str">
        <f>IF(($G$4-Lähteandmed!$H$45*(Kraadpäevad!$G$4-Kraadpäevad!C3920))&gt;Lähteandmed!$I$45,($G$4-Lähteandmed!$H$45*(Kraadpäevad!$G$4-Kraadpäevad!C3920)),Lähteandmed!$I$45)</f>
        <v/>
      </c>
      <c r="N3920" s="114">
        <f>IFERROR(($G$4-M3920)/($G$4-C3920),Lähteandmed!$H$45)</f>
        <v>0</v>
      </c>
      <c r="O3920" s="276">
        <f t="shared" si="123"/>
        <v>4.7</v>
      </c>
      <c r="P3920" s="276">
        <f>IF(O3920&lt;($G$6-1),Lähteandmed!$E$45*1.2*1.005*(($G$6-1)-O3920),0)</f>
        <v>21.556478160000001</v>
      </c>
    </row>
    <row r="3921" spans="2:16">
      <c r="B3921" s="113">
        <v>3917</v>
      </c>
      <c r="C3921" s="113">
        <v>4.5</v>
      </c>
      <c r="D3921" s="276">
        <f t="shared" si="122"/>
        <v>5.4887974958655796</v>
      </c>
      <c r="L3921" s="114">
        <f>IF(C3921&lt;$G$6,Lähteandmed!$E$45*1.2*1.005*($G$6-O3921),0)</f>
        <v>23.659549199999997</v>
      </c>
      <c r="M3921" s="276" t="str">
        <f>IF(($G$4-Lähteandmed!$H$45*(Kraadpäevad!$G$4-Kraadpäevad!C3921))&gt;Lähteandmed!$I$45,($G$4-Lähteandmed!$H$45*(Kraadpäevad!$G$4-Kraadpäevad!C3921)),Lähteandmed!$I$45)</f>
        <v/>
      </c>
      <c r="N3921" s="114">
        <f>IFERROR(($G$4-M3921)/($G$4-C3921),Lähteandmed!$H$45)</f>
        <v>0</v>
      </c>
      <c r="O3921" s="276">
        <f t="shared" si="123"/>
        <v>4.5</v>
      </c>
      <c r="P3921" s="276">
        <f>IF(O3921&lt;($G$6-1),Lähteandmed!$E$45*1.2*1.005*(($G$6-1)-O3921),0)</f>
        <v>21.906989999999997</v>
      </c>
    </row>
    <row r="3922" spans="2:16">
      <c r="B3922" s="113">
        <v>3918</v>
      </c>
      <c r="C3922" s="113">
        <v>4.2</v>
      </c>
      <c r="D3922" s="276">
        <f t="shared" si="122"/>
        <v>5.7887974958655795</v>
      </c>
      <c r="L3922" s="114">
        <f>IF(C3922&lt;$G$6,Lähteandmed!$E$45*1.2*1.005*($G$6-O3922),0)</f>
        <v>24.185316959999998</v>
      </c>
      <c r="M3922" s="276" t="str">
        <f>IF(($G$4-Lähteandmed!$H$45*(Kraadpäevad!$G$4-Kraadpäevad!C3922))&gt;Lähteandmed!$I$45,($G$4-Lähteandmed!$H$45*(Kraadpäevad!$G$4-Kraadpäevad!C3922)),Lähteandmed!$I$45)</f>
        <v/>
      </c>
      <c r="N3922" s="114">
        <f>IFERROR(($G$4-M3922)/($G$4-C3922),Lähteandmed!$H$45)</f>
        <v>0</v>
      </c>
      <c r="O3922" s="276">
        <f t="shared" si="123"/>
        <v>4.2</v>
      </c>
      <c r="P3922" s="276">
        <f>IF(O3922&lt;($G$6-1),Lähteandmed!$E$45*1.2*1.005*(($G$6-1)-O3922),0)</f>
        <v>22.432757760000001</v>
      </c>
    </row>
    <row r="3923" spans="2:16">
      <c r="B3923" s="113">
        <v>3919</v>
      </c>
      <c r="C3923" s="113">
        <v>6.5</v>
      </c>
      <c r="D3923" s="276">
        <f t="shared" si="122"/>
        <v>3.4887974958655796</v>
      </c>
      <c r="L3923" s="114">
        <f>IF(C3923&lt;$G$6,Lähteandmed!$E$45*1.2*1.005*($G$6-O3923),0)</f>
        <v>20.1544308</v>
      </c>
      <c r="M3923" s="276" t="str">
        <f>IF(($G$4-Lähteandmed!$H$45*(Kraadpäevad!$G$4-Kraadpäevad!C3923))&gt;Lähteandmed!$I$45,($G$4-Lähteandmed!$H$45*(Kraadpäevad!$G$4-Kraadpäevad!C3923)),Lähteandmed!$I$45)</f>
        <v/>
      </c>
      <c r="N3923" s="114">
        <f>IFERROR(($G$4-M3923)/($G$4-C3923),Lähteandmed!$H$45)</f>
        <v>0</v>
      </c>
      <c r="O3923" s="276">
        <f t="shared" si="123"/>
        <v>6.5</v>
      </c>
      <c r="P3923" s="276">
        <f>IF(O3923&lt;($G$6-1),Lähteandmed!$E$45*1.2*1.005*(($G$6-1)-O3923),0)</f>
        <v>18.4018716</v>
      </c>
    </row>
    <row r="3924" spans="2:16">
      <c r="B3924" s="113">
        <v>3920</v>
      </c>
      <c r="C3924" s="113">
        <v>8.9</v>
      </c>
      <c r="D3924" s="276">
        <f t="shared" si="122"/>
        <v>1.0887974958655793</v>
      </c>
      <c r="L3924" s="114">
        <f>IF(C3924&lt;$G$6,Lähteandmed!$E$45*1.2*1.005*($G$6-O3924),0)</f>
        <v>15.948288719999999</v>
      </c>
      <c r="M3924" s="276" t="str">
        <f>IF(($G$4-Lähteandmed!$H$45*(Kraadpäevad!$G$4-Kraadpäevad!C3924))&gt;Lähteandmed!$I$45,($G$4-Lähteandmed!$H$45*(Kraadpäevad!$G$4-Kraadpäevad!C3924)),Lähteandmed!$I$45)</f>
        <v/>
      </c>
      <c r="N3924" s="114">
        <f>IFERROR(($G$4-M3924)/($G$4-C3924),Lähteandmed!$H$45)</f>
        <v>0</v>
      </c>
      <c r="O3924" s="276">
        <f t="shared" si="123"/>
        <v>8.9</v>
      </c>
      <c r="P3924" s="276">
        <f>IF(O3924&lt;($G$6-1),Lähteandmed!$E$45*1.2*1.005*(($G$6-1)-O3924),0)</f>
        <v>14.195729519999999</v>
      </c>
    </row>
    <row r="3925" spans="2:16">
      <c r="B3925" s="113">
        <v>3921</v>
      </c>
      <c r="C3925" s="113">
        <v>11.2</v>
      </c>
      <c r="D3925" s="276" t="str">
        <f t="shared" si="122"/>
        <v>0</v>
      </c>
      <c r="L3925" s="114">
        <f>IF(C3925&lt;$G$6,Lähteandmed!$E$45*1.2*1.005*($G$6-O3925),0)</f>
        <v>11.917402560000001</v>
      </c>
      <c r="M3925" s="276" t="str">
        <f>IF(($G$4-Lähteandmed!$H$45*(Kraadpäevad!$G$4-Kraadpäevad!C3925))&gt;Lähteandmed!$I$45,($G$4-Lähteandmed!$H$45*(Kraadpäevad!$G$4-Kraadpäevad!C3925)),Lähteandmed!$I$45)</f>
        <v/>
      </c>
      <c r="N3925" s="114">
        <f>IFERROR(($G$4-M3925)/($G$4-C3925),Lähteandmed!$H$45)</f>
        <v>0</v>
      </c>
      <c r="O3925" s="276">
        <f t="shared" si="123"/>
        <v>11.2</v>
      </c>
      <c r="P3925" s="276">
        <f>IF(O3925&lt;($G$6-1),Lähteandmed!$E$45*1.2*1.005*(($G$6-1)-O3925),0)</f>
        <v>10.164843360000001</v>
      </c>
    </row>
    <row r="3926" spans="2:16">
      <c r="B3926" s="113">
        <v>3922</v>
      </c>
      <c r="C3926" s="113">
        <v>12.5</v>
      </c>
      <c r="D3926" s="276" t="str">
        <f t="shared" si="122"/>
        <v>0</v>
      </c>
      <c r="L3926" s="114">
        <f>IF(C3926&lt;$G$6,Lähteandmed!$E$45*1.2*1.005*($G$6-O3926),0)</f>
        <v>9.6390756</v>
      </c>
      <c r="M3926" s="276" t="str">
        <f>IF(($G$4-Lähteandmed!$H$45*(Kraadpäevad!$G$4-Kraadpäevad!C3926))&gt;Lähteandmed!$I$45,($G$4-Lähteandmed!$H$45*(Kraadpäevad!$G$4-Kraadpäevad!C3926)),Lähteandmed!$I$45)</f>
        <v/>
      </c>
      <c r="N3926" s="114">
        <f>IFERROR(($G$4-M3926)/($G$4-C3926),Lähteandmed!$H$45)</f>
        <v>0</v>
      </c>
      <c r="O3926" s="276">
        <f t="shared" si="123"/>
        <v>12.5</v>
      </c>
      <c r="P3926" s="276">
        <f>IF(O3926&lt;($G$6-1),Lähteandmed!$E$45*1.2*1.005*(($G$6-1)-O3926),0)</f>
        <v>7.8865163999999996</v>
      </c>
    </row>
    <row r="3927" spans="2:16">
      <c r="B3927" s="113">
        <v>3923</v>
      </c>
      <c r="C3927" s="113">
        <v>13.7</v>
      </c>
      <c r="D3927" s="276" t="str">
        <f t="shared" si="122"/>
        <v>0</v>
      </c>
      <c r="L3927" s="114">
        <f>IF(C3927&lt;$G$6,Lähteandmed!$E$45*1.2*1.005*($G$6-O3927),0)</f>
        <v>7.5360045600000003</v>
      </c>
      <c r="M3927" s="276" t="str">
        <f>IF(($G$4-Lähteandmed!$H$45*(Kraadpäevad!$G$4-Kraadpäevad!C3927))&gt;Lähteandmed!$I$45,($G$4-Lähteandmed!$H$45*(Kraadpäevad!$G$4-Kraadpäevad!C3927)),Lähteandmed!$I$45)</f>
        <v/>
      </c>
      <c r="N3927" s="114">
        <f>IFERROR(($G$4-M3927)/($G$4-C3927),Lähteandmed!$H$45)</f>
        <v>0</v>
      </c>
      <c r="O3927" s="276">
        <f t="shared" si="123"/>
        <v>13.7</v>
      </c>
      <c r="P3927" s="276">
        <f>IF(O3927&lt;($G$6-1),Lähteandmed!$E$45*1.2*1.005*(($G$6-1)-O3927),0)</f>
        <v>5.7834453600000009</v>
      </c>
    </row>
    <row r="3928" spans="2:16">
      <c r="B3928" s="113">
        <v>3924</v>
      </c>
      <c r="C3928" s="113">
        <v>15</v>
      </c>
      <c r="D3928" s="276" t="str">
        <f t="shared" si="122"/>
        <v>0</v>
      </c>
      <c r="L3928" s="114">
        <f>IF(C3928&lt;$G$6,Lähteandmed!$E$45*1.2*1.005*($G$6-O3928),0)</f>
        <v>5.2576775999999992</v>
      </c>
      <c r="M3928" s="276" t="str">
        <f>IF(($G$4-Lähteandmed!$H$45*(Kraadpäevad!$G$4-Kraadpäevad!C3928))&gt;Lähteandmed!$I$45,($G$4-Lähteandmed!$H$45*(Kraadpäevad!$G$4-Kraadpäevad!C3928)),Lähteandmed!$I$45)</f>
        <v/>
      </c>
      <c r="N3928" s="114">
        <f>IFERROR(($G$4-M3928)/($G$4-C3928),Lähteandmed!$H$45)</f>
        <v>0</v>
      </c>
      <c r="O3928" s="276">
        <f t="shared" si="123"/>
        <v>15</v>
      </c>
      <c r="P3928" s="276">
        <f>IF(O3928&lt;($G$6-1),Lähteandmed!$E$45*1.2*1.005*(($G$6-1)-O3928),0)</f>
        <v>3.5051183999999997</v>
      </c>
    </row>
    <row r="3929" spans="2:16">
      <c r="B3929" s="113">
        <v>3925</v>
      </c>
      <c r="C3929" s="113">
        <v>15.5</v>
      </c>
      <c r="D3929" s="276" t="str">
        <f t="shared" si="122"/>
        <v>0</v>
      </c>
      <c r="L3929" s="114">
        <f>IF(C3929&lt;$G$6,Lähteandmed!$E$45*1.2*1.005*($G$6-O3929),0)</f>
        <v>4.3813979999999999</v>
      </c>
      <c r="M3929" s="276" t="str">
        <f>IF(($G$4-Lähteandmed!$H$45*(Kraadpäevad!$G$4-Kraadpäevad!C3929))&gt;Lähteandmed!$I$45,($G$4-Lähteandmed!$H$45*(Kraadpäevad!$G$4-Kraadpäevad!C3929)),Lähteandmed!$I$45)</f>
        <v/>
      </c>
      <c r="N3929" s="114">
        <f>IFERROR(($G$4-M3929)/($G$4-C3929),Lähteandmed!$H$45)</f>
        <v>0</v>
      </c>
      <c r="O3929" s="276">
        <f t="shared" si="123"/>
        <v>15.5</v>
      </c>
      <c r="P3929" s="276">
        <f>IF(O3929&lt;($G$6-1),Lähteandmed!$E$45*1.2*1.005*(($G$6-1)-O3929),0)</f>
        <v>2.6288387999999996</v>
      </c>
    </row>
    <row r="3930" spans="2:16">
      <c r="B3930" s="113">
        <v>3926</v>
      </c>
      <c r="C3930" s="113">
        <v>15.9</v>
      </c>
      <c r="D3930" s="276" t="str">
        <f t="shared" si="122"/>
        <v>0</v>
      </c>
      <c r="L3930" s="114">
        <f>IF(C3930&lt;$G$6,Lähteandmed!$E$45*1.2*1.005*($G$6-O3930),0)</f>
        <v>3.680374319999999</v>
      </c>
      <c r="M3930" s="276" t="str">
        <f>IF(($G$4-Lähteandmed!$H$45*(Kraadpäevad!$G$4-Kraadpäevad!C3930))&gt;Lähteandmed!$I$45,($G$4-Lähteandmed!$H$45*(Kraadpäevad!$G$4-Kraadpäevad!C3930)),Lähteandmed!$I$45)</f>
        <v/>
      </c>
      <c r="N3930" s="114">
        <f>IFERROR(($G$4-M3930)/($G$4-C3930),Lähteandmed!$H$45)</f>
        <v>0</v>
      </c>
      <c r="O3930" s="276">
        <f t="shared" si="123"/>
        <v>15.9</v>
      </c>
      <c r="P3930" s="276">
        <f>IF(O3930&lt;($G$6-1),Lähteandmed!$E$45*1.2*1.005*(($G$6-1)-O3930),0)</f>
        <v>1.9278151199999993</v>
      </c>
    </row>
    <row r="3931" spans="2:16">
      <c r="B3931" s="113">
        <v>3927</v>
      </c>
      <c r="C3931" s="113">
        <v>16.399999999999999</v>
      </c>
      <c r="D3931" s="276" t="str">
        <f t="shared" si="122"/>
        <v>0</v>
      </c>
      <c r="L3931" s="114">
        <f>IF(C3931&lt;$G$6,Lähteandmed!$E$45*1.2*1.005*($G$6-O3931),0)</f>
        <v>2.8040947200000024</v>
      </c>
      <c r="M3931" s="276" t="str">
        <f>IF(($G$4-Lähteandmed!$H$45*(Kraadpäevad!$G$4-Kraadpäevad!C3931))&gt;Lähteandmed!$I$45,($G$4-Lähteandmed!$H$45*(Kraadpäevad!$G$4-Kraadpäevad!C3931)),Lähteandmed!$I$45)</f>
        <v/>
      </c>
      <c r="N3931" s="114">
        <f>IFERROR(($G$4-M3931)/($G$4-C3931),Lähteandmed!$H$45)</f>
        <v>0</v>
      </c>
      <c r="O3931" s="276">
        <f t="shared" si="123"/>
        <v>16.399999999999999</v>
      </c>
      <c r="P3931" s="276">
        <f>IF(O3931&lt;($G$6-1),Lähteandmed!$E$45*1.2*1.005*(($G$6-1)-O3931),0)</f>
        <v>1.0515355200000025</v>
      </c>
    </row>
    <row r="3932" spans="2:16">
      <c r="B3932" s="113">
        <v>3928</v>
      </c>
      <c r="C3932" s="113">
        <v>16.399999999999999</v>
      </c>
      <c r="D3932" s="276" t="str">
        <f t="shared" si="122"/>
        <v>0</v>
      </c>
      <c r="L3932" s="114">
        <f>IF(C3932&lt;$G$6,Lähteandmed!$E$45*1.2*1.005*($G$6-O3932),0)</f>
        <v>2.8040947200000024</v>
      </c>
      <c r="M3932" s="276" t="str">
        <f>IF(($G$4-Lähteandmed!$H$45*(Kraadpäevad!$G$4-Kraadpäevad!C3932))&gt;Lähteandmed!$I$45,($G$4-Lähteandmed!$H$45*(Kraadpäevad!$G$4-Kraadpäevad!C3932)),Lähteandmed!$I$45)</f>
        <v/>
      </c>
      <c r="N3932" s="114">
        <f>IFERROR(($G$4-M3932)/($G$4-C3932),Lähteandmed!$H$45)</f>
        <v>0</v>
      </c>
      <c r="O3932" s="276">
        <f t="shared" si="123"/>
        <v>16.399999999999999</v>
      </c>
      <c r="P3932" s="276">
        <f>IF(O3932&lt;($G$6-1),Lähteandmed!$E$45*1.2*1.005*(($G$6-1)-O3932),0)</f>
        <v>1.0515355200000025</v>
      </c>
    </row>
    <row r="3933" spans="2:16">
      <c r="B3933" s="113">
        <v>3929</v>
      </c>
      <c r="C3933" s="113">
        <v>16.3</v>
      </c>
      <c r="D3933" s="276" t="str">
        <f t="shared" si="122"/>
        <v>0</v>
      </c>
      <c r="L3933" s="114">
        <f>IF(C3933&lt;$G$6,Lähteandmed!$E$45*1.2*1.005*($G$6-O3933),0)</f>
        <v>2.9793506399999985</v>
      </c>
      <c r="M3933" s="276" t="str">
        <f>IF(($G$4-Lähteandmed!$H$45*(Kraadpäevad!$G$4-Kraadpäevad!C3933))&gt;Lähteandmed!$I$45,($G$4-Lähteandmed!$H$45*(Kraadpäevad!$G$4-Kraadpäevad!C3933)),Lähteandmed!$I$45)</f>
        <v/>
      </c>
      <c r="N3933" s="114">
        <f>IFERROR(($G$4-M3933)/($G$4-C3933),Lähteandmed!$H$45)</f>
        <v>0</v>
      </c>
      <c r="O3933" s="276">
        <f t="shared" si="123"/>
        <v>16.3</v>
      </c>
      <c r="P3933" s="276">
        <f>IF(O3933&lt;($G$6-1),Lähteandmed!$E$45*1.2*1.005*(($G$6-1)-O3933),0)</f>
        <v>1.2267914399999986</v>
      </c>
    </row>
    <row r="3934" spans="2:16">
      <c r="B3934" s="113">
        <v>3930</v>
      </c>
      <c r="C3934" s="113">
        <v>16.3</v>
      </c>
      <c r="D3934" s="276" t="str">
        <f t="shared" si="122"/>
        <v>0</v>
      </c>
      <c r="L3934" s="114">
        <f>IF(C3934&lt;$G$6,Lähteandmed!$E$45*1.2*1.005*($G$6-O3934),0)</f>
        <v>2.9793506399999985</v>
      </c>
      <c r="M3934" s="276" t="str">
        <f>IF(($G$4-Lähteandmed!$H$45*(Kraadpäevad!$G$4-Kraadpäevad!C3934))&gt;Lähteandmed!$I$45,($G$4-Lähteandmed!$H$45*(Kraadpäevad!$G$4-Kraadpäevad!C3934)),Lähteandmed!$I$45)</f>
        <v/>
      </c>
      <c r="N3934" s="114">
        <f>IFERROR(($G$4-M3934)/($G$4-C3934),Lähteandmed!$H$45)</f>
        <v>0</v>
      </c>
      <c r="O3934" s="276">
        <f t="shared" si="123"/>
        <v>16.3</v>
      </c>
      <c r="P3934" s="276">
        <f>IF(O3934&lt;($G$6-1),Lähteandmed!$E$45*1.2*1.005*(($G$6-1)-O3934),0)</f>
        <v>1.2267914399999986</v>
      </c>
    </row>
    <row r="3935" spans="2:16">
      <c r="B3935" s="113">
        <v>3931</v>
      </c>
      <c r="C3935" s="113">
        <v>15.7</v>
      </c>
      <c r="D3935" s="276" t="str">
        <f t="shared" si="122"/>
        <v>0</v>
      </c>
      <c r="L3935" s="114">
        <f>IF(C3935&lt;$G$6,Lähteandmed!$E$45*1.2*1.005*($G$6-O3935),0)</f>
        <v>4.0308861600000006</v>
      </c>
      <c r="M3935" s="276" t="str">
        <f>IF(($G$4-Lähteandmed!$H$45*(Kraadpäevad!$G$4-Kraadpäevad!C3935))&gt;Lähteandmed!$I$45,($G$4-Lähteandmed!$H$45*(Kraadpäevad!$G$4-Kraadpäevad!C3935)),Lähteandmed!$I$45)</f>
        <v/>
      </c>
      <c r="N3935" s="114">
        <f>IFERROR(($G$4-M3935)/($G$4-C3935),Lähteandmed!$H$45)</f>
        <v>0</v>
      </c>
      <c r="O3935" s="276">
        <f t="shared" si="123"/>
        <v>15.7</v>
      </c>
      <c r="P3935" s="276">
        <f>IF(O3935&lt;($G$6-1),Lähteandmed!$E$45*1.2*1.005*(($G$6-1)-O3935),0)</f>
        <v>2.2783269600000011</v>
      </c>
    </row>
    <row r="3936" spans="2:16">
      <c r="B3936" s="113">
        <v>3932</v>
      </c>
      <c r="C3936" s="113">
        <v>15</v>
      </c>
      <c r="D3936" s="276" t="str">
        <f t="shared" si="122"/>
        <v>0</v>
      </c>
      <c r="L3936" s="114">
        <f>IF(C3936&lt;$G$6,Lähteandmed!$E$45*1.2*1.005*($G$6-O3936),0)</f>
        <v>5.2576775999999992</v>
      </c>
      <c r="M3936" s="276" t="str">
        <f>IF(($G$4-Lähteandmed!$H$45*(Kraadpäevad!$G$4-Kraadpäevad!C3936))&gt;Lähteandmed!$I$45,($G$4-Lähteandmed!$H$45*(Kraadpäevad!$G$4-Kraadpäevad!C3936)),Lähteandmed!$I$45)</f>
        <v/>
      </c>
      <c r="N3936" s="114">
        <f>IFERROR(($G$4-M3936)/($G$4-C3936),Lähteandmed!$H$45)</f>
        <v>0</v>
      </c>
      <c r="O3936" s="276">
        <f t="shared" si="123"/>
        <v>15</v>
      </c>
      <c r="P3936" s="276">
        <f>IF(O3936&lt;($G$6-1),Lähteandmed!$E$45*1.2*1.005*(($G$6-1)-O3936),0)</f>
        <v>3.5051183999999997</v>
      </c>
    </row>
    <row r="3937" spans="2:16">
      <c r="B3937" s="113">
        <v>3933</v>
      </c>
      <c r="C3937" s="113">
        <v>14.4</v>
      </c>
      <c r="D3937" s="276" t="str">
        <f t="shared" si="122"/>
        <v>0</v>
      </c>
      <c r="L3937" s="114">
        <f>IF(C3937&lt;$G$6,Lähteandmed!$E$45*1.2*1.005*($G$6-O3937),0)</f>
        <v>6.309213119999999</v>
      </c>
      <c r="M3937" s="276" t="str">
        <f>IF(($G$4-Lähteandmed!$H$45*(Kraadpäevad!$G$4-Kraadpäevad!C3937))&gt;Lähteandmed!$I$45,($G$4-Lähteandmed!$H$45*(Kraadpäevad!$G$4-Kraadpäevad!C3937)),Lähteandmed!$I$45)</f>
        <v/>
      </c>
      <c r="N3937" s="114">
        <f>IFERROR(($G$4-M3937)/($G$4-C3937),Lähteandmed!$H$45)</f>
        <v>0</v>
      </c>
      <c r="O3937" s="276">
        <f t="shared" si="123"/>
        <v>14.4</v>
      </c>
      <c r="P3937" s="276">
        <f>IF(O3937&lt;($G$6-1),Lähteandmed!$E$45*1.2*1.005*(($G$6-1)-O3937),0)</f>
        <v>4.5566539199999987</v>
      </c>
    </row>
    <row r="3938" spans="2:16">
      <c r="B3938" s="113">
        <v>3934</v>
      </c>
      <c r="C3938" s="113">
        <v>13.6</v>
      </c>
      <c r="D3938" s="276" t="str">
        <f t="shared" si="122"/>
        <v>0</v>
      </c>
      <c r="L3938" s="114">
        <f>IF(C3938&lt;$G$6,Lähteandmed!$E$45*1.2*1.005*($G$6-O3938),0)</f>
        <v>7.71126048</v>
      </c>
      <c r="M3938" s="276" t="str">
        <f>IF(($G$4-Lähteandmed!$H$45*(Kraadpäevad!$G$4-Kraadpäevad!C3938))&gt;Lähteandmed!$I$45,($G$4-Lähteandmed!$H$45*(Kraadpäevad!$G$4-Kraadpäevad!C3938)),Lähteandmed!$I$45)</f>
        <v/>
      </c>
      <c r="N3938" s="114">
        <f>IFERROR(($G$4-M3938)/($G$4-C3938),Lähteandmed!$H$45)</f>
        <v>0</v>
      </c>
      <c r="O3938" s="276">
        <f t="shared" si="123"/>
        <v>13.6</v>
      </c>
      <c r="P3938" s="276">
        <f>IF(O3938&lt;($G$6-1),Lähteandmed!$E$45*1.2*1.005*(($G$6-1)-O3938),0)</f>
        <v>5.9587012800000005</v>
      </c>
    </row>
    <row r="3939" spans="2:16">
      <c r="B3939" s="113">
        <v>3935</v>
      </c>
      <c r="C3939" s="113">
        <v>12.8</v>
      </c>
      <c r="D3939" s="276" t="str">
        <f t="shared" si="122"/>
        <v>0</v>
      </c>
      <c r="L3939" s="114">
        <f>IF(C3939&lt;$G$6,Lähteandmed!$E$45*1.2*1.005*($G$6-O3939),0)</f>
        <v>9.1133078399999974</v>
      </c>
      <c r="M3939" s="276" t="str">
        <f>IF(($G$4-Lähteandmed!$H$45*(Kraadpäevad!$G$4-Kraadpäevad!C3939))&gt;Lähteandmed!$I$45,($G$4-Lähteandmed!$H$45*(Kraadpäevad!$G$4-Kraadpäevad!C3939)),Lähteandmed!$I$45)</f>
        <v/>
      </c>
      <c r="N3939" s="114">
        <f>IFERROR(($G$4-M3939)/($G$4-C3939),Lähteandmed!$H$45)</f>
        <v>0</v>
      </c>
      <c r="O3939" s="276">
        <f t="shared" si="123"/>
        <v>12.8</v>
      </c>
      <c r="P3939" s="276">
        <f>IF(O3939&lt;($G$6-1),Lähteandmed!$E$45*1.2*1.005*(($G$6-1)-O3939),0)</f>
        <v>7.360748639999998</v>
      </c>
    </row>
    <row r="3940" spans="2:16">
      <c r="B3940" s="113">
        <v>3936</v>
      </c>
      <c r="C3940" s="113">
        <v>12</v>
      </c>
      <c r="D3940" s="276" t="str">
        <f t="shared" si="122"/>
        <v>0</v>
      </c>
      <c r="L3940" s="114">
        <f>IF(C3940&lt;$G$6,Lähteandmed!$E$45*1.2*1.005*($G$6-O3940),0)</f>
        <v>10.515355199999998</v>
      </c>
      <c r="M3940" s="276" t="str">
        <f>IF(($G$4-Lähteandmed!$H$45*(Kraadpäevad!$G$4-Kraadpäevad!C3940))&gt;Lähteandmed!$I$45,($G$4-Lähteandmed!$H$45*(Kraadpäevad!$G$4-Kraadpäevad!C3940)),Lähteandmed!$I$45)</f>
        <v/>
      </c>
      <c r="N3940" s="114">
        <f>IFERROR(($G$4-M3940)/($G$4-C3940),Lähteandmed!$H$45)</f>
        <v>0</v>
      </c>
      <c r="O3940" s="276">
        <f t="shared" si="123"/>
        <v>12</v>
      </c>
      <c r="P3940" s="276">
        <f>IF(O3940&lt;($G$6-1),Lähteandmed!$E$45*1.2*1.005*(($G$6-1)-O3940),0)</f>
        <v>8.7627959999999998</v>
      </c>
    </row>
    <row r="3941" spans="2:16">
      <c r="B3941" s="113">
        <v>3937</v>
      </c>
      <c r="C3941" s="113">
        <v>11.3</v>
      </c>
      <c r="D3941" s="276" t="str">
        <f t="shared" si="122"/>
        <v>0</v>
      </c>
      <c r="L3941" s="114">
        <f>IF(C3941&lt;$G$6,Lähteandmed!$E$45*1.2*1.005*($G$6-O3941),0)</f>
        <v>11.742146639999998</v>
      </c>
      <c r="M3941" s="276" t="str">
        <f>IF(($G$4-Lähteandmed!$H$45*(Kraadpäevad!$G$4-Kraadpäevad!C3941))&gt;Lähteandmed!$I$45,($G$4-Lähteandmed!$H$45*(Kraadpäevad!$G$4-Kraadpäevad!C3941)),Lähteandmed!$I$45)</f>
        <v/>
      </c>
      <c r="N3941" s="114">
        <f>IFERROR(($G$4-M3941)/($G$4-C3941),Lähteandmed!$H$45)</f>
        <v>0</v>
      </c>
      <c r="O3941" s="276">
        <f t="shared" si="123"/>
        <v>11.3</v>
      </c>
      <c r="P3941" s="276">
        <f>IF(O3941&lt;($G$6-1),Lähteandmed!$E$45*1.2*1.005*(($G$6-1)-O3941),0)</f>
        <v>9.9895874399999975</v>
      </c>
    </row>
    <row r="3942" spans="2:16">
      <c r="B3942" s="113">
        <v>3938</v>
      </c>
      <c r="C3942" s="113">
        <v>10.7</v>
      </c>
      <c r="D3942" s="276" t="str">
        <f t="shared" si="122"/>
        <v>0</v>
      </c>
      <c r="L3942" s="114">
        <f>IF(C3942&lt;$G$6,Lähteandmed!$E$45*1.2*1.005*($G$6-O3942),0)</f>
        <v>12.793682159999999</v>
      </c>
      <c r="M3942" s="276" t="str">
        <f>IF(($G$4-Lähteandmed!$H$45*(Kraadpäevad!$G$4-Kraadpäevad!C3942))&gt;Lähteandmed!$I$45,($G$4-Lähteandmed!$H$45*(Kraadpäevad!$G$4-Kraadpäevad!C3942)),Lähteandmed!$I$45)</f>
        <v/>
      </c>
      <c r="N3942" s="114">
        <f>IFERROR(($G$4-M3942)/($G$4-C3942),Lähteandmed!$H$45)</f>
        <v>0</v>
      </c>
      <c r="O3942" s="276">
        <f t="shared" si="123"/>
        <v>10.7</v>
      </c>
      <c r="P3942" s="276">
        <f>IF(O3942&lt;($G$6-1),Lähteandmed!$E$45*1.2*1.005*(($G$6-1)-O3942),0)</f>
        <v>11.041122960000001</v>
      </c>
    </row>
    <row r="3943" spans="2:16">
      <c r="B3943" s="113">
        <v>3939</v>
      </c>
      <c r="C3943" s="113">
        <v>10</v>
      </c>
      <c r="D3943" s="276" t="str">
        <f t="shared" si="122"/>
        <v>0</v>
      </c>
      <c r="L3943" s="114">
        <f>IF(C3943&lt;$G$6,Lähteandmed!$E$45*1.2*1.005*($G$6-O3943),0)</f>
        <v>14.020473599999999</v>
      </c>
      <c r="M3943" s="276" t="str">
        <f>IF(($G$4-Lähteandmed!$H$45*(Kraadpäevad!$G$4-Kraadpäevad!C3943))&gt;Lähteandmed!$I$45,($G$4-Lähteandmed!$H$45*(Kraadpäevad!$G$4-Kraadpäevad!C3943)),Lähteandmed!$I$45)</f>
        <v/>
      </c>
      <c r="N3943" s="114">
        <f>IFERROR(($G$4-M3943)/($G$4-C3943),Lähteandmed!$H$45)</f>
        <v>0</v>
      </c>
      <c r="O3943" s="276">
        <f t="shared" si="123"/>
        <v>10</v>
      </c>
      <c r="P3943" s="276">
        <f>IF(O3943&lt;($G$6-1),Lähteandmed!$E$45*1.2*1.005*(($G$6-1)-O3943),0)</f>
        <v>12.267914399999999</v>
      </c>
    </row>
    <row r="3944" spans="2:16">
      <c r="B3944" s="113">
        <v>3940</v>
      </c>
      <c r="C3944" s="113">
        <v>9.8000000000000007</v>
      </c>
      <c r="D3944" s="276">
        <f t="shared" si="122"/>
        <v>0.18879749586557892</v>
      </c>
      <c r="L3944" s="114">
        <f>IF(C3944&lt;$G$6,Lähteandmed!$E$45*1.2*1.005*($G$6-O3944),0)</f>
        <v>14.370985439999998</v>
      </c>
      <c r="M3944" s="276" t="str">
        <f>IF(($G$4-Lähteandmed!$H$45*(Kraadpäevad!$G$4-Kraadpäevad!C3944))&gt;Lähteandmed!$I$45,($G$4-Lähteandmed!$H$45*(Kraadpäevad!$G$4-Kraadpäevad!C3944)),Lähteandmed!$I$45)</f>
        <v/>
      </c>
      <c r="N3944" s="114">
        <f>IFERROR(($G$4-M3944)/($G$4-C3944),Lähteandmed!$H$45)</f>
        <v>0</v>
      </c>
      <c r="O3944" s="276">
        <f t="shared" si="123"/>
        <v>9.8000000000000007</v>
      </c>
      <c r="P3944" s="276">
        <f>IF(O3944&lt;($G$6-1),Lähteandmed!$E$45*1.2*1.005*(($G$6-1)-O3944),0)</f>
        <v>12.618426239999998</v>
      </c>
    </row>
    <row r="3945" spans="2:16">
      <c r="B3945" s="113">
        <v>3941</v>
      </c>
      <c r="C3945" s="113">
        <v>9.6</v>
      </c>
      <c r="D3945" s="276">
        <f t="shared" si="122"/>
        <v>0.38879749586557999</v>
      </c>
      <c r="L3945" s="114">
        <f>IF(C3945&lt;$G$6,Lähteandmed!$E$45*1.2*1.005*($G$6-O3945),0)</f>
        <v>14.721497279999999</v>
      </c>
      <c r="M3945" s="276" t="str">
        <f>IF(($G$4-Lähteandmed!$H$45*(Kraadpäevad!$G$4-Kraadpäevad!C3945))&gt;Lähteandmed!$I$45,($G$4-Lähteandmed!$H$45*(Kraadpäevad!$G$4-Kraadpäevad!C3945)),Lähteandmed!$I$45)</f>
        <v/>
      </c>
      <c r="N3945" s="114">
        <f>IFERROR(($G$4-M3945)/($G$4-C3945),Lähteandmed!$H$45)</f>
        <v>0</v>
      </c>
      <c r="O3945" s="276">
        <f t="shared" si="123"/>
        <v>9.6</v>
      </c>
      <c r="P3945" s="276">
        <f>IF(O3945&lt;($G$6-1),Lähteandmed!$E$45*1.2*1.005*(($G$6-1)-O3945),0)</f>
        <v>12.968938079999999</v>
      </c>
    </row>
    <row r="3946" spans="2:16">
      <c r="B3946" s="113">
        <v>3942</v>
      </c>
      <c r="C3946" s="113">
        <v>9.4</v>
      </c>
      <c r="D3946" s="276">
        <f t="shared" si="122"/>
        <v>0.58879749586557928</v>
      </c>
      <c r="L3946" s="114">
        <f>IF(C3946&lt;$G$6,Lähteandmed!$E$45*1.2*1.005*($G$6-O3946),0)</f>
        <v>15.072009119999999</v>
      </c>
      <c r="M3946" s="276" t="str">
        <f>IF(($G$4-Lähteandmed!$H$45*(Kraadpäevad!$G$4-Kraadpäevad!C3946))&gt;Lähteandmed!$I$45,($G$4-Lähteandmed!$H$45*(Kraadpäevad!$G$4-Kraadpäevad!C3946)),Lähteandmed!$I$45)</f>
        <v/>
      </c>
      <c r="N3946" s="114">
        <f>IFERROR(($G$4-M3946)/($G$4-C3946),Lähteandmed!$H$45)</f>
        <v>0</v>
      </c>
      <c r="O3946" s="276">
        <f t="shared" si="123"/>
        <v>9.4</v>
      </c>
      <c r="P3946" s="276">
        <f>IF(O3946&lt;($G$6-1),Lähteandmed!$E$45*1.2*1.005*(($G$6-1)-O3946),0)</f>
        <v>13.319449919999998</v>
      </c>
    </row>
    <row r="3947" spans="2:16">
      <c r="B3947" s="113">
        <v>3943</v>
      </c>
      <c r="C3947" s="113">
        <v>9.5</v>
      </c>
      <c r="D3947" s="276">
        <f t="shared" si="122"/>
        <v>0.48879749586557963</v>
      </c>
      <c r="L3947" s="114">
        <f>IF(C3947&lt;$G$6,Lähteandmed!$E$45*1.2*1.005*($G$6-O3947),0)</f>
        <v>14.896753199999999</v>
      </c>
      <c r="M3947" s="276" t="str">
        <f>IF(($G$4-Lähteandmed!$H$45*(Kraadpäevad!$G$4-Kraadpäevad!C3947))&gt;Lähteandmed!$I$45,($G$4-Lähteandmed!$H$45*(Kraadpäevad!$G$4-Kraadpäevad!C3947)),Lähteandmed!$I$45)</f>
        <v/>
      </c>
      <c r="N3947" s="114">
        <f>IFERROR(($G$4-M3947)/($G$4-C3947),Lähteandmed!$H$45)</f>
        <v>0</v>
      </c>
      <c r="O3947" s="276">
        <f t="shared" si="123"/>
        <v>9.5</v>
      </c>
      <c r="P3947" s="276">
        <f>IF(O3947&lt;($G$6-1),Lähteandmed!$E$45*1.2*1.005*(($G$6-1)-O3947),0)</f>
        <v>13.144193999999999</v>
      </c>
    </row>
    <row r="3948" spans="2:16">
      <c r="B3948" s="113">
        <v>3944</v>
      </c>
      <c r="C3948" s="113">
        <v>9.6999999999999993</v>
      </c>
      <c r="D3948" s="276">
        <f t="shared" si="122"/>
        <v>0.28879749586558034</v>
      </c>
      <c r="L3948" s="114">
        <f>IF(C3948&lt;$G$6,Lähteandmed!$E$45*1.2*1.005*($G$6-O3948),0)</f>
        <v>14.54624136</v>
      </c>
      <c r="M3948" s="276" t="str">
        <f>IF(($G$4-Lähteandmed!$H$45*(Kraadpäevad!$G$4-Kraadpäevad!C3948))&gt;Lähteandmed!$I$45,($G$4-Lähteandmed!$H$45*(Kraadpäevad!$G$4-Kraadpäevad!C3948)),Lähteandmed!$I$45)</f>
        <v/>
      </c>
      <c r="N3948" s="114">
        <f>IFERROR(($G$4-M3948)/($G$4-C3948),Lähteandmed!$H$45)</f>
        <v>0</v>
      </c>
      <c r="O3948" s="276">
        <f t="shared" si="123"/>
        <v>9.6999999999999993</v>
      </c>
      <c r="P3948" s="276">
        <f>IF(O3948&lt;($G$6-1),Lähteandmed!$E$45*1.2*1.005*(($G$6-1)-O3948),0)</f>
        <v>12.793682159999999</v>
      </c>
    </row>
    <row r="3949" spans="2:16">
      <c r="B3949" s="113">
        <v>3945</v>
      </c>
      <c r="C3949" s="113">
        <v>9.8000000000000007</v>
      </c>
      <c r="D3949" s="276">
        <f t="shared" si="122"/>
        <v>0.18879749586557892</v>
      </c>
      <c r="L3949" s="114">
        <f>IF(C3949&lt;$G$6,Lähteandmed!$E$45*1.2*1.005*($G$6-O3949),0)</f>
        <v>14.370985439999998</v>
      </c>
      <c r="M3949" s="276" t="str">
        <f>IF(($G$4-Lähteandmed!$H$45*(Kraadpäevad!$G$4-Kraadpäevad!C3949))&gt;Lähteandmed!$I$45,($G$4-Lähteandmed!$H$45*(Kraadpäevad!$G$4-Kraadpäevad!C3949)),Lähteandmed!$I$45)</f>
        <v/>
      </c>
      <c r="N3949" s="114">
        <f>IFERROR(($G$4-M3949)/($G$4-C3949),Lähteandmed!$H$45)</f>
        <v>0</v>
      </c>
      <c r="O3949" s="276">
        <f t="shared" si="123"/>
        <v>9.8000000000000007</v>
      </c>
      <c r="P3949" s="276">
        <f>IF(O3949&lt;($G$6-1),Lähteandmed!$E$45*1.2*1.005*(($G$6-1)-O3949),0)</f>
        <v>12.618426239999998</v>
      </c>
    </row>
    <row r="3950" spans="2:16">
      <c r="B3950" s="113">
        <v>3946</v>
      </c>
      <c r="C3950" s="113">
        <v>10.1</v>
      </c>
      <c r="D3950" s="276" t="str">
        <f t="shared" si="122"/>
        <v>0</v>
      </c>
      <c r="L3950" s="114">
        <f>IF(C3950&lt;$G$6,Lähteandmed!$E$45*1.2*1.005*($G$6-O3950),0)</f>
        <v>13.845217679999999</v>
      </c>
      <c r="M3950" s="276" t="str">
        <f>IF(($G$4-Lähteandmed!$H$45*(Kraadpäevad!$G$4-Kraadpäevad!C3950))&gt;Lähteandmed!$I$45,($G$4-Lähteandmed!$H$45*(Kraadpäevad!$G$4-Kraadpäevad!C3950)),Lähteandmed!$I$45)</f>
        <v/>
      </c>
      <c r="N3950" s="114">
        <f>IFERROR(($G$4-M3950)/($G$4-C3950),Lähteandmed!$H$45)</f>
        <v>0</v>
      </c>
      <c r="O3950" s="276">
        <f t="shared" si="123"/>
        <v>10.1</v>
      </c>
      <c r="P3950" s="276">
        <f>IF(O3950&lt;($G$6-1),Lähteandmed!$E$45*1.2*1.005*(($G$6-1)-O3950),0)</f>
        <v>12.092658479999999</v>
      </c>
    </row>
    <row r="3951" spans="2:16">
      <c r="B3951" s="113">
        <v>3947</v>
      </c>
      <c r="C3951" s="113">
        <v>10.5</v>
      </c>
      <c r="D3951" s="276" t="str">
        <f t="shared" si="122"/>
        <v>0</v>
      </c>
      <c r="L3951" s="114">
        <f>IF(C3951&lt;$G$6,Lähteandmed!$E$45*1.2*1.005*($G$6-O3951),0)</f>
        <v>13.144193999999999</v>
      </c>
      <c r="M3951" s="276" t="str">
        <f>IF(($G$4-Lähteandmed!$H$45*(Kraadpäevad!$G$4-Kraadpäevad!C3951))&gt;Lähteandmed!$I$45,($G$4-Lähteandmed!$H$45*(Kraadpäevad!$G$4-Kraadpäevad!C3951)),Lähteandmed!$I$45)</f>
        <v/>
      </c>
      <c r="N3951" s="114">
        <f>IFERROR(($G$4-M3951)/($G$4-C3951),Lähteandmed!$H$45)</f>
        <v>0</v>
      </c>
      <c r="O3951" s="276">
        <f t="shared" si="123"/>
        <v>10.5</v>
      </c>
      <c r="P3951" s="276">
        <f>IF(O3951&lt;($G$6-1),Lähteandmed!$E$45*1.2*1.005*(($G$6-1)-O3951),0)</f>
        <v>11.391634799999999</v>
      </c>
    </row>
    <row r="3952" spans="2:16">
      <c r="B3952" s="113">
        <v>3948</v>
      </c>
      <c r="C3952" s="113">
        <v>10.8</v>
      </c>
      <c r="D3952" s="276" t="str">
        <f t="shared" si="122"/>
        <v>0</v>
      </c>
      <c r="L3952" s="114">
        <f>IF(C3952&lt;$G$6,Lähteandmed!$E$45*1.2*1.005*($G$6-O3952),0)</f>
        <v>12.618426239999998</v>
      </c>
      <c r="M3952" s="276" t="str">
        <f>IF(($G$4-Lähteandmed!$H$45*(Kraadpäevad!$G$4-Kraadpäevad!C3952))&gt;Lähteandmed!$I$45,($G$4-Lähteandmed!$H$45*(Kraadpäevad!$G$4-Kraadpäevad!C3952)),Lähteandmed!$I$45)</f>
        <v/>
      </c>
      <c r="N3952" s="114">
        <f>IFERROR(($G$4-M3952)/($G$4-C3952),Lähteandmed!$H$45)</f>
        <v>0</v>
      </c>
      <c r="O3952" s="276">
        <f t="shared" si="123"/>
        <v>10.8</v>
      </c>
      <c r="P3952" s="276">
        <f>IF(O3952&lt;($G$6-1),Lähteandmed!$E$45*1.2*1.005*(($G$6-1)-O3952),0)</f>
        <v>10.865867039999998</v>
      </c>
    </row>
    <row r="3953" spans="2:16">
      <c r="B3953" s="113">
        <v>3949</v>
      </c>
      <c r="C3953" s="113">
        <v>11.6</v>
      </c>
      <c r="D3953" s="276" t="str">
        <f t="shared" si="122"/>
        <v>0</v>
      </c>
      <c r="L3953" s="114">
        <f>IF(C3953&lt;$G$6,Lähteandmed!$E$45*1.2*1.005*($G$6-O3953),0)</f>
        <v>11.216378880000001</v>
      </c>
      <c r="M3953" s="276" t="str">
        <f>IF(($G$4-Lähteandmed!$H$45*(Kraadpäevad!$G$4-Kraadpäevad!C3953))&gt;Lähteandmed!$I$45,($G$4-Lähteandmed!$H$45*(Kraadpäevad!$G$4-Kraadpäevad!C3953)),Lähteandmed!$I$45)</f>
        <v/>
      </c>
      <c r="N3953" s="114">
        <f>IFERROR(($G$4-M3953)/($G$4-C3953),Lähteandmed!$H$45)</f>
        <v>0</v>
      </c>
      <c r="O3953" s="276">
        <f t="shared" si="123"/>
        <v>11.6</v>
      </c>
      <c r="P3953" s="276">
        <f>IF(O3953&lt;($G$6-1),Lähteandmed!$E$45*1.2*1.005*(($G$6-1)-O3953),0)</f>
        <v>9.4638196800000003</v>
      </c>
    </row>
    <row r="3954" spans="2:16">
      <c r="B3954" s="113">
        <v>3950</v>
      </c>
      <c r="C3954" s="113">
        <v>12.4</v>
      </c>
      <c r="D3954" s="276" t="str">
        <f t="shared" si="122"/>
        <v>0</v>
      </c>
      <c r="L3954" s="114">
        <f>IF(C3954&lt;$G$6,Lähteandmed!$E$45*1.2*1.005*($G$6-O3954),0)</f>
        <v>9.8143315199999979</v>
      </c>
      <c r="M3954" s="276" t="str">
        <f>IF(($G$4-Lähteandmed!$H$45*(Kraadpäevad!$G$4-Kraadpäevad!C3954))&gt;Lähteandmed!$I$45,($G$4-Lähteandmed!$H$45*(Kraadpäevad!$G$4-Kraadpäevad!C3954)),Lähteandmed!$I$45)</f>
        <v/>
      </c>
      <c r="N3954" s="114">
        <f>IFERROR(($G$4-M3954)/($G$4-C3954),Lähteandmed!$H$45)</f>
        <v>0</v>
      </c>
      <c r="O3954" s="276">
        <f t="shared" si="123"/>
        <v>12.4</v>
      </c>
      <c r="P3954" s="276">
        <f>IF(O3954&lt;($G$6-1),Lähteandmed!$E$45*1.2*1.005*(($G$6-1)-O3954),0)</f>
        <v>8.0617723199999993</v>
      </c>
    </row>
    <row r="3955" spans="2:16">
      <c r="B3955" s="113">
        <v>3951</v>
      </c>
      <c r="C3955" s="113">
        <v>13.2</v>
      </c>
      <c r="D3955" s="276" t="str">
        <f t="shared" si="122"/>
        <v>0</v>
      </c>
      <c r="L3955" s="114">
        <f>IF(C3955&lt;$G$6,Lähteandmed!$E$45*1.2*1.005*($G$6-O3955),0)</f>
        <v>8.4122841600000005</v>
      </c>
      <c r="M3955" s="276" t="str">
        <f>IF(($G$4-Lähteandmed!$H$45*(Kraadpäevad!$G$4-Kraadpäevad!C3955))&gt;Lähteandmed!$I$45,($G$4-Lähteandmed!$H$45*(Kraadpäevad!$G$4-Kraadpäevad!C3955)),Lähteandmed!$I$45)</f>
        <v/>
      </c>
      <c r="N3955" s="114">
        <f>IFERROR(($G$4-M3955)/($G$4-C3955),Lähteandmed!$H$45)</f>
        <v>0</v>
      </c>
      <c r="O3955" s="276">
        <f t="shared" si="123"/>
        <v>13.2</v>
      </c>
      <c r="P3955" s="276">
        <f>IF(O3955&lt;($G$6-1),Lähteandmed!$E$45*1.2*1.005*(($G$6-1)-O3955),0)</f>
        <v>6.659724960000001</v>
      </c>
    </row>
    <row r="3956" spans="2:16">
      <c r="B3956" s="113">
        <v>3952</v>
      </c>
      <c r="C3956" s="113">
        <v>13.4</v>
      </c>
      <c r="D3956" s="276" t="str">
        <f t="shared" si="122"/>
        <v>0</v>
      </c>
      <c r="L3956" s="114">
        <f>IF(C3956&lt;$G$6,Lähteandmed!$E$45*1.2*1.005*($G$6-O3956),0)</f>
        <v>8.0617723199999993</v>
      </c>
      <c r="M3956" s="276" t="str">
        <f>IF(($G$4-Lähteandmed!$H$45*(Kraadpäevad!$G$4-Kraadpäevad!C3956))&gt;Lähteandmed!$I$45,($G$4-Lähteandmed!$H$45*(Kraadpäevad!$G$4-Kraadpäevad!C3956)),Lähteandmed!$I$45)</f>
        <v/>
      </c>
      <c r="N3956" s="114">
        <f>IFERROR(($G$4-M3956)/($G$4-C3956),Lähteandmed!$H$45)</f>
        <v>0</v>
      </c>
      <c r="O3956" s="276">
        <f t="shared" si="123"/>
        <v>13.4</v>
      </c>
      <c r="P3956" s="276">
        <f>IF(O3956&lt;($G$6-1),Lähteandmed!$E$45*1.2*1.005*(($G$6-1)-O3956),0)</f>
        <v>6.309213119999999</v>
      </c>
    </row>
    <row r="3957" spans="2:16">
      <c r="B3957" s="113">
        <v>3953</v>
      </c>
      <c r="C3957" s="113">
        <v>13.7</v>
      </c>
      <c r="D3957" s="276" t="str">
        <f t="shared" si="122"/>
        <v>0</v>
      </c>
      <c r="L3957" s="114">
        <f>IF(C3957&lt;$G$6,Lähteandmed!$E$45*1.2*1.005*($G$6-O3957),0)</f>
        <v>7.5360045600000003</v>
      </c>
      <c r="M3957" s="276" t="str">
        <f>IF(($G$4-Lähteandmed!$H$45*(Kraadpäevad!$G$4-Kraadpäevad!C3957))&gt;Lähteandmed!$I$45,($G$4-Lähteandmed!$H$45*(Kraadpäevad!$G$4-Kraadpäevad!C3957)),Lähteandmed!$I$45)</f>
        <v/>
      </c>
      <c r="N3957" s="114">
        <f>IFERROR(($G$4-M3957)/($G$4-C3957),Lähteandmed!$H$45)</f>
        <v>0</v>
      </c>
      <c r="O3957" s="276">
        <f t="shared" si="123"/>
        <v>13.7</v>
      </c>
      <c r="P3957" s="276">
        <f>IF(O3957&lt;($G$6-1),Lähteandmed!$E$45*1.2*1.005*(($G$6-1)-O3957),0)</f>
        <v>5.7834453600000009</v>
      </c>
    </row>
    <row r="3958" spans="2:16">
      <c r="B3958" s="113">
        <v>3954</v>
      </c>
      <c r="C3958" s="113">
        <v>13.9</v>
      </c>
      <c r="D3958" s="276" t="str">
        <f t="shared" si="122"/>
        <v>0</v>
      </c>
      <c r="L3958" s="114">
        <f>IF(C3958&lt;$G$6,Lähteandmed!$E$45*1.2*1.005*($G$6-O3958),0)</f>
        <v>7.1854927199999992</v>
      </c>
      <c r="M3958" s="276" t="str">
        <f>IF(($G$4-Lähteandmed!$H$45*(Kraadpäevad!$G$4-Kraadpäevad!C3958))&gt;Lähteandmed!$I$45,($G$4-Lähteandmed!$H$45*(Kraadpäevad!$G$4-Kraadpäevad!C3958)),Lähteandmed!$I$45)</f>
        <v/>
      </c>
      <c r="N3958" s="114">
        <f>IFERROR(($G$4-M3958)/($G$4-C3958),Lähteandmed!$H$45)</f>
        <v>0</v>
      </c>
      <c r="O3958" s="276">
        <f t="shared" si="123"/>
        <v>13.9</v>
      </c>
      <c r="P3958" s="276">
        <f>IF(O3958&lt;($G$6-1),Lähteandmed!$E$45*1.2*1.005*(($G$6-1)-O3958),0)</f>
        <v>5.4329335199999989</v>
      </c>
    </row>
    <row r="3959" spans="2:16">
      <c r="B3959" s="113">
        <v>3955</v>
      </c>
      <c r="C3959" s="113">
        <v>13.7</v>
      </c>
      <c r="D3959" s="276" t="str">
        <f t="shared" si="122"/>
        <v>0</v>
      </c>
      <c r="L3959" s="114">
        <f>IF(C3959&lt;$G$6,Lähteandmed!$E$45*1.2*1.005*($G$6-O3959),0)</f>
        <v>7.5360045600000003</v>
      </c>
      <c r="M3959" s="276" t="str">
        <f>IF(($G$4-Lähteandmed!$H$45*(Kraadpäevad!$G$4-Kraadpäevad!C3959))&gt;Lähteandmed!$I$45,($G$4-Lähteandmed!$H$45*(Kraadpäevad!$G$4-Kraadpäevad!C3959)),Lähteandmed!$I$45)</f>
        <v/>
      </c>
      <c r="N3959" s="114">
        <f>IFERROR(($G$4-M3959)/($G$4-C3959),Lähteandmed!$H$45)</f>
        <v>0</v>
      </c>
      <c r="O3959" s="276">
        <f t="shared" si="123"/>
        <v>13.7</v>
      </c>
      <c r="P3959" s="276">
        <f>IF(O3959&lt;($G$6-1),Lähteandmed!$E$45*1.2*1.005*(($G$6-1)-O3959),0)</f>
        <v>5.7834453600000009</v>
      </c>
    </row>
    <row r="3960" spans="2:16">
      <c r="B3960" s="113">
        <v>3956</v>
      </c>
      <c r="C3960" s="113">
        <v>13.5</v>
      </c>
      <c r="D3960" s="276" t="str">
        <f t="shared" si="122"/>
        <v>0</v>
      </c>
      <c r="L3960" s="114">
        <f>IF(C3960&lt;$G$6,Lähteandmed!$E$45*1.2*1.005*($G$6-O3960),0)</f>
        <v>7.8865163999999996</v>
      </c>
      <c r="M3960" s="276" t="str">
        <f>IF(($G$4-Lähteandmed!$H$45*(Kraadpäevad!$G$4-Kraadpäevad!C3960))&gt;Lähteandmed!$I$45,($G$4-Lähteandmed!$H$45*(Kraadpäevad!$G$4-Kraadpäevad!C3960)),Lähteandmed!$I$45)</f>
        <v/>
      </c>
      <c r="N3960" s="114">
        <f>IFERROR(($G$4-M3960)/($G$4-C3960),Lähteandmed!$H$45)</f>
        <v>0</v>
      </c>
      <c r="O3960" s="276">
        <f t="shared" si="123"/>
        <v>13.5</v>
      </c>
      <c r="P3960" s="276">
        <f>IF(O3960&lt;($G$6-1),Lähteandmed!$E$45*1.2*1.005*(($G$6-1)-O3960),0)</f>
        <v>6.1339571999999993</v>
      </c>
    </row>
    <row r="3961" spans="2:16">
      <c r="B3961" s="113">
        <v>3957</v>
      </c>
      <c r="C3961" s="113">
        <v>13.3</v>
      </c>
      <c r="D3961" s="276" t="str">
        <f t="shared" si="122"/>
        <v>0</v>
      </c>
      <c r="L3961" s="114">
        <f>IF(C3961&lt;$G$6,Lähteandmed!$E$45*1.2*1.005*($G$6-O3961),0)</f>
        <v>8.237028239999999</v>
      </c>
      <c r="M3961" s="276" t="str">
        <f>IF(($G$4-Lähteandmed!$H$45*(Kraadpäevad!$G$4-Kraadpäevad!C3961))&gt;Lähteandmed!$I$45,($G$4-Lähteandmed!$H$45*(Kraadpäevad!$G$4-Kraadpäevad!C3961)),Lähteandmed!$I$45)</f>
        <v/>
      </c>
      <c r="N3961" s="114">
        <f>IFERROR(($G$4-M3961)/($G$4-C3961),Lähteandmed!$H$45)</f>
        <v>0</v>
      </c>
      <c r="O3961" s="276">
        <f t="shared" si="123"/>
        <v>13.3</v>
      </c>
      <c r="P3961" s="276">
        <f>IF(O3961&lt;($G$6-1),Lähteandmed!$E$45*1.2*1.005*(($G$6-1)-O3961),0)</f>
        <v>6.4844690399999987</v>
      </c>
    </row>
    <row r="3962" spans="2:16">
      <c r="B3962" s="113">
        <v>3958</v>
      </c>
      <c r="C3962" s="113">
        <v>12.6</v>
      </c>
      <c r="D3962" s="276" t="str">
        <f t="shared" si="122"/>
        <v>0</v>
      </c>
      <c r="L3962" s="114">
        <f>IF(C3962&lt;$G$6,Lähteandmed!$E$45*1.2*1.005*($G$6-O3962),0)</f>
        <v>9.4638196800000003</v>
      </c>
      <c r="M3962" s="276" t="str">
        <f>IF(($G$4-Lähteandmed!$H$45*(Kraadpäevad!$G$4-Kraadpäevad!C3962))&gt;Lähteandmed!$I$45,($G$4-Lähteandmed!$H$45*(Kraadpäevad!$G$4-Kraadpäevad!C3962)),Lähteandmed!$I$45)</f>
        <v/>
      </c>
      <c r="N3962" s="114">
        <f>IFERROR(($G$4-M3962)/($G$4-C3962),Lähteandmed!$H$45)</f>
        <v>0</v>
      </c>
      <c r="O3962" s="276">
        <f t="shared" si="123"/>
        <v>12.6</v>
      </c>
      <c r="P3962" s="276">
        <f>IF(O3962&lt;($G$6-1),Lähteandmed!$E$45*1.2*1.005*(($G$6-1)-O3962),0)</f>
        <v>7.71126048</v>
      </c>
    </row>
    <row r="3963" spans="2:16">
      <c r="B3963" s="113">
        <v>3959</v>
      </c>
      <c r="C3963" s="113">
        <v>11.9</v>
      </c>
      <c r="D3963" s="276" t="str">
        <f t="shared" si="122"/>
        <v>0</v>
      </c>
      <c r="L3963" s="114">
        <f>IF(C3963&lt;$G$6,Lähteandmed!$E$45*1.2*1.005*($G$6-O3963),0)</f>
        <v>10.690611119999998</v>
      </c>
      <c r="M3963" s="276" t="str">
        <f>IF(($G$4-Lähteandmed!$H$45*(Kraadpäevad!$G$4-Kraadpäevad!C3963))&gt;Lähteandmed!$I$45,($G$4-Lähteandmed!$H$45*(Kraadpäevad!$G$4-Kraadpäevad!C3963)),Lähteandmed!$I$45)</f>
        <v/>
      </c>
      <c r="N3963" s="114">
        <f>IFERROR(($G$4-M3963)/($G$4-C3963),Lähteandmed!$H$45)</f>
        <v>0</v>
      </c>
      <c r="O3963" s="276">
        <f t="shared" si="123"/>
        <v>11.9</v>
      </c>
      <c r="P3963" s="276">
        <f>IF(O3963&lt;($G$6-1),Lähteandmed!$E$45*1.2*1.005*(($G$6-1)-O3963),0)</f>
        <v>8.9380519199999995</v>
      </c>
    </row>
    <row r="3964" spans="2:16">
      <c r="B3964" s="113">
        <v>3960</v>
      </c>
      <c r="C3964" s="113">
        <v>11.2</v>
      </c>
      <c r="D3964" s="276" t="str">
        <f t="shared" si="122"/>
        <v>0</v>
      </c>
      <c r="L3964" s="114">
        <f>IF(C3964&lt;$G$6,Lähteandmed!$E$45*1.2*1.005*($G$6-O3964),0)</f>
        <v>11.917402560000001</v>
      </c>
      <c r="M3964" s="276" t="str">
        <f>IF(($G$4-Lähteandmed!$H$45*(Kraadpäevad!$G$4-Kraadpäevad!C3964))&gt;Lähteandmed!$I$45,($G$4-Lähteandmed!$H$45*(Kraadpäevad!$G$4-Kraadpäevad!C3964)),Lähteandmed!$I$45)</f>
        <v/>
      </c>
      <c r="N3964" s="114">
        <f>IFERROR(($G$4-M3964)/($G$4-C3964),Lähteandmed!$H$45)</f>
        <v>0</v>
      </c>
      <c r="O3964" s="276">
        <f t="shared" si="123"/>
        <v>11.2</v>
      </c>
      <c r="P3964" s="276">
        <f>IF(O3964&lt;($G$6-1),Lähteandmed!$E$45*1.2*1.005*(($G$6-1)-O3964),0)</f>
        <v>10.164843360000001</v>
      </c>
    </row>
    <row r="3965" spans="2:16">
      <c r="B3965" s="113">
        <v>3961</v>
      </c>
      <c r="C3965" s="113">
        <v>10.9</v>
      </c>
      <c r="D3965" s="276" t="str">
        <f t="shared" si="122"/>
        <v>0</v>
      </c>
      <c r="L3965" s="114">
        <f>IF(C3965&lt;$G$6,Lähteandmed!$E$45*1.2*1.005*($G$6-O3965),0)</f>
        <v>12.443170319999998</v>
      </c>
      <c r="M3965" s="276" t="str">
        <f>IF(($G$4-Lähteandmed!$H$45*(Kraadpäevad!$G$4-Kraadpäevad!C3965))&gt;Lähteandmed!$I$45,($G$4-Lähteandmed!$H$45*(Kraadpäevad!$G$4-Kraadpäevad!C3965)),Lähteandmed!$I$45)</f>
        <v/>
      </c>
      <c r="N3965" s="114">
        <f>IFERROR(($G$4-M3965)/($G$4-C3965),Lähteandmed!$H$45)</f>
        <v>0</v>
      </c>
      <c r="O3965" s="276">
        <f t="shared" si="123"/>
        <v>10.9</v>
      </c>
      <c r="P3965" s="276">
        <f>IF(O3965&lt;($G$6-1),Lähteandmed!$E$45*1.2*1.005*(($G$6-1)-O3965),0)</f>
        <v>10.690611119999998</v>
      </c>
    </row>
    <row r="3966" spans="2:16">
      <c r="B3966" s="113">
        <v>3962</v>
      </c>
      <c r="C3966" s="113">
        <v>10.7</v>
      </c>
      <c r="D3966" s="276" t="str">
        <f t="shared" si="122"/>
        <v>0</v>
      </c>
      <c r="L3966" s="114">
        <f>IF(C3966&lt;$G$6,Lähteandmed!$E$45*1.2*1.005*($G$6-O3966),0)</f>
        <v>12.793682159999999</v>
      </c>
      <c r="M3966" s="276" t="str">
        <f>IF(($G$4-Lähteandmed!$H$45*(Kraadpäevad!$G$4-Kraadpäevad!C3966))&gt;Lähteandmed!$I$45,($G$4-Lähteandmed!$H$45*(Kraadpäevad!$G$4-Kraadpäevad!C3966)),Lähteandmed!$I$45)</f>
        <v/>
      </c>
      <c r="N3966" s="114">
        <f>IFERROR(($G$4-M3966)/($G$4-C3966),Lähteandmed!$H$45)</f>
        <v>0</v>
      </c>
      <c r="O3966" s="276">
        <f t="shared" si="123"/>
        <v>10.7</v>
      </c>
      <c r="P3966" s="276">
        <f>IF(O3966&lt;($G$6-1),Lähteandmed!$E$45*1.2*1.005*(($G$6-1)-O3966),0)</f>
        <v>11.041122960000001</v>
      </c>
    </row>
    <row r="3967" spans="2:16">
      <c r="B3967" s="113">
        <v>3963</v>
      </c>
      <c r="C3967" s="113">
        <v>10.4</v>
      </c>
      <c r="D3967" s="276" t="str">
        <f t="shared" si="122"/>
        <v>0</v>
      </c>
      <c r="L3967" s="114">
        <f>IF(C3967&lt;$G$6,Lähteandmed!$E$45*1.2*1.005*($G$6-O3967),0)</f>
        <v>13.319449919999998</v>
      </c>
      <c r="M3967" s="276" t="str">
        <f>IF(($G$4-Lähteandmed!$H$45*(Kraadpäevad!$G$4-Kraadpäevad!C3967))&gt;Lähteandmed!$I$45,($G$4-Lähteandmed!$H$45*(Kraadpäevad!$G$4-Kraadpäevad!C3967)),Lähteandmed!$I$45)</f>
        <v/>
      </c>
      <c r="N3967" s="114">
        <f>IFERROR(($G$4-M3967)/($G$4-C3967),Lähteandmed!$H$45)</f>
        <v>0</v>
      </c>
      <c r="O3967" s="276">
        <f t="shared" si="123"/>
        <v>10.4</v>
      </c>
      <c r="P3967" s="276">
        <f>IF(O3967&lt;($G$6-1),Lähteandmed!$E$45*1.2*1.005*(($G$6-1)-O3967),0)</f>
        <v>11.566890719999998</v>
      </c>
    </row>
    <row r="3968" spans="2:16">
      <c r="B3968" s="113">
        <v>3964</v>
      </c>
      <c r="C3968" s="113">
        <v>10.3</v>
      </c>
      <c r="D3968" s="276" t="str">
        <f t="shared" si="122"/>
        <v>0</v>
      </c>
      <c r="L3968" s="114">
        <f>IF(C3968&lt;$G$6,Lähteandmed!$E$45*1.2*1.005*($G$6-O3968),0)</f>
        <v>13.494705839999998</v>
      </c>
      <c r="M3968" s="276" t="str">
        <f>IF(($G$4-Lähteandmed!$H$45*(Kraadpäevad!$G$4-Kraadpäevad!C3968))&gt;Lähteandmed!$I$45,($G$4-Lähteandmed!$H$45*(Kraadpäevad!$G$4-Kraadpäevad!C3968)),Lähteandmed!$I$45)</f>
        <v/>
      </c>
      <c r="N3968" s="114">
        <f>IFERROR(($G$4-M3968)/($G$4-C3968),Lähteandmed!$H$45)</f>
        <v>0</v>
      </c>
      <c r="O3968" s="276">
        <f t="shared" si="123"/>
        <v>10.3</v>
      </c>
      <c r="P3968" s="276">
        <f>IF(O3968&lt;($G$6-1),Lähteandmed!$E$45*1.2*1.005*(($G$6-1)-O3968),0)</f>
        <v>11.742146639999998</v>
      </c>
    </row>
    <row r="3969" spans="2:16">
      <c r="B3969" s="113">
        <v>3965</v>
      </c>
      <c r="C3969" s="113">
        <v>10.1</v>
      </c>
      <c r="D3969" s="276" t="str">
        <f t="shared" si="122"/>
        <v>0</v>
      </c>
      <c r="L3969" s="114">
        <f>IF(C3969&lt;$G$6,Lähteandmed!$E$45*1.2*1.005*($G$6-O3969),0)</f>
        <v>13.845217679999999</v>
      </c>
      <c r="M3969" s="276" t="str">
        <f>IF(($G$4-Lähteandmed!$H$45*(Kraadpäevad!$G$4-Kraadpäevad!C3969))&gt;Lähteandmed!$I$45,($G$4-Lähteandmed!$H$45*(Kraadpäevad!$G$4-Kraadpäevad!C3969)),Lähteandmed!$I$45)</f>
        <v/>
      </c>
      <c r="N3969" s="114">
        <f>IFERROR(($G$4-M3969)/($G$4-C3969),Lähteandmed!$H$45)</f>
        <v>0</v>
      </c>
      <c r="O3969" s="276">
        <f t="shared" si="123"/>
        <v>10.1</v>
      </c>
      <c r="P3969" s="276">
        <f>IF(O3969&lt;($G$6-1),Lähteandmed!$E$45*1.2*1.005*(($G$6-1)-O3969),0)</f>
        <v>12.092658479999999</v>
      </c>
    </row>
    <row r="3970" spans="2:16">
      <c r="B3970" s="113">
        <v>3966</v>
      </c>
      <c r="C3970" s="113">
        <v>10</v>
      </c>
      <c r="D3970" s="276" t="str">
        <f t="shared" si="122"/>
        <v>0</v>
      </c>
      <c r="L3970" s="114">
        <f>IF(C3970&lt;$G$6,Lähteandmed!$E$45*1.2*1.005*($G$6-O3970),0)</f>
        <v>14.020473599999999</v>
      </c>
      <c r="M3970" s="276" t="str">
        <f>IF(($G$4-Lähteandmed!$H$45*(Kraadpäevad!$G$4-Kraadpäevad!C3970))&gt;Lähteandmed!$I$45,($G$4-Lähteandmed!$H$45*(Kraadpäevad!$G$4-Kraadpäevad!C3970)),Lähteandmed!$I$45)</f>
        <v/>
      </c>
      <c r="N3970" s="114">
        <f>IFERROR(($G$4-M3970)/($G$4-C3970),Lähteandmed!$H$45)</f>
        <v>0</v>
      </c>
      <c r="O3970" s="276">
        <f t="shared" si="123"/>
        <v>10</v>
      </c>
      <c r="P3970" s="276">
        <f>IF(O3970&lt;($G$6-1),Lähteandmed!$E$45*1.2*1.005*(($G$6-1)-O3970),0)</f>
        <v>12.267914399999999</v>
      </c>
    </row>
    <row r="3971" spans="2:16">
      <c r="B3971" s="113">
        <v>3967</v>
      </c>
      <c r="C3971" s="113">
        <v>10.4</v>
      </c>
      <c r="D3971" s="276" t="str">
        <f t="shared" si="122"/>
        <v>0</v>
      </c>
      <c r="L3971" s="114">
        <f>IF(C3971&lt;$G$6,Lähteandmed!$E$45*1.2*1.005*($G$6-O3971),0)</f>
        <v>13.319449919999998</v>
      </c>
      <c r="M3971" s="276" t="str">
        <f>IF(($G$4-Lähteandmed!$H$45*(Kraadpäevad!$G$4-Kraadpäevad!C3971))&gt;Lähteandmed!$I$45,($G$4-Lähteandmed!$H$45*(Kraadpäevad!$G$4-Kraadpäevad!C3971)),Lähteandmed!$I$45)</f>
        <v/>
      </c>
      <c r="N3971" s="114">
        <f>IFERROR(($G$4-M3971)/($G$4-C3971),Lähteandmed!$H$45)</f>
        <v>0</v>
      </c>
      <c r="O3971" s="276">
        <f t="shared" si="123"/>
        <v>10.4</v>
      </c>
      <c r="P3971" s="276">
        <f>IF(O3971&lt;($G$6-1),Lähteandmed!$E$45*1.2*1.005*(($G$6-1)-O3971),0)</f>
        <v>11.566890719999998</v>
      </c>
    </row>
    <row r="3972" spans="2:16">
      <c r="B3972" s="113">
        <v>3968</v>
      </c>
      <c r="C3972" s="113">
        <v>10.9</v>
      </c>
      <c r="D3972" s="276" t="str">
        <f t="shared" ref="D3972:D4035" si="124">IFERROR(IF($G$5-C3972&gt;0,$G$5-C3972,"0"),0)</f>
        <v>0</v>
      </c>
      <c r="L3972" s="114">
        <f>IF(C3972&lt;$G$6,Lähteandmed!$E$45*1.2*1.005*($G$6-O3972),0)</f>
        <v>12.443170319999998</v>
      </c>
      <c r="M3972" s="276" t="str">
        <f>IF(($G$4-Lähteandmed!$H$45*(Kraadpäevad!$G$4-Kraadpäevad!C3972))&gt;Lähteandmed!$I$45,($G$4-Lähteandmed!$H$45*(Kraadpäevad!$G$4-Kraadpäevad!C3972)),Lähteandmed!$I$45)</f>
        <v/>
      </c>
      <c r="N3972" s="114">
        <f>IFERROR(($G$4-M3972)/($G$4-C3972),Lähteandmed!$H$45)</f>
        <v>0</v>
      </c>
      <c r="O3972" s="276">
        <f t="shared" ref="O3972:O4035" si="125">N3972*($G$4-C3972)+C3972</f>
        <v>10.9</v>
      </c>
      <c r="P3972" s="276">
        <f>IF(O3972&lt;($G$6-1),Lähteandmed!$E$45*1.2*1.005*(($G$6-1)-O3972),0)</f>
        <v>10.690611119999998</v>
      </c>
    </row>
    <row r="3973" spans="2:16">
      <c r="B3973" s="113">
        <v>3969</v>
      </c>
      <c r="C3973" s="113">
        <v>11.3</v>
      </c>
      <c r="D3973" s="276" t="str">
        <f t="shared" si="124"/>
        <v>0</v>
      </c>
      <c r="L3973" s="114">
        <f>IF(C3973&lt;$G$6,Lähteandmed!$E$45*1.2*1.005*($G$6-O3973),0)</f>
        <v>11.742146639999998</v>
      </c>
      <c r="M3973" s="276" t="str">
        <f>IF(($G$4-Lähteandmed!$H$45*(Kraadpäevad!$G$4-Kraadpäevad!C3973))&gt;Lähteandmed!$I$45,($G$4-Lähteandmed!$H$45*(Kraadpäevad!$G$4-Kraadpäevad!C3973)),Lähteandmed!$I$45)</f>
        <v/>
      </c>
      <c r="N3973" s="114">
        <f>IFERROR(($G$4-M3973)/($G$4-C3973),Lähteandmed!$H$45)</f>
        <v>0</v>
      </c>
      <c r="O3973" s="276">
        <f t="shared" si="125"/>
        <v>11.3</v>
      </c>
      <c r="P3973" s="276">
        <f>IF(O3973&lt;($G$6-1),Lähteandmed!$E$45*1.2*1.005*(($G$6-1)-O3973),0)</f>
        <v>9.9895874399999975</v>
      </c>
    </row>
    <row r="3974" spans="2:16">
      <c r="B3974" s="113">
        <v>3970</v>
      </c>
      <c r="C3974" s="113">
        <v>12.1</v>
      </c>
      <c r="D3974" s="276" t="str">
        <f t="shared" si="124"/>
        <v>0</v>
      </c>
      <c r="L3974" s="114">
        <f>IF(C3974&lt;$G$6,Lähteandmed!$E$45*1.2*1.005*($G$6-O3974),0)</f>
        <v>10.34009928</v>
      </c>
      <c r="M3974" s="276" t="str">
        <f>IF(($G$4-Lähteandmed!$H$45*(Kraadpäevad!$G$4-Kraadpäevad!C3974))&gt;Lähteandmed!$I$45,($G$4-Lähteandmed!$H$45*(Kraadpäevad!$G$4-Kraadpäevad!C3974)),Lähteandmed!$I$45)</f>
        <v/>
      </c>
      <c r="N3974" s="114">
        <f>IFERROR(($G$4-M3974)/($G$4-C3974),Lähteandmed!$H$45)</f>
        <v>0</v>
      </c>
      <c r="O3974" s="276">
        <f t="shared" si="125"/>
        <v>12.1</v>
      </c>
      <c r="P3974" s="276">
        <f>IF(O3974&lt;($G$6-1),Lähteandmed!$E$45*1.2*1.005*(($G$6-1)-O3974),0)</f>
        <v>8.5875400800000001</v>
      </c>
    </row>
    <row r="3975" spans="2:16">
      <c r="B3975" s="113">
        <v>3971</v>
      </c>
      <c r="C3975" s="113">
        <v>12.9</v>
      </c>
      <c r="D3975" s="276" t="str">
        <f t="shared" si="124"/>
        <v>0</v>
      </c>
      <c r="L3975" s="114">
        <f>IF(C3975&lt;$G$6,Lähteandmed!$E$45*1.2*1.005*($G$6-O3975),0)</f>
        <v>8.9380519199999995</v>
      </c>
      <c r="M3975" s="276" t="str">
        <f>IF(($G$4-Lähteandmed!$H$45*(Kraadpäevad!$G$4-Kraadpäevad!C3975))&gt;Lähteandmed!$I$45,($G$4-Lähteandmed!$H$45*(Kraadpäevad!$G$4-Kraadpäevad!C3975)),Lähteandmed!$I$45)</f>
        <v/>
      </c>
      <c r="N3975" s="114">
        <f>IFERROR(($G$4-M3975)/($G$4-C3975),Lähteandmed!$H$45)</f>
        <v>0</v>
      </c>
      <c r="O3975" s="276">
        <f t="shared" si="125"/>
        <v>12.9</v>
      </c>
      <c r="P3975" s="276">
        <f>IF(O3975&lt;($G$6-1),Lähteandmed!$E$45*1.2*1.005*(($G$6-1)-O3975),0)</f>
        <v>7.1854927199999992</v>
      </c>
    </row>
    <row r="3976" spans="2:16">
      <c r="B3976" s="113">
        <v>3972</v>
      </c>
      <c r="C3976" s="113">
        <v>13.7</v>
      </c>
      <c r="D3976" s="276" t="str">
        <f t="shared" si="124"/>
        <v>0</v>
      </c>
      <c r="L3976" s="114">
        <f>IF(C3976&lt;$G$6,Lähteandmed!$E$45*1.2*1.005*($G$6-O3976),0)</f>
        <v>7.5360045600000003</v>
      </c>
      <c r="M3976" s="276" t="str">
        <f>IF(($G$4-Lähteandmed!$H$45*(Kraadpäevad!$G$4-Kraadpäevad!C3976))&gt;Lähteandmed!$I$45,($G$4-Lähteandmed!$H$45*(Kraadpäevad!$G$4-Kraadpäevad!C3976)),Lähteandmed!$I$45)</f>
        <v/>
      </c>
      <c r="N3976" s="114">
        <f>IFERROR(($G$4-M3976)/($G$4-C3976),Lähteandmed!$H$45)</f>
        <v>0</v>
      </c>
      <c r="O3976" s="276">
        <f t="shared" si="125"/>
        <v>13.7</v>
      </c>
      <c r="P3976" s="276">
        <f>IF(O3976&lt;($G$6-1),Lähteandmed!$E$45*1.2*1.005*(($G$6-1)-O3976),0)</f>
        <v>5.7834453600000009</v>
      </c>
    </row>
    <row r="3977" spans="2:16">
      <c r="B3977" s="113">
        <v>3973</v>
      </c>
      <c r="C3977" s="113">
        <v>13.6</v>
      </c>
      <c r="D3977" s="276" t="str">
        <f t="shared" si="124"/>
        <v>0</v>
      </c>
      <c r="L3977" s="114">
        <f>IF(C3977&lt;$G$6,Lähteandmed!$E$45*1.2*1.005*($G$6-O3977),0)</f>
        <v>7.71126048</v>
      </c>
      <c r="M3977" s="276" t="str">
        <f>IF(($G$4-Lähteandmed!$H$45*(Kraadpäevad!$G$4-Kraadpäevad!C3977))&gt;Lähteandmed!$I$45,($G$4-Lähteandmed!$H$45*(Kraadpäevad!$G$4-Kraadpäevad!C3977)),Lähteandmed!$I$45)</f>
        <v/>
      </c>
      <c r="N3977" s="114">
        <f>IFERROR(($G$4-M3977)/($G$4-C3977),Lähteandmed!$H$45)</f>
        <v>0</v>
      </c>
      <c r="O3977" s="276">
        <f t="shared" si="125"/>
        <v>13.6</v>
      </c>
      <c r="P3977" s="276">
        <f>IF(O3977&lt;($G$6-1),Lähteandmed!$E$45*1.2*1.005*(($G$6-1)-O3977),0)</f>
        <v>5.9587012800000005</v>
      </c>
    </row>
    <row r="3978" spans="2:16">
      <c r="B3978" s="113">
        <v>3974</v>
      </c>
      <c r="C3978" s="113">
        <v>13.4</v>
      </c>
      <c r="D3978" s="276" t="str">
        <f t="shared" si="124"/>
        <v>0</v>
      </c>
      <c r="L3978" s="114">
        <f>IF(C3978&lt;$G$6,Lähteandmed!$E$45*1.2*1.005*($G$6-O3978),0)</f>
        <v>8.0617723199999993</v>
      </c>
      <c r="M3978" s="276" t="str">
        <f>IF(($G$4-Lähteandmed!$H$45*(Kraadpäevad!$G$4-Kraadpäevad!C3978))&gt;Lähteandmed!$I$45,($G$4-Lähteandmed!$H$45*(Kraadpäevad!$G$4-Kraadpäevad!C3978)),Lähteandmed!$I$45)</f>
        <v/>
      </c>
      <c r="N3978" s="114">
        <f>IFERROR(($G$4-M3978)/($G$4-C3978),Lähteandmed!$H$45)</f>
        <v>0</v>
      </c>
      <c r="O3978" s="276">
        <f t="shared" si="125"/>
        <v>13.4</v>
      </c>
      <c r="P3978" s="276">
        <f>IF(O3978&lt;($G$6-1),Lähteandmed!$E$45*1.2*1.005*(($G$6-1)-O3978),0)</f>
        <v>6.309213119999999</v>
      </c>
    </row>
    <row r="3979" spans="2:16">
      <c r="B3979" s="113">
        <v>3975</v>
      </c>
      <c r="C3979" s="113">
        <v>13.3</v>
      </c>
      <c r="D3979" s="276" t="str">
        <f t="shared" si="124"/>
        <v>0</v>
      </c>
      <c r="L3979" s="114">
        <f>IF(C3979&lt;$G$6,Lähteandmed!$E$45*1.2*1.005*($G$6-O3979),0)</f>
        <v>8.237028239999999</v>
      </c>
      <c r="M3979" s="276" t="str">
        <f>IF(($G$4-Lähteandmed!$H$45*(Kraadpäevad!$G$4-Kraadpäevad!C3979))&gt;Lähteandmed!$I$45,($G$4-Lähteandmed!$H$45*(Kraadpäevad!$G$4-Kraadpäevad!C3979)),Lähteandmed!$I$45)</f>
        <v/>
      </c>
      <c r="N3979" s="114">
        <f>IFERROR(($G$4-M3979)/($G$4-C3979),Lähteandmed!$H$45)</f>
        <v>0</v>
      </c>
      <c r="O3979" s="276">
        <f t="shared" si="125"/>
        <v>13.3</v>
      </c>
      <c r="P3979" s="276">
        <f>IF(O3979&lt;($G$6-1),Lähteandmed!$E$45*1.2*1.005*(($G$6-1)-O3979),0)</f>
        <v>6.4844690399999987</v>
      </c>
    </row>
    <row r="3980" spans="2:16">
      <c r="B3980" s="113">
        <v>3976</v>
      </c>
      <c r="C3980" s="113">
        <v>13.6</v>
      </c>
      <c r="D3980" s="276" t="str">
        <f t="shared" si="124"/>
        <v>0</v>
      </c>
      <c r="L3980" s="114">
        <f>IF(C3980&lt;$G$6,Lähteandmed!$E$45*1.2*1.005*($G$6-O3980),0)</f>
        <v>7.71126048</v>
      </c>
      <c r="M3980" s="276" t="str">
        <f>IF(($G$4-Lähteandmed!$H$45*(Kraadpäevad!$G$4-Kraadpäevad!C3980))&gt;Lähteandmed!$I$45,($G$4-Lähteandmed!$H$45*(Kraadpäevad!$G$4-Kraadpäevad!C3980)),Lähteandmed!$I$45)</f>
        <v/>
      </c>
      <c r="N3980" s="114">
        <f>IFERROR(($G$4-M3980)/($G$4-C3980),Lähteandmed!$H$45)</f>
        <v>0</v>
      </c>
      <c r="O3980" s="276">
        <f t="shared" si="125"/>
        <v>13.6</v>
      </c>
      <c r="P3980" s="276">
        <f>IF(O3980&lt;($G$6-1),Lähteandmed!$E$45*1.2*1.005*(($G$6-1)-O3980),0)</f>
        <v>5.9587012800000005</v>
      </c>
    </row>
    <row r="3981" spans="2:16">
      <c r="B3981" s="113">
        <v>3977</v>
      </c>
      <c r="C3981" s="113">
        <v>13.8</v>
      </c>
      <c r="D3981" s="276" t="str">
        <f t="shared" si="124"/>
        <v>0</v>
      </c>
      <c r="L3981" s="114">
        <f>IF(C3981&lt;$G$6,Lähteandmed!$E$45*1.2*1.005*($G$6-O3981),0)</f>
        <v>7.360748639999998</v>
      </c>
      <c r="M3981" s="276" t="str">
        <f>IF(($G$4-Lähteandmed!$H$45*(Kraadpäevad!$G$4-Kraadpäevad!C3981))&gt;Lähteandmed!$I$45,($G$4-Lähteandmed!$H$45*(Kraadpäevad!$G$4-Kraadpäevad!C3981)),Lähteandmed!$I$45)</f>
        <v/>
      </c>
      <c r="N3981" s="114">
        <f>IFERROR(($G$4-M3981)/($G$4-C3981),Lähteandmed!$H$45)</f>
        <v>0</v>
      </c>
      <c r="O3981" s="276">
        <f t="shared" si="125"/>
        <v>13.8</v>
      </c>
      <c r="P3981" s="276">
        <f>IF(O3981&lt;($G$6-1),Lähteandmed!$E$45*1.2*1.005*(($G$6-1)-O3981),0)</f>
        <v>5.6081894399999985</v>
      </c>
    </row>
    <row r="3982" spans="2:16">
      <c r="B3982" s="113">
        <v>3978</v>
      </c>
      <c r="C3982" s="113">
        <v>14.1</v>
      </c>
      <c r="D3982" s="276" t="str">
        <f t="shared" si="124"/>
        <v>0</v>
      </c>
      <c r="L3982" s="114">
        <f>IF(C3982&lt;$G$6,Lähteandmed!$E$45*1.2*1.005*($G$6-O3982),0)</f>
        <v>6.8349808799999998</v>
      </c>
      <c r="M3982" s="276" t="str">
        <f>IF(($G$4-Lähteandmed!$H$45*(Kraadpäevad!$G$4-Kraadpäevad!C3982))&gt;Lähteandmed!$I$45,($G$4-Lähteandmed!$H$45*(Kraadpäevad!$G$4-Kraadpäevad!C3982)),Lähteandmed!$I$45)</f>
        <v/>
      </c>
      <c r="N3982" s="114">
        <f>IFERROR(($G$4-M3982)/($G$4-C3982),Lähteandmed!$H$45)</f>
        <v>0</v>
      </c>
      <c r="O3982" s="276">
        <f t="shared" si="125"/>
        <v>14.1</v>
      </c>
      <c r="P3982" s="276">
        <f>IF(O3982&lt;($G$6-1),Lähteandmed!$E$45*1.2*1.005*(($G$6-1)-O3982),0)</f>
        <v>5.0824216800000004</v>
      </c>
    </row>
    <row r="3983" spans="2:16">
      <c r="B3983" s="113">
        <v>3979</v>
      </c>
      <c r="C3983" s="113">
        <v>14</v>
      </c>
      <c r="D3983" s="276" t="str">
        <f t="shared" si="124"/>
        <v>0</v>
      </c>
      <c r="L3983" s="114">
        <f>IF(C3983&lt;$G$6,Lähteandmed!$E$45*1.2*1.005*($G$6-O3983),0)</f>
        <v>7.0102367999999995</v>
      </c>
      <c r="M3983" s="276" t="str">
        <f>IF(($G$4-Lähteandmed!$H$45*(Kraadpäevad!$G$4-Kraadpäevad!C3983))&gt;Lähteandmed!$I$45,($G$4-Lähteandmed!$H$45*(Kraadpäevad!$G$4-Kraadpäevad!C3983)),Lähteandmed!$I$45)</f>
        <v/>
      </c>
      <c r="N3983" s="114">
        <f>IFERROR(($G$4-M3983)/($G$4-C3983),Lähteandmed!$H$45)</f>
        <v>0</v>
      </c>
      <c r="O3983" s="276">
        <f t="shared" si="125"/>
        <v>14</v>
      </c>
      <c r="P3983" s="276">
        <f>IF(O3983&lt;($G$6-1),Lähteandmed!$E$45*1.2*1.005*(($G$6-1)-O3983),0)</f>
        <v>5.2576775999999992</v>
      </c>
    </row>
    <row r="3984" spans="2:16">
      <c r="B3984" s="113">
        <v>3980</v>
      </c>
      <c r="C3984" s="113">
        <v>13.8</v>
      </c>
      <c r="D3984" s="276" t="str">
        <f t="shared" si="124"/>
        <v>0</v>
      </c>
      <c r="L3984" s="114">
        <f>IF(C3984&lt;$G$6,Lähteandmed!$E$45*1.2*1.005*($G$6-O3984),0)</f>
        <v>7.360748639999998</v>
      </c>
      <c r="M3984" s="276" t="str">
        <f>IF(($G$4-Lähteandmed!$H$45*(Kraadpäevad!$G$4-Kraadpäevad!C3984))&gt;Lähteandmed!$I$45,($G$4-Lähteandmed!$H$45*(Kraadpäevad!$G$4-Kraadpäevad!C3984)),Lähteandmed!$I$45)</f>
        <v/>
      </c>
      <c r="N3984" s="114">
        <f>IFERROR(($G$4-M3984)/($G$4-C3984),Lähteandmed!$H$45)</f>
        <v>0</v>
      </c>
      <c r="O3984" s="276">
        <f t="shared" si="125"/>
        <v>13.8</v>
      </c>
      <c r="P3984" s="276">
        <f>IF(O3984&lt;($G$6-1),Lähteandmed!$E$45*1.2*1.005*(($G$6-1)-O3984),0)</f>
        <v>5.6081894399999985</v>
      </c>
    </row>
    <row r="3985" spans="2:16">
      <c r="B3985" s="113">
        <v>3981</v>
      </c>
      <c r="C3985" s="113">
        <v>13.7</v>
      </c>
      <c r="D3985" s="276" t="str">
        <f t="shared" si="124"/>
        <v>0</v>
      </c>
      <c r="L3985" s="114">
        <f>IF(C3985&lt;$G$6,Lähteandmed!$E$45*1.2*1.005*($G$6-O3985),0)</f>
        <v>7.5360045600000003</v>
      </c>
      <c r="M3985" s="276" t="str">
        <f>IF(($G$4-Lähteandmed!$H$45*(Kraadpäevad!$G$4-Kraadpäevad!C3985))&gt;Lähteandmed!$I$45,($G$4-Lähteandmed!$H$45*(Kraadpäevad!$G$4-Kraadpäevad!C3985)),Lähteandmed!$I$45)</f>
        <v/>
      </c>
      <c r="N3985" s="114">
        <f>IFERROR(($G$4-M3985)/($G$4-C3985),Lähteandmed!$H$45)</f>
        <v>0</v>
      </c>
      <c r="O3985" s="276">
        <f t="shared" si="125"/>
        <v>13.7</v>
      </c>
      <c r="P3985" s="276">
        <f>IF(O3985&lt;($G$6-1),Lähteandmed!$E$45*1.2*1.005*(($G$6-1)-O3985),0)</f>
        <v>5.7834453600000009</v>
      </c>
    </row>
    <row r="3986" spans="2:16">
      <c r="B3986" s="113">
        <v>3982</v>
      </c>
      <c r="C3986" s="113">
        <v>13.1</v>
      </c>
      <c r="D3986" s="276" t="str">
        <f t="shared" si="124"/>
        <v>0</v>
      </c>
      <c r="L3986" s="114">
        <f>IF(C3986&lt;$G$6,Lähteandmed!$E$45*1.2*1.005*($G$6-O3986),0)</f>
        <v>8.5875400800000001</v>
      </c>
      <c r="M3986" s="276" t="str">
        <f>IF(($G$4-Lähteandmed!$H$45*(Kraadpäevad!$G$4-Kraadpäevad!C3986))&gt;Lähteandmed!$I$45,($G$4-Lähteandmed!$H$45*(Kraadpäevad!$G$4-Kraadpäevad!C3986)),Lähteandmed!$I$45)</f>
        <v/>
      </c>
      <c r="N3986" s="114">
        <f>IFERROR(($G$4-M3986)/($G$4-C3986),Lähteandmed!$H$45)</f>
        <v>0</v>
      </c>
      <c r="O3986" s="276">
        <f t="shared" si="125"/>
        <v>13.1</v>
      </c>
      <c r="P3986" s="276">
        <f>IF(O3986&lt;($G$6-1),Lähteandmed!$E$45*1.2*1.005*(($G$6-1)-O3986),0)</f>
        <v>6.8349808799999998</v>
      </c>
    </row>
    <row r="3987" spans="2:16">
      <c r="B3987" s="113">
        <v>3983</v>
      </c>
      <c r="C3987" s="113">
        <v>12.4</v>
      </c>
      <c r="D3987" s="276" t="str">
        <f t="shared" si="124"/>
        <v>0</v>
      </c>
      <c r="L3987" s="114">
        <f>IF(C3987&lt;$G$6,Lähteandmed!$E$45*1.2*1.005*($G$6-O3987),0)</f>
        <v>9.8143315199999979</v>
      </c>
      <c r="M3987" s="276" t="str">
        <f>IF(($G$4-Lähteandmed!$H$45*(Kraadpäevad!$G$4-Kraadpäevad!C3987))&gt;Lähteandmed!$I$45,($G$4-Lähteandmed!$H$45*(Kraadpäevad!$G$4-Kraadpäevad!C3987)),Lähteandmed!$I$45)</f>
        <v/>
      </c>
      <c r="N3987" s="114">
        <f>IFERROR(($G$4-M3987)/($G$4-C3987),Lähteandmed!$H$45)</f>
        <v>0</v>
      </c>
      <c r="O3987" s="276">
        <f t="shared" si="125"/>
        <v>12.4</v>
      </c>
      <c r="P3987" s="276">
        <f>IF(O3987&lt;($G$6-1),Lähteandmed!$E$45*1.2*1.005*(($G$6-1)-O3987),0)</f>
        <v>8.0617723199999993</v>
      </c>
    </row>
    <row r="3988" spans="2:16">
      <c r="B3988" s="113">
        <v>3984</v>
      </c>
      <c r="C3988" s="113">
        <v>11.8</v>
      </c>
      <c r="D3988" s="276" t="str">
        <f t="shared" si="124"/>
        <v>0</v>
      </c>
      <c r="L3988" s="114">
        <f>IF(C3988&lt;$G$6,Lähteandmed!$E$45*1.2*1.005*($G$6-O3988),0)</f>
        <v>10.865867039999998</v>
      </c>
      <c r="M3988" s="276" t="str">
        <f>IF(($G$4-Lähteandmed!$H$45*(Kraadpäevad!$G$4-Kraadpäevad!C3988))&gt;Lähteandmed!$I$45,($G$4-Lähteandmed!$H$45*(Kraadpäevad!$G$4-Kraadpäevad!C3988)),Lähteandmed!$I$45)</f>
        <v/>
      </c>
      <c r="N3988" s="114">
        <f>IFERROR(($G$4-M3988)/($G$4-C3988),Lähteandmed!$H$45)</f>
        <v>0</v>
      </c>
      <c r="O3988" s="276">
        <f t="shared" si="125"/>
        <v>11.8</v>
      </c>
      <c r="P3988" s="276">
        <f>IF(O3988&lt;($G$6-1),Lähteandmed!$E$45*1.2*1.005*(($G$6-1)-O3988),0)</f>
        <v>9.1133078399999974</v>
      </c>
    </row>
    <row r="3989" spans="2:16">
      <c r="B3989" s="113">
        <v>3985</v>
      </c>
      <c r="C3989" s="113">
        <v>10.9</v>
      </c>
      <c r="D3989" s="276" t="str">
        <f t="shared" si="124"/>
        <v>0</v>
      </c>
      <c r="L3989" s="114">
        <f>IF(C3989&lt;$G$6,Lähteandmed!$E$45*1.2*1.005*($G$6-O3989),0)</f>
        <v>12.443170319999998</v>
      </c>
      <c r="M3989" s="276" t="str">
        <f>IF(($G$4-Lähteandmed!$H$45*(Kraadpäevad!$G$4-Kraadpäevad!C3989))&gt;Lähteandmed!$I$45,($G$4-Lähteandmed!$H$45*(Kraadpäevad!$G$4-Kraadpäevad!C3989)),Lähteandmed!$I$45)</f>
        <v/>
      </c>
      <c r="N3989" s="114">
        <f>IFERROR(($G$4-M3989)/($G$4-C3989),Lähteandmed!$H$45)</f>
        <v>0</v>
      </c>
      <c r="O3989" s="276">
        <f t="shared" si="125"/>
        <v>10.9</v>
      </c>
      <c r="P3989" s="276">
        <f>IF(O3989&lt;($G$6-1),Lähteandmed!$E$45*1.2*1.005*(($G$6-1)-O3989),0)</f>
        <v>10.690611119999998</v>
      </c>
    </row>
    <row r="3990" spans="2:16">
      <c r="B3990" s="113">
        <v>3986</v>
      </c>
      <c r="C3990" s="113">
        <v>9.9</v>
      </c>
      <c r="D3990" s="276">
        <f t="shared" si="124"/>
        <v>8.8797495865579279E-2</v>
      </c>
      <c r="L3990" s="114">
        <f>IF(C3990&lt;$G$6,Lähteandmed!$E$45*1.2*1.005*($G$6-O3990),0)</f>
        <v>14.195729519999999</v>
      </c>
      <c r="M3990" s="276" t="str">
        <f>IF(($G$4-Lähteandmed!$H$45*(Kraadpäevad!$G$4-Kraadpäevad!C3990))&gt;Lähteandmed!$I$45,($G$4-Lähteandmed!$H$45*(Kraadpäevad!$G$4-Kraadpäevad!C3990)),Lähteandmed!$I$45)</f>
        <v/>
      </c>
      <c r="N3990" s="114">
        <f>IFERROR(($G$4-M3990)/($G$4-C3990),Lähteandmed!$H$45)</f>
        <v>0</v>
      </c>
      <c r="O3990" s="276">
        <f t="shared" si="125"/>
        <v>9.9</v>
      </c>
      <c r="P3990" s="276">
        <f>IF(O3990&lt;($G$6-1),Lähteandmed!$E$45*1.2*1.005*(($G$6-1)-O3990),0)</f>
        <v>12.443170319999998</v>
      </c>
    </row>
    <row r="3991" spans="2:16">
      <c r="B3991" s="113">
        <v>3987</v>
      </c>
      <c r="C3991" s="113">
        <v>9</v>
      </c>
      <c r="D3991" s="276">
        <f t="shared" si="124"/>
        <v>0.98879749586557963</v>
      </c>
      <c r="L3991" s="114">
        <f>IF(C3991&lt;$G$6,Lähteandmed!$E$45*1.2*1.005*($G$6-O3991),0)</f>
        <v>15.773032799999999</v>
      </c>
      <c r="M3991" s="276" t="str">
        <f>IF(($G$4-Lähteandmed!$H$45*(Kraadpäevad!$G$4-Kraadpäevad!C3991))&gt;Lähteandmed!$I$45,($G$4-Lähteandmed!$H$45*(Kraadpäevad!$G$4-Kraadpäevad!C3991)),Lähteandmed!$I$45)</f>
        <v/>
      </c>
      <c r="N3991" s="114">
        <f>IFERROR(($G$4-M3991)/($G$4-C3991),Lähteandmed!$H$45)</f>
        <v>0</v>
      </c>
      <c r="O3991" s="276">
        <f t="shared" si="125"/>
        <v>9</v>
      </c>
      <c r="P3991" s="276">
        <f>IF(O3991&lt;($G$6-1),Lähteandmed!$E$45*1.2*1.005*(($G$6-1)-O3991),0)</f>
        <v>14.020473599999999</v>
      </c>
    </row>
    <row r="3992" spans="2:16">
      <c r="B3992" s="113">
        <v>3988</v>
      </c>
      <c r="C3992" s="113">
        <v>9.3000000000000007</v>
      </c>
      <c r="D3992" s="276">
        <f t="shared" si="124"/>
        <v>0.68879749586557892</v>
      </c>
      <c r="L3992" s="114">
        <f>IF(C3992&lt;$G$6,Lähteandmed!$E$45*1.2*1.005*($G$6-O3992),0)</f>
        <v>15.247265039999998</v>
      </c>
      <c r="M3992" s="276" t="str">
        <f>IF(($G$4-Lähteandmed!$H$45*(Kraadpäevad!$G$4-Kraadpäevad!C3992))&gt;Lähteandmed!$I$45,($G$4-Lähteandmed!$H$45*(Kraadpäevad!$G$4-Kraadpäevad!C3992)),Lähteandmed!$I$45)</f>
        <v/>
      </c>
      <c r="N3992" s="114">
        <f>IFERROR(($G$4-M3992)/($G$4-C3992),Lähteandmed!$H$45)</f>
        <v>0</v>
      </c>
      <c r="O3992" s="276">
        <f t="shared" si="125"/>
        <v>9.3000000000000007</v>
      </c>
      <c r="P3992" s="276">
        <f>IF(O3992&lt;($G$6-1),Lähteandmed!$E$45*1.2*1.005*(($G$6-1)-O3992),0)</f>
        <v>13.494705839999998</v>
      </c>
    </row>
    <row r="3993" spans="2:16">
      <c r="B3993" s="113">
        <v>3989</v>
      </c>
      <c r="C3993" s="113">
        <v>9.6</v>
      </c>
      <c r="D3993" s="276">
        <f t="shared" si="124"/>
        <v>0.38879749586557999</v>
      </c>
      <c r="L3993" s="114">
        <f>IF(C3993&lt;$G$6,Lähteandmed!$E$45*1.2*1.005*($G$6-O3993),0)</f>
        <v>14.721497279999999</v>
      </c>
      <c r="M3993" s="276" t="str">
        <f>IF(($G$4-Lähteandmed!$H$45*(Kraadpäevad!$G$4-Kraadpäevad!C3993))&gt;Lähteandmed!$I$45,($G$4-Lähteandmed!$H$45*(Kraadpäevad!$G$4-Kraadpäevad!C3993)),Lähteandmed!$I$45)</f>
        <v/>
      </c>
      <c r="N3993" s="114">
        <f>IFERROR(($G$4-M3993)/($G$4-C3993),Lähteandmed!$H$45)</f>
        <v>0</v>
      </c>
      <c r="O3993" s="276">
        <f t="shared" si="125"/>
        <v>9.6</v>
      </c>
      <c r="P3993" s="276">
        <f>IF(O3993&lt;($G$6-1),Lähteandmed!$E$45*1.2*1.005*(($G$6-1)-O3993),0)</f>
        <v>12.968938079999999</v>
      </c>
    </row>
    <row r="3994" spans="2:16">
      <c r="B3994" s="113">
        <v>3990</v>
      </c>
      <c r="C3994" s="113">
        <v>9.9</v>
      </c>
      <c r="D3994" s="276">
        <f t="shared" si="124"/>
        <v>8.8797495865579279E-2</v>
      </c>
      <c r="L3994" s="114">
        <f>IF(C3994&lt;$G$6,Lähteandmed!$E$45*1.2*1.005*($G$6-O3994),0)</f>
        <v>14.195729519999999</v>
      </c>
      <c r="M3994" s="276" t="str">
        <f>IF(($G$4-Lähteandmed!$H$45*(Kraadpäevad!$G$4-Kraadpäevad!C3994))&gt;Lähteandmed!$I$45,($G$4-Lähteandmed!$H$45*(Kraadpäevad!$G$4-Kraadpäevad!C3994)),Lähteandmed!$I$45)</f>
        <v/>
      </c>
      <c r="N3994" s="114">
        <f>IFERROR(($G$4-M3994)/($G$4-C3994),Lähteandmed!$H$45)</f>
        <v>0</v>
      </c>
      <c r="O3994" s="276">
        <f t="shared" si="125"/>
        <v>9.9</v>
      </c>
      <c r="P3994" s="276">
        <f>IF(O3994&lt;($G$6-1),Lähteandmed!$E$45*1.2*1.005*(($G$6-1)-O3994),0)</f>
        <v>12.443170319999998</v>
      </c>
    </row>
    <row r="3995" spans="2:16">
      <c r="B3995" s="113">
        <v>3991</v>
      </c>
      <c r="C3995" s="113">
        <v>11.3</v>
      </c>
      <c r="D3995" s="276" t="str">
        <f t="shared" si="124"/>
        <v>0</v>
      </c>
      <c r="L3995" s="114">
        <f>IF(C3995&lt;$G$6,Lähteandmed!$E$45*1.2*1.005*($G$6-O3995),0)</f>
        <v>11.742146639999998</v>
      </c>
      <c r="M3995" s="276" t="str">
        <f>IF(($G$4-Lähteandmed!$H$45*(Kraadpäevad!$G$4-Kraadpäevad!C3995))&gt;Lähteandmed!$I$45,($G$4-Lähteandmed!$H$45*(Kraadpäevad!$G$4-Kraadpäevad!C3995)),Lähteandmed!$I$45)</f>
        <v/>
      </c>
      <c r="N3995" s="114">
        <f>IFERROR(($G$4-M3995)/($G$4-C3995),Lähteandmed!$H$45)</f>
        <v>0</v>
      </c>
      <c r="O3995" s="276">
        <f t="shared" si="125"/>
        <v>11.3</v>
      </c>
      <c r="P3995" s="276">
        <f>IF(O3995&lt;($G$6-1),Lähteandmed!$E$45*1.2*1.005*(($G$6-1)-O3995),0)</f>
        <v>9.9895874399999975</v>
      </c>
    </row>
    <row r="3996" spans="2:16">
      <c r="B3996" s="113">
        <v>3992</v>
      </c>
      <c r="C3996" s="113">
        <v>12.6</v>
      </c>
      <c r="D3996" s="276" t="str">
        <f t="shared" si="124"/>
        <v>0</v>
      </c>
      <c r="L3996" s="114">
        <f>IF(C3996&lt;$G$6,Lähteandmed!$E$45*1.2*1.005*($G$6-O3996),0)</f>
        <v>9.4638196800000003</v>
      </c>
      <c r="M3996" s="276" t="str">
        <f>IF(($G$4-Lähteandmed!$H$45*(Kraadpäevad!$G$4-Kraadpäevad!C3996))&gt;Lähteandmed!$I$45,($G$4-Lähteandmed!$H$45*(Kraadpäevad!$G$4-Kraadpäevad!C3996)),Lähteandmed!$I$45)</f>
        <v/>
      </c>
      <c r="N3996" s="114">
        <f>IFERROR(($G$4-M3996)/($G$4-C3996),Lähteandmed!$H$45)</f>
        <v>0</v>
      </c>
      <c r="O3996" s="276">
        <f t="shared" si="125"/>
        <v>12.6</v>
      </c>
      <c r="P3996" s="276">
        <f>IF(O3996&lt;($G$6-1),Lähteandmed!$E$45*1.2*1.005*(($G$6-1)-O3996),0)</f>
        <v>7.71126048</v>
      </c>
    </row>
    <row r="3997" spans="2:16">
      <c r="B3997" s="113">
        <v>3993</v>
      </c>
      <c r="C3997" s="113">
        <v>14</v>
      </c>
      <c r="D3997" s="276" t="str">
        <f t="shared" si="124"/>
        <v>0</v>
      </c>
      <c r="L3997" s="114">
        <f>IF(C3997&lt;$G$6,Lähteandmed!$E$45*1.2*1.005*($G$6-O3997),0)</f>
        <v>7.0102367999999995</v>
      </c>
      <c r="M3997" s="276" t="str">
        <f>IF(($G$4-Lähteandmed!$H$45*(Kraadpäevad!$G$4-Kraadpäevad!C3997))&gt;Lähteandmed!$I$45,($G$4-Lähteandmed!$H$45*(Kraadpäevad!$G$4-Kraadpäevad!C3997)),Lähteandmed!$I$45)</f>
        <v/>
      </c>
      <c r="N3997" s="114">
        <f>IFERROR(($G$4-M3997)/($G$4-C3997),Lähteandmed!$H$45)</f>
        <v>0</v>
      </c>
      <c r="O3997" s="276">
        <f t="shared" si="125"/>
        <v>14</v>
      </c>
      <c r="P3997" s="276">
        <f>IF(O3997&lt;($G$6-1),Lähteandmed!$E$45*1.2*1.005*(($G$6-1)-O3997),0)</f>
        <v>5.2576775999999992</v>
      </c>
    </row>
    <row r="3998" spans="2:16">
      <c r="B3998" s="113">
        <v>3994</v>
      </c>
      <c r="C3998" s="113">
        <v>15.1</v>
      </c>
      <c r="D3998" s="276" t="str">
        <f t="shared" si="124"/>
        <v>0</v>
      </c>
      <c r="L3998" s="114">
        <f>IF(C3998&lt;$G$6,Lähteandmed!$E$45*1.2*1.005*($G$6-O3998),0)</f>
        <v>5.0824216800000004</v>
      </c>
      <c r="M3998" s="276" t="str">
        <f>IF(($G$4-Lähteandmed!$H$45*(Kraadpäevad!$G$4-Kraadpäevad!C3998))&gt;Lähteandmed!$I$45,($G$4-Lähteandmed!$H$45*(Kraadpäevad!$G$4-Kraadpäevad!C3998)),Lähteandmed!$I$45)</f>
        <v/>
      </c>
      <c r="N3998" s="114">
        <f>IFERROR(($G$4-M3998)/($G$4-C3998),Lähteandmed!$H$45)</f>
        <v>0</v>
      </c>
      <c r="O3998" s="276">
        <f t="shared" si="125"/>
        <v>15.1</v>
      </c>
      <c r="P3998" s="276">
        <f>IF(O3998&lt;($G$6-1),Lähteandmed!$E$45*1.2*1.005*(($G$6-1)-O3998),0)</f>
        <v>3.3298624800000005</v>
      </c>
    </row>
    <row r="3999" spans="2:16">
      <c r="B3999" s="113">
        <v>3995</v>
      </c>
      <c r="C3999" s="113">
        <v>16.3</v>
      </c>
      <c r="D3999" s="276" t="str">
        <f t="shared" si="124"/>
        <v>0</v>
      </c>
      <c r="L3999" s="114">
        <f>IF(C3999&lt;$G$6,Lähteandmed!$E$45*1.2*1.005*($G$6-O3999),0)</f>
        <v>2.9793506399999985</v>
      </c>
      <c r="M3999" s="276" t="str">
        <f>IF(($G$4-Lähteandmed!$H$45*(Kraadpäevad!$G$4-Kraadpäevad!C3999))&gt;Lähteandmed!$I$45,($G$4-Lähteandmed!$H$45*(Kraadpäevad!$G$4-Kraadpäevad!C3999)),Lähteandmed!$I$45)</f>
        <v/>
      </c>
      <c r="N3999" s="114">
        <f>IFERROR(($G$4-M3999)/($G$4-C3999),Lähteandmed!$H$45)</f>
        <v>0</v>
      </c>
      <c r="O3999" s="276">
        <f t="shared" si="125"/>
        <v>16.3</v>
      </c>
      <c r="P3999" s="276">
        <f>IF(O3999&lt;($G$6-1),Lähteandmed!$E$45*1.2*1.005*(($G$6-1)-O3999),0)</f>
        <v>1.2267914399999986</v>
      </c>
    </row>
    <row r="4000" spans="2:16">
      <c r="B4000" s="113">
        <v>3996</v>
      </c>
      <c r="C4000" s="113">
        <v>17.399999999999999</v>
      </c>
      <c r="D4000" s="276" t="str">
        <f t="shared" si="124"/>
        <v>0</v>
      </c>
      <c r="L4000" s="114">
        <f>IF(C4000&lt;$G$6,Lähteandmed!$E$45*1.2*1.005*($G$6-O4000),0)</f>
        <v>1.0515355200000025</v>
      </c>
      <c r="M4000" s="276" t="str">
        <f>IF(($G$4-Lähteandmed!$H$45*(Kraadpäevad!$G$4-Kraadpäevad!C4000))&gt;Lähteandmed!$I$45,($G$4-Lähteandmed!$H$45*(Kraadpäevad!$G$4-Kraadpäevad!C4000)),Lähteandmed!$I$45)</f>
        <v/>
      </c>
      <c r="N4000" s="114">
        <f>IFERROR(($G$4-M4000)/($G$4-C4000),Lähteandmed!$H$45)</f>
        <v>0</v>
      </c>
      <c r="O4000" s="276">
        <f t="shared" si="125"/>
        <v>17.399999999999999</v>
      </c>
      <c r="P4000" s="276">
        <f>IF(O4000&lt;($G$6-1),Lähteandmed!$E$45*1.2*1.005*(($G$6-1)-O4000),0)</f>
        <v>0</v>
      </c>
    </row>
    <row r="4001" spans="2:16">
      <c r="B4001" s="113">
        <v>3997</v>
      </c>
      <c r="C4001" s="113">
        <v>17.899999999999999</v>
      </c>
      <c r="D4001" s="276" t="str">
        <f t="shared" si="124"/>
        <v>0</v>
      </c>
      <c r="L4001" s="114">
        <f>IF(C4001&lt;$G$6,Lähteandmed!$E$45*1.2*1.005*($G$6-O4001),0)</f>
        <v>0.17525592000000248</v>
      </c>
      <c r="M4001" s="276" t="str">
        <f>IF(($G$4-Lähteandmed!$H$45*(Kraadpäevad!$G$4-Kraadpäevad!C4001))&gt;Lähteandmed!$I$45,($G$4-Lähteandmed!$H$45*(Kraadpäevad!$G$4-Kraadpäevad!C4001)),Lähteandmed!$I$45)</f>
        <v/>
      </c>
      <c r="N4001" s="114">
        <f>IFERROR(($G$4-M4001)/($G$4-C4001),Lähteandmed!$H$45)</f>
        <v>0</v>
      </c>
      <c r="O4001" s="276">
        <f t="shared" si="125"/>
        <v>17.899999999999999</v>
      </c>
      <c r="P4001" s="276">
        <f>IF(O4001&lt;($G$6-1),Lähteandmed!$E$45*1.2*1.005*(($G$6-1)-O4001),0)</f>
        <v>0</v>
      </c>
    </row>
    <row r="4002" spans="2:16">
      <c r="B4002" s="113">
        <v>3998</v>
      </c>
      <c r="C4002" s="113">
        <v>18.5</v>
      </c>
      <c r="D4002" s="276" t="str">
        <f t="shared" si="124"/>
        <v>0</v>
      </c>
      <c r="L4002" s="114">
        <f>IF(C4002&lt;$G$6,Lähteandmed!$E$45*1.2*1.005*($G$6-O4002),0)</f>
        <v>0</v>
      </c>
      <c r="M4002" s="276" t="str">
        <f>IF(($G$4-Lähteandmed!$H$45*(Kraadpäevad!$G$4-Kraadpäevad!C4002))&gt;Lähteandmed!$I$45,($G$4-Lähteandmed!$H$45*(Kraadpäevad!$G$4-Kraadpäevad!C4002)),Lähteandmed!$I$45)</f>
        <v/>
      </c>
      <c r="N4002" s="114">
        <f>IFERROR(($G$4-M4002)/($G$4-C4002),Lähteandmed!$H$45)</f>
        <v>0</v>
      </c>
      <c r="O4002" s="276">
        <f t="shared" si="125"/>
        <v>18.5</v>
      </c>
      <c r="P4002" s="276">
        <f>IF(O4002&lt;($G$6-1),Lähteandmed!$E$45*1.2*1.005*(($G$6-1)-O4002),0)</f>
        <v>0</v>
      </c>
    </row>
    <row r="4003" spans="2:16">
      <c r="B4003" s="113">
        <v>3999</v>
      </c>
      <c r="C4003" s="113">
        <v>19</v>
      </c>
      <c r="D4003" s="276" t="str">
        <f t="shared" si="124"/>
        <v>0</v>
      </c>
      <c r="L4003" s="114">
        <f>IF(C4003&lt;$G$6,Lähteandmed!$E$45*1.2*1.005*($G$6-O4003),0)</f>
        <v>0</v>
      </c>
      <c r="M4003" s="276" t="str">
        <f>IF(($G$4-Lähteandmed!$H$45*(Kraadpäevad!$G$4-Kraadpäevad!C4003))&gt;Lähteandmed!$I$45,($G$4-Lähteandmed!$H$45*(Kraadpäevad!$G$4-Kraadpäevad!C4003)),Lähteandmed!$I$45)</f>
        <v/>
      </c>
      <c r="N4003" s="114">
        <f>IFERROR(($G$4-M4003)/($G$4-C4003),Lähteandmed!$H$45)</f>
        <v>0</v>
      </c>
      <c r="O4003" s="276">
        <f t="shared" si="125"/>
        <v>19</v>
      </c>
      <c r="P4003" s="276">
        <f>IF(O4003&lt;($G$6-1),Lähteandmed!$E$45*1.2*1.005*(($G$6-1)-O4003),0)</f>
        <v>0</v>
      </c>
    </row>
    <row r="4004" spans="2:16">
      <c r="B4004" s="113">
        <v>4000</v>
      </c>
      <c r="C4004" s="113">
        <v>19.2</v>
      </c>
      <c r="D4004" s="276" t="str">
        <f t="shared" si="124"/>
        <v>0</v>
      </c>
      <c r="L4004" s="114">
        <f>IF(C4004&lt;$G$6,Lähteandmed!$E$45*1.2*1.005*($G$6-O4004),0)</f>
        <v>0</v>
      </c>
      <c r="M4004" s="276" t="str">
        <f>IF(($G$4-Lähteandmed!$H$45*(Kraadpäevad!$G$4-Kraadpäevad!C4004))&gt;Lähteandmed!$I$45,($G$4-Lähteandmed!$H$45*(Kraadpäevad!$G$4-Kraadpäevad!C4004)),Lähteandmed!$I$45)</f>
        <v/>
      </c>
      <c r="N4004" s="114">
        <f>IFERROR(($G$4-M4004)/($G$4-C4004),Lähteandmed!$H$45)</f>
        <v>0</v>
      </c>
      <c r="O4004" s="276">
        <f t="shared" si="125"/>
        <v>19.2</v>
      </c>
      <c r="P4004" s="276">
        <f>IF(O4004&lt;($G$6-1),Lähteandmed!$E$45*1.2*1.005*(($G$6-1)-O4004),0)</f>
        <v>0</v>
      </c>
    </row>
    <row r="4005" spans="2:16">
      <c r="B4005" s="113">
        <v>4001</v>
      </c>
      <c r="C4005" s="113">
        <v>19.5</v>
      </c>
      <c r="D4005" s="276" t="str">
        <f t="shared" si="124"/>
        <v>0</v>
      </c>
      <c r="L4005" s="114">
        <f>IF(C4005&lt;$G$6,Lähteandmed!$E$45*1.2*1.005*($G$6-O4005),0)</f>
        <v>0</v>
      </c>
      <c r="M4005" s="276" t="str">
        <f>IF(($G$4-Lähteandmed!$H$45*(Kraadpäevad!$G$4-Kraadpäevad!C4005))&gt;Lähteandmed!$I$45,($G$4-Lähteandmed!$H$45*(Kraadpäevad!$G$4-Kraadpäevad!C4005)),Lähteandmed!$I$45)</f>
        <v/>
      </c>
      <c r="N4005" s="114">
        <f>IFERROR(($G$4-M4005)/($G$4-C4005),Lähteandmed!$H$45)</f>
        <v>0</v>
      </c>
      <c r="O4005" s="276">
        <f t="shared" si="125"/>
        <v>19.5</v>
      </c>
      <c r="P4005" s="276">
        <f>IF(O4005&lt;($G$6-1),Lähteandmed!$E$45*1.2*1.005*(($G$6-1)-O4005),0)</f>
        <v>0</v>
      </c>
    </row>
    <row r="4006" spans="2:16">
      <c r="B4006" s="113">
        <v>4002</v>
      </c>
      <c r="C4006" s="113">
        <v>19.7</v>
      </c>
      <c r="D4006" s="276" t="str">
        <f t="shared" si="124"/>
        <v>0</v>
      </c>
      <c r="L4006" s="114">
        <f>IF(C4006&lt;$G$6,Lähteandmed!$E$45*1.2*1.005*($G$6-O4006),0)</f>
        <v>0</v>
      </c>
      <c r="M4006" s="276" t="str">
        <f>IF(($G$4-Lähteandmed!$H$45*(Kraadpäevad!$G$4-Kraadpäevad!C4006))&gt;Lähteandmed!$I$45,($G$4-Lähteandmed!$H$45*(Kraadpäevad!$G$4-Kraadpäevad!C4006)),Lähteandmed!$I$45)</f>
        <v/>
      </c>
      <c r="N4006" s="114">
        <f>IFERROR(($G$4-M4006)/($G$4-C4006),Lähteandmed!$H$45)</f>
        <v>0</v>
      </c>
      <c r="O4006" s="276">
        <f t="shared" si="125"/>
        <v>19.7</v>
      </c>
      <c r="P4006" s="276">
        <f>IF(O4006&lt;($G$6-1),Lähteandmed!$E$45*1.2*1.005*(($G$6-1)-O4006),0)</f>
        <v>0</v>
      </c>
    </row>
    <row r="4007" spans="2:16">
      <c r="B4007" s="113">
        <v>4003</v>
      </c>
      <c r="C4007" s="113">
        <v>18.899999999999999</v>
      </c>
      <c r="D4007" s="276" t="str">
        <f t="shared" si="124"/>
        <v>0</v>
      </c>
      <c r="L4007" s="114">
        <f>IF(C4007&lt;$G$6,Lähteandmed!$E$45*1.2*1.005*($G$6-O4007),0)</f>
        <v>0</v>
      </c>
      <c r="M4007" s="276" t="str">
        <f>IF(($G$4-Lähteandmed!$H$45*(Kraadpäevad!$G$4-Kraadpäevad!C4007))&gt;Lähteandmed!$I$45,($G$4-Lähteandmed!$H$45*(Kraadpäevad!$G$4-Kraadpäevad!C4007)),Lähteandmed!$I$45)</f>
        <v/>
      </c>
      <c r="N4007" s="114">
        <f>IFERROR(($G$4-M4007)/($G$4-C4007),Lähteandmed!$H$45)</f>
        <v>0</v>
      </c>
      <c r="O4007" s="276">
        <f t="shared" si="125"/>
        <v>18.899999999999999</v>
      </c>
      <c r="P4007" s="276">
        <f>IF(O4007&lt;($G$6-1),Lähteandmed!$E$45*1.2*1.005*(($G$6-1)-O4007),0)</f>
        <v>0</v>
      </c>
    </row>
    <row r="4008" spans="2:16">
      <c r="B4008" s="113">
        <v>4004</v>
      </c>
      <c r="C4008" s="113">
        <v>18</v>
      </c>
      <c r="D4008" s="276" t="str">
        <f t="shared" si="124"/>
        <v>0</v>
      </c>
      <c r="L4008" s="114">
        <f>IF(C4008&lt;$G$6,Lähteandmed!$E$45*1.2*1.005*($G$6-O4008),0)</f>
        <v>0</v>
      </c>
      <c r="M4008" s="276" t="str">
        <f>IF(($G$4-Lähteandmed!$H$45*(Kraadpäevad!$G$4-Kraadpäevad!C4008))&gt;Lähteandmed!$I$45,($G$4-Lähteandmed!$H$45*(Kraadpäevad!$G$4-Kraadpäevad!C4008)),Lähteandmed!$I$45)</f>
        <v/>
      </c>
      <c r="N4008" s="114">
        <f>IFERROR(($G$4-M4008)/($G$4-C4008),Lähteandmed!$H$45)</f>
        <v>0</v>
      </c>
      <c r="O4008" s="276">
        <f t="shared" si="125"/>
        <v>18</v>
      </c>
      <c r="P4008" s="276">
        <f>IF(O4008&lt;($G$6-1),Lähteandmed!$E$45*1.2*1.005*(($G$6-1)-O4008),0)</f>
        <v>0</v>
      </c>
    </row>
    <row r="4009" spans="2:16">
      <c r="B4009" s="113">
        <v>4005</v>
      </c>
      <c r="C4009" s="113">
        <v>17.2</v>
      </c>
      <c r="D4009" s="276" t="str">
        <f t="shared" si="124"/>
        <v>0</v>
      </c>
      <c r="L4009" s="114">
        <f>IF(C4009&lt;$G$6,Lähteandmed!$E$45*1.2*1.005*($G$6-O4009),0)</f>
        <v>1.4020473600000012</v>
      </c>
      <c r="M4009" s="276" t="str">
        <f>IF(($G$4-Lähteandmed!$H$45*(Kraadpäevad!$G$4-Kraadpäevad!C4009))&gt;Lähteandmed!$I$45,($G$4-Lähteandmed!$H$45*(Kraadpäevad!$G$4-Kraadpäevad!C4009)),Lähteandmed!$I$45)</f>
        <v/>
      </c>
      <c r="N4009" s="114">
        <f>IFERROR(($G$4-M4009)/($G$4-C4009),Lähteandmed!$H$45)</f>
        <v>0</v>
      </c>
      <c r="O4009" s="276">
        <f t="shared" si="125"/>
        <v>17.2</v>
      </c>
      <c r="P4009" s="276">
        <f>IF(O4009&lt;($G$6-1),Lähteandmed!$E$45*1.2*1.005*(($G$6-1)-O4009),0)</f>
        <v>0</v>
      </c>
    </row>
    <row r="4010" spans="2:16">
      <c r="B4010" s="113">
        <v>4006</v>
      </c>
      <c r="C4010" s="113">
        <v>15.6</v>
      </c>
      <c r="D4010" s="276" t="str">
        <f t="shared" si="124"/>
        <v>0</v>
      </c>
      <c r="L4010" s="114">
        <f>IF(C4010&lt;$G$6,Lähteandmed!$E$45*1.2*1.005*($G$6-O4010),0)</f>
        <v>4.2061420800000002</v>
      </c>
      <c r="M4010" s="276" t="str">
        <f>IF(($G$4-Lähteandmed!$H$45*(Kraadpäevad!$G$4-Kraadpäevad!C4010))&gt;Lähteandmed!$I$45,($G$4-Lähteandmed!$H$45*(Kraadpäevad!$G$4-Kraadpäevad!C4010)),Lähteandmed!$I$45)</f>
        <v/>
      </c>
      <c r="N4010" s="114">
        <f>IFERROR(($G$4-M4010)/($G$4-C4010),Lähteandmed!$H$45)</f>
        <v>0</v>
      </c>
      <c r="O4010" s="276">
        <f t="shared" si="125"/>
        <v>15.6</v>
      </c>
      <c r="P4010" s="276">
        <f>IF(O4010&lt;($G$6-1),Lähteandmed!$E$45*1.2*1.005*(($G$6-1)-O4010),0)</f>
        <v>2.4535828800000004</v>
      </c>
    </row>
    <row r="4011" spans="2:16">
      <c r="B4011" s="113">
        <v>4007</v>
      </c>
      <c r="C4011" s="113">
        <v>14</v>
      </c>
      <c r="D4011" s="276" t="str">
        <f t="shared" si="124"/>
        <v>0</v>
      </c>
      <c r="L4011" s="114">
        <f>IF(C4011&lt;$G$6,Lähteandmed!$E$45*1.2*1.005*($G$6-O4011),0)</f>
        <v>7.0102367999999995</v>
      </c>
      <c r="M4011" s="276" t="str">
        <f>IF(($G$4-Lähteandmed!$H$45*(Kraadpäevad!$G$4-Kraadpäevad!C4011))&gt;Lähteandmed!$I$45,($G$4-Lähteandmed!$H$45*(Kraadpäevad!$G$4-Kraadpäevad!C4011)),Lähteandmed!$I$45)</f>
        <v/>
      </c>
      <c r="N4011" s="114">
        <f>IFERROR(($G$4-M4011)/($G$4-C4011),Lähteandmed!$H$45)</f>
        <v>0</v>
      </c>
      <c r="O4011" s="276">
        <f t="shared" si="125"/>
        <v>14</v>
      </c>
      <c r="P4011" s="276">
        <f>IF(O4011&lt;($G$6-1),Lähteandmed!$E$45*1.2*1.005*(($G$6-1)-O4011),0)</f>
        <v>5.2576775999999992</v>
      </c>
    </row>
    <row r="4012" spans="2:16">
      <c r="B4012" s="113">
        <v>4008</v>
      </c>
      <c r="C4012" s="113">
        <v>12.4</v>
      </c>
      <c r="D4012" s="276" t="str">
        <f t="shared" si="124"/>
        <v>0</v>
      </c>
      <c r="L4012" s="114">
        <f>IF(C4012&lt;$G$6,Lähteandmed!$E$45*1.2*1.005*($G$6-O4012),0)</f>
        <v>9.8143315199999979</v>
      </c>
      <c r="M4012" s="276" t="str">
        <f>IF(($G$4-Lähteandmed!$H$45*(Kraadpäevad!$G$4-Kraadpäevad!C4012))&gt;Lähteandmed!$I$45,($G$4-Lähteandmed!$H$45*(Kraadpäevad!$G$4-Kraadpäevad!C4012)),Lähteandmed!$I$45)</f>
        <v/>
      </c>
      <c r="N4012" s="114">
        <f>IFERROR(($G$4-M4012)/($G$4-C4012),Lähteandmed!$H$45)</f>
        <v>0</v>
      </c>
      <c r="O4012" s="276">
        <f t="shared" si="125"/>
        <v>12.4</v>
      </c>
      <c r="P4012" s="276">
        <f>IF(O4012&lt;($G$6-1),Lähteandmed!$E$45*1.2*1.005*(($G$6-1)-O4012),0)</f>
        <v>8.0617723199999993</v>
      </c>
    </row>
    <row r="4013" spans="2:16">
      <c r="B4013" s="113">
        <v>4009</v>
      </c>
      <c r="C4013" s="113">
        <v>11.5</v>
      </c>
      <c r="D4013" s="276" t="str">
        <f t="shared" si="124"/>
        <v>0</v>
      </c>
      <c r="L4013" s="114">
        <f>IF(C4013&lt;$G$6,Lähteandmed!$E$45*1.2*1.005*($G$6-O4013),0)</f>
        <v>11.391634799999999</v>
      </c>
      <c r="M4013" s="276" t="str">
        <f>IF(($G$4-Lähteandmed!$H$45*(Kraadpäevad!$G$4-Kraadpäevad!C4013))&gt;Lähteandmed!$I$45,($G$4-Lähteandmed!$H$45*(Kraadpäevad!$G$4-Kraadpäevad!C4013)),Lähteandmed!$I$45)</f>
        <v/>
      </c>
      <c r="N4013" s="114">
        <f>IFERROR(($G$4-M4013)/($G$4-C4013),Lähteandmed!$H$45)</f>
        <v>0</v>
      </c>
      <c r="O4013" s="276">
        <f t="shared" si="125"/>
        <v>11.5</v>
      </c>
      <c r="P4013" s="276">
        <f>IF(O4013&lt;($G$6-1),Lähteandmed!$E$45*1.2*1.005*(($G$6-1)-O4013),0)</f>
        <v>9.6390756</v>
      </c>
    </row>
    <row r="4014" spans="2:16">
      <c r="B4014" s="113">
        <v>4010</v>
      </c>
      <c r="C4014" s="113">
        <v>10.6</v>
      </c>
      <c r="D4014" s="276" t="str">
        <f t="shared" si="124"/>
        <v>0</v>
      </c>
      <c r="L4014" s="114">
        <f>IF(C4014&lt;$G$6,Lähteandmed!$E$45*1.2*1.005*($G$6-O4014),0)</f>
        <v>12.968938079999999</v>
      </c>
      <c r="M4014" s="276" t="str">
        <f>IF(($G$4-Lähteandmed!$H$45*(Kraadpäevad!$G$4-Kraadpäevad!C4014))&gt;Lähteandmed!$I$45,($G$4-Lähteandmed!$H$45*(Kraadpäevad!$G$4-Kraadpäevad!C4014)),Lähteandmed!$I$45)</f>
        <v/>
      </c>
      <c r="N4014" s="114">
        <f>IFERROR(($G$4-M4014)/($G$4-C4014),Lähteandmed!$H$45)</f>
        <v>0</v>
      </c>
      <c r="O4014" s="276">
        <f t="shared" si="125"/>
        <v>10.6</v>
      </c>
      <c r="P4014" s="276">
        <f>IF(O4014&lt;($G$6-1),Lähteandmed!$E$45*1.2*1.005*(($G$6-1)-O4014),0)</f>
        <v>11.216378880000001</v>
      </c>
    </row>
    <row r="4015" spans="2:16">
      <c r="B4015" s="113">
        <v>4011</v>
      </c>
      <c r="C4015" s="113">
        <v>9.6999999999999993</v>
      </c>
      <c r="D4015" s="276">
        <f t="shared" si="124"/>
        <v>0.28879749586558034</v>
      </c>
      <c r="L4015" s="114">
        <f>IF(C4015&lt;$G$6,Lähteandmed!$E$45*1.2*1.005*($G$6-O4015),0)</f>
        <v>14.54624136</v>
      </c>
      <c r="M4015" s="276" t="str">
        <f>IF(($G$4-Lähteandmed!$H$45*(Kraadpäevad!$G$4-Kraadpäevad!C4015))&gt;Lähteandmed!$I$45,($G$4-Lähteandmed!$H$45*(Kraadpäevad!$G$4-Kraadpäevad!C4015)),Lähteandmed!$I$45)</f>
        <v/>
      </c>
      <c r="N4015" s="114">
        <f>IFERROR(($G$4-M4015)/($G$4-C4015),Lähteandmed!$H$45)</f>
        <v>0</v>
      </c>
      <c r="O4015" s="276">
        <f t="shared" si="125"/>
        <v>9.6999999999999993</v>
      </c>
      <c r="P4015" s="276">
        <f>IF(O4015&lt;($G$6-1),Lähteandmed!$E$45*1.2*1.005*(($G$6-1)-O4015),0)</f>
        <v>12.793682159999999</v>
      </c>
    </row>
    <row r="4016" spans="2:16">
      <c r="B4016" s="113">
        <v>4012</v>
      </c>
      <c r="C4016" s="113">
        <v>9.3000000000000007</v>
      </c>
      <c r="D4016" s="276">
        <f t="shared" si="124"/>
        <v>0.68879749586557892</v>
      </c>
      <c r="L4016" s="114">
        <f>IF(C4016&lt;$G$6,Lähteandmed!$E$45*1.2*1.005*($G$6-O4016),0)</f>
        <v>15.247265039999998</v>
      </c>
      <c r="M4016" s="276" t="str">
        <f>IF(($G$4-Lähteandmed!$H$45*(Kraadpäevad!$G$4-Kraadpäevad!C4016))&gt;Lähteandmed!$I$45,($G$4-Lähteandmed!$H$45*(Kraadpäevad!$G$4-Kraadpäevad!C4016)),Lähteandmed!$I$45)</f>
        <v/>
      </c>
      <c r="N4016" s="114">
        <f>IFERROR(($G$4-M4016)/($G$4-C4016),Lähteandmed!$H$45)</f>
        <v>0</v>
      </c>
      <c r="O4016" s="276">
        <f t="shared" si="125"/>
        <v>9.3000000000000007</v>
      </c>
      <c r="P4016" s="276">
        <f>IF(O4016&lt;($G$6-1),Lähteandmed!$E$45*1.2*1.005*(($G$6-1)-O4016),0)</f>
        <v>13.494705839999998</v>
      </c>
    </row>
    <row r="4017" spans="2:16">
      <c r="B4017" s="113">
        <v>4013</v>
      </c>
      <c r="C4017" s="113">
        <v>8.8000000000000007</v>
      </c>
      <c r="D4017" s="276">
        <f t="shared" si="124"/>
        <v>1.1887974958655789</v>
      </c>
      <c r="L4017" s="114">
        <f>IF(C4017&lt;$G$6,Lähteandmed!$E$45*1.2*1.005*($G$6-O4017),0)</f>
        <v>16.123544639999999</v>
      </c>
      <c r="M4017" s="276" t="str">
        <f>IF(($G$4-Lähteandmed!$H$45*(Kraadpäevad!$G$4-Kraadpäevad!C4017))&gt;Lähteandmed!$I$45,($G$4-Lähteandmed!$H$45*(Kraadpäevad!$G$4-Kraadpäevad!C4017)),Lähteandmed!$I$45)</f>
        <v/>
      </c>
      <c r="N4017" s="114">
        <f>IFERROR(($G$4-M4017)/($G$4-C4017),Lähteandmed!$H$45)</f>
        <v>0</v>
      </c>
      <c r="O4017" s="276">
        <f t="shared" si="125"/>
        <v>8.8000000000000007</v>
      </c>
      <c r="P4017" s="276">
        <f>IF(O4017&lt;($G$6-1),Lähteandmed!$E$45*1.2*1.005*(($G$6-1)-O4017),0)</f>
        <v>14.370985439999998</v>
      </c>
    </row>
    <row r="4018" spans="2:16">
      <c r="B4018" s="113">
        <v>4014</v>
      </c>
      <c r="C4018" s="113">
        <v>8.4</v>
      </c>
      <c r="D4018" s="276">
        <f t="shared" si="124"/>
        <v>1.5887974958655793</v>
      </c>
      <c r="L4018" s="114">
        <f>IF(C4018&lt;$G$6,Lähteandmed!$E$45*1.2*1.005*($G$6-O4018),0)</f>
        <v>16.824568319999997</v>
      </c>
      <c r="M4018" s="276" t="str">
        <f>IF(($G$4-Lähteandmed!$H$45*(Kraadpäevad!$G$4-Kraadpäevad!C4018))&gt;Lähteandmed!$I$45,($G$4-Lähteandmed!$H$45*(Kraadpäevad!$G$4-Kraadpäevad!C4018)),Lähteandmed!$I$45)</f>
        <v/>
      </c>
      <c r="N4018" s="114">
        <f>IFERROR(($G$4-M4018)/($G$4-C4018),Lähteandmed!$H$45)</f>
        <v>0</v>
      </c>
      <c r="O4018" s="276">
        <f t="shared" si="125"/>
        <v>8.4</v>
      </c>
      <c r="P4018" s="276">
        <f>IF(O4018&lt;($G$6-1),Lähteandmed!$E$45*1.2*1.005*(($G$6-1)-O4018),0)</f>
        <v>15.072009119999999</v>
      </c>
    </row>
    <row r="4019" spans="2:16">
      <c r="B4019" s="113">
        <v>4015</v>
      </c>
      <c r="C4019" s="113">
        <v>10.3</v>
      </c>
      <c r="D4019" s="276" t="str">
        <f t="shared" si="124"/>
        <v>0</v>
      </c>
      <c r="L4019" s="114">
        <f>IF(C4019&lt;$G$6,Lähteandmed!$E$45*1.2*1.005*($G$6-O4019),0)</f>
        <v>13.494705839999998</v>
      </c>
      <c r="M4019" s="276" t="str">
        <f>IF(($G$4-Lähteandmed!$H$45*(Kraadpäevad!$G$4-Kraadpäevad!C4019))&gt;Lähteandmed!$I$45,($G$4-Lähteandmed!$H$45*(Kraadpäevad!$G$4-Kraadpäevad!C4019)),Lähteandmed!$I$45)</f>
        <v/>
      </c>
      <c r="N4019" s="114">
        <f>IFERROR(($G$4-M4019)/($G$4-C4019),Lähteandmed!$H$45)</f>
        <v>0</v>
      </c>
      <c r="O4019" s="276">
        <f t="shared" si="125"/>
        <v>10.3</v>
      </c>
      <c r="P4019" s="276">
        <f>IF(O4019&lt;($G$6-1),Lähteandmed!$E$45*1.2*1.005*(($G$6-1)-O4019),0)</f>
        <v>11.742146639999998</v>
      </c>
    </row>
    <row r="4020" spans="2:16">
      <c r="B4020" s="113">
        <v>4016</v>
      </c>
      <c r="C4020" s="113">
        <v>12.1</v>
      </c>
      <c r="D4020" s="276" t="str">
        <f t="shared" si="124"/>
        <v>0</v>
      </c>
      <c r="L4020" s="114">
        <f>IF(C4020&lt;$G$6,Lähteandmed!$E$45*1.2*1.005*($G$6-O4020),0)</f>
        <v>10.34009928</v>
      </c>
      <c r="M4020" s="276" t="str">
        <f>IF(($G$4-Lähteandmed!$H$45*(Kraadpäevad!$G$4-Kraadpäevad!C4020))&gt;Lähteandmed!$I$45,($G$4-Lähteandmed!$H$45*(Kraadpäevad!$G$4-Kraadpäevad!C4020)),Lähteandmed!$I$45)</f>
        <v/>
      </c>
      <c r="N4020" s="114">
        <f>IFERROR(($G$4-M4020)/($G$4-C4020),Lähteandmed!$H$45)</f>
        <v>0</v>
      </c>
      <c r="O4020" s="276">
        <f t="shared" si="125"/>
        <v>12.1</v>
      </c>
      <c r="P4020" s="276">
        <f>IF(O4020&lt;($G$6-1),Lähteandmed!$E$45*1.2*1.005*(($G$6-1)-O4020),0)</f>
        <v>8.5875400800000001</v>
      </c>
    </row>
    <row r="4021" spans="2:16">
      <c r="B4021" s="113">
        <v>4017</v>
      </c>
      <c r="C4021" s="113">
        <v>14</v>
      </c>
      <c r="D4021" s="276" t="str">
        <f t="shared" si="124"/>
        <v>0</v>
      </c>
      <c r="L4021" s="114">
        <f>IF(C4021&lt;$G$6,Lähteandmed!$E$45*1.2*1.005*($G$6-O4021),0)</f>
        <v>7.0102367999999995</v>
      </c>
      <c r="M4021" s="276" t="str">
        <f>IF(($G$4-Lähteandmed!$H$45*(Kraadpäevad!$G$4-Kraadpäevad!C4021))&gt;Lähteandmed!$I$45,($G$4-Lähteandmed!$H$45*(Kraadpäevad!$G$4-Kraadpäevad!C4021)),Lähteandmed!$I$45)</f>
        <v/>
      </c>
      <c r="N4021" s="114">
        <f>IFERROR(($G$4-M4021)/($G$4-C4021),Lähteandmed!$H$45)</f>
        <v>0</v>
      </c>
      <c r="O4021" s="276">
        <f t="shared" si="125"/>
        <v>14</v>
      </c>
      <c r="P4021" s="276">
        <f>IF(O4021&lt;($G$6-1),Lähteandmed!$E$45*1.2*1.005*(($G$6-1)-O4021),0)</f>
        <v>5.2576775999999992</v>
      </c>
    </row>
    <row r="4022" spans="2:16">
      <c r="B4022" s="113">
        <v>4018</v>
      </c>
      <c r="C4022" s="113">
        <v>15.3</v>
      </c>
      <c r="D4022" s="276" t="str">
        <f t="shared" si="124"/>
        <v>0</v>
      </c>
      <c r="L4022" s="114">
        <f>IF(C4022&lt;$G$6,Lähteandmed!$E$45*1.2*1.005*($G$6-O4022),0)</f>
        <v>4.7319098399999984</v>
      </c>
      <c r="M4022" s="276" t="str">
        <f>IF(($G$4-Lähteandmed!$H$45*(Kraadpäevad!$G$4-Kraadpäevad!C4022))&gt;Lähteandmed!$I$45,($G$4-Lähteandmed!$H$45*(Kraadpäevad!$G$4-Kraadpäevad!C4022)),Lähteandmed!$I$45)</f>
        <v/>
      </c>
      <c r="N4022" s="114">
        <f>IFERROR(($G$4-M4022)/($G$4-C4022),Lähteandmed!$H$45)</f>
        <v>0</v>
      </c>
      <c r="O4022" s="276">
        <f t="shared" si="125"/>
        <v>15.3</v>
      </c>
      <c r="P4022" s="276">
        <f>IF(O4022&lt;($G$6-1),Lähteandmed!$E$45*1.2*1.005*(($G$6-1)-O4022),0)</f>
        <v>2.9793506399999985</v>
      </c>
    </row>
    <row r="4023" spans="2:16">
      <c r="B4023" s="113">
        <v>4019</v>
      </c>
      <c r="C4023" s="113">
        <v>16.600000000000001</v>
      </c>
      <c r="D4023" s="276" t="str">
        <f t="shared" si="124"/>
        <v>0</v>
      </c>
      <c r="L4023" s="114">
        <f>IF(C4023&lt;$G$6,Lähteandmed!$E$45*1.2*1.005*($G$6-O4023),0)</f>
        <v>2.4535828799999972</v>
      </c>
      <c r="M4023" s="276" t="str">
        <f>IF(($G$4-Lähteandmed!$H$45*(Kraadpäevad!$G$4-Kraadpäevad!C4023))&gt;Lähteandmed!$I$45,($G$4-Lähteandmed!$H$45*(Kraadpäevad!$G$4-Kraadpäevad!C4023)),Lähteandmed!$I$45)</f>
        <v/>
      </c>
      <c r="N4023" s="114">
        <f>IFERROR(($G$4-M4023)/($G$4-C4023),Lähteandmed!$H$45)</f>
        <v>0</v>
      </c>
      <c r="O4023" s="276">
        <f t="shared" si="125"/>
        <v>16.600000000000001</v>
      </c>
      <c r="P4023" s="276">
        <f>IF(O4023&lt;($G$6-1),Lähteandmed!$E$45*1.2*1.005*(($G$6-1)-O4023),0)</f>
        <v>0.70102367999999748</v>
      </c>
    </row>
    <row r="4024" spans="2:16">
      <c r="B4024" s="113">
        <v>4020</v>
      </c>
      <c r="C4024" s="113">
        <v>17.899999999999999</v>
      </c>
      <c r="D4024" s="276" t="str">
        <f t="shared" si="124"/>
        <v>0</v>
      </c>
      <c r="L4024" s="114">
        <f>IF(C4024&lt;$G$6,Lähteandmed!$E$45*1.2*1.005*($G$6-O4024),0)</f>
        <v>0.17525592000000248</v>
      </c>
      <c r="M4024" s="276" t="str">
        <f>IF(($G$4-Lähteandmed!$H$45*(Kraadpäevad!$G$4-Kraadpäevad!C4024))&gt;Lähteandmed!$I$45,($G$4-Lähteandmed!$H$45*(Kraadpäevad!$G$4-Kraadpäevad!C4024)),Lähteandmed!$I$45)</f>
        <v/>
      </c>
      <c r="N4024" s="114">
        <f>IFERROR(($G$4-M4024)/($G$4-C4024),Lähteandmed!$H$45)</f>
        <v>0</v>
      </c>
      <c r="O4024" s="276">
        <f t="shared" si="125"/>
        <v>17.899999999999999</v>
      </c>
      <c r="P4024" s="276">
        <f>IF(O4024&lt;($G$6-1),Lähteandmed!$E$45*1.2*1.005*(($G$6-1)-O4024),0)</f>
        <v>0</v>
      </c>
    </row>
    <row r="4025" spans="2:16">
      <c r="B4025" s="113">
        <v>4021</v>
      </c>
      <c r="C4025" s="113">
        <v>18.600000000000001</v>
      </c>
      <c r="D4025" s="276" t="str">
        <f t="shared" si="124"/>
        <v>0</v>
      </c>
      <c r="L4025" s="114">
        <f>IF(C4025&lt;$G$6,Lähteandmed!$E$45*1.2*1.005*($G$6-O4025),0)</f>
        <v>0</v>
      </c>
      <c r="M4025" s="276" t="str">
        <f>IF(($G$4-Lähteandmed!$H$45*(Kraadpäevad!$G$4-Kraadpäevad!C4025))&gt;Lähteandmed!$I$45,($G$4-Lähteandmed!$H$45*(Kraadpäevad!$G$4-Kraadpäevad!C4025)),Lähteandmed!$I$45)</f>
        <v/>
      </c>
      <c r="N4025" s="114">
        <f>IFERROR(($G$4-M4025)/($G$4-C4025),Lähteandmed!$H$45)</f>
        <v>0</v>
      </c>
      <c r="O4025" s="276">
        <f t="shared" si="125"/>
        <v>18.600000000000001</v>
      </c>
      <c r="P4025" s="276">
        <f>IF(O4025&lt;($G$6-1),Lähteandmed!$E$45*1.2*1.005*(($G$6-1)-O4025),0)</f>
        <v>0</v>
      </c>
    </row>
    <row r="4026" spans="2:16">
      <c r="B4026" s="113">
        <v>4022</v>
      </c>
      <c r="C4026" s="113">
        <v>19.3</v>
      </c>
      <c r="D4026" s="276" t="str">
        <f t="shared" si="124"/>
        <v>0</v>
      </c>
      <c r="L4026" s="114">
        <f>IF(C4026&lt;$G$6,Lähteandmed!$E$45*1.2*1.005*($G$6-O4026),0)</f>
        <v>0</v>
      </c>
      <c r="M4026" s="276" t="str">
        <f>IF(($G$4-Lähteandmed!$H$45*(Kraadpäevad!$G$4-Kraadpäevad!C4026))&gt;Lähteandmed!$I$45,($G$4-Lähteandmed!$H$45*(Kraadpäevad!$G$4-Kraadpäevad!C4026)),Lähteandmed!$I$45)</f>
        <v/>
      </c>
      <c r="N4026" s="114">
        <f>IFERROR(($G$4-M4026)/($G$4-C4026),Lähteandmed!$H$45)</f>
        <v>0</v>
      </c>
      <c r="O4026" s="276">
        <f t="shared" si="125"/>
        <v>19.3</v>
      </c>
      <c r="P4026" s="276">
        <f>IF(O4026&lt;($G$6-1),Lähteandmed!$E$45*1.2*1.005*(($G$6-1)-O4026),0)</f>
        <v>0</v>
      </c>
    </row>
    <row r="4027" spans="2:16">
      <c r="B4027" s="113">
        <v>4023</v>
      </c>
      <c r="C4027" s="113">
        <v>20</v>
      </c>
      <c r="D4027" s="276" t="str">
        <f t="shared" si="124"/>
        <v>0</v>
      </c>
      <c r="L4027" s="114">
        <f>IF(C4027&lt;$G$6,Lähteandmed!$E$45*1.2*1.005*($G$6-O4027),0)</f>
        <v>0</v>
      </c>
      <c r="M4027" s="276" t="str">
        <f>IF(($G$4-Lähteandmed!$H$45*(Kraadpäevad!$G$4-Kraadpäevad!C4027))&gt;Lähteandmed!$I$45,($G$4-Lähteandmed!$H$45*(Kraadpäevad!$G$4-Kraadpäevad!C4027)),Lähteandmed!$I$45)</f>
        <v/>
      </c>
      <c r="N4027" s="114">
        <f>IFERROR(($G$4-M4027)/($G$4-C4027),Lähteandmed!$H$45)</f>
        <v>0</v>
      </c>
      <c r="O4027" s="276">
        <f t="shared" si="125"/>
        <v>20</v>
      </c>
      <c r="P4027" s="276">
        <f>IF(O4027&lt;($G$6-1),Lähteandmed!$E$45*1.2*1.005*(($G$6-1)-O4027),0)</f>
        <v>0</v>
      </c>
    </row>
    <row r="4028" spans="2:16">
      <c r="B4028" s="113">
        <v>4024</v>
      </c>
      <c r="C4028" s="113">
        <v>19.899999999999999</v>
      </c>
      <c r="D4028" s="276" t="str">
        <f t="shared" si="124"/>
        <v>0</v>
      </c>
      <c r="L4028" s="114">
        <f>IF(C4028&lt;$G$6,Lähteandmed!$E$45*1.2*1.005*($G$6-O4028),0)</f>
        <v>0</v>
      </c>
      <c r="M4028" s="276" t="str">
        <f>IF(($G$4-Lähteandmed!$H$45*(Kraadpäevad!$G$4-Kraadpäevad!C4028))&gt;Lähteandmed!$I$45,($G$4-Lähteandmed!$H$45*(Kraadpäevad!$G$4-Kraadpäevad!C4028)),Lähteandmed!$I$45)</f>
        <v/>
      </c>
      <c r="N4028" s="114">
        <f>IFERROR(($G$4-M4028)/($G$4-C4028),Lähteandmed!$H$45)</f>
        <v>0</v>
      </c>
      <c r="O4028" s="276">
        <f t="shared" si="125"/>
        <v>19.899999999999999</v>
      </c>
      <c r="P4028" s="276">
        <f>IF(O4028&lt;($G$6-1),Lähteandmed!$E$45*1.2*1.005*(($G$6-1)-O4028),0)</f>
        <v>0</v>
      </c>
    </row>
    <row r="4029" spans="2:16">
      <c r="B4029" s="113">
        <v>4025</v>
      </c>
      <c r="C4029" s="113">
        <v>19.8</v>
      </c>
      <c r="D4029" s="276" t="str">
        <f t="shared" si="124"/>
        <v>0</v>
      </c>
      <c r="L4029" s="114">
        <f>IF(C4029&lt;$G$6,Lähteandmed!$E$45*1.2*1.005*($G$6-O4029),0)</f>
        <v>0</v>
      </c>
      <c r="M4029" s="276" t="str">
        <f>IF(($G$4-Lähteandmed!$H$45*(Kraadpäevad!$G$4-Kraadpäevad!C4029))&gt;Lähteandmed!$I$45,($G$4-Lähteandmed!$H$45*(Kraadpäevad!$G$4-Kraadpäevad!C4029)),Lähteandmed!$I$45)</f>
        <v/>
      </c>
      <c r="N4029" s="114">
        <f>IFERROR(($G$4-M4029)/($G$4-C4029),Lähteandmed!$H$45)</f>
        <v>0</v>
      </c>
      <c r="O4029" s="276">
        <f t="shared" si="125"/>
        <v>19.8</v>
      </c>
      <c r="P4029" s="276">
        <f>IF(O4029&lt;($G$6-1),Lähteandmed!$E$45*1.2*1.005*(($G$6-1)-O4029),0)</f>
        <v>0</v>
      </c>
    </row>
    <row r="4030" spans="2:16">
      <c r="B4030" s="113">
        <v>4026</v>
      </c>
      <c r="C4030" s="113">
        <v>19.7</v>
      </c>
      <c r="D4030" s="276" t="str">
        <f t="shared" si="124"/>
        <v>0</v>
      </c>
      <c r="L4030" s="114">
        <f>IF(C4030&lt;$G$6,Lähteandmed!$E$45*1.2*1.005*($G$6-O4030),0)</f>
        <v>0</v>
      </c>
      <c r="M4030" s="276" t="str">
        <f>IF(($G$4-Lähteandmed!$H$45*(Kraadpäevad!$G$4-Kraadpäevad!C4030))&gt;Lähteandmed!$I$45,($G$4-Lähteandmed!$H$45*(Kraadpäevad!$G$4-Kraadpäevad!C4030)),Lähteandmed!$I$45)</f>
        <v/>
      </c>
      <c r="N4030" s="114">
        <f>IFERROR(($G$4-M4030)/($G$4-C4030),Lähteandmed!$H$45)</f>
        <v>0</v>
      </c>
      <c r="O4030" s="276">
        <f t="shared" si="125"/>
        <v>19.7</v>
      </c>
      <c r="P4030" s="276">
        <f>IF(O4030&lt;($G$6-1),Lähteandmed!$E$45*1.2*1.005*(($G$6-1)-O4030),0)</f>
        <v>0</v>
      </c>
    </row>
    <row r="4031" spans="2:16">
      <c r="B4031" s="113">
        <v>4027</v>
      </c>
      <c r="C4031" s="113">
        <v>18</v>
      </c>
      <c r="D4031" s="276" t="str">
        <f t="shared" si="124"/>
        <v>0</v>
      </c>
      <c r="L4031" s="114">
        <f>IF(C4031&lt;$G$6,Lähteandmed!$E$45*1.2*1.005*($G$6-O4031),0)</f>
        <v>0</v>
      </c>
      <c r="M4031" s="276" t="str">
        <f>IF(($G$4-Lähteandmed!$H$45*(Kraadpäevad!$G$4-Kraadpäevad!C4031))&gt;Lähteandmed!$I$45,($G$4-Lähteandmed!$H$45*(Kraadpäevad!$G$4-Kraadpäevad!C4031)),Lähteandmed!$I$45)</f>
        <v/>
      </c>
      <c r="N4031" s="114">
        <f>IFERROR(($G$4-M4031)/($G$4-C4031),Lähteandmed!$H$45)</f>
        <v>0</v>
      </c>
      <c r="O4031" s="276">
        <f t="shared" si="125"/>
        <v>18</v>
      </c>
      <c r="P4031" s="276">
        <f>IF(O4031&lt;($G$6-1),Lähteandmed!$E$45*1.2*1.005*(($G$6-1)-O4031),0)</f>
        <v>0</v>
      </c>
    </row>
    <row r="4032" spans="2:16">
      <c r="B4032" s="113">
        <v>4028</v>
      </c>
      <c r="C4032" s="113">
        <v>16.2</v>
      </c>
      <c r="D4032" s="276" t="str">
        <f t="shared" si="124"/>
        <v>0</v>
      </c>
      <c r="L4032" s="114">
        <f>IF(C4032&lt;$G$6,Lähteandmed!$E$45*1.2*1.005*($G$6-O4032),0)</f>
        <v>3.1546065600000008</v>
      </c>
      <c r="M4032" s="276" t="str">
        <f>IF(($G$4-Lähteandmed!$H$45*(Kraadpäevad!$G$4-Kraadpäevad!C4032))&gt;Lähteandmed!$I$45,($G$4-Lähteandmed!$H$45*(Kraadpäevad!$G$4-Kraadpäevad!C4032)),Lähteandmed!$I$45)</f>
        <v/>
      </c>
      <c r="N4032" s="114">
        <f>IFERROR(($G$4-M4032)/($G$4-C4032),Lähteandmed!$H$45)</f>
        <v>0</v>
      </c>
      <c r="O4032" s="276">
        <f t="shared" si="125"/>
        <v>16.2</v>
      </c>
      <c r="P4032" s="276">
        <f>IF(O4032&lt;($G$6-1),Lähteandmed!$E$45*1.2*1.005*(($G$6-1)-O4032),0)</f>
        <v>1.4020473600000012</v>
      </c>
    </row>
    <row r="4033" spans="2:16">
      <c r="B4033" s="113">
        <v>4029</v>
      </c>
      <c r="C4033" s="113">
        <v>14.5</v>
      </c>
      <c r="D4033" s="276" t="str">
        <f t="shared" si="124"/>
        <v>0</v>
      </c>
      <c r="L4033" s="114">
        <f>IF(C4033&lt;$G$6,Lähteandmed!$E$45*1.2*1.005*($G$6-O4033),0)</f>
        <v>6.1339571999999993</v>
      </c>
      <c r="M4033" s="276" t="str">
        <f>IF(($G$4-Lähteandmed!$H$45*(Kraadpäevad!$G$4-Kraadpäevad!C4033))&gt;Lähteandmed!$I$45,($G$4-Lähteandmed!$H$45*(Kraadpäevad!$G$4-Kraadpäevad!C4033)),Lähteandmed!$I$45)</f>
        <v/>
      </c>
      <c r="N4033" s="114">
        <f>IFERROR(($G$4-M4033)/($G$4-C4033),Lähteandmed!$H$45)</f>
        <v>0</v>
      </c>
      <c r="O4033" s="276">
        <f t="shared" si="125"/>
        <v>14.5</v>
      </c>
      <c r="P4033" s="276">
        <f>IF(O4033&lt;($G$6-1),Lähteandmed!$E$45*1.2*1.005*(($G$6-1)-O4033),0)</f>
        <v>4.3813979999999999</v>
      </c>
    </row>
    <row r="4034" spans="2:16">
      <c r="B4034" s="113">
        <v>4030</v>
      </c>
      <c r="C4034" s="113">
        <v>13.4</v>
      </c>
      <c r="D4034" s="276" t="str">
        <f t="shared" si="124"/>
        <v>0</v>
      </c>
      <c r="L4034" s="114">
        <f>IF(C4034&lt;$G$6,Lähteandmed!$E$45*1.2*1.005*($G$6-O4034),0)</f>
        <v>8.0617723199999993</v>
      </c>
      <c r="M4034" s="276" t="str">
        <f>IF(($G$4-Lähteandmed!$H$45*(Kraadpäevad!$G$4-Kraadpäevad!C4034))&gt;Lähteandmed!$I$45,($G$4-Lähteandmed!$H$45*(Kraadpäevad!$G$4-Kraadpäevad!C4034)),Lähteandmed!$I$45)</f>
        <v/>
      </c>
      <c r="N4034" s="114">
        <f>IFERROR(($G$4-M4034)/($G$4-C4034),Lähteandmed!$H$45)</f>
        <v>0</v>
      </c>
      <c r="O4034" s="276">
        <f t="shared" si="125"/>
        <v>13.4</v>
      </c>
      <c r="P4034" s="276">
        <f>IF(O4034&lt;($G$6-1),Lähteandmed!$E$45*1.2*1.005*(($G$6-1)-O4034),0)</f>
        <v>6.309213119999999</v>
      </c>
    </row>
    <row r="4035" spans="2:16">
      <c r="B4035" s="113">
        <v>4031</v>
      </c>
      <c r="C4035" s="113">
        <v>12.3</v>
      </c>
      <c r="D4035" s="276" t="str">
        <f t="shared" si="124"/>
        <v>0</v>
      </c>
      <c r="L4035" s="114">
        <f>IF(C4035&lt;$G$6,Lähteandmed!$E$45*1.2*1.005*($G$6-O4035),0)</f>
        <v>9.9895874399999975</v>
      </c>
      <c r="M4035" s="276" t="str">
        <f>IF(($G$4-Lähteandmed!$H$45*(Kraadpäevad!$G$4-Kraadpäevad!C4035))&gt;Lähteandmed!$I$45,($G$4-Lähteandmed!$H$45*(Kraadpäevad!$G$4-Kraadpäevad!C4035)),Lähteandmed!$I$45)</f>
        <v/>
      </c>
      <c r="N4035" s="114">
        <f>IFERROR(($G$4-M4035)/($G$4-C4035),Lähteandmed!$H$45)</f>
        <v>0</v>
      </c>
      <c r="O4035" s="276">
        <f t="shared" si="125"/>
        <v>12.3</v>
      </c>
      <c r="P4035" s="276">
        <f>IF(O4035&lt;($G$6-1),Lähteandmed!$E$45*1.2*1.005*(($G$6-1)-O4035),0)</f>
        <v>8.237028239999999</v>
      </c>
    </row>
    <row r="4036" spans="2:16">
      <c r="B4036" s="113">
        <v>4032</v>
      </c>
      <c r="C4036" s="113">
        <v>11.2</v>
      </c>
      <c r="D4036" s="276" t="str">
        <f t="shared" ref="D4036:D4099" si="126">IFERROR(IF($G$5-C4036&gt;0,$G$5-C4036,"0"),0)</f>
        <v>0</v>
      </c>
      <c r="L4036" s="114">
        <f>IF(C4036&lt;$G$6,Lähteandmed!$E$45*1.2*1.005*($G$6-O4036),0)</f>
        <v>11.917402560000001</v>
      </c>
      <c r="M4036" s="276" t="str">
        <f>IF(($G$4-Lähteandmed!$H$45*(Kraadpäevad!$G$4-Kraadpäevad!C4036))&gt;Lähteandmed!$I$45,($G$4-Lähteandmed!$H$45*(Kraadpäevad!$G$4-Kraadpäevad!C4036)),Lähteandmed!$I$45)</f>
        <v/>
      </c>
      <c r="N4036" s="114">
        <f>IFERROR(($G$4-M4036)/($G$4-C4036),Lähteandmed!$H$45)</f>
        <v>0</v>
      </c>
      <c r="O4036" s="276">
        <f t="shared" ref="O4036:O4099" si="127">N4036*($G$4-C4036)+C4036</f>
        <v>11.2</v>
      </c>
      <c r="P4036" s="276">
        <f>IF(O4036&lt;($G$6-1),Lähteandmed!$E$45*1.2*1.005*(($G$6-1)-O4036),0)</f>
        <v>10.164843360000001</v>
      </c>
    </row>
    <row r="4037" spans="2:16">
      <c r="B4037" s="113">
        <v>4033</v>
      </c>
      <c r="C4037" s="113">
        <v>10.4</v>
      </c>
      <c r="D4037" s="276" t="str">
        <f t="shared" si="126"/>
        <v>0</v>
      </c>
      <c r="L4037" s="114">
        <f>IF(C4037&lt;$G$6,Lähteandmed!$E$45*1.2*1.005*($G$6-O4037),0)</f>
        <v>13.319449919999998</v>
      </c>
      <c r="M4037" s="276" t="str">
        <f>IF(($G$4-Lähteandmed!$H$45*(Kraadpäevad!$G$4-Kraadpäevad!C4037))&gt;Lähteandmed!$I$45,($G$4-Lähteandmed!$H$45*(Kraadpäevad!$G$4-Kraadpäevad!C4037)),Lähteandmed!$I$45)</f>
        <v/>
      </c>
      <c r="N4037" s="114">
        <f>IFERROR(($G$4-M4037)/($G$4-C4037),Lähteandmed!$H$45)</f>
        <v>0</v>
      </c>
      <c r="O4037" s="276">
        <f t="shared" si="127"/>
        <v>10.4</v>
      </c>
      <c r="P4037" s="276">
        <f>IF(O4037&lt;($G$6-1),Lähteandmed!$E$45*1.2*1.005*(($G$6-1)-O4037),0)</f>
        <v>11.566890719999998</v>
      </c>
    </row>
    <row r="4038" spans="2:16">
      <c r="B4038" s="113">
        <v>4034</v>
      </c>
      <c r="C4038" s="113">
        <v>9.6</v>
      </c>
      <c r="D4038" s="276">
        <f t="shared" si="126"/>
        <v>0.38879749586557999</v>
      </c>
      <c r="L4038" s="114">
        <f>IF(C4038&lt;$G$6,Lähteandmed!$E$45*1.2*1.005*($G$6-O4038),0)</f>
        <v>14.721497279999999</v>
      </c>
      <c r="M4038" s="276" t="str">
        <f>IF(($G$4-Lähteandmed!$H$45*(Kraadpäevad!$G$4-Kraadpäevad!C4038))&gt;Lähteandmed!$I$45,($G$4-Lähteandmed!$H$45*(Kraadpäevad!$G$4-Kraadpäevad!C4038)),Lähteandmed!$I$45)</f>
        <v/>
      </c>
      <c r="N4038" s="114">
        <f>IFERROR(($G$4-M4038)/($G$4-C4038),Lähteandmed!$H$45)</f>
        <v>0</v>
      </c>
      <c r="O4038" s="276">
        <f t="shared" si="127"/>
        <v>9.6</v>
      </c>
      <c r="P4038" s="276">
        <f>IF(O4038&lt;($G$6-1),Lähteandmed!$E$45*1.2*1.005*(($G$6-1)-O4038),0)</f>
        <v>12.968938079999999</v>
      </c>
    </row>
    <row r="4039" spans="2:16">
      <c r="B4039" s="113">
        <v>4035</v>
      </c>
      <c r="C4039" s="113">
        <v>8.8000000000000007</v>
      </c>
      <c r="D4039" s="276">
        <f t="shared" si="126"/>
        <v>1.1887974958655789</v>
      </c>
      <c r="L4039" s="114">
        <f>IF(C4039&lt;$G$6,Lähteandmed!$E$45*1.2*1.005*($G$6-O4039),0)</f>
        <v>16.123544639999999</v>
      </c>
      <c r="M4039" s="276" t="str">
        <f>IF(($G$4-Lähteandmed!$H$45*(Kraadpäevad!$G$4-Kraadpäevad!C4039))&gt;Lähteandmed!$I$45,($G$4-Lähteandmed!$H$45*(Kraadpäevad!$G$4-Kraadpäevad!C4039)),Lähteandmed!$I$45)</f>
        <v/>
      </c>
      <c r="N4039" s="114">
        <f>IFERROR(($G$4-M4039)/($G$4-C4039),Lähteandmed!$H$45)</f>
        <v>0</v>
      </c>
      <c r="O4039" s="276">
        <f t="shared" si="127"/>
        <v>8.8000000000000007</v>
      </c>
      <c r="P4039" s="276">
        <f>IF(O4039&lt;($G$6-1),Lähteandmed!$E$45*1.2*1.005*(($G$6-1)-O4039),0)</f>
        <v>14.370985439999998</v>
      </c>
    </row>
    <row r="4040" spans="2:16">
      <c r="B4040" s="113">
        <v>4036</v>
      </c>
      <c r="C4040" s="113">
        <v>8.9</v>
      </c>
      <c r="D4040" s="276">
        <f t="shared" si="126"/>
        <v>1.0887974958655793</v>
      </c>
      <c r="L4040" s="114">
        <f>IF(C4040&lt;$G$6,Lähteandmed!$E$45*1.2*1.005*($G$6-O4040),0)</f>
        <v>15.948288719999999</v>
      </c>
      <c r="M4040" s="276" t="str">
        <f>IF(($G$4-Lähteandmed!$H$45*(Kraadpäevad!$G$4-Kraadpäevad!C4040))&gt;Lähteandmed!$I$45,($G$4-Lähteandmed!$H$45*(Kraadpäevad!$G$4-Kraadpäevad!C4040)),Lähteandmed!$I$45)</f>
        <v/>
      </c>
      <c r="N4040" s="114">
        <f>IFERROR(($G$4-M4040)/($G$4-C4040),Lähteandmed!$H$45)</f>
        <v>0</v>
      </c>
      <c r="O4040" s="276">
        <f t="shared" si="127"/>
        <v>8.9</v>
      </c>
      <c r="P4040" s="276">
        <f>IF(O4040&lt;($G$6-1),Lähteandmed!$E$45*1.2*1.005*(($G$6-1)-O4040),0)</f>
        <v>14.195729519999999</v>
      </c>
    </row>
    <row r="4041" spans="2:16">
      <c r="B4041" s="113">
        <v>4037</v>
      </c>
      <c r="C4041" s="113">
        <v>9</v>
      </c>
      <c r="D4041" s="276">
        <f t="shared" si="126"/>
        <v>0.98879749586557963</v>
      </c>
      <c r="L4041" s="114">
        <f>IF(C4041&lt;$G$6,Lähteandmed!$E$45*1.2*1.005*($G$6-O4041),0)</f>
        <v>15.773032799999999</v>
      </c>
      <c r="M4041" s="276" t="str">
        <f>IF(($G$4-Lähteandmed!$H$45*(Kraadpäevad!$G$4-Kraadpäevad!C4041))&gt;Lähteandmed!$I$45,($G$4-Lähteandmed!$H$45*(Kraadpäevad!$G$4-Kraadpäevad!C4041)),Lähteandmed!$I$45)</f>
        <v/>
      </c>
      <c r="N4041" s="114">
        <f>IFERROR(($G$4-M4041)/($G$4-C4041),Lähteandmed!$H$45)</f>
        <v>0</v>
      </c>
      <c r="O4041" s="276">
        <f t="shared" si="127"/>
        <v>9</v>
      </c>
      <c r="P4041" s="276">
        <f>IF(O4041&lt;($G$6-1),Lähteandmed!$E$45*1.2*1.005*(($G$6-1)-O4041),0)</f>
        <v>14.020473599999999</v>
      </c>
    </row>
    <row r="4042" spans="2:16">
      <c r="B4042" s="113">
        <v>4038</v>
      </c>
      <c r="C4042" s="113">
        <v>9.1</v>
      </c>
      <c r="D4042" s="276">
        <f t="shared" si="126"/>
        <v>0.88879749586557999</v>
      </c>
      <c r="L4042" s="114">
        <f>IF(C4042&lt;$G$6,Lähteandmed!$E$45*1.2*1.005*($G$6-O4042),0)</f>
        <v>15.59777688</v>
      </c>
      <c r="M4042" s="276" t="str">
        <f>IF(($G$4-Lähteandmed!$H$45*(Kraadpäevad!$G$4-Kraadpäevad!C4042))&gt;Lähteandmed!$I$45,($G$4-Lähteandmed!$H$45*(Kraadpäevad!$G$4-Kraadpäevad!C4042)),Lähteandmed!$I$45)</f>
        <v/>
      </c>
      <c r="N4042" s="114">
        <f>IFERROR(($G$4-M4042)/($G$4-C4042),Lähteandmed!$H$45)</f>
        <v>0</v>
      </c>
      <c r="O4042" s="276">
        <f t="shared" si="127"/>
        <v>9.1</v>
      </c>
      <c r="P4042" s="276">
        <f>IF(O4042&lt;($G$6-1),Lähteandmed!$E$45*1.2*1.005*(($G$6-1)-O4042),0)</f>
        <v>13.845217679999999</v>
      </c>
    </row>
    <row r="4043" spans="2:16">
      <c r="B4043" s="113">
        <v>4039</v>
      </c>
      <c r="C4043" s="113">
        <v>10.6</v>
      </c>
      <c r="D4043" s="276" t="str">
        <f t="shared" si="126"/>
        <v>0</v>
      </c>
      <c r="L4043" s="114">
        <f>IF(C4043&lt;$G$6,Lähteandmed!$E$45*1.2*1.005*($G$6-O4043),0)</f>
        <v>12.968938079999999</v>
      </c>
      <c r="M4043" s="276" t="str">
        <f>IF(($G$4-Lähteandmed!$H$45*(Kraadpäevad!$G$4-Kraadpäevad!C4043))&gt;Lähteandmed!$I$45,($G$4-Lähteandmed!$H$45*(Kraadpäevad!$G$4-Kraadpäevad!C4043)),Lähteandmed!$I$45)</f>
        <v/>
      </c>
      <c r="N4043" s="114">
        <f>IFERROR(($G$4-M4043)/($G$4-C4043),Lähteandmed!$H$45)</f>
        <v>0</v>
      </c>
      <c r="O4043" s="276">
        <f t="shared" si="127"/>
        <v>10.6</v>
      </c>
      <c r="P4043" s="276">
        <f>IF(O4043&lt;($G$6-1),Lähteandmed!$E$45*1.2*1.005*(($G$6-1)-O4043),0)</f>
        <v>11.216378880000001</v>
      </c>
    </row>
    <row r="4044" spans="2:16">
      <c r="B4044" s="113">
        <v>4040</v>
      </c>
      <c r="C4044" s="113">
        <v>12.1</v>
      </c>
      <c r="D4044" s="276" t="str">
        <f t="shared" si="126"/>
        <v>0</v>
      </c>
      <c r="L4044" s="114">
        <f>IF(C4044&lt;$G$6,Lähteandmed!$E$45*1.2*1.005*($G$6-O4044),0)</f>
        <v>10.34009928</v>
      </c>
      <c r="M4044" s="276" t="str">
        <f>IF(($G$4-Lähteandmed!$H$45*(Kraadpäevad!$G$4-Kraadpäevad!C4044))&gt;Lähteandmed!$I$45,($G$4-Lähteandmed!$H$45*(Kraadpäevad!$G$4-Kraadpäevad!C4044)),Lähteandmed!$I$45)</f>
        <v/>
      </c>
      <c r="N4044" s="114">
        <f>IFERROR(($G$4-M4044)/($G$4-C4044),Lähteandmed!$H$45)</f>
        <v>0</v>
      </c>
      <c r="O4044" s="276">
        <f t="shared" si="127"/>
        <v>12.1</v>
      </c>
      <c r="P4044" s="276">
        <f>IF(O4044&lt;($G$6-1),Lähteandmed!$E$45*1.2*1.005*(($G$6-1)-O4044),0)</f>
        <v>8.5875400800000001</v>
      </c>
    </row>
    <row r="4045" spans="2:16">
      <c r="B4045" s="113">
        <v>4041</v>
      </c>
      <c r="C4045" s="113">
        <v>13.6</v>
      </c>
      <c r="D4045" s="276" t="str">
        <f t="shared" si="126"/>
        <v>0</v>
      </c>
      <c r="L4045" s="114">
        <f>IF(C4045&lt;$G$6,Lähteandmed!$E$45*1.2*1.005*($G$6-O4045),0)</f>
        <v>7.71126048</v>
      </c>
      <c r="M4045" s="276" t="str">
        <f>IF(($G$4-Lähteandmed!$H$45*(Kraadpäevad!$G$4-Kraadpäevad!C4045))&gt;Lähteandmed!$I$45,($G$4-Lähteandmed!$H$45*(Kraadpäevad!$G$4-Kraadpäevad!C4045)),Lähteandmed!$I$45)</f>
        <v/>
      </c>
      <c r="N4045" s="114">
        <f>IFERROR(($G$4-M4045)/($G$4-C4045),Lähteandmed!$H$45)</f>
        <v>0</v>
      </c>
      <c r="O4045" s="276">
        <f t="shared" si="127"/>
        <v>13.6</v>
      </c>
      <c r="P4045" s="276">
        <f>IF(O4045&lt;($G$6-1),Lähteandmed!$E$45*1.2*1.005*(($G$6-1)-O4045),0)</f>
        <v>5.9587012800000005</v>
      </c>
    </row>
    <row r="4046" spans="2:16">
      <c r="B4046" s="113">
        <v>4042</v>
      </c>
      <c r="C4046" s="113">
        <v>15.2</v>
      </c>
      <c r="D4046" s="276" t="str">
        <f t="shared" si="126"/>
        <v>0</v>
      </c>
      <c r="L4046" s="114">
        <f>IF(C4046&lt;$G$6,Lähteandmed!$E$45*1.2*1.005*($G$6-O4046),0)</f>
        <v>4.9071657600000007</v>
      </c>
      <c r="M4046" s="276" t="str">
        <f>IF(($G$4-Lähteandmed!$H$45*(Kraadpäevad!$G$4-Kraadpäevad!C4046))&gt;Lähteandmed!$I$45,($G$4-Lähteandmed!$H$45*(Kraadpäevad!$G$4-Kraadpäevad!C4046)),Lähteandmed!$I$45)</f>
        <v/>
      </c>
      <c r="N4046" s="114">
        <f>IFERROR(($G$4-M4046)/($G$4-C4046),Lähteandmed!$H$45)</f>
        <v>0</v>
      </c>
      <c r="O4046" s="276">
        <f t="shared" si="127"/>
        <v>15.2</v>
      </c>
      <c r="P4046" s="276">
        <f>IF(O4046&lt;($G$6-1),Lähteandmed!$E$45*1.2*1.005*(($G$6-1)-O4046),0)</f>
        <v>3.1546065600000008</v>
      </c>
    </row>
    <row r="4047" spans="2:16">
      <c r="B4047" s="113">
        <v>4043</v>
      </c>
      <c r="C4047" s="113">
        <v>16.899999999999999</v>
      </c>
      <c r="D4047" s="276" t="str">
        <f t="shared" si="126"/>
        <v>0</v>
      </c>
      <c r="L4047" s="114">
        <f>IF(C4047&lt;$G$6,Lähteandmed!$E$45*1.2*1.005*($G$6-O4047),0)</f>
        <v>1.9278151200000024</v>
      </c>
      <c r="M4047" s="276" t="str">
        <f>IF(($G$4-Lähteandmed!$H$45*(Kraadpäevad!$G$4-Kraadpäevad!C4047))&gt;Lähteandmed!$I$45,($G$4-Lähteandmed!$H$45*(Kraadpäevad!$G$4-Kraadpäevad!C4047)),Lähteandmed!$I$45)</f>
        <v/>
      </c>
      <c r="N4047" s="114">
        <f>IFERROR(($G$4-M4047)/($G$4-C4047),Lähteandmed!$H$45)</f>
        <v>0</v>
      </c>
      <c r="O4047" s="276">
        <f t="shared" si="127"/>
        <v>16.899999999999999</v>
      </c>
      <c r="P4047" s="276">
        <f>IF(O4047&lt;($G$6-1),Lähteandmed!$E$45*1.2*1.005*(($G$6-1)-O4047),0)</f>
        <v>0.17525592000000248</v>
      </c>
    </row>
    <row r="4048" spans="2:16">
      <c r="B4048" s="113">
        <v>4044</v>
      </c>
      <c r="C4048" s="113">
        <v>18.5</v>
      </c>
      <c r="D4048" s="276" t="str">
        <f t="shared" si="126"/>
        <v>0</v>
      </c>
      <c r="L4048" s="114">
        <f>IF(C4048&lt;$G$6,Lähteandmed!$E$45*1.2*1.005*($G$6-O4048),0)</f>
        <v>0</v>
      </c>
      <c r="M4048" s="276" t="str">
        <f>IF(($G$4-Lähteandmed!$H$45*(Kraadpäevad!$G$4-Kraadpäevad!C4048))&gt;Lähteandmed!$I$45,($G$4-Lähteandmed!$H$45*(Kraadpäevad!$G$4-Kraadpäevad!C4048)),Lähteandmed!$I$45)</f>
        <v/>
      </c>
      <c r="N4048" s="114">
        <f>IFERROR(($G$4-M4048)/($G$4-C4048),Lähteandmed!$H$45)</f>
        <v>0</v>
      </c>
      <c r="O4048" s="276">
        <f t="shared" si="127"/>
        <v>18.5</v>
      </c>
      <c r="P4048" s="276">
        <f>IF(O4048&lt;($G$6-1),Lähteandmed!$E$45*1.2*1.005*(($G$6-1)-O4048),0)</f>
        <v>0</v>
      </c>
    </row>
    <row r="4049" spans="2:16">
      <c r="B4049" s="113">
        <v>4045</v>
      </c>
      <c r="C4049" s="113">
        <v>19</v>
      </c>
      <c r="D4049" s="276" t="str">
        <f t="shared" si="126"/>
        <v>0</v>
      </c>
      <c r="L4049" s="114">
        <f>IF(C4049&lt;$G$6,Lähteandmed!$E$45*1.2*1.005*($G$6-O4049),0)</f>
        <v>0</v>
      </c>
      <c r="M4049" s="276" t="str">
        <f>IF(($G$4-Lähteandmed!$H$45*(Kraadpäevad!$G$4-Kraadpäevad!C4049))&gt;Lähteandmed!$I$45,($G$4-Lähteandmed!$H$45*(Kraadpäevad!$G$4-Kraadpäevad!C4049)),Lähteandmed!$I$45)</f>
        <v/>
      </c>
      <c r="N4049" s="114">
        <f>IFERROR(($G$4-M4049)/($G$4-C4049),Lähteandmed!$H$45)</f>
        <v>0</v>
      </c>
      <c r="O4049" s="276">
        <f t="shared" si="127"/>
        <v>19</v>
      </c>
      <c r="P4049" s="276">
        <f>IF(O4049&lt;($G$6-1),Lähteandmed!$E$45*1.2*1.005*(($G$6-1)-O4049),0)</f>
        <v>0</v>
      </c>
    </row>
    <row r="4050" spans="2:16">
      <c r="B4050" s="113">
        <v>4046</v>
      </c>
      <c r="C4050" s="113">
        <v>19.600000000000001</v>
      </c>
      <c r="D4050" s="276" t="str">
        <f t="shared" si="126"/>
        <v>0</v>
      </c>
      <c r="L4050" s="114">
        <f>IF(C4050&lt;$G$6,Lähteandmed!$E$45*1.2*1.005*($G$6-O4050),0)</f>
        <v>0</v>
      </c>
      <c r="M4050" s="276" t="str">
        <f>IF(($G$4-Lähteandmed!$H$45*(Kraadpäevad!$G$4-Kraadpäevad!C4050))&gt;Lähteandmed!$I$45,($G$4-Lähteandmed!$H$45*(Kraadpäevad!$G$4-Kraadpäevad!C4050)),Lähteandmed!$I$45)</f>
        <v/>
      </c>
      <c r="N4050" s="114">
        <f>IFERROR(($G$4-M4050)/($G$4-C4050),Lähteandmed!$H$45)</f>
        <v>0</v>
      </c>
      <c r="O4050" s="276">
        <f t="shared" si="127"/>
        <v>19.600000000000001</v>
      </c>
      <c r="P4050" s="276">
        <f>IF(O4050&lt;($G$6-1),Lähteandmed!$E$45*1.2*1.005*(($G$6-1)-O4050),0)</f>
        <v>0</v>
      </c>
    </row>
    <row r="4051" spans="2:16">
      <c r="B4051" s="113">
        <v>4047</v>
      </c>
      <c r="C4051" s="113">
        <v>20.100000000000001</v>
      </c>
      <c r="D4051" s="276" t="str">
        <f t="shared" si="126"/>
        <v>0</v>
      </c>
      <c r="L4051" s="114">
        <f>IF(C4051&lt;$G$6,Lähteandmed!$E$45*1.2*1.005*($G$6-O4051),0)</f>
        <v>0</v>
      </c>
      <c r="M4051" s="276" t="str">
        <f>IF(($G$4-Lähteandmed!$H$45*(Kraadpäevad!$G$4-Kraadpäevad!C4051))&gt;Lähteandmed!$I$45,($G$4-Lähteandmed!$H$45*(Kraadpäevad!$G$4-Kraadpäevad!C4051)),Lähteandmed!$I$45)</f>
        <v/>
      </c>
      <c r="N4051" s="114">
        <f>IFERROR(($G$4-M4051)/($G$4-C4051),Lähteandmed!$H$45)</f>
        <v>0</v>
      </c>
      <c r="O4051" s="276">
        <f t="shared" si="127"/>
        <v>20.100000000000001</v>
      </c>
      <c r="P4051" s="276">
        <f>IF(O4051&lt;($G$6-1),Lähteandmed!$E$45*1.2*1.005*(($G$6-1)-O4051),0)</f>
        <v>0</v>
      </c>
    </row>
    <row r="4052" spans="2:16">
      <c r="B4052" s="113">
        <v>4048</v>
      </c>
      <c r="C4052" s="113">
        <v>19.2</v>
      </c>
      <c r="D4052" s="276" t="str">
        <f t="shared" si="126"/>
        <v>0</v>
      </c>
      <c r="L4052" s="114">
        <f>IF(C4052&lt;$G$6,Lähteandmed!$E$45*1.2*1.005*($G$6-O4052),0)</f>
        <v>0</v>
      </c>
      <c r="M4052" s="276" t="str">
        <f>IF(($G$4-Lähteandmed!$H$45*(Kraadpäevad!$G$4-Kraadpäevad!C4052))&gt;Lähteandmed!$I$45,($G$4-Lähteandmed!$H$45*(Kraadpäevad!$G$4-Kraadpäevad!C4052)),Lähteandmed!$I$45)</f>
        <v/>
      </c>
      <c r="N4052" s="114">
        <f>IFERROR(($G$4-M4052)/($G$4-C4052),Lähteandmed!$H$45)</f>
        <v>0</v>
      </c>
      <c r="O4052" s="276">
        <f t="shared" si="127"/>
        <v>19.2</v>
      </c>
      <c r="P4052" s="276">
        <f>IF(O4052&lt;($G$6-1),Lähteandmed!$E$45*1.2*1.005*(($G$6-1)-O4052),0)</f>
        <v>0</v>
      </c>
    </row>
    <row r="4053" spans="2:16">
      <c r="B4053" s="113">
        <v>4049</v>
      </c>
      <c r="C4053" s="113">
        <v>18.399999999999999</v>
      </c>
      <c r="D4053" s="276" t="str">
        <f t="shared" si="126"/>
        <v>0</v>
      </c>
      <c r="L4053" s="114">
        <f>IF(C4053&lt;$G$6,Lähteandmed!$E$45*1.2*1.005*($G$6-O4053),0)</f>
        <v>0</v>
      </c>
      <c r="M4053" s="276" t="str">
        <f>IF(($G$4-Lähteandmed!$H$45*(Kraadpäevad!$G$4-Kraadpäevad!C4053))&gt;Lähteandmed!$I$45,($G$4-Lähteandmed!$H$45*(Kraadpäevad!$G$4-Kraadpäevad!C4053)),Lähteandmed!$I$45)</f>
        <v/>
      </c>
      <c r="N4053" s="114">
        <f>IFERROR(($G$4-M4053)/($G$4-C4053),Lähteandmed!$H$45)</f>
        <v>0</v>
      </c>
      <c r="O4053" s="276">
        <f t="shared" si="127"/>
        <v>18.399999999999999</v>
      </c>
      <c r="P4053" s="276">
        <f>IF(O4053&lt;($G$6-1),Lähteandmed!$E$45*1.2*1.005*(($G$6-1)-O4053),0)</f>
        <v>0</v>
      </c>
    </row>
    <row r="4054" spans="2:16">
      <c r="B4054" s="113">
        <v>4050</v>
      </c>
      <c r="C4054" s="113">
        <v>17.5</v>
      </c>
      <c r="D4054" s="276" t="str">
        <f t="shared" si="126"/>
        <v>0</v>
      </c>
      <c r="L4054" s="114">
        <f>IF(C4054&lt;$G$6,Lähteandmed!$E$45*1.2*1.005*($G$6-O4054),0)</f>
        <v>0.87627959999999994</v>
      </c>
      <c r="M4054" s="276" t="str">
        <f>IF(($G$4-Lähteandmed!$H$45*(Kraadpäevad!$G$4-Kraadpäevad!C4054))&gt;Lähteandmed!$I$45,($G$4-Lähteandmed!$H$45*(Kraadpäevad!$G$4-Kraadpäevad!C4054)),Lähteandmed!$I$45)</f>
        <v/>
      </c>
      <c r="N4054" s="114">
        <f>IFERROR(($G$4-M4054)/($G$4-C4054),Lähteandmed!$H$45)</f>
        <v>0</v>
      </c>
      <c r="O4054" s="276">
        <f t="shared" si="127"/>
        <v>17.5</v>
      </c>
      <c r="P4054" s="276">
        <f>IF(O4054&lt;($G$6-1),Lähteandmed!$E$45*1.2*1.005*(($G$6-1)-O4054),0)</f>
        <v>0</v>
      </c>
    </row>
    <row r="4055" spans="2:16">
      <c r="B4055" s="113">
        <v>4051</v>
      </c>
      <c r="C4055" s="113">
        <v>17</v>
      </c>
      <c r="D4055" s="276" t="str">
        <f t="shared" si="126"/>
        <v>0</v>
      </c>
      <c r="L4055" s="114">
        <f>IF(C4055&lt;$G$6,Lähteandmed!$E$45*1.2*1.005*($G$6-O4055),0)</f>
        <v>1.7525591999999999</v>
      </c>
      <c r="M4055" s="276" t="str">
        <f>IF(($G$4-Lähteandmed!$H$45*(Kraadpäevad!$G$4-Kraadpäevad!C4055))&gt;Lähteandmed!$I$45,($G$4-Lähteandmed!$H$45*(Kraadpäevad!$G$4-Kraadpäevad!C4055)),Lähteandmed!$I$45)</f>
        <v/>
      </c>
      <c r="N4055" s="114">
        <f>IFERROR(($G$4-M4055)/($G$4-C4055),Lähteandmed!$H$45)</f>
        <v>0</v>
      </c>
      <c r="O4055" s="276">
        <f t="shared" si="127"/>
        <v>17</v>
      </c>
      <c r="P4055" s="276">
        <f>IF(O4055&lt;($G$6-1),Lähteandmed!$E$45*1.2*1.005*(($G$6-1)-O4055),0)</f>
        <v>0</v>
      </c>
    </row>
    <row r="4056" spans="2:16">
      <c r="B4056" s="113">
        <v>4052</v>
      </c>
      <c r="C4056" s="113">
        <v>16.5</v>
      </c>
      <c r="D4056" s="276" t="str">
        <f t="shared" si="126"/>
        <v>0</v>
      </c>
      <c r="L4056" s="114">
        <f>IF(C4056&lt;$G$6,Lähteandmed!$E$45*1.2*1.005*($G$6-O4056),0)</f>
        <v>2.6288387999999996</v>
      </c>
      <c r="M4056" s="276" t="str">
        <f>IF(($G$4-Lähteandmed!$H$45*(Kraadpäevad!$G$4-Kraadpäevad!C4056))&gt;Lähteandmed!$I$45,($G$4-Lähteandmed!$H$45*(Kraadpäevad!$G$4-Kraadpäevad!C4056)),Lähteandmed!$I$45)</f>
        <v/>
      </c>
      <c r="N4056" s="114">
        <f>IFERROR(($G$4-M4056)/($G$4-C4056),Lähteandmed!$H$45)</f>
        <v>0</v>
      </c>
      <c r="O4056" s="276">
        <f t="shared" si="127"/>
        <v>16.5</v>
      </c>
      <c r="P4056" s="276">
        <f>IF(O4056&lt;($G$6-1),Lähteandmed!$E$45*1.2*1.005*(($G$6-1)-O4056),0)</f>
        <v>0.87627959999999994</v>
      </c>
    </row>
    <row r="4057" spans="2:16">
      <c r="B4057" s="113">
        <v>4053</v>
      </c>
      <c r="C4057" s="113">
        <v>16</v>
      </c>
      <c r="D4057" s="276" t="str">
        <f t="shared" si="126"/>
        <v>0</v>
      </c>
      <c r="L4057" s="114">
        <f>IF(C4057&lt;$G$6,Lähteandmed!$E$45*1.2*1.005*($G$6-O4057),0)</f>
        <v>3.5051183999999997</v>
      </c>
      <c r="M4057" s="276" t="str">
        <f>IF(($G$4-Lähteandmed!$H$45*(Kraadpäevad!$G$4-Kraadpäevad!C4057))&gt;Lähteandmed!$I$45,($G$4-Lähteandmed!$H$45*(Kraadpäevad!$G$4-Kraadpäevad!C4057)),Lähteandmed!$I$45)</f>
        <v/>
      </c>
      <c r="N4057" s="114">
        <f>IFERROR(($G$4-M4057)/($G$4-C4057),Lähteandmed!$H$45)</f>
        <v>0</v>
      </c>
      <c r="O4057" s="276">
        <f t="shared" si="127"/>
        <v>16</v>
      </c>
      <c r="P4057" s="276">
        <f>IF(O4057&lt;($G$6-1),Lähteandmed!$E$45*1.2*1.005*(($G$6-1)-O4057),0)</f>
        <v>1.7525591999999999</v>
      </c>
    </row>
    <row r="4058" spans="2:16">
      <c r="B4058" s="113">
        <v>4054</v>
      </c>
      <c r="C4058" s="113">
        <v>15.2</v>
      </c>
      <c r="D4058" s="276" t="str">
        <f t="shared" si="126"/>
        <v>0</v>
      </c>
      <c r="L4058" s="114">
        <f>IF(C4058&lt;$G$6,Lähteandmed!$E$45*1.2*1.005*($G$6-O4058),0)</f>
        <v>4.9071657600000007</v>
      </c>
      <c r="M4058" s="276" t="str">
        <f>IF(($G$4-Lähteandmed!$H$45*(Kraadpäevad!$G$4-Kraadpäevad!C4058))&gt;Lähteandmed!$I$45,($G$4-Lähteandmed!$H$45*(Kraadpäevad!$G$4-Kraadpäevad!C4058)),Lähteandmed!$I$45)</f>
        <v/>
      </c>
      <c r="N4058" s="114">
        <f>IFERROR(($G$4-M4058)/($G$4-C4058),Lähteandmed!$H$45)</f>
        <v>0</v>
      </c>
      <c r="O4058" s="276">
        <f t="shared" si="127"/>
        <v>15.2</v>
      </c>
      <c r="P4058" s="276">
        <f>IF(O4058&lt;($G$6-1),Lähteandmed!$E$45*1.2*1.005*(($G$6-1)-O4058),0)</f>
        <v>3.1546065600000008</v>
      </c>
    </row>
    <row r="4059" spans="2:16">
      <c r="B4059" s="113">
        <v>4055</v>
      </c>
      <c r="C4059" s="113">
        <v>14.3</v>
      </c>
      <c r="D4059" s="276" t="str">
        <f t="shared" si="126"/>
        <v>0</v>
      </c>
      <c r="L4059" s="114">
        <f>IF(C4059&lt;$G$6,Lähteandmed!$E$45*1.2*1.005*($G$6-O4059),0)</f>
        <v>6.4844690399999987</v>
      </c>
      <c r="M4059" s="276" t="str">
        <f>IF(($G$4-Lähteandmed!$H$45*(Kraadpäevad!$G$4-Kraadpäevad!C4059))&gt;Lähteandmed!$I$45,($G$4-Lähteandmed!$H$45*(Kraadpäevad!$G$4-Kraadpäevad!C4059)),Lähteandmed!$I$45)</f>
        <v/>
      </c>
      <c r="N4059" s="114">
        <f>IFERROR(($G$4-M4059)/($G$4-C4059),Lähteandmed!$H$45)</f>
        <v>0</v>
      </c>
      <c r="O4059" s="276">
        <f t="shared" si="127"/>
        <v>14.3</v>
      </c>
      <c r="P4059" s="276">
        <f>IF(O4059&lt;($G$6-1),Lähteandmed!$E$45*1.2*1.005*(($G$6-1)-O4059),0)</f>
        <v>4.7319098399999984</v>
      </c>
    </row>
    <row r="4060" spans="2:16">
      <c r="B4060" s="113">
        <v>4056</v>
      </c>
      <c r="C4060" s="113">
        <v>13.5</v>
      </c>
      <c r="D4060" s="276" t="str">
        <f t="shared" si="126"/>
        <v>0</v>
      </c>
      <c r="L4060" s="114">
        <f>IF(C4060&lt;$G$6,Lähteandmed!$E$45*1.2*1.005*($G$6-O4060),0)</f>
        <v>7.8865163999999996</v>
      </c>
      <c r="M4060" s="276" t="str">
        <f>IF(($G$4-Lähteandmed!$H$45*(Kraadpäevad!$G$4-Kraadpäevad!C4060))&gt;Lähteandmed!$I$45,($G$4-Lähteandmed!$H$45*(Kraadpäevad!$G$4-Kraadpäevad!C4060)),Lähteandmed!$I$45)</f>
        <v/>
      </c>
      <c r="N4060" s="114">
        <f>IFERROR(($G$4-M4060)/($G$4-C4060),Lähteandmed!$H$45)</f>
        <v>0</v>
      </c>
      <c r="O4060" s="276">
        <f t="shared" si="127"/>
        <v>13.5</v>
      </c>
      <c r="P4060" s="276">
        <f>IF(O4060&lt;($G$6-1),Lähteandmed!$E$45*1.2*1.005*(($G$6-1)-O4060),0)</f>
        <v>6.1339571999999993</v>
      </c>
    </row>
    <row r="4061" spans="2:16">
      <c r="B4061" s="113">
        <v>4057</v>
      </c>
      <c r="C4061" s="113">
        <v>13</v>
      </c>
      <c r="D4061" s="276" t="str">
        <f t="shared" si="126"/>
        <v>0</v>
      </c>
      <c r="L4061" s="114">
        <f>IF(C4061&lt;$G$6,Lähteandmed!$E$45*1.2*1.005*($G$6-O4061),0)</f>
        <v>8.7627959999999998</v>
      </c>
      <c r="M4061" s="276" t="str">
        <f>IF(($G$4-Lähteandmed!$H$45*(Kraadpäevad!$G$4-Kraadpäevad!C4061))&gt;Lähteandmed!$I$45,($G$4-Lähteandmed!$H$45*(Kraadpäevad!$G$4-Kraadpäevad!C4061)),Lähteandmed!$I$45)</f>
        <v/>
      </c>
      <c r="N4061" s="114">
        <f>IFERROR(($G$4-M4061)/($G$4-C4061),Lähteandmed!$H$45)</f>
        <v>0</v>
      </c>
      <c r="O4061" s="276">
        <f t="shared" si="127"/>
        <v>13</v>
      </c>
      <c r="P4061" s="276">
        <f>IF(O4061&lt;($G$6-1),Lähteandmed!$E$45*1.2*1.005*(($G$6-1)-O4061),0)</f>
        <v>7.0102367999999995</v>
      </c>
    </row>
    <row r="4062" spans="2:16">
      <c r="B4062" s="113">
        <v>4058</v>
      </c>
      <c r="C4062" s="113">
        <v>12.5</v>
      </c>
      <c r="D4062" s="276" t="str">
        <f t="shared" si="126"/>
        <v>0</v>
      </c>
      <c r="L4062" s="114">
        <f>IF(C4062&lt;$G$6,Lähteandmed!$E$45*1.2*1.005*($G$6-O4062),0)</f>
        <v>9.6390756</v>
      </c>
      <c r="M4062" s="276" t="str">
        <f>IF(($G$4-Lähteandmed!$H$45*(Kraadpäevad!$G$4-Kraadpäevad!C4062))&gt;Lähteandmed!$I$45,($G$4-Lähteandmed!$H$45*(Kraadpäevad!$G$4-Kraadpäevad!C4062)),Lähteandmed!$I$45)</f>
        <v/>
      </c>
      <c r="N4062" s="114">
        <f>IFERROR(($G$4-M4062)/($G$4-C4062),Lähteandmed!$H$45)</f>
        <v>0</v>
      </c>
      <c r="O4062" s="276">
        <f t="shared" si="127"/>
        <v>12.5</v>
      </c>
      <c r="P4062" s="276">
        <f>IF(O4062&lt;($G$6-1),Lähteandmed!$E$45*1.2*1.005*(($G$6-1)-O4062),0)</f>
        <v>7.8865163999999996</v>
      </c>
    </row>
    <row r="4063" spans="2:16">
      <c r="B4063" s="113">
        <v>4059</v>
      </c>
      <c r="C4063" s="113">
        <v>12</v>
      </c>
      <c r="D4063" s="276" t="str">
        <f t="shared" si="126"/>
        <v>0</v>
      </c>
      <c r="L4063" s="114">
        <f>IF(C4063&lt;$G$6,Lähteandmed!$E$45*1.2*1.005*($G$6-O4063),0)</f>
        <v>10.515355199999998</v>
      </c>
      <c r="M4063" s="276" t="str">
        <f>IF(($G$4-Lähteandmed!$H$45*(Kraadpäevad!$G$4-Kraadpäevad!C4063))&gt;Lähteandmed!$I$45,($G$4-Lähteandmed!$H$45*(Kraadpäevad!$G$4-Kraadpäevad!C4063)),Lähteandmed!$I$45)</f>
        <v/>
      </c>
      <c r="N4063" s="114">
        <f>IFERROR(($G$4-M4063)/($G$4-C4063),Lähteandmed!$H$45)</f>
        <v>0</v>
      </c>
      <c r="O4063" s="276">
        <f t="shared" si="127"/>
        <v>12</v>
      </c>
      <c r="P4063" s="276">
        <f>IF(O4063&lt;($G$6-1),Lähteandmed!$E$45*1.2*1.005*(($G$6-1)-O4063),0)</f>
        <v>8.7627959999999998</v>
      </c>
    </row>
    <row r="4064" spans="2:16">
      <c r="B4064" s="113">
        <v>4060</v>
      </c>
      <c r="C4064" s="113">
        <v>11.6</v>
      </c>
      <c r="D4064" s="276" t="str">
        <f t="shared" si="126"/>
        <v>0</v>
      </c>
      <c r="L4064" s="114">
        <f>IF(C4064&lt;$G$6,Lähteandmed!$E$45*1.2*1.005*($G$6-O4064),0)</f>
        <v>11.216378880000001</v>
      </c>
      <c r="M4064" s="276" t="str">
        <f>IF(($G$4-Lähteandmed!$H$45*(Kraadpäevad!$G$4-Kraadpäevad!C4064))&gt;Lähteandmed!$I$45,($G$4-Lähteandmed!$H$45*(Kraadpäevad!$G$4-Kraadpäevad!C4064)),Lähteandmed!$I$45)</f>
        <v/>
      </c>
      <c r="N4064" s="114">
        <f>IFERROR(($G$4-M4064)/($G$4-C4064),Lähteandmed!$H$45)</f>
        <v>0</v>
      </c>
      <c r="O4064" s="276">
        <f t="shared" si="127"/>
        <v>11.6</v>
      </c>
      <c r="P4064" s="276">
        <f>IF(O4064&lt;($G$6-1),Lähteandmed!$E$45*1.2*1.005*(($G$6-1)-O4064),0)</f>
        <v>9.4638196800000003</v>
      </c>
    </row>
    <row r="4065" spans="2:16">
      <c r="B4065" s="113">
        <v>4061</v>
      </c>
      <c r="C4065" s="113">
        <v>11.1</v>
      </c>
      <c r="D4065" s="276" t="str">
        <f t="shared" si="126"/>
        <v>0</v>
      </c>
      <c r="L4065" s="114">
        <f>IF(C4065&lt;$G$6,Lähteandmed!$E$45*1.2*1.005*($G$6-O4065),0)</f>
        <v>12.092658479999999</v>
      </c>
      <c r="M4065" s="276" t="str">
        <f>IF(($G$4-Lähteandmed!$H$45*(Kraadpäevad!$G$4-Kraadpäevad!C4065))&gt;Lähteandmed!$I$45,($G$4-Lähteandmed!$H$45*(Kraadpäevad!$G$4-Kraadpäevad!C4065)),Lähteandmed!$I$45)</f>
        <v/>
      </c>
      <c r="N4065" s="114">
        <f>IFERROR(($G$4-M4065)/($G$4-C4065),Lähteandmed!$H$45)</f>
        <v>0</v>
      </c>
      <c r="O4065" s="276">
        <f t="shared" si="127"/>
        <v>11.1</v>
      </c>
      <c r="P4065" s="276">
        <f>IF(O4065&lt;($G$6-1),Lähteandmed!$E$45*1.2*1.005*(($G$6-1)-O4065),0)</f>
        <v>10.34009928</v>
      </c>
    </row>
    <row r="4066" spans="2:16">
      <c r="B4066" s="113">
        <v>4062</v>
      </c>
      <c r="C4066" s="113">
        <v>10.7</v>
      </c>
      <c r="D4066" s="276" t="str">
        <f t="shared" si="126"/>
        <v>0</v>
      </c>
      <c r="L4066" s="114">
        <f>IF(C4066&lt;$G$6,Lähteandmed!$E$45*1.2*1.005*($G$6-O4066),0)</f>
        <v>12.793682159999999</v>
      </c>
      <c r="M4066" s="276" t="str">
        <f>IF(($G$4-Lähteandmed!$H$45*(Kraadpäevad!$G$4-Kraadpäevad!C4066))&gt;Lähteandmed!$I$45,($G$4-Lähteandmed!$H$45*(Kraadpäevad!$G$4-Kraadpäevad!C4066)),Lähteandmed!$I$45)</f>
        <v/>
      </c>
      <c r="N4066" s="114">
        <f>IFERROR(($G$4-M4066)/($G$4-C4066),Lähteandmed!$H$45)</f>
        <v>0</v>
      </c>
      <c r="O4066" s="276">
        <f t="shared" si="127"/>
        <v>10.7</v>
      </c>
      <c r="P4066" s="276">
        <f>IF(O4066&lt;($G$6-1),Lähteandmed!$E$45*1.2*1.005*(($G$6-1)-O4066),0)</f>
        <v>11.041122960000001</v>
      </c>
    </row>
    <row r="4067" spans="2:16">
      <c r="B4067" s="113">
        <v>4063</v>
      </c>
      <c r="C4067" s="113">
        <v>12.4</v>
      </c>
      <c r="D4067" s="276" t="str">
        <f t="shared" si="126"/>
        <v>0</v>
      </c>
      <c r="L4067" s="114">
        <f>IF(C4067&lt;$G$6,Lähteandmed!$E$45*1.2*1.005*($G$6-O4067),0)</f>
        <v>9.8143315199999979</v>
      </c>
      <c r="M4067" s="276" t="str">
        <f>IF(($G$4-Lähteandmed!$H$45*(Kraadpäevad!$G$4-Kraadpäevad!C4067))&gt;Lähteandmed!$I$45,($G$4-Lähteandmed!$H$45*(Kraadpäevad!$G$4-Kraadpäevad!C4067)),Lähteandmed!$I$45)</f>
        <v/>
      </c>
      <c r="N4067" s="114">
        <f>IFERROR(($G$4-M4067)/($G$4-C4067),Lähteandmed!$H$45)</f>
        <v>0</v>
      </c>
      <c r="O4067" s="276">
        <f t="shared" si="127"/>
        <v>12.4</v>
      </c>
      <c r="P4067" s="276">
        <f>IF(O4067&lt;($G$6-1),Lähteandmed!$E$45*1.2*1.005*(($G$6-1)-O4067),0)</f>
        <v>8.0617723199999993</v>
      </c>
    </row>
    <row r="4068" spans="2:16">
      <c r="B4068" s="113">
        <v>4064</v>
      </c>
      <c r="C4068" s="113">
        <v>14.1</v>
      </c>
      <c r="D4068" s="276" t="str">
        <f t="shared" si="126"/>
        <v>0</v>
      </c>
      <c r="L4068" s="114">
        <f>IF(C4068&lt;$G$6,Lähteandmed!$E$45*1.2*1.005*($G$6-O4068),0)</f>
        <v>6.8349808799999998</v>
      </c>
      <c r="M4068" s="276" t="str">
        <f>IF(($G$4-Lähteandmed!$H$45*(Kraadpäevad!$G$4-Kraadpäevad!C4068))&gt;Lähteandmed!$I$45,($G$4-Lähteandmed!$H$45*(Kraadpäevad!$G$4-Kraadpäevad!C4068)),Lähteandmed!$I$45)</f>
        <v/>
      </c>
      <c r="N4068" s="114">
        <f>IFERROR(($G$4-M4068)/($G$4-C4068),Lähteandmed!$H$45)</f>
        <v>0</v>
      </c>
      <c r="O4068" s="276">
        <f t="shared" si="127"/>
        <v>14.1</v>
      </c>
      <c r="P4068" s="276">
        <f>IF(O4068&lt;($G$6-1),Lähteandmed!$E$45*1.2*1.005*(($G$6-1)-O4068),0)</f>
        <v>5.0824216800000004</v>
      </c>
    </row>
    <row r="4069" spans="2:16">
      <c r="B4069" s="113">
        <v>4065</v>
      </c>
      <c r="C4069" s="113">
        <v>15.8</v>
      </c>
      <c r="D4069" s="276" t="str">
        <f t="shared" si="126"/>
        <v>0</v>
      </c>
      <c r="L4069" s="114">
        <f>IF(C4069&lt;$G$6,Lähteandmed!$E$45*1.2*1.005*($G$6-O4069),0)</f>
        <v>3.8556302399999987</v>
      </c>
      <c r="M4069" s="276" t="str">
        <f>IF(($G$4-Lähteandmed!$H$45*(Kraadpäevad!$G$4-Kraadpäevad!C4069))&gt;Lähteandmed!$I$45,($G$4-Lähteandmed!$H$45*(Kraadpäevad!$G$4-Kraadpäevad!C4069)),Lähteandmed!$I$45)</f>
        <v/>
      </c>
      <c r="N4069" s="114">
        <f>IFERROR(($G$4-M4069)/($G$4-C4069),Lähteandmed!$H$45)</f>
        <v>0</v>
      </c>
      <c r="O4069" s="276">
        <f t="shared" si="127"/>
        <v>15.8</v>
      </c>
      <c r="P4069" s="276">
        <f>IF(O4069&lt;($G$6-1),Lähteandmed!$E$45*1.2*1.005*(($G$6-1)-O4069),0)</f>
        <v>2.1030710399999988</v>
      </c>
    </row>
    <row r="4070" spans="2:16">
      <c r="B4070" s="113">
        <v>4066</v>
      </c>
      <c r="C4070" s="113">
        <v>16.7</v>
      </c>
      <c r="D4070" s="276" t="str">
        <f t="shared" si="126"/>
        <v>0</v>
      </c>
      <c r="L4070" s="114">
        <f>IF(C4070&lt;$G$6,Lähteandmed!$E$45*1.2*1.005*($G$6-O4070),0)</f>
        <v>2.2783269600000011</v>
      </c>
      <c r="M4070" s="276" t="str">
        <f>IF(($G$4-Lähteandmed!$H$45*(Kraadpäevad!$G$4-Kraadpäevad!C4070))&gt;Lähteandmed!$I$45,($G$4-Lähteandmed!$H$45*(Kraadpäevad!$G$4-Kraadpäevad!C4070)),Lähteandmed!$I$45)</f>
        <v/>
      </c>
      <c r="N4070" s="114">
        <f>IFERROR(($G$4-M4070)/($G$4-C4070),Lähteandmed!$H$45)</f>
        <v>0</v>
      </c>
      <c r="O4070" s="276">
        <f t="shared" si="127"/>
        <v>16.7</v>
      </c>
      <c r="P4070" s="276">
        <f>IF(O4070&lt;($G$6-1),Lähteandmed!$E$45*1.2*1.005*(($G$6-1)-O4070),0)</f>
        <v>0.52576776000000125</v>
      </c>
    </row>
    <row r="4071" spans="2:16">
      <c r="B4071" s="113">
        <v>4067</v>
      </c>
      <c r="C4071" s="113">
        <v>17.600000000000001</v>
      </c>
      <c r="D4071" s="276" t="str">
        <f t="shared" si="126"/>
        <v>0</v>
      </c>
      <c r="L4071" s="114">
        <f>IF(C4071&lt;$G$6,Lähteandmed!$E$45*1.2*1.005*($G$6-O4071),0)</f>
        <v>0.70102367999999748</v>
      </c>
      <c r="M4071" s="276" t="str">
        <f>IF(($G$4-Lähteandmed!$H$45*(Kraadpäevad!$G$4-Kraadpäevad!C4071))&gt;Lähteandmed!$I$45,($G$4-Lähteandmed!$H$45*(Kraadpäevad!$G$4-Kraadpäevad!C4071)),Lähteandmed!$I$45)</f>
        <v/>
      </c>
      <c r="N4071" s="114">
        <f>IFERROR(($G$4-M4071)/($G$4-C4071),Lähteandmed!$H$45)</f>
        <v>0</v>
      </c>
      <c r="O4071" s="276">
        <f t="shared" si="127"/>
        <v>17.600000000000001</v>
      </c>
      <c r="P4071" s="276">
        <f>IF(O4071&lt;($G$6-1),Lähteandmed!$E$45*1.2*1.005*(($G$6-1)-O4071),0)</f>
        <v>0</v>
      </c>
    </row>
    <row r="4072" spans="2:16">
      <c r="B4072" s="113">
        <v>4068</v>
      </c>
      <c r="C4072" s="113">
        <v>18.5</v>
      </c>
      <c r="D4072" s="276" t="str">
        <f t="shared" si="126"/>
        <v>0</v>
      </c>
      <c r="L4072" s="114">
        <f>IF(C4072&lt;$G$6,Lähteandmed!$E$45*1.2*1.005*($G$6-O4072),0)</f>
        <v>0</v>
      </c>
      <c r="M4072" s="276" t="str">
        <f>IF(($G$4-Lähteandmed!$H$45*(Kraadpäevad!$G$4-Kraadpäevad!C4072))&gt;Lähteandmed!$I$45,($G$4-Lähteandmed!$H$45*(Kraadpäevad!$G$4-Kraadpäevad!C4072)),Lähteandmed!$I$45)</f>
        <v/>
      </c>
      <c r="N4072" s="114">
        <f>IFERROR(($G$4-M4072)/($G$4-C4072),Lähteandmed!$H$45)</f>
        <v>0</v>
      </c>
      <c r="O4072" s="276">
        <f t="shared" si="127"/>
        <v>18.5</v>
      </c>
      <c r="P4072" s="276">
        <f>IF(O4072&lt;($G$6-1),Lähteandmed!$E$45*1.2*1.005*(($G$6-1)-O4072),0)</f>
        <v>0</v>
      </c>
    </row>
    <row r="4073" spans="2:16">
      <c r="B4073" s="113">
        <v>4069</v>
      </c>
      <c r="C4073" s="113">
        <v>19.399999999999999</v>
      </c>
      <c r="D4073" s="276" t="str">
        <f t="shared" si="126"/>
        <v>0</v>
      </c>
      <c r="L4073" s="114">
        <f>IF(C4073&lt;$G$6,Lähteandmed!$E$45*1.2*1.005*($G$6-O4073),0)</f>
        <v>0</v>
      </c>
      <c r="M4073" s="276" t="str">
        <f>IF(($G$4-Lähteandmed!$H$45*(Kraadpäevad!$G$4-Kraadpäevad!C4073))&gt;Lähteandmed!$I$45,($G$4-Lähteandmed!$H$45*(Kraadpäevad!$G$4-Kraadpäevad!C4073)),Lähteandmed!$I$45)</f>
        <v/>
      </c>
      <c r="N4073" s="114">
        <f>IFERROR(($G$4-M4073)/($G$4-C4073),Lähteandmed!$H$45)</f>
        <v>0</v>
      </c>
      <c r="O4073" s="276">
        <f t="shared" si="127"/>
        <v>19.399999999999999</v>
      </c>
      <c r="P4073" s="276">
        <f>IF(O4073&lt;($G$6-1),Lähteandmed!$E$45*1.2*1.005*(($G$6-1)-O4073),0)</f>
        <v>0</v>
      </c>
    </row>
    <row r="4074" spans="2:16">
      <c r="B4074" s="113">
        <v>4070</v>
      </c>
      <c r="C4074" s="113">
        <v>20.2</v>
      </c>
      <c r="D4074" s="276" t="str">
        <f t="shared" si="126"/>
        <v>0</v>
      </c>
      <c r="L4074" s="114">
        <f>IF(C4074&lt;$G$6,Lähteandmed!$E$45*1.2*1.005*($G$6-O4074),0)</f>
        <v>0</v>
      </c>
      <c r="M4074" s="276" t="str">
        <f>IF(($G$4-Lähteandmed!$H$45*(Kraadpäevad!$G$4-Kraadpäevad!C4074))&gt;Lähteandmed!$I$45,($G$4-Lähteandmed!$H$45*(Kraadpäevad!$G$4-Kraadpäevad!C4074)),Lähteandmed!$I$45)</f>
        <v/>
      </c>
      <c r="N4074" s="114">
        <f>IFERROR(($G$4-M4074)/($G$4-C4074),Lähteandmed!$H$45)</f>
        <v>0</v>
      </c>
      <c r="O4074" s="276">
        <f t="shared" si="127"/>
        <v>20.2</v>
      </c>
      <c r="P4074" s="276">
        <f>IF(O4074&lt;($G$6-1),Lähteandmed!$E$45*1.2*1.005*(($G$6-1)-O4074),0)</f>
        <v>0</v>
      </c>
    </row>
    <row r="4075" spans="2:16">
      <c r="B4075" s="113">
        <v>4071</v>
      </c>
      <c r="C4075" s="113">
        <v>21.1</v>
      </c>
      <c r="D4075" s="276" t="str">
        <f t="shared" si="126"/>
        <v>0</v>
      </c>
      <c r="L4075" s="114">
        <f>IF(C4075&lt;$G$6,Lähteandmed!$E$45*1.2*1.005*($G$6-O4075),0)</f>
        <v>0</v>
      </c>
      <c r="M4075" s="276" t="str">
        <f>IF(($G$4-Lähteandmed!$H$45*(Kraadpäevad!$G$4-Kraadpäevad!C4075))&gt;Lähteandmed!$I$45,($G$4-Lähteandmed!$H$45*(Kraadpäevad!$G$4-Kraadpäevad!C4075)),Lähteandmed!$I$45)</f>
        <v/>
      </c>
      <c r="N4075" s="114">
        <f>IFERROR(($G$4-M4075)/($G$4-C4075),Lähteandmed!$H$45)</f>
        <v>0</v>
      </c>
      <c r="O4075" s="276">
        <f t="shared" si="127"/>
        <v>21.1</v>
      </c>
      <c r="P4075" s="276">
        <f>IF(O4075&lt;($G$6-1),Lähteandmed!$E$45*1.2*1.005*(($G$6-1)-O4075),0)</f>
        <v>0</v>
      </c>
    </row>
    <row r="4076" spans="2:16">
      <c r="B4076" s="113">
        <v>4072</v>
      </c>
      <c r="C4076" s="113">
        <v>21.1</v>
      </c>
      <c r="D4076" s="276" t="str">
        <f t="shared" si="126"/>
        <v>0</v>
      </c>
      <c r="L4076" s="114">
        <f>IF(C4076&lt;$G$6,Lähteandmed!$E$45*1.2*1.005*($G$6-O4076),0)</f>
        <v>0</v>
      </c>
      <c r="M4076" s="276" t="str">
        <f>IF(($G$4-Lähteandmed!$H$45*(Kraadpäevad!$G$4-Kraadpäevad!C4076))&gt;Lähteandmed!$I$45,($G$4-Lähteandmed!$H$45*(Kraadpäevad!$G$4-Kraadpäevad!C4076)),Lähteandmed!$I$45)</f>
        <v/>
      </c>
      <c r="N4076" s="114">
        <f>IFERROR(($G$4-M4076)/($G$4-C4076),Lähteandmed!$H$45)</f>
        <v>0</v>
      </c>
      <c r="O4076" s="276">
        <f t="shared" si="127"/>
        <v>21.1</v>
      </c>
      <c r="P4076" s="276">
        <f>IF(O4076&lt;($G$6-1),Lähteandmed!$E$45*1.2*1.005*(($G$6-1)-O4076),0)</f>
        <v>0</v>
      </c>
    </row>
    <row r="4077" spans="2:16">
      <c r="B4077" s="113">
        <v>4073</v>
      </c>
      <c r="C4077" s="113">
        <v>21.2</v>
      </c>
      <c r="D4077" s="276" t="str">
        <f t="shared" si="126"/>
        <v>0</v>
      </c>
      <c r="L4077" s="114">
        <f>IF(C4077&lt;$G$6,Lähteandmed!$E$45*1.2*1.005*($G$6-O4077),0)</f>
        <v>0</v>
      </c>
      <c r="M4077" s="276" t="str">
        <f>IF(($G$4-Lähteandmed!$H$45*(Kraadpäevad!$G$4-Kraadpäevad!C4077))&gt;Lähteandmed!$I$45,($G$4-Lähteandmed!$H$45*(Kraadpäevad!$G$4-Kraadpäevad!C4077)),Lähteandmed!$I$45)</f>
        <v/>
      </c>
      <c r="N4077" s="114">
        <f>IFERROR(($G$4-M4077)/($G$4-C4077),Lähteandmed!$H$45)</f>
        <v>0</v>
      </c>
      <c r="O4077" s="276">
        <f t="shared" si="127"/>
        <v>21.2</v>
      </c>
      <c r="P4077" s="276">
        <f>IF(O4077&lt;($G$6-1),Lähteandmed!$E$45*1.2*1.005*(($G$6-1)-O4077),0)</f>
        <v>0</v>
      </c>
    </row>
    <row r="4078" spans="2:16">
      <c r="B4078" s="113">
        <v>4074</v>
      </c>
      <c r="C4078" s="113">
        <v>21.2</v>
      </c>
      <c r="D4078" s="276" t="str">
        <f t="shared" si="126"/>
        <v>0</v>
      </c>
      <c r="L4078" s="114">
        <f>IF(C4078&lt;$G$6,Lähteandmed!$E$45*1.2*1.005*($G$6-O4078),0)</f>
        <v>0</v>
      </c>
      <c r="M4078" s="276" t="str">
        <f>IF(($G$4-Lähteandmed!$H$45*(Kraadpäevad!$G$4-Kraadpäevad!C4078))&gt;Lähteandmed!$I$45,($G$4-Lähteandmed!$H$45*(Kraadpäevad!$G$4-Kraadpäevad!C4078)),Lähteandmed!$I$45)</f>
        <v/>
      </c>
      <c r="N4078" s="114">
        <f>IFERROR(($G$4-M4078)/($G$4-C4078),Lähteandmed!$H$45)</f>
        <v>0</v>
      </c>
      <c r="O4078" s="276">
        <f t="shared" si="127"/>
        <v>21.2</v>
      </c>
      <c r="P4078" s="276">
        <f>IF(O4078&lt;($G$6-1),Lähteandmed!$E$45*1.2*1.005*(($G$6-1)-O4078),0)</f>
        <v>0</v>
      </c>
    </row>
    <row r="4079" spans="2:16">
      <c r="B4079" s="113">
        <v>4075</v>
      </c>
      <c r="C4079" s="113">
        <v>20.100000000000001</v>
      </c>
      <c r="D4079" s="276" t="str">
        <f t="shared" si="126"/>
        <v>0</v>
      </c>
      <c r="L4079" s="114">
        <f>IF(C4079&lt;$G$6,Lähteandmed!$E$45*1.2*1.005*($G$6-O4079),0)</f>
        <v>0</v>
      </c>
      <c r="M4079" s="276" t="str">
        <f>IF(($G$4-Lähteandmed!$H$45*(Kraadpäevad!$G$4-Kraadpäevad!C4079))&gt;Lähteandmed!$I$45,($G$4-Lähteandmed!$H$45*(Kraadpäevad!$G$4-Kraadpäevad!C4079)),Lähteandmed!$I$45)</f>
        <v/>
      </c>
      <c r="N4079" s="114">
        <f>IFERROR(($G$4-M4079)/($G$4-C4079),Lähteandmed!$H$45)</f>
        <v>0</v>
      </c>
      <c r="O4079" s="276">
        <f t="shared" si="127"/>
        <v>20.100000000000001</v>
      </c>
      <c r="P4079" s="276">
        <f>IF(O4079&lt;($G$6-1),Lähteandmed!$E$45*1.2*1.005*(($G$6-1)-O4079),0)</f>
        <v>0</v>
      </c>
    </row>
    <row r="4080" spans="2:16">
      <c r="B4080" s="113">
        <v>4076</v>
      </c>
      <c r="C4080" s="113">
        <v>19</v>
      </c>
      <c r="D4080" s="276" t="str">
        <f t="shared" si="126"/>
        <v>0</v>
      </c>
      <c r="L4080" s="114">
        <f>IF(C4080&lt;$G$6,Lähteandmed!$E$45*1.2*1.005*($G$6-O4080),0)</f>
        <v>0</v>
      </c>
      <c r="M4080" s="276" t="str">
        <f>IF(($G$4-Lähteandmed!$H$45*(Kraadpäevad!$G$4-Kraadpäevad!C4080))&gt;Lähteandmed!$I$45,($G$4-Lähteandmed!$H$45*(Kraadpäevad!$G$4-Kraadpäevad!C4080)),Lähteandmed!$I$45)</f>
        <v/>
      </c>
      <c r="N4080" s="114">
        <f>IFERROR(($G$4-M4080)/($G$4-C4080),Lähteandmed!$H$45)</f>
        <v>0</v>
      </c>
      <c r="O4080" s="276">
        <f t="shared" si="127"/>
        <v>19</v>
      </c>
      <c r="P4080" s="276">
        <f>IF(O4080&lt;($G$6-1),Lähteandmed!$E$45*1.2*1.005*(($G$6-1)-O4080),0)</f>
        <v>0</v>
      </c>
    </row>
    <row r="4081" spans="2:16">
      <c r="B4081" s="113">
        <v>4077</v>
      </c>
      <c r="C4081" s="113">
        <v>17.899999999999999</v>
      </c>
      <c r="D4081" s="276" t="str">
        <f t="shared" si="126"/>
        <v>0</v>
      </c>
      <c r="L4081" s="114">
        <f>IF(C4081&lt;$G$6,Lähteandmed!$E$45*1.2*1.005*($G$6-O4081),0)</f>
        <v>0.17525592000000248</v>
      </c>
      <c r="M4081" s="276" t="str">
        <f>IF(($G$4-Lähteandmed!$H$45*(Kraadpäevad!$G$4-Kraadpäevad!C4081))&gt;Lähteandmed!$I$45,($G$4-Lähteandmed!$H$45*(Kraadpäevad!$G$4-Kraadpäevad!C4081)),Lähteandmed!$I$45)</f>
        <v/>
      </c>
      <c r="N4081" s="114">
        <f>IFERROR(($G$4-M4081)/($G$4-C4081),Lähteandmed!$H$45)</f>
        <v>0</v>
      </c>
      <c r="O4081" s="276">
        <f t="shared" si="127"/>
        <v>17.899999999999999</v>
      </c>
      <c r="P4081" s="276">
        <f>IF(O4081&lt;($G$6-1),Lähteandmed!$E$45*1.2*1.005*(($G$6-1)-O4081),0)</f>
        <v>0</v>
      </c>
    </row>
    <row r="4082" spans="2:16">
      <c r="B4082" s="113">
        <v>4078</v>
      </c>
      <c r="C4082" s="113">
        <v>16.7</v>
      </c>
      <c r="D4082" s="276" t="str">
        <f t="shared" si="126"/>
        <v>0</v>
      </c>
      <c r="L4082" s="114">
        <f>IF(C4082&lt;$G$6,Lähteandmed!$E$45*1.2*1.005*($G$6-O4082),0)</f>
        <v>2.2783269600000011</v>
      </c>
      <c r="M4082" s="276" t="str">
        <f>IF(($G$4-Lähteandmed!$H$45*(Kraadpäevad!$G$4-Kraadpäevad!C4082))&gt;Lähteandmed!$I$45,($G$4-Lähteandmed!$H$45*(Kraadpäevad!$G$4-Kraadpäevad!C4082)),Lähteandmed!$I$45)</f>
        <v/>
      </c>
      <c r="N4082" s="114">
        <f>IFERROR(($G$4-M4082)/($G$4-C4082),Lähteandmed!$H$45)</f>
        <v>0</v>
      </c>
      <c r="O4082" s="276">
        <f t="shared" si="127"/>
        <v>16.7</v>
      </c>
      <c r="P4082" s="276">
        <f>IF(O4082&lt;($G$6-1),Lähteandmed!$E$45*1.2*1.005*(($G$6-1)-O4082),0)</f>
        <v>0.52576776000000125</v>
      </c>
    </row>
    <row r="4083" spans="2:16">
      <c r="B4083" s="113">
        <v>4079</v>
      </c>
      <c r="C4083" s="113">
        <v>15.5</v>
      </c>
      <c r="D4083" s="276" t="str">
        <f t="shared" si="126"/>
        <v>0</v>
      </c>
      <c r="L4083" s="114">
        <f>IF(C4083&lt;$G$6,Lähteandmed!$E$45*1.2*1.005*($G$6-O4083),0)</f>
        <v>4.3813979999999999</v>
      </c>
      <c r="M4083" s="276" t="str">
        <f>IF(($G$4-Lähteandmed!$H$45*(Kraadpäevad!$G$4-Kraadpäevad!C4083))&gt;Lähteandmed!$I$45,($G$4-Lähteandmed!$H$45*(Kraadpäevad!$G$4-Kraadpäevad!C4083)),Lähteandmed!$I$45)</f>
        <v/>
      </c>
      <c r="N4083" s="114">
        <f>IFERROR(($G$4-M4083)/($G$4-C4083),Lähteandmed!$H$45)</f>
        <v>0</v>
      </c>
      <c r="O4083" s="276">
        <f t="shared" si="127"/>
        <v>15.5</v>
      </c>
      <c r="P4083" s="276">
        <f>IF(O4083&lt;($G$6-1),Lähteandmed!$E$45*1.2*1.005*(($G$6-1)-O4083),0)</f>
        <v>2.6288387999999996</v>
      </c>
    </row>
    <row r="4084" spans="2:16">
      <c r="B4084" s="113">
        <v>4080</v>
      </c>
      <c r="C4084" s="113">
        <v>14.3</v>
      </c>
      <c r="D4084" s="276" t="str">
        <f t="shared" si="126"/>
        <v>0</v>
      </c>
      <c r="L4084" s="114">
        <f>IF(C4084&lt;$G$6,Lähteandmed!$E$45*1.2*1.005*($G$6-O4084),0)</f>
        <v>6.4844690399999987</v>
      </c>
      <c r="M4084" s="276" t="str">
        <f>IF(($G$4-Lähteandmed!$H$45*(Kraadpäevad!$G$4-Kraadpäevad!C4084))&gt;Lähteandmed!$I$45,($G$4-Lähteandmed!$H$45*(Kraadpäevad!$G$4-Kraadpäevad!C4084)),Lähteandmed!$I$45)</f>
        <v/>
      </c>
      <c r="N4084" s="114">
        <f>IFERROR(($G$4-M4084)/($G$4-C4084),Lähteandmed!$H$45)</f>
        <v>0</v>
      </c>
      <c r="O4084" s="276">
        <f t="shared" si="127"/>
        <v>14.3</v>
      </c>
      <c r="P4084" s="276">
        <f>IF(O4084&lt;($G$6-1),Lähteandmed!$E$45*1.2*1.005*(($G$6-1)-O4084),0)</f>
        <v>4.7319098399999984</v>
      </c>
    </row>
    <row r="4085" spans="2:16">
      <c r="B4085" s="113">
        <v>4081</v>
      </c>
      <c r="C4085" s="113">
        <v>14.1</v>
      </c>
      <c r="D4085" s="276" t="str">
        <f t="shared" si="126"/>
        <v>0</v>
      </c>
      <c r="L4085" s="114">
        <f>IF(C4085&lt;$G$6,Lähteandmed!$E$45*1.2*1.005*($G$6-O4085),0)</f>
        <v>6.8349808799999998</v>
      </c>
      <c r="M4085" s="276" t="str">
        <f>IF(($G$4-Lähteandmed!$H$45*(Kraadpäevad!$G$4-Kraadpäevad!C4085))&gt;Lähteandmed!$I$45,($G$4-Lähteandmed!$H$45*(Kraadpäevad!$G$4-Kraadpäevad!C4085)),Lähteandmed!$I$45)</f>
        <v/>
      </c>
      <c r="N4085" s="114">
        <f>IFERROR(($G$4-M4085)/($G$4-C4085),Lähteandmed!$H$45)</f>
        <v>0</v>
      </c>
      <c r="O4085" s="276">
        <f t="shared" si="127"/>
        <v>14.1</v>
      </c>
      <c r="P4085" s="276">
        <f>IF(O4085&lt;($G$6-1),Lähteandmed!$E$45*1.2*1.005*(($G$6-1)-O4085),0)</f>
        <v>5.0824216800000004</v>
      </c>
    </row>
    <row r="4086" spans="2:16">
      <c r="B4086" s="113">
        <v>4082</v>
      </c>
      <c r="C4086" s="113">
        <v>13.8</v>
      </c>
      <c r="D4086" s="276" t="str">
        <f t="shared" si="126"/>
        <v>0</v>
      </c>
      <c r="L4086" s="114">
        <f>IF(C4086&lt;$G$6,Lähteandmed!$E$45*1.2*1.005*($G$6-O4086),0)</f>
        <v>7.360748639999998</v>
      </c>
      <c r="M4086" s="276" t="str">
        <f>IF(($G$4-Lähteandmed!$H$45*(Kraadpäevad!$G$4-Kraadpäevad!C4086))&gt;Lähteandmed!$I$45,($G$4-Lähteandmed!$H$45*(Kraadpäevad!$G$4-Kraadpäevad!C4086)),Lähteandmed!$I$45)</f>
        <v/>
      </c>
      <c r="N4086" s="114">
        <f>IFERROR(($G$4-M4086)/($G$4-C4086),Lähteandmed!$H$45)</f>
        <v>0</v>
      </c>
      <c r="O4086" s="276">
        <f t="shared" si="127"/>
        <v>13.8</v>
      </c>
      <c r="P4086" s="276">
        <f>IF(O4086&lt;($G$6-1),Lähteandmed!$E$45*1.2*1.005*(($G$6-1)-O4086),0)</f>
        <v>5.6081894399999985</v>
      </c>
    </row>
    <row r="4087" spans="2:16">
      <c r="B4087" s="113">
        <v>4083</v>
      </c>
      <c r="C4087" s="113">
        <v>13.6</v>
      </c>
      <c r="D4087" s="276" t="str">
        <f t="shared" si="126"/>
        <v>0</v>
      </c>
      <c r="L4087" s="114">
        <f>IF(C4087&lt;$G$6,Lähteandmed!$E$45*1.2*1.005*($G$6-O4087),0)</f>
        <v>7.71126048</v>
      </c>
      <c r="M4087" s="276" t="str">
        <f>IF(($G$4-Lähteandmed!$H$45*(Kraadpäevad!$G$4-Kraadpäevad!C4087))&gt;Lähteandmed!$I$45,($G$4-Lähteandmed!$H$45*(Kraadpäevad!$G$4-Kraadpäevad!C4087)),Lähteandmed!$I$45)</f>
        <v/>
      </c>
      <c r="N4087" s="114">
        <f>IFERROR(($G$4-M4087)/($G$4-C4087),Lähteandmed!$H$45)</f>
        <v>0</v>
      </c>
      <c r="O4087" s="276">
        <f t="shared" si="127"/>
        <v>13.6</v>
      </c>
      <c r="P4087" s="276">
        <f>IF(O4087&lt;($G$6-1),Lähteandmed!$E$45*1.2*1.005*(($G$6-1)-O4087),0)</f>
        <v>5.9587012800000005</v>
      </c>
    </row>
    <row r="4088" spans="2:16">
      <c r="B4088" s="113">
        <v>4084</v>
      </c>
      <c r="C4088" s="113">
        <v>13.8</v>
      </c>
      <c r="D4088" s="276" t="str">
        <f t="shared" si="126"/>
        <v>0</v>
      </c>
      <c r="L4088" s="114">
        <f>IF(C4088&lt;$G$6,Lähteandmed!$E$45*1.2*1.005*($G$6-O4088),0)</f>
        <v>7.360748639999998</v>
      </c>
      <c r="M4088" s="276" t="str">
        <f>IF(($G$4-Lähteandmed!$H$45*(Kraadpäevad!$G$4-Kraadpäevad!C4088))&gt;Lähteandmed!$I$45,($G$4-Lähteandmed!$H$45*(Kraadpäevad!$G$4-Kraadpäevad!C4088)),Lähteandmed!$I$45)</f>
        <v/>
      </c>
      <c r="N4088" s="114">
        <f>IFERROR(($G$4-M4088)/($G$4-C4088),Lähteandmed!$H$45)</f>
        <v>0</v>
      </c>
      <c r="O4088" s="276">
        <f t="shared" si="127"/>
        <v>13.8</v>
      </c>
      <c r="P4088" s="276">
        <f>IF(O4088&lt;($G$6-1),Lähteandmed!$E$45*1.2*1.005*(($G$6-1)-O4088),0)</f>
        <v>5.6081894399999985</v>
      </c>
    </row>
    <row r="4089" spans="2:16">
      <c r="B4089" s="113">
        <v>4085</v>
      </c>
      <c r="C4089" s="113">
        <v>14.1</v>
      </c>
      <c r="D4089" s="276" t="str">
        <f t="shared" si="126"/>
        <v>0</v>
      </c>
      <c r="L4089" s="114">
        <f>IF(C4089&lt;$G$6,Lähteandmed!$E$45*1.2*1.005*($G$6-O4089),0)</f>
        <v>6.8349808799999998</v>
      </c>
      <c r="M4089" s="276" t="str">
        <f>IF(($G$4-Lähteandmed!$H$45*(Kraadpäevad!$G$4-Kraadpäevad!C4089))&gt;Lähteandmed!$I$45,($G$4-Lähteandmed!$H$45*(Kraadpäevad!$G$4-Kraadpäevad!C4089)),Lähteandmed!$I$45)</f>
        <v/>
      </c>
      <c r="N4089" s="114">
        <f>IFERROR(($G$4-M4089)/($G$4-C4089),Lähteandmed!$H$45)</f>
        <v>0</v>
      </c>
      <c r="O4089" s="276">
        <f t="shared" si="127"/>
        <v>14.1</v>
      </c>
      <c r="P4089" s="276">
        <f>IF(O4089&lt;($G$6-1),Lähteandmed!$E$45*1.2*1.005*(($G$6-1)-O4089),0)</f>
        <v>5.0824216800000004</v>
      </c>
    </row>
    <row r="4090" spans="2:16">
      <c r="B4090" s="113">
        <v>4086</v>
      </c>
      <c r="C4090" s="113">
        <v>14.3</v>
      </c>
      <c r="D4090" s="276" t="str">
        <f t="shared" si="126"/>
        <v>0</v>
      </c>
      <c r="L4090" s="114">
        <f>IF(C4090&lt;$G$6,Lähteandmed!$E$45*1.2*1.005*($G$6-O4090),0)</f>
        <v>6.4844690399999987</v>
      </c>
      <c r="M4090" s="276" t="str">
        <f>IF(($G$4-Lähteandmed!$H$45*(Kraadpäevad!$G$4-Kraadpäevad!C4090))&gt;Lähteandmed!$I$45,($G$4-Lähteandmed!$H$45*(Kraadpäevad!$G$4-Kraadpäevad!C4090)),Lähteandmed!$I$45)</f>
        <v/>
      </c>
      <c r="N4090" s="114">
        <f>IFERROR(($G$4-M4090)/($G$4-C4090),Lähteandmed!$H$45)</f>
        <v>0</v>
      </c>
      <c r="O4090" s="276">
        <f t="shared" si="127"/>
        <v>14.3</v>
      </c>
      <c r="P4090" s="276">
        <f>IF(O4090&lt;($G$6-1),Lähteandmed!$E$45*1.2*1.005*(($G$6-1)-O4090),0)</f>
        <v>4.7319098399999984</v>
      </c>
    </row>
    <row r="4091" spans="2:16">
      <c r="B4091" s="113">
        <v>4087</v>
      </c>
      <c r="C4091" s="113">
        <v>14.5</v>
      </c>
      <c r="D4091" s="276" t="str">
        <f t="shared" si="126"/>
        <v>0</v>
      </c>
      <c r="L4091" s="114">
        <f>IF(C4091&lt;$G$6,Lähteandmed!$E$45*1.2*1.005*($G$6-O4091),0)</f>
        <v>6.1339571999999993</v>
      </c>
      <c r="M4091" s="276" t="str">
        <f>IF(($G$4-Lähteandmed!$H$45*(Kraadpäevad!$G$4-Kraadpäevad!C4091))&gt;Lähteandmed!$I$45,($G$4-Lähteandmed!$H$45*(Kraadpäevad!$G$4-Kraadpäevad!C4091)),Lähteandmed!$I$45)</f>
        <v/>
      </c>
      <c r="N4091" s="114">
        <f>IFERROR(($G$4-M4091)/($G$4-C4091),Lähteandmed!$H$45)</f>
        <v>0</v>
      </c>
      <c r="O4091" s="276">
        <f t="shared" si="127"/>
        <v>14.5</v>
      </c>
      <c r="P4091" s="276">
        <f>IF(O4091&lt;($G$6-1),Lähteandmed!$E$45*1.2*1.005*(($G$6-1)-O4091),0)</f>
        <v>4.3813979999999999</v>
      </c>
    </row>
    <row r="4092" spans="2:16">
      <c r="B4092" s="113">
        <v>4088</v>
      </c>
      <c r="C4092" s="113">
        <v>14.7</v>
      </c>
      <c r="D4092" s="276" t="str">
        <f t="shared" si="126"/>
        <v>0</v>
      </c>
      <c r="L4092" s="114">
        <f>IF(C4092&lt;$G$6,Lähteandmed!$E$45*1.2*1.005*($G$6-O4092),0)</f>
        <v>5.7834453600000009</v>
      </c>
      <c r="M4092" s="276" t="str">
        <f>IF(($G$4-Lähteandmed!$H$45*(Kraadpäevad!$G$4-Kraadpäevad!C4092))&gt;Lähteandmed!$I$45,($G$4-Lähteandmed!$H$45*(Kraadpäevad!$G$4-Kraadpäevad!C4092)),Lähteandmed!$I$45)</f>
        <v/>
      </c>
      <c r="N4092" s="114">
        <f>IFERROR(($G$4-M4092)/($G$4-C4092),Lähteandmed!$H$45)</f>
        <v>0</v>
      </c>
      <c r="O4092" s="276">
        <f t="shared" si="127"/>
        <v>14.7</v>
      </c>
      <c r="P4092" s="276">
        <f>IF(O4092&lt;($G$6-1),Lähteandmed!$E$45*1.2*1.005*(($G$6-1)-O4092),0)</f>
        <v>4.0308861600000006</v>
      </c>
    </row>
    <row r="4093" spans="2:16">
      <c r="B4093" s="113">
        <v>4089</v>
      </c>
      <c r="C4093" s="113">
        <v>14.9</v>
      </c>
      <c r="D4093" s="276" t="str">
        <f t="shared" si="126"/>
        <v>0</v>
      </c>
      <c r="L4093" s="114">
        <f>IF(C4093&lt;$G$6,Lähteandmed!$E$45*1.2*1.005*($G$6-O4093),0)</f>
        <v>5.4329335199999989</v>
      </c>
      <c r="M4093" s="276" t="str">
        <f>IF(($G$4-Lähteandmed!$H$45*(Kraadpäevad!$G$4-Kraadpäevad!C4093))&gt;Lähteandmed!$I$45,($G$4-Lähteandmed!$H$45*(Kraadpäevad!$G$4-Kraadpäevad!C4093)),Lähteandmed!$I$45)</f>
        <v/>
      </c>
      <c r="N4093" s="114">
        <f>IFERROR(($G$4-M4093)/($G$4-C4093),Lähteandmed!$H$45)</f>
        <v>0</v>
      </c>
      <c r="O4093" s="276">
        <f t="shared" si="127"/>
        <v>14.9</v>
      </c>
      <c r="P4093" s="276">
        <f>IF(O4093&lt;($G$6-1),Lähteandmed!$E$45*1.2*1.005*(($G$6-1)-O4093),0)</f>
        <v>3.680374319999999</v>
      </c>
    </row>
    <row r="4094" spans="2:16">
      <c r="B4094" s="113">
        <v>4090</v>
      </c>
      <c r="C4094" s="113">
        <v>15.6</v>
      </c>
      <c r="D4094" s="276" t="str">
        <f t="shared" si="126"/>
        <v>0</v>
      </c>
      <c r="L4094" s="114">
        <f>IF(C4094&lt;$G$6,Lähteandmed!$E$45*1.2*1.005*($G$6-O4094),0)</f>
        <v>4.2061420800000002</v>
      </c>
      <c r="M4094" s="276" t="str">
        <f>IF(($G$4-Lähteandmed!$H$45*(Kraadpäevad!$G$4-Kraadpäevad!C4094))&gt;Lähteandmed!$I$45,($G$4-Lähteandmed!$H$45*(Kraadpäevad!$G$4-Kraadpäevad!C4094)),Lähteandmed!$I$45)</f>
        <v/>
      </c>
      <c r="N4094" s="114">
        <f>IFERROR(($G$4-M4094)/($G$4-C4094),Lähteandmed!$H$45)</f>
        <v>0</v>
      </c>
      <c r="O4094" s="276">
        <f t="shared" si="127"/>
        <v>15.6</v>
      </c>
      <c r="P4094" s="276">
        <f>IF(O4094&lt;($G$6-1),Lähteandmed!$E$45*1.2*1.005*(($G$6-1)-O4094),0)</f>
        <v>2.4535828800000004</v>
      </c>
    </row>
    <row r="4095" spans="2:16">
      <c r="B4095" s="113">
        <v>4091</v>
      </c>
      <c r="C4095" s="113">
        <v>16.399999999999999</v>
      </c>
      <c r="D4095" s="276" t="str">
        <f t="shared" si="126"/>
        <v>0</v>
      </c>
      <c r="L4095" s="114">
        <f>IF(C4095&lt;$G$6,Lähteandmed!$E$45*1.2*1.005*($G$6-O4095),0)</f>
        <v>2.8040947200000024</v>
      </c>
      <c r="M4095" s="276" t="str">
        <f>IF(($G$4-Lähteandmed!$H$45*(Kraadpäevad!$G$4-Kraadpäevad!C4095))&gt;Lähteandmed!$I$45,($G$4-Lähteandmed!$H$45*(Kraadpäevad!$G$4-Kraadpäevad!C4095)),Lähteandmed!$I$45)</f>
        <v/>
      </c>
      <c r="N4095" s="114">
        <f>IFERROR(($G$4-M4095)/($G$4-C4095),Lähteandmed!$H$45)</f>
        <v>0</v>
      </c>
      <c r="O4095" s="276">
        <f t="shared" si="127"/>
        <v>16.399999999999999</v>
      </c>
      <c r="P4095" s="276">
        <f>IF(O4095&lt;($G$6-1),Lähteandmed!$E$45*1.2*1.005*(($G$6-1)-O4095),0)</f>
        <v>1.0515355200000025</v>
      </c>
    </row>
    <row r="4096" spans="2:16">
      <c r="B4096" s="113">
        <v>4092</v>
      </c>
      <c r="C4096" s="113">
        <v>17.100000000000001</v>
      </c>
      <c r="D4096" s="276" t="str">
        <f t="shared" si="126"/>
        <v>0</v>
      </c>
      <c r="L4096" s="114">
        <f>IF(C4096&lt;$G$6,Lähteandmed!$E$45*1.2*1.005*($G$6-O4096),0)</f>
        <v>1.5773032799999973</v>
      </c>
      <c r="M4096" s="276" t="str">
        <f>IF(($G$4-Lähteandmed!$H$45*(Kraadpäevad!$G$4-Kraadpäevad!C4096))&gt;Lähteandmed!$I$45,($G$4-Lähteandmed!$H$45*(Kraadpäevad!$G$4-Kraadpäevad!C4096)),Lähteandmed!$I$45)</f>
        <v/>
      </c>
      <c r="N4096" s="114">
        <f>IFERROR(($G$4-M4096)/($G$4-C4096),Lähteandmed!$H$45)</f>
        <v>0</v>
      </c>
      <c r="O4096" s="276">
        <f t="shared" si="127"/>
        <v>17.100000000000001</v>
      </c>
      <c r="P4096" s="276">
        <f>IF(O4096&lt;($G$6-1),Lähteandmed!$E$45*1.2*1.005*(($G$6-1)-O4096),0)</f>
        <v>0</v>
      </c>
    </row>
    <row r="4097" spans="2:16">
      <c r="B4097" s="113">
        <v>4093</v>
      </c>
      <c r="C4097" s="113">
        <v>17.7</v>
      </c>
      <c r="D4097" s="276" t="str">
        <f t="shared" si="126"/>
        <v>0</v>
      </c>
      <c r="L4097" s="114">
        <f>IF(C4097&lt;$G$6,Lähteandmed!$E$45*1.2*1.005*($G$6-O4097),0)</f>
        <v>0.52576776000000125</v>
      </c>
      <c r="M4097" s="276" t="str">
        <f>IF(($G$4-Lähteandmed!$H$45*(Kraadpäevad!$G$4-Kraadpäevad!C4097))&gt;Lähteandmed!$I$45,($G$4-Lähteandmed!$H$45*(Kraadpäevad!$G$4-Kraadpäevad!C4097)),Lähteandmed!$I$45)</f>
        <v/>
      </c>
      <c r="N4097" s="114">
        <f>IFERROR(($G$4-M4097)/($G$4-C4097),Lähteandmed!$H$45)</f>
        <v>0</v>
      </c>
      <c r="O4097" s="276">
        <f t="shared" si="127"/>
        <v>17.7</v>
      </c>
      <c r="P4097" s="276">
        <f>IF(O4097&lt;($G$6-1),Lähteandmed!$E$45*1.2*1.005*(($G$6-1)-O4097),0)</f>
        <v>0</v>
      </c>
    </row>
    <row r="4098" spans="2:16">
      <c r="B4098" s="113">
        <v>4094</v>
      </c>
      <c r="C4098" s="113">
        <v>18.399999999999999</v>
      </c>
      <c r="D4098" s="276" t="str">
        <f t="shared" si="126"/>
        <v>0</v>
      </c>
      <c r="L4098" s="114">
        <f>IF(C4098&lt;$G$6,Lähteandmed!$E$45*1.2*1.005*($G$6-O4098),0)</f>
        <v>0</v>
      </c>
      <c r="M4098" s="276" t="str">
        <f>IF(($G$4-Lähteandmed!$H$45*(Kraadpäevad!$G$4-Kraadpäevad!C4098))&gt;Lähteandmed!$I$45,($G$4-Lähteandmed!$H$45*(Kraadpäevad!$G$4-Kraadpäevad!C4098)),Lähteandmed!$I$45)</f>
        <v/>
      </c>
      <c r="N4098" s="114">
        <f>IFERROR(($G$4-M4098)/($G$4-C4098),Lähteandmed!$H$45)</f>
        <v>0</v>
      </c>
      <c r="O4098" s="276">
        <f t="shared" si="127"/>
        <v>18.399999999999999</v>
      </c>
      <c r="P4098" s="276">
        <f>IF(O4098&lt;($G$6-1),Lähteandmed!$E$45*1.2*1.005*(($G$6-1)-O4098),0)</f>
        <v>0</v>
      </c>
    </row>
    <row r="4099" spans="2:16">
      <c r="B4099" s="113">
        <v>4095</v>
      </c>
      <c r="C4099" s="113">
        <v>19</v>
      </c>
      <c r="D4099" s="276" t="str">
        <f t="shared" si="126"/>
        <v>0</v>
      </c>
      <c r="L4099" s="114">
        <f>IF(C4099&lt;$G$6,Lähteandmed!$E$45*1.2*1.005*($G$6-O4099),0)</f>
        <v>0</v>
      </c>
      <c r="M4099" s="276" t="str">
        <f>IF(($G$4-Lähteandmed!$H$45*(Kraadpäevad!$G$4-Kraadpäevad!C4099))&gt;Lähteandmed!$I$45,($G$4-Lähteandmed!$H$45*(Kraadpäevad!$G$4-Kraadpäevad!C4099)),Lähteandmed!$I$45)</f>
        <v/>
      </c>
      <c r="N4099" s="114">
        <f>IFERROR(($G$4-M4099)/($G$4-C4099),Lähteandmed!$H$45)</f>
        <v>0</v>
      </c>
      <c r="O4099" s="276">
        <f t="shared" si="127"/>
        <v>19</v>
      </c>
      <c r="P4099" s="276">
        <f>IF(O4099&lt;($G$6-1),Lähteandmed!$E$45*1.2*1.005*(($G$6-1)-O4099),0)</f>
        <v>0</v>
      </c>
    </row>
    <row r="4100" spans="2:16">
      <c r="B4100" s="113">
        <v>4096</v>
      </c>
      <c r="C4100" s="113">
        <v>19.600000000000001</v>
      </c>
      <c r="D4100" s="276" t="str">
        <f t="shared" ref="D4100:D4163" si="128">IFERROR(IF($G$5-C4100&gt;0,$G$5-C4100,"0"),0)</f>
        <v>0</v>
      </c>
      <c r="L4100" s="114">
        <f>IF(C4100&lt;$G$6,Lähteandmed!$E$45*1.2*1.005*($G$6-O4100),0)</f>
        <v>0</v>
      </c>
      <c r="M4100" s="276" t="str">
        <f>IF(($G$4-Lähteandmed!$H$45*(Kraadpäevad!$G$4-Kraadpäevad!C4100))&gt;Lähteandmed!$I$45,($G$4-Lähteandmed!$H$45*(Kraadpäevad!$G$4-Kraadpäevad!C4100)),Lähteandmed!$I$45)</f>
        <v/>
      </c>
      <c r="N4100" s="114">
        <f>IFERROR(($G$4-M4100)/($G$4-C4100),Lähteandmed!$H$45)</f>
        <v>0</v>
      </c>
      <c r="O4100" s="276">
        <f t="shared" ref="O4100:O4163" si="129">N4100*($G$4-C4100)+C4100</f>
        <v>19.600000000000001</v>
      </c>
      <c r="P4100" s="276">
        <f>IF(O4100&lt;($G$6-1),Lähteandmed!$E$45*1.2*1.005*(($G$6-1)-O4100),0)</f>
        <v>0</v>
      </c>
    </row>
    <row r="4101" spans="2:16">
      <c r="B4101" s="113">
        <v>4097</v>
      </c>
      <c r="C4101" s="113">
        <v>20.3</v>
      </c>
      <c r="D4101" s="276" t="str">
        <f t="shared" si="128"/>
        <v>0</v>
      </c>
      <c r="L4101" s="114">
        <f>IF(C4101&lt;$G$6,Lähteandmed!$E$45*1.2*1.005*($G$6-O4101),0)</f>
        <v>0</v>
      </c>
      <c r="M4101" s="276" t="str">
        <f>IF(($G$4-Lähteandmed!$H$45*(Kraadpäevad!$G$4-Kraadpäevad!C4101))&gt;Lähteandmed!$I$45,($G$4-Lähteandmed!$H$45*(Kraadpäevad!$G$4-Kraadpäevad!C4101)),Lähteandmed!$I$45)</f>
        <v/>
      </c>
      <c r="N4101" s="114">
        <f>IFERROR(($G$4-M4101)/($G$4-C4101),Lähteandmed!$H$45)</f>
        <v>0</v>
      </c>
      <c r="O4101" s="276">
        <f t="shared" si="129"/>
        <v>20.3</v>
      </c>
      <c r="P4101" s="276">
        <f>IF(O4101&lt;($G$6-1),Lähteandmed!$E$45*1.2*1.005*(($G$6-1)-O4101),0)</f>
        <v>0</v>
      </c>
    </row>
    <row r="4102" spans="2:16">
      <c r="B4102" s="113">
        <v>4098</v>
      </c>
      <c r="C4102" s="113">
        <v>20.9</v>
      </c>
      <c r="D4102" s="276" t="str">
        <f t="shared" si="128"/>
        <v>0</v>
      </c>
      <c r="L4102" s="114">
        <f>IF(C4102&lt;$G$6,Lähteandmed!$E$45*1.2*1.005*($G$6-O4102),0)</f>
        <v>0</v>
      </c>
      <c r="M4102" s="276" t="str">
        <f>IF(($G$4-Lähteandmed!$H$45*(Kraadpäevad!$G$4-Kraadpäevad!C4102))&gt;Lähteandmed!$I$45,($G$4-Lähteandmed!$H$45*(Kraadpäevad!$G$4-Kraadpäevad!C4102)),Lähteandmed!$I$45)</f>
        <v/>
      </c>
      <c r="N4102" s="114">
        <f>IFERROR(($G$4-M4102)/($G$4-C4102),Lähteandmed!$H$45)</f>
        <v>0</v>
      </c>
      <c r="O4102" s="276">
        <f t="shared" si="129"/>
        <v>20.9</v>
      </c>
      <c r="P4102" s="276">
        <f>IF(O4102&lt;($G$6-1),Lähteandmed!$E$45*1.2*1.005*(($G$6-1)-O4102),0)</f>
        <v>0</v>
      </c>
    </row>
    <row r="4103" spans="2:16">
      <c r="B4103" s="113">
        <v>4099</v>
      </c>
      <c r="C4103" s="113">
        <v>20.399999999999999</v>
      </c>
      <c r="D4103" s="276" t="str">
        <f t="shared" si="128"/>
        <v>0</v>
      </c>
      <c r="L4103" s="114">
        <f>IF(C4103&lt;$G$6,Lähteandmed!$E$45*1.2*1.005*($G$6-O4103),0)</f>
        <v>0</v>
      </c>
      <c r="M4103" s="276" t="str">
        <f>IF(($G$4-Lähteandmed!$H$45*(Kraadpäevad!$G$4-Kraadpäevad!C4103))&gt;Lähteandmed!$I$45,($G$4-Lähteandmed!$H$45*(Kraadpäevad!$G$4-Kraadpäevad!C4103)),Lähteandmed!$I$45)</f>
        <v/>
      </c>
      <c r="N4103" s="114">
        <f>IFERROR(($G$4-M4103)/($G$4-C4103),Lähteandmed!$H$45)</f>
        <v>0</v>
      </c>
      <c r="O4103" s="276">
        <f t="shared" si="129"/>
        <v>20.399999999999999</v>
      </c>
      <c r="P4103" s="276">
        <f>IF(O4103&lt;($G$6-1),Lähteandmed!$E$45*1.2*1.005*(($G$6-1)-O4103),0)</f>
        <v>0</v>
      </c>
    </row>
    <row r="4104" spans="2:16">
      <c r="B4104" s="113">
        <v>4100</v>
      </c>
      <c r="C4104" s="113">
        <v>20</v>
      </c>
      <c r="D4104" s="276" t="str">
        <f t="shared" si="128"/>
        <v>0</v>
      </c>
      <c r="L4104" s="114">
        <f>IF(C4104&lt;$G$6,Lähteandmed!$E$45*1.2*1.005*($G$6-O4104),0)</f>
        <v>0</v>
      </c>
      <c r="M4104" s="276" t="str">
        <f>IF(($G$4-Lähteandmed!$H$45*(Kraadpäevad!$G$4-Kraadpäevad!C4104))&gt;Lähteandmed!$I$45,($G$4-Lähteandmed!$H$45*(Kraadpäevad!$G$4-Kraadpäevad!C4104)),Lähteandmed!$I$45)</f>
        <v/>
      </c>
      <c r="N4104" s="114">
        <f>IFERROR(($G$4-M4104)/($G$4-C4104),Lähteandmed!$H$45)</f>
        <v>0</v>
      </c>
      <c r="O4104" s="276">
        <f t="shared" si="129"/>
        <v>20</v>
      </c>
      <c r="P4104" s="276">
        <f>IF(O4104&lt;($G$6-1),Lähteandmed!$E$45*1.2*1.005*(($G$6-1)-O4104),0)</f>
        <v>0</v>
      </c>
    </row>
    <row r="4105" spans="2:16">
      <c r="B4105" s="113">
        <v>4101</v>
      </c>
      <c r="C4105" s="113">
        <v>19.5</v>
      </c>
      <c r="D4105" s="276" t="str">
        <f t="shared" si="128"/>
        <v>0</v>
      </c>
      <c r="L4105" s="114">
        <f>IF(C4105&lt;$G$6,Lähteandmed!$E$45*1.2*1.005*($G$6-O4105),0)</f>
        <v>0</v>
      </c>
      <c r="M4105" s="276" t="str">
        <f>IF(($G$4-Lähteandmed!$H$45*(Kraadpäevad!$G$4-Kraadpäevad!C4105))&gt;Lähteandmed!$I$45,($G$4-Lähteandmed!$H$45*(Kraadpäevad!$G$4-Kraadpäevad!C4105)),Lähteandmed!$I$45)</f>
        <v/>
      </c>
      <c r="N4105" s="114">
        <f>IFERROR(($G$4-M4105)/($G$4-C4105),Lähteandmed!$H$45)</f>
        <v>0</v>
      </c>
      <c r="O4105" s="276">
        <f t="shared" si="129"/>
        <v>19.5</v>
      </c>
      <c r="P4105" s="276">
        <f>IF(O4105&lt;($G$6-1),Lähteandmed!$E$45*1.2*1.005*(($G$6-1)-O4105),0)</f>
        <v>0</v>
      </c>
    </row>
    <row r="4106" spans="2:16">
      <c r="B4106" s="113">
        <v>4102</v>
      </c>
      <c r="C4106" s="113">
        <v>17.600000000000001</v>
      </c>
      <c r="D4106" s="276" t="str">
        <f t="shared" si="128"/>
        <v>0</v>
      </c>
      <c r="L4106" s="114">
        <f>IF(C4106&lt;$G$6,Lähteandmed!$E$45*1.2*1.005*($G$6-O4106),0)</f>
        <v>0.70102367999999748</v>
      </c>
      <c r="M4106" s="276" t="str">
        <f>IF(($G$4-Lähteandmed!$H$45*(Kraadpäevad!$G$4-Kraadpäevad!C4106))&gt;Lähteandmed!$I$45,($G$4-Lähteandmed!$H$45*(Kraadpäevad!$G$4-Kraadpäevad!C4106)),Lähteandmed!$I$45)</f>
        <v/>
      </c>
      <c r="N4106" s="114">
        <f>IFERROR(($G$4-M4106)/($G$4-C4106),Lähteandmed!$H$45)</f>
        <v>0</v>
      </c>
      <c r="O4106" s="276">
        <f t="shared" si="129"/>
        <v>17.600000000000001</v>
      </c>
      <c r="P4106" s="276">
        <f>IF(O4106&lt;($G$6-1),Lähteandmed!$E$45*1.2*1.005*(($G$6-1)-O4106),0)</f>
        <v>0</v>
      </c>
    </row>
    <row r="4107" spans="2:16">
      <c r="B4107" s="113">
        <v>4103</v>
      </c>
      <c r="C4107" s="113">
        <v>15.6</v>
      </c>
      <c r="D4107" s="276" t="str">
        <f t="shared" si="128"/>
        <v>0</v>
      </c>
      <c r="L4107" s="114">
        <f>IF(C4107&lt;$G$6,Lähteandmed!$E$45*1.2*1.005*($G$6-O4107),0)</f>
        <v>4.2061420800000002</v>
      </c>
      <c r="M4107" s="276" t="str">
        <f>IF(($G$4-Lähteandmed!$H$45*(Kraadpäevad!$G$4-Kraadpäevad!C4107))&gt;Lähteandmed!$I$45,($G$4-Lähteandmed!$H$45*(Kraadpäevad!$G$4-Kraadpäevad!C4107)),Lähteandmed!$I$45)</f>
        <v/>
      </c>
      <c r="N4107" s="114">
        <f>IFERROR(($G$4-M4107)/($G$4-C4107),Lähteandmed!$H$45)</f>
        <v>0</v>
      </c>
      <c r="O4107" s="276">
        <f t="shared" si="129"/>
        <v>15.6</v>
      </c>
      <c r="P4107" s="276">
        <f>IF(O4107&lt;($G$6-1),Lähteandmed!$E$45*1.2*1.005*(($G$6-1)-O4107),0)</f>
        <v>2.4535828800000004</v>
      </c>
    </row>
    <row r="4108" spans="2:16">
      <c r="B4108" s="113">
        <v>4104</v>
      </c>
      <c r="C4108" s="113">
        <v>13.7</v>
      </c>
      <c r="D4108" s="276" t="str">
        <f t="shared" si="128"/>
        <v>0</v>
      </c>
      <c r="L4108" s="114">
        <f>IF(C4108&lt;$G$6,Lähteandmed!$E$45*1.2*1.005*($G$6-O4108),0)</f>
        <v>7.5360045600000003</v>
      </c>
      <c r="M4108" s="276" t="str">
        <f>IF(($G$4-Lähteandmed!$H$45*(Kraadpäevad!$G$4-Kraadpäevad!C4108))&gt;Lähteandmed!$I$45,($G$4-Lähteandmed!$H$45*(Kraadpäevad!$G$4-Kraadpäevad!C4108)),Lähteandmed!$I$45)</f>
        <v/>
      </c>
      <c r="N4108" s="114">
        <f>IFERROR(($G$4-M4108)/($G$4-C4108),Lähteandmed!$H$45)</f>
        <v>0</v>
      </c>
      <c r="O4108" s="276">
        <f t="shared" si="129"/>
        <v>13.7</v>
      </c>
      <c r="P4108" s="276">
        <f>IF(O4108&lt;($G$6-1),Lähteandmed!$E$45*1.2*1.005*(($G$6-1)-O4108),0)</f>
        <v>5.7834453600000009</v>
      </c>
    </row>
    <row r="4109" spans="2:16">
      <c r="B4109" s="113">
        <v>4105</v>
      </c>
      <c r="C4109" s="113">
        <v>13.3</v>
      </c>
      <c r="D4109" s="276" t="str">
        <f t="shared" si="128"/>
        <v>0</v>
      </c>
      <c r="L4109" s="114">
        <f>IF(C4109&lt;$G$6,Lähteandmed!$E$45*1.2*1.005*($G$6-O4109),0)</f>
        <v>8.237028239999999</v>
      </c>
      <c r="M4109" s="276" t="str">
        <f>IF(($G$4-Lähteandmed!$H$45*(Kraadpäevad!$G$4-Kraadpäevad!C4109))&gt;Lähteandmed!$I$45,($G$4-Lähteandmed!$H$45*(Kraadpäevad!$G$4-Kraadpäevad!C4109)),Lähteandmed!$I$45)</f>
        <v/>
      </c>
      <c r="N4109" s="114">
        <f>IFERROR(($G$4-M4109)/($G$4-C4109),Lähteandmed!$H$45)</f>
        <v>0</v>
      </c>
      <c r="O4109" s="276">
        <f t="shared" si="129"/>
        <v>13.3</v>
      </c>
      <c r="P4109" s="276">
        <f>IF(O4109&lt;($G$6-1),Lähteandmed!$E$45*1.2*1.005*(($G$6-1)-O4109),0)</f>
        <v>6.4844690399999987</v>
      </c>
    </row>
    <row r="4110" spans="2:16">
      <c r="B4110" s="113">
        <v>4106</v>
      </c>
      <c r="C4110" s="113">
        <v>13</v>
      </c>
      <c r="D4110" s="276" t="str">
        <f t="shared" si="128"/>
        <v>0</v>
      </c>
      <c r="L4110" s="114">
        <f>IF(C4110&lt;$G$6,Lähteandmed!$E$45*1.2*1.005*($G$6-O4110),0)</f>
        <v>8.7627959999999998</v>
      </c>
      <c r="M4110" s="276" t="str">
        <f>IF(($G$4-Lähteandmed!$H$45*(Kraadpäevad!$G$4-Kraadpäevad!C4110))&gt;Lähteandmed!$I$45,($G$4-Lähteandmed!$H$45*(Kraadpäevad!$G$4-Kraadpäevad!C4110)),Lähteandmed!$I$45)</f>
        <v/>
      </c>
      <c r="N4110" s="114">
        <f>IFERROR(($G$4-M4110)/($G$4-C4110),Lähteandmed!$H$45)</f>
        <v>0</v>
      </c>
      <c r="O4110" s="276">
        <f t="shared" si="129"/>
        <v>13</v>
      </c>
      <c r="P4110" s="276">
        <f>IF(O4110&lt;($G$6-1),Lähteandmed!$E$45*1.2*1.005*(($G$6-1)-O4110),0)</f>
        <v>7.0102367999999995</v>
      </c>
    </row>
    <row r="4111" spans="2:16">
      <c r="B4111" s="113">
        <v>4107</v>
      </c>
      <c r="C4111" s="113">
        <v>12.6</v>
      </c>
      <c r="D4111" s="276" t="str">
        <f t="shared" si="128"/>
        <v>0</v>
      </c>
      <c r="L4111" s="114">
        <f>IF(C4111&lt;$G$6,Lähteandmed!$E$45*1.2*1.005*($G$6-O4111),0)</f>
        <v>9.4638196800000003</v>
      </c>
      <c r="M4111" s="276" t="str">
        <f>IF(($G$4-Lähteandmed!$H$45*(Kraadpäevad!$G$4-Kraadpäevad!C4111))&gt;Lähteandmed!$I$45,($G$4-Lähteandmed!$H$45*(Kraadpäevad!$G$4-Kraadpäevad!C4111)),Lähteandmed!$I$45)</f>
        <v/>
      </c>
      <c r="N4111" s="114">
        <f>IFERROR(($G$4-M4111)/($G$4-C4111),Lähteandmed!$H$45)</f>
        <v>0</v>
      </c>
      <c r="O4111" s="276">
        <f t="shared" si="129"/>
        <v>12.6</v>
      </c>
      <c r="P4111" s="276">
        <f>IF(O4111&lt;($G$6-1),Lähteandmed!$E$45*1.2*1.005*(($G$6-1)-O4111),0)</f>
        <v>7.71126048</v>
      </c>
    </row>
    <row r="4112" spans="2:16">
      <c r="B4112" s="113">
        <v>4108</v>
      </c>
      <c r="C4112" s="113">
        <v>12.1</v>
      </c>
      <c r="D4112" s="276" t="str">
        <f t="shared" si="128"/>
        <v>0</v>
      </c>
      <c r="L4112" s="114">
        <f>IF(C4112&lt;$G$6,Lähteandmed!$E$45*1.2*1.005*($G$6-O4112),0)</f>
        <v>10.34009928</v>
      </c>
      <c r="M4112" s="276" t="str">
        <f>IF(($G$4-Lähteandmed!$H$45*(Kraadpäevad!$G$4-Kraadpäevad!C4112))&gt;Lähteandmed!$I$45,($G$4-Lähteandmed!$H$45*(Kraadpäevad!$G$4-Kraadpäevad!C4112)),Lähteandmed!$I$45)</f>
        <v/>
      </c>
      <c r="N4112" s="114">
        <f>IFERROR(($G$4-M4112)/($G$4-C4112),Lähteandmed!$H$45)</f>
        <v>0</v>
      </c>
      <c r="O4112" s="276">
        <f t="shared" si="129"/>
        <v>12.1</v>
      </c>
      <c r="P4112" s="276">
        <f>IF(O4112&lt;($G$6-1),Lähteandmed!$E$45*1.2*1.005*(($G$6-1)-O4112),0)</f>
        <v>8.5875400800000001</v>
      </c>
    </row>
    <row r="4113" spans="2:16">
      <c r="B4113" s="113">
        <v>4109</v>
      </c>
      <c r="C4113" s="113">
        <v>11.5</v>
      </c>
      <c r="D4113" s="276" t="str">
        <f t="shared" si="128"/>
        <v>0</v>
      </c>
      <c r="L4113" s="114">
        <f>IF(C4113&lt;$G$6,Lähteandmed!$E$45*1.2*1.005*($G$6-O4113),0)</f>
        <v>11.391634799999999</v>
      </c>
      <c r="M4113" s="276" t="str">
        <f>IF(($G$4-Lähteandmed!$H$45*(Kraadpäevad!$G$4-Kraadpäevad!C4113))&gt;Lähteandmed!$I$45,($G$4-Lähteandmed!$H$45*(Kraadpäevad!$G$4-Kraadpäevad!C4113)),Lähteandmed!$I$45)</f>
        <v/>
      </c>
      <c r="N4113" s="114">
        <f>IFERROR(($G$4-M4113)/($G$4-C4113),Lähteandmed!$H$45)</f>
        <v>0</v>
      </c>
      <c r="O4113" s="276">
        <f t="shared" si="129"/>
        <v>11.5</v>
      </c>
      <c r="P4113" s="276">
        <f>IF(O4113&lt;($G$6-1),Lähteandmed!$E$45*1.2*1.005*(($G$6-1)-O4113),0)</f>
        <v>9.6390756</v>
      </c>
    </row>
    <row r="4114" spans="2:16">
      <c r="B4114" s="113">
        <v>4110</v>
      </c>
      <c r="C4114" s="113">
        <v>11</v>
      </c>
      <c r="D4114" s="276" t="str">
        <f t="shared" si="128"/>
        <v>0</v>
      </c>
      <c r="L4114" s="114">
        <f>IF(C4114&lt;$G$6,Lähteandmed!$E$45*1.2*1.005*($G$6-O4114),0)</f>
        <v>12.267914399999999</v>
      </c>
      <c r="M4114" s="276" t="str">
        <f>IF(($G$4-Lähteandmed!$H$45*(Kraadpäevad!$G$4-Kraadpäevad!C4114))&gt;Lähteandmed!$I$45,($G$4-Lähteandmed!$H$45*(Kraadpäevad!$G$4-Kraadpäevad!C4114)),Lähteandmed!$I$45)</f>
        <v/>
      </c>
      <c r="N4114" s="114">
        <f>IFERROR(($G$4-M4114)/($G$4-C4114),Lähteandmed!$H$45)</f>
        <v>0</v>
      </c>
      <c r="O4114" s="276">
        <f t="shared" si="129"/>
        <v>11</v>
      </c>
      <c r="P4114" s="276">
        <f>IF(O4114&lt;($G$6-1),Lähteandmed!$E$45*1.2*1.005*(($G$6-1)-O4114),0)</f>
        <v>10.515355199999998</v>
      </c>
    </row>
    <row r="4115" spans="2:16">
      <c r="B4115" s="113">
        <v>4111</v>
      </c>
      <c r="C4115" s="113">
        <v>12.4</v>
      </c>
      <c r="D4115" s="276" t="str">
        <f t="shared" si="128"/>
        <v>0</v>
      </c>
      <c r="L4115" s="114">
        <f>IF(C4115&lt;$G$6,Lähteandmed!$E$45*1.2*1.005*($G$6-O4115),0)</f>
        <v>9.8143315199999979</v>
      </c>
      <c r="M4115" s="276" t="str">
        <f>IF(($G$4-Lähteandmed!$H$45*(Kraadpäevad!$G$4-Kraadpäevad!C4115))&gt;Lähteandmed!$I$45,($G$4-Lähteandmed!$H$45*(Kraadpäevad!$G$4-Kraadpäevad!C4115)),Lähteandmed!$I$45)</f>
        <v/>
      </c>
      <c r="N4115" s="114">
        <f>IFERROR(($G$4-M4115)/($G$4-C4115),Lähteandmed!$H$45)</f>
        <v>0</v>
      </c>
      <c r="O4115" s="276">
        <f t="shared" si="129"/>
        <v>12.4</v>
      </c>
      <c r="P4115" s="276">
        <f>IF(O4115&lt;($G$6-1),Lähteandmed!$E$45*1.2*1.005*(($G$6-1)-O4115),0)</f>
        <v>8.0617723199999993</v>
      </c>
    </row>
    <row r="4116" spans="2:16">
      <c r="B4116" s="113">
        <v>4112</v>
      </c>
      <c r="C4116" s="113">
        <v>13.9</v>
      </c>
      <c r="D4116" s="276" t="str">
        <f t="shared" si="128"/>
        <v>0</v>
      </c>
      <c r="L4116" s="114">
        <f>IF(C4116&lt;$G$6,Lähteandmed!$E$45*1.2*1.005*($G$6-O4116),0)</f>
        <v>7.1854927199999992</v>
      </c>
      <c r="M4116" s="276" t="str">
        <f>IF(($G$4-Lähteandmed!$H$45*(Kraadpäevad!$G$4-Kraadpäevad!C4116))&gt;Lähteandmed!$I$45,($G$4-Lähteandmed!$H$45*(Kraadpäevad!$G$4-Kraadpäevad!C4116)),Lähteandmed!$I$45)</f>
        <v/>
      </c>
      <c r="N4116" s="114">
        <f>IFERROR(($G$4-M4116)/($G$4-C4116),Lähteandmed!$H$45)</f>
        <v>0</v>
      </c>
      <c r="O4116" s="276">
        <f t="shared" si="129"/>
        <v>13.9</v>
      </c>
      <c r="P4116" s="276">
        <f>IF(O4116&lt;($G$6-1),Lähteandmed!$E$45*1.2*1.005*(($G$6-1)-O4116),0)</f>
        <v>5.4329335199999989</v>
      </c>
    </row>
    <row r="4117" spans="2:16">
      <c r="B4117" s="113">
        <v>4113</v>
      </c>
      <c r="C4117" s="113">
        <v>15.3</v>
      </c>
      <c r="D4117" s="276" t="str">
        <f t="shared" si="128"/>
        <v>0</v>
      </c>
      <c r="L4117" s="114">
        <f>IF(C4117&lt;$G$6,Lähteandmed!$E$45*1.2*1.005*($G$6-O4117),0)</f>
        <v>4.7319098399999984</v>
      </c>
      <c r="M4117" s="276" t="str">
        <f>IF(($G$4-Lähteandmed!$H$45*(Kraadpäevad!$G$4-Kraadpäevad!C4117))&gt;Lähteandmed!$I$45,($G$4-Lähteandmed!$H$45*(Kraadpäevad!$G$4-Kraadpäevad!C4117)),Lähteandmed!$I$45)</f>
        <v/>
      </c>
      <c r="N4117" s="114">
        <f>IFERROR(($G$4-M4117)/($G$4-C4117),Lähteandmed!$H$45)</f>
        <v>0</v>
      </c>
      <c r="O4117" s="276">
        <f t="shared" si="129"/>
        <v>15.3</v>
      </c>
      <c r="P4117" s="276">
        <f>IF(O4117&lt;($G$6-1),Lähteandmed!$E$45*1.2*1.005*(($G$6-1)-O4117),0)</f>
        <v>2.9793506399999985</v>
      </c>
    </row>
    <row r="4118" spans="2:16">
      <c r="B4118" s="113">
        <v>4114</v>
      </c>
      <c r="C4118" s="113">
        <v>16.399999999999999</v>
      </c>
      <c r="D4118" s="276" t="str">
        <f t="shared" si="128"/>
        <v>0</v>
      </c>
      <c r="L4118" s="114">
        <f>IF(C4118&lt;$G$6,Lähteandmed!$E$45*1.2*1.005*($G$6-O4118),0)</f>
        <v>2.8040947200000024</v>
      </c>
      <c r="M4118" s="276" t="str">
        <f>IF(($G$4-Lähteandmed!$H$45*(Kraadpäevad!$G$4-Kraadpäevad!C4118))&gt;Lähteandmed!$I$45,($G$4-Lähteandmed!$H$45*(Kraadpäevad!$G$4-Kraadpäevad!C4118)),Lähteandmed!$I$45)</f>
        <v/>
      </c>
      <c r="N4118" s="114">
        <f>IFERROR(($G$4-M4118)/($G$4-C4118),Lähteandmed!$H$45)</f>
        <v>0</v>
      </c>
      <c r="O4118" s="276">
        <f t="shared" si="129"/>
        <v>16.399999999999999</v>
      </c>
      <c r="P4118" s="276">
        <f>IF(O4118&lt;($G$6-1),Lähteandmed!$E$45*1.2*1.005*(($G$6-1)-O4118),0)</f>
        <v>1.0515355200000025</v>
      </c>
    </row>
    <row r="4119" spans="2:16">
      <c r="B4119" s="113">
        <v>4115</v>
      </c>
      <c r="C4119" s="113">
        <v>17.399999999999999</v>
      </c>
      <c r="D4119" s="276" t="str">
        <f t="shared" si="128"/>
        <v>0</v>
      </c>
      <c r="L4119" s="114">
        <f>IF(C4119&lt;$G$6,Lähteandmed!$E$45*1.2*1.005*($G$6-O4119),0)</f>
        <v>1.0515355200000025</v>
      </c>
      <c r="M4119" s="276" t="str">
        <f>IF(($G$4-Lähteandmed!$H$45*(Kraadpäevad!$G$4-Kraadpäevad!C4119))&gt;Lähteandmed!$I$45,($G$4-Lähteandmed!$H$45*(Kraadpäevad!$G$4-Kraadpäevad!C4119)),Lähteandmed!$I$45)</f>
        <v/>
      </c>
      <c r="N4119" s="114">
        <f>IFERROR(($G$4-M4119)/($G$4-C4119),Lähteandmed!$H$45)</f>
        <v>0</v>
      </c>
      <c r="O4119" s="276">
        <f t="shared" si="129"/>
        <v>17.399999999999999</v>
      </c>
      <c r="P4119" s="276">
        <f>IF(O4119&lt;($G$6-1),Lähteandmed!$E$45*1.2*1.005*(($G$6-1)-O4119),0)</f>
        <v>0</v>
      </c>
    </row>
    <row r="4120" spans="2:16">
      <c r="B4120" s="113">
        <v>4116</v>
      </c>
      <c r="C4120" s="113">
        <v>18.5</v>
      </c>
      <c r="D4120" s="276" t="str">
        <f t="shared" si="128"/>
        <v>0</v>
      </c>
      <c r="L4120" s="114">
        <f>IF(C4120&lt;$G$6,Lähteandmed!$E$45*1.2*1.005*($G$6-O4120),0)</f>
        <v>0</v>
      </c>
      <c r="M4120" s="276" t="str">
        <f>IF(($G$4-Lähteandmed!$H$45*(Kraadpäevad!$G$4-Kraadpäevad!C4120))&gt;Lähteandmed!$I$45,($G$4-Lähteandmed!$H$45*(Kraadpäevad!$G$4-Kraadpäevad!C4120)),Lähteandmed!$I$45)</f>
        <v/>
      </c>
      <c r="N4120" s="114">
        <f>IFERROR(($G$4-M4120)/($G$4-C4120),Lähteandmed!$H$45)</f>
        <v>0</v>
      </c>
      <c r="O4120" s="276">
        <f t="shared" si="129"/>
        <v>18.5</v>
      </c>
      <c r="P4120" s="276">
        <f>IF(O4120&lt;($G$6-1),Lähteandmed!$E$45*1.2*1.005*(($G$6-1)-O4120),0)</f>
        <v>0</v>
      </c>
    </row>
    <row r="4121" spans="2:16">
      <c r="B4121" s="113">
        <v>4117</v>
      </c>
      <c r="C4121" s="113">
        <v>19</v>
      </c>
      <c r="D4121" s="276" t="str">
        <f t="shared" si="128"/>
        <v>0</v>
      </c>
      <c r="L4121" s="114">
        <f>IF(C4121&lt;$G$6,Lähteandmed!$E$45*1.2*1.005*($G$6-O4121),0)</f>
        <v>0</v>
      </c>
      <c r="M4121" s="276" t="str">
        <f>IF(($G$4-Lähteandmed!$H$45*(Kraadpäevad!$G$4-Kraadpäevad!C4121))&gt;Lähteandmed!$I$45,($G$4-Lähteandmed!$H$45*(Kraadpäevad!$G$4-Kraadpäevad!C4121)),Lähteandmed!$I$45)</f>
        <v/>
      </c>
      <c r="N4121" s="114">
        <f>IFERROR(($G$4-M4121)/($G$4-C4121),Lähteandmed!$H$45)</f>
        <v>0</v>
      </c>
      <c r="O4121" s="276">
        <f t="shared" si="129"/>
        <v>19</v>
      </c>
      <c r="P4121" s="276">
        <f>IF(O4121&lt;($G$6-1),Lähteandmed!$E$45*1.2*1.005*(($G$6-1)-O4121),0)</f>
        <v>0</v>
      </c>
    </row>
    <row r="4122" spans="2:16">
      <c r="B4122" s="113">
        <v>4118</v>
      </c>
      <c r="C4122" s="113">
        <v>19.600000000000001</v>
      </c>
      <c r="D4122" s="276" t="str">
        <f t="shared" si="128"/>
        <v>0</v>
      </c>
      <c r="L4122" s="114">
        <f>IF(C4122&lt;$G$6,Lähteandmed!$E$45*1.2*1.005*($G$6-O4122),0)</f>
        <v>0</v>
      </c>
      <c r="M4122" s="276" t="str">
        <f>IF(($G$4-Lähteandmed!$H$45*(Kraadpäevad!$G$4-Kraadpäevad!C4122))&gt;Lähteandmed!$I$45,($G$4-Lähteandmed!$H$45*(Kraadpäevad!$G$4-Kraadpäevad!C4122)),Lähteandmed!$I$45)</f>
        <v/>
      </c>
      <c r="N4122" s="114">
        <f>IFERROR(($G$4-M4122)/($G$4-C4122),Lähteandmed!$H$45)</f>
        <v>0</v>
      </c>
      <c r="O4122" s="276">
        <f t="shared" si="129"/>
        <v>19.600000000000001</v>
      </c>
      <c r="P4122" s="276">
        <f>IF(O4122&lt;($G$6-1),Lähteandmed!$E$45*1.2*1.005*(($G$6-1)-O4122),0)</f>
        <v>0</v>
      </c>
    </row>
    <row r="4123" spans="2:16">
      <c r="B4123" s="113">
        <v>4119</v>
      </c>
      <c r="C4123" s="113">
        <v>20.100000000000001</v>
      </c>
      <c r="D4123" s="276" t="str">
        <f t="shared" si="128"/>
        <v>0</v>
      </c>
      <c r="L4123" s="114">
        <f>IF(C4123&lt;$G$6,Lähteandmed!$E$45*1.2*1.005*($G$6-O4123),0)</f>
        <v>0</v>
      </c>
      <c r="M4123" s="276" t="str">
        <f>IF(($G$4-Lähteandmed!$H$45*(Kraadpäevad!$G$4-Kraadpäevad!C4123))&gt;Lähteandmed!$I$45,($G$4-Lähteandmed!$H$45*(Kraadpäevad!$G$4-Kraadpäevad!C4123)),Lähteandmed!$I$45)</f>
        <v/>
      </c>
      <c r="N4123" s="114">
        <f>IFERROR(($G$4-M4123)/($G$4-C4123),Lähteandmed!$H$45)</f>
        <v>0</v>
      </c>
      <c r="O4123" s="276">
        <f t="shared" si="129"/>
        <v>20.100000000000001</v>
      </c>
      <c r="P4123" s="276">
        <f>IF(O4123&lt;($G$6-1),Lähteandmed!$E$45*1.2*1.005*(($G$6-1)-O4123),0)</f>
        <v>0</v>
      </c>
    </row>
    <row r="4124" spans="2:16">
      <c r="B4124" s="113">
        <v>4120</v>
      </c>
      <c r="C4124" s="113">
        <v>20.6</v>
      </c>
      <c r="D4124" s="276" t="str">
        <f t="shared" si="128"/>
        <v>0</v>
      </c>
      <c r="L4124" s="114">
        <f>IF(C4124&lt;$G$6,Lähteandmed!$E$45*1.2*1.005*($G$6-O4124),0)</f>
        <v>0</v>
      </c>
      <c r="M4124" s="276" t="str">
        <f>IF(($G$4-Lähteandmed!$H$45*(Kraadpäevad!$G$4-Kraadpäevad!C4124))&gt;Lähteandmed!$I$45,($G$4-Lähteandmed!$H$45*(Kraadpäevad!$G$4-Kraadpäevad!C4124)),Lähteandmed!$I$45)</f>
        <v/>
      </c>
      <c r="N4124" s="114">
        <f>IFERROR(($G$4-M4124)/($G$4-C4124),Lähteandmed!$H$45)</f>
        <v>0</v>
      </c>
      <c r="O4124" s="276">
        <f t="shared" si="129"/>
        <v>20.6</v>
      </c>
      <c r="P4124" s="276">
        <f>IF(O4124&lt;($G$6-1),Lähteandmed!$E$45*1.2*1.005*(($G$6-1)-O4124),0)</f>
        <v>0</v>
      </c>
    </row>
    <row r="4125" spans="2:16">
      <c r="B4125" s="113">
        <v>4121</v>
      </c>
      <c r="C4125" s="113">
        <v>21.1</v>
      </c>
      <c r="D4125" s="276" t="str">
        <f t="shared" si="128"/>
        <v>0</v>
      </c>
      <c r="L4125" s="114">
        <f>IF(C4125&lt;$G$6,Lähteandmed!$E$45*1.2*1.005*($G$6-O4125),0)</f>
        <v>0</v>
      </c>
      <c r="M4125" s="276" t="str">
        <f>IF(($G$4-Lähteandmed!$H$45*(Kraadpäevad!$G$4-Kraadpäevad!C4125))&gt;Lähteandmed!$I$45,($G$4-Lähteandmed!$H$45*(Kraadpäevad!$G$4-Kraadpäevad!C4125)),Lähteandmed!$I$45)</f>
        <v/>
      </c>
      <c r="N4125" s="114">
        <f>IFERROR(($G$4-M4125)/($G$4-C4125),Lähteandmed!$H$45)</f>
        <v>0</v>
      </c>
      <c r="O4125" s="276">
        <f t="shared" si="129"/>
        <v>21.1</v>
      </c>
      <c r="P4125" s="276">
        <f>IF(O4125&lt;($G$6-1),Lähteandmed!$E$45*1.2*1.005*(($G$6-1)-O4125),0)</f>
        <v>0</v>
      </c>
    </row>
    <row r="4126" spans="2:16">
      <c r="B4126" s="113">
        <v>4122</v>
      </c>
      <c r="C4126" s="113">
        <v>21.6</v>
      </c>
      <c r="D4126" s="276" t="str">
        <f t="shared" si="128"/>
        <v>0</v>
      </c>
      <c r="L4126" s="114">
        <f>IF(C4126&lt;$G$6,Lähteandmed!$E$45*1.2*1.005*($G$6-O4126),0)</f>
        <v>0</v>
      </c>
      <c r="M4126" s="276" t="str">
        <f>IF(($G$4-Lähteandmed!$H$45*(Kraadpäevad!$G$4-Kraadpäevad!C4126))&gt;Lähteandmed!$I$45,($G$4-Lähteandmed!$H$45*(Kraadpäevad!$G$4-Kraadpäevad!C4126)),Lähteandmed!$I$45)</f>
        <v/>
      </c>
      <c r="N4126" s="114">
        <f>IFERROR(($G$4-M4126)/($G$4-C4126),Lähteandmed!$H$45)</f>
        <v>0</v>
      </c>
      <c r="O4126" s="276">
        <f t="shared" si="129"/>
        <v>21.6</v>
      </c>
      <c r="P4126" s="276">
        <f>IF(O4126&lt;($G$6-1),Lähteandmed!$E$45*1.2*1.005*(($G$6-1)-O4126),0)</f>
        <v>0</v>
      </c>
    </row>
    <row r="4127" spans="2:16">
      <c r="B4127" s="113">
        <v>4123</v>
      </c>
      <c r="C4127" s="113">
        <v>20.2</v>
      </c>
      <c r="D4127" s="276" t="str">
        <f t="shared" si="128"/>
        <v>0</v>
      </c>
      <c r="L4127" s="114">
        <f>IF(C4127&lt;$G$6,Lähteandmed!$E$45*1.2*1.005*($G$6-O4127),0)</f>
        <v>0</v>
      </c>
      <c r="M4127" s="276" t="str">
        <f>IF(($G$4-Lähteandmed!$H$45*(Kraadpäevad!$G$4-Kraadpäevad!C4127))&gt;Lähteandmed!$I$45,($G$4-Lähteandmed!$H$45*(Kraadpäevad!$G$4-Kraadpäevad!C4127)),Lähteandmed!$I$45)</f>
        <v/>
      </c>
      <c r="N4127" s="114">
        <f>IFERROR(($G$4-M4127)/($G$4-C4127),Lähteandmed!$H$45)</f>
        <v>0</v>
      </c>
      <c r="O4127" s="276">
        <f t="shared" si="129"/>
        <v>20.2</v>
      </c>
      <c r="P4127" s="276">
        <f>IF(O4127&lt;($G$6-1),Lähteandmed!$E$45*1.2*1.005*(($G$6-1)-O4127),0)</f>
        <v>0</v>
      </c>
    </row>
    <row r="4128" spans="2:16">
      <c r="B4128" s="113">
        <v>4124</v>
      </c>
      <c r="C4128" s="113">
        <v>18.899999999999999</v>
      </c>
      <c r="D4128" s="276" t="str">
        <f t="shared" si="128"/>
        <v>0</v>
      </c>
      <c r="L4128" s="114">
        <f>IF(C4128&lt;$G$6,Lähteandmed!$E$45*1.2*1.005*($G$6-O4128),0)</f>
        <v>0</v>
      </c>
      <c r="M4128" s="276" t="str">
        <f>IF(($G$4-Lähteandmed!$H$45*(Kraadpäevad!$G$4-Kraadpäevad!C4128))&gt;Lähteandmed!$I$45,($G$4-Lähteandmed!$H$45*(Kraadpäevad!$G$4-Kraadpäevad!C4128)),Lähteandmed!$I$45)</f>
        <v/>
      </c>
      <c r="N4128" s="114">
        <f>IFERROR(($G$4-M4128)/($G$4-C4128),Lähteandmed!$H$45)</f>
        <v>0</v>
      </c>
      <c r="O4128" s="276">
        <f t="shared" si="129"/>
        <v>18.899999999999999</v>
      </c>
      <c r="P4128" s="276">
        <f>IF(O4128&lt;($G$6-1),Lähteandmed!$E$45*1.2*1.005*(($G$6-1)-O4128),0)</f>
        <v>0</v>
      </c>
    </row>
    <row r="4129" spans="2:16">
      <c r="B4129" s="113">
        <v>4125</v>
      </c>
      <c r="C4129" s="113">
        <v>17.5</v>
      </c>
      <c r="D4129" s="276" t="str">
        <f t="shared" si="128"/>
        <v>0</v>
      </c>
      <c r="L4129" s="114">
        <f>IF(C4129&lt;$G$6,Lähteandmed!$E$45*1.2*1.005*($G$6-O4129),0)</f>
        <v>0.87627959999999994</v>
      </c>
      <c r="M4129" s="276" t="str">
        <f>IF(($G$4-Lähteandmed!$H$45*(Kraadpäevad!$G$4-Kraadpäevad!C4129))&gt;Lähteandmed!$I$45,($G$4-Lähteandmed!$H$45*(Kraadpäevad!$G$4-Kraadpäevad!C4129)),Lähteandmed!$I$45)</f>
        <v/>
      </c>
      <c r="N4129" s="114">
        <f>IFERROR(($G$4-M4129)/($G$4-C4129),Lähteandmed!$H$45)</f>
        <v>0</v>
      </c>
      <c r="O4129" s="276">
        <f t="shared" si="129"/>
        <v>17.5</v>
      </c>
      <c r="P4129" s="276">
        <f>IF(O4129&lt;($G$6-1),Lähteandmed!$E$45*1.2*1.005*(($G$6-1)-O4129),0)</f>
        <v>0</v>
      </c>
    </row>
    <row r="4130" spans="2:16">
      <c r="B4130" s="113">
        <v>4126</v>
      </c>
      <c r="C4130" s="113">
        <v>15.8</v>
      </c>
      <c r="D4130" s="276" t="str">
        <f t="shared" si="128"/>
        <v>0</v>
      </c>
      <c r="L4130" s="114">
        <f>IF(C4130&lt;$G$6,Lähteandmed!$E$45*1.2*1.005*($G$6-O4130),0)</f>
        <v>3.8556302399999987</v>
      </c>
      <c r="M4130" s="276" t="str">
        <f>IF(($G$4-Lähteandmed!$H$45*(Kraadpäevad!$G$4-Kraadpäevad!C4130))&gt;Lähteandmed!$I$45,($G$4-Lähteandmed!$H$45*(Kraadpäevad!$G$4-Kraadpäevad!C4130)),Lähteandmed!$I$45)</f>
        <v/>
      </c>
      <c r="N4130" s="114">
        <f>IFERROR(($G$4-M4130)/($G$4-C4130),Lähteandmed!$H$45)</f>
        <v>0</v>
      </c>
      <c r="O4130" s="276">
        <f t="shared" si="129"/>
        <v>15.8</v>
      </c>
      <c r="P4130" s="276">
        <f>IF(O4130&lt;($G$6-1),Lähteandmed!$E$45*1.2*1.005*(($G$6-1)-O4130),0)</f>
        <v>2.1030710399999988</v>
      </c>
    </row>
    <row r="4131" spans="2:16">
      <c r="B4131" s="113">
        <v>4127</v>
      </c>
      <c r="C4131" s="113">
        <v>14.1</v>
      </c>
      <c r="D4131" s="276" t="str">
        <f t="shared" si="128"/>
        <v>0</v>
      </c>
      <c r="L4131" s="114">
        <f>IF(C4131&lt;$G$6,Lähteandmed!$E$45*1.2*1.005*($G$6-O4131),0)</f>
        <v>6.8349808799999998</v>
      </c>
      <c r="M4131" s="276" t="str">
        <f>IF(($G$4-Lähteandmed!$H$45*(Kraadpäevad!$G$4-Kraadpäevad!C4131))&gt;Lähteandmed!$I$45,($G$4-Lähteandmed!$H$45*(Kraadpäevad!$G$4-Kraadpäevad!C4131)),Lähteandmed!$I$45)</f>
        <v/>
      </c>
      <c r="N4131" s="114">
        <f>IFERROR(($G$4-M4131)/($G$4-C4131),Lähteandmed!$H$45)</f>
        <v>0</v>
      </c>
      <c r="O4131" s="276">
        <f t="shared" si="129"/>
        <v>14.1</v>
      </c>
      <c r="P4131" s="276">
        <f>IF(O4131&lt;($G$6-1),Lähteandmed!$E$45*1.2*1.005*(($G$6-1)-O4131),0)</f>
        <v>5.0824216800000004</v>
      </c>
    </row>
    <row r="4132" spans="2:16">
      <c r="B4132" s="113">
        <v>4128</v>
      </c>
      <c r="C4132" s="113">
        <v>12.4</v>
      </c>
      <c r="D4132" s="276" t="str">
        <f t="shared" si="128"/>
        <v>0</v>
      </c>
      <c r="L4132" s="114">
        <f>IF(C4132&lt;$G$6,Lähteandmed!$E$45*1.2*1.005*($G$6-O4132),0)</f>
        <v>9.8143315199999979</v>
      </c>
      <c r="M4132" s="276" t="str">
        <f>IF(($G$4-Lähteandmed!$H$45*(Kraadpäevad!$G$4-Kraadpäevad!C4132))&gt;Lähteandmed!$I$45,($G$4-Lähteandmed!$H$45*(Kraadpäevad!$G$4-Kraadpäevad!C4132)),Lähteandmed!$I$45)</f>
        <v/>
      </c>
      <c r="N4132" s="114">
        <f>IFERROR(($G$4-M4132)/($G$4-C4132),Lähteandmed!$H$45)</f>
        <v>0</v>
      </c>
      <c r="O4132" s="276">
        <f t="shared" si="129"/>
        <v>12.4</v>
      </c>
      <c r="P4132" s="276">
        <f>IF(O4132&lt;($G$6-1),Lähteandmed!$E$45*1.2*1.005*(($G$6-1)-O4132),0)</f>
        <v>8.0617723199999993</v>
      </c>
    </row>
    <row r="4133" spans="2:16">
      <c r="B4133" s="113">
        <v>4129</v>
      </c>
      <c r="C4133" s="113">
        <v>11.7</v>
      </c>
      <c r="D4133" s="276" t="str">
        <f t="shared" si="128"/>
        <v>0</v>
      </c>
      <c r="L4133" s="114">
        <f>IF(C4133&lt;$G$6,Lähteandmed!$E$45*1.2*1.005*($G$6-O4133),0)</f>
        <v>11.041122960000001</v>
      </c>
      <c r="M4133" s="276" t="str">
        <f>IF(($G$4-Lähteandmed!$H$45*(Kraadpäevad!$G$4-Kraadpäevad!C4133))&gt;Lähteandmed!$I$45,($G$4-Lähteandmed!$H$45*(Kraadpäevad!$G$4-Kraadpäevad!C4133)),Lähteandmed!$I$45)</f>
        <v/>
      </c>
      <c r="N4133" s="114">
        <f>IFERROR(($G$4-M4133)/($G$4-C4133),Lähteandmed!$H$45)</f>
        <v>0</v>
      </c>
      <c r="O4133" s="276">
        <f t="shared" si="129"/>
        <v>11.7</v>
      </c>
      <c r="P4133" s="276">
        <f>IF(O4133&lt;($G$6-1),Lähteandmed!$E$45*1.2*1.005*(($G$6-1)-O4133),0)</f>
        <v>9.2885637600000006</v>
      </c>
    </row>
    <row r="4134" spans="2:16">
      <c r="B4134" s="113">
        <v>4130</v>
      </c>
      <c r="C4134" s="113">
        <v>10.9</v>
      </c>
      <c r="D4134" s="276" t="str">
        <f t="shared" si="128"/>
        <v>0</v>
      </c>
      <c r="L4134" s="114">
        <f>IF(C4134&lt;$G$6,Lähteandmed!$E$45*1.2*1.005*($G$6-O4134),0)</f>
        <v>12.443170319999998</v>
      </c>
      <c r="M4134" s="276" t="str">
        <f>IF(($G$4-Lähteandmed!$H$45*(Kraadpäevad!$G$4-Kraadpäevad!C4134))&gt;Lähteandmed!$I$45,($G$4-Lähteandmed!$H$45*(Kraadpäevad!$G$4-Kraadpäevad!C4134)),Lähteandmed!$I$45)</f>
        <v/>
      </c>
      <c r="N4134" s="114">
        <f>IFERROR(($G$4-M4134)/($G$4-C4134),Lähteandmed!$H$45)</f>
        <v>0</v>
      </c>
      <c r="O4134" s="276">
        <f t="shared" si="129"/>
        <v>10.9</v>
      </c>
      <c r="P4134" s="276">
        <f>IF(O4134&lt;($G$6-1),Lähteandmed!$E$45*1.2*1.005*(($G$6-1)-O4134),0)</f>
        <v>10.690611119999998</v>
      </c>
    </row>
    <row r="4135" spans="2:16">
      <c r="B4135" s="113">
        <v>4131</v>
      </c>
      <c r="C4135" s="113">
        <v>10.199999999999999</v>
      </c>
      <c r="D4135" s="276" t="str">
        <f t="shared" si="128"/>
        <v>0</v>
      </c>
      <c r="L4135" s="114">
        <f>IF(C4135&lt;$G$6,Lähteandmed!$E$45*1.2*1.005*($G$6-O4135),0)</f>
        <v>13.66996176</v>
      </c>
      <c r="M4135" s="276" t="str">
        <f>IF(($G$4-Lähteandmed!$H$45*(Kraadpäevad!$G$4-Kraadpäevad!C4135))&gt;Lähteandmed!$I$45,($G$4-Lähteandmed!$H$45*(Kraadpäevad!$G$4-Kraadpäevad!C4135)),Lähteandmed!$I$45)</f>
        <v/>
      </c>
      <c r="N4135" s="114">
        <f>IFERROR(($G$4-M4135)/($G$4-C4135),Lähteandmed!$H$45)</f>
        <v>0</v>
      </c>
      <c r="O4135" s="276">
        <f t="shared" si="129"/>
        <v>10.199999999999999</v>
      </c>
      <c r="P4135" s="276">
        <f>IF(O4135&lt;($G$6-1),Lähteandmed!$E$45*1.2*1.005*(($G$6-1)-O4135),0)</f>
        <v>11.917402560000001</v>
      </c>
    </row>
    <row r="4136" spans="2:16">
      <c r="B4136" s="113">
        <v>4132</v>
      </c>
      <c r="C4136" s="113">
        <v>10.6</v>
      </c>
      <c r="D4136" s="276" t="str">
        <f t="shared" si="128"/>
        <v>0</v>
      </c>
      <c r="L4136" s="114">
        <f>IF(C4136&lt;$G$6,Lähteandmed!$E$45*1.2*1.005*($G$6-O4136),0)</f>
        <v>12.968938079999999</v>
      </c>
      <c r="M4136" s="276" t="str">
        <f>IF(($G$4-Lähteandmed!$H$45*(Kraadpäevad!$G$4-Kraadpäevad!C4136))&gt;Lähteandmed!$I$45,($G$4-Lähteandmed!$H$45*(Kraadpäevad!$G$4-Kraadpäevad!C4136)),Lähteandmed!$I$45)</f>
        <v/>
      </c>
      <c r="N4136" s="114">
        <f>IFERROR(($G$4-M4136)/($G$4-C4136),Lähteandmed!$H$45)</f>
        <v>0</v>
      </c>
      <c r="O4136" s="276">
        <f t="shared" si="129"/>
        <v>10.6</v>
      </c>
      <c r="P4136" s="276">
        <f>IF(O4136&lt;($G$6-1),Lähteandmed!$E$45*1.2*1.005*(($G$6-1)-O4136),0)</f>
        <v>11.216378880000001</v>
      </c>
    </row>
    <row r="4137" spans="2:16">
      <c r="B4137" s="113">
        <v>4133</v>
      </c>
      <c r="C4137" s="113">
        <v>11.1</v>
      </c>
      <c r="D4137" s="276" t="str">
        <f t="shared" si="128"/>
        <v>0</v>
      </c>
      <c r="L4137" s="114">
        <f>IF(C4137&lt;$G$6,Lähteandmed!$E$45*1.2*1.005*($G$6-O4137),0)</f>
        <v>12.092658479999999</v>
      </c>
      <c r="M4137" s="276" t="str">
        <f>IF(($G$4-Lähteandmed!$H$45*(Kraadpäevad!$G$4-Kraadpäevad!C4137))&gt;Lähteandmed!$I$45,($G$4-Lähteandmed!$H$45*(Kraadpäevad!$G$4-Kraadpäevad!C4137)),Lähteandmed!$I$45)</f>
        <v/>
      </c>
      <c r="N4137" s="114">
        <f>IFERROR(($G$4-M4137)/($G$4-C4137),Lähteandmed!$H$45)</f>
        <v>0</v>
      </c>
      <c r="O4137" s="276">
        <f t="shared" si="129"/>
        <v>11.1</v>
      </c>
      <c r="P4137" s="276">
        <f>IF(O4137&lt;($G$6-1),Lähteandmed!$E$45*1.2*1.005*(($G$6-1)-O4137),0)</f>
        <v>10.34009928</v>
      </c>
    </row>
    <row r="4138" spans="2:16">
      <c r="B4138" s="113">
        <v>4134</v>
      </c>
      <c r="C4138" s="113">
        <v>11.5</v>
      </c>
      <c r="D4138" s="276" t="str">
        <f t="shared" si="128"/>
        <v>0</v>
      </c>
      <c r="L4138" s="114">
        <f>IF(C4138&lt;$G$6,Lähteandmed!$E$45*1.2*1.005*($G$6-O4138),0)</f>
        <v>11.391634799999999</v>
      </c>
      <c r="M4138" s="276" t="str">
        <f>IF(($G$4-Lähteandmed!$H$45*(Kraadpäevad!$G$4-Kraadpäevad!C4138))&gt;Lähteandmed!$I$45,($G$4-Lähteandmed!$H$45*(Kraadpäevad!$G$4-Kraadpäevad!C4138)),Lähteandmed!$I$45)</f>
        <v/>
      </c>
      <c r="N4138" s="114">
        <f>IFERROR(($G$4-M4138)/($G$4-C4138),Lähteandmed!$H$45)</f>
        <v>0</v>
      </c>
      <c r="O4138" s="276">
        <f t="shared" si="129"/>
        <v>11.5</v>
      </c>
      <c r="P4138" s="276">
        <f>IF(O4138&lt;($G$6-1),Lähteandmed!$E$45*1.2*1.005*(($G$6-1)-O4138),0)</f>
        <v>9.6390756</v>
      </c>
    </row>
    <row r="4139" spans="2:16">
      <c r="B4139" s="113">
        <v>4135</v>
      </c>
      <c r="C4139" s="113">
        <v>14</v>
      </c>
      <c r="D4139" s="276" t="str">
        <f t="shared" si="128"/>
        <v>0</v>
      </c>
      <c r="L4139" s="114">
        <f>IF(C4139&lt;$G$6,Lähteandmed!$E$45*1.2*1.005*($G$6-O4139),0)</f>
        <v>7.0102367999999995</v>
      </c>
      <c r="M4139" s="276" t="str">
        <f>IF(($G$4-Lähteandmed!$H$45*(Kraadpäevad!$G$4-Kraadpäevad!C4139))&gt;Lähteandmed!$I$45,($G$4-Lähteandmed!$H$45*(Kraadpäevad!$G$4-Kraadpäevad!C4139)),Lähteandmed!$I$45)</f>
        <v/>
      </c>
      <c r="N4139" s="114">
        <f>IFERROR(($G$4-M4139)/($G$4-C4139),Lähteandmed!$H$45)</f>
        <v>0</v>
      </c>
      <c r="O4139" s="276">
        <f t="shared" si="129"/>
        <v>14</v>
      </c>
      <c r="P4139" s="276">
        <f>IF(O4139&lt;($G$6-1),Lähteandmed!$E$45*1.2*1.005*(($G$6-1)-O4139),0)</f>
        <v>5.2576775999999992</v>
      </c>
    </row>
    <row r="4140" spans="2:16">
      <c r="B4140" s="113">
        <v>4136</v>
      </c>
      <c r="C4140" s="113">
        <v>16.399999999999999</v>
      </c>
      <c r="D4140" s="276" t="str">
        <f t="shared" si="128"/>
        <v>0</v>
      </c>
      <c r="L4140" s="114">
        <f>IF(C4140&lt;$G$6,Lähteandmed!$E$45*1.2*1.005*($G$6-O4140),0)</f>
        <v>2.8040947200000024</v>
      </c>
      <c r="M4140" s="276" t="str">
        <f>IF(($G$4-Lähteandmed!$H$45*(Kraadpäevad!$G$4-Kraadpäevad!C4140))&gt;Lähteandmed!$I$45,($G$4-Lähteandmed!$H$45*(Kraadpäevad!$G$4-Kraadpäevad!C4140)),Lähteandmed!$I$45)</f>
        <v/>
      </c>
      <c r="N4140" s="114">
        <f>IFERROR(($G$4-M4140)/($G$4-C4140),Lähteandmed!$H$45)</f>
        <v>0</v>
      </c>
      <c r="O4140" s="276">
        <f t="shared" si="129"/>
        <v>16.399999999999999</v>
      </c>
      <c r="P4140" s="276">
        <f>IF(O4140&lt;($G$6-1),Lähteandmed!$E$45*1.2*1.005*(($G$6-1)-O4140),0)</f>
        <v>1.0515355200000025</v>
      </c>
    </row>
    <row r="4141" spans="2:16">
      <c r="B4141" s="113">
        <v>4137</v>
      </c>
      <c r="C4141" s="113">
        <v>18.899999999999999</v>
      </c>
      <c r="D4141" s="276" t="str">
        <f t="shared" si="128"/>
        <v>0</v>
      </c>
      <c r="L4141" s="114">
        <f>IF(C4141&lt;$G$6,Lähteandmed!$E$45*1.2*1.005*($G$6-O4141),0)</f>
        <v>0</v>
      </c>
      <c r="M4141" s="276" t="str">
        <f>IF(($G$4-Lähteandmed!$H$45*(Kraadpäevad!$G$4-Kraadpäevad!C4141))&gt;Lähteandmed!$I$45,($G$4-Lähteandmed!$H$45*(Kraadpäevad!$G$4-Kraadpäevad!C4141)),Lähteandmed!$I$45)</f>
        <v/>
      </c>
      <c r="N4141" s="114">
        <f>IFERROR(($G$4-M4141)/($G$4-C4141),Lähteandmed!$H$45)</f>
        <v>0</v>
      </c>
      <c r="O4141" s="276">
        <f t="shared" si="129"/>
        <v>18.899999999999999</v>
      </c>
      <c r="P4141" s="276">
        <f>IF(O4141&lt;($G$6-1),Lähteandmed!$E$45*1.2*1.005*(($G$6-1)-O4141),0)</f>
        <v>0</v>
      </c>
    </row>
    <row r="4142" spans="2:16">
      <c r="B4142" s="113">
        <v>4138</v>
      </c>
      <c r="C4142" s="113">
        <v>19.7</v>
      </c>
      <c r="D4142" s="276" t="str">
        <f t="shared" si="128"/>
        <v>0</v>
      </c>
      <c r="L4142" s="114">
        <f>IF(C4142&lt;$G$6,Lähteandmed!$E$45*1.2*1.005*($G$6-O4142),0)</f>
        <v>0</v>
      </c>
      <c r="M4142" s="276" t="str">
        <f>IF(($G$4-Lähteandmed!$H$45*(Kraadpäevad!$G$4-Kraadpäevad!C4142))&gt;Lähteandmed!$I$45,($G$4-Lähteandmed!$H$45*(Kraadpäevad!$G$4-Kraadpäevad!C4142)),Lähteandmed!$I$45)</f>
        <v/>
      </c>
      <c r="N4142" s="114">
        <f>IFERROR(($G$4-M4142)/($G$4-C4142),Lähteandmed!$H$45)</f>
        <v>0</v>
      </c>
      <c r="O4142" s="276">
        <f t="shared" si="129"/>
        <v>19.7</v>
      </c>
      <c r="P4142" s="276">
        <f>IF(O4142&lt;($G$6-1),Lähteandmed!$E$45*1.2*1.005*(($G$6-1)-O4142),0)</f>
        <v>0</v>
      </c>
    </row>
    <row r="4143" spans="2:16">
      <c r="B4143" s="113">
        <v>4139</v>
      </c>
      <c r="C4143" s="113">
        <v>20.5</v>
      </c>
      <c r="D4143" s="276" t="str">
        <f t="shared" si="128"/>
        <v>0</v>
      </c>
      <c r="L4143" s="114">
        <f>IF(C4143&lt;$G$6,Lähteandmed!$E$45*1.2*1.005*($G$6-O4143),0)</f>
        <v>0</v>
      </c>
      <c r="M4143" s="276" t="str">
        <f>IF(($G$4-Lähteandmed!$H$45*(Kraadpäevad!$G$4-Kraadpäevad!C4143))&gt;Lähteandmed!$I$45,($G$4-Lähteandmed!$H$45*(Kraadpäevad!$G$4-Kraadpäevad!C4143)),Lähteandmed!$I$45)</f>
        <v/>
      </c>
      <c r="N4143" s="114">
        <f>IFERROR(($G$4-M4143)/($G$4-C4143),Lähteandmed!$H$45)</f>
        <v>0</v>
      </c>
      <c r="O4143" s="276">
        <f t="shared" si="129"/>
        <v>20.5</v>
      </c>
      <c r="P4143" s="276">
        <f>IF(O4143&lt;($G$6-1),Lähteandmed!$E$45*1.2*1.005*(($G$6-1)-O4143),0)</f>
        <v>0</v>
      </c>
    </row>
    <row r="4144" spans="2:16">
      <c r="B4144" s="113">
        <v>4140</v>
      </c>
      <c r="C4144" s="113">
        <v>21.3</v>
      </c>
      <c r="D4144" s="276" t="str">
        <f t="shared" si="128"/>
        <v>0</v>
      </c>
      <c r="L4144" s="114">
        <f>IF(C4144&lt;$G$6,Lähteandmed!$E$45*1.2*1.005*($G$6-O4144),0)</f>
        <v>0</v>
      </c>
      <c r="M4144" s="276" t="str">
        <f>IF(($G$4-Lähteandmed!$H$45*(Kraadpäevad!$G$4-Kraadpäevad!C4144))&gt;Lähteandmed!$I$45,($G$4-Lähteandmed!$H$45*(Kraadpäevad!$G$4-Kraadpäevad!C4144)),Lähteandmed!$I$45)</f>
        <v/>
      </c>
      <c r="N4144" s="114">
        <f>IFERROR(($G$4-M4144)/($G$4-C4144),Lähteandmed!$H$45)</f>
        <v>0</v>
      </c>
      <c r="O4144" s="276">
        <f t="shared" si="129"/>
        <v>21.3</v>
      </c>
      <c r="P4144" s="276">
        <f>IF(O4144&lt;($G$6-1),Lähteandmed!$E$45*1.2*1.005*(($G$6-1)-O4144),0)</f>
        <v>0</v>
      </c>
    </row>
    <row r="4145" spans="2:16">
      <c r="B4145" s="113">
        <v>4141</v>
      </c>
      <c r="C4145" s="113">
        <v>20.5</v>
      </c>
      <c r="D4145" s="276" t="str">
        <f t="shared" si="128"/>
        <v>0</v>
      </c>
      <c r="L4145" s="114">
        <f>IF(C4145&lt;$G$6,Lähteandmed!$E$45*1.2*1.005*($G$6-O4145),0)</f>
        <v>0</v>
      </c>
      <c r="M4145" s="276" t="str">
        <f>IF(($G$4-Lähteandmed!$H$45*(Kraadpäevad!$G$4-Kraadpäevad!C4145))&gt;Lähteandmed!$I$45,($G$4-Lähteandmed!$H$45*(Kraadpäevad!$G$4-Kraadpäevad!C4145)),Lähteandmed!$I$45)</f>
        <v/>
      </c>
      <c r="N4145" s="114">
        <f>IFERROR(($G$4-M4145)/($G$4-C4145),Lähteandmed!$H$45)</f>
        <v>0</v>
      </c>
      <c r="O4145" s="276">
        <f t="shared" si="129"/>
        <v>20.5</v>
      </c>
      <c r="P4145" s="276">
        <f>IF(O4145&lt;($G$6-1),Lähteandmed!$E$45*1.2*1.005*(($G$6-1)-O4145),0)</f>
        <v>0</v>
      </c>
    </row>
    <row r="4146" spans="2:16">
      <c r="B4146" s="113">
        <v>4142</v>
      </c>
      <c r="C4146" s="113">
        <v>19.7</v>
      </c>
      <c r="D4146" s="276" t="str">
        <f t="shared" si="128"/>
        <v>0</v>
      </c>
      <c r="L4146" s="114">
        <f>IF(C4146&lt;$G$6,Lähteandmed!$E$45*1.2*1.005*($G$6-O4146),0)</f>
        <v>0</v>
      </c>
      <c r="M4146" s="276" t="str">
        <f>IF(($G$4-Lähteandmed!$H$45*(Kraadpäevad!$G$4-Kraadpäevad!C4146))&gt;Lähteandmed!$I$45,($G$4-Lähteandmed!$H$45*(Kraadpäevad!$G$4-Kraadpäevad!C4146)),Lähteandmed!$I$45)</f>
        <v/>
      </c>
      <c r="N4146" s="114">
        <f>IFERROR(($G$4-M4146)/($G$4-C4146),Lähteandmed!$H$45)</f>
        <v>0</v>
      </c>
      <c r="O4146" s="276">
        <f t="shared" si="129"/>
        <v>19.7</v>
      </c>
      <c r="P4146" s="276">
        <f>IF(O4146&lt;($G$6-1),Lähteandmed!$E$45*1.2*1.005*(($G$6-1)-O4146),0)</f>
        <v>0</v>
      </c>
    </row>
    <row r="4147" spans="2:16">
      <c r="B4147" s="113">
        <v>4143</v>
      </c>
      <c r="C4147" s="113">
        <v>18.899999999999999</v>
      </c>
      <c r="D4147" s="276" t="str">
        <f t="shared" si="128"/>
        <v>0</v>
      </c>
      <c r="L4147" s="114">
        <f>IF(C4147&lt;$G$6,Lähteandmed!$E$45*1.2*1.005*($G$6-O4147),0)</f>
        <v>0</v>
      </c>
      <c r="M4147" s="276" t="str">
        <f>IF(($G$4-Lähteandmed!$H$45*(Kraadpäevad!$G$4-Kraadpäevad!C4147))&gt;Lähteandmed!$I$45,($G$4-Lähteandmed!$H$45*(Kraadpäevad!$G$4-Kraadpäevad!C4147)),Lähteandmed!$I$45)</f>
        <v/>
      </c>
      <c r="N4147" s="114">
        <f>IFERROR(($G$4-M4147)/($G$4-C4147),Lähteandmed!$H$45)</f>
        <v>0</v>
      </c>
      <c r="O4147" s="276">
        <f t="shared" si="129"/>
        <v>18.899999999999999</v>
      </c>
      <c r="P4147" s="276">
        <f>IF(O4147&lt;($G$6-1),Lähteandmed!$E$45*1.2*1.005*(($G$6-1)-O4147),0)</f>
        <v>0</v>
      </c>
    </row>
    <row r="4148" spans="2:16">
      <c r="B4148" s="113">
        <v>4144</v>
      </c>
      <c r="C4148" s="113">
        <v>19</v>
      </c>
      <c r="D4148" s="276" t="str">
        <f t="shared" si="128"/>
        <v>0</v>
      </c>
      <c r="L4148" s="114">
        <f>IF(C4148&lt;$G$6,Lähteandmed!$E$45*1.2*1.005*($G$6-O4148),0)</f>
        <v>0</v>
      </c>
      <c r="M4148" s="276" t="str">
        <f>IF(($G$4-Lähteandmed!$H$45*(Kraadpäevad!$G$4-Kraadpäevad!C4148))&gt;Lähteandmed!$I$45,($G$4-Lähteandmed!$H$45*(Kraadpäevad!$G$4-Kraadpäevad!C4148)),Lähteandmed!$I$45)</f>
        <v/>
      </c>
      <c r="N4148" s="114">
        <f>IFERROR(($G$4-M4148)/($G$4-C4148),Lähteandmed!$H$45)</f>
        <v>0</v>
      </c>
      <c r="O4148" s="276">
        <f t="shared" si="129"/>
        <v>19</v>
      </c>
      <c r="P4148" s="276">
        <f>IF(O4148&lt;($G$6-1),Lähteandmed!$E$45*1.2*1.005*(($G$6-1)-O4148),0)</f>
        <v>0</v>
      </c>
    </row>
    <row r="4149" spans="2:16">
      <c r="B4149" s="113">
        <v>4145</v>
      </c>
      <c r="C4149" s="113">
        <v>19.2</v>
      </c>
      <c r="D4149" s="276" t="str">
        <f t="shared" si="128"/>
        <v>0</v>
      </c>
      <c r="L4149" s="114">
        <f>IF(C4149&lt;$G$6,Lähteandmed!$E$45*1.2*1.005*($G$6-O4149),0)</f>
        <v>0</v>
      </c>
      <c r="M4149" s="276" t="str">
        <f>IF(($G$4-Lähteandmed!$H$45*(Kraadpäevad!$G$4-Kraadpäevad!C4149))&gt;Lähteandmed!$I$45,($G$4-Lähteandmed!$H$45*(Kraadpäevad!$G$4-Kraadpäevad!C4149)),Lähteandmed!$I$45)</f>
        <v/>
      </c>
      <c r="N4149" s="114">
        <f>IFERROR(($G$4-M4149)/($G$4-C4149),Lähteandmed!$H$45)</f>
        <v>0</v>
      </c>
      <c r="O4149" s="276">
        <f t="shared" si="129"/>
        <v>19.2</v>
      </c>
      <c r="P4149" s="276">
        <f>IF(O4149&lt;($G$6-1),Lähteandmed!$E$45*1.2*1.005*(($G$6-1)-O4149),0)</f>
        <v>0</v>
      </c>
    </row>
    <row r="4150" spans="2:16">
      <c r="B4150" s="113">
        <v>4146</v>
      </c>
      <c r="C4150" s="113">
        <v>19.3</v>
      </c>
      <c r="D4150" s="276" t="str">
        <f t="shared" si="128"/>
        <v>0</v>
      </c>
      <c r="L4150" s="114">
        <f>IF(C4150&lt;$G$6,Lähteandmed!$E$45*1.2*1.005*($G$6-O4150),0)</f>
        <v>0</v>
      </c>
      <c r="M4150" s="276" t="str">
        <f>IF(($G$4-Lähteandmed!$H$45*(Kraadpäevad!$G$4-Kraadpäevad!C4150))&gt;Lähteandmed!$I$45,($G$4-Lähteandmed!$H$45*(Kraadpäevad!$G$4-Kraadpäevad!C4150)),Lähteandmed!$I$45)</f>
        <v/>
      </c>
      <c r="N4150" s="114">
        <f>IFERROR(($G$4-M4150)/($G$4-C4150),Lähteandmed!$H$45)</f>
        <v>0</v>
      </c>
      <c r="O4150" s="276">
        <f t="shared" si="129"/>
        <v>19.3</v>
      </c>
      <c r="P4150" s="276">
        <f>IF(O4150&lt;($G$6-1),Lähteandmed!$E$45*1.2*1.005*(($G$6-1)-O4150),0)</f>
        <v>0</v>
      </c>
    </row>
    <row r="4151" spans="2:16">
      <c r="B4151" s="113">
        <v>4147</v>
      </c>
      <c r="C4151" s="113">
        <v>19</v>
      </c>
      <c r="D4151" s="276" t="str">
        <f t="shared" si="128"/>
        <v>0</v>
      </c>
      <c r="L4151" s="114">
        <f>IF(C4151&lt;$G$6,Lähteandmed!$E$45*1.2*1.005*($G$6-O4151),0)</f>
        <v>0</v>
      </c>
      <c r="M4151" s="276" t="str">
        <f>IF(($G$4-Lähteandmed!$H$45*(Kraadpäevad!$G$4-Kraadpäevad!C4151))&gt;Lähteandmed!$I$45,($G$4-Lähteandmed!$H$45*(Kraadpäevad!$G$4-Kraadpäevad!C4151)),Lähteandmed!$I$45)</f>
        <v/>
      </c>
      <c r="N4151" s="114">
        <f>IFERROR(($G$4-M4151)/($G$4-C4151),Lähteandmed!$H$45)</f>
        <v>0</v>
      </c>
      <c r="O4151" s="276">
        <f t="shared" si="129"/>
        <v>19</v>
      </c>
      <c r="P4151" s="276">
        <f>IF(O4151&lt;($G$6-1),Lähteandmed!$E$45*1.2*1.005*(($G$6-1)-O4151),0)</f>
        <v>0</v>
      </c>
    </row>
    <row r="4152" spans="2:16">
      <c r="B4152" s="113">
        <v>4148</v>
      </c>
      <c r="C4152" s="113">
        <v>18.600000000000001</v>
      </c>
      <c r="D4152" s="276" t="str">
        <f t="shared" si="128"/>
        <v>0</v>
      </c>
      <c r="L4152" s="114">
        <f>IF(C4152&lt;$G$6,Lähteandmed!$E$45*1.2*1.005*($G$6-O4152),0)</f>
        <v>0</v>
      </c>
      <c r="M4152" s="276" t="str">
        <f>IF(($G$4-Lähteandmed!$H$45*(Kraadpäevad!$G$4-Kraadpäevad!C4152))&gt;Lähteandmed!$I$45,($G$4-Lähteandmed!$H$45*(Kraadpäevad!$G$4-Kraadpäevad!C4152)),Lähteandmed!$I$45)</f>
        <v/>
      </c>
      <c r="N4152" s="114">
        <f>IFERROR(($G$4-M4152)/($G$4-C4152),Lähteandmed!$H$45)</f>
        <v>0</v>
      </c>
      <c r="O4152" s="276">
        <f t="shared" si="129"/>
        <v>18.600000000000001</v>
      </c>
      <c r="P4152" s="276">
        <f>IF(O4152&lt;($G$6-1),Lähteandmed!$E$45*1.2*1.005*(($G$6-1)-O4152),0)</f>
        <v>0</v>
      </c>
    </row>
    <row r="4153" spans="2:16">
      <c r="B4153" s="113">
        <v>4149</v>
      </c>
      <c r="C4153" s="113">
        <v>18.3</v>
      </c>
      <c r="D4153" s="276" t="str">
        <f t="shared" si="128"/>
        <v>0</v>
      </c>
      <c r="L4153" s="114">
        <f>IF(C4153&lt;$G$6,Lähteandmed!$E$45*1.2*1.005*($G$6-O4153),0)</f>
        <v>0</v>
      </c>
      <c r="M4153" s="276" t="str">
        <f>IF(($G$4-Lähteandmed!$H$45*(Kraadpäevad!$G$4-Kraadpäevad!C4153))&gt;Lähteandmed!$I$45,($G$4-Lähteandmed!$H$45*(Kraadpäevad!$G$4-Kraadpäevad!C4153)),Lähteandmed!$I$45)</f>
        <v/>
      </c>
      <c r="N4153" s="114">
        <f>IFERROR(($G$4-M4153)/($G$4-C4153),Lähteandmed!$H$45)</f>
        <v>0</v>
      </c>
      <c r="O4153" s="276">
        <f t="shared" si="129"/>
        <v>18.3</v>
      </c>
      <c r="P4153" s="276">
        <f>IF(O4153&lt;($G$6-1),Lähteandmed!$E$45*1.2*1.005*(($G$6-1)-O4153),0)</f>
        <v>0</v>
      </c>
    </row>
    <row r="4154" spans="2:16">
      <c r="B4154" s="113">
        <v>4150</v>
      </c>
      <c r="C4154" s="113">
        <v>16.7</v>
      </c>
      <c r="D4154" s="276" t="str">
        <f t="shared" si="128"/>
        <v>0</v>
      </c>
      <c r="L4154" s="114">
        <f>IF(C4154&lt;$G$6,Lähteandmed!$E$45*1.2*1.005*($G$6-O4154),0)</f>
        <v>2.2783269600000011</v>
      </c>
      <c r="M4154" s="276" t="str">
        <f>IF(($G$4-Lähteandmed!$H$45*(Kraadpäevad!$G$4-Kraadpäevad!C4154))&gt;Lähteandmed!$I$45,($G$4-Lähteandmed!$H$45*(Kraadpäevad!$G$4-Kraadpäevad!C4154)),Lähteandmed!$I$45)</f>
        <v/>
      </c>
      <c r="N4154" s="114">
        <f>IFERROR(($G$4-M4154)/($G$4-C4154),Lähteandmed!$H$45)</f>
        <v>0</v>
      </c>
      <c r="O4154" s="276">
        <f t="shared" si="129"/>
        <v>16.7</v>
      </c>
      <c r="P4154" s="276">
        <f>IF(O4154&lt;($G$6-1),Lähteandmed!$E$45*1.2*1.005*(($G$6-1)-O4154),0)</f>
        <v>0.52576776000000125</v>
      </c>
    </row>
    <row r="4155" spans="2:16">
      <c r="B4155" s="113">
        <v>4151</v>
      </c>
      <c r="C4155" s="113">
        <v>15</v>
      </c>
      <c r="D4155" s="276" t="str">
        <f t="shared" si="128"/>
        <v>0</v>
      </c>
      <c r="L4155" s="114">
        <f>IF(C4155&lt;$G$6,Lähteandmed!$E$45*1.2*1.005*($G$6-O4155),0)</f>
        <v>5.2576775999999992</v>
      </c>
      <c r="M4155" s="276" t="str">
        <f>IF(($G$4-Lähteandmed!$H$45*(Kraadpäevad!$G$4-Kraadpäevad!C4155))&gt;Lähteandmed!$I$45,($G$4-Lähteandmed!$H$45*(Kraadpäevad!$G$4-Kraadpäevad!C4155)),Lähteandmed!$I$45)</f>
        <v/>
      </c>
      <c r="N4155" s="114">
        <f>IFERROR(($G$4-M4155)/($G$4-C4155),Lähteandmed!$H$45)</f>
        <v>0</v>
      </c>
      <c r="O4155" s="276">
        <f t="shared" si="129"/>
        <v>15</v>
      </c>
      <c r="P4155" s="276">
        <f>IF(O4155&lt;($G$6-1),Lähteandmed!$E$45*1.2*1.005*(($G$6-1)-O4155),0)</f>
        <v>3.5051183999999997</v>
      </c>
    </row>
    <row r="4156" spans="2:16">
      <c r="B4156" s="113">
        <v>4152</v>
      </c>
      <c r="C4156" s="113">
        <v>13.4</v>
      </c>
      <c r="D4156" s="276" t="str">
        <f t="shared" si="128"/>
        <v>0</v>
      </c>
      <c r="L4156" s="114">
        <f>IF(C4156&lt;$G$6,Lähteandmed!$E$45*1.2*1.005*($G$6-O4156),0)</f>
        <v>8.0617723199999993</v>
      </c>
      <c r="M4156" s="276" t="str">
        <f>IF(($G$4-Lähteandmed!$H$45*(Kraadpäevad!$G$4-Kraadpäevad!C4156))&gt;Lähteandmed!$I$45,($G$4-Lähteandmed!$H$45*(Kraadpäevad!$G$4-Kraadpäevad!C4156)),Lähteandmed!$I$45)</f>
        <v/>
      </c>
      <c r="N4156" s="114">
        <f>IFERROR(($G$4-M4156)/($G$4-C4156),Lähteandmed!$H$45)</f>
        <v>0</v>
      </c>
      <c r="O4156" s="276">
        <f t="shared" si="129"/>
        <v>13.4</v>
      </c>
      <c r="P4156" s="276">
        <f>IF(O4156&lt;($G$6-1),Lähteandmed!$E$45*1.2*1.005*(($G$6-1)-O4156),0)</f>
        <v>6.309213119999999</v>
      </c>
    </row>
    <row r="4157" spans="2:16">
      <c r="B4157" s="113">
        <v>4153</v>
      </c>
      <c r="C4157" s="113">
        <v>12.6</v>
      </c>
      <c r="D4157" s="276" t="str">
        <f t="shared" si="128"/>
        <v>0</v>
      </c>
      <c r="L4157" s="114">
        <f>IF(C4157&lt;$G$6,Lähteandmed!$E$45*1.2*1.005*($G$6-O4157),0)</f>
        <v>9.4638196800000003</v>
      </c>
      <c r="M4157" s="276" t="str">
        <f>IF(($G$4-Lähteandmed!$H$45*(Kraadpäevad!$G$4-Kraadpäevad!C4157))&gt;Lähteandmed!$I$45,($G$4-Lähteandmed!$H$45*(Kraadpäevad!$G$4-Kraadpäevad!C4157)),Lähteandmed!$I$45)</f>
        <v/>
      </c>
      <c r="N4157" s="114">
        <f>IFERROR(($G$4-M4157)/($G$4-C4157),Lähteandmed!$H$45)</f>
        <v>0</v>
      </c>
      <c r="O4157" s="276">
        <f t="shared" si="129"/>
        <v>12.6</v>
      </c>
      <c r="P4157" s="276">
        <f>IF(O4157&lt;($G$6-1),Lähteandmed!$E$45*1.2*1.005*(($G$6-1)-O4157),0)</f>
        <v>7.71126048</v>
      </c>
    </row>
    <row r="4158" spans="2:16">
      <c r="B4158" s="113">
        <v>4154</v>
      </c>
      <c r="C4158" s="113">
        <v>11.8</v>
      </c>
      <c r="D4158" s="276" t="str">
        <f t="shared" si="128"/>
        <v>0</v>
      </c>
      <c r="L4158" s="114">
        <f>IF(C4158&lt;$G$6,Lähteandmed!$E$45*1.2*1.005*($G$6-O4158),0)</f>
        <v>10.865867039999998</v>
      </c>
      <c r="M4158" s="276" t="str">
        <f>IF(($G$4-Lähteandmed!$H$45*(Kraadpäevad!$G$4-Kraadpäevad!C4158))&gt;Lähteandmed!$I$45,($G$4-Lähteandmed!$H$45*(Kraadpäevad!$G$4-Kraadpäevad!C4158)),Lähteandmed!$I$45)</f>
        <v/>
      </c>
      <c r="N4158" s="114">
        <f>IFERROR(($G$4-M4158)/($G$4-C4158),Lähteandmed!$H$45)</f>
        <v>0</v>
      </c>
      <c r="O4158" s="276">
        <f t="shared" si="129"/>
        <v>11.8</v>
      </c>
      <c r="P4158" s="276">
        <f>IF(O4158&lt;($G$6-1),Lähteandmed!$E$45*1.2*1.005*(($G$6-1)-O4158),0)</f>
        <v>9.1133078399999974</v>
      </c>
    </row>
    <row r="4159" spans="2:16">
      <c r="B4159" s="113">
        <v>4155</v>
      </c>
      <c r="C4159" s="113">
        <v>11</v>
      </c>
      <c r="D4159" s="276" t="str">
        <f t="shared" si="128"/>
        <v>0</v>
      </c>
      <c r="L4159" s="114">
        <f>IF(C4159&lt;$G$6,Lähteandmed!$E$45*1.2*1.005*($G$6-O4159),0)</f>
        <v>12.267914399999999</v>
      </c>
      <c r="M4159" s="276" t="str">
        <f>IF(($G$4-Lähteandmed!$H$45*(Kraadpäevad!$G$4-Kraadpäevad!C4159))&gt;Lähteandmed!$I$45,($G$4-Lähteandmed!$H$45*(Kraadpäevad!$G$4-Kraadpäevad!C4159)),Lähteandmed!$I$45)</f>
        <v/>
      </c>
      <c r="N4159" s="114">
        <f>IFERROR(($G$4-M4159)/($G$4-C4159),Lähteandmed!$H$45)</f>
        <v>0</v>
      </c>
      <c r="O4159" s="276">
        <f t="shared" si="129"/>
        <v>11</v>
      </c>
      <c r="P4159" s="276">
        <f>IF(O4159&lt;($G$6-1),Lähteandmed!$E$45*1.2*1.005*(($G$6-1)-O4159),0)</f>
        <v>10.515355199999998</v>
      </c>
    </row>
    <row r="4160" spans="2:16">
      <c r="B4160" s="113">
        <v>4156</v>
      </c>
      <c r="C4160" s="113">
        <v>10.9</v>
      </c>
      <c r="D4160" s="276" t="str">
        <f t="shared" si="128"/>
        <v>0</v>
      </c>
      <c r="L4160" s="114">
        <f>IF(C4160&lt;$G$6,Lähteandmed!$E$45*1.2*1.005*($G$6-O4160),0)</f>
        <v>12.443170319999998</v>
      </c>
      <c r="M4160" s="276" t="str">
        <f>IF(($G$4-Lähteandmed!$H$45*(Kraadpäevad!$G$4-Kraadpäevad!C4160))&gt;Lähteandmed!$I$45,($G$4-Lähteandmed!$H$45*(Kraadpäevad!$G$4-Kraadpäevad!C4160)),Lähteandmed!$I$45)</f>
        <v/>
      </c>
      <c r="N4160" s="114">
        <f>IFERROR(($G$4-M4160)/($G$4-C4160),Lähteandmed!$H$45)</f>
        <v>0</v>
      </c>
      <c r="O4160" s="276">
        <f t="shared" si="129"/>
        <v>10.9</v>
      </c>
      <c r="P4160" s="276">
        <f>IF(O4160&lt;($G$6-1),Lähteandmed!$E$45*1.2*1.005*(($G$6-1)-O4160),0)</f>
        <v>10.690611119999998</v>
      </c>
    </row>
    <row r="4161" spans="2:16">
      <c r="B4161" s="113">
        <v>4157</v>
      </c>
      <c r="C4161" s="113">
        <v>10.7</v>
      </c>
      <c r="D4161" s="276" t="str">
        <f t="shared" si="128"/>
        <v>0</v>
      </c>
      <c r="L4161" s="114">
        <f>IF(C4161&lt;$G$6,Lähteandmed!$E$45*1.2*1.005*($G$6-O4161),0)</f>
        <v>12.793682159999999</v>
      </c>
      <c r="M4161" s="276" t="str">
        <f>IF(($G$4-Lähteandmed!$H$45*(Kraadpäevad!$G$4-Kraadpäevad!C4161))&gt;Lähteandmed!$I$45,($G$4-Lähteandmed!$H$45*(Kraadpäevad!$G$4-Kraadpäevad!C4161)),Lähteandmed!$I$45)</f>
        <v/>
      </c>
      <c r="N4161" s="114">
        <f>IFERROR(($G$4-M4161)/($G$4-C4161),Lähteandmed!$H$45)</f>
        <v>0</v>
      </c>
      <c r="O4161" s="276">
        <f t="shared" si="129"/>
        <v>10.7</v>
      </c>
      <c r="P4161" s="276">
        <f>IF(O4161&lt;($G$6-1),Lähteandmed!$E$45*1.2*1.005*(($G$6-1)-O4161),0)</f>
        <v>11.041122960000001</v>
      </c>
    </row>
    <row r="4162" spans="2:16">
      <c r="B4162" s="113">
        <v>4158</v>
      </c>
      <c r="C4162" s="113">
        <v>10.6</v>
      </c>
      <c r="D4162" s="276" t="str">
        <f t="shared" si="128"/>
        <v>0</v>
      </c>
      <c r="L4162" s="114">
        <f>IF(C4162&lt;$G$6,Lähteandmed!$E$45*1.2*1.005*($G$6-O4162),0)</f>
        <v>12.968938079999999</v>
      </c>
      <c r="M4162" s="276" t="str">
        <f>IF(($G$4-Lähteandmed!$H$45*(Kraadpäevad!$G$4-Kraadpäevad!C4162))&gt;Lähteandmed!$I$45,($G$4-Lähteandmed!$H$45*(Kraadpäevad!$G$4-Kraadpäevad!C4162)),Lähteandmed!$I$45)</f>
        <v/>
      </c>
      <c r="N4162" s="114">
        <f>IFERROR(($G$4-M4162)/($G$4-C4162),Lähteandmed!$H$45)</f>
        <v>0</v>
      </c>
      <c r="O4162" s="276">
        <f t="shared" si="129"/>
        <v>10.6</v>
      </c>
      <c r="P4162" s="276">
        <f>IF(O4162&lt;($G$6-1),Lähteandmed!$E$45*1.2*1.005*(($G$6-1)-O4162),0)</f>
        <v>11.216378880000001</v>
      </c>
    </row>
    <row r="4163" spans="2:16">
      <c r="B4163" s="113">
        <v>4159</v>
      </c>
      <c r="C4163" s="113">
        <v>11.5</v>
      </c>
      <c r="D4163" s="276" t="str">
        <f t="shared" si="128"/>
        <v>0</v>
      </c>
      <c r="L4163" s="114">
        <f>IF(C4163&lt;$G$6,Lähteandmed!$E$45*1.2*1.005*($G$6-O4163),0)</f>
        <v>11.391634799999999</v>
      </c>
      <c r="M4163" s="276" t="str">
        <f>IF(($G$4-Lähteandmed!$H$45*(Kraadpäevad!$G$4-Kraadpäevad!C4163))&gt;Lähteandmed!$I$45,($G$4-Lähteandmed!$H$45*(Kraadpäevad!$G$4-Kraadpäevad!C4163)),Lähteandmed!$I$45)</f>
        <v/>
      </c>
      <c r="N4163" s="114">
        <f>IFERROR(($G$4-M4163)/($G$4-C4163),Lähteandmed!$H$45)</f>
        <v>0</v>
      </c>
      <c r="O4163" s="276">
        <f t="shared" si="129"/>
        <v>11.5</v>
      </c>
      <c r="P4163" s="276">
        <f>IF(O4163&lt;($G$6-1),Lähteandmed!$E$45*1.2*1.005*(($G$6-1)-O4163),0)</f>
        <v>9.6390756</v>
      </c>
    </row>
    <row r="4164" spans="2:16">
      <c r="B4164" s="113">
        <v>4160</v>
      </c>
      <c r="C4164" s="113">
        <v>12.4</v>
      </c>
      <c r="D4164" s="276" t="str">
        <f t="shared" ref="D4164:D4227" si="130">IFERROR(IF($G$5-C4164&gt;0,$G$5-C4164,"0"),0)</f>
        <v>0</v>
      </c>
      <c r="L4164" s="114">
        <f>IF(C4164&lt;$G$6,Lähteandmed!$E$45*1.2*1.005*($G$6-O4164),0)</f>
        <v>9.8143315199999979</v>
      </c>
      <c r="M4164" s="276" t="str">
        <f>IF(($G$4-Lähteandmed!$H$45*(Kraadpäevad!$G$4-Kraadpäevad!C4164))&gt;Lähteandmed!$I$45,($G$4-Lähteandmed!$H$45*(Kraadpäevad!$G$4-Kraadpäevad!C4164)),Lähteandmed!$I$45)</f>
        <v/>
      </c>
      <c r="N4164" s="114">
        <f>IFERROR(($G$4-M4164)/($G$4-C4164),Lähteandmed!$H$45)</f>
        <v>0</v>
      </c>
      <c r="O4164" s="276">
        <f t="shared" ref="O4164:O4227" si="131">N4164*($G$4-C4164)+C4164</f>
        <v>12.4</v>
      </c>
      <c r="P4164" s="276">
        <f>IF(O4164&lt;($G$6-1),Lähteandmed!$E$45*1.2*1.005*(($G$6-1)-O4164),0)</f>
        <v>8.0617723199999993</v>
      </c>
    </row>
    <row r="4165" spans="2:16">
      <c r="B4165" s="113">
        <v>4161</v>
      </c>
      <c r="C4165" s="113">
        <v>13.3</v>
      </c>
      <c r="D4165" s="276" t="str">
        <f t="shared" si="130"/>
        <v>0</v>
      </c>
      <c r="L4165" s="114">
        <f>IF(C4165&lt;$G$6,Lähteandmed!$E$45*1.2*1.005*($G$6-O4165),0)</f>
        <v>8.237028239999999</v>
      </c>
      <c r="M4165" s="276" t="str">
        <f>IF(($G$4-Lähteandmed!$H$45*(Kraadpäevad!$G$4-Kraadpäevad!C4165))&gt;Lähteandmed!$I$45,($G$4-Lähteandmed!$H$45*(Kraadpäevad!$G$4-Kraadpäevad!C4165)),Lähteandmed!$I$45)</f>
        <v/>
      </c>
      <c r="N4165" s="114">
        <f>IFERROR(($G$4-M4165)/($G$4-C4165),Lähteandmed!$H$45)</f>
        <v>0</v>
      </c>
      <c r="O4165" s="276">
        <f t="shared" si="131"/>
        <v>13.3</v>
      </c>
      <c r="P4165" s="276">
        <f>IF(O4165&lt;($G$6-1),Lähteandmed!$E$45*1.2*1.005*(($G$6-1)-O4165),0)</f>
        <v>6.4844690399999987</v>
      </c>
    </row>
    <row r="4166" spans="2:16">
      <c r="B4166" s="113">
        <v>4162</v>
      </c>
      <c r="C4166" s="113">
        <v>14.4</v>
      </c>
      <c r="D4166" s="276" t="str">
        <f t="shared" si="130"/>
        <v>0</v>
      </c>
      <c r="L4166" s="114">
        <f>IF(C4166&lt;$G$6,Lähteandmed!$E$45*1.2*1.005*($G$6-O4166),0)</f>
        <v>6.309213119999999</v>
      </c>
      <c r="M4166" s="276" t="str">
        <f>IF(($G$4-Lähteandmed!$H$45*(Kraadpäevad!$G$4-Kraadpäevad!C4166))&gt;Lähteandmed!$I$45,($G$4-Lähteandmed!$H$45*(Kraadpäevad!$G$4-Kraadpäevad!C4166)),Lähteandmed!$I$45)</f>
        <v/>
      </c>
      <c r="N4166" s="114">
        <f>IFERROR(($G$4-M4166)/($G$4-C4166),Lähteandmed!$H$45)</f>
        <v>0</v>
      </c>
      <c r="O4166" s="276">
        <f t="shared" si="131"/>
        <v>14.4</v>
      </c>
      <c r="P4166" s="276">
        <f>IF(O4166&lt;($G$6-1),Lähteandmed!$E$45*1.2*1.005*(($G$6-1)-O4166),0)</f>
        <v>4.5566539199999987</v>
      </c>
    </row>
    <row r="4167" spans="2:16">
      <c r="B4167" s="113">
        <v>4163</v>
      </c>
      <c r="C4167" s="113">
        <v>15.4</v>
      </c>
      <c r="D4167" s="276" t="str">
        <f t="shared" si="130"/>
        <v>0</v>
      </c>
      <c r="L4167" s="114">
        <f>IF(C4167&lt;$G$6,Lähteandmed!$E$45*1.2*1.005*($G$6-O4167),0)</f>
        <v>4.5566539199999987</v>
      </c>
      <c r="M4167" s="276" t="str">
        <f>IF(($G$4-Lähteandmed!$H$45*(Kraadpäevad!$G$4-Kraadpäevad!C4167))&gt;Lähteandmed!$I$45,($G$4-Lähteandmed!$H$45*(Kraadpäevad!$G$4-Kraadpäevad!C4167)),Lähteandmed!$I$45)</f>
        <v/>
      </c>
      <c r="N4167" s="114">
        <f>IFERROR(($G$4-M4167)/($G$4-C4167),Lähteandmed!$H$45)</f>
        <v>0</v>
      </c>
      <c r="O4167" s="276">
        <f t="shared" si="131"/>
        <v>15.4</v>
      </c>
      <c r="P4167" s="276">
        <f>IF(O4167&lt;($G$6-1),Lähteandmed!$E$45*1.2*1.005*(($G$6-1)-O4167),0)</f>
        <v>2.8040947199999993</v>
      </c>
    </row>
    <row r="4168" spans="2:16">
      <c r="B4168" s="113">
        <v>4164</v>
      </c>
      <c r="C4168" s="113">
        <v>16.5</v>
      </c>
      <c r="D4168" s="276" t="str">
        <f t="shared" si="130"/>
        <v>0</v>
      </c>
      <c r="L4168" s="114">
        <f>IF(C4168&lt;$G$6,Lähteandmed!$E$45*1.2*1.005*($G$6-O4168),0)</f>
        <v>2.6288387999999996</v>
      </c>
      <c r="M4168" s="276" t="str">
        <f>IF(($G$4-Lähteandmed!$H$45*(Kraadpäevad!$G$4-Kraadpäevad!C4168))&gt;Lähteandmed!$I$45,($G$4-Lähteandmed!$H$45*(Kraadpäevad!$G$4-Kraadpäevad!C4168)),Lähteandmed!$I$45)</f>
        <v/>
      </c>
      <c r="N4168" s="114">
        <f>IFERROR(($G$4-M4168)/($G$4-C4168),Lähteandmed!$H$45)</f>
        <v>0</v>
      </c>
      <c r="O4168" s="276">
        <f t="shared" si="131"/>
        <v>16.5</v>
      </c>
      <c r="P4168" s="276">
        <f>IF(O4168&lt;($G$6-1),Lähteandmed!$E$45*1.2*1.005*(($G$6-1)-O4168),0)</f>
        <v>0.87627959999999994</v>
      </c>
    </row>
    <row r="4169" spans="2:16">
      <c r="B4169" s="113">
        <v>4165</v>
      </c>
      <c r="C4169" s="113">
        <v>17.100000000000001</v>
      </c>
      <c r="D4169" s="276" t="str">
        <f t="shared" si="130"/>
        <v>0</v>
      </c>
      <c r="L4169" s="114">
        <f>IF(C4169&lt;$G$6,Lähteandmed!$E$45*1.2*1.005*($G$6-O4169),0)</f>
        <v>1.5773032799999973</v>
      </c>
      <c r="M4169" s="276" t="str">
        <f>IF(($G$4-Lähteandmed!$H$45*(Kraadpäevad!$G$4-Kraadpäevad!C4169))&gt;Lähteandmed!$I$45,($G$4-Lähteandmed!$H$45*(Kraadpäevad!$G$4-Kraadpäevad!C4169)),Lähteandmed!$I$45)</f>
        <v/>
      </c>
      <c r="N4169" s="114">
        <f>IFERROR(($G$4-M4169)/($G$4-C4169),Lähteandmed!$H$45)</f>
        <v>0</v>
      </c>
      <c r="O4169" s="276">
        <f t="shared" si="131"/>
        <v>17.100000000000001</v>
      </c>
      <c r="P4169" s="276">
        <f>IF(O4169&lt;($G$6-1),Lähteandmed!$E$45*1.2*1.005*(($G$6-1)-O4169),0)</f>
        <v>0</v>
      </c>
    </row>
    <row r="4170" spans="2:16">
      <c r="B4170" s="113">
        <v>4166</v>
      </c>
      <c r="C4170" s="113">
        <v>17.7</v>
      </c>
      <c r="D4170" s="276" t="str">
        <f t="shared" si="130"/>
        <v>0</v>
      </c>
      <c r="L4170" s="114">
        <f>IF(C4170&lt;$G$6,Lähteandmed!$E$45*1.2*1.005*($G$6-O4170),0)</f>
        <v>0.52576776000000125</v>
      </c>
      <c r="M4170" s="276" t="str">
        <f>IF(($G$4-Lähteandmed!$H$45*(Kraadpäevad!$G$4-Kraadpäevad!C4170))&gt;Lähteandmed!$I$45,($G$4-Lähteandmed!$H$45*(Kraadpäevad!$G$4-Kraadpäevad!C4170)),Lähteandmed!$I$45)</f>
        <v/>
      </c>
      <c r="N4170" s="114">
        <f>IFERROR(($G$4-M4170)/($G$4-C4170),Lähteandmed!$H$45)</f>
        <v>0</v>
      </c>
      <c r="O4170" s="276">
        <f t="shared" si="131"/>
        <v>17.7</v>
      </c>
      <c r="P4170" s="276">
        <f>IF(O4170&lt;($G$6-1),Lähteandmed!$E$45*1.2*1.005*(($G$6-1)-O4170),0)</f>
        <v>0</v>
      </c>
    </row>
    <row r="4171" spans="2:16">
      <c r="B4171" s="113">
        <v>4167</v>
      </c>
      <c r="C4171" s="113">
        <v>18.3</v>
      </c>
      <c r="D4171" s="276" t="str">
        <f t="shared" si="130"/>
        <v>0</v>
      </c>
      <c r="L4171" s="114">
        <f>IF(C4171&lt;$G$6,Lähteandmed!$E$45*1.2*1.005*($G$6-O4171),0)</f>
        <v>0</v>
      </c>
      <c r="M4171" s="276" t="str">
        <f>IF(($G$4-Lähteandmed!$H$45*(Kraadpäevad!$G$4-Kraadpäevad!C4171))&gt;Lähteandmed!$I$45,($G$4-Lähteandmed!$H$45*(Kraadpäevad!$G$4-Kraadpäevad!C4171)),Lähteandmed!$I$45)</f>
        <v/>
      </c>
      <c r="N4171" s="114">
        <f>IFERROR(($G$4-M4171)/($G$4-C4171),Lähteandmed!$H$45)</f>
        <v>0</v>
      </c>
      <c r="O4171" s="276">
        <f t="shared" si="131"/>
        <v>18.3</v>
      </c>
      <c r="P4171" s="276">
        <f>IF(O4171&lt;($G$6-1),Lähteandmed!$E$45*1.2*1.005*(($G$6-1)-O4171),0)</f>
        <v>0</v>
      </c>
    </row>
    <row r="4172" spans="2:16">
      <c r="B4172" s="113">
        <v>4168</v>
      </c>
      <c r="C4172" s="113">
        <v>18.600000000000001</v>
      </c>
      <c r="D4172" s="276" t="str">
        <f t="shared" si="130"/>
        <v>0</v>
      </c>
      <c r="L4172" s="114">
        <f>IF(C4172&lt;$G$6,Lähteandmed!$E$45*1.2*1.005*($G$6-O4172),0)</f>
        <v>0</v>
      </c>
      <c r="M4172" s="276" t="str">
        <f>IF(($G$4-Lähteandmed!$H$45*(Kraadpäevad!$G$4-Kraadpäevad!C4172))&gt;Lähteandmed!$I$45,($G$4-Lähteandmed!$H$45*(Kraadpäevad!$G$4-Kraadpäevad!C4172)),Lähteandmed!$I$45)</f>
        <v/>
      </c>
      <c r="N4172" s="114">
        <f>IFERROR(($G$4-M4172)/($G$4-C4172),Lähteandmed!$H$45)</f>
        <v>0</v>
      </c>
      <c r="O4172" s="276">
        <f t="shared" si="131"/>
        <v>18.600000000000001</v>
      </c>
      <c r="P4172" s="276">
        <f>IF(O4172&lt;($G$6-1),Lähteandmed!$E$45*1.2*1.005*(($G$6-1)-O4172),0)</f>
        <v>0</v>
      </c>
    </row>
    <row r="4173" spans="2:16">
      <c r="B4173" s="113">
        <v>4169</v>
      </c>
      <c r="C4173" s="113">
        <v>19</v>
      </c>
      <c r="D4173" s="276" t="str">
        <f t="shared" si="130"/>
        <v>0</v>
      </c>
      <c r="L4173" s="114">
        <f>IF(C4173&lt;$G$6,Lähteandmed!$E$45*1.2*1.005*($G$6-O4173),0)</f>
        <v>0</v>
      </c>
      <c r="M4173" s="276" t="str">
        <f>IF(($G$4-Lähteandmed!$H$45*(Kraadpäevad!$G$4-Kraadpäevad!C4173))&gt;Lähteandmed!$I$45,($G$4-Lähteandmed!$H$45*(Kraadpäevad!$G$4-Kraadpäevad!C4173)),Lähteandmed!$I$45)</f>
        <v/>
      </c>
      <c r="N4173" s="114">
        <f>IFERROR(($G$4-M4173)/($G$4-C4173),Lähteandmed!$H$45)</f>
        <v>0</v>
      </c>
      <c r="O4173" s="276">
        <f t="shared" si="131"/>
        <v>19</v>
      </c>
      <c r="P4173" s="276">
        <f>IF(O4173&lt;($G$6-1),Lähteandmed!$E$45*1.2*1.005*(($G$6-1)-O4173),0)</f>
        <v>0</v>
      </c>
    </row>
    <row r="4174" spans="2:16">
      <c r="B4174" s="113">
        <v>4170</v>
      </c>
      <c r="C4174" s="113">
        <v>19.3</v>
      </c>
      <c r="D4174" s="276" t="str">
        <f t="shared" si="130"/>
        <v>0</v>
      </c>
      <c r="L4174" s="114">
        <f>IF(C4174&lt;$G$6,Lähteandmed!$E$45*1.2*1.005*($G$6-O4174),0)</f>
        <v>0</v>
      </c>
      <c r="M4174" s="276" t="str">
        <f>IF(($G$4-Lähteandmed!$H$45*(Kraadpäevad!$G$4-Kraadpäevad!C4174))&gt;Lähteandmed!$I$45,($G$4-Lähteandmed!$H$45*(Kraadpäevad!$G$4-Kraadpäevad!C4174)),Lähteandmed!$I$45)</f>
        <v/>
      </c>
      <c r="N4174" s="114">
        <f>IFERROR(($G$4-M4174)/($G$4-C4174),Lähteandmed!$H$45)</f>
        <v>0</v>
      </c>
      <c r="O4174" s="276">
        <f t="shared" si="131"/>
        <v>19.3</v>
      </c>
      <c r="P4174" s="276">
        <f>IF(O4174&lt;($G$6-1),Lähteandmed!$E$45*1.2*1.005*(($G$6-1)-O4174),0)</f>
        <v>0</v>
      </c>
    </row>
    <row r="4175" spans="2:16">
      <c r="B4175" s="113">
        <v>4171</v>
      </c>
      <c r="C4175" s="113">
        <v>18.600000000000001</v>
      </c>
      <c r="D4175" s="276" t="str">
        <f t="shared" si="130"/>
        <v>0</v>
      </c>
      <c r="L4175" s="114">
        <f>IF(C4175&lt;$G$6,Lähteandmed!$E$45*1.2*1.005*($G$6-O4175),0)</f>
        <v>0</v>
      </c>
      <c r="M4175" s="276" t="str">
        <f>IF(($G$4-Lähteandmed!$H$45*(Kraadpäevad!$G$4-Kraadpäevad!C4175))&gt;Lähteandmed!$I$45,($G$4-Lähteandmed!$H$45*(Kraadpäevad!$G$4-Kraadpäevad!C4175)),Lähteandmed!$I$45)</f>
        <v/>
      </c>
      <c r="N4175" s="114">
        <f>IFERROR(($G$4-M4175)/($G$4-C4175),Lähteandmed!$H$45)</f>
        <v>0</v>
      </c>
      <c r="O4175" s="276">
        <f t="shared" si="131"/>
        <v>18.600000000000001</v>
      </c>
      <c r="P4175" s="276">
        <f>IF(O4175&lt;($G$6-1),Lähteandmed!$E$45*1.2*1.005*(($G$6-1)-O4175),0)</f>
        <v>0</v>
      </c>
    </row>
    <row r="4176" spans="2:16">
      <c r="B4176" s="113">
        <v>4172</v>
      </c>
      <c r="C4176" s="113">
        <v>18</v>
      </c>
      <c r="D4176" s="276" t="str">
        <f t="shared" si="130"/>
        <v>0</v>
      </c>
      <c r="L4176" s="114">
        <f>IF(C4176&lt;$G$6,Lähteandmed!$E$45*1.2*1.005*($G$6-O4176),0)</f>
        <v>0</v>
      </c>
      <c r="M4176" s="276" t="str">
        <f>IF(($G$4-Lähteandmed!$H$45*(Kraadpäevad!$G$4-Kraadpäevad!C4176))&gt;Lähteandmed!$I$45,($G$4-Lähteandmed!$H$45*(Kraadpäevad!$G$4-Kraadpäevad!C4176)),Lähteandmed!$I$45)</f>
        <v/>
      </c>
      <c r="N4176" s="114">
        <f>IFERROR(($G$4-M4176)/($G$4-C4176),Lähteandmed!$H$45)</f>
        <v>0</v>
      </c>
      <c r="O4176" s="276">
        <f t="shared" si="131"/>
        <v>18</v>
      </c>
      <c r="P4176" s="276">
        <f>IF(O4176&lt;($G$6-1),Lähteandmed!$E$45*1.2*1.005*(($G$6-1)-O4176),0)</f>
        <v>0</v>
      </c>
    </row>
    <row r="4177" spans="2:16">
      <c r="B4177" s="113">
        <v>4173</v>
      </c>
      <c r="C4177" s="113">
        <v>17.3</v>
      </c>
      <c r="D4177" s="276" t="str">
        <f t="shared" si="130"/>
        <v>0</v>
      </c>
      <c r="L4177" s="114">
        <f>IF(C4177&lt;$G$6,Lähteandmed!$E$45*1.2*1.005*($G$6-O4177),0)</f>
        <v>1.2267914399999986</v>
      </c>
      <c r="M4177" s="276" t="str">
        <f>IF(($G$4-Lähteandmed!$H$45*(Kraadpäevad!$G$4-Kraadpäevad!C4177))&gt;Lähteandmed!$I$45,($G$4-Lähteandmed!$H$45*(Kraadpäevad!$G$4-Kraadpäevad!C4177)),Lähteandmed!$I$45)</f>
        <v/>
      </c>
      <c r="N4177" s="114">
        <f>IFERROR(($G$4-M4177)/($G$4-C4177),Lähteandmed!$H$45)</f>
        <v>0</v>
      </c>
      <c r="O4177" s="276">
        <f t="shared" si="131"/>
        <v>17.3</v>
      </c>
      <c r="P4177" s="276">
        <f>IF(O4177&lt;($G$6-1),Lähteandmed!$E$45*1.2*1.005*(($G$6-1)-O4177),0)</f>
        <v>0</v>
      </c>
    </row>
    <row r="4178" spans="2:16">
      <c r="B4178" s="113">
        <v>4174</v>
      </c>
      <c r="C4178" s="113">
        <v>16.3</v>
      </c>
      <c r="D4178" s="276" t="str">
        <f t="shared" si="130"/>
        <v>0</v>
      </c>
      <c r="L4178" s="114">
        <f>IF(C4178&lt;$G$6,Lähteandmed!$E$45*1.2*1.005*($G$6-O4178),0)</f>
        <v>2.9793506399999985</v>
      </c>
      <c r="M4178" s="276" t="str">
        <f>IF(($G$4-Lähteandmed!$H$45*(Kraadpäevad!$G$4-Kraadpäevad!C4178))&gt;Lähteandmed!$I$45,($G$4-Lähteandmed!$H$45*(Kraadpäevad!$G$4-Kraadpäevad!C4178)),Lähteandmed!$I$45)</f>
        <v/>
      </c>
      <c r="N4178" s="114">
        <f>IFERROR(($G$4-M4178)/($G$4-C4178),Lähteandmed!$H$45)</f>
        <v>0</v>
      </c>
      <c r="O4178" s="276">
        <f t="shared" si="131"/>
        <v>16.3</v>
      </c>
      <c r="P4178" s="276">
        <f>IF(O4178&lt;($G$6-1),Lähteandmed!$E$45*1.2*1.005*(($G$6-1)-O4178),0)</f>
        <v>1.2267914399999986</v>
      </c>
    </row>
    <row r="4179" spans="2:16">
      <c r="B4179" s="113">
        <v>4175</v>
      </c>
      <c r="C4179" s="113">
        <v>15.3</v>
      </c>
      <c r="D4179" s="276" t="str">
        <f t="shared" si="130"/>
        <v>0</v>
      </c>
      <c r="L4179" s="114">
        <f>IF(C4179&lt;$G$6,Lähteandmed!$E$45*1.2*1.005*($G$6-O4179),0)</f>
        <v>4.7319098399999984</v>
      </c>
      <c r="M4179" s="276" t="str">
        <f>IF(($G$4-Lähteandmed!$H$45*(Kraadpäevad!$G$4-Kraadpäevad!C4179))&gt;Lähteandmed!$I$45,($G$4-Lähteandmed!$H$45*(Kraadpäevad!$G$4-Kraadpäevad!C4179)),Lähteandmed!$I$45)</f>
        <v/>
      </c>
      <c r="N4179" s="114">
        <f>IFERROR(($G$4-M4179)/($G$4-C4179),Lähteandmed!$H$45)</f>
        <v>0</v>
      </c>
      <c r="O4179" s="276">
        <f t="shared" si="131"/>
        <v>15.3</v>
      </c>
      <c r="P4179" s="276">
        <f>IF(O4179&lt;($G$6-1),Lähteandmed!$E$45*1.2*1.005*(($G$6-1)-O4179),0)</f>
        <v>2.9793506399999985</v>
      </c>
    </row>
    <row r="4180" spans="2:16">
      <c r="B4180" s="113">
        <v>4176</v>
      </c>
      <c r="C4180" s="113">
        <v>14.3</v>
      </c>
      <c r="D4180" s="276" t="str">
        <f t="shared" si="130"/>
        <v>0</v>
      </c>
      <c r="L4180" s="114">
        <f>IF(C4180&lt;$G$6,Lähteandmed!$E$45*1.2*1.005*($G$6-O4180),0)</f>
        <v>6.4844690399999987</v>
      </c>
      <c r="M4180" s="276" t="str">
        <f>IF(($G$4-Lähteandmed!$H$45*(Kraadpäevad!$G$4-Kraadpäevad!C4180))&gt;Lähteandmed!$I$45,($G$4-Lähteandmed!$H$45*(Kraadpäevad!$G$4-Kraadpäevad!C4180)),Lähteandmed!$I$45)</f>
        <v/>
      </c>
      <c r="N4180" s="114">
        <f>IFERROR(($G$4-M4180)/($G$4-C4180),Lähteandmed!$H$45)</f>
        <v>0</v>
      </c>
      <c r="O4180" s="276">
        <f t="shared" si="131"/>
        <v>14.3</v>
      </c>
      <c r="P4180" s="276">
        <f>IF(O4180&lt;($G$6-1),Lähteandmed!$E$45*1.2*1.005*(($G$6-1)-O4180),0)</f>
        <v>4.7319098399999984</v>
      </c>
    </row>
    <row r="4181" spans="2:16">
      <c r="B4181" s="113">
        <v>4177</v>
      </c>
      <c r="C4181" s="113">
        <v>14</v>
      </c>
      <c r="D4181" s="276" t="str">
        <f t="shared" si="130"/>
        <v>0</v>
      </c>
      <c r="L4181" s="114">
        <f>IF(C4181&lt;$G$6,Lähteandmed!$E$45*1.2*1.005*($G$6-O4181),0)</f>
        <v>7.0102367999999995</v>
      </c>
      <c r="M4181" s="276" t="str">
        <f>IF(($G$4-Lähteandmed!$H$45*(Kraadpäevad!$G$4-Kraadpäevad!C4181))&gt;Lähteandmed!$I$45,($G$4-Lähteandmed!$H$45*(Kraadpäevad!$G$4-Kraadpäevad!C4181)),Lähteandmed!$I$45)</f>
        <v/>
      </c>
      <c r="N4181" s="114">
        <f>IFERROR(($G$4-M4181)/($G$4-C4181),Lähteandmed!$H$45)</f>
        <v>0</v>
      </c>
      <c r="O4181" s="276">
        <f t="shared" si="131"/>
        <v>14</v>
      </c>
      <c r="P4181" s="276">
        <f>IF(O4181&lt;($G$6-1),Lähteandmed!$E$45*1.2*1.005*(($G$6-1)-O4181),0)</f>
        <v>5.2576775999999992</v>
      </c>
    </row>
    <row r="4182" spans="2:16">
      <c r="B4182" s="113">
        <v>4178</v>
      </c>
      <c r="C4182" s="113">
        <v>13.8</v>
      </c>
      <c r="D4182" s="276" t="str">
        <f t="shared" si="130"/>
        <v>0</v>
      </c>
      <c r="L4182" s="114">
        <f>IF(C4182&lt;$G$6,Lähteandmed!$E$45*1.2*1.005*($G$6-O4182),0)</f>
        <v>7.360748639999998</v>
      </c>
      <c r="M4182" s="276" t="str">
        <f>IF(($G$4-Lähteandmed!$H$45*(Kraadpäevad!$G$4-Kraadpäevad!C4182))&gt;Lähteandmed!$I$45,($G$4-Lähteandmed!$H$45*(Kraadpäevad!$G$4-Kraadpäevad!C4182)),Lähteandmed!$I$45)</f>
        <v/>
      </c>
      <c r="N4182" s="114">
        <f>IFERROR(($G$4-M4182)/($G$4-C4182),Lähteandmed!$H$45)</f>
        <v>0</v>
      </c>
      <c r="O4182" s="276">
        <f t="shared" si="131"/>
        <v>13.8</v>
      </c>
      <c r="P4182" s="276">
        <f>IF(O4182&lt;($G$6-1),Lähteandmed!$E$45*1.2*1.005*(($G$6-1)-O4182),0)</f>
        <v>5.6081894399999985</v>
      </c>
    </row>
    <row r="4183" spans="2:16">
      <c r="B4183" s="113">
        <v>4179</v>
      </c>
      <c r="C4183" s="113">
        <v>13.5</v>
      </c>
      <c r="D4183" s="276" t="str">
        <f t="shared" si="130"/>
        <v>0</v>
      </c>
      <c r="L4183" s="114">
        <f>IF(C4183&lt;$G$6,Lähteandmed!$E$45*1.2*1.005*($G$6-O4183),0)</f>
        <v>7.8865163999999996</v>
      </c>
      <c r="M4183" s="276" t="str">
        <f>IF(($G$4-Lähteandmed!$H$45*(Kraadpäevad!$G$4-Kraadpäevad!C4183))&gt;Lähteandmed!$I$45,($G$4-Lähteandmed!$H$45*(Kraadpäevad!$G$4-Kraadpäevad!C4183)),Lähteandmed!$I$45)</f>
        <v/>
      </c>
      <c r="N4183" s="114">
        <f>IFERROR(($G$4-M4183)/($G$4-C4183),Lähteandmed!$H$45)</f>
        <v>0</v>
      </c>
      <c r="O4183" s="276">
        <f t="shared" si="131"/>
        <v>13.5</v>
      </c>
      <c r="P4183" s="276">
        <f>IF(O4183&lt;($G$6-1),Lähteandmed!$E$45*1.2*1.005*(($G$6-1)-O4183),0)</f>
        <v>6.1339571999999993</v>
      </c>
    </row>
    <row r="4184" spans="2:16">
      <c r="B4184" s="113">
        <v>4180</v>
      </c>
      <c r="C4184" s="113">
        <v>13.4</v>
      </c>
      <c r="D4184" s="276" t="str">
        <f t="shared" si="130"/>
        <v>0</v>
      </c>
      <c r="L4184" s="114">
        <f>IF(C4184&lt;$G$6,Lähteandmed!$E$45*1.2*1.005*($G$6-O4184),0)</f>
        <v>8.0617723199999993</v>
      </c>
      <c r="M4184" s="276" t="str">
        <f>IF(($G$4-Lähteandmed!$H$45*(Kraadpäevad!$G$4-Kraadpäevad!C4184))&gt;Lähteandmed!$I$45,($G$4-Lähteandmed!$H$45*(Kraadpäevad!$G$4-Kraadpäevad!C4184)),Lähteandmed!$I$45)</f>
        <v/>
      </c>
      <c r="N4184" s="114">
        <f>IFERROR(($G$4-M4184)/($G$4-C4184),Lähteandmed!$H$45)</f>
        <v>0</v>
      </c>
      <c r="O4184" s="276">
        <f t="shared" si="131"/>
        <v>13.4</v>
      </c>
      <c r="P4184" s="276">
        <f>IF(O4184&lt;($G$6-1),Lähteandmed!$E$45*1.2*1.005*(($G$6-1)-O4184),0)</f>
        <v>6.309213119999999</v>
      </c>
    </row>
    <row r="4185" spans="2:16">
      <c r="B4185" s="113">
        <v>4181</v>
      </c>
      <c r="C4185" s="113">
        <v>13.2</v>
      </c>
      <c r="D4185" s="276" t="str">
        <f t="shared" si="130"/>
        <v>0</v>
      </c>
      <c r="L4185" s="114">
        <f>IF(C4185&lt;$G$6,Lähteandmed!$E$45*1.2*1.005*($G$6-O4185),0)</f>
        <v>8.4122841600000005</v>
      </c>
      <c r="M4185" s="276" t="str">
        <f>IF(($G$4-Lähteandmed!$H$45*(Kraadpäevad!$G$4-Kraadpäevad!C4185))&gt;Lähteandmed!$I$45,($G$4-Lähteandmed!$H$45*(Kraadpäevad!$G$4-Kraadpäevad!C4185)),Lähteandmed!$I$45)</f>
        <v/>
      </c>
      <c r="N4185" s="114">
        <f>IFERROR(($G$4-M4185)/($G$4-C4185),Lähteandmed!$H$45)</f>
        <v>0</v>
      </c>
      <c r="O4185" s="276">
        <f t="shared" si="131"/>
        <v>13.2</v>
      </c>
      <c r="P4185" s="276">
        <f>IF(O4185&lt;($G$6-1),Lähteandmed!$E$45*1.2*1.005*(($G$6-1)-O4185),0)</f>
        <v>6.659724960000001</v>
      </c>
    </row>
    <row r="4186" spans="2:16">
      <c r="B4186" s="113">
        <v>4182</v>
      </c>
      <c r="C4186" s="113">
        <v>13.1</v>
      </c>
      <c r="D4186" s="276" t="str">
        <f t="shared" si="130"/>
        <v>0</v>
      </c>
      <c r="L4186" s="114">
        <f>IF(C4186&lt;$G$6,Lähteandmed!$E$45*1.2*1.005*($G$6-O4186),0)</f>
        <v>8.5875400800000001</v>
      </c>
      <c r="M4186" s="276" t="str">
        <f>IF(($G$4-Lähteandmed!$H$45*(Kraadpäevad!$G$4-Kraadpäevad!C4186))&gt;Lähteandmed!$I$45,($G$4-Lähteandmed!$H$45*(Kraadpäevad!$G$4-Kraadpäevad!C4186)),Lähteandmed!$I$45)</f>
        <v/>
      </c>
      <c r="N4186" s="114">
        <f>IFERROR(($G$4-M4186)/($G$4-C4186),Lähteandmed!$H$45)</f>
        <v>0</v>
      </c>
      <c r="O4186" s="276">
        <f t="shared" si="131"/>
        <v>13.1</v>
      </c>
      <c r="P4186" s="276">
        <f>IF(O4186&lt;($G$6-1),Lähteandmed!$E$45*1.2*1.005*(($G$6-1)-O4186),0)</f>
        <v>6.8349808799999998</v>
      </c>
    </row>
    <row r="4187" spans="2:16">
      <c r="B4187" s="113">
        <v>4183</v>
      </c>
      <c r="C4187" s="113">
        <v>13.1</v>
      </c>
      <c r="D4187" s="276" t="str">
        <f t="shared" si="130"/>
        <v>0</v>
      </c>
      <c r="L4187" s="114">
        <f>IF(C4187&lt;$G$6,Lähteandmed!$E$45*1.2*1.005*($G$6-O4187),0)</f>
        <v>8.5875400800000001</v>
      </c>
      <c r="M4187" s="276" t="str">
        <f>IF(($G$4-Lähteandmed!$H$45*(Kraadpäevad!$G$4-Kraadpäevad!C4187))&gt;Lähteandmed!$I$45,($G$4-Lähteandmed!$H$45*(Kraadpäevad!$G$4-Kraadpäevad!C4187)),Lähteandmed!$I$45)</f>
        <v/>
      </c>
      <c r="N4187" s="114">
        <f>IFERROR(($G$4-M4187)/($G$4-C4187),Lähteandmed!$H$45)</f>
        <v>0</v>
      </c>
      <c r="O4187" s="276">
        <f t="shared" si="131"/>
        <v>13.1</v>
      </c>
      <c r="P4187" s="276">
        <f>IF(O4187&lt;($G$6-1),Lähteandmed!$E$45*1.2*1.005*(($G$6-1)-O4187),0)</f>
        <v>6.8349808799999998</v>
      </c>
    </row>
    <row r="4188" spans="2:16">
      <c r="B4188" s="113">
        <v>4184</v>
      </c>
      <c r="C4188" s="113">
        <v>13</v>
      </c>
      <c r="D4188" s="276" t="str">
        <f t="shared" si="130"/>
        <v>0</v>
      </c>
      <c r="L4188" s="114">
        <f>IF(C4188&lt;$G$6,Lähteandmed!$E$45*1.2*1.005*($G$6-O4188),0)</f>
        <v>8.7627959999999998</v>
      </c>
      <c r="M4188" s="276" t="str">
        <f>IF(($G$4-Lähteandmed!$H$45*(Kraadpäevad!$G$4-Kraadpäevad!C4188))&gt;Lähteandmed!$I$45,($G$4-Lähteandmed!$H$45*(Kraadpäevad!$G$4-Kraadpäevad!C4188)),Lähteandmed!$I$45)</f>
        <v/>
      </c>
      <c r="N4188" s="114">
        <f>IFERROR(($G$4-M4188)/($G$4-C4188),Lähteandmed!$H$45)</f>
        <v>0</v>
      </c>
      <c r="O4188" s="276">
        <f t="shared" si="131"/>
        <v>13</v>
      </c>
      <c r="P4188" s="276">
        <f>IF(O4188&lt;($G$6-1),Lähteandmed!$E$45*1.2*1.005*(($G$6-1)-O4188),0)</f>
        <v>7.0102367999999995</v>
      </c>
    </row>
    <row r="4189" spans="2:16">
      <c r="B4189" s="113">
        <v>4185</v>
      </c>
      <c r="C4189" s="113">
        <v>13</v>
      </c>
      <c r="D4189" s="276" t="str">
        <f t="shared" si="130"/>
        <v>0</v>
      </c>
      <c r="L4189" s="114">
        <f>IF(C4189&lt;$G$6,Lähteandmed!$E$45*1.2*1.005*($G$6-O4189),0)</f>
        <v>8.7627959999999998</v>
      </c>
      <c r="M4189" s="276" t="str">
        <f>IF(($G$4-Lähteandmed!$H$45*(Kraadpäevad!$G$4-Kraadpäevad!C4189))&gt;Lähteandmed!$I$45,($G$4-Lähteandmed!$H$45*(Kraadpäevad!$G$4-Kraadpäevad!C4189)),Lähteandmed!$I$45)</f>
        <v/>
      </c>
      <c r="N4189" s="114">
        <f>IFERROR(($G$4-M4189)/($G$4-C4189),Lähteandmed!$H$45)</f>
        <v>0</v>
      </c>
      <c r="O4189" s="276">
        <f t="shared" si="131"/>
        <v>13</v>
      </c>
      <c r="P4189" s="276">
        <f>IF(O4189&lt;($G$6-1),Lähteandmed!$E$45*1.2*1.005*(($G$6-1)-O4189),0)</f>
        <v>7.0102367999999995</v>
      </c>
    </row>
    <row r="4190" spans="2:16">
      <c r="B4190" s="113">
        <v>4186</v>
      </c>
      <c r="C4190" s="113">
        <v>13.4</v>
      </c>
      <c r="D4190" s="276" t="str">
        <f t="shared" si="130"/>
        <v>0</v>
      </c>
      <c r="L4190" s="114">
        <f>IF(C4190&lt;$G$6,Lähteandmed!$E$45*1.2*1.005*($G$6-O4190),0)</f>
        <v>8.0617723199999993</v>
      </c>
      <c r="M4190" s="276" t="str">
        <f>IF(($G$4-Lähteandmed!$H$45*(Kraadpäevad!$G$4-Kraadpäevad!C4190))&gt;Lähteandmed!$I$45,($G$4-Lähteandmed!$H$45*(Kraadpäevad!$G$4-Kraadpäevad!C4190)),Lähteandmed!$I$45)</f>
        <v/>
      </c>
      <c r="N4190" s="114">
        <f>IFERROR(($G$4-M4190)/($G$4-C4190),Lähteandmed!$H$45)</f>
        <v>0</v>
      </c>
      <c r="O4190" s="276">
        <f t="shared" si="131"/>
        <v>13.4</v>
      </c>
      <c r="P4190" s="276">
        <f>IF(O4190&lt;($G$6-1),Lähteandmed!$E$45*1.2*1.005*(($G$6-1)-O4190),0)</f>
        <v>6.309213119999999</v>
      </c>
    </row>
    <row r="4191" spans="2:16">
      <c r="B4191" s="113">
        <v>4187</v>
      </c>
      <c r="C4191" s="113">
        <v>13.9</v>
      </c>
      <c r="D4191" s="276" t="str">
        <f t="shared" si="130"/>
        <v>0</v>
      </c>
      <c r="L4191" s="114">
        <f>IF(C4191&lt;$G$6,Lähteandmed!$E$45*1.2*1.005*($G$6-O4191),0)</f>
        <v>7.1854927199999992</v>
      </c>
      <c r="M4191" s="276" t="str">
        <f>IF(($G$4-Lähteandmed!$H$45*(Kraadpäevad!$G$4-Kraadpäevad!C4191))&gt;Lähteandmed!$I$45,($G$4-Lähteandmed!$H$45*(Kraadpäevad!$G$4-Kraadpäevad!C4191)),Lähteandmed!$I$45)</f>
        <v/>
      </c>
      <c r="N4191" s="114">
        <f>IFERROR(($G$4-M4191)/($G$4-C4191),Lähteandmed!$H$45)</f>
        <v>0</v>
      </c>
      <c r="O4191" s="276">
        <f t="shared" si="131"/>
        <v>13.9</v>
      </c>
      <c r="P4191" s="276">
        <f>IF(O4191&lt;($G$6-1),Lähteandmed!$E$45*1.2*1.005*(($G$6-1)-O4191),0)</f>
        <v>5.4329335199999989</v>
      </c>
    </row>
    <row r="4192" spans="2:16">
      <c r="B4192" s="113">
        <v>4188</v>
      </c>
      <c r="C4192" s="113">
        <v>14.3</v>
      </c>
      <c r="D4192" s="276" t="str">
        <f t="shared" si="130"/>
        <v>0</v>
      </c>
      <c r="L4192" s="114">
        <f>IF(C4192&lt;$G$6,Lähteandmed!$E$45*1.2*1.005*($G$6-O4192),0)</f>
        <v>6.4844690399999987</v>
      </c>
      <c r="M4192" s="276" t="str">
        <f>IF(($G$4-Lähteandmed!$H$45*(Kraadpäevad!$G$4-Kraadpäevad!C4192))&gt;Lähteandmed!$I$45,($G$4-Lähteandmed!$H$45*(Kraadpäevad!$G$4-Kraadpäevad!C4192)),Lähteandmed!$I$45)</f>
        <v/>
      </c>
      <c r="N4192" s="114">
        <f>IFERROR(($G$4-M4192)/($G$4-C4192),Lähteandmed!$H$45)</f>
        <v>0</v>
      </c>
      <c r="O4192" s="276">
        <f t="shared" si="131"/>
        <v>14.3</v>
      </c>
      <c r="P4192" s="276">
        <f>IF(O4192&lt;($G$6-1),Lähteandmed!$E$45*1.2*1.005*(($G$6-1)-O4192),0)</f>
        <v>4.7319098399999984</v>
      </c>
    </row>
    <row r="4193" spans="2:16">
      <c r="B4193" s="113">
        <v>4189</v>
      </c>
      <c r="C4193" s="113">
        <v>14.5</v>
      </c>
      <c r="D4193" s="276" t="str">
        <f t="shared" si="130"/>
        <v>0</v>
      </c>
      <c r="L4193" s="114">
        <f>IF(C4193&lt;$G$6,Lähteandmed!$E$45*1.2*1.005*($G$6-O4193),0)</f>
        <v>6.1339571999999993</v>
      </c>
      <c r="M4193" s="276" t="str">
        <f>IF(($G$4-Lähteandmed!$H$45*(Kraadpäevad!$G$4-Kraadpäevad!C4193))&gt;Lähteandmed!$I$45,($G$4-Lähteandmed!$H$45*(Kraadpäevad!$G$4-Kraadpäevad!C4193)),Lähteandmed!$I$45)</f>
        <v/>
      </c>
      <c r="N4193" s="114">
        <f>IFERROR(($G$4-M4193)/($G$4-C4193),Lähteandmed!$H$45)</f>
        <v>0</v>
      </c>
      <c r="O4193" s="276">
        <f t="shared" si="131"/>
        <v>14.5</v>
      </c>
      <c r="P4193" s="276">
        <f>IF(O4193&lt;($G$6-1),Lähteandmed!$E$45*1.2*1.005*(($G$6-1)-O4193),0)</f>
        <v>4.3813979999999999</v>
      </c>
    </row>
    <row r="4194" spans="2:16">
      <c r="B4194" s="113">
        <v>4190</v>
      </c>
      <c r="C4194" s="113">
        <v>14.7</v>
      </c>
      <c r="D4194" s="276" t="str">
        <f t="shared" si="130"/>
        <v>0</v>
      </c>
      <c r="L4194" s="114">
        <f>IF(C4194&lt;$G$6,Lähteandmed!$E$45*1.2*1.005*($G$6-O4194),0)</f>
        <v>5.7834453600000009</v>
      </c>
      <c r="M4194" s="276" t="str">
        <f>IF(($G$4-Lähteandmed!$H$45*(Kraadpäevad!$G$4-Kraadpäevad!C4194))&gt;Lähteandmed!$I$45,($G$4-Lähteandmed!$H$45*(Kraadpäevad!$G$4-Kraadpäevad!C4194)),Lähteandmed!$I$45)</f>
        <v/>
      </c>
      <c r="N4194" s="114">
        <f>IFERROR(($G$4-M4194)/($G$4-C4194),Lähteandmed!$H$45)</f>
        <v>0</v>
      </c>
      <c r="O4194" s="276">
        <f t="shared" si="131"/>
        <v>14.7</v>
      </c>
      <c r="P4194" s="276">
        <f>IF(O4194&lt;($G$6-1),Lähteandmed!$E$45*1.2*1.005*(($G$6-1)-O4194),0)</f>
        <v>4.0308861600000006</v>
      </c>
    </row>
    <row r="4195" spans="2:16">
      <c r="B4195" s="113">
        <v>4191</v>
      </c>
      <c r="C4195" s="113">
        <v>14.9</v>
      </c>
      <c r="D4195" s="276" t="str">
        <f t="shared" si="130"/>
        <v>0</v>
      </c>
      <c r="L4195" s="114">
        <f>IF(C4195&lt;$G$6,Lähteandmed!$E$45*1.2*1.005*($G$6-O4195),0)</f>
        <v>5.4329335199999989</v>
      </c>
      <c r="M4195" s="276" t="str">
        <f>IF(($G$4-Lähteandmed!$H$45*(Kraadpäevad!$G$4-Kraadpäevad!C4195))&gt;Lähteandmed!$I$45,($G$4-Lähteandmed!$H$45*(Kraadpäevad!$G$4-Kraadpäevad!C4195)),Lähteandmed!$I$45)</f>
        <v/>
      </c>
      <c r="N4195" s="114">
        <f>IFERROR(($G$4-M4195)/($G$4-C4195),Lähteandmed!$H$45)</f>
        <v>0</v>
      </c>
      <c r="O4195" s="276">
        <f t="shared" si="131"/>
        <v>14.9</v>
      </c>
      <c r="P4195" s="276">
        <f>IF(O4195&lt;($G$6-1),Lähteandmed!$E$45*1.2*1.005*(($G$6-1)-O4195),0)</f>
        <v>3.680374319999999</v>
      </c>
    </row>
    <row r="4196" spans="2:16">
      <c r="B4196" s="113">
        <v>4192</v>
      </c>
      <c r="C4196" s="113">
        <v>15.6</v>
      </c>
      <c r="D4196" s="276" t="str">
        <f t="shared" si="130"/>
        <v>0</v>
      </c>
      <c r="L4196" s="114">
        <f>IF(C4196&lt;$G$6,Lähteandmed!$E$45*1.2*1.005*($G$6-O4196),0)</f>
        <v>4.2061420800000002</v>
      </c>
      <c r="M4196" s="276" t="str">
        <f>IF(($G$4-Lähteandmed!$H$45*(Kraadpäevad!$G$4-Kraadpäevad!C4196))&gt;Lähteandmed!$I$45,($G$4-Lähteandmed!$H$45*(Kraadpäevad!$G$4-Kraadpäevad!C4196)),Lähteandmed!$I$45)</f>
        <v/>
      </c>
      <c r="N4196" s="114">
        <f>IFERROR(($G$4-M4196)/($G$4-C4196),Lähteandmed!$H$45)</f>
        <v>0</v>
      </c>
      <c r="O4196" s="276">
        <f t="shared" si="131"/>
        <v>15.6</v>
      </c>
      <c r="P4196" s="276">
        <f>IF(O4196&lt;($G$6-1),Lähteandmed!$E$45*1.2*1.005*(($G$6-1)-O4196),0)</f>
        <v>2.4535828800000004</v>
      </c>
    </row>
    <row r="4197" spans="2:16">
      <c r="B4197" s="113">
        <v>4193</v>
      </c>
      <c r="C4197" s="113">
        <v>16.399999999999999</v>
      </c>
      <c r="D4197" s="276" t="str">
        <f t="shared" si="130"/>
        <v>0</v>
      </c>
      <c r="L4197" s="114">
        <f>IF(C4197&lt;$G$6,Lähteandmed!$E$45*1.2*1.005*($G$6-O4197),0)</f>
        <v>2.8040947200000024</v>
      </c>
      <c r="M4197" s="276" t="str">
        <f>IF(($G$4-Lähteandmed!$H$45*(Kraadpäevad!$G$4-Kraadpäevad!C4197))&gt;Lähteandmed!$I$45,($G$4-Lähteandmed!$H$45*(Kraadpäevad!$G$4-Kraadpäevad!C4197)),Lähteandmed!$I$45)</f>
        <v/>
      </c>
      <c r="N4197" s="114">
        <f>IFERROR(($G$4-M4197)/($G$4-C4197),Lähteandmed!$H$45)</f>
        <v>0</v>
      </c>
      <c r="O4197" s="276">
        <f t="shared" si="131"/>
        <v>16.399999999999999</v>
      </c>
      <c r="P4197" s="276">
        <f>IF(O4197&lt;($G$6-1),Lähteandmed!$E$45*1.2*1.005*(($G$6-1)-O4197),0)</f>
        <v>1.0515355200000025</v>
      </c>
    </row>
    <row r="4198" spans="2:16">
      <c r="B4198" s="113">
        <v>4194</v>
      </c>
      <c r="C4198" s="113">
        <v>17.100000000000001</v>
      </c>
      <c r="D4198" s="276" t="str">
        <f t="shared" si="130"/>
        <v>0</v>
      </c>
      <c r="L4198" s="114">
        <f>IF(C4198&lt;$G$6,Lähteandmed!$E$45*1.2*1.005*($G$6-O4198),0)</f>
        <v>1.5773032799999973</v>
      </c>
      <c r="M4198" s="276" t="str">
        <f>IF(($G$4-Lähteandmed!$H$45*(Kraadpäevad!$G$4-Kraadpäevad!C4198))&gt;Lähteandmed!$I$45,($G$4-Lähteandmed!$H$45*(Kraadpäevad!$G$4-Kraadpäevad!C4198)),Lähteandmed!$I$45)</f>
        <v/>
      </c>
      <c r="N4198" s="114">
        <f>IFERROR(($G$4-M4198)/($G$4-C4198),Lähteandmed!$H$45)</f>
        <v>0</v>
      </c>
      <c r="O4198" s="276">
        <f t="shared" si="131"/>
        <v>17.100000000000001</v>
      </c>
      <c r="P4198" s="276">
        <f>IF(O4198&lt;($G$6-1),Lähteandmed!$E$45*1.2*1.005*(($G$6-1)-O4198),0)</f>
        <v>0</v>
      </c>
    </row>
    <row r="4199" spans="2:16">
      <c r="B4199" s="113">
        <v>4195</v>
      </c>
      <c r="C4199" s="113">
        <v>16.2</v>
      </c>
      <c r="D4199" s="276" t="str">
        <f t="shared" si="130"/>
        <v>0</v>
      </c>
      <c r="L4199" s="114">
        <f>IF(C4199&lt;$G$6,Lähteandmed!$E$45*1.2*1.005*($G$6-O4199),0)</f>
        <v>3.1546065600000008</v>
      </c>
      <c r="M4199" s="276" t="str">
        <f>IF(($G$4-Lähteandmed!$H$45*(Kraadpäevad!$G$4-Kraadpäevad!C4199))&gt;Lähteandmed!$I$45,($G$4-Lähteandmed!$H$45*(Kraadpäevad!$G$4-Kraadpäevad!C4199)),Lähteandmed!$I$45)</f>
        <v/>
      </c>
      <c r="N4199" s="114">
        <f>IFERROR(($G$4-M4199)/($G$4-C4199),Lähteandmed!$H$45)</f>
        <v>0</v>
      </c>
      <c r="O4199" s="276">
        <f t="shared" si="131"/>
        <v>16.2</v>
      </c>
      <c r="P4199" s="276">
        <f>IF(O4199&lt;($G$6-1),Lähteandmed!$E$45*1.2*1.005*(($G$6-1)-O4199),0)</f>
        <v>1.4020473600000012</v>
      </c>
    </row>
    <row r="4200" spans="2:16">
      <c r="B4200" s="113">
        <v>4196</v>
      </c>
      <c r="C4200" s="113">
        <v>15.2</v>
      </c>
      <c r="D4200" s="276" t="str">
        <f t="shared" si="130"/>
        <v>0</v>
      </c>
      <c r="L4200" s="114">
        <f>IF(C4200&lt;$G$6,Lähteandmed!$E$45*1.2*1.005*($G$6-O4200),0)</f>
        <v>4.9071657600000007</v>
      </c>
      <c r="M4200" s="276" t="str">
        <f>IF(($G$4-Lähteandmed!$H$45*(Kraadpäevad!$G$4-Kraadpäevad!C4200))&gt;Lähteandmed!$I$45,($G$4-Lähteandmed!$H$45*(Kraadpäevad!$G$4-Kraadpäevad!C4200)),Lähteandmed!$I$45)</f>
        <v/>
      </c>
      <c r="N4200" s="114">
        <f>IFERROR(($G$4-M4200)/($G$4-C4200),Lähteandmed!$H$45)</f>
        <v>0</v>
      </c>
      <c r="O4200" s="276">
        <f t="shared" si="131"/>
        <v>15.2</v>
      </c>
      <c r="P4200" s="276">
        <f>IF(O4200&lt;($G$6-1),Lähteandmed!$E$45*1.2*1.005*(($G$6-1)-O4200),0)</f>
        <v>3.1546065600000008</v>
      </c>
    </row>
    <row r="4201" spans="2:16">
      <c r="B4201" s="113">
        <v>4197</v>
      </c>
      <c r="C4201" s="113">
        <v>14.3</v>
      </c>
      <c r="D4201" s="276" t="str">
        <f t="shared" si="130"/>
        <v>0</v>
      </c>
      <c r="L4201" s="114">
        <f>IF(C4201&lt;$G$6,Lähteandmed!$E$45*1.2*1.005*($G$6-O4201),0)</f>
        <v>6.4844690399999987</v>
      </c>
      <c r="M4201" s="276" t="str">
        <f>IF(($G$4-Lähteandmed!$H$45*(Kraadpäevad!$G$4-Kraadpäevad!C4201))&gt;Lähteandmed!$I$45,($G$4-Lähteandmed!$H$45*(Kraadpäevad!$G$4-Kraadpäevad!C4201)),Lähteandmed!$I$45)</f>
        <v/>
      </c>
      <c r="N4201" s="114">
        <f>IFERROR(($G$4-M4201)/($G$4-C4201),Lähteandmed!$H$45)</f>
        <v>0</v>
      </c>
      <c r="O4201" s="276">
        <f t="shared" si="131"/>
        <v>14.3</v>
      </c>
      <c r="P4201" s="276">
        <f>IF(O4201&lt;($G$6-1),Lähteandmed!$E$45*1.2*1.005*(($G$6-1)-O4201),0)</f>
        <v>4.7319098399999984</v>
      </c>
    </row>
    <row r="4202" spans="2:16">
      <c r="B4202" s="113">
        <v>4198</v>
      </c>
      <c r="C4202" s="113">
        <v>13.2</v>
      </c>
      <c r="D4202" s="276" t="str">
        <f t="shared" si="130"/>
        <v>0</v>
      </c>
      <c r="L4202" s="114">
        <f>IF(C4202&lt;$G$6,Lähteandmed!$E$45*1.2*1.005*($G$6-O4202),0)</f>
        <v>8.4122841600000005</v>
      </c>
      <c r="M4202" s="276" t="str">
        <f>IF(($G$4-Lähteandmed!$H$45*(Kraadpäevad!$G$4-Kraadpäevad!C4202))&gt;Lähteandmed!$I$45,($G$4-Lähteandmed!$H$45*(Kraadpäevad!$G$4-Kraadpäevad!C4202)),Lähteandmed!$I$45)</f>
        <v/>
      </c>
      <c r="N4202" s="114">
        <f>IFERROR(($G$4-M4202)/($G$4-C4202),Lähteandmed!$H$45)</f>
        <v>0</v>
      </c>
      <c r="O4202" s="276">
        <f t="shared" si="131"/>
        <v>13.2</v>
      </c>
      <c r="P4202" s="276">
        <f>IF(O4202&lt;($G$6-1),Lähteandmed!$E$45*1.2*1.005*(($G$6-1)-O4202),0)</f>
        <v>6.659724960000001</v>
      </c>
    </row>
    <row r="4203" spans="2:16">
      <c r="B4203" s="113">
        <v>4199</v>
      </c>
      <c r="C4203" s="113">
        <v>12.1</v>
      </c>
      <c r="D4203" s="276" t="str">
        <f t="shared" si="130"/>
        <v>0</v>
      </c>
      <c r="L4203" s="114">
        <f>IF(C4203&lt;$G$6,Lähteandmed!$E$45*1.2*1.005*($G$6-O4203),0)</f>
        <v>10.34009928</v>
      </c>
      <c r="M4203" s="276" t="str">
        <f>IF(($G$4-Lähteandmed!$H$45*(Kraadpäevad!$G$4-Kraadpäevad!C4203))&gt;Lähteandmed!$I$45,($G$4-Lähteandmed!$H$45*(Kraadpäevad!$G$4-Kraadpäevad!C4203)),Lähteandmed!$I$45)</f>
        <v/>
      </c>
      <c r="N4203" s="114">
        <f>IFERROR(($G$4-M4203)/($G$4-C4203),Lähteandmed!$H$45)</f>
        <v>0</v>
      </c>
      <c r="O4203" s="276">
        <f t="shared" si="131"/>
        <v>12.1</v>
      </c>
      <c r="P4203" s="276">
        <f>IF(O4203&lt;($G$6-1),Lähteandmed!$E$45*1.2*1.005*(($G$6-1)-O4203),0)</f>
        <v>8.5875400800000001</v>
      </c>
    </row>
    <row r="4204" spans="2:16">
      <c r="B4204" s="113">
        <v>4200</v>
      </c>
      <c r="C4204" s="113">
        <v>11</v>
      </c>
      <c r="D4204" s="276" t="str">
        <f t="shared" si="130"/>
        <v>0</v>
      </c>
      <c r="L4204" s="114">
        <f>IF(C4204&lt;$G$6,Lähteandmed!$E$45*1.2*1.005*($G$6-O4204),0)</f>
        <v>12.267914399999999</v>
      </c>
      <c r="M4204" s="276" t="str">
        <f>IF(($G$4-Lähteandmed!$H$45*(Kraadpäevad!$G$4-Kraadpäevad!C4204))&gt;Lähteandmed!$I$45,($G$4-Lähteandmed!$H$45*(Kraadpäevad!$G$4-Kraadpäevad!C4204)),Lähteandmed!$I$45)</f>
        <v/>
      </c>
      <c r="N4204" s="114">
        <f>IFERROR(($G$4-M4204)/($G$4-C4204),Lähteandmed!$H$45)</f>
        <v>0</v>
      </c>
      <c r="O4204" s="276">
        <f t="shared" si="131"/>
        <v>11</v>
      </c>
      <c r="P4204" s="276">
        <f>IF(O4204&lt;($G$6-1),Lähteandmed!$E$45*1.2*1.005*(($G$6-1)-O4204),0)</f>
        <v>10.515355199999998</v>
      </c>
    </row>
    <row r="4205" spans="2:16">
      <c r="B4205" s="113">
        <v>4201</v>
      </c>
      <c r="C4205" s="113">
        <v>10.199999999999999</v>
      </c>
      <c r="D4205" s="276" t="str">
        <f t="shared" si="130"/>
        <v>0</v>
      </c>
      <c r="L4205" s="114">
        <f>IF(C4205&lt;$G$6,Lähteandmed!$E$45*1.2*1.005*($G$6-O4205),0)</f>
        <v>13.66996176</v>
      </c>
      <c r="M4205" s="276" t="str">
        <f>IF(($G$4-Lähteandmed!$H$45*(Kraadpäevad!$G$4-Kraadpäevad!C4205))&gt;Lähteandmed!$I$45,($G$4-Lähteandmed!$H$45*(Kraadpäevad!$G$4-Kraadpäevad!C4205)),Lähteandmed!$I$45)</f>
        <v/>
      </c>
      <c r="N4205" s="114">
        <f>IFERROR(($G$4-M4205)/($G$4-C4205),Lähteandmed!$H$45)</f>
        <v>0</v>
      </c>
      <c r="O4205" s="276">
        <f t="shared" si="131"/>
        <v>10.199999999999999</v>
      </c>
      <c r="P4205" s="276">
        <f>IF(O4205&lt;($G$6-1),Lähteandmed!$E$45*1.2*1.005*(($G$6-1)-O4205),0)</f>
        <v>11.917402560000001</v>
      </c>
    </row>
    <row r="4206" spans="2:16">
      <c r="B4206" s="113">
        <v>4202</v>
      </c>
      <c r="C4206" s="113">
        <v>9.3000000000000007</v>
      </c>
      <c r="D4206" s="276">
        <f t="shared" si="130"/>
        <v>0.68879749586557892</v>
      </c>
      <c r="L4206" s="114">
        <f>IF(C4206&lt;$G$6,Lähteandmed!$E$45*1.2*1.005*($G$6-O4206),0)</f>
        <v>15.247265039999998</v>
      </c>
      <c r="M4206" s="276" t="str">
        <f>IF(($G$4-Lähteandmed!$H$45*(Kraadpäevad!$G$4-Kraadpäevad!C4206))&gt;Lähteandmed!$I$45,($G$4-Lähteandmed!$H$45*(Kraadpäevad!$G$4-Kraadpäevad!C4206)),Lähteandmed!$I$45)</f>
        <v/>
      </c>
      <c r="N4206" s="114">
        <f>IFERROR(($G$4-M4206)/($G$4-C4206),Lähteandmed!$H$45)</f>
        <v>0</v>
      </c>
      <c r="O4206" s="276">
        <f t="shared" si="131"/>
        <v>9.3000000000000007</v>
      </c>
      <c r="P4206" s="276">
        <f>IF(O4206&lt;($G$6-1),Lähteandmed!$E$45*1.2*1.005*(($G$6-1)-O4206),0)</f>
        <v>13.494705839999998</v>
      </c>
    </row>
    <row r="4207" spans="2:16">
      <c r="B4207" s="113">
        <v>4203</v>
      </c>
      <c r="C4207" s="113">
        <v>8.5</v>
      </c>
      <c r="D4207" s="276">
        <f t="shared" si="130"/>
        <v>1.4887974958655796</v>
      </c>
      <c r="L4207" s="114">
        <f>IF(C4207&lt;$G$6,Lähteandmed!$E$45*1.2*1.005*($G$6-O4207),0)</f>
        <v>16.649312399999999</v>
      </c>
      <c r="M4207" s="276" t="str">
        <f>IF(($G$4-Lähteandmed!$H$45*(Kraadpäevad!$G$4-Kraadpäevad!C4207))&gt;Lähteandmed!$I$45,($G$4-Lähteandmed!$H$45*(Kraadpäevad!$G$4-Kraadpäevad!C4207)),Lähteandmed!$I$45)</f>
        <v/>
      </c>
      <c r="N4207" s="114">
        <f>IFERROR(($G$4-M4207)/($G$4-C4207),Lähteandmed!$H$45)</f>
        <v>0</v>
      </c>
      <c r="O4207" s="276">
        <f t="shared" si="131"/>
        <v>8.5</v>
      </c>
      <c r="P4207" s="276">
        <f>IF(O4207&lt;($G$6-1),Lähteandmed!$E$45*1.2*1.005*(($G$6-1)-O4207),0)</f>
        <v>14.896753199999999</v>
      </c>
    </row>
    <row r="4208" spans="2:16">
      <c r="B4208" s="113">
        <v>4204</v>
      </c>
      <c r="C4208" s="113">
        <v>8.6</v>
      </c>
      <c r="D4208" s="276">
        <f t="shared" si="130"/>
        <v>1.38879749586558</v>
      </c>
      <c r="L4208" s="114">
        <f>IF(C4208&lt;$G$6,Lähteandmed!$E$45*1.2*1.005*($G$6-O4208),0)</f>
        <v>16.474056479999998</v>
      </c>
      <c r="M4208" s="276" t="str">
        <f>IF(($G$4-Lähteandmed!$H$45*(Kraadpäevad!$G$4-Kraadpäevad!C4208))&gt;Lähteandmed!$I$45,($G$4-Lähteandmed!$H$45*(Kraadpäevad!$G$4-Kraadpäevad!C4208)),Lähteandmed!$I$45)</f>
        <v/>
      </c>
      <c r="N4208" s="114">
        <f>IFERROR(($G$4-M4208)/($G$4-C4208),Lähteandmed!$H$45)</f>
        <v>0</v>
      </c>
      <c r="O4208" s="276">
        <f t="shared" si="131"/>
        <v>8.6</v>
      </c>
      <c r="P4208" s="276">
        <f>IF(O4208&lt;($G$6-1),Lähteandmed!$E$45*1.2*1.005*(($G$6-1)-O4208),0)</f>
        <v>14.721497279999999</v>
      </c>
    </row>
    <row r="4209" spans="2:16">
      <c r="B4209" s="113">
        <v>4205</v>
      </c>
      <c r="C4209" s="113">
        <v>8.6999999999999993</v>
      </c>
      <c r="D4209" s="276">
        <f t="shared" si="130"/>
        <v>1.2887974958655803</v>
      </c>
      <c r="L4209" s="114">
        <f>IF(C4209&lt;$G$6,Lähteandmed!$E$45*1.2*1.005*($G$6-O4209),0)</f>
        <v>16.29880056</v>
      </c>
      <c r="M4209" s="276" t="str">
        <f>IF(($G$4-Lähteandmed!$H$45*(Kraadpäevad!$G$4-Kraadpäevad!C4209))&gt;Lähteandmed!$I$45,($G$4-Lähteandmed!$H$45*(Kraadpäevad!$G$4-Kraadpäevad!C4209)),Lähteandmed!$I$45)</f>
        <v/>
      </c>
      <c r="N4209" s="114">
        <f>IFERROR(($G$4-M4209)/($G$4-C4209),Lähteandmed!$H$45)</f>
        <v>0</v>
      </c>
      <c r="O4209" s="276">
        <f t="shared" si="131"/>
        <v>8.6999999999999993</v>
      </c>
      <c r="P4209" s="276">
        <f>IF(O4209&lt;($G$6-1),Lähteandmed!$E$45*1.2*1.005*(($G$6-1)-O4209),0)</f>
        <v>14.54624136</v>
      </c>
    </row>
    <row r="4210" spans="2:16">
      <c r="B4210" s="113">
        <v>4206</v>
      </c>
      <c r="C4210" s="113">
        <v>8.8000000000000007</v>
      </c>
      <c r="D4210" s="276">
        <f t="shared" si="130"/>
        <v>1.1887974958655789</v>
      </c>
      <c r="L4210" s="114">
        <f>IF(C4210&lt;$G$6,Lähteandmed!$E$45*1.2*1.005*($G$6-O4210),0)</f>
        <v>16.123544639999999</v>
      </c>
      <c r="M4210" s="276" t="str">
        <f>IF(($G$4-Lähteandmed!$H$45*(Kraadpäevad!$G$4-Kraadpäevad!C4210))&gt;Lähteandmed!$I$45,($G$4-Lähteandmed!$H$45*(Kraadpäevad!$G$4-Kraadpäevad!C4210)),Lähteandmed!$I$45)</f>
        <v/>
      </c>
      <c r="N4210" s="114">
        <f>IFERROR(($G$4-M4210)/($G$4-C4210),Lähteandmed!$H$45)</f>
        <v>0</v>
      </c>
      <c r="O4210" s="276">
        <f t="shared" si="131"/>
        <v>8.8000000000000007</v>
      </c>
      <c r="P4210" s="276">
        <f>IF(O4210&lt;($G$6-1),Lähteandmed!$E$45*1.2*1.005*(($G$6-1)-O4210),0)</f>
        <v>14.370985439999998</v>
      </c>
    </row>
    <row r="4211" spans="2:16">
      <c r="B4211" s="113">
        <v>4207</v>
      </c>
      <c r="C4211" s="113">
        <v>10.4</v>
      </c>
      <c r="D4211" s="276" t="str">
        <f t="shared" si="130"/>
        <v>0</v>
      </c>
      <c r="L4211" s="114">
        <f>IF(C4211&lt;$G$6,Lähteandmed!$E$45*1.2*1.005*($G$6-O4211),0)</f>
        <v>13.319449919999998</v>
      </c>
      <c r="M4211" s="276" t="str">
        <f>IF(($G$4-Lähteandmed!$H$45*(Kraadpäevad!$G$4-Kraadpäevad!C4211))&gt;Lähteandmed!$I$45,($G$4-Lähteandmed!$H$45*(Kraadpäevad!$G$4-Kraadpäevad!C4211)),Lähteandmed!$I$45)</f>
        <v/>
      </c>
      <c r="N4211" s="114">
        <f>IFERROR(($G$4-M4211)/($G$4-C4211),Lähteandmed!$H$45)</f>
        <v>0</v>
      </c>
      <c r="O4211" s="276">
        <f t="shared" si="131"/>
        <v>10.4</v>
      </c>
      <c r="P4211" s="276">
        <f>IF(O4211&lt;($G$6-1),Lähteandmed!$E$45*1.2*1.005*(($G$6-1)-O4211),0)</f>
        <v>11.566890719999998</v>
      </c>
    </row>
    <row r="4212" spans="2:16">
      <c r="B4212" s="113">
        <v>4208</v>
      </c>
      <c r="C4212" s="113">
        <v>11.9</v>
      </c>
      <c r="D4212" s="276" t="str">
        <f t="shared" si="130"/>
        <v>0</v>
      </c>
      <c r="L4212" s="114">
        <f>IF(C4212&lt;$G$6,Lähteandmed!$E$45*1.2*1.005*($G$6-O4212),0)</f>
        <v>10.690611119999998</v>
      </c>
      <c r="M4212" s="276" t="str">
        <f>IF(($G$4-Lähteandmed!$H$45*(Kraadpäevad!$G$4-Kraadpäevad!C4212))&gt;Lähteandmed!$I$45,($G$4-Lähteandmed!$H$45*(Kraadpäevad!$G$4-Kraadpäevad!C4212)),Lähteandmed!$I$45)</f>
        <v/>
      </c>
      <c r="N4212" s="114">
        <f>IFERROR(($G$4-M4212)/($G$4-C4212),Lähteandmed!$H$45)</f>
        <v>0</v>
      </c>
      <c r="O4212" s="276">
        <f t="shared" si="131"/>
        <v>11.9</v>
      </c>
      <c r="P4212" s="276">
        <f>IF(O4212&lt;($G$6-1),Lähteandmed!$E$45*1.2*1.005*(($G$6-1)-O4212),0)</f>
        <v>8.9380519199999995</v>
      </c>
    </row>
    <row r="4213" spans="2:16">
      <c r="B4213" s="113">
        <v>4209</v>
      </c>
      <c r="C4213" s="113">
        <v>13.5</v>
      </c>
      <c r="D4213" s="276" t="str">
        <f t="shared" si="130"/>
        <v>0</v>
      </c>
      <c r="L4213" s="114">
        <f>IF(C4213&lt;$G$6,Lähteandmed!$E$45*1.2*1.005*($G$6-O4213),0)</f>
        <v>7.8865163999999996</v>
      </c>
      <c r="M4213" s="276" t="str">
        <f>IF(($G$4-Lähteandmed!$H$45*(Kraadpäevad!$G$4-Kraadpäevad!C4213))&gt;Lähteandmed!$I$45,($G$4-Lähteandmed!$H$45*(Kraadpäevad!$G$4-Kraadpäevad!C4213)),Lähteandmed!$I$45)</f>
        <v/>
      </c>
      <c r="N4213" s="114">
        <f>IFERROR(($G$4-M4213)/($G$4-C4213),Lähteandmed!$H$45)</f>
        <v>0</v>
      </c>
      <c r="O4213" s="276">
        <f t="shared" si="131"/>
        <v>13.5</v>
      </c>
      <c r="P4213" s="276">
        <f>IF(O4213&lt;($G$6-1),Lähteandmed!$E$45*1.2*1.005*(($G$6-1)-O4213),0)</f>
        <v>6.1339571999999993</v>
      </c>
    </row>
    <row r="4214" spans="2:16">
      <c r="B4214" s="113">
        <v>4210</v>
      </c>
      <c r="C4214" s="113">
        <v>14.5</v>
      </c>
      <c r="D4214" s="276" t="str">
        <f t="shared" si="130"/>
        <v>0</v>
      </c>
      <c r="L4214" s="114">
        <f>IF(C4214&lt;$G$6,Lähteandmed!$E$45*1.2*1.005*($G$6-O4214),0)</f>
        <v>6.1339571999999993</v>
      </c>
      <c r="M4214" s="276" t="str">
        <f>IF(($G$4-Lähteandmed!$H$45*(Kraadpäevad!$G$4-Kraadpäevad!C4214))&gt;Lähteandmed!$I$45,($G$4-Lähteandmed!$H$45*(Kraadpäevad!$G$4-Kraadpäevad!C4214)),Lähteandmed!$I$45)</f>
        <v/>
      </c>
      <c r="N4214" s="114">
        <f>IFERROR(($G$4-M4214)/($G$4-C4214),Lähteandmed!$H$45)</f>
        <v>0</v>
      </c>
      <c r="O4214" s="276">
        <f t="shared" si="131"/>
        <v>14.5</v>
      </c>
      <c r="P4214" s="276">
        <f>IF(O4214&lt;($G$6-1),Lähteandmed!$E$45*1.2*1.005*(($G$6-1)-O4214),0)</f>
        <v>4.3813979999999999</v>
      </c>
    </row>
    <row r="4215" spans="2:16">
      <c r="B4215" s="113">
        <v>4211</v>
      </c>
      <c r="C4215" s="113">
        <v>15.5</v>
      </c>
      <c r="D4215" s="276" t="str">
        <f t="shared" si="130"/>
        <v>0</v>
      </c>
      <c r="L4215" s="114">
        <f>IF(C4215&lt;$G$6,Lähteandmed!$E$45*1.2*1.005*($G$6-O4215),0)</f>
        <v>4.3813979999999999</v>
      </c>
      <c r="M4215" s="276" t="str">
        <f>IF(($G$4-Lähteandmed!$H$45*(Kraadpäevad!$G$4-Kraadpäevad!C4215))&gt;Lähteandmed!$I$45,($G$4-Lähteandmed!$H$45*(Kraadpäevad!$G$4-Kraadpäevad!C4215)),Lähteandmed!$I$45)</f>
        <v/>
      </c>
      <c r="N4215" s="114">
        <f>IFERROR(($G$4-M4215)/($G$4-C4215),Lähteandmed!$H$45)</f>
        <v>0</v>
      </c>
      <c r="O4215" s="276">
        <f t="shared" si="131"/>
        <v>15.5</v>
      </c>
      <c r="P4215" s="276">
        <f>IF(O4215&lt;($G$6-1),Lähteandmed!$E$45*1.2*1.005*(($G$6-1)-O4215),0)</f>
        <v>2.6288387999999996</v>
      </c>
    </row>
    <row r="4216" spans="2:16">
      <c r="B4216" s="113">
        <v>4212</v>
      </c>
      <c r="C4216" s="113">
        <v>16.5</v>
      </c>
      <c r="D4216" s="276" t="str">
        <f t="shared" si="130"/>
        <v>0</v>
      </c>
      <c r="L4216" s="114">
        <f>IF(C4216&lt;$G$6,Lähteandmed!$E$45*1.2*1.005*($G$6-O4216),0)</f>
        <v>2.6288387999999996</v>
      </c>
      <c r="M4216" s="276" t="str">
        <f>IF(($G$4-Lähteandmed!$H$45*(Kraadpäevad!$G$4-Kraadpäevad!C4216))&gt;Lähteandmed!$I$45,($G$4-Lähteandmed!$H$45*(Kraadpäevad!$G$4-Kraadpäevad!C4216)),Lähteandmed!$I$45)</f>
        <v/>
      </c>
      <c r="N4216" s="114">
        <f>IFERROR(($G$4-M4216)/($G$4-C4216),Lähteandmed!$H$45)</f>
        <v>0</v>
      </c>
      <c r="O4216" s="276">
        <f t="shared" si="131"/>
        <v>16.5</v>
      </c>
      <c r="P4216" s="276">
        <f>IF(O4216&lt;($G$6-1),Lähteandmed!$E$45*1.2*1.005*(($G$6-1)-O4216),0)</f>
        <v>0.87627959999999994</v>
      </c>
    </row>
    <row r="4217" spans="2:16">
      <c r="B4217" s="113">
        <v>4213</v>
      </c>
      <c r="C4217" s="113">
        <v>16.899999999999999</v>
      </c>
      <c r="D4217" s="276" t="str">
        <f t="shared" si="130"/>
        <v>0</v>
      </c>
      <c r="L4217" s="114">
        <f>IF(C4217&lt;$G$6,Lähteandmed!$E$45*1.2*1.005*($G$6-O4217),0)</f>
        <v>1.9278151200000024</v>
      </c>
      <c r="M4217" s="276" t="str">
        <f>IF(($G$4-Lähteandmed!$H$45*(Kraadpäevad!$G$4-Kraadpäevad!C4217))&gt;Lähteandmed!$I$45,($G$4-Lähteandmed!$H$45*(Kraadpäevad!$G$4-Kraadpäevad!C4217)),Lähteandmed!$I$45)</f>
        <v/>
      </c>
      <c r="N4217" s="114">
        <f>IFERROR(($G$4-M4217)/($G$4-C4217),Lähteandmed!$H$45)</f>
        <v>0</v>
      </c>
      <c r="O4217" s="276">
        <f t="shared" si="131"/>
        <v>16.899999999999999</v>
      </c>
      <c r="P4217" s="276">
        <f>IF(O4217&lt;($G$6-1),Lähteandmed!$E$45*1.2*1.005*(($G$6-1)-O4217),0)</f>
        <v>0.17525592000000248</v>
      </c>
    </row>
    <row r="4218" spans="2:16">
      <c r="B4218" s="113">
        <v>4214</v>
      </c>
      <c r="C4218" s="113">
        <v>17.3</v>
      </c>
      <c r="D4218" s="276" t="str">
        <f t="shared" si="130"/>
        <v>0</v>
      </c>
      <c r="L4218" s="114">
        <f>IF(C4218&lt;$G$6,Lähteandmed!$E$45*1.2*1.005*($G$6-O4218),0)</f>
        <v>1.2267914399999986</v>
      </c>
      <c r="M4218" s="276" t="str">
        <f>IF(($G$4-Lähteandmed!$H$45*(Kraadpäevad!$G$4-Kraadpäevad!C4218))&gt;Lähteandmed!$I$45,($G$4-Lähteandmed!$H$45*(Kraadpäevad!$G$4-Kraadpäevad!C4218)),Lähteandmed!$I$45)</f>
        <v/>
      </c>
      <c r="N4218" s="114">
        <f>IFERROR(($G$4-M4218)/($G$4-C4218),Lähteandmed!$H$45)</f>
        <v>0</v>
      </c>
      <c r="O4218" s="276">
        <f t="shared" si="131"/>
        <v>17.3</v>
      </c>
      <c r="P4218" s="276">
        <f>IF(O4218&lt;($G$6-1),Lähteandmed!$E$45*1.2*1.005*(($G$6-1)-O4218),0)</f>
        <v>0</v>
      </c>
    </row>
    <row r="4219" spans="2:16">
      <c r="B4219" s="113">
        <v>4215</v>
      </c>
      <c r="C4219" s="113">
        <v>17.7</v>
      </c>
      <c r="D4219" s="276" t="str">
        <f t="shared" si="130"/>
        <v>0</v>
      </c>
      <c r="L4219" s="114">
        <f>IF(C4219&lt;$G$6,Lähteandmed!$E$45*1.2*1.005*($G$6-O4219),0)</f>
        <v>0.52576776000000125</v>
      </c>
      <c r="M4219" s="276" t="str">
        <f>IF(($G$4-Lähteandmed!$H$45*(Kraadpäevad!$G$4-Kraadpäevad!C4219))&gt;Lähteandmed!$I$45,($G$4-Lähteandmed!$H$45*(Kraadpäevad!$G$4-Kraadpäevad!C4219)),Lähteandmed!$I$45)</f>
        <v/>
      </c>
      <c r="N4219" s="114">
        <f>IFERROR(($G$4-M4219)/($G$4-C4219),Lähteandmed!$H$45)</f>
        <v>0</v>
      </c>
      <c r="O4219" s="276">
        <f t="shared" si="131"/>
        <v>17.7</v>
      </c>
      <c r="P4219" s="276">
        <f>IF(O4219&lt;($G$6-1),Lähteandmed!$E$45*1.2*1.005*(($G$6-1)-O4219),0)</f>
        <v>0</v>
      </c>
    </row>
    <row r="4220" spans="2:16">
      <c r="B4220" s="113">
        <v>4216</v>
      </c>
      <c r="C4220" s="113">
        <v>17.2</v>
      </c>
      <c r="D4220" s="276" t="str">
        <f t="shared" si="130"/>
        <v>0</v>
      </c>
      <c r="L4220" s="114">
        <f>IF(C4220&lt;$G$6,Lähteandmed!$E$45*1.2*1.005*($G$6-O4220),0)</f>
        <v>1.4020473600000012</v>
      </c>
      <c r="M4220" s="276" t="str">
        <f>IF(($G$4-Lähteandmed!$H$45*(Kraadpäevad!$G$4-Kraadpäevad!C4220))&gt;Lähteandmed!$I$45,($G$4-Lähteandmed!$H$45*(Kraadpäevad!$G$4-Kraadpäevad!C4220)),Lähteandmed!$I$45)</f>
        <v/>
      </c>
      <c r="N4220" s="114">
        <f>IFERROR(($G$4-M4220)/($G$4-C4220),Lähteandmed!$H$45)</f>
        <v>0</v>
      </c>
      <c r="O4220" s="276">
        <f t="shared" si="131"/>
        <v>17.2</v>
      </c>
      <c r="P4220" s="276">
        <f>IF(O4220&lt;($G$6-1),Lähteandmed!$E$45*1.2*1.005*(($G$6-1)-O4220),0)</f>
        <v>0</v>
      </c>
    </row>
    <row r="4221" spans="2:16">
      <c r="B4221" s="113">
        <v>4217</v>
      </c>
      <c r="C4221" s="113">
        <v>16.8</v>
      </c>
      <c r="D4221" s="276" t="str">
        <f t="shared" si="130"/>
        <v>0</v>
      </c>
      <c r="L4221" s="114">
        <f>IF(C4221&lt;$G$6,Lähteandmed!$E$45*1.2*1.005*($G$6-O4221),0)</f>
        <v>2.1030710399999988</v>
      </c>
      <c r="M4221" s="276" t="str">
        <f>IF(($G$4-Lähteandmed!$H$45*(Kraadpäevad!$G$4-Kraadpäevad!C4221))&gt;Lähteandmed!$I$45,($G$4-Lähteandmed!$H$45*(Kraadpäevad!$G$4-Kraadpäevad!C4221)),Lähteandmed!$I$45)</f>
        <v/>
      </c>
      <c r="N4221" s="114">
        <f>IFERROR(($G$4-M4221)/($G$4-C4221),Lähteandmed!$H$45)</f>
        <v>0</v>
      </c>
      <c r="O4221" s="276">
        <f t="shared" si="131"/>
        <v>16.8</v>
      </c>
      <c r="P4221" s="276">
        <f>IF(O4221&lt;($G$6-1),Lähteandmed!$E$45*1.2*1.005*(($G$6-1)-O4221),0)</f>
        <v>0.35051183999999874</v>
      </c>
    </row>
    <row r="4222" spans="2:16">
      <c r="B4222" s="113">
        <v>4218</v>
      </c>
      <c r="C4222" s="113">
        <v>16.3</v>
      </c>
      <c r="D4222" s="276" t="str">
        <f t="shared" si="130"/>
        <v>0</v>
      </c>
      <c r="L4222" s="114">
        <f>IF(C4222&lt;$G$6,Lähteandmed!$E$45*1.2*1.005*($G$6-O4222),0)</f>
        <v>2.9793506399999985</v>
      </c>
      <c r="M4222" s="276" t="str">
        <f>IF(($G$4-Lähteandmed!$H$45*(Kraadpäevad!$G$4-Kraadpäevad!C4222))&gt;Lähteandmed!$I$45,($G$4-Lähteandmed!$H$45*(Kraadpäevad!$G$4-Kraadpäevad!C4222)),Lähteandmed!$I$45)</f>
        <v/>
      </c>
      <c r="N4222" s="114">
        <f>IFERROR(($G$4-M4222)/($G$4-C4222),Lähteandmed!$H$45)</f>
        <v>0</v>
      </c>
      <c r="O4222" s="276">
        <f t="shared" si="131"/>
        <v>16.3</v>
      </c>
      <c r="P4222" s="276">
        <f>IF(O4222&lt;($G$6-1),Lähteandmed!$E$45*1.2*1.005*(($G$6-1)-O4222),0)</f>
        <v>1.2267914399999986</v>
      </c>
    </row>
    <row r="4223" spans="2:16">
      <c r="B4223" s="113">
        <v>4219</v>
      </c>
      <c r="C4223" s="113">
        <v>15.5</v>
      </c>
      <c r="D4223" s="276" t="str">
        <f t="shared" si="130"/>
        <v>0</v>
      </c>
      <c r="L4223" s="114">
        <f>IF(C4223&lt;$G$6,Lähteandmed!$E$45*1.2*1.005*($G$6-O4223),0)</f>
        <v>4.3813979999999999</v>
      </c>
      <c r="M4223" s="276" t="str">
        <f>IF(($G$4-Lähteandmed!$H$45*(Kraadpäevad!$G$4-Kraadpäevad!C4223))&gt;Lähteandmed!$I$45,($G$4-Lähteandmed!$H$45*(Kraadpäevad!$G$4-Kraadpäevad!C4223)),Lähteandmed!$I$45)</f>
        <v/>
      </c>
      <c r="N4223" s="114">
        <f>IFERROR(($G$4-M4223)/($G$4-C4223),Lähteandmed!$H$45)</f>
        <v>0</v>
      </c>
      <c r="O4223" s="276">
        <f t="shared" si="131"/>
        <v>15.5</v>
      </c>
      <c r="P4223" s="276">
        <f>IF(O4223&lt;($G$6-1),Lähteandmed!$E$45*1.2*1.005*(($G$6-1)-O4223),0)</f>
        <v>2.6288387999999996</v>
      </c>
    </row>
    <row r="4224" spans="2:16">
      <c r="B4224" s="113">
        <v>4220</v>
      </c>
      <c r="C4224" s="113">
        <v>14.7</v>
      </c>
      <c r="D4224" s="276" t="str">
        <f t="shared" si="130"/>
        <v>0</v>
      </c>
      <c r="L4224" s="114">
        <f>IF(C4224&lt;$G$6,Lähteandmed!$E$45*1.2*1.005*($G$6-O4224),0)</f>
        <v>5.7834453600000009</v>
      </c>
      <c r="M4224" s="276" t="str">
        <f>IF(($G$4-Lähteandmed!$H$45*(Kraadpäevad!$G$4-Kraadpäevad!C4224))&gt;Lähteandmed!$I$45,($G$4-Lähteandmed!$H$45*(Kraadpäevad!$G$4-Kraadpäevad!C4224)),Lähteandmed!$I$45)</f>
        <v/>
      </c>
      <c r="N4224" s="114">
        <f>IFERROR(($G$4-M4224)/($G$4-C4224),Lähteandmed!$H$45)</f>
        <v>0</v>
      </c>
      <c r="O4224" s="276">
        <f t="shared" si="131"/>
        <v>14.7</v>
      </c>
      <c r="P4224" s="276">
        <f>IF(O4224&lt;($G$6-1),Lähteandmed!$E$45*1.2*1.005*(($G$6-1)-O4224),0)</f>
        <v>4.0308861600000006</v>
      </c>
    </row>
    <row r="4225" spans="2:16">
      <c r="B4225" s="113">
        <v>4221</v>
      </c>
      <c r="C4225" s="113">
        <v>13.9</v>
      </c>
      <c r="D4225" s="276" t="str">
        <f t="shared" si="130"/>
        <v>0</v>
      </c>
      <c r="L4225" s="114">
        <f>IF(C4225&lt;$G$6,Lähteandmed!$E$45*1.2*1.005*($G$6-O4225),0)</f>
        <v>7.1854927199999992</v>
      </c>
      <c r="M4225" s="276" t="str">
        <f>IF(($G$4-Lähteandmed!$H$45*(Kraadpäevad!$G$4-Kraadpäevad!C4225))&gt;Lähteandmed!$I$45,($G$4-Lähteandmed!$H$45*(Kraadpäevad!$G$4-Kraadpäevad!C4225)),Lähteandmed!$I$45)</f>
        <v/>
      </c>
      <c r="N4225" s="114">
        <f>IFERROR(($G$4-M4225)/($G$4-C4225),Lähteandmed!$H$45)</f>
        <v>0</v>
      </c>
      <c r="O4225" s="276">
        <f t="shared" si="131"/>
        <v>13.9</v>
      </c>
      <c r="P4225" s="276">
        <f>IF(O4225&lt;($G$6-1),Lähteandmed!$E$45*1.2*1.005*(($G$6-1)-O4225),0)</f>
        <v>5.4329335199999989</v>
      </c>
    </row>
    <row r="4226" spans="2:16">
      <c r="B4226" s="113">
        <v>4222</v>
      </c>
      <c r="C4226" s="113">
        <v>12.8</v>
      </c>
      <c r="D4226" s="276" t="str">
        <f t="shared" si="130"/>
        <v>0</v>
      </c>
      <c r="L4226" s="114">
        <f>IF(C4226&lt;$G$6,Lähteandmed!$E$45*1.2*1.005*($G$6-O4226),0)</f>
        <v>9.1133078399999974</v>
      </c>
      <c r="M4226" s="276" t="str">
        <f>IF(($G$4-Lähteandmed!$H$45*(Kraadpäevad!$G$4-Kraadpäevad!C4226))&gt;Lähteandmed!$I$45,($G$4-Lähteandmed!$H$45*(Kraadpäevad!$G$4-Kraadpäevad!C4226)),Lähteandmed!$I$45)</f>
        <v/>
      </c>
      <c r="N4226" s="114">
        <f>IFERROR(($G$4-M4226)/($G$4-C4226),Lähteandmed!$H$45)</f>
        <v>0</v>
      </c>
      <c r="O4226" s="276">
        <f t="shared" si="131"/>
        <v>12.8</v>
      </c>
      <c r="P4226" s="276">
        <f>IF(O4226&lt;($G$6-1),Lähteandmed!$E$45*1.2*1.005*(($G$6-1)-O4226),0)</f>
        <v>7.360748639999998</v>
      </c>
    </row>
    <row r="4227" spans="2:16">
      <c r="B4227" s="113">
        <v>4223</v>
      </c>
      <c r="C4227" s="113">
        <v>11.6</v>
      </c>
      <c r="D4227" s="276" t="str">
        <f t="shared" si="130"/>
        <v>0</v>
      </c>
      <c r="L4227" s="114">
        <f>IF(C4227&lt;$G$6,Lähteandmed!$E$45*1.2*1.005*($G$6-O4227),0)</f>
        <v>11.216378880000001</v>
      </c>
      <c r="M4227" s="276" t="str">
        <f>IF(($G$4-Lähteandmed!$H$45*(Kraadpäevad!$G$4-Kraadpäevad!C4227))&gt;Lähteandmed!$I$45,($G$4-Lähteandmed!$H$45*(Kraadpäevad!$G$4-Kraadpäevad!C4227)),Lähteandmed!$I$45)</f>
        <v/>
      </c>
      <c r="N4227" s="114">
        <f>IFERROR(($G$4-M4227)/($G$4-C4227),Lähteandmed!$H$45)</f>
        <v>0</v>
      </c>
      <c r="O4227" s="276">
        <f t="shared" si="131"/>
        <v>11.6</v>
      </c>
      <c r="P4227" s="276">
        <f>IF(O4227&lt;($G$6-1),Lähteandmed!$E$45*1.2*1.005*(($G$6-1)-O4227),0)</f>
        <v>9.4638196800000003</v>
      </c>
    </row>
    <row r="4228" spans="2:16">
      <c r="B4228" s="113">
        <v>4224</v>
      </c>
      <c r="C4228" s="113">
        <v>10.5</v>
      </c>
      <c r="D4228" s="276" t="str">
        <f t="shared" ref="D4228:D4291" si="132">IFERROR(IF($G$5-C4228&gt;0,$G$5-C4228,"0"),0)</f>
        <v>0</v>
      </c>
      <c r="L4228" s="114">
        <f>IF(C4228&lt;$G$6,Lähteandmed!$E$45*1.2*1.005*($G$6-O4228),0)</f>
        <v>13.144193999999999</v>
      </c>
      <c r="M4228" s="276" t="str">
        <f>IF(($G$4-Lähteandmed!$H$45*(Kraadpäevad!$G$4-Kraadpäevad!C4228))&gt;Lähteandmed!$I$45,($G$4-Lähteandmed!$H$45*(Kraadpäevad!$G$4-Kraadpäevad!C4228)),Lähteandmed!$I$45)</f>
        <v/>
      </c>
      <c r="N4228" s="114">
        <f>IFERROR(($G$4-M4228)/($G$4-C4228),Lähteandmed!$H$45)</f>
        <v>0</v>
      </c>
      <c r="O4228" s="276">
        <f t="shared" ref="O4228:O4291" si="133">N4228*($G$4-C4228)+C4228</f>
        <v>10.5</v>
      </c>
      <c r="P4228" s="276">
        <f>IF(O4228&lt;($G$6-1),Lähteandmed!$E$45*1.2*1.005*(($G$6-1)-O4228),0)</f>
        <v>11.391634799999999</v>
      </c>
    </row>
    <row r="4229" spans="2:16">
      <c r="B4229" s="113">
        <v>4225</v>
      </c>
      <c r="C4229" s="113">
        <v>10.3</v>
      </c>
      <c r="D4229" s="276" t="str">
        <f t="shared" si="132"/>
        <v>0</v>
      </c>
      <c r="L4229" s="114">
        <f>IF(C4229&lt;$G$6,Lähteandmed!$E$45*1.2*1.005*($G$6-O4229),0)</f>
        <v>13.494705839999998</v>
      </c>
      <c r="M4229" s="276" t="str">
        <f>IF(($G$4-Lähteandmed!$H$45*(Kraadpäevad!$G$4-Kraadpäevad!C4229))&gt;Lähteandmed!$I$45,($G$4-Lähteandmed!$H$45*(Kraadpäevad!$G$4-Kraadpäevad!C4229)),Lähteandmed!$I$45)</f>
        <v/>
      </c>
      <c r="N4229" s="114">
        <f>IFERROR(($G$4-M4229)/($G$4-C4229),Lähteandmed!$H$45)</f>
        <v>0</v>
      </c>
      <c r="O4229" s="276">
        <f t="shared" si="133"/>
        <v>10.3</v>
      </c>
      <c r="P4229" s="276">
        <f>IF(O4229&lt;($G$6-1),Lähteandmed!$E$45*1.2*1.005*(($G$6-1)-O4229),0)</f>
        <v>11.742146639999998</v>
      </c>
    </row>
    <row r="4230" spans="2:16">
      <c r="B4230" s="113">
        <v>4226</v>
      </c>
      <c r="C4230" s="113">
        <v>10</v>
      </c>
      <c r="D4230" s="276" t="str">
        <f t="shared" si="132"/>
        <v>0</v>
      </c>
      <c r="L4230" s="114">
        <f>IF(C4230&lt;$G$6,Lähteandmed!$E$45*1.2*1.005*($G$6-O4230),0)</f>
        <v>14.020473599999999</v>
      </c>
      <c r="M4230" s="276" t="str">
        <f>IF(($G$4-Lähteandmed!$H$45*(Kraadpäevad!$G$4-Kraadpäevad!C4230))&gt;Lähteandmed!$I$45,($G$4-Lähteandmed!$H$45*(Kraadpäevad!$G$4-Kraadpäevad!C4230)),Lähteandmed!$I$45)</f>
        <v/>
      </c>
      <c r="N4230" s="114">
        <f>IFERROR(($G$4-M4230)/($G$4-C4230),Lähteandmed!$H$45)</f>
        <v>0</v>
      </c>
      <c r="O4230" s="276">
        <f t="shared" si="133"/>
        <v>10</v>
      </c>
      <c r="P4230" s="276">
        <f>IF(O4230&lt;($G$6-1),Lähteandmed!$E$45*1.2*1.005*(($G$6-1)-O4230),0)</f>
        <v>12.267914399999999</v>
      </c>
    </row>
    <row r="4231" spans="2:16">
      <c r="B4231" s="113">
        <v>4227</v>
      </c>
      <c r="C4231" s="113">
        <v>9.8000000000000007</v>
      </c>
      <c r="D4231" s="276">
        <f t="shared" si="132"/>
        <v>0.18879749586557892</v>
      </c>
      <c r="L4231" s="114">
        <f>IF(C4231&lt;$G$6,Lähteandmed!$E$45*1.2*1.005*($G$6-O4231),0)</f>
        <v>14.370985439999998</v>
      </c>
      <c r="M4231" s="276" t="str">
        <f>IF(($G$4-Lähteandmed!$H$45*(Kraadpäevad!$G$4-Kraadpäevad!C4231))&gt;Lähteandmed!$I$45,($G$4-Lähteandmed!$H$45*(Kraadpäevad!$G$4-Kraadpäevad!C4231)),Lähteandmed!$I$45)</f>
        <v/>
      </c>
      <c r="N4231" s="114">
        <f>IFERROR(($G$4-M4231)/($G$4-C4231),Lähteandmed!$H$45)</f>
        <v>0</v>
      </c>
      <c r="O4231" s="276">
        <f t="shared" si="133"/>
        <v>9.8000000000000007</v>
      </c>
      <c r="P4231" s="276">
        <f>IF(O4231&lt;($G$6-1),Lähteandmed!$E$45*1.2*1.005*(($G$6-1)-O4231),0)</f>
        <v>12.618426239999998</v>
      </c>
    </row>
    <row r="4232" spans="2:16">
      <c r="B4232" s="113">
        <v>4228</v>
      </c>
      <c r="C4232" s="113">
        <v>9.5</v>
      </c>
      <c r="D4232" s="276">
        <f t="shared" si="132"/>
        <v>0.48879749586557963</v>
      </c>
      <c r="L4232" s="114">
        <f>IF(C4232&lt;$G$6,Lähteandmed!$E$45*1.2*1.005*($G$6-O4232),0)</f>
        <v>14.896753199999999</v>
      </c>
      <c r="M4232" s="276" t="str">
        <f>IF(($G$4-Lähteandmed!$H$45*(Kraadpäevad!$G$4-Kraadpäevad!C4232))&gt;Lähteandmed!$I$45,($G$4-Lähteandmed!$H$45*(Kraadpäevad!$G$4-Kraadpäevad!C4232)),Lähteandmed!$I$45)</f>
        <v/>
      </c>
      <c r="N4232" s="114">
        <f>IFERROR(($G$4-M4232)/($G$4-C4232),Lähteandmed!$H$45)</f>
        <v>0</v>
      </c>
      <c r="O4232" s="276">
        <f t="shared" si="133"/>
        <v>9.5</v>
      </c>
      <c r="P4232" s="276">
        <f>IF(O4232&lt;($G$6-1),Lähteandmed!$E$45*1.2*1.005*(($G$6-1)-O4232),0)</f>
        <v>13.144193999999999</v>
      </c>
    </row>
    <row r="4233" spans="2:16">
      <c r="B4233" s="113">
        <v>4229</v>
      </c>
      <c r="C4233" s="113">
        <v>9.3000000000000007</v>
      </c>
      <c r="D4233" s="276">
        <f t="shared" si="132"/>
        <v>0.68879749586557892</v>
      </c>
      <c r="L4233" s="114">
        <f>IF(C4233&lt;$G$6,Lähteandmed!$E$45*1.2*1.005*($G$6-O4233),0)</f>
        <v>15.247265039999998</v>
      </c>
      <c r="M4233" s="276" t="str">
        <f>IF(($G$4-Lähteandmed!$H$45*(Kraadpäevad!$G$4-Kraadpäevad!C4233))&gt;Lähteandmed!$I$45,($G$4-Lähteandmed!$H$45*(Kraadpäevad!$G$4-Kraadpäevad!C4233)),Lähteandmed!$I$45)</f>
        <v/>
      </c>
      <c r="N4233" s="114">
        <f>IFERROR(($G$4-M4233)/($G$4-C4233),Lähteandmed!$H$45)</f>
        <v>0</v>
      </c>
      <c r="O4233" s="276">
        <f t="shared" si="133"/>
        <v>9.3000000000000007</v>
      </c>
      <c r="P4233" s="276">
        <f>IF(O4233&lt;($G$6-1),Lähteandmed!$E$45*1.2*1.005*(($G$6-1)-O4233),0)</f>
        <v>13.494705839999998</v>
      </c>
    </row>
    <row r="4234" spans="2:16">
      <c r="B4234" s="113">
        <v>4230</v>
      </c>
      <c r="C4234" s="113">
        <v>9</v>
      </c>
      <c r="D4234" s="276">
        <f t="shared" si="132"/>
        <v>0.98879749586557963</v>
      </c>
      <c r="L4234" s="114">
        <f>IF(C4234&lt;$G$6,Lähteandmed!$E$45*1.2*1.005*($G$6-O4234),0)</f>
        <v>15.773032799999999</v>
      </c>
      <c r="M4234" s="276" t="str">
        <f>IF(($G$4-Lähteandmed!$H$45*(Kraadpäevad!$G$4-Kraadpäevad!C4234))&gt;Lähteandmed!$I$45,($G$4-Lähteandmed!$H$45*(Kraadpäevad!$G$4-Kraadpäevad!C4234)),Lähteandmed!$I$45)</f>
        <v/>
      </c>
      <c r="N4234" s="114">
        <f>IFERROR(($G$4-M4234)/($G$4-C4234),Lähteandmed!$H$45)</f>
        <v>0</v>
      </c>
      <c r="O4234" s="276">
        <f t="shared" si="133"/>
        <v>9</v>
      </c>
      <c r="P4234" s="276">
        <f>IF(O4234&lt;($G$6-1),Lähteandmed!$E$45*1.2*1.005*(($G$6-1)-O4234),0)</f>
        <v>14.020473599999999</v>
      </c>
    </row>
    <row r="4235" spans="2:16">
      <c r="B4235" s="113">
        <v>4231</v>
      </c>
      <c r="C4235" s="113">
        <v>9.9</v>
      </c>
      <c r="D4235" s="276">
        <f t="shared" si="132"/>
        <v>8.8797495865579279E-2</v>
      </c>
      <c r="L4235" s="114">
        <f>IF(C4235&lt;$G$6,Lähteandmed!$E$45*1.2*1.005*($G$6-O4235),0)</f>
        <v>14.195729519999999</v>
      </c>
      <c r="M4235" s="276" t="str">
        <f>IF(($G$4-Lähteandmed!$H$45*(Kraadpäevad!$G$4-Kraadpäevad!C4235))&gt;Lähteandmed!$I$45,($G$4-Lähteandmed!$H$45*(Kraadpäevad!$G$4-Kraadpäevad!C4235)),Lähteandmed!$I$45)</f>
        <v/>
      </c>
      <c r="N4235" s="114">
        <f>IFERROR(($G$4-M4235)/($G$4-C4235),Lähteandmed!$H$45)</f>
        <v>0</v>
      </c>
      <c r="O4235" s="276">
        <f t="shared" si="133"/>
        <v>9.9</v>
      </c>
      <c r="P4235" s="276">
        <f>IF(O4235&lt;($G$6-1),Lähteandmed!$E$45*1.2*1.005*(($G$6-1)-O4235),0)</f>
        <v>12.443170319999998</v>
      </c>
    </row>
    <row r="4236" spans="2:16">
      <c r="B4236" s="113">
        <v>4232</v>
      </c>
      <c r="C4236" s="113">
        <v>10.9</v>
      </c>
      <c r="D4236" s="276" t="str">
        <f t="shared" si="132"/>
        <v>0</v>
      </c>
      <c r="L4236" s="114">
        <f>IF(C4236&lt;$G$6,Lähteandmed!$E$45*1.2*1.005*($G$6-O4236),0)</f>
        <v>12.443170319999998</v>
      </c>
      <c r="M4236" s="276" t="str">
        <f>IF(($G$4-Lähteandmed!$H$45*(Kraadpäevad!$G$4-Kraadpäevad!C4236))&gt;Lähteandmed!$I$45,($G$4-Lähteandmed!$H$45*(Kraadpäevad!$G$4-Kraadpäevad!C4236)),Lähteandmed!$I$45)</f>
        <v/>
      </c>
      <c r="N4236" s="114">
        <f>IFERROR(($G$4-M4236)/($G$4-C4236),Lähteandmed!$H$45)</f>
        <v>0</v>
      </c>
      <c r="O4236" s="276">
        <f t="shared" si="133"/>
        <v>10.9</v>
      </c>
      <c r="P4236" s="276">
        <f>IF(O4236&lt;($G$6-1),Lähteandmed!$E$45*1.2*1.005*(($G$6-1)-O4236),0)</f>
        <v>10.690611119999998</v>
      </c>
    </row>
    <row r="4237" spans="2:16">
      <c r="B4237" s="113">
        <v>4233</v>
      </c>
      <c r="C4237" s="113">
        <v>11.8</v>
      </c>
      <c r="D4237" s="276" t="str">
        <f t="shared" si="132"/>
        <v>0</v>
      </c>
      <c r="L4237" s="114">
        <f>IF(C4237&lt;$G$6,Lähteandmed!$E$45*1.2*1.005*($G$6-O4237),0)</f>
        <v>10.865867039999998</v>
      </c>
      <c r="M4237" s="276" t="str">
        <f>IF(($G$4-Lähteandmed!$H$45*(Kraadpäevad!$G$4-Kraadpäevad!C4237))&gt;Lähteandmed!$I$45,($G$4-Lähteandmed!$H$45*(Kraadpäevad!$G$4-Kraadpäevad!C4237)),Lähteandmed!$I$45)</f>
        <v/>
      </c>
      <c r="N4237" s="114">
        <f>IFERROR(($G$4-M4237)/($G$4-C4237),Lähteandmed!$H$45)</f>
        <v>0</v>
      </c>
      <c r="O4237" s="276">
        <f t="shared" si="133"/>
        <v>11.8</v>
      </c>
      <c r="P4237" s="276">
        <f>IF(O4237&lt;($G$6-1),Lähteandmed!$E$45*1.2*1.005*(($G$6-1)-O4237),0)</f>
        <v>9.1133078399999974</v>
      </c>
    </row>
    <row r="4238" spans="2:16">
      <c r="B4238" s="113">
        <v>4234</v>
      </c>
      <c r="C4238" s="113">
        <v>12.6</v>
      </c>
      <c r="D4238" s="276" t="str">
        <f t="shared" si="132"/>
        <v>0</v>
      </c>
      <c r="L4238" s="114">
        <f>IF(C4238&lt;$G$6,Lähteandmed!$E$45*1.2*1.005*($G$6-O4238),0)</f>
        <v>9.4638196800000003</v>
      </c>
      <c r="M4238" s="276" t="str">
        <f>IF(($G$4-Lähteandmed!$H$45*(Kraadpäevad!$G$4-Kraadpäevad!C4238))&gt;Lähteandmed!$I$45,($G$4-Lähteandmed!$H$45*(Kraadpäevad!$G$4-Kraadpäevad!C4238)),Lähteandmed!$I$45)</f>
        <v/>
      </c>
      <c r="N4238" s="114">
        <f>IFERROR(($G$4-M4238)/($G$4-C4238),Lähteandmed!$H$45)</f>
        <v>0</v>
      </c>
      <c r="O4238" s="276">
        <f t="shared" si="133"/>
        <v>12.6</v>
      </c>
      <c r="P4238" s="276">
        <f>IF(O4238&lt;($G$6-1),Lähteandmed!$E$45*1.2*1.005*(($G$6-1)-O4238),0)</f>
        <v>7.71126048</v>
      </c>
    </row>
    <row r="4239" spans="2:16">
      <c r="B4239" s="113">
        <v>4235</v>
      </c>
      <c r="C4239" s="113">
        <v>13.3</v>
      </c>
      <c r="D4239" s="276" t="str">
        <f t="shared" si="132"/>
        <v>0</v>
      </c>
      <c r="L4239" s="114">
        <f>IF(C4239&lt;$G$6,Lähteandmed!$E$45*1.2*1.005*($G$6-O4239),0)</f>
        <v>8.237028239999999</v>
      </c>
      <c r="M4239" s="276" t="str">
        <f>IF(($G$4-Lähteandmed!$H$45*(Kraadpäevad!$G$4-Kraadpäevad!C4239))&gt;Lähteandmed!$I$45,($G$4-Lähteandmed!$H$45*(Kraadpäevad!$G$4-Kraadpäevad!C4239)),Lähteandmed!$I$45)</f>
        <v/>
      </c>
      <c r="N4239" s="114">
        <f>IFERROR(($G$4-M4239)/($G$4-C4239),Lähteandmed!$H$45)</f>
        <v>0</v>
      </c>
      <c r="O4239" s="276">
        <f t="shared" si="133"/>
        <v>13.3</v>
      </c>
      <c r="P4239" s="276">
        <f>IF(O4239&lt;($G$6-1),Lähteandmed!$E$45*1.2*1.005*(($G$6-1)-O4239),0)</f>
        <v>6.4844690399999987</v>
      </c>
    </row>
    <row r="4240" spans="2:16">
      <c r="B4240" s="113">
        <v>4236</v>
      </c>
      <c r="C4240" s="113">
        <v>14.1</v>
      </c>
      <c r="D4240" s="276" t="str">
        <f t="shared" si="132"/>
        <v>0</v>
      </c>
      <c r="L4240" s="114">
        <f>IF(C4240&lt;$G$6,Lähteandmed!$E$45*1.2*1.005*($G$6-O4240),0)</f>
        <v>6.8349808799999998</v>
      </c>
      <c r="M4240" s="276" t="str">
        <f>IF(($G$4-Lähteandmed!$H$45*(Kraadpäevad!$G$4-Kraadpäevad!C4240))&gt;Lähteandmed!$I$45,($G$4-Lähteandmed!$H$45*(Kraadpäevad!$G$4-Kraadpäevad!C4240)),Lähteandmed!$I$45)</f>
        <v/>
      </c>
      <c r="N4240" s="114">
        <f>IFERROR(($G$4-M4240)/($G$4-C4240),Lähteandmed!$H$45)</f>
        <v>0</v>
      </c>
      <c r="O4240" s="276">
        <f t="shared" si="133"/>
        <v>14.1</v>
      </c>
      <c r="P4240" s="276">
        <f>IF(O4240&lt;($G$6-1),Lähteandmed!$E$45*1.2*1.005*(($G$6-1)-O4240),0)</f>
        <v>5.0824216800000004</v>
      </c>
    </row>
    <row r="4241" spans="2:16">
      <c r="B4241" s="113">
        <v>4237</v>
      </c>
      <c r="C4241" s="113">
        <v>14.4</v>
      </c>
      <c r="D4241" s="276" t="str">
        <f t="shared" si="132"/>
        <v>0</v>
      </c>
      <c r="L4241" s="114">
        <f>IF(C4241&lt;$G$6,Lähteandmed!$E$45*1.2*1.005*($G$6-O4241),0)</f>
        <v>6.309213119999999</v>
      </c>
      <c r="M4241" s="276" t="str">
        <f>IF(($G$4-Lähteandmed!$H$45*(Kraadpäevad!$G$4-Kraadpäevad!C4241))&gt;Lähteandmed!$I$45,($G$4-Lähteandmed!$H$45*(Kraadpäevad!$G$4-Kraadpäevad!C4241)),Lähteandmed!$I$45)</f>
        <v/>
      </c>
      <c r="N4241" s="114">
        <f>IFERROR(($G$4-M4241)/($G$4-C4241),Lähteandmed!$H$45)</f>
        <v>0</v>
      </c>
      <c r="O4241" s="276">
        <f t="shared" si="133"/>
        <v>14.4</v>
      </c>
      <c r="P4241" s="276">
        <f>IF(O4241&lt;($G$6-1),Lähteandmed!$E$45*1.2*1.005*(($G$6-1)-O4241),0)</f>
        <v>4.5566539199999987</v>
      </c>
    </row>
    <row r="4242" spans="2:16">
      <c r="B4242" s="113">
        <v>4238</v>
      </c>
      <c r="C4242" s="113">
        <v>14.8</v>
      </c>
      <c r="D4242" s="276" t="str">
        <f t="shared" si="132"/>
        <v>0</v>
      </c>
      <c r="L4242" s="114">
        <f>IF(C4242&lt;$G$6,Lähteandmed!$E$45*1.2*1.005*($G$6-O4242),0)</f>
        <v>5.6081894399999985</v>
      </c>
      <c r="M4242" s="276" t="str">
        <f>IF(($G$4-Lähteandmed!$H$45*(Kraadpäevad!$G$4-Kraadpäevad!C4242))&gt;Lähteandmed!$I$45,($G$4-Lähteandmed!$H$45*(Kraadpäevad!$G$4-Kraadpäevad!C4242)),Lähteandmed!$I$45)</f>
        <v/>
      </c>
      <c r="N4242" s="114">
        <f>IFERROR(($G$4-M4242)/($G$4-C4242),Lähteandmed!$H$45)</f>
        <v>0</v>
      </c>
      <c r="O4242" s="276">
        <f t="shared" si="133"/>
        <v>14.8</v>
      </c>
      <c r="P4242" s="276">
        <f>IF(O4242&lt;($G$6-1),Lähteandmed!$E$45*1.2*1.005*(($G$6-1)-O4242),0)</f>
        <v>3.8556302399999987</v>
      </c>
    </row>
    <row r="4243" spans="2:16">
      <c r="B4243" s="113">
        <v>4239</v>
      </c>
      <c r="C4243" s="113">
        <v>15.1</v>
      </c>
      <c r="D4243" s="276" t="str">
        <f t="shared" si="132"/>
        <v>0</v>
      </c>
      <c r="L4243" s="114">
        <f>IF(C4243&lt;$G$6,Lähteandmed!$E$45*1.2*1.005*($G$6-O4243),0)</f>
        <v>5.0824216800000004</v>
      </c>
      <c r="M4243" s="276" t="str">
        <f>IF(($G$4-Lähteandmed!$H$45*(Kraadpäevad!$G$4-Kraadpäevad!C4243))&gt;Lähteandmed!$I$45,($G$4-Lähteandmed!$H$45*(Kraadpäevad!$G$4-Kraadpäevad!C4243)),Lähteandmed!$I$45)</f>
        <v/>
      </c>
      <c r="N4243" s="114">
        <f>IFERROR(($G$4-M4243)/($G$4-C4243),Lähteandmed!$H$45)</f>
        <v>0</v>
      </c>
      <c r="O4243" s="276">
        <f t="shared" si="133"/>
        <v>15.1</v>
      </c>
      <c r="P4243" s="276">
        <f>IF(O4243&lt;($G$6-1),Lähteandmed!$E$45*1.2*1.005*(($G$6-1)-O4243),0)</f>
        <v>3.3298624800000005</v>
      </c>
    </row>
    <row r="4244" spans="2:16">
      <c r="B4244" s="113">
        <v>4240</v>
      </c>
      <c r="C4244" s="113">
        <v>15.6</v>
      </c>
      <c r="D4244" s="276" t="str">
        <f t="shared" si="132"/>
        <v>0</v>
      </c>
      <c r="L4244" s="114">
        <f>IF(C4244&lt;$G$6,Lähteandmed!$E$45*1.2*1.005*($G$6-O4244),0)</f>
        <v>4.2061420800000002</v>
      </c>
      <c r="M4244" s="276" t="str">
        <f>IF(($G$4-Lähteandmed!$H$45*(Kraadpäevad!$G$4-Kraadpäevad!C4244))&gt;Lähteandmed!$I$45,($G$4-Lähteandmed!$H$45*(Kraadpäevad!$G$4-Kraadpäevad!C4244)),Lähteandmed!$I$45)</f>
        <v/>
      </c>
      <c r="N4244" s="114">
        <f>IFERROR(($G$4-M4244)/($G$4-C4244),Lähteandmed!$H$45)</f>
        <v>0</v>
      </c>
      <c r="O4244" s="276">
        <f t="shared" si="133"/>
        <v>15.6</v>
      </c>
      <c r="P4244" s="276">
        <f>IF(O4244&lt;($G$6-1),Lähteandmed!$E$45*1.2*1.005*(($G$6-1)-O4244),0)</f>
        <v>2.4535828800000004</v>
      </c>
    </row>
    <row r="4245" spans="2:16">
      <c r="B4245" s="113">
        <v>4241</v>
      </c>
      <c r="C4245" s="113">
        <v>16.100000000000001</v>
      </c>
      <c r="D4245" s="276" t="str">
        <f t="shared" si="132"/>
        <v>0</v>
      </c>
      <c r="L4245" s="114">
        <f>IF(C4245&lt;$G$6,Lähteandmed!$E$45*1.2*1.005*($G$6-O4245),0)</f>
        <v>3.3298624799999974</v>
      </c>
      <c r="M4245" s="276" t="str">
        <f>IF(($G$4-Lähteandmed!$H$45*(Kraadpäevad!$G$4-Kraadpäevad!C4245))&gt;Lähteandmed!$I$45,($G$4-Lähteandmed!$H$45*(Kraadpäevad!$G$4-Kraadpäevad!C4245)),Lähteandmed!$I$45)</f>
        <v/>
      </c>
      <c r="N4245" s="114">
        <f>IFERROR(($G$4-M4245)/($G$4-C4245),Lähteandmed!$H$45)</f>
        <v>0</v>
      </c>
      <c r="O4245" s="276">
        <f t="shared" si="133"/>
        <v>16.100000000000001</v>
      </c>
      <c r="P4245" s="276">
        <f>IF(O4245&lt;($G$6-1),Lähteandmed!$E$45*1.2*1.005*(($G$6-1)-O4245),0)</f>
        <v>1.5773032799999973</v>
      </c>
    </row>
    <row r="4246" spans="2:16">
      <c r="B4246" s="113">
        <v>4242</v>
      </c>
      <c r="C4246" s="113">
        <v>16.600000000000001</v>
      </c>
      <c r="D4246" s="276" t="str">
        <f t="shared" si="132"/>
        <v>0</v>
      </c>
      <c r="L4246" s="114">
        <f>IF(C4246&lt;$G$6,Lähteandmed!$E$45*1.2*1.005*($G$6-O4246),0)</f>
        <v>2.4535828799999972</v>
      </c>
      <c r="M4246" s="276" t="str">
        <f>IF(($G$4-Lähteandmed!$H$45*(Kraadpäevad!$G$4-Kraadpäevad!C4246))&gt;Lähteandmed!$I$45,($G$4-Lähteandmed!$H$45*(Kraadpäevad!$G$4-Kraadpäevad!C4246)),Lähteandmed!$I$45)</f>
        <v/>
      </c>
      <c r="N4246" s="114">
        <f>IFERROR(($G$4-M4246)/($G$4-C4246),Lähteandmed!$H$45)</f>
        <v>0</v>
      </c>
      <c r="O4246" s="276">
        <f t="shared" si="133"/>
        <v>16.600000000000001</v>
      </c>
      <c r="P4246" s="276">
        <f>IF(O4246&lt;($G$6-1),Lähteandmed!$E$45*1.2*1.005*(($G$6-1)-O4246),0)</f>
        <v>0.70102367999999748</v>
      </c>
    </row>
    <row r="4247" spans="2:16">
      <c r="B4247" s="113">
        <v>4243</v>
      </c>
      <c r="C4247" s="113">
        <v>15.8</v>
      </c>
      <c r="D4247" s="276" t="str">
        <f t="shared" si="132"/>
        <v>0</v>
      </c>
      <c r="L4247" s="114">
        <f>IF(C4247&lt;$G$6,Lähteandmed!$E$45*1.2*1.005*($G$6-O4247),0)</f>
        <v>3.8556302399999987</v>
      </c>
      <c r="M4247" s="276" t="str">
        <f>IF(($G$4-Lähteandmed!$H$45*(Kraadpäevad!$G$4-Kraadpäevad!C4247))&gt;Lähteandmed!$I$45,($G$4-Lähteandmed!$H$45*(Kraadpäevad!$G$4-Kraadpäevad!C4247)),Lähteandmed!$I$45)</f>
        <v/>
      </c>
      <c r="N4247" s="114">
        <f>IFERROR(($G$4-M4247)/($G$4-C4247),Lähteandmed!$H$45)</f>
        <v>0</v>
      </c>
      <c r="O4247" s="276">
        <f t="shared" si="133"/>
        <v>15.8</v>
      </c>
      <c r="P4247" s="276">
        <f>IF(O4247&lt;($G$6-1),Lähteandmed!$E$45*1.2*1.005*(($G$6-1)-O4247),0)</f>
        <v>2.1030710399999988</v>
      </c>
    </row>
    <row r="4248" spans="2:16">
      <c r="B4248" s="113">
        <v>4244</v>
      </c>
      <c r="C4248" s="113">
        <v>14.9</v>
      </c>
      <c r="D4248" s="276" t="str">
        <f t="shared" si="132"/>
        <v>0</v>
      </c>
      <c r="L4248" s="114">
        <f>IF(C4248&lt;$G$6,Lähteandmed!$E$45*1.2*1.005*($G$6-O4248),0)</f>
        <v>5.4329335199999989</v>
      </c>
      <c r="M4248" s="276" t="str">
        <f>IF(($G$4-Lähteandmed!$H$45*(Kraadpäevad!$G$4-Kraadpäevad!C4248))&gt;Lähteandmed!$I$45,($G$4-Lähteandmed!$H$45*(Kraadpäevad!$G$4-Kraadpäevad!C4248)),Lähteandmed!$I$45)</f>
        <v/>
      </c>
      <c r="N4248" s="114">
        <f>IFERROR(($G$4-M4248)/($G$4-C4248),Lähteandmed!$H$45)</f>
        <v>0</v>
      </c>
      <c r="O4248" s="276">
        <f t="shared" si="133"/>
        <v>14.9</v>
      </c>
      <c r="P4248" s="276">
        <f>IF(O4248&lt;($G$6-1),Lähteandmed!$E$45*1.2*1.005*(($G$6-1)-O4248),0)</f>
        <v>3.680374319999999</v>
      </c>
    </row>
    <row r="4249" spans="2:16">
      <c r="B4249" s="113">
        <v>4245</v>
      </c>
      <c r="C4249" s="113">
        <v>14.1</v>
      </c>
      <c r="D4249" s="276" t="str">
        <f t="shared" si="132"/>
        <v>0</v>
      </c>
      <c r="L4249" s="114">
        <f>IF(C4249&lt;$G$6,Lähteandmed!$E$45*1.2*1.005*($G$6-O4249),0)</f>
        <v>6.8349808799999998</v>
      </c>
      <c r="M4249" s="276" t="str">
        <f>IF(($G$4-Lähteandmed!$H$45*(Kraadpäevad!$G$4-Kraadpäevad!C4249))&gt;Lähteandmed!$I$45,($G$4-Lähteandmed!$H$45*(Kraadpäevad!$G$4-Kraadpäevad!C4249)),Lähteandmed!$I$45)</f>
        <v/>
      </c>
      <c r="N4249" s="114">
        <f>IFERROR(($G$4-M4249)/($G$4-C4249),Lähteandmed!$H$45)</f>
        <v>0</v>
      </c>
      <c r="O4249" s="276">
        <f t="shared" si="133"/>
        <v>14.1</v>
      </c>
      <c r="P4249" s="276">
        <f>IF(O4249&lt;($G$6-1),Lähteandmed!$E$45*1.2*1.005*(($G$6-1)-O4249),0)</f>
        <v>5.0824216800000004</v>
      </c>
    </row>
    <row r="4250" spans="2:16">
      <c r="B4250" s="113">
        <v>4246</v>
      </c>
      <c r="C4250" s="113">
        <v>13.3</v>
      </c>
      <c r="D4250" s="276" t="str">
        <f t="shared" si="132"/>
        <v>0</v>
      </c>
      <c r="L4250" s="114">
        <f>IF(C4250&lt;$G$6,Lähteandmed!$E$45*1.2*1.005*($G$6-O4250),0)</f>
        <v>8.237028239999999</v>
      </c>
      <c r="M4250" s="276" t="str">
        <f>IF(($G$4-Lähteandmed!$H$45*(Kraadpäevad!$G$4-Kraadpäevad!C4250))&gt;Lähteandmed!$I$45,($G$4-Lähteandmed!$H$45*(Kraadpäevad!$G$4-Kraadpäevad!C4250)),Lähteandmed!$I$45)</f>
        <v/>
      </c>
      <c r="N4250" s="114">
        <f>IFERROR(($G$4-M4250)/($G$4-C4250),Lähteandmed!$H$45)</f>
        <v>0</v>
      </c>
      <c r="O4250" s="276">
        <f t="shared" si="133"/>
        <v>13.3</v>
      </c>
      <c r="P4250" s="276">
        <f>IF(O4250&lt;($G$6-1),Lähteandmed!$E$45*1.2*1.005*(($G$6-1)-O4250),0)</f>
        <v>6.4844690399999987</v>
      </c>
    </row>
    <row r="4251" spans="2:16">
      <c r="B4251" s="113">
        <v>4247</v>
      </c>
      <c r="C4251" s="113">
        <v>12.5</v>
      </c>
      <c r="D4251" s="276" t="str">
        <f t="shared" si="132"/>
        <v>0</v>
      </c>
      <c r="L4251" s="114">
        <f>IF(C4251&lt;$G$6,Lähteandmed!$E$45*1.2*1.005*($G$6-O4251),0)</f>
        <v>9.6390756</v>
      </c>
      <c r="M4251" s="276" t="str">
        <f>IF(($G$4-Lähteandmed!$H$45*(Kraadpäevad!$G$4-Kraadpäevad!C4251))&gt;Lähteandmed!$I$45,($G$4-Lähteandmed!$H$45*(Kraadpäevad!$G$4-Kraadpäevad!C4251)),Lähteandmed!$I$45)</f>
        <v/>
      </c>
      <c r="N4251" s="114">
        <f>IFERROR(($G$4-M4251)/($G$4-C4251),Lähteandmed!$H$45)</f>
        <v>0</v>
      </c>
      <c r="O4251" s="276">
        <f t="shared" si="133"/>
        <v>12.5</v>
      </c>
      <c r="P4251" s="276">
        <f>IF(O4251&lt;($G$6-1),Lähteandmed!$E$45*1.2*1.005*(($G$6-1)-O4251),0)</f>
        <v>7.8865163999999996</v>
      </c>
    </row>
    <row r="4252" spans="2:16">
      <c r="B4252" s="113">
        <v>4248</v>
      </c>
      <c r="C4252" s="113">
        <v>11.7</v>
      </c>
      <c r="D4252" s="276" t="str">
        <f t="shared" si="132"/>
        <v>0</v>
      </c>
      <c r="L4252" s="114">
        <f>IF(C4252&lt;$G$6,Lähteandmed!$E$45*1.2*1.005*($G$6-O4252),0)</f>
        <v>11.041122960000001</v>
      </c>
      <c r="M4252" s="276" t="str">
        <f>IF(($G$4-Lähteandmed!$H$45*(Kraadpäevad!$G$4-Kraadpäevad!C4252))&gt;Lähteandmed!$I$45,($G$4-Lähteandmed!$H$45*(Kraadpäevad!$G$4-Kraadpäevad!C4252)),Lähteandmed!$I$45)</f>
        <v/>
      </c>
      <c r="N4252" s="114">
        <f>IFERROR(($G$4-M4252)/($G$4-C4252),Lähteandmed!$H$45)</f>
        <v>0</v>
      </c>
      <c r="O4252" s="276">
        <f t="shared" si="133"/>
        <v>11.7</v>
      </c>
      <c r="P4252" s="276">
        <f>IF(O4252&lt;($G$6-1),Lähteandmed!$E$45*1.2*1.005*(($G$6-1)-O4252),0)</f>
        <v>9.2885637600000006</v>
      </c>
    </row>
    <row r="4253" spans="2:16">
      <c r="B4253" s="113">
        <v>4249</v>
      </c>
      <c r="C4253" s="113">
        <v>11.1</v>
      </c>
      <c r="D4253" s="276" t="str">
        <f t="shared" si="132"/>
        <v>0</v>
      </c>
      <c r="L4253" s="114">
        <f>IF(C4253&lt;$G$6,Lähteandmed!$E$45*1.2*1.005*($G$6-O4253),0)</f>
        <v>12.092658479999999</v>
      </c>
      <c r="M4253" s="276" t="str">
        <f>IF(($G$4-Lähteandmed!$H$45*(Kraadpäevad!$G$4-Kraadpäevad!C4253))&gt;Lähteandmed!$I$45,($G$4-Lähteandmed!$H$45*(Kraadpäevad!$G$4-Kraadpäevad!C4253)),Lähteandmed!$I$45)</f>
        <v/>
      </c>
      <c r="N4253" s="114">
        <f>IFERROR(($G$4-M4253)/($G$4-C4253),Lähteandmed!$H$45)</f>
        <v>0</v>
      </c>
      <c r="O4253" s="276">
        <f t="shared" si="133"/>
        <v>11.1</v>
      </c>
      <c r="P4253" s="276">
        <f>IF(O4253&lt;($G$6-1),Lähteandmed!$E$45*1.2*1.005*(($G$6-1)-O4253),0)</f>
        <v>10.34009928</v>
      </c>
    </row>
    <row r="4254" spans="2:16">
      <c r="B4254" s="113">
        <v>4250</v>
      </c>
      <c r="C4254" s="113">
        <v>10.5</v>
      </c>
      <c r="D4254" s="276" t="str">
        <f t="shared" si="132"/>
        <v>0</v>
      </c>
      <c r="L4254" s="114">
        <f>IF(C4254&lt;$G$6,Lähteandmed!$E$45*1.2*1.005*($G$6-O4254),0)</f>
        <v>13.144193999999999</v>
      </c>
      <c r="M4254" s="276" t="str">
        <f>IF(($G$4-Lähteandmed!$H$45*(Kraadpäevad!$G$4-Kraadpäevad!C4254))&gt;Lähteandmed!$I$45,($G$4-Lähteandmed!$H$45*(Kraadpäevad!$G$4-Kraadpäevad!C4254)),Lähteandmed!$I$45)</f>
        <v/>
      </c>
      <c r="N4254" s="114">
        <f>IFERROR(($G$4-M4254)/($G$4-C4254),Lähteandmed!$H$45)</f>
        <v>0</v>
      </c>
      <c r="O4254" s="276">
        <f t="shared" si="133"/>
        <v>10.5</v>
      </c>
      <c r="P4254" s="276">
        <f>IF(O4254&lt;($G$6-1),Lähteandmed!$E$45*1.2*1.005*(($G$6-1)-O4254),0)</f>
        <v>11.391634799999999</v>
      </c>
    </row>
    <row r="4255" spans="2:16">
      <c r="B4255" s="113">
        <v>4251</v>
      </c>
      <c r="C4255" s="113">
        <v>9.9</v>
      </c>
      <c r="D4255" s="276">
        <f t="shared" si="132"/>
        <v>8.8797495865579279E-2</v>
      </c>
      <c r="L4255" s="114">
        <f>IF(C4255&lt;$G$6,Lähteandmed!$E$45*1.2*1.005*($G$6-O4255),0)</f>
        <v>14.195729519999999</v>
      </c>
      <c r="M4255" s="276" t="str">
        <f>IF(($G$4-Lähteandmed!$H$45*(Kraadpäevad!$G$4-Kraadpäevad!C4255))&gt;Lähteandmed!$I$45,($G$4-Lähteandmed!$H$45*(Kraadpäevad!$G$4-Kraadpäevad!C4255)),Lähteandmed!$I$45)</f>
        <v/>
      </c>
      <c r="N4255" s="114">
        <f>IFERROR(($G$4-M4255)/($G$4-C4255),Lähteandmed!$H$45)</f>
        <v>0</v>
      </c>
      <c r="O4255" s="276">
        <f t="shared" si="133"/>
        <v>9.9</v>
      </c>
      <c r="P4255" s="276">
        <f>IF(O4255&lt;($G$6-1),Lähteandmed!$E$45*1.2*1.005*(($G$6-1)-O4255),0)</f>
        <v>12.443170319999998</v>
      </c>
    </row>
    <row r="4256" spans="2:16">
      <c r="B4256" s="113">
        <v>4252</v>
      </c>
      <c r="C4256" s="113">
        <v>9.8000000000000007</v>
      </c>
      <c r="D4256" s="276">
        <f t="shared" si="132"/>
        <v>0.18879749586557892</v>
      </c>
      <c r="L4256" s="114">
        <f>IF(C4256&lt;$G$6,Lähteandmed!$E$45*1.2*1.005*($G$6-O4256),0)</f>
        <v>14.370985439999998</v>
      </c>
      <c r="M4256" s="276" t="str">
        <f>IF(($G$4-Lähteandmed!$H$45*(Kraadpäevad!$G$4-Kraadpäevad!C4256))&gt;Lähteandmed!$I$45,($G$4-Lähteandmed!$H$45*(Kraadpäevad!$G$4-Kraadpäevad!C4256)),Lähteandmed!$I$45)</f>
        <v/>
      </c>
      <c r="N4256" s="114">
        <f>IFERROR(($G$4-M4256)/($G$4-C4256),Lähteandmed!$H$45)</f>
        <v>0</v>
      </c>
      <c r="O4256" s="276">
        <f t="shared" si="133"/>
        <v>9.8000000000000007</v>
      </c>
      <c r="P4256" s="276">
        <f>IF(O4256&lt;($G$6-1),Lähteandmed!$E$45*1.2*1.005*(($G$6-1)-O4256),0)</f>
        <v>12.618426239999998</v>
      </c>
    </row>
    <row r="4257" spans="2:16">
      <c r="B4257" s="113">
        <v>4253</v>
      </c>
      <c r="C4257" s="113">
        <v>9.6999999999999993</v>
      </c>
      <c r="D4257" s="276">
        <f t="shared" si="132"/>
        <v>0.28879749586558034</v>
      </c>
      <c r="L4257" s="114">
        <f>IF(C4257&lt;$G$6,Lähteandmed!$E$45*1.2*1.005*($G$6-O4257),0)</f>
        <v>14.54624136</v>
      </c>
      <c r="M4257" s="276" t="str">
        <f>IF(($G$4-Lähteandmed!$H$45*(Kraadpäevad!$G$4-Kraadpäevad!C4257))&gt;Lähteandmed!$I$45,($G$4-Lähteandmed!$H$45*(Kraadpäevad!$G$4-Kraadpäevad!C4257)),Lähteandmed!$I$45)</f>
        <v/>
      </c>
      <c r="N4257" s="114">
        <f>IFERROR(($G$4-M4257)/($G$4-C4257),Lähteandmed!$H$45)</f>
        <v>0</v>
      </c>
      <c r="O4257" s="276">
        <f t="shared" si="133"/>
        <v>9.6999999999999993</v>
      </c>
      <c r="P4257" s="276">
        <f>IF(O4257&lt;($G$6-1),Lähteandmed!$E$45*1.2*1.005*(($G$6-1)-O4257),0)</f>
        <v>12.793682159999999</v>
      </c>
    </row>
    <row r="4258" spans="2:16">
      <c r="B4258" s="113">
        <v>4254</v>
      </c>
      <c r="C4258" s="113">
        <v>9.6</v>
      </c>
      <c r="D4258" s="276">
        <f t="shared" si="132"/>
        <v>0.38879749586557999</v>
      </c>
      <c r="L4258" s="114">
        <f>IF(C4258&lt;$G$6,Lähteandmed!$E$45*1.2*1.005*($G$6-O4258),0)</f>
        <v>14.721497279999999</v>
      </c>
      <c r="M4258" s="276" t="str">
        <f>IF(($G$4-Lähteandmed!$H$45*(Kraadpäevad!$G$4-Kraadpäevad!C4258))&gt;Lähteandmed!$I$45,($G$4-Lähteandmed!$H$45*(Kraadpäevad!$G$4-Kraadpäevad!C4258)),Lähteandmed!$I$45)</f>
        <v/>
      </c>
      <c r="N4258" s="114">
        <f>IFERROR(($G$4-M4258)/($G$4-C4258),Lähteandmed!$H$45)</f>
        <v>0</v>
      </c>
      <c r="O4258" s="276">
        <f t="shared" si="133"/>
        <v>9.6</v>
      </c>
      <c r="P4258" s="276">
        <f>IF(O4258&lt;($G$6-1),Lähteandmed!$E$45*1.2*1.005*(($G$6-1)-O4258),0)</f>
        <v>12.968938079999999</v>
      </c>
    </row>
    <row r="4259" spans="2:16">
      <c r="B4259" s="113">
        <v>4255</v>
      </c>
      <c r="C4259" s="113">
        <v>10.8</v>
      </c>
      <c r="D4259" s="276" t="str">
        <f t="shared" si="132"/>
        <v>0</v>
      </c>
      <c r="L4259" s="114">
        <f>IF(C4259&lt;$G$6,Lähteandmed!$E$45*1.2*1.005*($G$6-O4259),0)</f>
        <v>12.618426239999998</v>
      </c>
      <c r="M4259" s="276" t="str">
        <f>IF(($G$4-Lähteandmed!$H$45*(Kraadpäevad!$G$4-Kraadpäevad!C4259))&gt;Lähteandmed!$I$45,($G$4-Lähteandmed!$H$45*(Kraadpäevad!$G$4-Kraadpäevad!C4259)),Lähteandmed!$I$45)</f>
        <v/>
      </c>
      <c r="N4259" s="114">
        <f>IFERROR(($G$4-M4259)/($G$4-C4259),Lähteandmed!$H$45)</f>
        <v>0</v>
      </c>
      <c r="O4259" s="276">
        <f t="shared" si="133"/>
        <v>10.8</v>
      </c>
      <c r="P4259" s="276">
        <f>IF(O4259&lt;($G$6-1),Lähteandmed!$E$45*1.2*1.005*(($G$6-1)-O4259),0)</f>
        <v>10.865867039999998</v>
      </c>
    </row>
    <row r="4260" spans="2:16">
      <c r="B4260" s="113">
        <v>4256</v>
      </c>
      <c r="C4260" s="113">
        <v>12</v>
      </c>
      <c r="D4260" s="276" t="str">
        <f t="shared" si="132"/>
        <v>0</v>
      </c>
      <c r="L4260" s="114">
        <f>IF(C4260&lt;$G$6,Lähteandmed!$E$45*1.2*1.005*($G$6-O4260),0)</f>
        <v>10.515355199999998</v>
      </c>
      <c r="M4260" s="276" t="str">
        <f>IF(($G$4-Lähteandmed!$H$45*(Kraadpäevad!$G$4-Kraadpäevad!C4260))&gt;Lähteandmed!$I$45,($G$4-Lähteandmed!$H$45*(Kraadpäevad!$G$4-Kraadpäevad!C4260)),Lähteandmed!$I$45)</f>
        <v/>
      </c>
      <c r="N4260" s="114">
        <f>IFERROR(($G$4-M4260)/($G$4-C4260),Lähteandmed!$H$45)</f>
        <v>0</v>
      </c>
      <c r="O4260" s="276">
        <f t="shared" si="133"/>
        <v>12</v>
      </c>
      <c r="P4260" s="276">
        <f>IF(O4260&lt;($G$6-1),Lähteandmed!$E$45*1.2*1.005*(($G$6-1)-O4260),0)</f>
        <v>8.7627959999999998</v>
      </c>
    </row>
    <row r="4261" spans="2:16">
      <c r="B4261" s="113">
        <v>4257</v>
      </c>
      <c r="C4261" s="113">
        <v>13.2</v>
      </c>
      <c r="D4261" s="276" t="str">
        <f t="shared" si="132"/>
        <v>0</v>
      </c>
      <c r="L4261" s="114">
        <f>IF(C4261&lt;$G$6,Lähteandmed!$E$45*1.2*1.005*($G$6-O4261),0)</f>
        <v>8.4122841600000005</v>
      </c>
      <c r="M4261" s="276" t="str">
        <f>IF(($G$4-Lähteandmed!$H$45*(Kraadpäevad!$G$4-Kraadpäevad!C4261))&gt;Lähteandmed!$I$45,($G$4-Lähteandmed!$H$45*(Kraadpäevad!$G$4-Kraadpäevad!C4261)),Lähteandmed!$I$45)</f>
        <v/>
      </c>
      <c r="N4261" s="114">
        <f>IFERROR(($G$4-M4261)/($G$4-C4261),Lähteandmed!$H$45)</f>
        <v>0</v>
      </c>
      <c r="O4261" s="276">
        <f t="shared" si="133"/>
        <v>13.2</v>
      </c>
      <c r="P4261" s="276">
        <f>IF(O4261&lt;($G$6-1),Lähteandmed!$E$45*1.2*1.005*(($G$6-1)-O4261),0)</f>
        <v>6.659724960000001</v>
      </c>
    </row>
    <row r="4262" spans="2:16">
      <c r="B4262" s="113">
        <v>4258</v>
      </c>
      <c r="C4262" s="113">
        <v>13.9</v>
      </c>
      <c r="D4262" s="276" t="str">
        <f t="shared" si="132"/>
        <v>0</v>
      </c>
      <c r="L4262" s="114">
        <f>IF(C4262&lt;$G$6,Lähteandmed!$E$45*1.2*1.005*($G$6-O4262),0)</f>
        <v>7.1854927199999992</v>
      </c>
      <c r="M4262" s="276" t="str">
        <f>IF(($G$4-Lähteandmed!$H$45*(Kraadpäevad!$G$4-Kraadpäevad!C4262))&gt;Lähteandmed!$I$45,($G$4-Lähteandmed!$H$45*(Kraadpäevad!$G$4-Kraadpäevad!C4262)),Lähteandmed!$I$45)</f>
        <v/>
      </c>
      <c r="N4262" s="114">
        <f>IFERROR(($G$4-M4262)/($G$4-C4262),Lähteandmed!$H$45)</f>
        <v>0</v>
      </c>
      <c r="O4262" s="276">
        <f t="shared" si="133"/>
        <v>13.9</v>
      </c>
      <c r="P4262" s="276">
        <f>IF(O4262&lt;($G$6-1),Lähteandmed!$E$45*1.2*1.005*(($G$6-1)-O4262),0)</f>
        <v>5.4329335199999989</v>
      </c>
    </row>
    <row r="4263" spans="2:16">
      <c r="B4263" s="113">
        <v>4259</v>
      </c>
      <c r="C4263" s="113">
        <v>14.5</v>
      </c>
      <c r="D4263" s="276" t="str">
        <f t="shared" si="132"/>
        <v>0</v>
      </c>
      <c r="L4263" s="114">
        <f>IF(C4263&lt;$G$6,Lähteandmed!$E$45*1.2*1.005*($G$6-O4263),0)</f>
        <v>6.1339571999999993</v>
      </c>
      <c r="M4263" s="276" t="str">
        <f>IF(($G$4-Lähteandmed!$H$45*(Kraadpäevad!$G$4-Kraadpäevad!C4263))&gt;Lähteandmed!$I$45,($G$4-Lähteandmed!$H$45*(Kraadpäevad!$G$4-Kraadpäevad!C4263)),Lähteandmed!$I$45)</f>
        <v/>
      </c>
      <c r="N4263" s="114">
        <f>IFERROR(($G$4-M4263)/($G$4-C4263),Lähteandmed!$H$45)</f>
        <v>0</v>
      </c>
      <c r="O4263" s="276">
        <f t="shared" si="133"/>
        <v>14.5</v>
      </c>
      <c r="P4263" s="276">
        <f>IF(O4263&lt;($G$6-1),Lähteandmed!$E$45*1.2*1.005*(($G$6-1)-O4263),0)</f>
        <v>4.3813979999999999</v>
      </c>
    </row>
    <row r="4264" spans="2:16">
      <c r="B4264" s="113">
        <v>4260</v>
      </c>
      <c r="C4264" s="113">
        <v>15.2</v>
      </c>
      <c r="D4264" s="276" t="str">
        <f t="shared" si="132"/>
        <v>0</v>
      </c>
      <c r="L4264" s="114">
        <f>IF(C4264&lt;$G$6,Lähteandmed!$E$45*1.2*1.005*($G$6-O4264),0)</f>
        <v>4.9071657600000007</v>
      </c>
      <c r="M4264" s="276" t="str">
        <f>IF(($G$4-Lähteandmed!$H$45*(Kraadpäevad!$G$4-Kraadpäevad!C4264))&gt;Lähteandmed!$I$45,($G$4-Lähteandmed!$H$45*(Kraadpäevad!$G$4-Kraadpäevad!C4264)),Lähteandmed!$I$45)</f>
        <v/>
      </c>
      <c r="N4264" s="114">
        <f>IFERROR(($G$4-M4264)/($G$4-C4264),Lähteandmed!$H$45)</f>
        <v>0</v>
      </c>
      <c r="O4264" s="276">
        <f t="shared" si="133"/>
        <v>15.2</v>
      </c>
      <c r="P4264" s="276">
        <f>IF(O4264&lt;($G$6-1),Lähteandmed!$E$45*1.2*1.005*(($G$6-1)-O4264),0)</f>
        <v>3.1546065600000008</v>
      </c>
    </row>
    <row r="4265" spans="2:16">
      <c r="B4265" s="113">
        <v>4261</v>
      </c>
      <c r="C4265" s="113">
        <v>15.8</v>
      </c>
      <c r="D4265" s="276" t="str">
        <f t="shared" si="132"/>
        <v>0</v>
      </c>
      <c r="L4265" s="114">
        <f>IF(C4265&lt;$G$6,Lähteandmed!$E$45*1.2*1.005*($G$6-O4265),0)</f>
        <v>3.8556302399999987</v>
      </c>
      <c r="M4265" s="276" t="str">
        <f>IF(($G$4-Lähteandmed!$H$45*(Kraadpäevad!$G$4-Kraadpäevad!C4265))&gt;Lähteandmed!$I$45,($G$4-Lähteandmed!$H$45*(Kraadpäevad!$G$4-Kraadpäevad!C4265)),Lähteandmed!$I$45)</f>
        <v/>
      </c>
      <c r="N4265" s="114">
        <f>IFERROR(($G$4-M4265)/($G$4-C4265),Lähteandmed!$H$45)</f>
        <v>0</v>
      </c>
      <c r="O4265" s="276">
        <f t="shared" si="133"/>
        <v>15.8</v>
      </c>
      <c r="P4265" s="276">
        <f>IF(O4265&lt;($G$6-1),Lähteandmed!$E$45*1.2*1.005*(($G$6-1)-O4265),0)</f>
        <v>2.1030710399999988</v>
      </c>
    </row>
    <row r="4266" spans="2:16">
      <c r="B4266" s="113">
        <v>4262</v>
      </c>
      <c r="C4266" s="113">
        <v>16.3</v>
      </c>
      <c r="D4266" s="276" t="str">
        <f t="shared" si="132"/>
        <v>0</v>
      </c>
      <c r="L4266" s="114">
        <f>IF(C4266&lt;$G$6,Lähteandmed!$E$45*1.2*1.005*($G$6-O4266),0)</f>
        <v>2.9793506399999985</v>
      </c>
      <c r="M4266" s="276" t="str">
        <f>IF(($G$4-Lähteandmed!$H$45*(Kraadpäevad!$G$4-Kraadpäevad!C4266))&gt;Lähteandmed!$I$45,($G$4-Lähteandmed!$H$45*(Kraadpäevad!$G$4-Kraadpäevad!C4266)),Lähteandmed!$I$45)</f>
        <v/>
      </c>
      <c r="N4266" s="114">
        <f>IFERROR(($G$4-M4266)/($G$4-C4266),Lähteandmed!$H$45)</f>
        <v>0</v>
      </c>
      <c r="O4266" s="276">
        <f t="shared" si="133"/>
        <v>16.3</v>
      </c>
      <c r="P4266" s="276">
        <f>IF(O4266&lt;($G$6-1),Lähteandmed!$E$45*1.2*1.005*(($G$6-1)-O4266),0)</f>
        <v>1.2267914399999986</v>
      </c>
    </row>
    <row r="4267" spans="2:16">
      <c r="B4267" s="113">
        <v>4263</v>
      </c>
      <c r="C4267" s="113">
        <v>16.899999999999999</v>
      </c>
      <c r="D4267" s="276" t="str">
        <f t="shared" si="132"/>
        <v>0</v>
      </c>
      <c r="L4267" s="114">
        <f>IF(C4267&lt;$G$6,Lähteandmed!$E$45*1.2*1.005*($G$6-O4267),0)</f>
        <v>1.9278151200000024</v>
      </c>
      <c r="M4267" s="276" t="str">
        <f>IF(($G$4-Lähteandmed!$H$45*(Kraadpäevad!$G$4-Kraadpäevad!C4267))&gt;Lähteandmed!$I$45,($G$4-Lähteandmed!$H$45*(Kraadpäevad!$G$4-Kraadpäevad!C4267)),Lähteandmed!$I$45)</f>
        <v/>
      </c>
      <c r="N4267" s="114">
        <f>IFERROR(($G$4-M4267)/($G$4-C4267),Lähteandmed!$H$45)</f>
        <v>0</v>
      </c>
      <c r="O4267" s="276">
        <f t="shared" si="133"/>
        <v>16.899999999999999</v>
      </c>
      <c r="P4267" s="276">
        <f>IF(O4267&lt;($G$6-1),Lähteandmed!$E$45*1.2*1.005*(($G$6-1)-O4267),0)</f>
        <v>0.17525592000000248</v>
      </c>
    </row>
    <row r="4268" spans="2:16">
      <c r="B4268" s="113">
        <v>4264</v>
      </c>
      <c r="C4268" s="113">
        <v>16.399999999999999</v>
      </c>
      <c r="D4268" s="276" t="str">
        <f t="shared" si="132"/>
        <v>0</v>
      </c>
      <c r="L4268" s="114">
        <f>IF(C4268&lt;$G$6,Lähteandmed!$E$45*1.2*1.005*($G$6-O4268),0)</f>
        <v>2.8040947200000024</v>
      </c>
      <c r="M4268" s="276" t="str">
        <f>IF(($G$4-Lähteandmed!$H$45*(Kraadpäevad!$G$4-Kraadpäevad!C4268))&gt;Lähteandmed!$I$45,($G$4-Lähteandmed!$H$45*(Kraadpäevad!$G$4-Kraadpäevad!C4268)),Lähteandmed!$I$45)</f>
        <v/>
      </c>
      <c r="N4268" s="114">
        <f>IFERROR(($G$4-M4268)/($G$4-C4268),Lähteandmed!$H$45)</f>
        <v>0</v>
      </c>
      <c r="O4268" s="276">
        <f t="shared" si="133"/>
        <v>16.399999999999999</v>
      </c>
      <c r="P4268" s="276">
        <f>IF(O4268&lt;($G$6-1),Lähteandmed!$E$45*1.2*1.005*(($G$6-1)-O4268),0)</f>
        <v>1.0515355200000025</v>
      </c>
    </row>
    <row r="4269" spans="2:16">
      <c r="B4269" s="113">
        <v>4265</v>
      </c>
      <c r="C4269" s="113">
        <v>15.9</v>
      </c>
      <c r="D4269" s="276" t="str">
        <f t="shared" si="132"/>
        <v>0</v>
      </c>
      <c r="L4269" s="114">
        <f>IF(C4269&lt;$G$6,Lähteandmed!$E$45*1.2*1.005*($G$6-O4269),0)</f>
        <v>3.680374319999999</v>
      </c>
      <c r="M4269" s="276" t="str">
        <f>IF(($G$4-Lähteandmed!$H$45*(Kraadpäevad!$G$4-Kraadpäevad!C4269))&gt;Lähteandmed!$I$45,($G$4-Lähteandmed!$H$45*(Kraadpäevad!$G$4-Kraadpäevad!C4269)),Lähteandmed!$I$45)</f>
        <v/>
      </c>
      <c r="N4269" s="114">
        <f>IFERROR(($G$4-M4269)/($G$4-C4269),Lähteandmed!$H$45)</f>
        <v>0</v>
      </c>
      <c r="O4269" s="276">
        <f t="shared" si="133"/>
        <v>15.9</v>
      </c>
      <c r="P4269" s="276">
        <f>IF(O4269&lt;($G$6-1),Lähteandmed!$E$45*1.2*1.005*(($G$6-1)-O4269),0)</f>
        <v>1.9278151199999993</v>
      </c>
    </row>
    <row r="4270" spans="2:16">
      <c r="B4270" s="113">
        <v>4266</v>
      </c>
      <c r="C4270" s="113">
        <v>15.4</v>
      </c>
      <c r="D4270" s="276" t="str">
        <f t="shared" si="132"/>
        <v>0</v>
      </c>
      <c r="L4270" s="114">
        <f>IF(C4270&lt;$G$6,Lähteandmed!$E$45*1.2*1.005*($G$6-O4270),0)</f>
        <v>4.5566539199999987</v>
      </c>
      <c r="M4270" s="276" t="str">
        <f>IF(($G$4-Lähteandmed!$H$45*(Kraadpäevad!$G$4-Kraadpäevad!C4270))&gt;Lähteandmed!$I$45,($G$4-Lähteandmed!$H$45*(Kraadpäevad!$G$4-Kraadpäevad!C4270)),Lähteandmed!$I$45)</f>
        <v/>
      </c>
      <c r="N4270" s="114">
        <f>IFERROR(($G$4-M4270)/($G$4-C4270),Lähteandmed!$H$45)</f>
        <v>0</v>
      </c>
      <c r="O4270" s="276">
        <f t="shared" si="133"/>
        <v>15.4</v>
      </c>
      <c r="P4270" s="276">
        <f>IF(O4270&lt;($G$6-1),Lähteandmed!$E$45*1.2*1.005*(($G$6-1)-O4270),0)</f>
        <v>2.8040947199999993</v>
      </c>
    </row>
    <row r="4271" spans="2:16">
      <c r="B4271" s="113">
        <v>4267</v>
      </c>
      <c r="C4271" s="113">
        <v>14.7</v>
      </c>
      <c r="D4271" s="276" t="str">
        <f t="shared" si="132"/>
        <v>0</v>
      </c>
      <c r="L4271" s="114">
        <f>IF(C4271&lt;$G$6,Lähteandmed!$E$45*1.2*1.005*($G$6-O4271),0)</f>
        <v>5.7834453600000009</v>
      </c>
      <c r="M4271" s="276" t="str">
        <f>IF(($G$4-Lähteandmed!$H$45*(Kraadpäevad!$G$4-Kraadpäevad!C4271))&gt;Lähteandmed!$I$45,($G$4-Lähteandmed!$H$45*(Kraadpäevad!$G$4-Kraadpäevad!C4271)),Lähteandmed!$I$45)</f>
        <v/>
      </c>
      <c r="N4271" s="114">
        <f>IFERROR(($G$4-M4271)/($G$4-C4271),Lähteandmed!$H$45)</f>
        <v>0</v>
      </c>
      <c r="O4271" s="276">
        <f t="shared" si="133"/>
        <v>14.7</v>
      </c>
      <c r="P4271" s="276">
        <f>IF(O4271&lt;($G$6-1),Lähteandmed!$E$45*1.2*1.005*(($G$6-1)-O4271),0)</f>
        <v>4.0308861600000006</v>
      </c>
    </row>
    <row r="4272" spans="2:16">
      <c r="B4272" s="113">
        <v>4268</v>
      </c>
      <c r="C4272" s="113">
        <v>13.9</v>
      </c>
      <c r="D4272" s="276" t="str">
        <f t="shared" si="132"/>
        <v>0</v>
      </c>
      <c r="L4272" s="114">
        <f>IF(C4272&lt;$G$6,Lähteandmed!$E$45*1.2*1.005*($G$6-O4272),0)</f>
        <v>7.1854927199999992</v>
      </c>
      <c r="M4272" s="276" t="str">
        <f>IF(($G$4-Lähteandmed!$H$45*(Kraadpäevad!$G$4-Kraadpäevad!C4272))&gt;Lähteandmed!$I$45,($G$4-Lähteandmed!$H$45*(Kraadpäevad!$G$4-Kraadpäevad!C4272)),Lähteandmed!$I$45)</f>
        <v/>
      </c>
      <c r="N4272" s="114">
        <f>IFERROR(($G$4-M4272)/($G$4-C4272),Lähteandmed!$H$45)</f>
        <v>0</v>
      </c>
      <c r="O4272" s="276">
        <f t="shared" si="133"/>
        <v>13.9</v>
      </c>
      <c r="P4272" s="276">
        <f>IF(O4272&lt;($G$6-1),Lähteandmed!$E$45*1.2*1.005*(($G$6-1)-O4272),0)</f>
        <v>5.4329335199999989</v>
      </c>
    </row>
    <row r="4273" spans="2:16">
      <c r="B4273" s="113">
        <v>4269</v>
      </c>
      <c r="C4273" s="113">
        <v>13.2</v>
      </c>
      <c r="D4273" s="276" t="str">
        <f t="shared" si="132"/>
        <v>0</v>
      </c>
      <c r="L4273" s="114">
        <f>IF(C4273&lt;$G$6,Lähteandmed!$E$45*1.2*1.005*($G$6-O4273),0)</f>
        <v>8.4122841600000005</v>
      </c>
      <c r="M4273" s="276" t="str">
        <f>IF(($G$4-Lähteandmed!$H$45*(Kraadpäevad!$G$4-Kraadpäevad!C4273))&gt;Lähteandmed!$I$45,($G$4-Lähteandmed!$H$45*(Kraadpäevad!$G$4-Kraadpäevad!C4273)),Lähteandmed!$I$45)</f>
        <v/>
      </c>
      <c r="N4273" s="114">
        <f>IFERROR(($G$4-M4273)/($G$4-C4273),Lähteandmed!$H$45)</f>
        <v>0</v>
      </c>
      <c r="O4273" s="276">
        <f t="shared" si="133"/>
        <v>13.2</v>
      </c>
      <c r="P4273" s="276">
        <f>IF(O4273&lt;($G$6-1),Lähteandmed!$E$45*1.2*1.005*(($G$6-1)-O4273),0)</f>
        <v>6.659724960000001</v>
      </c>
    </row>
    <row r="4274" spans="2:16">
      <c r="B4274" s="113">
        <v>4270</v>
      </c>
      <c r="C4274" s="113">
        <v>12.9</v>
      </c>
      <c r="D4274" s="276" t="str">
        <f t="shared" si="132"/>
        <v>0</v>
      </c>
      <c r="L4274" s="114">
        <f>IF(C4274&lt;$G$6,Lähteandmed!$E$45*1.2*1.005*($G$6-O4274),0)</f>
        <v>8.9380519199999995</v>
      </c>
      <c r="M4274" s="276" t="str">
        <f>IF(($G$4-Lähteandmed!$H$45*(Kraadpäevad!$G$4-Kraadpäevad!C4274))&gt;Lähteandmed!$I$45,($G$4-Lähteandmed!$H$45*(Kraadpäevad!$G$4-Kraadpäevad!C4274)),Lähteandmed!$I$45)</f>
        <v/>
      </c>
      <c r="N4274" s="114">
        <f>IFERROR(($G$4-M4274)/($G$4-C4274),Lähteandmed!$H$45)</f>
        <v>0</v>
      </c>
      <c r="O4274" s="276">
        <f t="shared" si="133"/>
        <v>12.9</v>
      </c>
      <c r="P4274" s="276">
        <f>IF(O4274&lt;($G$6-1),Lähteandmed!$E$45*1.2*1.005*(($G$6-1)-O4274),0)</f>
        <v>7.1854927199999992</v>
      </c>
    </row>
    <row r="4275" spans="2:16">
      <c r="B4275" s="113">
        <v>4271</v>
      </c>
      <c r="C4275" s="113">
        <v>12.5</v>
      </c>
      <c r="D4275" s="276" t="str">
        <f t="shared" si="132"/>
        <v>0</v>
      </c>
      <c r="L4275" s="114">
        <f>IF(C4275&lt;$G$6,Lähteandmed!$E$45*1.2*1.005*($G$6-O4275),0)</f>
        <v>9.6390756</v>
      </c>
      <c r="M4275" s="276" t="str">
        <f>IF(($G$4-Lähteandmed!$H$45*(Kraadpäevad!$G$4-Kraadpäevad!C4275))&gt;Lähteandmed!$I$45,($G$4-Lähteandmed!$H$45*(Kraadpäevad!$G$4-Kraadpäevad!C4275)),Lähteandmed!$I$45)</f>
        <v/>
      </c>
      <c r="N4275" s="114">
        <f>IFERROR(($G$4-M4275)/($G$4-C4275),Lähteandmed!$H$45)</f>
        <v>0</v>
      </c>
      <c r="O4275" s="276">
        <f t="shared" si="133"/>
        <v>12.5</v>
      </c>
      <c r="P4275" s="276">
        <f>IF(O4275&lt;($G$6-1),Lähteandmed!$E$45*1.2*1.005*(($G$6-1)-O4275),0)</f>
        <v>7.8865163999999996</v>
      </c>
    </row>
    <row r="4276" spans="2:16">
      <c r="B4276" s="113">
        <v>4272</v>
      </c>
      <c r="C4276" s="113">
        <v>12.2</v>
      </c>
      <c r="D4276" s="276" t="str">
        <f t="shared" si="132"/>
        <v>0</v>
      </c>
      <c r="L4276" s="114">
        <f>IF(C4276&lt;$G$6,Lähteandmed!$E$45*1.2*1.005*($G$6-O4276),0)</f>
        <v>10.164843360000001</v>
      </c>
      <c r="M4276" s="276" t="str">
        <f>IF(($G$4-Lähteandmed!$H$45*(Kraadpäevad!$G$4-Kraadpäevad!C4276))&gt;Lähteandmed!$I$45,($G$4-Lähteandmed!$H$45*(Kraadpäevad!$G$4-Kraadpäevad!C4276)),Lähteandmed!$I$45)</f>
        <v/>
      </c>
      <c r="N4276" s="114">
        <f>IFERROR(($G$4-M4276)/($G$4-C4276),Lähteandmed!$H$45)</f>
        <v>0</v>
      </c>
      <c r="O4276" s="276">
        <f t="shared" si="133"/>
        <v>12.2</v>
      </c>
      <c r="P4276" s="276">
        <f>IF(O4276&lt;($G$6-1),Lähteandmed!$E$45*1.2*1.005*(($G$6-1)-O4276),0)</f>
        <v>8.4122841600000005</v>
      </c>
    </row>
    <row r="4277" spans="2:16">
      <c r="B4277" s="113">
        <v>4273</v>
      </c>
      <c r="C4277" s="113">
        <v>11.8</v>
      </c>
      <c r="D4277" s="276" t="str">
        <f t="shared" si="132"/>
        <v>0</v>
      </c>
      <c r="L4277" s="114">
        <f>IF(C4277&lt;$G$6,Lähteandmed!$E$45*1.2*1.005*($G$6-O4277),0)</f>
        <v>10.865867039999998</v>
      </c>
      <c r="M4277" s="276" t="str">
        <f>IF(($G$4-Lähteandmed!$H$45*(Kraadpäevad!$G$4-Kraadpäevad!C4277))&gt;Lähteandmed!$I$45,($G$4-Lähteandmed!$H$45*(Kraadpäevad!$G$4-Kraadpäevad!C4277)),Lähteandmed!$I$45)</f>
        <v/>
      </c>
      <c r="N4277" s="114">
        <f>IFERROR(($G$4-M4277)/($G$4-C4277),Lähteandmed!$H$45)</f>
        <v>0</v>
      </c>
      <c r="O4277" s="276">
        <f t="shared" si="133"/>
        <v>11.8</v>
      </c>
      <c r="P4277" s="276">
        <f>IF(O4277&lt;($G$6-1),Lähteandmed!$E$45*1.2*1.005*(($G$6-1)-O4277),0)</f>
        <v>9.1133078399999974</v>
      </c>
    </row>
    <row r="4278" spans="2:16">
      <c r="B4278" s="113">
        <v>4274</v>
      </c>
      <c r="C4278" s="113">
        <v>11.4</v>
      </c>
      <c r="D4278" s="276" t="str">
        <f t="shared" si="132"/>
        <v>0</v>
      </c>
      <c r="L4278" s="114">
        <f>IF(C4278&lt;$G$6,Lähteandmed!$E$45*1.2*1.005*($G$6-O4278),0)</f>
        <v>11.566890719999998</v>
      </c>
      <c r="M4278" s="276" t="str">
        <f>IF(($G$4-Lähteandmed!$H$45*(Kraadpäevad!$G$4-Kraadpäevad!C4278))&gt;Lähteandmed!$I$45,($G$4-Lähteandmed!$H$45*(Kraadpäevad!$G$4-Kraadpäevad!C4278)),Lähteandmed!$I$45)</f>
        <v/>
      </c>
      <c r="N4278" s="114">
        <f>IFERROR(($G$4-M4278)/($G$4-C4278),Lähteandmed!$H$45)</f>
        <v>0</v>
      </c>
      <c r="O4278" s="276">
        <f t="shared" si="133"/>
        <v>11.4</v>
      </c>
      <c r="P4278" s="276">
        <f>IF(O4278&lt;($G$6-1),Lähteandmed!$E$45*1.2*1.005*(($G$6-1)-O4278),0)</f>
        <v>9.8143315199999979</v>
      </c>
    </row>
    <row r="4279" spans="2:16">
      <c r="B4279" s="113">
        <v>4275</v>
      </c>
      <c r="C4279" s="113">
        <v>11</v>
      </c>
      <c r="D4279" s="276" t="str">
        <f t="shared" si="132"/>
        <v>0</v>
      </c>
      <c r="L4279" s="114">
        <f>IF(C4279&lt;$G$6,Lähteandmed!$E$45*1.2*1.005*($G$6-O4279),0)</f>
        <v>12.267914399999999</v>
      </c>
      <c r="M4279" s="276" t="str">
        <f>IF(($G$4-Lähteandmed!$H$45*(Kraadpäevad!$G$4-Kraadpäevad!C4279))&gt;Lähteandmed!$I$45,($G$4-Lähteandmed!$H$45*(Kraadpäevad!$G$4-Kraadpäevad!C4279)),Lähteandmed!$I$45)</f>
        <v/>
      </c>
      <c r="N4279" s="114">
        <f>IFERROR(($G$4-M4279)/($G$4-C4279),Lähteandmed!$H$45)</f>
        <v>0</v>
      </c>
      <c r="O4279" s="276">
        <f t="shared" si="133"/>
        <v>11</v>
      </c>
      <c r="P4279" s="276">
        <f>IF(O4279&lt;($G$6-1),Lähteandmed!$E$45*1.2*1.005*(($G$6-1)-O4279),0)</f>
        <v>10.515355199999998</v>
      </c>
    </row>
    <row r="4280" spans="2:16">
      <c r="B4280" s="113">
        <v>4276</v>
      </c>
      <c r="C4280" s="113">
        <v>10.9</v>
      </c>
      <c r="D4280" s="276" t="str">
        <f t="shared" si="132"/>
        <v>0</v>
      </c>
      <c r="L4280" s="114">
        <f>IF(C4280&lt;$G$6,Lähteandmed!$E$45*1.2*1.005*($G$6-O4280),0)</f>
        <v>12.443170319999998</v>
      </c>
      <c r="M4280" s="276" t="str">
        <f>IF(($G$4-Lähteandmed!$H$45*(Kraadpäevad!$G$4-Kraadpäevad!C4280))&gt;Lähteandmed!$I$45,($G$4-Lähteandmed!$H$45*(Kraadpäevad!$G$4-Kraadpäevad!C4280)),Lähteandmed!$I$45)</f>
        <v/>
      </c>
      <c r="N4280" s="114">
        <f>IFERROR(($G$4-M4280)/($G$4-C4280),Lähteandmed!$H$45)</f>
        <v>0</v>
      </c>
      <c r="O4280" s="276">
        <f t="shared" si="133"/>
        <v>10.9</v>
      </c>
      <c r="P4280" s="276">
        <f>IF(O4280&lt;($G$6-1),Lähteandmed!$E$45*1.2*1.005*(($G$6-1)-O4280),0)</f>
        <v>10.690611119999998</v>
      </c>
    </row>
    <row r="4281" spans="2:16">
      <c r="B4281" s="113">
        <v>4277</v>
      </c>
      <c r="C4281" s="113">
        <v>10.9</v>
      </c>
      <c r="D4281" s="276" t="str">
        <f t="shared" si="132"/>
        <v>0</v>
      </c>
      <c r="L4281" s="114">
        <f>IF(C4281&lt;$G$6,Lähteandmed!$E$45*1.2*1.005*($G$6-O4281),0)</f>
        <v>12.443170319999998</v>
      </c>
      <c r="M4281" s="276" t="str">
        <f>IF(($G$4-Lähteandmed!$H$45*(Kraadpäevad!$G$4-Kraadpäevad!C4281))&gt;Lähteandmed!$I$45,($G$4-Lähteandmed!$H$45*(Kraadpäevad!$G$4-Kraadpäevad!C4281)),Lähteandmed!$I$45)</f>
        <v/>
      </c>
      <c r="N4281" s="114">
        <f>IFERROR(($G$4-M4281)/($G$4-C4281),Lähteandmed!$H$45)</f>
        <v>0</v>
      </c>
      <c r="O4281" s="276">
        <f t="shared" si="133"/>
        <v>10.9</v>
      </c>
      <c r="P4281" s="276">
        <f>IF(O4281&lt;($G$6-1),Lähteandmed!$E$45*1.2*1.005*(($G$6-1)-O4281),0)</f>
        <v>10.690611119999998</v>
      </c>
    </row>
    <row r="4282" spans="2:16">
      <c r="B4282" s="113">
        <v>4278</v>
      </c>
      <c r="C4282" s="113">
        <v>10.8</v>
      </c>
      <c r="D4282" s="276" t="str">
        <f t="shared" si="132"/>
        <v>0</v>
      </c>
      <c r="L4282" s="114">
        <f>IF(C4282&lt;$G$6,Lähteandmed!$E$45*1.2*1.005*($G$6-O4282),0)</f>
        <v>12.618426239999998</v>
      </c>
      <c r="M4282" s="276" t="str">
        <f>IF(($G$4-Lähteandmed!$H$45*(Kraadpäevad!$G$4-Kraadpäevad!C4282))&gt;Lähteandmed!$I$45,($G$4-Lähteandmed!$H$45*(Kraadpäevad!$G$4-Kraadpäevad!C4282)),Lähteandmed!$I$45)</f>
        <v/>
      </c>
      <c r="N4282" s="114">
        <f>IFERROR(($G$4-M4282)/($G$4-C4282),Lähteandmed!$H$45)</f>
        <v>0</v>
      </c>
      <c r="O4282" s="276">
        <f t="shared" si="133"/>
        <v>10.8</v>
      </c>
      <c r="P4282" s="276">
        <f>IF(O4282&lt;($G$6-1),Lähteandmed!$E$45*1.2*1.005*(($G$6-1)-O4282),0)</f>
        <v>10.865867039999998</v>
      </c>
    </row>
    <row r="4283" spans="2:16">
      <c r="B4283" s="113">
        <v>4279</v>
      </c>
      <c r="C4283" s="113">
        <v>10.9</v>
      </c>
      <c r="D4283" s="276" t="str">
        <f t="shared" si="132"/>
        <v>0</v>
      </c>
      <c r="L4283" s="114">
        <f>IF(C4283&lt;$G$6,Lähteandmed!$E$45*1.2*1.005*($G$6-O4283),0)</f>
        <v>12.443170319999998</v>
      </c>
      <c r="M4283" s="276" t="str">
        <f>IF(($G$4-Lähteandmed!$H$45*(Kraadpäevad!$G$4-Kraadpäevad!C4283))&gt;Lähteandmed!$I$45,($G$4-Lähteandmed!$H$45*(Kraadpäevad!$G$4-Kraadpäevad!C4283)),Lähteandmed!$I$45)</f>
        <v/>
      </c>
      <c r="N4283" s="114">
        <f>IFERROR(($G$4-M4283)/($G$4-C4283),Lähteandmed!$H$45)</f>
        <v>0</v>
      </c>
      <c r="O4283" s="276">
        <f t="shared" si="133"/>
        <v>10.9</v>
      </c>
      <c r="P4283" s="276">
        <f>IF(O4283&lt;($G$6-1),Lähteandmed!$E$45*1.2*1.005*(($G$6-1)-O4283),0)</f>
        <v>10.690611119999998</v>
      </c>
    </row>
    <row r="4284" spans="2:16">
      <c r="B4284" s="113">
        <v>4280</v>
      </c>
      <c r="C4284" s="113">
        <v>11.1</v>
      </c>
      <c r="D4284" s="276" t="str">
        <f t="shared" si="132"/>
        <v>0</v>
      </c>
      <c r="L4284" s="114">
        <f>IF(C4284&lt;$G$6,Lähteandmed!$E$45*1.2*1.005*($G$6-O4284),0)</f>
        <v>12.092658479999999</v>
      </c>
      <c r="M4284" s="276" t="str">
        <f>IF(($G$4-Lähteandmed!$H$45*(Kraadpäevad!$G$4-Kraadpäevad!C4284))&gt;Lähteandmed!$I$45,($G$4-Lähteandmed!$H$45*(Kraadpäevad!$G$4-Kraadpäevad!C4284)),Lähteandmed!$I$45)</f>
        <v/>
      </c>
      <c r="N4284" s="114">
        <f>IFERROR(($G$4-M4284)/($G$4-C4284),Lähteandmed!$H$45)</f>
        <v>0</v>
      </c>
      <c r="O4284" s="276">
        <f t="shared" si="133"/>
        <v>11.1</v>
      </c>
      <c r="P4284" s="276">
        <f>IF(O4284&lt;($G$6-1),Lähteandmed!$E$45*1.2*1.005*(($G$6-1)-O4284),0)</f>
        <v>10.34009928</v>
      </c>
    </row>
    <row r="4285" spans="2:16">
      <c r="B4285" s="113">
        <v>4281</v>
      </c>
      <c r="C4285" s="113">
        <v>11.2</v>
      </c>
      <c r="D4285" s="276" t="str">
        <f t="shared" si="132"/>
        <v>0</v>
      </c>
      <c r="L4285" s="114">
        <f>IF(C4285&lt;$G$6,Lähteandmed!$E$45*1.2*1.005*($G$6-O4285),0)</f>
        <v>11.917402560000001</v>
      </c>
      <c r="M4285" s="276" t="str">
        <f>IF(($G$4-Lähteandmed!$H$45*(Kraadpäevad!$G$4-Kraadpäevad!C4285))&gt;Lähteandmed!$I$45,($G$4-Lähteandmed!$H$45*(Kraadpäevad!$G$4-Kraadpäevad!C4285)),Lähteandmed!$I$45)</f>
        <v/>
      </c>
      <c r="N4285" s="114">
        <f>IFERROR(($G$4-M4285)/($G$4-C4285),Lähteandmed!$H$45)</f>
        <v>0</v>
      </c>
      <c r="O4285" s="276">
        <f t="shared" si="133"/>
        <v>11.2</v>
      </c>
      <c r="P4285" s="276">
        <f>IF(O4285&lt;($G$6-1),Lähteandmed!$E$45*1.2*1.005*(($G$6-1)-O4285),0)</f>
        <v>10.164843360000001</v>
      </c>
    </row>
    <row r="4286" spans="2:16">
      <c r="B4286" s="113">
        <v>4282</v>
      </c>
      <c r="C4286" s="113">
        <v>12.3</v>
      </c>
      <c r="D4286" s="276" t="str">
        <f t="shared" si="132"/>
        <v>0</v>
      </c>
      <c r="L4286" s="114">
        <f>IF(C4286&lt;$G$6,Lähteandmed!$E$45*1.2*1.005*($G$6-O4286),0)</f>
        <v>9.9895874399999975</v>
      </c>
      <c r="M4286" s="276" t="str">
        <f>IF(($G$4-Lähteandmed!$H$45*(Kraadpäevad!$G$4-Kraadpäevad!C4286))&gt;Lähteandmed!$I$45,($G$4-Lähteandmed!$H$45*(Kraadpäevad!$G$4-Kraadpäevad!C4286)),Lähteandmed!$I$45)</f>
        <v/>
      </c>
      <c r="N4286" s="114">
        <f>IFERROR(($G$4-M4286)/($G$4-C4286),Lähteandmed!$H$45)</f>
        <v>0</v>
      </c>
      <c r="O4286" s="276">
        <f t="shared" si="133"/>
        <v>12.3</v>
      </c>
      <c r="P4286" s="276">
        <f>IF(O4286&lt;($G$6-1),Lähteandmed!$E$45*1.2*1.005*(($G$6-1)-O4286),0)</f>
        <v>8.237028239999999</v>
      </c>
    </row>
    <row r="4287" spans="2:16">
      <c r="B4287" s="113">
        <v>4283</v>
      </c>
      <c r="C4287" s="113">
        <v>13.3</v>
      </c>
      <c r="D4287" s="276" t="str">
        <f t="shared" si="132"/>
        <v>0</v>
      </c>
      <c r="L4287" s="114">
        <f>IF(C4287&lt;$G$6,Lähteandmed!$E$45*1.2*1.005*($G$6-O4287),0)</f>
        <v>8.237028239999999</v>
      </c>
      <c r="M4287" s="276" t="str">
        <f>IF(($G$4-Lähteandmed!$H$45*(Kraadpäevad!$G$4-Kraadpäevad!C4287))&gt;Lähteandmed!$I$45,($G$4-Lähteandmed!$H$45*(Kraadpäevad!$G$4-Kraadpäevad!C4287)),Lähteandmed!$I$45)</f>
        <v/>
      </c>
      <c r="N4287" s="114">
        <f>IFERROR(($G$4-M4287)/($G$4-C4287),Lähteandmed!$H$45)</f>
        <v>0</v>
      </c>
      <c r="O4287" s="276">
        <f t="shared" si="133"/>
        <v>13.3</v>
      </c>
      <c r="P4287" s="276">
        <f>IF(O4287&lt;($G$6-1),Lähteandmed!$E$45*1.2*1.005*(($G$6-1)-O4287),0)</f>
        <v>6.4844690399999987</v>
      </c>
    </row>
    <row r="4288" spans="2:16">
      <c r="B4288" s="113">
        <v>4284</v>
      </c>
      <c r="C4288" s="113">
        <v>14.4</v>
      </c>
      <c r="D4288" s="276" t="str">
        <f t="shared" si="132"/>
        <v>0</v>
      </c>
      <c r="L4288" s="114">
        <f>IF(C4288&lt;$G$6,Lähteandmed!$E$45*1.2*1.005*($G$6-O4288),0)</f>
        <v>6.309213119999999</v>
      </c>
      <c r="M4288" s="276" t="str">
        <f>IF(($G$4-Lähteandmed!$H$45*(Kraadpäevad!$G$4-Kraadpäevad!C4288))&gt;Lähteandmed!$I$45,($G$4-Lähteandmed!$H$45*(Kraadpäevad!$G$4-Kraadpäevad!C4288)),Lähteandmed!$I$45)</f>
        <v/>
      </c>
      <c r="N4288" s="114">
        <f>IFERROR(($G$4-M4288)/($G$4-C4288),Lähteandmed!$H$45)</f>
        <v>0</v>
      </c>
      <c r="O4288" s="276">
        <f t="shared" si="133"/>
        <v>14.4</v>
      </c>
      <c r="P4288" s="276">
        <f>IF(O4288&lt;($G$6-1),Lähteandmed!$E$45*1.2*1.005*(($G$6-1)-O4288),0)</f>
        <v>4.5566539199999987</v>
      </c>
    </row>
    <row r="4289" spans="2:16">
      <c r="B4289" s="113">
        <v>4285</v>
      </c>
      <c r="C4289" s="113">
        <v>14.9</v>
      </c>
      <c r="D4289" s="276" t="str">
        <f t="shared" si="132"/>
        <v>0</v>
      </c>
      <c r="L4289" s="114">
        <f>IF(C4289&lt;$G$6,Lähteandmed!$E$45*1.2*1.005*($G$6-O4289),0)</f>
        <v>5.4329335199999989</v>
      </c>
      <c r="M4289" s="276" t="str">
        <f>IF(($G$4-Lähteandmed!$H$45*(Kraadpäevad!$G$4-Kraadpäevad!C4289))&gt;Lähteandmed!$I$45,($G$4-Lähteandmed!$H$45*(Kraadpäevad!$G$4-Kraadpäevad!C4289)),Lähteandmed!$I$45)</f>
        <v/>
      </c>
      <c r="N4289" s="114">
        <f>IFERROR(($G$4-M4289)/($G$4-C4289),Lähteandmed!$H$45)</f>
        <v>0</v>
      </c>
      <c r="O4289" s="276">
        <f t="shared" si="133"/>
        <v>14.9</v>
      </c>
      <c r="P4289" s="276">
        <f>IF(O4289&lt;($G$6-1),Lähteandmed!$E$45*1.2*1.005*(($G$6-1)-O4289),0)</f>
        <v>3.680374319999999</v>
      </c>
    </row>
    <row r="4290" spans="2:16">
      <c r="B4290" s="113">
        <v>4286</v>
      </c>
      <c r="C4290" s="113">
        <v>15.3</v>
      </c>
      <c r="D4290" s="276" t="str">
        <f t="shared" si="132"/>
        <v>0</v>
      </c>
      <c r="L4290" s="114">
        <f>IF(C4290&lt;$G$6,Lähteandmed!$E$45*1.2*1.005*($G$6-O4290),0)</f>
        <v>4.7319098399999984</v>
      </c>
      <c r="M4290" s="276" t="str">
        <f>IF(($G$4-Lähteandmed!$H$45*(Kraadpäevad!$G$4-Kraadpäevad!C4290))&gt;Lähteandmed!$I$45,($G$4-Lähteandmed!$H$45*(Kraadpäevad!$G$4-Kraadpäevad!C4290)),Lähteandmed!$I$45)</f>
        <v/>
      </c>
      <c r="N4290" s="114">
        <f>IFERROR(($G$4-M4290)/($G$4-C4290),Lähteandmed!$H$45)</f>
        <v>0</v>
      </c>
      <c r="O4290" s="276">
        <f t="shared" si="133"/>
        <v>15.3</v>
      </c>
      <c r="P4290" s="276">
        <f>IF(O4290&lt;($G$6-1),Lähteandmed!$E$45*1.2*1.005*(($G$6-1)-O4290),0)</f>
        <v>2.9793506399999985</v>
      </c>
    </row>
    <row r="4291" spans="2:16">
      <c r="B4291" s="113">
        <v>4287</v>
      </c>
      <c r="C4291" s="113">
        <v>15.8</v>
      </c>
      <c r="D4291" s="276" t="str">
        <f t="shared" si="132"/>
        <v>0</v>
      </c>
      <c r="L4291" s="114">
        <f>IF(C4291&lt;$G$6,Lähteandmed!$E$45*1.2*1.005*($G$6-O4291),0)</f>
        <v>3.8556302399999987</v>
      </c>
      <c r="M4291" s="276" t="str">
        <f>IF(($G$4-Lähteandmed!$H$45*(Kraadpäevad!$G$4-Kraadpäevad!C4291))&gt;Lähteandmed!$I$45,($G$4-Lähteandmed!$H$45*(Kraadpäevad!$G$4-Kraadpäevad!C4291)),Lähteandmed!$I$45)</f>
        <v/>
      </c>
      <c r="N4291" s="114">
        <f>IFERROR(($G$4-M4291)/($G$4-C4291),Lähteandmed!$H$45)</f>
        <v>0</v>
      </c>
      <c r="O4291" s="276">
        <f t="shared" si="133"/>
        <v>15.8</v>
      </c>
      <c r="P4291" s="276">
        <f>IF(O4291&lt;($G$6-1),Lähteandmed!$E$45*1.2*1.005*(($G$6-1)-O4291),0)</f>
        <v>2.1030710399999988</v>
      </c>
    </row>
    <row r="4292" spans="2:16">
      <c r="B4292" s="113">
        <v>4288</v>
      </c>
      <c r="C4292" s="113">
        <v>15.3</v>
      </c>
      <c r="D4292" s="276" t="str">
        <f t="shared" ref="D4292:D4355" si="134">IFERROR(IF($G$5-C4292&gt;0,$G$5-C4292,"0"),0)</f>
        <v>0</v>
      </c>
      <c r="L4292" s="114">
        <f>IF(C4292&lt;$G$6,Lähteandmed!$E$45*1.2*1.005*($G$6-O4292),0)</f>
        <v>4.7319098399999984</v>
      </c>
      <c r="M4292" s="276" t="str">
        <f>IF(($G$4-Lähteandmed!$H$45*(Kraadpäevad!$G$4-Kraadpäevad!C4292))&gt;Lähteandmed!$I$45,($G$4-Lähteandmed!$H$45*(Kraadpäevad!$G$4-Kraadpäevad!C4292)),Lähteandmed!$I$45)</f>
        <v/>
      </c>
      <c r="N4292" s="114">
        <f>IFERROR(($G$4-M4292)/($G$4-C4292),Lähteandmed!$H$45)</f>
        <v>0</v>
      </c>
      <c r="O4292" s="276">
        <f t="shared" ref="O4292:O4355" si="135">N4292*($G$4-C4292)+C4292</f>
        <v>15.3</v>
      </c>
      <c r="P4292" s="276">
        <f>IF(O4292&lt;($G$6-1),Lähteandmed!$E$45*1.2*1.005*(($G$6-1)-O4292),0)</f>
        <v>2.9793506399999985</v>
      </c>
    </row>
    <row r="4293" spans="2:16">
      <c r="B4293" s="113">
        <v>4289</v>
      </c>
      <c r="C4293" s="113">
        <v>14.8</v>
      </c>
      <c r="D4293" s="276" t="str">
        <f t="shared" si="134"/>
        <v>0</v>
      </c>
      <c r="L4293" s="114">
        <f>IF(C4293&lt;$G$6,Lähteandmed!$E$45*1.2*1.005*($G$6-O4293),0)</f>
        <v>5.6081894399999985</v>
      </c>
      <c r="M4293" s="276" t="str">
        <f>IF(($G$4-Lähteandmed!$H$45*(Kraadpäevad!$G$4-Kraadpäevad!C4293))&gt;Lähteandmed!$I$45,($G$4-Lähteandmed!$H$45*(Kraadpäevad!$G$4-Kraadpäevad!C4293)),Lähteandmed!$I$45)</f>
        <v/>
      </c>
      <c r="N4293" s="114">
        <f>IFERROR(($G$4-M4293)/($G$4-C4293),Lähteandmed!$H$45)</f>
        <v>0</v>
      </c>
      <c r="O4293" s="276">
        <f t="shared" si="135"/>
        <v>14.8</v>
      </c>
      <c r="P4293" s="276">
        <f>IF(O4293&lt;($G$6-1),Lähteandmed!$E$45*1.2*1.005*(($G$6-1)-O4293),0)</f>
        <v>3.8556302399999987</v>
      </c>
    </row>
    <row r="4294" spans="2:16">
      <c r="B4294" s="113">
        <v>4290</v>
      </c>
      <c r="C4294" s="113">
        <v>14.3</v>
      </c>
      <c r="D4294" s="276" t="str">
        <f t="shared" si="134"/>
        <v>0</v>
      </c>
      <c r="L4294" s="114">
        <f>IF(C4294&lt;$G$6,Lähteandmed!$E$45*1.2*1.005*($G$6-O4294),0)</f>
        <v>6.4844690399999987</v>
      </c>
      <c r="M4294" s="276" t="str">
        <f>IF(($G$4-Lähteandmed!$H$45*(Kraadpäevad!$G$4-Kraadpäevad!C4294))&gt;Lähteandmed!$I$45,($G$4-Lähteandmed!$H$45*(Kraadpäevad!$G$4-Kraadpäevad!C4294)),Lähteandmed!$I$45)</f>
        <v/>
      </c>
      <c r="N4294" s="114">
        <f>IFERROR(($G$4-M4294)/($G$4-C4294),Lähteandmed!$H$45)</f>
        <v>0</v>
      </c>
      <c r="O4294" s="276">
        <f t="shared" si="135"/>
        <v>14.3</v>
      </c>
      <c r="P4294" s="276">
        <f>IF(O4294&lt;($G$6-1),Lähteandmed!$E$45*1.2*1.005*(($G$6-1)-O4294),0)</f>
        <v>4.7319098399999984</v>
      </c>
    </row>
    <row r="4295" spans="2:16">
      <c r="B4295" s="113">
        <v>4291</v>
      </c>
      <c r="C4295" s="113">
        <v>13.7</v>
      </c>
      <c r="D4295" s="276" t="str">
        <f t="shared" si="134"/>
        <v>0</v>
      </c>
      <c r="L4295" s="114">
        <f>IF(C4295&lt;$G$6,Lähteandmed!$E$45*1.2*1.005*($G$6-O4295),0)</f>
        <v>7.5360045600000003</v>
      </c>
      <c r="M4295" s="276" t="str">
        <f>IF(($G$4-Lähteandmed!$H$45*(Kraadpäevad!$G$4-Kraadpäevad!C4295))&gt;Lähteandmed!$I$45,($G$4-Lähteandmed!$H$45*(Kraadpäevad!$G$4-Kraadpäevad!C4295)),Lähteandmed!$I$45)</f>
        <v/>
      </c>
      <c r="N4295" s="114">
        <f>IFERROR(($G$4-M4295)/($G$4-C4295),Lähteandmed!$H$45)</f>
        <v>0</v>
      </c>
      <c r="O4295" s="276">
        <f t="shared" si="135"/>
        <v>13.7</v>
      </c>
      <c r="P4295" s="276">
        <f>IF(O4295&lt;($G$6-1),Lähteandmed!$E$45*1.2*1.005*(($G$6-1)-O4295),0)</f>
        <v>5.7834453600000009</v>
      </c>
    </row>
    <row r="4296" spans="2:16">
      <c r="B4296" s="113">
        <v>4292</v>
      </c>
      <c r="C4296" s="113">
        <v>13.2</v>
      </c>
      <c r="D4296" s="276" t="str">
        <f t="shared" si="134"/>
        <v>0</v>
      </c>
      <c r="L4296" s="114">
        <f>IF(C4296&lt;$G$6,Lähteandmed!$E$45*1.2*1.005*($G$6-O4296),0)</f>
        <v>8.4122841600000005</v>
      </c>
      <c r="M4296" s="276" t="str">
        <f>IF(($G$4-Lähteandmed!$H$45*(Kraadpäevad!$G$4-Kraadpäevad!C4296))&gt;Lähteandmed!$I$45,($G$4-Lähteandmed!$H$45*(Kraadpäevad!$G$4-Kraadpäevad!C4296)),Lähteandmed!$I$45)</f>
        <v/>
      </c>
      <c r="N4296" s="114">
        <f>IFERROR(($G$4-M4296)/($G$4-C4296),Lähteandmed!$H$45)</f>
        <v>0</v>
      </c>
      <c r="O4296" s="276">
        <f t="shared" si="135"/>
        <v>13.2</v>
      </c>
      <c r="P4296" s="276">
        <f>IF(O4296&lt;($G$6-1),Lähteandmed!$E$45*1.2*1.005*(($G$6-1)-O4296),0)</f>
        <v>6.659724960000001</v>
      </c>
    </row>
    <row r="4297" spans="2:16">
      <c r="B4297" s="113">
        <v>4293</v>
      </c>
      <c r="C4297" s="113">
        <v>12.6</v>
      </c>
      <c r="D4297" s="276" t="str">
        <f t="shared" si="134"/>
        <v>0</v>
      </c>
      <c r="L4297" s="114">
        <f>IF(C4297&lt;$G$6,Lähteandmed!$E$45*1.2*1.005*($G$6-O4297),0)</f>
        <v>9.4638196800000003</v>
      </c>
      <c r="M4297" s="276" t="str">
        <f>IF(($G$4-Lähteandmed!$H$45*(Kraadpäevad!$G$4-Kraadpäevad!C4297))&gt;Lähteandmed!$I$45,($G$4-Lähteandmed!$H$45*(Kraadpäevad!$G$4-Kraadpäevad!C4297)),Lähteandmed!$I$45)</f>
        <v/>
      </c>
      <c r="N4297" s="114">
        <f>IFERROR(($G$4-M4297)/($G$4-C4297),Lähteandmed!$H$45)</f>
        <v>0</v>
      </c>
      <c r="O4297" s="276">
        <f t="shared" si="135"/>
        <v>12.6</v>
      </c>
      <c r="P4297" s="276">
        <f>IF(O4297&lt;($G$6-1),Lähteandmed!$E$45*1.2*1.005*(($G$6-1)-O4297),0)</f>
        <v>7.71126048</v>
      </c>
    </row>
    <row r="4298" spans="2:16">
      <c r="B4298" s="113">
        <v>4294</v>
      </c>
      <c r="C4298" s="113">
        <v>11.9</v>
      </c>
      <c r="D4298" s="276" t="str">
        <f t="shared" si="134"/>
        <v>0</v>
      </c>
      <c r="L4298" s="114">
        <f>IF(C4298&lt;$G$6,Lähteandmed!$E$45*1.2*1.005*($G$6-O4298),0)</f>
        <v>10.690611119999998</v>
      </c>
      <c r="M4298" s="276" t="str">
        <f>IF(($G$4-Lähteandmed!$H$45*(Kraadpäevad!$G$4-Kraadpäevad!C4298))&gt;Lähteandmed!$I$45,($G$4-Lähteandmed!$H$45*(Kraadpäevad!$G$4-Kraadpäevad!C4298)),Lähteandmed!$I$45)</f>
        <v/>
      </c>
      <c r="N4298" s="114">
        <f>IFERROR(($G$4-M4298)/($G$4-C4298),Lähteandmed!$H$45)</f>
        <v>0</v>
      </c>
      <c r="O4298" s="276">
        <f t="shared" si="135"/>
        <v>11.9</v>
      </c>
      <c r="P4298" s="276">
        <f>IF(O4298&lt;($G$6-1),Lähteandmed!$E$45*1.2*1.005*(($G$6-1)-O4298),0)</f>
        <v>8.9380519199999995</v>
      </c>
    </row>
    <row r="4299" spans="2:16">
      <c r="B4299" s="113">
        <v>4295</v>
      </c>
      <c r="C4299" s="113">
        <v>11.1</v>
      </c>
      <c r="D4299" s="276" t="str">
        <f t="shared" si="134"/>
        <v>0</v>
      </c>
      <c r="L4299" s="114">
        <f>IF(C4299&lt;$G$6,Lähteandmed!$E$45*1.2*1.005*($G$6-O4299),0)</f>
        <v>12.092658479999999</v>
      </c>
      <c r="M4299" s="276" t="str">
        <f>IF(($G$4-Lähteandmed!$H$45*(Kraadpäevad!$G$4-Kraadpäevad!C4299))&gt;Lähteandmed!$I$45,($G$4-Lähteandmed!$H$45*(Kraadpäevad!$G$4-Kraadpäevad!C4299)),Lähteandmed!$I$45)</f>
        <v/>
      </c>
      <c r="N4299" s="114">
        <f>IFERROR(($G$4-M4299)/($G$4-C4299),Lähteandmed!$H$45)</f>
        <v>0</v>
      </c>
      <c r="O4299" s="276">
        <f t="shared" si="135"/>
        <v>11.1</v>
      </c>
      <c r="P4299" s="276">
        <f>IF(O4299&lt;($G$6-1),Lähteandmed!$E$45*1.2*1.005*(($G$6-1)-O4299),0)</f>
        <v>10.34009928</v>
      </c>
    </row>
    <row r="4300" spans="2:16">
      <c r="B4300" s="113">
        <v>4296</v>
      </c>
      <c r="C4300" s="113">
        <v>10.4</v>
      </c>
      <c r="D4300" s="276" t="str">
        <f t="shared" si="134"/>
        <v>0</v>
      </c>
      <c r="L4300" s="114">
        <f>IF(C4300&lt;$G$6,Lähteandmed!$E$45*1.2*1.005*($G$6-O4300),0)</f>
        <v>13.319449919999998</v>
      </c>
      <c r="M4300" s="276" t="str">
        <f>IF(($G$4-Lähteandmed!$H$45*(Kraadpäevad!$G$4-Kraadpäevad!C4300))&gt;Lähteandmed!$I$45,($G$4-Lähteandmed!$H$45*(Kraadpäevad!$G$4-Kraadpäevad!C4300)),Lähteandmed!$I$45)</f>
        <v/>
      </c>
      <c r="N4300" s="114">
        <f>IFERROR(($G$4-M4300)/($G$4-C4300),Lähteandmed!$H$45)</f>
        <v>0</v>
      </c>
      <c r="O4300" s="276">
        <f t="shared" si="135"/>
        <v>10.4</v>
      </c>
      <c r="P4300" s="276">
        <f>IF(O4300&lt;($G$6-1),Lähteandmed!$E$45*1.2*1.005*(($G$6-1)-O4300),0)</f>
        <v>11.566890719999998</v>
      </c>
    </row>
    <row r="4301" spans="2:16">
      <c r="B4301" s="113">
        <v>4297</v>
      </c>
      <c r="C4301" s="113">
        <v>10.4</v>
      </c>
      <c r="D4301" s="276" t="str">
        <f t="shared" si="134"/>
        <v>0</v>
      </c>
      <c r="L4301" s="114">
        <f>IF(C4301&lt;$G$6,Lähteandmed!$E$45*1.2*1.005*($G$6-O4301),0)</f>
        <v>13.319449919999998</v>
      </c>
      <c r="M4301" s="276" t="str">
        <f>IF(($G$4-Lähteandmed!$H$45*(Kraadpäevad!$G$4-Kraadpäevad!C4301))&gt;Lähteandmed!$I$45,($G$4-Lähteandmed!$H$45*(Kraadpäevad!$G$4-Kraadpäevad!C4301)),Lähteandmed!$I$45)</f>
        <v/>
      </c>
      <c r="N4301" s="114">
        <f>IFERROR(($G$4-M4301)/($G$4-C4301),Lähteandmed!$H$45)</f>
        <v>0</v>
      </c>
      <c r="O4301" s="276">
        <f t="shared" si="135"/>
        <v>10.4</v>
      </c>
      <c r="P4301" s="276">
        <f>IF(O4301&lt;($G$6-1),Lähteandmed!$E$45*1.2*1.005*(($G$6-1)-O4301),0)</f>
        <v>11.566890719999998</v>
      </c>
    </row>
    <row r="4302" spans="2:16">
      <c r="B4302" s="113">
        <v>4298</v>
      </c>
      <c r="C4302" s="113">
        <v>10.4</v>
      </c>
      <c r="D4302" s="276" t="str">
        <f t="shared" si="134"/>
        <v>0</v>
      </c>
      <c r="L4302" s="114">
        <f>IF(C4302&lt;$G$6,Lähteandmed!$E$45*1.2*1.005*($G$6-O4302),0)</f>
        <v>13.319449919999998</v>
      </c>
      <c r="M4302" s="276" t="str">
        <f>IF(($G$4-Lähteandmed!$H$45*(Kraadpäevad!$G$4-Kraadpäevad!C4302))&gt;Lähteandmed!$I$45,($G$4-Lähteandmed!$H$45*(Kraadpäevad!$G$4-Kraadpäevad!C4302)),Lähteandmed!$I$45)</f>
        <v/>
      </c>
      <c r="N4302" s="114">
        <f>IFERROR(($G$4-M4302)/($G$4-C4302),Lähteandmed!$H$45)</f>
        <v>0</v>
      </c>
      <c r="O4302" s="276">
        <f t="shared" si="135"/>
        <v>10.4</v>
      </c>
      <c r="P4302" s="276">
        <f>IF(O4302&lt;($G$6-1),Lähteandmed!$E$45*1.2*1.005*(($G$6-1)-O4302),0)</f>
        <v>11.566890719999998</v>
      </c>
    </row>
    <row r="4303" spans="2:16">
      <c r="B4303" s="113">
        <v>4299</v>
      </c>
      <c r="C4303" s="113">
        <v>10.4</v>
      </c>
      <c r="D4303" s="276" t="str">
        <f t="shared" si="134"/>
        <v>0</v>
      </c>
      <c r="L4303" s="114">
        <f>IF(C4303&lt;$G$6,Lähteandmed!$E$45*1.2*1.005*($G$6-O4303),0)</f>
        <v>13.319449919999998</v>
      </c>
      <c r="M4303" s="276" t="str">
        <f>IF(($G$4-Lähteandmed!$H$45*(Kraadpäevad!$G$4-Kraadpäevad!C4303))&gt;Lähteandmed!$I$45,($G$4-Lähteandmed!$H$45*(Kraadpäevad!$G$4-Kraadpäevad!C4303)),Lähteandmed!$I$45)</f>
        <v/>
      </c>
      <c r="N4303" s="114">
        <f>IFERROR(($G$4-M4303)/($G$4-C4303),Lähteandmed!$H$45)</f>
        <v>0</v>
      </c>
      <c r="O4303" s="276">
        <f t="shared" si="135"/>
        <v>10.4</v>
      </c>
      <c r="P4303" s="276">
        <f>IF(O4303&lt;($G$6-1),Lähteandmed!$E$45*1.2*1.005*(($G$6-1)-O4303),0)</f>
        <v>11.566890719999998</v>
      </c>
    </row>
    <row r="4304" spans="2:16">
      <c r="B4304" s="113">
        <v>4300</v>
      </c>
      <c r="C4304" s="113">
        <v>10.1</v>
      </c>
      <c r="D4304" s="276" t="str">
        <f t="shared" si="134"/>
        <v>0</v>
      </c>
      <c r="L4304" s="114">
        <f>IF(C4304&lt;$G$6,Lähteandmed!$E$45*1.2*1.005*($G$6-O4304),0)</f>
        <v>13.845217679999999</v>
      </c>
      <c r="M4304" s="276" t="str">
        <f>IF(($G$4-Lähteandmed!$H$45*(Kraadpäevad!$G$4-Kraadpäevad!C4304))&gt;Lähteandmed!$I$45,($G$4-Lähteandmed!$H$45*(Kraadpäevad!$G$4-Kraadpäevad!C4304)),Lähteandmed!$I$45)</f>
        <v/>
      </c>
      <c r="N4304" s="114">
        <f>IFERROR(($G$4-M4304)/($G$4-C4304),Lähteandmed!$H$45)</f>
        <v>0</v>
      </c>
      <c r="O4304" s="276">
        <f t="shared" si="135"/>
        <v>10.1</v>
      </c>
      <c r="P4304" s="276">
        <f>IF(O4304&lt;($G$6-1),Lähteandmed!$E$45*1.2*1.005*(($G$6-1)-O4304),0)</f>
        <v>12.092658479999999</v>
      </c>
    </row>
    <row r="4305" spans="2:16">
      <c r="B4305" s="113">
        <v>4301</v>
      </c>
      <c r="C4305" s="113">
        <v>9.9</v>
      </c>
      <c r="D4305" s="276">
        <f t="shared" si="134"/>
        <v>8.8797495865579279E-2</v>
      </c>
      <c r="L4305" s="114">
        <f>IF(C4305&lt;$G$6,Lähteandmed!$E$45*1.2*1.005*($G$6-O4305),0)</f>
        <v>14.195729519999999</v>
      </c>
      <c r="M4305" s="276" t="str">
        <f>IF(($G$4-Lähteandmed!$H$45*(Kraadpäevad!$G$4-Kraadpäevad!C4305))&gt;Lähteandmed!$I$45,($G$4-Lähteandmed!$H$45*(Kraadpäevad!$G$4-Kraadpäevad!C4305)),Lähteandmed!$I$45)</f>
        <v/>
      </c>
      <c r="N4305" s="114">
        <f>IFERROR(($G$4-M4305)/($G$4-C4305),Lähteandmed!$H$45)</f>
        <v>0</v>
      </c>
      <c r="O4305" s="276">
        <f t="shared" si="135"/>
        <v>9.9</v>
      </c>
      <c r="P4305" s="276">
        <f>IF(O4305&lt;($G$6-1),Lähteandmed!$E$45*1.2*1.005*(($G$6-1)-O4305),0)</f>
        <v>12.443170319999998</v>
      </c>
    </row>
    <row r="4306" spans="2:16">
      <c r="B4306" s="113">
        <v>4302</v>
      </c>
      <c r="C4306" s="113">
        <v>9.6</v>
      </c>
      <c r="D4306" s="276">
        <f t="shared" si="134"/>
        <v>0.38879749586557999</v>
      </c>
      <c r="L4306" s="114">
        <f>IF(C4306&lt;$G$6,Lähteandmed!$E$45*1.2*1.005*($G$6-O4306),0)</f>
        <v>14.721497279999999</v>
      </c>
      <c r="M4306" s="276" t="str">
        <f>IF(($G$4-Lähteandmed!$H$45*(Kraadpäevad!$G$4-Kraadpäevad!C4306))&gt;Lähteandmed!$I$45,($G$4-Lähteandmed!$H$45*(Kraadpäevad!$G$4-Kraadpäevad!C4306)),Lähteandmed!$I$45)</f>
        <v/>
      </c>
      <c r="N4306" s="114">
        <f>IFERROR(($G$4-M4306)/($G$4-C4306),Lähteandmed!$H$45)</f>
        <v>0</v>
      </c>
      <c r="O4306" s="276">
        <f t="shared" si="135"/>
        <v>9.6</v>
      </c>
      <c r="P4306" s="276">
        <f>IF(O4306&lt;($G$6-1),Lähteandmed!$E$45*1.2*1.005*(($G$6-1)-O4306),0)</f>
        <v>12.968938079999999</v>
      </c>
    </row>
    <row r="4307" spans="2:16">
      <c r="B4307" s="113">
        <v>4303</v>
      </c>
      <c r="C4307" s="113">
        <v>10.199999999999999</v>
      </c>
      <c r="D4307" s="276" t="str">
        <f t="shared" si="134"/>
        <v>0</v>
      </c>
      <c r="L4307" s="114">
        <f>IF(C4307&lt;$G$6,Lähteandmed!$E$45*1.2*1.005*($G$6-O4307),0)</f>
        <v>13.66996176</v>
      </c>
      <c r="M4307" s="276" t="str">
        <f>IF(($G$4-Lähteandmed!$H$45*(Kraadpäevad!$G$4-Kraadpäevad!C4307))&gt;Lähteandmed!$I$45,($G$4-Lähteandmed!$H$45*(Kraadpäevad!$G$4-Kraadpäevad!C4307)),Lähteandmed!$I$45)</f>
        <v/>
      </c>
      <c r="N4307" s="114">
        <f>IFERROR(($G$4-M4307)/($G$4-C4307),Lähteandmed!$H$45)</f>
        <v>0</v>
      </c>
      <c r="O4307" s="276">
        <f t="shared" si="135"/>
        <v>10.199999999999999</v>
      </c>
      <c r="P4307" s="276">
        <f>IF(O4307&lt;($G$6-1),Lähteandmed!$E$45*1.2*1.005*(($G$6-1)-O4307),0)</f>
        <v>11.917402560000001</v>
      </c>
    </row>
    <row r="4308" spans="2:16">
      <c r="B4308" s="113">
        <v>4304</v>
      </c>
      <c r="C4308" s="113">
        <v>10.7</v>
      </c>
      <c r="D4308" s="276" t="str">
        <f t="shared" si="134"/>
        <v>0</v>
      </c>
      <c r="L4308" s="114">
        <f>IF(C4308&lt;$G$6,Lähteandmed!$E$45*1.2*1.005*($G$6-O4308),0)</f>
        <v>12.793682159999999</v>
      </c>
      <c r="M4308" s="276" t="str">
        <f>IF(($G$4-Lähteandmed!$H$45*(Kraadpäevad!$G$4-Kraadpäevad!C4308))&gt;Lähteandmed!$I$45,($G$4-Lähteandmed!$H$45*(Kraadpäevad!$G$4-Kraadpäevad!C4308)),Lähteandmed!$I$45)</f>
        <v/>
      </c>
      <c r="N4308" s="114">
        <f>IFERROR(($G$4-M4308)/($G$4-C4308),Lähteandmed!$H$45)</f>
        <v>0</v>
      </c>
      <c r="O4308" s="276">
        <f t="shared" si="135"/>
        <v>10.7</v>
      </c>
      <c r="P4308" s="276">
        <f>IF(O4308&lt;($G$6-1),Lähteandmed!$E$45*1.2*1.005*(($G$6-1)-O4308),0)</f>
        <v>11.041122960000001</v>
      </c>
    </row>
    <row r="4309" spans="2:16">
      <c r="B4309" s="113">
        <v>4305</v>
      </c>
      <c r="C4309" s="113">
        <v>11.3</v>
      </c>
      <c r="D4309" s="276" t="str">
        <f t="shared" si="134"/>
        <v>0</v>
      </c>
      <c r="L4309" s="114">
        <f>IF(C4309&lt;$G$6,Lähteandmed!$E$45*1.2*1.005*($G$6-O4309),0)</f>
        <v>11.742146639999998</v>
      </c>
      <c r="M4309" s="276" t="str">
        <f>IF(($G$4-Lähteandmed!$H$45*(Kraadpäevad!$G$4-Kraadpäevad!C4309))&gt;Lähteandmed!$I$45,($G$4-Lähteandmed!$H$45*(Kraadpäevad!$G$4-Kraadpäevad!C4309)),Lähteandmed!$I$45)</f>
        <v/>
      </c>
      <c r="N4309" s="114">
        <f>IFERROR(($G$4-M4309)/($G$4-C4309),Lähteandmed!$H$45)</f>
        <v>0</v>
      </c>
      <c r="O4309" s="276">
        <f t="shared" si="135"/>
        <v>11.3</v>
      </c>
      <c r="P4309" s="276">
        <f>IF(O4309&lt;($G$6-1),Lähteandmed!$E$45*1.2*1.005*(($G$6-1)-O4309),0)</f>
        <v>9.9895874399999975</v>
      </c>
    </row>
    <row r="4310" spans="2:16">
      <c r="B4310" s="113">
        <v>4306</v>
      </c>
      <c r="C4310" s="113">
        <v>12.2</v>
      </c>
      <c r="D4310" s="276" t="str">
        <f t="shared" si="134"/>
        <v>0</v>
      </c>
      <c r="L4310" s="114">
        <f>IF(C4310&lt;$G$6,Lähteandmed!$E$45*1.2*1.005*($G$6-O4310),0)</f>
        <v>10.164843360000001</v>
      </c>
      <c r="M4310" s="276" t="str">
        <f>IF(($G$4-Lähteandmed!$H$45*(Kraadpäevad!$G$4-Kraadpäevad!C4310))&gt;Lähteandmed!$I$45,($G$4-Lähteandmed!$H$45*(Kraadpäevad!$G$4-Kraadpäevad!C4310)),Lähteandmed!$I$45)</f>
        <v/>
      </c>
      <c r="N4310" s="114">
        <f>IFERROR(($G$4-M4310)/($G$4-C4310),Lähteandmed!$H$45)</f>
        <v>0</v>
      </c>
      <c r="O4310" s="276">
        <f t="shared" si="135"/>
        <v>12.2</v>
      </c>
      <c r="P4310" s="276">
        <f>IF(O4310&lt;($G$6-1),Lähteandmed!$E$45*1.2*1.005*(($G$6-1)-O4310),0)</f>
        <v>8.4122841600000005</v>
      </c>
    </row>
    <row r="4311" spans="2:16">
      <c r="B4311" s="113">
        <v>4307</v>
      </c>
      <c r="C4311" s="113">
        <v>13</v>
      </c>
      <c r="D4311" s="276" t="str">
        <f t="shared" si="134"/>
        <v>0</v>
      </c>
      <c r="L4311" s="114">
        <f>IF(C4311&lt;$G$6,Lähteandmed!$E$45*1.2*1.005*($G$6-O4311),0)</f>
        <v>8.7627959999999998</v>
      </c>
      <c r="M4311" s="276" t="str">
        <f>IF(($G$4-Lähteandmed!$H$45*(Kraadpäevad!$G$4-Kraadpäevad!C4311))&gt;Lähteandmed!$I$45,($G$4-Lähteandmed!$H$45*(Kraadpäevad!$G$4-Kraadpäevad!C4311)),Lähteandmed!$I$45)</f>
        <v/>
      </c>
      <c r="N4311" s="114">
        <f>IFERROR(($G$4-M4311)/($G$4-C4311),Lähteandmed!$H$45)</f>
        <v>0</v>
      </c>
      <c r="O4311" s="276">
        <f t="shared" si="135"/>
        <v>13</v>
      </c>
      <c r="P4311" s="276">
        <f>IF(O4311&lt;($G$6-1),Lähteandmed!$E$45*1.2*1.005*(($G$6-1)-O4311),0)</f>
        <v>7.0102367999999995</v>
      </c>
    </row>
    <row r="4312" spans="2:16">
      <c r="B4312" s="113">
        <v>4308</v>
      </c>
      <c r="C4312" s="113">
        <v>13.9</v>
      </c>
      <c r="D4312" s="276" t="str">
        <f t="shared" si="134"/>
        <v>0</v>
      </c>
      <c r="L4312" s="114">
        <f>IF(C4312&lt;$G$6,Lähteandmed!$E$45*1.2*1.005*($G$6-O4312),0)</f>
        <v>7.1854927199999992</v>
      </c>
      <c r="M4312" s="276" t="str">
        <f>IF(($G$4-Lähteandmed!$H$45*(Kraadpäevad!$G$4-Kraadpäevad!C4312))&gt;Lähteandmed!$I$45,($G$4-Lähteandmed!$H$45*(Kraadpäevad!$G$4-Kraadpäevad!C4312)),Lähteandmed!$I$45)</f>
        <v/>
      </c>
      <c r="N4312" s="114">
        <f>IFERROR(($G$4-M4312)/($G$4-C4312),Lähteandmed!$H$45)</f>
        <v>0</v>
      </c>
      <c r="O4312" s="276">
        <f t="shared" si="135"/>
        <v>13.9</v>
      </c>
      <c r="P4312" s="276">
        <f>IF(O4312&lt;($G$6-1),Lähteandmed!$E$45*1.2*1.005*(($G$6-1)-O4312),0)</f>
        <v>5.4329335199999989</v>
      </c>
    </row>
    <row r="4313" spans="2:16">
      <c r="B4313" s="113">
        <v>4309</v>
      </c>
      <c r="C4313" s="113">
        <v>14.3</v>
      </c>
      <c r="D4313" s="276" t="str">
        <f t="shared" si="134"/>
        <v>0</v>
      </c>
      <c r="L4313" s="114">
        <f>IF(C4313&lt;$G$6,Lähteandmed!$E$45*1.2*1.005*($G$6-O4313),0)</f>
        <v>6.4844690399999987</v>
      </c>
      <c r="M4313" s="276" t="str">
        <f>IF(($G$4-Lähteandmed!$H$45*(Kraadpäevad!$G$4-Kraadpäevad!C4313))&gt;Lähteandmed!$I$45,($G$4-Lähteandmed!$H$45*(Kraadpäevad!$G$4-Kraadpäevad!C4313)),Lähteandmed!$I$45)</f>
        <v/>
      </c>
      <c r="N4313" s="114">
        <f>IFERROR(($G$4-M4313)/($G$4-C4313),Lähteandmed!$H$45)</f>
        <v>0</v>
      </c>
      <c r="O4313" s="276">
        <f t="shared" si="135"/>
        <v>14.3</v>
      </c>
      <c r="P4313" s="276">
        <f>IF(O4313&lt;($G$6-1),Lähteandmed!$E$45*1.2*1.005*(($G$6-1)-O4313),0)</f>
        <v>4.7319098399999984</v>
      </c>
    </row>
    <row r="4314" spans="2:16">
      <c r="B4314" s="113">
        <v>4310</v>
      </c>
      <c r="C4314" s="113">
        <v>14.7</v>
      </c>
      <c r="D4314" s="276" t="str">
        <f t="shared" si="134"/>
        <v>0</v>
      </c>
      <c r="L4314" s="114">
        <f>IF(C4314&lt;$G$6,Lähteandmed!$E$45*1.2*1.005*($G$6-O4314),0)</f>
        <v>5.7834453600000009</v>
      </c>
      <c r="M4314" s="276" t="str">
        <f>IF(($G$4-Lähteandmed!$H$45*(Kraadpäevad!$G$4-Kraadpäevad!C4314))&gt;Lähteandmed!$I$45,($G$4-Lähteandmed!$H$45*(Kraadpäevad!$G$4-Kraadpäevad!C4314)),Lähteandmed!$I$45)</f>
        <v/>
      </c>
      <c r="N4314" s="114">
        <f>IFERROR(($G$4-M4314)/($G$4-C4314),Lähteandmed!$H$45)</f>
        <v>0</v>
      </c>
      <c r="O4314" s="276">
        <f t="shared" si="135"/>
        <v>14.7</v>
      </c>
      <c r="P4314" s="276">
        <f>IF(O4314&lt;($G$6-1),Lähteandmed!$E$45*1.2*1.005*(($G$6-1)-O4314),0)</f>
        <v>4.0308861600000006</v>
      </c>
    </row>
    <row r="4315" spans="2:16">
      <c r="B4315" s="113">
        <v>4311</v>
      </c>
      <c r="C4315" s="113">
        <v>15.1</v>
      </c>
      <c r="D4315" s="276" t="str">
        <f t="shared" si="134"/>
        <v>0</v>
      </c>
      <c r="L4315" s="114">
        <f>IF(C4315&lt;$G$6,Lähteandmed!$E$45*1.2*1.005*($G$6-O4315),0)</f>
        <v>5.0824216800000004</v>
      </c>
      <c r="M4315" s="276" t="str">
        <f>IF(($G$4-Lähteandmed!$H$45*(Kraadpäevad!$G$4-Kraadpäevad!C4315))&gt;Lähteandmed!$I$45,($G$4-Lähteandmed!$H$45*(Kraadpäevad!$G$4-Kraadpäevad!C4315)),Lähteandmed!$I$45)</f>
        <v/>
      </c>
      <c r="N4315" s="114">
        <f>IFERROR(($G$4-M4315)/($G$4-C4315),Lähteandmed!$H$45)</f>
        <v>0</v>
      </c>
      <c r="O4315" s="276">
        <f t="shared" si="135"/>
        <v>15.1</v>
      </c>
      <c r="P4315" s="276">
        <f>IF(O4315&lt;($G$6-1),Lähteandmed!$E$45*1.2*1.005*(($G$6-1)-O4315),0)</f>
        <v>3.3298624800000005</v>
      </c>
    </row>
    <row r="4316" spans="2:16">
      <c r="B4316" s="113">
        <v>4312</v>
      </c>
      <c r="C4316" s="113">
        <v>15.4</v>
      </c>
      <c r="D4316" s="276" t="str">
        <f t="shared" si="134"/>
        <v>0</v>
      </c>
      <c r="L4316" s="114">
        <f>IF(C4316&lt;$G$6,Lähteandmed!$E$45*1.2*1.005*($G$6-O4316),0)</f>
        <v>4.5566539199999987</v>
      </c>
      <c r="M4316" s="276" t="str">
        <f>IF(($G$4-Lähteandmed!$H$45*(Kraadpäevad!$G$4-Kraadpäevad!C4316))&gt;Lähteandmed!$I$45,($G$4-Lähteandmed!$H$45*(Kraadpäevad!$G$4-Kraadpäevad!C4316)),Lähteandmed!$I$45)</f>
        <v/>
      </c>
      <c r="N4316" s="114">
        <f>IFERROR(($G$4-M4316)/($G$4-C4316),Lähteandmed!$H$45)</f>
        <v>0</v>
      </c>
      <c r="O4316" s="276">
        <f t="shared" si="135"/>
        <v>15.4</v>
      </c>
      <c r="P4316" s="276">
        <f>IF(O4316&lt;($G$6-1),Lähteandmed!$E$45*1.2*1.005*(($G$6-1)-O4316),0)</f>
        <v>2.8040947199999993</v>
      </c>
    </row>
    <row r="4317" spans="2:16">
      <c r="B4317" s="113">
        <v>4313</v>
      </c>
      <c r="C4317" s="113">
        <v>15.8</v>
      </c>
      <c r="D4317" s="276" t="str">
        <f t="shared" si="134"/>
        <v>0</v>
      </c>
      <c r="L4317" s="114">
        <f>IF(C4317&lt;$G$6,Lähteandmed!$E$45*1.2*1.005*($G$6-O4317),0)</f>
        <v>3.8556302399999987</v>
      </c>
      <c r="M4317" s="276" t="str">
        <f>IF(($G$4-Lähteandmed!$H$45*(Kraadpäevad!$G$4-Kraadpäevad!C4317))&gt;Lähteandmed!$I$45,($G$4-Lähteandmed!$H$45*(Kraadpäevad!$G$4-Kraadpäevad!C4317)),Lähteandmed!$I$45)</f>
        <v/>
      </c>
      <c r="N4317" s="114">
        <f>IFERROR(($G$4-M4317)/($G$4-C4317),Lähteandmed!$H$45)</f>
        <v>0</v>
      </c>
      <c r="O4317" s="276">
        <f t="shared" si="135"/>
        <v>15.8</v>
      </c>
      <c r="P4317" s="276">
        <f>IF(O4317&lt;($G$6-1),Lähteandmed!$E$45*1.2*1.005*(($G$6-1)-O4317),0)</f>
        <v>2.1030710399999988</v>
      </c>
    </row>
    <row r="4318" spans="2:16">
      <c r="B4318" s="113">
        <v>4314</v>
      </c>
      <c r="C4318" s="113">
        <v>16.100000000000001</v>
      </c>
      <c r="D4318" s="276" t="str">
        <f t="shared" si="134"/>
        <v>0</v>
      </c>
      <c r="L4318" s="114">
        <f>IF(C4318&lt;$G$6,Lähteandmed!$E$45*1.2*1.005*($G$6-O4318),0)</f>
        <v>3.3298624799999974</v>
      </c>
      <c r="M4318" s="276" t="str">
        <f>IF(($G$4-Lähteandmed!$H$45*(Kraadpäevad!$G$4-Kraadpäevad!C4318))&gt;Lähteandmed!$I$45,($G$4-Lähteandmed!$H$45*(Kraadpäevad!$G$4-Kraadpäevad!C4318)),Lähteandmed!$I$45)</f>
        <v/>
      </c>
      <c r="N4318" s="114">
        <f>IFERROR(($G$4-M4318)/($G$4-C4318),Lähteandmed!$H$45)</f>
        <v>0</v>
      </c>
      <c r="O4318" s="276">
        <f t="shared" si="135"/>
        <v>16.100000000000001</v>
      </c>
      <c r="P4318" s="276">
        <f>IF(O4318&lt;($G$6-1),Lähteandmed!$E$45*1.2*1.005*(($G$6-1)-O4318),0)</f>
        <v>1.5773032799999973</v>
      </c>
    </row>
    <row r="4319" spans="2:16">
      <c r="B4319" s="113">
        <v>4315</v>
      </c>
      <c r="C4319" s="113">
        <v>15.7</v>
      </c>
      <c r="D4319" s="276" t="str">
        <f t="shared" si="134"/>
        <v>0</v>
      </c>
      <c r="L4319" s="114">
        <f>IF(C4319&lt;$G$6,Lähteandmed!$E$45*1.2*1.005*($G$6-O4319),0)</f>
        <v>4.0308861600000006</v>
      </c>
      <c r="M4319" s="276" t="str">
        <f>IF(($G$4-Lähteandmed!$H$45*(Kraadpäevad!$G$4-Kraadpäevad!C4319))&gt;Lähteandmed!$I$45,($G$4-Lähteandmed!$H$45*(Kraadpäevad!$G$4-Kraadpäevad!C4319)),Lähteandmed!$I$45)</f>
        <v/>
      </c>
      <c r="N4319" s="114">
        <f>IFERROR(($G$4-M4319)/($G$4-C4319),Lähteandmed!$H$45)</f>
        <v>0</v>
      </c>
      <c r="O4319" s="276">
        <f t="shared" si="135"/>
        <v>15.7</v>
      </c>
      <c r="P4319" s="276">
        <f>IF(O4319&lt;($G$6-1),Lähteandmed!$E$45*1.2*1.005*(($G$6-1)-O4319),0)</f>
        <v>2.2783269600000011</v>
      </c>
    </row>
    <row r="4320" spans="2:16">
      <c r="B4320" s="113">
        <v>4316</v>
      </c>
      <c r="C4320" s="113">
        <v>15.3</v>
      </c>
      <c r="D4320" s="276" t="str">
        <f t="shared" si="134"/>
        <v>0</v>
      </c>
      <c r="L4320" s="114">
        <f>IF(C4320&lt;$G$6,Lähteandmed!$E$45*1.2*1.005*($G$6-O4320),0)</f>
        <v>4.7319098399999984</v>
      </c>
      <c r="M4320" s="276" t="str">
        <f>IF(($G$4-Lähteandmed!$H$45*(Kraadpäevad!$G$4-Kraadpäevad!C4320))&gt;Lähteandmed!$I$45,($G$4-Lähteandmed!$H$45*(Kraadpäevad!$G$4-Kraadpäevad!C4320)),Lähteandmed!$I$45)</f>
        <v/>
      </c>
      <c r="N4320" s="114">
        <f>IFERROR(($G$4-M4320)/($G$4-C4320),Lähteandmed!$H$45)</f>
        <v>0</v>
      </c>
      <c r="O4320" s="276">
        <f t="shared" si="135"/>
        <v>15.3</v>
      </c>
      <c r="P4320" s="276">
        <f>IF(O4320&lt;($G$6-1),Lähteandmed!$E$45*1.2*1.005*(($G$6-1)-O4320),0)</f>
        <v>2.9793506399999985</v>
      </c>
    </row>
    <row r="4321" spans="2:16">
      <c r="B4321" s="113">
        <v>4317</v>
      </c>
      <c r="C4321" s="113">
        <v>14.9</v>
      </c>
      <c r="D4321" s="276" t="str">
        <f t="shared" si="134"/>
        <v>0</v>
      </c>
      <c r="L4321" s="114">
        <f>IF(C4321&lt;$G$6,Lähteandmed!$E$45*1.2*1.005*($G$6-O4321),0)</f>
        <v>5.4329335199999989</v>
      </c>
      <c r="M4321" s="276" t="str">
        <f>IF(($G$4-Lähteandmed!$H$45*(Kraadpäevad!$G$4-Kraadpäevad!C4321))&gt;Lähteandmed!$I$45,($G$4-Lähteandmed!$H$45*(Kraadpäevad!$G$4-Kraadpäevad!C4321)),Lähteandmed!$I$45)</f>
        <v/>
      </c>
      <c r="N4321" s="114">
        <f>IFERROR(($G$4-M4321)/($G$4-C4321),Lähteandmed!$H$45)</f>
        <v>0</v>
      </c>
      <c r="O4321" s="276">
        <f t="shared" si="135"/>
        <v>14.9</v>
      </c>
      <c r="P4321" s="276">
        <f>IF(O4321&lt;($G$6-1),Lähteandmed!$E$45*1.2*1.005*(($G$6-1)-O4321),0)</f>
        <v>3.680374319999999</v>
      </c>
    </row>
    <row r="4322" spans="2:16">
      <c r="B4322" s="113">
        <v>4318</v>
      </c>
      <c r="C4322" s="113">
        <v>13.7</v>
      </c>
      <c r="D4322" s="276" t="str">
        <f t="shared" si="134"/>
        <v>0</v>
      </c>
      <c r="L4322" s="114">
        <f>IF(C4322&lt;$G$6,Lähteandmed!$E$45*1.2*1.005*($G$6-O4322),0)</f>
        <v>7.5360045600000003</v>
      </c>
      <c r="M4322" s="276" t="str">
        <f>IF(($G$4-Lähteandmed!$H$45*(Kraadpäevad!$G$4-Kraadpäevad!C4322))&gt;Lähteandmed!$I$45,($G$4-Lähteandmed!$H$45*(Kraadpäevad!$G$4-Kraadpäevad!C4322)),Lähteandmed!$I$45)</f>
        <v/>
      </c>
      <c r="N4322" s="114">
        <f>IFERROR(($G$4-M4322)/($G$4-C4322),Lähteandmed!$H$45)</f>
        <v>0</v>
      </c>
      <c r="O4322" s="276">
        <f t="shared" si="135"/>
        <v>13.7</v>
      </c>
      <c r="P4322" s="276">
        <f>IF(O4322&lt;($G$6-1),Lähteandmed!$E$45*1.2*1.005*(($G$6-1)-O4322),0)</f>
        <v>5.7834453600000009</v>
      </c>
    </row>
    <row r="4323" spans="2:16">
      <c r="B4323" s="113">
        <v>4319</v>
      </c>
      <c r="C4323" s="113">
        <v>12.4</v>
      </c>
      <c r="D4323" s="276" t="str">
        <f t="shared" si="134"/>
        <v>0</v>
      </c>
      <c r="L4323" s="114">
        <f>IF(C4323&lt;$G$6,Lähteandmed!$E$45*1.2*1.005*($G$6-O4323),0)</f>
        <v>9.8143315199999979</v>
      </c>
      <c r="M4323" s="276" t="str">
        <f>IF(($G$4-Lähteandmed!$H$45*(Kraadpäevad!$G$4-Kraadpäevad!C4323))&gt;Lähteandmed!$I$45,($G$4-Lähteandmed!$H$45*(Kraadpäevad!$G$4-Kraadpäevad!C4323)),Lähteandmed!$I$45)</f>
        <v/>
      </c>
      <c r="N4323" s="114">
        <f>IFERROR(($G$4-M4323)/($G$4-C4323),Lähteandmed!$H$45)</f>
        <v>0</v>
      </c>
      <c r="O4323" s="276">
        <f t="shared" si="135"/>
        <v>12.4</v>
      </c>
      <c r="P4323" s="276">
        <f>IF(O4323&lt;($G$6-1),Lähteandmed!$E$45*1.2*1.005*(($G$6-1)-O4323),0)</f>
        <v>8.0617723199999993</v>
      </c>
    </row>
    <row r="4324" spans="2:16">
      <c r="B4324" s="113">
        <v>4320</v>
      </c>
      <c r="C4324" s="113">
        <v>11.2</v>
      </c>
      <c r="D4324" s="276" t="str">
        <f t="shared" si="134"/>
        <v>0</v>
      </c>
      <c r="L4324" s="114">
        <f>IF(C4324&lt;$G$6,Lähteandmed!$E$45*1.2*1.005*($G$6-O4324),0)</f>
        <v>11.917402560000001</v>
      </c>
      <c r="M4324" s="276" t="str">
        <f>IF(($G$4-Lähteandmed!$H$45*(Kraadpäevad!$G$4-Kraadpäevad!C4324))&gt;Lähteandmed!$I$45,($G$4-Lähteandmed!$H$45*(Kraadpäevad!$G$4-Kraadpäevad!C4324)),Lähteandmed!$I$45)</f>
        <v/>
      </c>
      <c r="N4324" s="114">
        <f>IFERROR(($G$4-M4324)/($G$4-C4324),Lähteandmed!$H$45)</f>
        <v>0</v>
      </c>
      <c r="O4324" s="276">
        <f t="shared" si="135"/>
        <v>11.2</v>
      </c>
      <c r="P4324" s="276">
        <f>IF(O4324&lt;($G$6-1),Lähteandmed!$E$45*1.2*1.005*(($G$6-1)-O4324),0)</f>
        <v>10.164843360000001</v>
      </c>
    </row>
    <row r="4325" spans="2:16">
      <c r="B4325" s="113">
        <v>4321</v>
      </c>
      <c r="C4325" s="113">
        <v>10.9</v>
      </c>
      <c r="D4325" s="276" t="str">
        <f t="shared" si="134"/>
        <v>0</v>
      </c>
      <c r="L4325" s="114">
        <f>IF(C4325&lt;$G$6,Lähteandmed!$E$45*1.2*1.005*($G$6-O4325),0)</f>
        <v>12.443170319999998</v>
      </c>
      <c r="M4325" s="276" t="str">
        <f>IF(($G$4-Lähteandmed!$H$45*(Kraadpäevad!$G$4-Kraadpäevad!C4325))&gt;Lähteandmed!$I$45,($G$4-Lähteandmed!$H$45*(Kraadpäevad!$G$4-Kraadpäevad!C4325)),Lähteandmed!$I$45)</f>
        <v/>
      </c>
      <c r="N4325" s="114">
        <f>IFERROR(($G$4-M4325)/($G$4-C4325),Lähteandmed!$H$45)</f>
        <v>0</v>
      </c>
      <c r="O4325" s="276">
        <f t="shared" si="135"/>
        <v>10.9</v>
      </c>
      <c r="P4325" s="276">
        <f>IF(O4325&lt;($G$6-1),Lähteandmed!$E$45*1.2*1.005*(($G$6-1)-O4325),0)</f>
        <v>10.690611119999998</v>
      </c>
    </row>
    <row r="4326" spans="2:16">
      <c r="B4326" s="113">
        <v>4322</v>
      </c>
      <c r="C4326" s="113">
        <v>10.5</v>
      </c>
      <c r="D4326" s="276" t="str">
        <f t="shared" si="134"/>
        <v>0</v>
      </c>
      <c r="L4326" s="114">
        <f>IF(C4326&lt;$G$6,Lähteandmed!$E$45*1.2*1.005*($G$6-O4326),0)</f>
        <v>13.144193999999999</v>
      </c>
      <c r="M4326" s="276" t="str">
        <f>IF(($G$4-Lähteandmed!$H$45*(Kraadpäevad!$G$4-Kraadpäevad!C4326))&gt;Lähteandmed!$I$45,($G$4-Lähteandmed!$H$45*(Kraadpäevad!$G$4-Kraadpäevad!C4326)),Lähteandmed!$I$45)</f>
        <v/>
      </c>
      <c r="N4326" s="114">
        <f>IFERROR(($G$4-M4326)/($G$4-C4326),Lähteandmed!$H$45)</f>
        <v>0</v>
      </c>
      <c r="O4326" s="276">
        <f t="shared" si="135"/>
        <v>10.5</v>
      </c>
      <c r="P4326" s="276">
        <f>IF(O4326&lt;($G$6-1),Lähteandmed!$E$45*1.2*1.005*(($G$6-1)-O4326),0)</f>
        <v>11.391634799999999</v>
      </c>
    </row>
    <row r="4327" spans="2:16">
      <c r="B4327" s="113">
        <v>4323</v>
      </c>
      <c r="C4327" s="113">
        <v>10.199999999999999</v>
      </c>
      <c r="D4327" s="276" t="str">
        <f t="shared" si="134"/>
        <v>0</v>
      </c>
      <c r="L4327" s="114">
        <f>IF(C4327&lt;$G$6,Lähteandmed!$E$45*1.2*1.005*($G$6-O4327),0)</f>
        <v>13.66996176</v>
      </c>
      <c r="M4327" s="276" t="str">
        <f>IF(($G$4-Lähteandmed!$H$45*(Kraadpäevad!$G$4-Kraadpäevad!C4327))&gt;Lähteandmed!$I$45,($G$4-Lähteandmed!$H$45*(Kraadpäevad!$G$4-Kraadpäevad!C4327)),Lähteandmed!$I$45)</f>
        <v/>
      </c>
      <c r="N4327" s="114">
        <f>IFERROR(($G$4-M4327)/($G$4-C4327),Lähteandmed!$H$45)</f>
        <v>0</v>
      </c>
      <c r="O4327" s="276">
        <f t="shared" si="135"/>
        <v>10.199999999999999</v>
      </c>
      <c r="P4327" s="276">
        <f>IF(O4327&lt;($G$6-1),Lähteandmed!$E$45*1.2*1.005*(($G$6-1)-O4327),0)</f>
        <v>11.917402560000001</v>
      </c>
    </row>
    <row r="4328" spans="2:16">
      <c r="B4328" s="113">
        <v>4324</v>
      </c>
      <c r="C4328" s="113">
        <v>10.1</v>
      </c>
      <c r="D4328" s="276" t="str">
        <f t="shared" si="134"/>
        <v>0</v>
      </c>
      <c r="L4328" s="114">
        <f>IF(C4328&lt;$G$6,Lähteandmed!$E$45*1.2*1.005*($G$6-O4328),0)</f>
        <v>13.845217679999999</v>
      </c>
      <c r="M4328" s="276" t="str">
        <f>IF(($G$4-Lähteandmed!$H$45*(Kraadpäevad!$G$4-Kraadpäevad!C4328))&gt;Lähteandmed!$I$45,($G$4-Lähteandmed!$H$45*(Kraadpäevad!$G$4-Kraadpäevad!C4328)),Lähteandmed!$I$45)</f>
        <v/>
      </c>
      <c r="N4328" s="114">
        <f>IFERROR(($G$4-M4328)/($G$4-C4328),Lähteandmed!$H$45)</f>
        <v>0</v>
      </c>
      <c r="O4328" s="276">
        <f t="shared" si="135"/>
        <v>10.1</v>
      </c>
      <c r="P4328" s="276">
        <f>IF(O4328&lt;($G$6-1),Lähteandmed!$E$45*1.2*1.005*(($G$6-1)-O4328),0)</f>
        <v>12.092658479999999</v>
      </c>
    </row>
    <row r="4329" spans="2:16">
      <c r="B4329" s="113">
        <v>4325</v>
      </c>
      <c r="C4329" s="113">
        <v>10.1</v>
      </c>
      <c r="D4329" s="276" t="str">
        <f t="shared" si="134"/>
        <v>0</v>
      </c>
      <c r="L4329" s="114">
        <f>IF(C4329&lt;$G$6,Lähteandmed!$E$45*1.2*1.005*($G$6-O4329),0)</f>
        <v>13.845217679999999</v>
      </c>
      <c r="M4329" s="276" t="str">
        <f>IF(($G$4-Lähteandmed!$H$45*(Kraadpäevad!$G$4-Kraadpäevad!C4329))&gt;Lähteandmed!$I$45,($G$4-Lähteandmed!$H$45*(Kraadpäevad!$G$4-Kraadpäevad!C4329)),Lähteandmed!$I$45)</f>
        <v/>
      </c>
      <c r="N4329" s="114">
        <f>IFERROR(($G$4-M4329)/($G$4-C4329),Lähteandmed!$H$45)</f>
        <v>0</v>
      </c>
      <c r="O4329" s="276">
        <f t="shared" si="135"/>
        <v>10.1</v>
      </c>
      <c r="P4329" s="276">
        <f>IF(O4329&lt;($G$6-1),Lähteandmed!$E$45*1.2*1.005*(($G$6-1)-O4329),0)</f>
        <v>12.092658479999999</v>
      </c>
    </row>
    <row r="4330" spans="2:16">
      <c r="B4330" s="113">
        <v>4326</v>
      </c>
      <c r="C4330" s="113">
        <v>10</v>
      </c>
      <c r="D4330" s="276" t="str">
        <f t="shared" si="134"/>
        <v>0</v>
      </c>
      <c r="L4330" s="114">
        <f>IF(C4330&lt;$G$6,Lähteandmed!$E$45*1.2*1.005*($G$6-O4330),0)</f>
        <v>14.020473599999999</v>
      </c>
      <c r="M4330" s="276" t="str">
        <f>IF(($G$4-Lähteandmed!$H$45*(Kraadpäevad!$G$4-Kraadpäevad!C4330))&gt;Lähteandmed!$I$45,($G$4-Lähteandmed!$H$45*(Kraadpäevad!$G$4-Kraadpäevad!C4330)),Lähteandmed!$I$45)</f>
        <v/>
      </c>
      <c r="N4330" s="114">
        <f>IFERROR(($G$4-M4330)/($G$4-C4330),Lähteandmed!$H$45)</f>
        <v>0</v>
      </c>
      <c r="O4330" s="276">
        <f t="shared" si="135"/>
        <v>10</v>
      </c>
      <c r="P4330" s="276">
        <f>IF(O4330&lt;($G$6-1),Lähteandmed!$E$45*1.2*1.005*(($G$6-1)-O4330),0)</f>
        <v>12.267914399999999</v>
      </c>
    </row>
    <row r="4331" spans="2:16">
      <c r="B4331" s="113">
        <v>4327</v>
      </c>
      <c r="C4331" s="113">
        <v>10.8</v>
      </c>
      <c r="D4331" s="276" t="str">
        <f t="shared" si="134"/>
        <v>0</v>
      </c>
      <c r="L4331" s="114">
        <f>IF(C4331&lt;$G$6,Lähteandmed!$E$45*1.2*1.005*($G$6-O4331),0)</f>
        <v>12.618426239999998</v>
      </c>
      <c r="M4331" s="276" t="str">
        <f>IF(($G$4-Lähteandmed!$H$45*(Kraadpäevad!$G$4-Kraadpäevad!C4331))&gt;Lähteandmed!$I$45,($G$4-Lähteandmed!$H$45*(Kraadpäevad!$G$4-Kraadpäevad!C4331)),Lähteandmed!$I$45)</f>
        <v/>
      </c>
      <c r="N4331" s="114">
        <f>IFERROR(($G$4-M4331)/($G$4-C4331),Lähteandmed!$H$45)</f>
        <v>0</v>
      </c>
      <c r="O4331" s="276">
        <f t="shared" si="135"/>
        <v>10.8</v>
      </c>
      <c r="P4331" s="276">
        <f>IF(O4331&lt;($G$6-1),Lähteandmed!$E$45*1.2*1.005*(($G$6-1)-O4331),0)</f>
        <v>10.865867039999998</v>
      </c>
    </row>
    <row r="4332" spans="2:16">
      <c r="B4332" s="113">
        <v>4328</v>
      </c>
      <c r="C4332" s="113">
        <v>11.5</v>
      </c>
      <c r="D4332" s="276" t="str">
        <f t="shared" si="134"/>
        <v>0</v>
      </c>
      <c r="L4332" s="114">
        <f>IF(C4332&lt;$G$6,Lähteandmed!$E$45*1.2*1.005*($G$6-O4332),0)</f>
        <v>11.391634799999999</v>
      </c>
      <c r="M4332" s="276" t="str">
        <f>IF(($G$4-Lähteandmed!$H$45*(Kraadpäevad!$G$4-Kraadpäevad!C4332))&gt;Lähteandmed!$I$45,($G$4-Lähteandmed!$H$45*(Kraadpäevad!$G$4-Kraadpäevad!C4332)),Lähteandmed!$I$45)</f>
        <v/>
      </c>
      <c r="N4332" s="114">
        <f>IFERROR(($G$4-M4332)/($G$4-C4332),Lähteandmed!$H$45)</f>
        <v>0</v>
      </c>
      <c r="O4332" s="276">
        <f t="shared" si="135"/>
        <v>11.5</v>
      </c>
      <c r="P4332" s="276">
        <f>IF(O4332&lt;($G$6-1),Lähteandmed!$E$45*1.2*1.005*(($G$6-1)-O4332),0)</f>
        <v>9.6390756</v>
      </c>
    </row>
    <row r="4333" spans="2:16">
      <c r="B4333" s="113">
        <v>4329</v>
      </c>
      <c r="C4333" s="113">
        <v>12.3</v>
      </c>
      <c r="D4333" s="276" t="str">
        <f t="shared" si="134"/>
        <v>0</v>
      </c>
      <c r="L4333" s="114">
        <f>IF(C4333&lt;$G$6,Lähteandmed!$E$45*1.2*1.005*($G$6-O4333),0)</f>
        <v>9.9895874399999975</v>
      </c>
      <c r="M4333" s="276" t="str">
        <f>IF(($G$4-Lähteandmed!$H$45*(Kraadpäevad!$G$4-Kraadpäevad!C4333))&gt;Lähteandmed!$I$45,($G$4-Lähteandmed!$H$45*(Kraadpäevad!$G$4-Kraadpäevad!C4333)),Lähteandmed!$I$45)</f>
        <v/>
      </c>
      <c r="N4333" s="114">
        <f>IFERROR(($G$4-M4333)/($G$4-C4333),Lähteandmed!$H$45)</f>
        <v>0</v>
      </c>
      <c r="O4333" s="276">
        <f t="shared" si="135"/>
        <v>12.3</v>
      </c>
      <c r="P4333" s="276">
        <f>IF(O4333&lt;($G$6-1),Lähteandmed!$E$45*1.2*1.005*(($G$6-1)-O4333),0)</f>
        <v>8.237028239999999</v>
      </c>
    </row>
    <row r="4334" spans="2:16">
      <c r="B4334" s="113">
        <v>4330</v>
      </c>
      <c r="C4334" s="113">
        <v>12.5</v>
      </c>
      <c r="D4334" s="276" t="str">
        <f t="shared" si="134"/>
        <v>0</v>
      </c>
      <c r="L4334" s="114">
        <f>IF(C4334&lt;$G$6,Lähteandmed!$E$45*1.2*1.005*($G$6-O4334),0)</f>
        <v>9.6390756</v>
      </c>
      <c r="M4334" s="276" t="str">
        <f>IF(($G$4-Lähteandmed!$H$45*(Kraadpäevad!$G$4-Kraadpäevad!C4334))&gt;Lähteandmed!$I$45,($G$4-Lähteandmed!$H$45*(Kraadpäevad!$G$4-Kraadpäevad!C4334)),Lähteandmed!$I$45)</f>
        <v/>
      </c>
      <c r="N4334" s="114">
        <f>IFERROR(($G$4-M4334)/($G$4-C4334),Lähteandmed!$H$45)</f>
        <v>0</v>
      </c>
      <c r="O4334" s="276">
        <f t="shared" si="135"/>
        <v>12.5</v>
      </c>
      <c r="P4334" s="276">
        <f>IF(O4334&lt;($G$6-1),Lähteandmed!$E$45*1.2*1.005*(($G$6-1)-O4334),0)</f>
        <v>7.8865163999999996</v>
      </c>
    </row>
    <row r="4335" spans="2:16">
      <c r="B4335" s="113">
        <v>4331</v>
      </c>
      <c r="C4335" s="113">
        <v>12.7</v>
      </c>
      <c r="D4335" s="276" t="str">
        <f t="shared" si="134"/>
        <v>0</v>
      </c>
      <c r="L4335" s="114">
        <f>IF(C4335&lt;$G$6,Lähteandmed!$E$45*1.2*1.005*($G$6-O4335),0)</f>
        <v>9.2885637600000006</v>
      </c>
      <c r="M4335" s="276" t="str">
        <f>IF(($G$4-Lähteandmed!$H$45*(Kraadpäevad!$G$4-Kraadpäevad!C4335))&gt;Lähteandmed!$I$45,($G$4-Lähteandmed!$H$45*(Kraadpäevad!$G$4-Kraadpäevad!C4335)),Lähteandmed!$I$45)</f>
        <v/>
      </c>
      <c r="N4335" s="114">
        <f>IFERROR(($G$4-M4335)/($G$4-C4335),Lähteandmed!$H$45)</f>
        <v>0</v>
      </c>
      <c r="O4335" s="276">
        <f t="shared" si="135"/>
        <v>12.7</v>
      </c>
      <c r="P4335" s="276">
        <f>IF(O4335&lt;($G$6-1),Lähteandmed!$E$45*1.2*1.005*(($G$6-1)-O4335),0)</f>
        <v>7.5360045600000003</v>
      </c>
    </row>
    <row r="4336" spans="2:16">
      <c r="B4336" s="113">
        <v>4332</v>
      </c>
      <c r="C4336" s="113">
        <v>12.9</v>
      </c>
      <c r="D4336" s="276" t="str">
        <f t="shared" si="134"/>
        <v>0</v>
      </c>
      <c r="L4336" s="114">
        <f>IF(C4336&lt;$G$6,Lähteandmed!$E$45*1.2*1.005*($G$6-O4336),0)</f>
        <v>8.9380519199999995</v>
      </c>
      <c r="M4336" s="276" t="str">
        <f>IF(($G$4-Lähteandmed!$H$45*(Kraadpäevad!$G$4-Kraadpäevad!C4336))&gt;Lähteandmed!$I$45,($G$4-Lähteandmed!$H$45*(Kraadpäevad!$G$4-Kraadpäevad!C4336)),Lähteandmed!$I$45)</f>
        <v/>
      </c>
      <c r="N4336" s="114">
        <f>IFERROR(($G$4-M4336)/($G$4-C4336),Lähteandmed!$H$45)</f>
        <v>0</v>
      </c>
      <c r="O4336" s="276">
        <f t="shared" si="135"/>
        <v>12.9</v>
      </c>
      <c r="P4336" s="276">
        <f>IF(O4336&lt;($G$6-1),Lähteandmed!$E$45*1.2*1.005*(($G$6-1)-O4336),0)</f>
        <v>7.1854927199999992</v>
      </c>
    </row>
    <row r="4337" spans="2:16">
      <c r="B4337" s="113">
        <v>4333</v>
      </c>
      <c r="C4337" s="113">
        <v>13.5</v>
      </c>
      <c r="D4337" s="276" t="str">
        <f t="shared" si="134"/>
        <v>0</v>
      </c>
      <c r="L4337" s="114">
        <f>IF(C4337&lt;$G$6,Lähteandmed!$E$45*1.2*1.005*($G$6-O4337),0)</f>
        <v>7.8865163999999996</v>
      </c>
      <c r="M4337" s="276" t="str">
        <f>IF(($G$4-Lähteandmed!$H$45*(Kraadpäevad!$G$4-Kraadpäevad!C4337))&gt;Lähteandmed!$I$45,($G$4-Lähteandmed!$H$45*(Kraadpäevad!$G$4-Kraadpäevad!C4337)),Lähteandmed!$I$45)</f>
        <v/>
      </c>
      <c r="N4337" s="114">
        <f>IFERROR(($G$4-M4337)/($G$4-C4337),Lähteandmed!$H$45)</f>
        <v>0</v>
      </c>
      <c r="O4337" s="276">
        <f t="shared" si="135"/>
        <v>13.5</v>
      </c>
      <c r="P4337" s="276">
        <f>IF(O4337&lt;($G$6-1),Lähteandmed!$E$45*1.2*1.005*(($G$6-1)-O4337),0)</f>
        <v>6.1339571999999993</v>
      </c>
    </row>
    <row r="4338" spans="2:16">
      <c r="B4338" s="113">
        <v>4334</v>
      </c>
      <c r="C4338" s="113">
        <v>14</v>
      </c>
      <c r="D4338" s="276" t="str">
        <f t="shared" si="134"/>
        <v>0</v>
      </c>
      <c r="L4338" s="114">
        <f>IF(C4338&lt;$G$6,Lähteandmed!$E$45*1.2*1.005*($G$6-O4338),0)</f>
        <v>7.0102367999999995</v>
      </c>
      <c r="M4338" s="276" t="str">
        <f>IF(($G$4-Lähteandmed!$H$45*(Kraadpäevad!$G$4-Kraadpäevad!C4338))&gt;Lähteandmed!$I$45,($G$4-Lähteandmed!$H$45*(Kraadpäevad!$G$4-Kraadpäevad!C4338)),Lähteandmed!$I$45)</f>
        <v/>
      </c>
      <c r="N4338" s="114">
        <f>IFERROR(($G$4-M4338)/($G$4-C4338),Lähteandmed!$H$45)</f>
        <v>0</v>
      </c>
      <c r="O4338" s="276">
        <f t="shared" si="135"/>
        <v>14</v>
      </c>
      <c r="P4338" s="276">
        <f>IF(O4338&lt;($G$6-1),Lähteandmed!$E$45*1.2*1.005*(($G$6-1)-O4338),0)</f>
        <v>5.2576775999999992</v>
      </c>
    </row>
    <row r="4339" spans="2:16">
      <c r="B4339" s="113">
        <v>4335</v>
      </c>
      <c r="C4339" s="113">
        <v>14.6</v>
      </c>
      <c r="D4339" s="276" t="str">
        <f t="shared" si="134"/>
        <v>0</v>
      </c>
      <c r="L4339" s="114">
        <f>IF(C4339&lt;$G$6,Lähteandmed!$E$45*1.2*1.005*($G$6-O4339),0)</f>
        <v>5.9587012800000005</v>
      </c>
      <c r="M4339" s="276" t="str">
        <f>IF(($G$4-Lähteandmed!$H$45*(Kraadpäevad!$G$4-Kraadpäevad!C4339))&gt;Lähteandmed!$I$45,($G$4-Lähteandmed!$H$45*(Kraadpäevad!$G$4-Kraadpäevad!C4339)),Lähteandmed!$I$45)</f>
        <v/>
      </c>
      <c r="N4339" s="114">
        <f>IFERROR(($G$4-M4339)/($G$4-C4339),Lähteandmed!$H$45)</f>
        <v>0</v>
      </c>
      <c r="O4339" s="276">
        <f t="shared" si="135"/>
        <v>14.6</v>
      </c>
      <c r="P4339" s="276">
        <f>IF(O4339&lt;($G$6-1),Lähteandmed!$E$45*1.2*1.005*(($G$6-1)-O4339),0)</f>
        <v>4.2061420800000002</v>
      </c>
    </row>
    <row r="4340" spans="2:16">
      <c r="B4340" s="113">
        <v>4336</v>
      </c>
      <c r="C4340" s="113">
        <v>14.3</v>
      </c>
      <c r="D4340" s="276" t="str">
        <f t="shared" si="134"/>
        <v>0</v>
      </c>
      <c r="L4340" s="114">
        <f>IF(C4340&lt;$G$6,Lähteandmed!$E$45*1.2*1.005*($G$6-O4340),0)</f>
        <v>6.4844690399999987</v>
      </c>
      <c r="M4340" s="276" t="str">
        <f>IF(($G$4-Lähteandmed!$H$45*(Kraadpäevad!$G$4-Kraadpäevad!C4340))&gt;Lähteandmed!$I$45,($G$4-Lähteandmed!$H$45*(Kraadpäevad!$G$4-Kraadpäevad!C4340)),Lähteandmed!$I$45)</f>
        <v/>
      </c>
      <c r="N4340" s="114">
        <f>IFERROR(($G$4-M4340)/($G$4-C4340),Lähteandmed!$H$45)</f>
        <v>0</v>
      </c>
      <c r="O4340" s="276">
        <f t="shared" si="135"/>
        <v>14.3</v>
      </c>
      <c r="P4340" s="276">
        <f>IF(O4340&lt;($G$6-1),Lähteandmed!$E$45*1.2*1.005*(($G$6-1)-O4340),0)</f>
        <v>4.7319098399999984</v>
      </c>
    </row>
    <row r="4341" spans="2:16">
      <c r="B4341" s="113">
        <v>4337</v>
      </c>
      <c r="C4341" s="113">
        <v>13.8</v>
      </c>
      <c r="D4341" s="276" t="str">
        <f t="shared" si="134"/>
        <v>0</v>
      </c>
      <c r="L4341" s="114">
        <f>IF(C4341&lt;$G$6,Lähteandmed!$E$45*1.2*1.005*($G$6-O4341),0)</f>
        <v>7.360748639999998</v>
      </c>
      <c r="M4341" s="276" t="str">
        <f>IF(($G$4-Lähteandmed!$H$45*(Kraadpäevad!$G$4-Kraadpäevad!C4341))&gt;Lähteandmed!$I$45,($G$4-Lähteandmed!$H$45*(Kraadpäevad!$G$4-Kraadpäevad!C4341)),Lähteandmed!$I$45)</f>
        <v/>
      </c>
      <c r="N4341" s="114">
        <f>IFERROR(($G$4-M4341)/($G$4-C4341),Lähteandmed!$H$45)</f>
        <v>0</v>
      </c>
      <c r="O4341" s="276">
        <f t="shared" si="135"/>
        <v>13.8</v>
      </c>
      <c r="P4341" s="276">
        <f>IF(O4341&lt;($G$6-1),Lähteandmed!$E$45*1.2*1.005*(($G$6-1)-O4341),0)</f>
        <v>5.6081894399999985</v>
      </c>
    </row>
    <row r="4342" spans="2:16">
      <c r="B4342" s="113">
        <v>4338</v>
      </c>
      <c r="C4342" s="113">
        <v>13.6</v>
      </c>
      <c r="D4342" s="276" t="str">
        <f t="shared" si="134"/>
        <v>0</v>
      </c>
      <c r="L4342" s="114">
        <f>IF(C4342&lt;$G$6,Lähteandmed!$E$45*1.2*1.005*($G$6-O4342),0)</f>
        <v>7.71126048</v>
      </c>
      <c r="M4342" s="276" t="str">
        <f>IF(($G$4-Lähteandmed!$H$45*(Kraadpäevad!$G$4-Kraadpäevad!C4342))&gt;Lähteandmed!$I$45,($G$4-Lähteandmed!$H$45*(Kraadpäevad!$G$4-Kraadpäevad!C4342)),Lähteandmed!$I$45)</f>
        <v/>
      </c>
      <c r="N4342" s="114">
        <f>IFERROR(($G$4-M4342)/($G$4-C4342),Lähteandmed!$H$45)</f>
        <v>0</v>
      </c>
      <c r="O4342" s="276">
        <f t="shared" si="135"/>
        <v>13.6</v>
      </c>
      <c r="P4342" s="276">
        <f>IF(O4342&lt;($G$6-1),Lähteandmed!$E$45*1.2*1.005*(($G$6-1)-O4342),0)</f>
        <v>5.9587012800000005</v>
      </c>
    </row>
    <row r="4343" spans="2:16">
      <c r="B4343" s="113">
        <v>4339</v>
      </c>
      <c r="C4343" s="113">
        <v>13.4</v>
      </c>
      <c r="D4343" s="276" t="str">
        <f t="shared" si="134"/>
        <v>0</v>
      </c>
      <c r="L4343" s="114">
        <f>IF(C4343&lt;$G$6,Lähteandmed!$E$45*1.2*1.005*($G$6-O4343),0)</f>
        <v>8.0617723199999993</v>
      </c>
      <c r="M4343" s="276" t="str">
        <f>IF(($G$4-Lähteandmed!$H$45*(Kraadpäevad!$G$4-Kraadpäevad!C4343))&gt;Lähteandmed!$I$45,($G$4-Lähteandmed!$H$45*(Kraadpäevad!$G$4-Kraadpäevad!C4343)),Lähteandmed!$I$45)</f>
        <v/>
      </c>
      <c r="N4343" s="114">
        <f>IFERROR(($G$4-M4343)/($G$4-C4343),Lähteandmed!$H$45)</f>
        <v>0</v>
      </c>
      <c r="O4343" s="276">
        <f t="shared" si="135"/>
        <v>13.4</v>
      </c>
      <c r="P4343" s="276">
        <f>IF(O4343&lt;($G$6-1),Lähteandmed!$E$45*1.2*1.005*(($G$6-1)-O4343),0)</f>
        <v>6.309213119999999</v>
      </c>
    </row>
    <row r="4344" spans="2:16">
      <c r="B4344" s="113">
        <v>4340</v>
      </c>
      <c r="C4344" s="113">
        <v>13.2</v>
      </c>
      <c r="D4344" s="276" t="str">
        <f t="shared" si="134"/>
        <v>0</v>
      </c>
      <c r="L4344" s="114">
        <f>IF(C4344&lt;$G$6,Lähteandmed!$E$45*1.2*1.005*($G$6-O4344),0)</f>
        <v>8.4122841600000005</v>
      </c>
      <c r="M4344" s="276" t="str">
        <f>IF(($G$4-Lähteandmed!$H$45*(Kraadpäevad!$G$4-Kraadpäevad!C4344))&gt;Lähteandmed!$I$45,($G$4-Lähteandmed!$H$45*(Kraadpäevad!$G$4-Kraadpäevad!C4344)),Lähteandmed!$I$45)</f>
        <v/>
      </c>
      <c r="N4344" s="114">
        <f>IFERROR(($G$4-M4344)/($G$4-C4344),Lähteandmed!$H$45)</f>
        <v>0</v>
      </c>
      <c r="O4344" s="276">
        <f t="shared" si="135"/>
        <v>13.2</v>
      </c>
      <c r="P4344" s="276">
        <f>IF(O4344&lt;($G$6-1),Lähteandmed!$E$45*1.2*1.005*(($G$6-1)-O4344),0)</f>
        <v>6.659724960000001</v>
      </c>
    </row>
    <row r="4345" spans="2:16">
      <c r="B4345" s="113">
        <v>4341</v>
      </c>
      <c r="C4345" s="113">
        <v>12.9</v>
      </c>
      <c r="D4345" s="276" t="str">
        <f t="shared" si="134"/>
        <v>0</v>
      </c>
      <c r="L4345" s="114">
        <f>IF(C4345&lt;$G$6,Lähteandmed!$E$45*1.2*1.005*($G$6-O4345),0)</f>
        <v>8.9380519199999995</v>
      </c>
      <c r="M4345" s="276" t="str">
        <f>IF(($G$4-Lähteandmed!$H$45*(Kraadpäevad!$G$4-Kraadpäevad!C4345))&gt;Lähteandmed!$I$45,($G$4-Lähteandmed!$H$45*(Kraadpäevad!$G$4-Kraadpäevad!C4345)),Lähteandmed!$I$45)</f>
        <v/>
      </c>
      <c r="N4345" s="114">
        <f>IFERROR(($G$4-M4345)/($G$4-C4345),Lähteandmed!$H$45)</f>
        <v>0</v>
      </c>
      <c r="O4345" s="276">
        <f t="shared" si="135"/>
        <v>12.9</v>
      </c>
      <c r="P4345" s="276">
        <f>IF(O4345&lt;($G$6-1),Lähteandmed!$E$45*1.2*1.005*(($G$6-1)-O4345),0)</f>
        <v>7.1854927199999992</v>
      </c>
    </row>
    <row r="4346" spans="2:16">
      <c r="B4346" s="113">
        <v>4342</v>
      </c>
      <c r="C4346" s="113">
        <v>12.6</v>
      </c>
      <c r="D4346" s="276" t="str">
        <f t="shared" si="134"/>
        <v>0</v>
      </c>
      <c r="L4346" s="114">
        <f>IF(C4346&lt;$G$6,Lähteandmed!$E$45*1.2*1.005*($G$6-O4346),0)</f>
        <v>9.4638196800000003</v>
      </c>
      <c r="M4346" s="276" t="str">
        <f>IF(($G$4-Lähteandmed!$H$45*(Kraadpäevad!$G$4-Kraadpäevad!C4346))&gt;Lähteandmed!$I$45,($G$4-Lähteandmed!$H$45*(Kraadpäevad!$G$4-Kraadpäevad!C4346)),Lähteandmed!$I$45)</f>
        <v/>
      </c>
      <c r="N4346" s="114">
        <f>IFERROR(($G$4-M4346)/($G$4-C4346),Lähteandmed!$H$45)</f>
        <v>0</v>
      </c>
      <c r="O4346" s="276">
        <f t="shared" si="135"/>
        <v>12.6</v>
      </c>
      <c r="P4346" s="276">
        <f>IF(O4346&lt;($G$6-1),Lähteandmed!$E$45*1.2*1.005*(($G$6-1)-O4346),0)</f>
        <v>7.71126048</v>
      </c>
    </row>
    <row r="4347" spans="2:16">
      <c r="B4347" s="113">
        <v>4343</v>
      </c>
      <c r="C4347" s="113">
        <v>12.3</v>
      </c>
      <c r="D4347" s="276" t="str">
        <f t="shared" si="134"/>
        <v>0</v>
      </c>
      <c r="L4347" s="114">
        <f>IF(C4347&lt;$G$6,Lähteandmed!$E$45*1.2*1.005*($G$6-O4347),0)</f>
        <v>9.9895874399999975</v>
      </c>
      <c r="M4347" s="276" t="str">
        <f>IF(($G$4-Lähteandmed!$H$45*(Kraadpäevad!$G$4-Kraadpäevad!C4347))&gt;Lähteandmed!$I$45,($G$4-Lähteandmed!$H$45*(Kraadpäevad!$G$4-Kraadpäevad!C4347)),Lähteandmed!$I$45)</f>
        <v/>
      </c>
      <c r="N4347" s="114">
        <f>IFERROR(($G$4-M4347)/($G$4-C4347),Lähteandmed!$H$45)</f>
        <v>0</v>
      </c>
      <c r="O4347" s="276">
        <f t="shared" si="135"/>
        <v>12.3</v>
      </c>
      <c r="P4347" s="276">
        <f>IF(O4347&lt;($G$6-1),Lähteandmed!$E$45*1.2*1.005*(($G$6-1)-O4347),0)</f>
        <v>8.237028239999999</v>
      </c>
    </row>
    <row r="4348" spans="2:16">
      <c r="B4348" s="113">
        <v>4344</v>
      </c>
      <c r="C4348" s="113">
        <v>12.1</v>
      </c>
      <c r="D4348" s="276" t="str">
        <f t="shared" si="134"/>
        <v>0</v>
      </c>
      <c r="L4348" s="114">
        <f>IF(C4348&lt;$G$6,Lähteandmed!$E$45*1.2*1.005*($G$6-O4348),0)</f>
        <v>10.34009928</v>
      </c>
      <c r="M4348" s="276" t="str">
        <f>IF(($G$4-Lähteandmed!$H$45*(Kraadpäevad!$G$4-Kraadpäevad!C4348))&gt;Lähteandmed!$I$45,($G$4-Lähteandmed!$H$45*(Kraadpäevad!$G$4-Kraadpäevad!C4348)),Lähteandmed!$I$45)</f>
        <v/>
      </c>
      <c r="N4348" s="114">
        <f>IFERROR(($G$4-M4348)/($G$4-C4348),Lähteandmed!$H$45)</f>
        <v>0</v>
      </c>
      <c r="O4348" s="276">
        <f t="shared" si="135"/>
        <v>12.1</v>
      </c>
      <c r="P4348" s="276">
        <f>IF(O4348&lt;($G$6-1),Lähteandmed!$E$45*1.2*1.005*(($G$6-1)-O4348),0)</f>
        <v>8.5875400800000001</v>
      </c>
    </row>
    <row r="4349" spans="2:16">
      <c r="B4349" s="113">
        <v>4345</v>
      </c>
      <c r="C4349" s="113">
        <v>11.8</v>
      </c>
      <c r="D4349" s="276" t="str">
        <f t="shared" si="134"/>
        <v>0</v>
      </c>
      <c r="L4349" s="114">
        <f>IF(C4349&lt;$G$6,Lähteandmed!$E$45*1.2*1.005*($G$6-O4349),0)</f>
        <v>10.865867039999998</v>
      </c>
      <c r="M4349" s="276" t="str">
        <f>IF(($G$4-Lähteandmed!$H$45*(Kraadpäevad!$G$4-Kraadpäevad!C4349))&gt;Lähteandmed!$I$45,($G$4-Lähteandmed!$H$45*(Kraadpäevad!$G$4-Kraadpäevad!C4349)),Lähteandmed!$I$45)</f>
        <v/>
      </c>
      <c r="N4349" s="114">
        <f>IFERROR(($G$4-M4349)/($G$4-C4349),Lähteandmed!$H$45)</f>
        <v>0</v>
      </c>
      <c r="O4349" s="276">
        <f t="shared" si="135"/>
        <v>11.8</v>
      </c>
      <c r="P4349" s="276">
        <f>IF(O4349&lt;($G$6-1),Lähteandmed!$E$45*1.2*1.005*(($G$6-1)-O4349),0)</f>
        <v>9.1133078399999974</v>
      </c>
    </row>
    <row r="4350" spans="2:16">
      <c r="B4350" s="113">
        <v>4346</v>
      </c>
      <c r="C4350" s="113">
        <v>11.6</v>
      </c>
      <c r="D4350" s="276" t="str">
        <f t="shared" si="134"/>
        <v>0</v>
      </c>
      <c r="L4350" s="114">
        <f>IF(C4350&lt;$G$6,Lähteandmed!$E$45*1.2*1.005*($G$6-O4350),0)</f>
        <v>11.216378880000001</v>
      </c>
      <c r="M4350" s="276" t="str">
        <f>IF(($G$4-Lähteandmed!$H$45*(Kraadpäevad!$G$4-Kraadpäevad!C4350))&gt;Lähteandmed!$I$45,($G$4-Lähteandmed!$H$45*(Kraadpäevad!$G$4-Kraadpäevad!C4350)),Lähteandmed!$I$45)</f>
        <v/>
      </c>
      <c r="N4350" s="114">
        <f>IFERROR(($G$4-M4350)/($G$4-C4350),Lähteandmed!$H$45)</f>
        <v>0</v>
      </c>
      <c r="O4350" s="276">
        <f t="shared" si="135"/>
        <v>11.6</v>
      </c>
      <c r="P4350" s="276">
        <f>IF(O4350&lt;($G$6-1),Lähteandmed!$E$45*1.2*1.005*(($G$6-1)-O4350),0)</f>
        <v>9.4638196800000003</v>
      </c>
    </row>
    <row r="4351" spans="2:16">
      <c r="B4351" s="113">
        <v>4347</v>
      </c>
      <c r="C4351" s="113">
        <v>11.4</v>
      </c>
      <c r="D4351" s="276" t="str">
        <f t="shared" si="134"/>
        <v>0</v>
      </c>
      <c r="L4351" s="114">
        <f>IF(C4351&lt;$G$6,Lähteandmed!$E$45*1.2*1.005*($G$6-O4351),0)</f>
        <v>11.566890719999998</v>
      </c>
      <c r="M4351" s="276" t="str">
        <f>IF(($G$4-Lähteandmed!$H$45*(Kraadpäevad!$G$4-Kraadpäevad!C4351))&gt;Lähteandmed!$I$45,($G$4-Lähteandmed!$H$45*(Kraadpäevad!$G$4-Kraadpäevad!C4351)),Lähteandmed!$I$45)</f>
        <v/>
      </c>
      <c r="N4351" s="114">
        <f>IFERROR(($G$4-M4351)/($G$4-C4351),Lähteandmed!$H$45)</f>
        <v>0</v>
      </c>
      <c r="O4351" s="276">
        <f t="shared" si="135"/>
        <v>11.4</v>
      </c>
      <c r="P4351" s="276">
        <f>IF(O4351&lt;($G$6-1),Lähteandmed!$E$45*1.2*1.005*(($G$6-1)-O4351),0)</f>
        <v>9.8143315199999979</v>
      </c>
    </row>
    <row r="4352" spans="2:16">
      <c r="B4352" s="113">
        <v>4348</v>
      </c>
      <c r="C4352" s="113">
        <v>11.3</v>
      </c>
      <c r="D4352" s="276" t="str">
        <f t="shared" si="134"/>
        <v>0</v>
      </c>
      <c r="L4352" s="114">
        <f>IF(C4352&lt;$G$6,Lähteandmed!$E$45*1.2*1.005*($G$6-O4352),0)</f>
        <v>11.742146639999998</v>
      </c>
      <c r="M4352" s="276" t="str">
        <f>IF(($G$4-Lähteandmed!$H$45*(Kraadpäevad!$G$4-Kraadpäevad!C4352))&gt;Lähteandmed!$I$45,($G$4-Lähteandmed!$H$45*(Kraadpäevad!$G$4-Kraadpäevad!C4352)),Lähteandmed!$I$45)</f>
        <v/>
      </c>
      <c r="N4352" s="114">
        <f>IFERROR(($G$4-M4352)/($G$4-C4352),Lähteandmed!$H$45)</f>
        <v>0</v>
      </c>
      <c r="O4352" s="276">
        <f t="shared" si="135"/>
        <v>11.3</v>
      </c>
      <c r="P4352" s="276">
        <f>IF(O4352&lt;($G$6-1),Lähteandmed!$E$45*1.2*1.005*(($G$6-1)-O4352),0)</f>
        <v>9.9895874399999975</v>
      </c>
    </row>
    <row r="4353" spans="2:16">
      <c r="B4353" s="113">
        <v>4349</v>
      </c>
      <c r="C4353" s="113">
        <v>11.2</v>
      </c>
      <c r="D4353" s="276" t="str">
        <f t="shared" si="134"/>
        <v>0</v>
      </c>
      <c r="L4353" s="114">
        <f>IF(C4353&lt;$G$6,Lähteandmed!$E$45*1.2*1.005*($G$6-O4353),0)</f>
        <v>11.917402560000001</v>
      </c>
      <c r="M4353" s="276" t="str">
        <f>IF(($G$4-Lähteandmed!$H$45*(Kraadpäevad!$G$4-Kraadpäevad!C4353))&gt;Lähteandmed!$I$45,($G$4-Lähteandmed!$H$45*(Kraadpäevad!$G$4-Kraadpäevad!C4353)),Lähteandmed!$I$45)</f>
        <v/>
      </c>
      <c r="N4353" s="114">
        <f>IFERROR(($G$4-M4353)/($G$4-C4353),Lähteandmed!$H$45)</f>
        <v>0</v>
      </c>
      <c r="O4353" s="276">
        <f t="shared" si="135"/>
        <v>11.2</v>
      </c>
      <c r="P4353" s="276">
        <f>IF(O4353&lt;($G$6-1),Lähteandmed!$E$45*1.2*1.005*(($G$6-1)-O4353),0)</f>
        <v>10.164843360000001</v>
      </c>
    </row>
    <row r="4354" spans="2:16">
      <c r="B4354" s="113">
        <v>4350</v>
      </c>
      <c r="C4354" s="113">
        <v>11.3</v>
      </c>
      <c r="D4354" s="276" t="str">
        <f t="shared" si="134"/>
        <v>0</v>
      </c>
      <c r="L4354" s="114">
        <f>IF(C4354&lt;$G$6,Lähteandmed!$E$45*1.2*1.005*($G$6-O4354),0)</f>
        <v>11.742146639999998</v>
      </c>
      <c r="M4354" s="276" t="str">
        <f>IF(($G$4-Lähteandmed!$H$45*(Kraadpäevad!$G$4-Kraadpäevad!C4354))&gt;Lähteandmed!$I$45,($G$4-Lähteandmed!$H$45*(Kraadpäevad!$G$4-Kraadpäevad!C4354)),Lähteandmed!$I$45)</f>
        <v/>
      </c>
      <c r="N4354" s="114">
        <f>IFERROR(($G$4-M4354)/($G$4-C4354),Lähteandmed!$H$45)</f>
        <v>0</v>
      </c>
      <c r="O4354" s="276">
        <f t="shared" si="135"/>
        <v>11.3</v>
      </c>
      <c r="P4354" s="276">
        <f>IF(O4354&lt;($G$6-1),Lähteandmed!$E$45*1.2*1.005*(($G$6-1)-O4354),0)</f>
        <v>9.9895874399999975</v>
      </c>
    </row>
    <row r="4355" spans="2:16">
      <c r="B4355" s="113">
        <v>4351</v>
      </c>
      <c r="C4355" s="113">
        <v>11.4</v>
      </c>
      <c r="D4355" s="276" t="str">
        <f t="shared" si="134"/>
        <v>0</v>
      </c>
      <c r="L4355" s="114">
        <f>IF(C4355&lt;$G$6,Lähteandmed!$E$45*1.2*1.005*($G$6-O4355),0)</f>
        <v>11.566890719999998</v>
      </c>
      <c r="M4355" s="276" t="str">
        <f>IF(($G$4-Lähteandmed!$H$45*(Kraadpäevad!$G$4-Kraadpäevad!C4355))&gt;Lähteandmed!$I$45,($G$4-Lähteandmed!$H$45*(Kraadpäevad!$G$4-Kraadpäevad!C4355)),Lähteandmed!$I$45)</f>
        <v/>
      </c>
      <c r="N4355" s="114">
        <f>IFERROR(($G$4-M4355)/($G$4-C4355),Lähteandmed!$H$45)</f>
        <v>0</v>
      </c>
      <c r="O4355" s="276">
        <f t="shared" si="135"/>
        <v>11.4</v>
      </c>
      <c r="P4355" s="276">
        <f>IF(O4355&lt;($G$6-1),Lähteandmed!$E$45*1.2*1.005*(($G$6-1)-O4355),0)</f>
        <v>9.8143315199999979</v>
      </c>
    </row>
    <row r="4356" spans="2:16">
      <c r="B4356" s="113">
        <v>4352</v>
      </c>
      <c r="C4356" s="113">
        <v>11.5</v>
      </c>
      <c r="D4356" s="276" t="str">
        <f t="shared" ref="D4356:D4419" si="136">IFERROR(IF($G$5-C4356&gt;0,$G$5-C4356,"0"),0)</f>
        <v>0</v>
      </c>
      <c r="L4356" s="114">
        <f>IF(C4356&lt;$G$6,Lähteandmed!$E$45*1.2*1.005*($G$6-O4356),0)</f>
        <v>11.391634799999999</v>
      </c>
      <c r="M4356" s="276" t="str">
        <f>IF(($G$4-Lähteandmed!$H$45*(Kraadpäevad!$G$4-Kraadpäevad!C4356))&gt;Lähteandmed!$I$45,($G$4-Lähteandmed!$H$45*(Kraadpäevad!$G$4-Kraadpäevad!C4356)),Lähteandmed!$I$45)</f>
        <v/>
      </c>
      <c r="N4356" s="114">
        <f>IFERROR(($G$4-M4356)/($G$4-C4356),Lähteandmed!$H$45)</f>
        <v>0</v>
      </c>
      <c r="O4356" s="276">
        <f t="shared" ref="O4356:O4419" si="137">N4356*($G$4-C4356)+C4356</f>
        <v>11.5</v>
      </c>
      <c r="P4356" s="276">
        <f>IF(O4356&lt;($G$6-1),Lähteandmed!$E$45*1.2*1.005*(($G$6-1)-O4356),0)</f>
        <v>9.6390756</v>
      </c>
    </row>
    <row r="4357" spans="2:16">
      <c r="B4357" s="113">
        <v>4353</v>
      </c>
      <c r="C4357" s="113">
        <v>12.3</v>
      </c>
      <c r="D4357" s="276" t="str">
        <f t="shared" si="136"/>
        <v>0</v>
      </c>
      <c r="L4357" s="114">
        <f>IF(C4357&lt;$G$6,Lähteandmed!$E$45*1.2*1.005*($G$6-O4357),0)</f>
        <v>9.9895874399999975</v>
      </c>
      <c r="M4357" s="276" t="str">
        <f>IF(($G$4-Lähteandmed!$H$45*(Kraadpäevad!$G$4-Kraadpäevad!C4357))&gt;Lähteandmed!$I$45,($G$4-Lähteandmed!$H$45*(Kraadpäevad!$G$4-Kraadpäevad!C4357)),Lähteandmed!$I$45)</f>
        <v/>
      </c>
      <c r="N4357" s="114">
        <f>IFERROR(($G$4-M4357)/($G$4-C4357),Lähteandmed!$H$45)</f>
        <v>0</v>
      </c>
      <c r="O4357" s="276">
        <f t="shared" si="137"/>
        <v>12.3</v>
      </c>
      <c r="P4357" s="276">
        <f>IF(O4357&lt;($G$6-1),Lähteandmed!$E$45*1.2*1.005*(($G$6-1)-O4357),0)</f>
        <v>8.237028239999999</v>
      </c>
    </row>
    <row r="4358" spans="2:16">
      <c r="B4358" s="113">
        <v>4354</v>
      </c>
      <c r="C4358" s="113">
        <v>13</v>
      </c>
      <c r="D4358" s="276" t="str">
        <f t="shared" si="136"/>
        <v>0</v>
      </c>
      <c r="L4358" s="114">
        <f>IF(C4358&lt;$G$6,Lähteandmed!$E$45*1.2*1.005*($G$6-O4358),0)</f>
        <v>8.7627959999999998</v>
      </c>
      <c r="M4358" s="276" t="str">
        <f>IF(($G$4-Lähteandmed!$H$45*(Kraadpäevad!$G$4-Kraadpäevad!C4358))&gt;Lähteandmed!$I$45,($G$4-Lähteandmed!$H$45*(Kraadpäevad!$G$4-Kraadpäevad!C4358)),Lähteandmed!$I$45)</f>
        <v/>
      </c>
      <c r="N4358" s="114">
        <f>IFERROR(($G$4-M4358)/($G$4-C4358),Lähteandmed!$H$45)</f>
        <v>0</v>
      </c>
      <c r="O4358" s="276">
        <f t="shared" si="137"/>
        <v>13</v>
      </c>
      <c r="P4358" s="276">
        <f>IF(O4358&lt;($G$6-1),Lähteandmed!$E$45*1.2*1.005*(($G$6-1)-O4358),0)</f>
        <v>7.0102367999999995</v>
      </c>
    </row>
    <row r="4359" spans="2:16">
      <c r="B4359" s="113">
        <v>4355</v>
      </c>
      <c r="C4359" s="113">
        <v>13.6</v>
      </c>
      <c r="D4359" s="276" t="str">
        <f t="shared" si="136"/>
        <v>0</v>
      </c>
      <c r="L4359" s="114">
        <f>IF(C4359&lt;$G$6,Lähteandmed!$E$45*1.2*1.005*($G$6-O4359),0)</f>
        <v>7.71126048</v>
      </c>
      <c r="M4359" s="276" t="str">
        <f>IF(($G$4-Lähteandmed!$H$45*(Kraadpäevad!$G$4-Kraadpäevad!C4359))&gt;Lähteandmed!$I$45,($G$4-Lähteandmed!$H$45*(Kraadpäevad!$G$4-Kraadpäevad!C4359)),Lähteandmed!$I$45)</f>
        <v/>
      </c>
      <c r="N4359" s="114">
        <f>IFERROR(($G$4-M4359)/($G$4-C4359),Lähteandmed!$H$45)</f>
        <v>0</v>
      </c>
      <c r="O4359" s="276">
        <f t="shared" si="137"/>
        <v>13.6</v>
      </c>
      <c r="P4359" s="276">
        <f>IF(O4359&lt;($G$6-1),Lähteandmed!$E$45*1.2*1.005*(($G$6-1)-O4359),0)</f>
        <v>5.9587012800000005</v>
      </c>
    </row>
    <row r="4360" spans="2:16">
      <c r="B4360" s="113">
        <v>4356</v>
      </c>
      <c r="C4360" s="113">
        <v>14.3</v>
      </c>
      <c r="D4360" s="276" t="str">
        <f t="shared" si="136"/>
        <v>0</v>
      </c>
      <c r="L4360" s="114">
        <f>IF(C4360&lt;$G$6,Lähteandmed!$E$45*1.2*1.005*($G$6-O4360),0)</f>
        <v>6.4844690399999987</v>
      </c>
      <c r="M4360" s="276" t="str">
        <f>IF(($G$4-Lähteandmed!$H$45*(Kraadpäevad!$G$4-Kraadpäevad!C4360))&gt;Lähteandmed!$I$45,($G$4-Lähteandmed!$H$45*(Kraadpäevad!$G$4-Kraadpäevad!C4360)),Lähteandmed!$I$45)</f>
        <v/>
      </c>
      <c r="N4360" s="114">
        <f>IFERROR(($G$4-M4360)/($G$4-C4360),Lähteandmed!$H$45)</f>
        <v>0</v>
      </c>
      <c r="O4360" s="276">
        <f t="shared" si="137"/>
        <v>14.3</v>
      </c>
      <c r="P4360" s="276">
        <f>IF(O4360&lt;($G$6-1),Lähteandmed!$E$45*1.2*1.005*(($G$6-1)-O4360),0)</f>
        <v>4.7319098399999984</v>
      </c>
    </row>
    <row r="4361" spans="2:16">
      <c r="B4361" s="113">
        <v>4357</v>
      </c>
      <c r="C4361" s="113">
        <v>14.6</v>
      </c>
      <c r="D4361" s="276" t="str">
        <f t="shared" si="136"/>
        <v>0</v>
      </c>
      <c r="L4361" s="114">
        <f>IF(C4361&lt;$G$6,Lähteandmed!$E$45*1.2*1.005*($G$6-O4361),0)</f>
        <v>5.9587012800000005</v>
      </c>
      <c r="M4361" s="276" t="str">
        <f>IF(($G$4-Lähteandmed!$H$45*(Kraadpäevad!$G$4-Kraadpäevad!C4361))&gt;Lähteandmed!$I$45,($G$4-Lähteandmed!$H$45*(Kraadpäevad!$G$4-Kraadpäevad!C4361)),Lähteandmed!$I$45)</f>
        <v/>
      </c>
      <c r="N4361" s="114">
        <f>IFERROR(($G$4-M4361)/($G$4-C4361),Lähteandmed!$H$45)</f>
        <v>0</v>
      </c>
      <c r="O4361" s="276">
        <f t="shared" si="137"/>
        <v>14.6</v>
      </c>
      <c r="P4361" s="276">
        <f>IF(O4361&lt;($G$6-1),Lähteandmed!$E$45*1.2*1.005*(($G$6-1)-O4361),0)</f>
        <v>4.2061420800000002</v>
      </c>
    </row>
    <row r="4362" spans="2:16">
      <c r="B4362" s="113">
        <v>4358</v>
      </c>
      <c r="C4362" s="113">
        <v>14.9</v>
      </c>
      <c r="D4362" s="276" t="str">
        <f t="shared" si="136"/>
        <v>0</v>
      </c>
      <c r="L4362" s="114">
        <f>IF(C4362&lt;$G$6,Lähteandmed!$E$45*1.2*1.005*($G$6-O4362),0)</f>
        <v>5.4329335199999989</v>
      </c>
      <c r="M4362" s="276" t="str">
        <f>IF(($G$4-Lähteandmed!$H$45*(Kraadpäevad!$G$4-Kraadpäevad!C4362))&gt;Lähteandmed!$I$45,($G$4-Lähteandmed!$H$45*(Kraadpäevad!$G$4-Kraadpäevad!C4362)),Lähteandmed!$I$45)</f>
        <v/>
      </c>
      <c r="N4362" s="114">
        <f>IFERROR(($G$4-M4362)/($G$4-C4362),Lähteandmed!$H$45)</f>
        <v>0</v>
      </c>
      <c r="O4362" s="276">
        <f t="shared" si="137"/>
        <v>14.9</v>
      </c>
      <c r="P4362" s="276">
        <f>IF(O4362&lt;($G$6-1),Lähteandmed!$E$45*1.2*1.005*(($G$6-1)-O4362),0)</f>
        <v>3.680374319999999</v>
      </c>
    </row>
    <row r="4363" spans="2:16">
      <c r="B4363" s="113">
        <v>4359</v>
      </c>
      <c r="C4363" s="113">
        <v>15.2</v>
      </c>
      <c r="D4363" s="276" t="str">
        <f t="shared" si="136"/>
        <v>0</v>
      </c>
      <c r="L4363" s="114">
        <f>IF(C4363&lt;$G$6,Lähteandmed!$E$45*1.2*1.005*($G$6-O4363),0)</f>
        <v>4.9071657600000007</v>
      </c>
      <c r="M4363" s="276" t="str">
        <f>IF(($G$4-Lähteandmed!$H$45*(Kraadpäevad!$G$4-Kraadpäevad!C4363))&gt;Lähteandmed!$I$45,($G$4-Lähteandmed!$H$45*(Kraadpäevad!$G$4-Kraadpäevad!C4363)),Lähteandmed!$I$45)</f>
        <v/>
      </c>
      <c r="N4363" s="114">
        <f>IFERROR(($G$4-M4363)/($G$4-C4363),Lähteandmed!$H$45)</f>
        <v>0</v>
      </c>
      <c r="O4363" s="276">
        <f t="shared" si="137"/>
        <v>15.2</v>
      </c>
      <c r="P4363" s="276">
        <f>IF(O4363&lt;($G$6-1),Lähteandmed!$E$45*1.2*1.005*(($G$6-1)-O4363),0)</f>
        <v>3.1546065600000008</v>
      </c>
    </row>
    <row r="4364" spans="2:16">
      <c r="B4364" s="113">
        <v>4360</v>
      </c>
      <c r="C4364" s="113">
        <v>16.2</v>
      </c>
      <c r="D4364" s="276" t="str">
        <f t="shared" si="136"/>
        <v>0</v>
      </c>
      <c r="L4364" s="114">
        <f>IF(C4364&lt;$G$6,Lähteandmed!$E$45*1.2*1.005*($G$6-O4364),0)</f>
        <v>3.1546065600000008</v>
      </c>
      <c r="M4364" s="276" t="str">
        <f>IF(($G$4-Lähteandmed!$H$45*(Kraadpäevad!$G$4-Kraadpäevad!C4364))&gt;Lähteandmed!$I$45,($G$4-Lähteandmed!$H$45*(Kraadpäevad!$G$4-Kraadpäevad!C4364)),Lähteandmed!$I$45)</f>
        <v/>
      </c>
      <c r="N4364" s="114">
        <f>IFERROR(($G$4-M4364)/($G$4-C4364),Lähteandmed!$H$45)</f>
        <v>0</v>
      </c>
      <c r="O4364" s="276">
        <f t="shared" si="137"/>
        <v>16.2</v>
      </c>
      <c r="P4364" s="276">
        <f>IF(O4364&lt;($G$6-1),Lähteandmed!$E$45*1.2*1.005*(($G$6-1)-O4364),0)</f>
        <v>1.4020473600000012</v>
      </c>
    </row>
    <row r="4365" spans="2:16">
      <c r="B4365" s="113">
        <v>4361</v>
      </c>
      <c r="C4365" s="113">
        <v>17.3</v>
      </c>
      <c r="D4365" s="276" t="str">
        <f t="shared" si="136"/>
        <v>0</v>
      </c>
      <c r="L4365" s="114">
        <f>IF(C4365&lt;$G$6,Lähteandmed!$E$45*1.2*1.005*($G$6-O4365),0)</f>
        <v>1.2267914399999986</v>
      </c>
      <c r="M4365" s="276" t="str">
        <f>IF(($G$4-Lähteandmed!$H$45*(Kraadpäevad!$G$4-Kraadpäevad!C4365))&gt;Lähteandmed!$I$45,($G$4-Lähteandmed!$H$45*(Kraadpäevad!$G$4-Kraadpäevad!C4365)),Lähteandmed!$I$45)</f>
        <v/>
      </c>
      <c r="N4365" s="114">
        <f>IFERROR(($G$4-M4365)/($G$4-C4365),Lähteandmed!$H$45)</f>
        <v>0</v>
      </c>
      <c r="O4365" s="276">
        <f t="shared" si="137"/>
        <v>17.3</v>
      </c>
      <c r="P4365" s="276">
        <f>IF(O4365&lt;($G$6-1),Lähteandmed!$E$45*1.2*1.005*(($G$6-1)-O4365),0)</f>
        <v>0</v>
      </c>
    </row>
    <row r="4366" spans="2:16">
      <c r="B4366" s="113">
        <v>4362</v>
      </c>
      <c r="C4366" s="113">
        <v>18.3</v>
      </c>
      <c r="D4366" s="276" t="str">
        <f t="shared" si="136"/>
        <v>0</v>
      </c>
      <c r="L4366" s="114">
        <f>IF(C4366&lt;$G$6,Lähteandmed!$E$45*1.2*1.005*($G$6-O4366),0)</f>
        <v>0</v>
      </c>
      <c r="M4366" s="276" t="str">
        <f>IF(($G$4-Lähteandmed!$H$45*(Kraadpäevad!$G$4-Kraadpäevad!C4366))&gt;Lähteandmed!$I$45,($G$4-Lähteandmed!$H$45*(Kraadpäevad!$G$4-Kraadpäevad!C4366)),Lähteandmed!$I$45)</f>
        <v/>
      </c>
      <c r="N4366" s="114">
        <f>IFERROR(($G$4-M4366)/($G$4-C4366),Lähteandmed!$H$45)</f>
        <v>0</v>
      </c>
      <c r="O4366" s="276">
        <f t="shared" si="137"/>
        <v>18.3</v>
      </c>
      <c r="P4366" s="276">
        <f>IF(O4366&lt;($G$6-1),Lähteandmed!$E$45*1.2*1.005*(($G$6-1)-O4366),0)</f>
        <v>0</v>
      </c>
    </row>
    <row r="4367" spans="2:16">
      <c r="B4367" s="113">
        <v>4363</v>
      </c>
      <c r="C4367" s="113">
        <v>17.7</v>
      </c>
      <c r="D4367" s="276" t="str">
        <f t="shared" si="136"/>
        <v>0</v>
      </c>
      <c r="L4367" s="114">
        <f>IF(C4367&lt;$G$6,Lähteandmed!$E$45*1.2*1.005*($G$6-O4367),0)</f>
        <v>0.52576776000000125</v>
      </c>
      <c r="M4367" s="276" t="str">
        <f>IF(($G$4-Lähteandmed!$H$45*(Kraadpäevad!$G$4-Kraadpäevad!C4367))&gt;Lähteandmed!$I$45,($G$4-Lähteandmed!$H$45*(Kraadpäevad!$G$4-Kraadpäevad!C4367)),Lähteandmed!$I$45)</f>
        <v/>
      </c>
      <c r="N4367" s="114">
        <f>IFERROR(($G$4-M4367)/($G$4-C4367),Lähteandmed!$H$45)</f>
        <v>0</v>
      </c>
      <c r="O4367" s="276">
        <f t="shared" si="137"/>
        <v>17.7</v>
      </c>
      <c r="P4367" s="276">
        <f>IF(O4367&lt;($G$6-1),Lähteandmed!$E$45*1.2*1.005*(($G$6-1)-O4367),0)</f>
        <v>0</v>
      </c>
    </row>
    <row r="4368" spans="2:16">
      <c r="B4368" s="113">
        <v>4364</v>
      </c>
      <c r="C4368" s="113">
        <v>17.2</v>
      </c>
      <c r="D4368" s="276" t="str">
        <f t="shared" si="136"/>
        <v>0</v>
      </c>
      <c r="L4368" s="114">
        <f>IF(C4368&lt;$G$6,Lähteandmed!$E$45*1.2*1.005*($G$6-O4368),0)</f>
        <v>1.4020473600000012</v>
      </c>
      <c r="M4368" s="276" t="str">
        <f>IF(($G$4-Lähteandmed!$H$45*(Kraadpäevad!$G$4-Kraadpäevad!C4368))&gt;Lähteandmed!$I$45,($G$4-Lähteandmed!$H$45*(Kraadpäevad!$G$4-Kraadpäevad!C4368)),Lähteandmed!$I$45)</f>
        <v/>
      </c>
      <c r="N4368" s="114">
        <f>IFERROR(($G$4-M4368)/($G$4-C4368),Lähteandmed!$H$45)</f>
        <v>0</v>
      </c>
      <c r="O4368" s="276">
        <f t="shared" si="137"/>
        <v>17.2</v>
      </c>
      <c r="P4368" s="276">
        <f>IF(O4368&lt;($G$6-1),Lähteandmed!$E$45*1.2*1.005*(($G$6-1)-O4368),0)</f>
        <v>0</v>
      </c>
    </row>
    <row r="4369" spans="2:16">
      <c r="B4369" s="113">
        <v>4365</v>
      </c>
      <c r="C4369" s="113">
        <v>16.600000000000001</v>
      </c>
      <c r="D4369" s="276" t="str">
        <f t="shared" si="136"/>
        <v>0</v>
      </c>
      <c r="L4369" s="114">
        <f>IF(C4369&lt;$G$6,Lähteandmed!$E$45*1.2*1.005*($G$6-O4369),0)</f>
        <v>2.4535828799999972</v>
      </c>
      <c r="M4369" s="276" t="str">
        <f>IF(($G$4-Lähteandmed!$H$45*(Kraadpäevad!$G$4-Kraadpäevad!C4369))&gt;Lähteandmed!$I$45,($G$4-Lähteandmed!$H$45*(Kraadpäevad!$G$4-Kraadpäevad!C4369)),Lähteandmed!$I$45)</f>
        <v/>
      </c>
      <c r="N4369" s="114">
        <f>IFERROR(($G$4-M4369)/($G$4-C4369),Lähteandmed!$H$45)</f>
        <v>0</v>
      </c>
      <c r="O4369" s="276">
        <f t="shared" si="137"/>
        <v>16.600000000000001</v>
      </c>
      <c r="P4369" s="276">
        <f>IF(O4369&lt;($G$6-1),Lähteandmed!$E$45*1.2*1.005*(($G$6-1)-O4369),0)</f>
        <v>0.70102367999999748</v>
      </c>
    </row>
    <row r="4370" spans="2:16">
      <c r="B4370" s="113">
        <v>4366</v>
      </c>
      <c r="C4370" s="113">
        <v>15</v>
      </c>
      <c r="D4370" s="276" t="str">
        <f t="shared" si="136"/>
        <v>0</v>
      </c>
      <c r="L4370" s="114">
        <f>IF(C4370&lt;$G$6,Lähteandmed!$E$45*1.2*1.005*($G$6-O4370),0)</f>
        <v>5.2576775999999992</v>
      </c>
      <c r="M4370" s="276" t="str">
        <f>IF(($G$4-Lähteandmed!$H$45*(Kraadpäevad!$G$4-Kraadpäevad!C4370))&gt;Lähteandmed!$I$45,($G$4-Lähteandmed!$H$45*(Kraadpäevad!$G$4-Kraadpäevad!C4370)),Lähteandmed!$I$45)</f>
        <v/>
      </c>
      <c r="N4370" s="114">
        <f>IFERROR(($G$4-M4370)/($G$4-C4370),Lähteandmed!$H$45)</f>
        <v>0</v>
      </c>
      <c r="O4370" s="276">
        <f t="shared" si="137"/>
        <v>15</v>
      </c>
      <c r="P4370" s="276">
        <f>IF(O4370&lt;($G$6-1),Lähteandmed!$E$45*1.2*1.005*(($G$6-1)-O4370),0)</f>
        <v>3.5051183999999997</v>
      </c>
    </row>
    <row r="4371" spans="2:16">
      <c r="B4371" s="113">
        <v>4367</v>
      </c>
      <c r="C4371" s="113">
        <v>13.4</v>
      </c>
      <c r="D4371" s="276" t="str">
        <f t="shared" si="136"/>
        <v>0</v>
      </c>
      <c r="L4371" s="114">
        <f>IF(C4371&lt;$G$6,Lähteandmed!$E$45*1.2*1.005*($G$6-O4371),0)</f>
        <v>8.0617723199999993</v>
      </c>
      <c r="M4371" s="276" t="str">
        <f>IF(($G$4-Lähteandmed!$H$45*(Kraadpäevad!$G$4-Kraadpäevad!C4371))&gt;Lähteandmed!$I$45,($G$4-Lähteandmed!$H$45*(Kraadpäevad!$G$4-Kraadpäevad!C4371)),Lähteandmed!$I$45)</f>
        <v/>
      </c>
      <c r="N4371" s="114">
        <f>IFERROR(($G$4-M4371)/($G$4-C4371),Lähteandmed!$H$45)</f>
        <v>0</v>
      </c>
      <c r="O4371" s="276">
        <f t="shared" si="137"/>
        <v>13.4</v>
      </c>
      <c r="P4371" s="276">
        <f>IF(O4371&lt;($G$6-1),Lähteandmed!$E$45*1.2*1.005*(($G$6-1)-O4371),0)</f>
        <v>6.309213119999999</v>
      </c>
    </row>
    <row r="4372" spans="2:16">
      <c r="B4372" s="113">
        <v>4368</v>
      </c>
      <c r="C4372" s="113">
        <v>11.8</v>
      </c>
      <c r="D4372" s="276" t="str">
        <f t="shared" si="136"/>
        <v>0</v>
      </c>
      <c r="L4372" s="114">
        <f>IF(C4372&lt;$G$6,Lähteandmed!$E$45*1.2*1.005*($G$6-O4372),0)</f>
        <v>10.865867039999998</v>
      </c>
      <c r="M4372" s="276" t="str">
        <f>IF(($G$4-Lähteandmed!$H$45*(Kraadpäevad!$G$4-Kraadpäevad!C4372))&gt;Lähteandmed!$I$45,($G$4-Lähteandmed!$H$45*(Kraadpäevad!$G$4-Kraadpäevad!C4372)),Lähteandmed!$I$45)</f>
        <v/>
      </c>
      <c r="N4372" s="114">
        <f>IFERROR(($G$4-M4372)/($G$4-C4372),Lähteandmed!$H$45)</f>
        <v>0</v>
      </c>
      <c r="O4372" s="276">
        <f t="shared" si="137"/>
        <v>11.8</v>
      </c>
      <c r="P4372" s="276">
        <f>IF(O4372&lt;($G$6-1),Lähteandmed!$E$45*1.2*1.005*(($G$6-1)-O4372),0)</f>
        <v>9.1133078399999974</v>
      </c>
    </row>
    <row r="4373" spans="2:16">
      <c r="B4373" s="113">
        <v>4369</v>
      </c>
      <c r="C4373" s="113">
        <v>11.2</v>
      </c>
      <c r="D4373" s="276" t="str">
        <f t="shared" si="136"/>
        <v>0</v>
      </c>
      <c r="L4373" s="114">
        <f>IF(C4373&lt;$G$6,Lähteandmed!$E$45*1.2*1.005*($G$6-O4373),0)</f>
        <v>11.917402560000001</v>
      </c>
      <c r="M4373" s="276" t="str">
        <f>IF(($G$4-Lähteandmed!$H$45*(Kraadpäevad!$G$4-Kraadpäevad!C4373))&gt;Lähteandmed!$I$45,($G$4-Lähteandmed!$H$45*(Kraadpäevad!$G$4-Kraadpäevad!C4373)),Lähteandmed!$I$45)</f>
        <v/>
      </c>
      <c r="N4373" s="114">
        <f>IFERROR(($G$4-M4373)/($G$4-C4373),Lähteandmed!$H$45)</f>
        <v>0</v>
      </c>
      <c r="O4373" s="276">
        <f t="shared" si="137"/>
        <v>11.2</v>
      </c>
      <c r="P4373" s="276">
        <f>IF(O4373&lt;($G$6-1),Lähteandmed!$E$45*1.2*1.005*(($G$6-1)-O4373),0)</f>
        <v>10.164843360000001</v>
      </c>
    </row>
    <row r="4374" spans="2:16">
      <c r="B4374" s="113">
        <v>4370</v>
      </c>
      <c r="C4374" s="113">
        <v>10.6</v>
      </c>
      <c r="D4374" s="276" t="str">
        <f t="shared" si="136"/>
        <v>0</v>
      </c>
      <c r="L4374" s="114">
        <f>IF(C4374&lt;$G$6,Lähteandmed!$E$45*1.2*1.005*($G$6-O4374),0)</f>
        <v>12.968938079999999</v>
      </c>
      <c r="M4374" s="276" t="str">
        <f>IF(($G$4-Lähteandmed!$H$45*(Kraadpäevad!$G$4-Kraadpäevad!C4374))&gt;Lähteandmed!$I$45,($G$4-Lähteandmed!$H$45*(Kraadpäevad!$G$4-Kraadpäevad!C4374)),Lähteandmed!$I$45)</f>
        <v/>
      </c>
      <c r="N4374" s="114">
        <f>IFERROR(($G$4-M4374)/($G$4-C4374),Lähteandmed!$H$45)</f>
        <v>0</v>
      </c>
      <c r="O4374" s="276">
        <f t="shared" si="137"/>
        <v>10.6</v>
      </c>
      <c r="P4374" s="276">
        <f>IF(O4374&lt;($G$6-1),Lähteandmed!$E$45*1.2*1.005*(($G$6-1)-O4374),0)</f>
        <v>11.216378880000001</v>
      </c>
    </row>
    <row r="4375" spans="2:16">
      <c r="B4375" s="113">
        <v>4371</v>
      </c>
      <c r="C4375" s="113">
        <v>10</v>
      </c>
      <c r="D4375" s="276" t="str">
        <f t="shared" si="136"/>
        <v>0</v>
      </c>
      <c r="L4375" s="114">
        <f>IF(C4375&lt;$G$6,Lähteandmed!$E$45*1.2*1.005*($G$6-O4375),0)</f>
        <v>14.020473599999999</v>
      </c>
      <c r="M4375" s="276" t="str">
        <f>IF(($G$4-Lähteandmed!$H$45*(Kraadpäevad!$G$4-Kraadpäevad!C4375))&gt;Lähteandmed!$I$45,($G$4-Lähteandmed!$H$45*(Kraadpäevad!$G$4-Kraadpäevad!C4375)),Lähteandmed!$I$45)</f>
        <v/>
      </c>
      <c r="N4375" s="114">
        <f>IFERROR(($G$4-M4375)/($G$4-C4375),Lähteandmed!$H$45)</f>
        <v>0</v>
      </c>
      <c r="O4375" s="276">
        <f t="shared" si="137"/>
        <v>10</v>
      </c>
      <c r="P4375" s="276">
        <f>IF(O4375&lt;($G$6-1),Lähteandmed!$E$45*1.2*1.005*(($G$6-1)-O4375),0)</f>
        <v>12.267914399999999</v>
      </c>
    </row>
    <row r="4376" spans="2:16">
      <c r="B4376" s="113">
        <v>4372</v>
      </c>
      <c r="C4376" s="113">
        <v>10</v>
      </c>
      <c r="D4376" s="276" t="str">
        <f t="shared" si="136"/>
        <v>0</v>
      </c>
      <c r="L4376" s="114">
        <f>IF(C4376&lt;$G$6,Lähteandmed!$E$45*1.2*1.005*($G$6-O4376),0)</f>
        <v>14.020473599999999</v>
      </c>
      <c r="M4376" s="276" t="str">
        <f>IF(($G$4-Lähteandmed!$H$45*(Kraadpäevad!$G$4-Kraadpäevad!C4376))&gt;Lähteandmed!$I$45,($G$4-Lähteandmed!$H$45*(Kraadpäevad!$G$4-Kraadpäevad!C4376)),Lähteandmed!$I$45)</f>
        <v/>
      </c>
      <c r="N4376" s="114">
        <f>IFERROR(($G$4-M4376)/($G$4-C4376),Lähteandmed!$H$45)</f>
        <v>0</v>
      </c>
      <c r="O4376" s="276">
        <f t="shared" si="137"/>
        <v>10</v>
      </c>
      <c r="P4376" s="276">
        <f>IF(O4376&lt;($G$6-1),Lähteandmed!$E$45*1.2*1.005*(($G$6-1)-O4376),0)</f>
        <v>12.267914399999999</v>
      </c>
    </row>
    <row r="4377" spans="2:16">
      <c r="B4377" s="113">
        <v>4373</v>
      </c>
      <c r="C4377" s="113">
        <v>10.1</v>
      </c>
      <c r="D4377" s="276" t="str">
        <f t="shared" si="136"/>
        <v>0</v>
      </c>
      <c r="L4377" s="114">
        <f>IF(C4377&lt;$G$6,Lähteandmed!$E$45*1.2*1.005*($G$6-O4377),0)</f>
        <v>13.845217679999999</v>
      </c>
      <c r="M4377" s="276" t="str">
        <f>IF(($G$4-Lähteandmed!$H$45*(Kraadpäevad!$G$4-Kraadpäevad!C4377))&gt;Lähteandmed!$I$45,($G$4-Lähteandmed!$H$45*(Kraadpäevad!$G$4-Kraadpäevad!C4377)),Lähteandmed!$I$45)</f>
        <v/>
      </c>
      <c r="N4377" s="114">
        <f>IFERROR(($G$4-M4377)/($G$4-C4377),Lähteandmed!$H$45)</f>
        <v>0</v>
      </c>
      <c r="O4377" s="276">
        <f t="shared" si="137"/>
        <v>10.1</v>
      </c>
      <c r="P4377" s="276">
        <f>IF(O4377&lt;($G$6-1),Lähteandmed!$E$45*1.2*1.005*(($G$6-1)-O4377),0)</f>
        <v>12.092658479999999</v>
      </c>
    </row>
    <row r="4378" spans="2:16">
      <c r="B4378" s="113">
        <v>4374</v>
      </c>
      <c r="C4378" s="113">
        <v>10.1</v>
      </c>
      <c r="D4378" s="276" t="str">
        <f t="shared" si="136"/>
        <v>0</v>
      </c>
      <c r="L4378" s="114">
        <f>IF(C4378&lt;$G$6,Lähteandmed!$E$45*1.2*1.005*($G$6-O4378),0)</f>
        <v>13.845217679999999</v>
      </c>
      <c r="M4378" s="276" t="str">
        <f>IF(($G$4-Lähteandmed!$H$45*(Kraadpäevad!$G$4-Kraadpäevad!C4378))&gt;Lähteandmed!$I$45,($G$4-Lähteandmed!$H$45*(Kraadpäevad!$G$4-Kraadpäevad!C4378)),Lähteandmed!$I$45)</f>
        <v/>
      </c>
      <c r="N4378" s="114">
        <f>IFERROR(($G$4-M4378)/($G$4-C4378),Lähteandmed!$H$45)</f>
        <v>0</v>
      </c>
      <c r="O4378" s="276">
        <f t="shared" si="137"/>
        <v>10.1</v>
      </c>
      <c r="P4378" s="276">
        <f>IF(O4378&lt;($G$6-1),Lähteandmed!$E$45*1.2*1.005*(($G$6-1)-O4378),0)</f>
        <v>12.092658479999999</v>
      </c>
    </row>
    <row r="4379" spans="2:16">
      <c r="B4379" s="113">
        <v>4375</v>
      </c>
      <c r="C4379" s="113">
        <v>12.5</v>
      </c>
      <c r="D4379" s="276" t="str">
        <f t="shared" si="136"/>
        <v>0</v>
      </c>
      <c r="L4379" s="114">
        <f>IF(C4379&lt;$G$6,Lähteandmed!$E$45*1.2*1.005*($G$6-O4379),0)</f>
        <v>9.6390756</v>
      </c>
      <c r="M4379" s="276" t="str">
        <f>IF(($G$4-Lähteandmed!$H$45*(Kraadpäevad!$G$4-Kraadpäevad!C4379))&gt;Lähteandmed!$I$45,($G$4-Lähteandmed!$H$45*(Kraadpäevad!$G$4-Kraadpäevad!C4379)),Lähteandmed!$I$45)</f>
        <v/>
      </c>
      <c r="N4379" s="114">
        <f>IFERROR(($G$4-M4379)/($G$4-C4379),Lähteandmed!$H$45)</f>
        <v>0</v>
      </c>
      <c r="O4379" s="276">
        <f t="shared" si="137"/>
        <v>12.5</v>
      </c>
      <c r="P4379" s="276">
        <f>IF(O4379&lt;($G$6-1),Lähteandmed!$E$45*1.2*1.005*(($G$6-1)-O4379),0)</f>
        <v>7.8865163999999996</v>
      </c>
    </row>
    <row r="4380" spans="2:16">
      <c r="B4380" s="113">
        <v>4376</v>
      </c>
      <c r="C4380" s="113">
        <v>14.8</v>
      </c>
      <c r="D4380" s="276" t="str">
        <f t="shared" si="136"/>
        <v>0</v>
      </c>
      <c r="L4380" s="114">
        <f>IF(C4380&lt;$G$6,Lähteandmed!$E$45*1.2*1.005*($G$6-O4380),0)</f>
        <v>5.6081894399999985</v>
      </c>
      <c r="M4380" s="276" t="str">
        <f>IF(($G$4-Lähteandmed!$H$45*(Kraadpäevad!$G$4-Kraadpäevad!C4380))&gt;Lähteandmed!$I$45,($G$4-Lähteandmed!$H$45*(Kraadpäevad!$G$4-Kraadpäevad!C4380)),Lähteandmed!$I$45)</f>
        <v/>
      </c>
      <c r="N4380" s="114">
        <f>IFERROR(($G$4-M4380)/($G$4-C4380),Lähteandmed!$H$45)</f>
        <v>0</v>
      </c>
      <c r="O4380" s="276">
        <f t="shared" si="137"/>
        <v>14.8</v>
      </c>
      <c r="P4380" s="276">
        <f>IF(O4380&lt;($G$6-1),Lähteandmed!$E$45*1.2*1.005*(($G$6-1)-O4380),0)</f>
        <v>3.8556302399999987</v>
      </c>
    </row>
    <row r="4381" spans="2:16">
      <c r="B4381" s="113">
        <v>4377</v>
      </c>
      <c r="C4381" s="113">
        <v>17.2</v>
      </c>
      <c r="D4381" s="276" t="str">
        <f t="shared" si="136"/>
        <v>0</v>
      </c>
      <c r="L4381" s="114">
        <f>IF(C4381&lt;$G$6,Lähteandmed!$E$45*1.2*1.005*($G$6-O4381),0)</f>
        <v>1.4020473600000012</v>
      </c>
      <c r="M4381" s="276" t="str">
        <f>IF(($G$4-Lähteandmed!$H$45*(Kraadpäevad!$G$4-Kraadpäevad!C4381))&gt;Lähteandmed!$I$45,($G$4-Lähteandmed!$H$45*(Kraadpäevad!$G$4-Kraadpäevad!C4381)),Lähteandmed!$I$45)</f>
        <v/>
      </c>
      <c r="N4381" s="114">
        <f>IFERROR(($G$4-M4381)/($G$4-C4381),Lähteandmed!$H$45)</f>
        <v>0</v>
      </c>
      <c r="O4381" s="276">
        <f t="shared" si="137"/>
        <v>17.2</v>
      </c>
      <c r="P4381" s="276">
        <f>IF(O4381&lt;($G$6-1),Lähteandmed!$E$45*1.2*1.005*(($G$6-1)-O4381),0)</f>
        <v>0</v>
      </c>
    </row>
    <row r="4382" spans="2:16">
      <c r="B4382" s="113">
        <v>4378</v>
      </c>
      <c r="C4382" s="113">
        <v>18</v>
      </c>
      <c r="D4382" s="276" t="str">
        <f t="shared" si="136"/>
        <v>0</v>
      </c>
      <c r="L4382" s="114">
        <f>IF(C4382&lt;$G$6,Lähteandmed!$E$45*1.2*1.005*($G$6-O4382),0)</f>
        <v>0</v>
      </c>
      <c r="M4382" s="276" t="str">
        <f>IF(($G$4-Lähteandmed!$H$45*(Kraadpäevad!$G$4-Kraadpäevad!C4382))&gt;Lähteandmed!$I$45,($G$4-Lähteandmed!$H$45*(Kraadpäevad!$G$4-Kraadpäevad!C4382)),Lähteandmed!$I$45)</f>
        <v/>
      </c>
      <c r="N4382" s="114">
        <f>IFERROR(($G$4-M4382)/($G$4-C4382),Lähteandmed!$H$45)</f>
        <v>0</v>
      </c>
      <c r="O4382" s="276">
        <f t="shared" si="137"/>
        <v>18</v>
      </c>
      <c r="P4382" s="276">
        <f>IF(O4382&lt;($G$6-1),Lähteandmed!$E$45*1.2*1.005*(($G$6-1)-O4382),0)</f>
        <v>0</v>
      </c>
    </row>
    <row r="4383" spans="2:16">
      <c r="B4383" s="113">
        <v>4379</v>
      </c>
      <c r="C4383" s="113">
        <v>18.8</v>
      </c>
      <c r="D4383" s="276" t="str">
        <f t="shared" si="136"/>
        <v>0</v>
      </c>
      <c r="L4383" s="114">
        <f>IF(C4383&lt;$G$6,Lähteandmed!$E$45*1.2*1.005*($G$6-O4383),0)</f>
        <v>0</v>
      </c>
      <c r="M4383" s="276" t="str">
        <f>IF(($G$4-Lähteandmed!$H$45*(Kraadpäevad!$G$4-Kraadpäevad!C4383))&gt;Lähteandmed!$I$45,($G$4-Lähteandmed!$H$45*(Kraadpäevad!$G$4-Kraadpäevad!C4383)),Lähteandmed!$I$45)</f>
        <v/>
      </c>
      <c r="N4383" s="114">
        <f>IFERROR(($G$4-M4383)/($G$4-C4383),Lähteandmed!$H$45)</f>
        <v>0</v>
      </c>
      <c r="O4383" s="276">
        <f t="shared" si="137"/>
        <v>18.8</v>
      </c>
      <c r="P4383" s="276">
        <f>IF(O4383&lt;($G$6-1),Lähteandmed!$E$45*1.2*1.005*(($G$6-1)-O4383),0)</f>
        <v>0</v>
      </c>
    </row>
    <row r="4384" spans="2:16">
      <c r="B4384" s="113">
        <v>4380</v>
      </c>
      <c r="C4384" s="113">
        <v>19.600000000000001</v>
      </c>
      <c r="D4384" s="276" t="str">
        <f t="shared" si="136"/>
        <v>0</v>
      </c>
      <c r="L4384" s="114">
        <f>IF(C4384&lt;$G$6,Lähteandmed!$E$45*1.2*1.005*($G$6-O4384),0)</f>
        <v>0</v>
      </c>
      <c r="M4384" s="276" t="str">
        <f>IF(($G$4-Lähteandmed!$H$45*(Kraadpäevad!$G$4-Kraadpäevad!C4384))&gt;Lähteandmed!$I$45,($G$4-Lähteandmed!$H$45*(Kraadpäevad!$G$4-Kraadpäevad!C4384)),Lähteandmed!$I$45)</f>
        <v/>
      </c>
      <c r="N4384" s="114">
        <f>IFERROR(($G$4-M4384)/($G$4-C4384),Lähteandmed!$H$45)</f>
        <v>0</v>
      </c>
      <c r="O4384" s="276">
        <f t="shared" si="137"/>
        <v>19.600000000000001</v>
      </c>
      <c r="P4384" s="276">
        <f>IF(O4384&lt;($G$6-1),Lähteandmed!$E$45*1.2*1.005*(($G$6-1)-O4384),0)</f>
        <v>0</v>
      </c>
    </row>
    <row r="4385" spans="2:16">
      <c r="B4385" s="113">
        <v>4381</v>
      </c>
      <c r="C4385" s="113">
        <v>20.399999999999999</v>
      </c>
      <c r="D4385" s="276" t="str">
        <f t="shared" si="136"/>
        <v>0</v>
      </c>
      <c r="L4385" s="114">
        <f>IF(C4385&lt;$G$6,Lähteandmed!$E$45*1.2*1.005*($G$6-O4385),0)</f>
        <v>0</v>
      </c>
      <c r="M4385" s="276" t="str">
        <f>IF(($G$4-Lähteandmed!$H$45*(Kraadpäevad!$G$4-Kraadpäevad!C4385))&gt;Lähteandmed!$I$45,($G$4-Lähteandmed!$H$45*(Kraadpäevad!$G$4-Kraadpäevad!C4385)),Lähteandmed!$I$45)</f>
        <v/>
      </c>
      <c r="N4385" s="114">
        <f>IFERROR(($G$4-M4385)/($G$4-C4385),Lähteandmed!$H$45)</f>
        <v>0</v>
      </c>
      <c r="O4385" s="276">
        <f t="shared" si="137"/>
        <v>20.399999999999999</v>
      </c>
      <c r="P4385" s="276">
        <f>IF(O4385&lt;($G$6-1),Lähteandmed!$E$45*1.2*1.005*(($G$6-1)-O4385),0)</f>
        <v>0</v>
      </c>
    </row>
    <row r="4386" spans="2:16">
      <c r="B4386" s="113">
        <v>4382</v>
      </c>
      <c r="C4386" s="113">
        <v>21.1</v>
      </c>
      <c r="D4386" s="276" t="str">
        <f t="shared" si="136"/>
        <v>0</v>
      </c>
      <c r="L4386" s="114">
        <f>IF(C4386&lt;$G$6,Lähteandmed!$E$45*1.2*1.005*($G$6-O4386),0)</f>
        <v>0</v>
      </c>
      <c r="M4386" s="276" t="str">
        <f>IF(($G$4-Lähteandmed!$H$45*(Kraadpäevad!$G$4-Kraadpäevad!C4386))&gt;Lähteandmed!$I$45,($G$4-Lähteandmed!$H$45*(Kraadpäevad!$G$4-Kraadpäevad!C4386)),Lähteandmed!$I$45)</f>
        <v/>
      </c>
      <c r="N4386" s="114">
        <f>IFERROR(($G$4-M4386)/($G$4-C4386),Lähteandmed!$H$45)</f>
        <v>0</v>
      </c>
      <c r="O4386" s="276">
        <f t="shared" si="137"/>
        <v>21.1</v>
      </c>
      <c r="P4386" s="276">
        <f>IF(O4386&lt;($G$6-1),Lähteandmed!$E$45*1.2*1.005*(($G$6-1)-O4386),0)</f>
        <v>0</v>
      </c>
    </row>
    <row r="4387" spans="2:16">
      <c r="B4387" s="113">
        <v>4383</v>
      </c>
      <c r="C4387" s="113">
        <v>21.9</v>
      </c>
      <c r="D4387" s="276" t="str">
        <f t="shared" si="136"/>
        <v>0</v>
      </c>
      <c r="L4387" s="114">
        <f>IF(C4387&lt;$G$6,Lähteandmed!$E$45*1.2*1.005*($G$6-O4387),0)</f>
        <v>0</v>
      </c>
      <c r="M4387" s="276" t="str">
        <f>IF(($G$4-Lähteandmed!$H$45*(Kraadpäevad!$G$4-Kraadpäevad!C4387))&gt;Lähteandmed!$I$45,($G$4-Lähteandmed!$H$45*(Kraadpäevad!$G$4-Kraadpäevad!C4387)),Lähteandmed!$I$45)</f>
        <v/>
      </c>
      <c r="N4387" s="114">
        <f>IFERROR(($G$4-M4387)/($G$4-C4387),Lähteandmed!$H$45)</f>
        <v>0</v>
      </c>
      <c r="O4387" s="276">
        <f t="shared" si="137"/>
        <v>21.9</v>
      </c>
      <c r="P4387" s="276">
        <f>IF(O4387&lt;($G$6-1),Lähteandmed!$E$45*1.2*1.005*(($G$6-1)-O4387),0)</f>
        <v>0</v>
      </c>
    </row>
    <row r="4388" spans="2:16">
      <c r="B4388" s="113">
        <v>4384</v>
      </c>
      <c r="C4388" s="113">
        <v>22</v>
      </c>
      <c r="D4388" s="276" t="str">
        <f t="shared" si="136"/>
        <v>0</v>
      </c>
      <c r="L4388" s="114">
        <f>IF(C4388&lt;$G$6,Lähteandmed!$E$45*1.2*1.005*($G$6-O4388),0)</f>
        <v>0</v>
      </c>
      <c r="M4388" s="276" t="str">
        <f>IF(($G$4-Lähteandmed!$H$45*(Kraadpäevad!$G$4-Kraadpäevad!C4388))&gt;Lähteandmed!$I$45,($G$4-Lähteandmed!$H$45*(Kraadpäevad!$G$4-Kraadpäevad!C4388)),Lähteandmed!$I$45)</f>
        <v/>
      </c>
      <c r="N4388" s="114">
        <f>IFERROR(($G$4-M4388)/($G$4-C4388),Lähteandmed!$H$45)</f>
        <v>0</v>
      </c>
      <c r="O4388" s="276">
        <f t="shared" si="137"/>
        <v>22</v>
      </c>
      <c r="P4388" s="276">
        <f>IF(O4388&lt;($G$6-1),Lähteandmed!$E$45*1.2*1.005*(($G$6-1)-O4388),0)</f>
        <v>0</v>
      </c>
    </row>
    <row r="4389" spans="2:16">
      <c r="B4389" s="113">
        <v>4385</v>
      </c>
      <c r="C4389" s="113">
        <v>22</v>
      </c>
      <c r="D4389" s="276" t="str">
        <f t="shared" si="136"/>
        <v>0</v>
      </c>
      <c r="L4389" s="114">
        <f>IF(C4389&lt;$G$6,Lähteandmed!$E$45*1.2*1.005*($G$6-O4389),0)</f>
        <v>0</v>
      </c>
      <c r="M4389" s="276" t="str">
        <f>IF(($G$4-Lähteandmed!$H$45*(Kraadpäevad!$G$4-Kraadpäevad!C4389))&gt;Lähteandmed!$I$45,($G$4-Lähteandmed!$H$45*(Kraadpäevad!$G$4-Kraadpäevad!C4389)),Lähteandmed!$I$45)</f>
        <v/>
      </c>
      <c r="N4389" s="114">
        <f>IFERROR(($G$4-M4389)/($G$4-C4389),Lähteandmed!$H$45)</f>
        <v>0</v>
      </c>
      <c r="O4389" s="276">
        <f t="shared" si="137"/>
        <v>22</v>
      </c>
      <c r="P4389" s="276">
        <f>IF(O4389&lt;($G$6-1),Lähteandmed!$E$45*1.2*1.005*(($G$6-1)-O4389),0)</f>
        <v>0</v>
      </c>
    </row>
    <row r="4390" spans="2:16">
      <c r="B4390" s="113">
        <v>4386</v>
      </c>
      <c r="C4390" s="113">
        <v>22.1</v>
      </c>
      <c r="D4390" s="276" t="str">
        <f t="shared" si="136"/>
        <v>0</v>
      </c>
      <c r="L4390" s="114">
        <f>IF(C4390&lt;$G$6,Lähteandmed!$E$45*1.2*1.005*($G$6-O4390),0)</f>
        <v>0</v>
      </c>
      <c r="M4390" s="276" t="str">
        <f>IF(($G$4-Lähteandmed!$H$45*(Kraadpäevad!$G$4-Kraadpäevad!C4390))&gt;Lähteandmed!$I$45,($G$4-Lähteandmed!$H$45*(Kraadpäevad!$G$4-Kraadpäevad!C4390)),Lähteandmed!$I$45)</f>
        <v/>
      </c>
      <c r="N4390" s="114">
        <f>IFERROR(($G$4-M4390)/($G$4-C4390),Lähteandmed!$H$45)</f>
        <v>0</v>
      </c>
      <c r="O4390" s="276">
        <f t="shared" si="137"/>
        <v>22.1</v>
      </c>
      <c r="P4390" s="276">
        <f>IF(O4390&lt;($G$6-1),Lähteandmed!$E$45*1.2*1.005*(($G$6-1)-O4390),0)</f>
        <v>0</v>
      </c>
    </row>
    <row r="4391" spans="2:16">
      <c r="B4391" s="113">
        <v>4387</v>
      </c>
      <c r="C4391" s="113">
        <v>21.5</v>
      </c>
      <c r="D4391" s="276" t="str">
        <f t="shared" si="136"/>
        <v>0</v>
      </c>
      <c r="L4391" s="114">
        <f>IF(C4391&lt;$G$6,Lähteandmed!$E$45*1.2*1.005*($G$6-O4391),0)</f>
        <v>0</v>
      </c>
      <c r="M4391" s="276" t="str">
        <f>IF(($G$4-Lähteandmed!$H$45*(Kraadpäevad!$G$4-Kraadpäevad!C4391))&gt;Lähteandmed!$I$45,($G$4-Lähteandmed!$H$45*(Kraadpäevad!$G$4-Kraadpäevad!C4391)),Lähteandmed!$I$45)</f>
        <v/>
      </c>
      <c r="N4391" s="114">
        <f>IFERROR(($G$4-M4391)/($G$4-C4391),Lähteandmed!$H$45)</f>
        <v>0</v>
      </c>
      <c r="O4391" s="276">
        <f t="shared" si="137"/>
        <v>21.5</v>
      </c>
      <c r="P4391" s="276">
        <f>IF(O4391&lt;($G$6-1),Lähteandmed!$E$45*1.2*1.005*(($G$6-1)-O4391),0)</f>
        <v>0</v>
      </c>
    </row>
    <row r="4392" spans="2:16">
      <c r="B4392" s="113">
        <v>4388</v>
      </c>
      <c r="C4392" s="113">
        <v>20.9</v>
      </c>
      <c r="D4392" s="276" t="str">
        <f t="shared" si="136"/>
        <v>0</v>
      </c>
      <c r="L4392" s="114">
        <f>IF(C4392&lt;$G$6,Lähteandmed!$E$45*1.2*1.005*($G$6-O4392),0)</f>
        <v>0</v>
      </c>
      <c r="M4392" s="276" t="str">
        <f>IF(($G$4-Lähteandmed!$H$45*(Kraadpäevad!$G$4-Kraadpäevad!C4392))&gt;Lähteandmed!$I$45,($G$4-Lähteandmed!$H$45*(Kraadpäevad!$G$4-Kraadpäevad!C4392)),Lähteandmed!$I$45)</f>
        <v/>
      </c>
      <c r="N4392" s="114">
        <f>IFERROR(($G$4-M4392)/($G$4-C4392),Lähteandmed!$H$45)</f>
        <v>0</v>
      </c>
      <c r="O4392" s="276">
        <f t="shared" si="137"/>
        <v>20.9</v>
      </c>
      <c r="P4392" s="276">
        <f>IF(O4392&lt;($G$6-1),Lähteandmed!$E$45*1.2*1.005*(($G$6-1)-O4392),0)</f>
        <v>0</v>
      </c>
    </row>
    <row r="4393" spans="2:16">
      <c r="B4393" s="113">
        <v>4389</v>
      </c>
      <c r="C4393" s="113">
        <v>20.3</v>
      </c>
      <c r="D4393" s="276" t="str">
        <f t="shared" si="136"/>
        <v>0</v>
      </c>
      <c r="L4393" s="114">
        <f>IF(C4393&lt;$G$6,Lähteandmed!$E$45*1.2*1.005*($G$6-O4393),0)</f>
        <v>0</v>
      </c>
      <c r="M4393" s="276" t="str">
        <f>IF(($G$4-Lähteandmed!$H$45*(Kraadpäevad!$G$4-Kraadpäevad!C4393))&gt;Lähteandmed!$I$45,($G$4-Lähteandmed!$H$45*(Kraadpäevad!$G$4-Kraadpäevad!C4393)),Lähteandmed!$I$45)</f>
        <v/>
      </c>
      <c r="N4393" s="114">
        <f>IFERROR(($G$4-M4393)/($G$4-C4393),Lähteandmed!$H$45)</f>
        <v>0</v>
      </c>
      <c r="O4393" s="276">
        <f t="shared" si="137"/>
        <v>20.3</v>
      </c>
      <c r="P4393" s="276">
        <f>IF(O4393&lt;($G$6-1),Lähteandmed!$E$45*1.2*1.005*(($G$6-1)-O4393),0)</f>
        <v>0</v>
      </c>
    </row>
    <row r="4394" spans="2:16">
      <c r="B4394" s="113">
        <v>4390</v>
      </c>
      <c r="C4394" s="113">
        <v>18.100000000000001</v>
      </c>
      <c r="D4394" s="276" t="str">
        <f t="shared" si="136"/>
        <v>0</v>
      </c>
      <c r="L4394" s="114">
        <f>IF(C4394&lt;$G$6,Lähteandmed!$E$45*1.2*1.005*($G$6-O4394),0)</f>
        <v>0</v>
      </c>
      <c r="M4394" s="276" t="str">
        <f>IF(($G$4-Lähteandmed!$H$45*(Kraadpäevad!$G$4-Kraadpäevad!C4394))&gt;Lähteandmed!$I$45,($G$4-Lähteandmed!$H$45*(Kraadpäevad!$G$4-Kraadpäevad!C4394)),Lähteandmed!$I$45)</f>
        <v/>
      </c>
      <c r="N4394" s="114">
        <f>IFERROR(($G$4-M4394)/($G$4-C4394),Lähteandmed!$H$45)</f>
        <v>0</v>
      </c>
      <c r="O4394" s="276">
        <f t="shared" si="137"/>
        <v>18.100000000000001</v>
      </c>
      <c r="P4394" s="276">
        <f>IF(O4394&lt;($G$6-1),Lähteandmed!$E$45*1.2*1.005*(($G$6-1)-O4394),0)</f>
        <v>0</v>
      </c>
    </row>
    <row r="4395" spans="2:16">
      <c r="B4395" s="113">
        <v>4391</v>
      </c>
      <c r="C4395" s="113">
        <v>15.9</v>
      </c>
      <c r="D4395" s="276" t="str">
        <f t="shared" si="136"/>
        <v>0</v>
      </c>
      <c r="L4395" s="114">
        <f>IF(C4395&lt;$G$6,Lähteandmed!$E$45*1.2*1.005*($G$6-O4395),0)</f>
        <v>3.680374319999999</v>
      </c>
      <c r="M4395" s="276" t="str">
        <f>IF(($G$4-Lähteandmed!$H$45*(Kraadpäevad!$G$4-Kraadpäevad!C4395))&gt;Lähteandmed!$I$45,($G$4-Lähteandmed!$H$45*(Kraadpäevad!$G$4-Kraadpäevad!C4395)),Lähteandmed!$I$45)</f>
        <v/>
      </c>
      <c r="N4395" s="114">
        <f>IFERROR(($G$4-M4395)/($G$4-C4395),Lähteandmed!$H$45)</f>
        <v>0</v>
      </c>
      <c r="O4395" s="276">
        <f t="shared" si="137"/>
        <v>15.9</v>
      </c>
      <c r="P4395" s="276">
        <f>IF(O4395&lt;($G$6-1),Lähteandmed!$E$45*1.2*1.005*(($G$6-1)-O4395),0)</f>
        <v>1.9278151199999993</v>
      </c>
    </row>
    <row r="4396" spans="2:16">
      <c r="B4396" s="113">
        <v>4392</v>
      </c>
      <c r="C4396" s="113">
        <v>13.7</v>
      </c>
      <c r="D4396" s="276" t="str">
        <f t="shared" si="136"/>
        <v>0</v>
      </c>
      <c r="L4396" s="114">
        <f>IF(C4396&lt;$G$6,Lähteandmed!$E$45*1.2*1.005*($G$6-O4396),0)</f>
        <v>7.5360045600000003</v>
      </c>
      <c r="M4396" s="276" t="str">
        <f>IF(($G$4-Lähteandmed!$H$45*(Kraadpäevad!$G$4-Kraadpäevad!C4396))&gt;Lähteandmed!$I$45,($G$4-Lähteandmed!$H$45*(Kraadpäevad!$G$4-Kraadpäevad!C4396)),Lähteandmed!$I$45)</f>
        <v/>
      </c>
      <c r="N4396" s="114">
        <f>IFERROR(($G$4-M4396)/($G$4-C4396),Lähteandmed!$H$45)</f>
        <v>0</v>
      </c>
      <c r="O4396" s="276">
        <f t="shared" si="137"/>
        <v>13.7</v>
      </c>
      <c r="P4396" s="276">
        <f>IF(O4396&lt;($G$6-1),Lähteandmed!$E$45*1.2*1.005*(($G$6-1)-O4396),0)</f>
        <v>5.7834453600000009</v>
      </c>
    </row>
    <row r="4397" spans="2:16">
      <c r="B4397" s="113">
        <v>4393</v>
      </c>
      <c r="C4397" s="113">
        <v>13.2</v>
      </c>
      <c r="D4397" s="276" t="str">
        <f t="shared" si="136"/>
        <v>0</v>
      </c>
      <c r="L4397" s="114">
        <f>IF(C4397&lt;$G$6,Lähteandmed!$E$45*1.2*1.005*($G$6-O4397),0)</f>
        <v>8.4122841600000005</v>
      </c>
      <c r="M4397" s="276" t="str">
        <f>IF(($G$4-Lähteandmed!$H$45*(Kraadpäevad!$G$4-Kraadpäevad!C4397))&gt;Lähteandmed!$I$45,($G$4-Lähteandmed!$H$45*(Kraadpäevad!$G$4-Kraadpäevad!C4397)),Lähteandmed!$I$45)</f>
        <v/>
      </c>
      <c r="N4397" s="114">
        <f>IFERROR(($G$4-M4397)/($G$4-C4397),Lähteandmed!$H$45)</f>
        <v>0</v>
      </c>
      <c r="O4397" s="276">
        <f t="shared" si="137"/>
        <v>13.2</v>
      </c>
      <c r="P4397" s="276">
        <f>IF(O4397&lt;($G$6-1),Lähteandmed!$E$45*1.2*1.005*(($G$6-1)-O4397),0)</f>
        <v>6.659724960000001</v>
      </c>
    </row>
    <row r="4398" spans="2:16">
      <c r="B4398" s="113">
        <v>4394</v>
      </c>
      <c r="C4398" s="113">
        <v>12.7</v>
      </c>
      <c r="D4398" s="276" t="str">
        <f t="shared" si="136"/>
        <v>0</v>
      </c>
      <c r="L4398" s="114">
        <f>IF(C4398&lt;$G$6,Lähteandmed!$E$45*1.2*1.005*($G$6-O4398),0)</f>
        <v>9.2885637600000006</v>
      </c>
      <c r="M4398" s="276" t="str">
        <f>IF(($G$4-Lähteandmed!$H$45*(Kraadpäevad!$G$4-Kraadpäevad!C4398))&gt;Lähteandmed!$I$45,($G$4-Lähteandmed!$H$45*(Kraadpäevad!$G$4-Kraadpäevad!C4398)),Lähteandmed!$I$45)</f>
        <v/>
      </c>
      <c r="N4398" s="114">
        <f>IFERROR(($G$4-M4398)/($G$4-C4398),Lähteandmed!$H$45)</f>
        <v>0</v>
      </c>
      <c r="O4398" s="276">
        <f t="shared" si="137"/>
        <v>12.7</v>
      </c>
      <c r="P4398" s="276">
        <f>IF(O4398&lt;($G$6-1),Lähteandmed!$E$45*1.2*1.005*(($G$6-1)-O4398),0)</f>
        <v>7.5360045600000003</v>
      </c>
    </row>
    <row r="4399" spans="2:16">
      <c r="B4399" s="113">
        <v>4395</v>
      </c>
      <c r="C4399" s="113">
        <v>12.2</v>
      </c>
      <c r="D4399" s="276" t="str">
        <f t="shared" si="136"/>
        <v>0</v>
      </c>
      <c r="L4399" s="114">
        <f>IF(C4399&lt;$G$6,Lähteandmed!$E$45*1.2*1.005*($G$6-O4399),0)</f>
        <v>10.164843360000001</v>
      </c>
      <c r="M4399" s="276" t="str">
        <f>IF(($G$4-Lähteandmed!$H$45*(Kraadpäevad!$G$4-Kraadpäevad!C4399))&gt;Lähteandmed!$I$45,($G$4-Lähteandmed!$H$45*(Kraadpäevad!$G$4-Kraadpäevad!C4399)),Lähteandmed!$I$45)</f>
        <v/>
      </c>
      <c r="N4399" s="114">
        <f>IFERROR(($G$4-M4399)/($G$4-C4399),Lähteandmed!$H$45)</f>
        <v>0</v>
      </c>
      <c r="O4399" s="276">
        <f t="shared" si="137"/>
        <v>12.2</v>
      </c>
      <c r="P4399" s="276">
        <f>IF(O4399&lt;($G$6-1),Lähteandmed!$E$45*1.2*1.005*(($G$6-1)-O4399),0)</f>
        <v>8.4122841600000005</v>
      </c>
    </row>
    <row r="4400" spans="2:16">
      <c r="B4400" s="113">
        <v>4396</v>
      </c>
      <c r="C4400" s="113">
        <v>12.2</v>
      </c>
      <c r="D4400" s="276" t="str">
        <f t="shared" si="136"/>
        <v>0</v>
      </c>
      <c r="L4400" s="114">
        <f>IF(C4400&lt;$G$6,Lähteandmed!$E$45*1.2*1.005*($G$6-O4400),0)</f>
        <v>10.164843360000001</v>
      </c>
      <c r="M4400" s="276" t="str">
        <f>IF(($G$4-Lähteandmed!$H$45*(Kraadpäevad!$G$4-Kraadpäevad!C4400))&gt;Lähteandmed!$I$45,($G$4-Lähteandmed!$H$45*(Kraadpäevad!$G$4-Kraadpäevad!C4400)),Lähteandmed!$I$45)</f>
        <v/>
      </c>
      <c r="N4400" s="114">
        <f>IFERROR(($G$4-M4400)/($G$4-C4400),Lähteandmed!$H$45)</f>
        <v>0</v>
      </c>
      <c r="O4400" s="276">
        <f t="shared" si="137"/>
        <v>12.2</v>
      </c>
      <c r="P4400" s="276">
        <f>IF(O4400&lt;($G$6-1),Lähteandmed!$E$45*1.2*1.005*(($G$6-1)-O4400),0)</f>
        <v>8.4122841600000005</v>
      </c>
    </row>
    <row r="4401" spans="2:16">
      <c r="B4401" s="113">
        <v>4397</v>
      </c>
      <c r="C4401" s="113">
        <v>12.1</v>
      </c>
      <c r="D4401" s="276" t="str">
        <f t="shared" si="136"/>
        <v>0</v>
      </c>
      <c r="L4401" s="114">
        <f>IF(C4401&lt;$G$6,Lähteandmed!$E$45*1.2*1.005*($G$6-O4401),0)</f>
        <v>10.34009928</v>
      </c>
      <c r="M4401" s="276" t="str">
        <f>IF(($G$4-Lähteandmed!$H$45*(Kraadpäevad!$G$4-Kraadpäevad!C4401))&gt;Lähteandmed!$I$45,($G$4-Lähteandmed!$H$45*(Kraadpäevad!$G$4-Kraadpäevad!C4401)),Lähteandmed!$I$45)</f>
        <v/>
      </c>
      <c r="N4401" s="114">
        <f>IFERROR(($G$4-M4401)/($G$4-C4401),Lähteandmed!$H$45)</f>
        <v>0</v>
      </c>
      <c r="O4401" s="276">
        <f t="shared" si="137"/>
        <v>12.1</v>
      </c>
      <c r="P4401" s="276">
        <f>IF(O4401&lt;($G$6-1),Lähteandmed!$E$45*1.2*1.005*(($G$6-1)-O4401),0)</f>
        <v>8.5875400800000001</v>
      </c>
    </row>
    <row r="4402" spans="2:16">
      <c r="B4402" s="113">
        <v>4398</v>
      </c>
      <c r="C4402" s="113">
        <v>12.1</v>
      </c>
      <c r="D4402" s="276" t="str">
        <f t="shared" si="136"/>
        <v>0</v>
      </c>
      <c r="L4402" s="114">
        <f>IF(C4402&lt;$G$6,Lähteandmed!$E$45*1.2*1.005*($G$6-O4402),0)</f>
        <v>10.34009928</v>
      </c>
      <c r="M4402" s="276" t="str">
        <f>IF(($G$4-Lähteandmed!$H$45*(Kraadpäevad!$G$4-Kraadpäevad!C4402))&gt;Lähteandmed!$I$45,($G$4-Lähteandmed!$H$45*(Kraadpäevad!$G$4-Kraadpäevad!C4402)),Lähteandmed!$I$45)</f>
        <v/>
      </c>
      <c r="N4402" s="114">
        <f>IFERROR(($G$4-M4402)/($G$4-C4402),Lähteandmed!$H$45)</f>
        <v>0</v>
      </c>
      <c r="O4402" s="276">
        <f t="shared" si="137"/>
        <v>12.1</v>
      </c>
      <c r="P4402" s="276">
        <f>IF(O4402&lt;($G$6-1),Lähteandmed!$E$45*1.2*1.005*(($G$6-1)-O4402),0)</f>
        <v>8.5875400800000001</v>
      </c>
    </row>
    <row r="4403" spans="2:16">
      <c r="B4403" s="113">
        <v>4399</v>
      </c>
      <c r="C4403" s="113">
        <v>14.2</v>
      </c>
      <c r="D4403" s="276" t="str">
        <f t="shared" si="136"/>
        <v>0</v>
      </c>
      <c r="L4403" s="114">
        <f>IF(C4403&lt;$G$6,Lähteandmed!$E$45*1.2*1.005*($G$6-O4403),0)</f>
        <v>6.659724960000001</v>
      </c>
      <c r="M4403" s="276" t="str">
        <f>IF(($G$4-Lähteandmed!$H$45*(Kraadpäevad!$G$4-Kraadpäevad!C4403))&gt;Lähteandmed!$I$45,($G$4-Lähteandmed!$H$45*(Kraadpäevad!$G$4-Kraadpäevad!C4403)),Lähteandmed!$I$45)</f>
        <v/>
      </c>
      <c r="N4403" s="114">
        <f>IFERROR(($G$4-M4403)/($G$4-C4403),Lähteandmed!$H$45)</f>
        <v>0</v>
      </c>
      <c r="O4403" s="276">
        <f t="shared" si="137"/>
        <v>14.2</v>
      </c>
      <c r="P4403" s="276">
        <f>IF(O4403&lt;($G$6-1),Lähteandmed!$E$45*1.2*1.005*(($G$6-1)-O4403),0)</f>
        <v>4.9071657600000007</v>
      </c>
    </row>
    <row r="4404" spans="2:16">
      <c r="B4404" s="113">
        <v>4400</v>
      </c>
      <c r="C4404" s="113">
        <v>16.399999999999999</v>
      </c>
      <c r="D4404" s="276" t="str">
        <f t="shared" si="136"/>
        <v>0</v>
      </c>
      <c r="L4404" s="114">
        <f>IF(C4404&lt;$G$6,Lähteandmed!$E$45*1.2*1.005*($G$6-O4404),0)</f>
        <v>2.8040947200000024</v>
      </c>
      <c r="M4404" s="276" t="str">
        <f>IF(($G$4-Lähteandmed!$H$45*(Kraadpäevad!$G$4-Kraadpäevad!C4404))&gt;Lähteandmed!$I$45,($G$4-Lähteandmed!$H$45*(Kraadpäevad!$G$4-Kraadpäevad!C4404)),Lähteandmed!$I$45)</f>
        <v/>
      </c>
      <c r="N4404" s="114">
        <f>IFERROR(($G$4-M4404)/($G$4-C4404),Lähteandmed!$H$45)</f>
        <v>0</v>
      </c>
      <c r="O4404" s="276">
        <f t="shared" si="137"/>
        <v>16.399999999999999</v>
      </c>
      <c r="P4404" s="276">
        <f>IF(O4404&lt;($G$6-1),Lähteandmed!$E$45*1.2*1.005*(($G$6-1)-O4404),0)</f>
        <v>1.0515355200000025</v>
      </c>
    </row>
    <row r="4405" spans="2:16">
      <c r="B4405" s="113">
        <v>4401</v>
      </c>
      <c r="C4405" s="113">
        <v>18.5</v>
      </c>
      <c r="D4405" s="276" t="str">
        <f t="shared" si="136"/>
        <v>0</v>
      </c>
      <c r="L4405" s="114">
        <f>IF(C4405&lt;$G$6,Lähteandmed!$E$45*1.2*1.005*($G$6-O4405),0)</f>
        <v>0</v>
      </c>
      <c r="M4405" s="276" t="str">
        <f>IF(($G$4-Lähteandmed!$H$45*(Kraadpäevad!$G$4-Kraadpäevad!C4405))&gt;Lähteandmed!$I$45,($G$4-Lähteandmed!$H$45*(Kraadpäevad!$G$4-Kraadpäevad!C4405)),Lähteandmed!$I$45)</f>
        <v/>
      </c>
      <c r="N4405" s="114">
        <f>IFERROR(($G$4-M4405)/($G$4-C4405),Lähteandmed!$H$45)</f>
        <v>0</v>
      </c>
      <c r="O4405" s="276">
        <f t="shared" si="137"/>
        <v>18.5</v>
      </c>
      <c r="P4405" s="276">
        <f>IF(O4405&lt;($G$6-1),Lähteandmed!$E$45*1.2*1.005*(($G$6-1)-O4405),0)</f>
        <v>0</v>
      </c>
    </row>
    <row r="4406" spans="2:16">
      <c r="B4406" s="113">
        <v>4402</v>
      </c>
      <c r="C4406" s="113">
        <v>19.899999999999999</v>
      </c>
      <c r="D4406" s="276" t="str">
        <f t="shared" si="136"/>
        <v>0</v>
      </c>
      <c r="L4406" s="114">
        <f>IF(C4406&lt;$G$6,Lähteandmed!$E$45*1.2*1.005*($G$6-O4406),0)</f>
        <v>0</v>
      </c>
      <c r="M4406" s="276" t="str">
        <f>IF(($G$4-Lähteandmed!$H$45*(Kraadpäevad!$G$4-Kraadpäevad!C4406))&gt;Lähteandmed!$I$45,($G$4-Lähteandmed!$H$45*(Kraadpäevad!$G$4-Kraadpäevad!C4406)),Lähteandmed!$I$45)</f>
        <v/>
      </c>
      <c r="N4406" s="114">
        <f>IFERROR(($G$4-M4406)/($G$4-C4406),Lähteandmed!$H$45)</f>
        <v>0</v>
      </c>
      <c r="O4406" s="276">
        <f t="shared" si="137"/>
        <v>19.899999999999999</v>
      </c>
      <c r="P4406" s="276">
        <f>IF(O4406&lt;($G$6-1),Lähteandmed!$E$45*1.2*1.005*(($G$6-1)-O4406),0)</f>
        <v>0</v>
      </c>
    </row>
    <row r="4407" spans="2:16">
      <c r="B4407" s="113">
        <v>4403</v>
      </c>
      <c r="C4407" s="113">
        <v>21.4</v>
      </c>
      <c r="D4407" s="276" t="str">
        <f t="shared" si="136"/>
        <v>0</v>
      </c>
      <c r="L4407" s="114">
        <f>IF(C4407&lt;$G$6,Lähteandmed!$E$45*1.2*1.005*($G$6-O4407),0)</f>
        <v>0</v>
      </c>
      <c r="M4407" s="276" t="str">
        <f>IF(($G$4-Lähteandmed!$H$45*(Kraadpäevad!$G$4-Kraadpäevad!C4407))&gt;Lähteandmed!$I$45,($G$4-Lähteandmed!$H$45*(Kraadpäevad!$G$4-Kraadpäevad!C4407)),Lähteandmed!$I$45)</f>
        <v/>
      </c>
      <c r="N4407" s="114">
        <f>IFERROR(($G$4-M4407)/($G$4-C4407),Lähteandmed!$H$45)</f>
        <v>0</v>
      </c>
      <c r="O4407" s="276">
        <f t="shared" si="137"/>
        <v>21.4</v>
      </c>
      <c r="P4407" s="276">
        <f>IF(O4407&lt;($G$6-1),Lähteandmed!$E$45*1.2*1.005*(($G$6-1)-O4407),0)</f>
        <v>0</v>
      </c>
    </row>
    <row r="4408" spans="2:16">
      <c r="B4408" s="113">
        <v>4404</v>
      </c>
      <c r="C4408" s="113">
        <v>22.8</v>
      </c>
      <c r="D4408" s="276" t="str">
        <f t="shared" si="136"/>
        <v>0</v>
      </c>
      <c r="L4408" s="114">
        <f>IF(C4408&lt;$G$6,Lähteandmed!$E$45*1.2*1.005*($G$6-O4408),0)</f>
        <v>0</v>
      </c>
      <c r="M4408" s="276" t="str">
        <f>IF(($G$4-Lähteandmed!$H$45*(Kraadpäevad!$G$4-Kraadpäevad!C4408))&gt;Lähteandmed!$I$45,($G$4-Lähteandmed!$H$45*(Kraadpäevad!$G$4-Kraadpäevad!C4408)),Lähteandmed!$I$45)</f>
        <v/>
      </c>
      <c r="N4408" s="114">
        <f>IFERROR(($G$4-M4408)/($G$4-C4408),Lähteandmed!$H$45)</f>
        <v>0</v>
      </c>
      <c r="O4408" s="276">
        <f t="shared" si="137"/>
        <v>22.8</v>
      </c>
      <c r="P4408" s="276">
        <f>IF(O4408&lt;($G$6-1),Lähteandmed!$E$45*1.2*1.005*(($G$6-1)-O4408),0)</f>
        <v>0</v>
      </c>
    </row>
    <row r="4409" spans="2:16">
      <c r="B4409" s="113">
        <v>4405</v>
      </c>
      <c r="C4409" s="113">
        <v>23</v>
      </c>
      <c r="D4409" s="276" t="str">
        <f t="shared" si="136"/>
        <v>0</v>
      </c>
      <c r="L4409" s="114">
        <f>IF(C4409&lt;$G$6,Lähteandmed!$E$45*1.2*1.005*($G$6-O4409),0)</f>
        <v>0</v>
      </c>
      <c r="M4409" s="276" t="str">
        <f>IF(($G$4-Lähteandmed!$H$45*(Kraadpäevad!$G$4-Kraadpäevad!C4409))&gt;Lähteandmed!$I$45,($G$4-Lähteandmed!$H$45*(Kraadpäevad!$G$4-Kraadpäevad!C4409)),Lähteandmed!$I$45)</f>
        <v/>
      </c>
      <c r="N4409" s="114">
        <f>IFERROR(($G$4-M4409)/($G$4-C4409),Lähteandmed!$H$45)</f>
        <v>0</v>
      </c>
      <c r="O4409" s="276">
        <f t="shared" si="137"/>
        <v>23</v>
      </c>
      <c r="P4409" s="276">
        <f>IF(O4409&lt;($G$6-1),Lähteandmed!$E$45*1.2*1.005*(($G$6-1)-O4409),0)</f>
        <v>0</v>
      </c>
    </row>
    <row r="4410" spans="2:16">
      <c r="B4410" s="113">
        <v>4406</v>
      </c>
      <c r="C4410" s="113">
        <v>23.1</v>
      </c>
      <c r="D4410" s="276" t="str">
        <f t="shared" si="136"/>
        <v>0</v>
      </c>
      <c r="L4410" s="114">
        <f>IF(C4410&lt;$G$6,Lähteandmed!$E$45*1.2*1.005*($G$6-O4410),0)</f>
        <v>0</v>
      </c>
      <c r="M4410" s="276" t="str">
        <f>IF(($G$4-Lähteandmed!$H$45*(Kraadpäevad!$G$4-Kraadpäevad!C4410))&gt;Lähteandmed!$I$45,($G$4-Lähteandmed!$H$45*(Kraadpäevad!$G$4-Kraadpäevad!C4410)),Lähteandmed!$I$45)</f>
        <v/>
      </c>
      <c r="N4410" s="114">
        <f>IFERROR(($G$4-M4410)/($G$4-C4410),Lähteandmed!$H$45)</f>
        <v>0</v>
      </c>
      <c r="O4410" s="276">
        <f t="shared" si="137"/>
        <v>23.1</v>
      </c>
      <c r="P4410" s="276">
        <f>IF(O4410&lt;($G$6-1),Lähteandmed!$E$45*1.2*1.005*(($G$6-1)-O4410),0)</f>
        <v>0</v>
      </c>
    </row>
    <row r="4411" spans="2:16">
      <c r="B4411" s="113">
        <v>4407</v>
      </c>
      <c r="C4411" s="113">
        <v>23.3</v>
      </c>
      <c r="D4411" s="276" t="str">
        <f t="shared" si="136"/>
        <v>0</v>
      </c>
      <c r="L4411" s="114">
        <f>IF(C4411&lt;$G$6,Lähteandmed!$E$45*1.2*1.005*($G$6-O4411),0)</f>
        <v>0</v>
      </c>
      <c r="M4411" s="276" t="str">
        <f>IF(($G$4-Lähteandmed!$H$45*(Kraadpäevad!$G$4-Kraadpäevad!C4411))&gt;Lähteandmed!$I$45,($G$4-Lähteandmed!$H$45*(Kraadpäevad!$G$4-Kraadpäevad!C4411)),Lähteandmed!$I$45)</f>
        <v/>
      </c>
      <c r="N4411" s="114">
        <f>IFERROR(($G$4-M4411)/($G$4-C4411),Lähteandmed!$H$45)</f>
        <v>0</v>
      </c>
      <c r="O4411" s="276">
        <f t="shared" si="137"/>
        <v>23.3</v>
      </c>
      <c r="P4411" s="276">
        <f>IF(O4411&lt;($G$6-1),Lähteandmed!$E$45*1.2*1.005*(($G$6-1)-O4411),0)</f>
        <v>0</v>
      </c>
    </row>
    <row r="4412" spans="2:16">
      <c r="B4412" s="113">
        <v>4408</v>
      </c>
      <c r="C4412" s="113">
        <v>23.3</v>
      </c>
      <c r="D4412" s="276" t="str">
        <f t="shared" si="136"/>
        <v>0</v>
      </c>
      <c r="L4412" s="114">
        <f>IF(C4412&lt;$G$6,Lähteandmed!$E$45*1.2*1.005*($G$6-O4412),0)</f>
        <v>0</v>
      </c>
      <c r="M4412" s="276" t="str">
        <f>IF(($G$4-Lähteandmed!$H$45*(Kraadpäevad!$G$4-Kraadpäevad!C4412))&gt;Lähteandmed!$I$45,($G$4-Lähteandmed!$H$45*(Kraadpäevad!$G$4-Kraadpäevad!C4412)),Lähteandmed!$I$45)</f>
        <v/>
      </c>
      <c r="N4412" s="114">
        <f>IFERROR(($G$4-M4412)/($G$4-C4412),Lähteandmed!$H$45)</f>
        <v>0</v>
      </c>
      <c r="O4412" s="276">
        <f t="shared" si="137"/>
        <v>23.3</v>
      </c>
      <c r="P4412" s="276">
        <f>IF(O4412&lt;($G$6-1),Lähteandmed!$E$45*1.2*1.005*(($G$6-1)-O4412),0)</f>
        <v>0</v>
      </c>
    </row>
    <row r="4413" spans="2:16">
      <c r="B4413" s="113">
        <v>4409</v>
      </c>
      <c r="C4413" s="113">
        <v>23.4</v>
      </c>
      <c r="D4413" s="276" t="str">
        <f t="shared" si="136"/>
        <v>0</v>
      </c>
      <c r="L4413" s="114">
        <f>IF(C4413&lt;$G$6,Lähteandmed!$E$45*1.2*1.005*($G$6-O4413),0)</f>
        <v>0</v>
      </c>
      <c r="M4413" s="276" t="str">
        <f>IF(($G$4-Lähteandmed!$H$45*(Kraadpäevad!$G$4-Kraadpäevad!C4413))&gt;Lähteandmed!$I$45,($G$4-Lähteandmed!$H$45*(Kraadpäevad!$G$4-Kraadpäevad!C4413)),Lähteandmed!$I$45)</f>
        <v/>
      </c>
      <c r="N4413" s="114">
        <f>IFERROR(($G$4-M4413)/($G$4-C4413),Lähteandmed!$H$45)</f>
        <v>0</v>
      </c>
      <c r="O4413" s="276">
        <f t="shared" si="137"/>
        <v>23.4</v>
      </c>
      <c r="P4413" s="276">
        <f>IF(O4413&lt;($G$6-1),Lähteandmed!$E$45*1.2*1.005*(($G$6-1)-O4413),0)</f>
        <v>0</v>
      </c>
    </row>
    <row r="4414" spans="2:16">
      <c r="B4414" s="113">
        <v>4410</v>
      </c>
      <c r="C4414" s="113">
        <v>23.4</v>
      </c>
      <c r="D4414" s="276" t="str">
        <f t="shared" si="136"/>
        <v>0</v>
      </c>
      <c r="L4414" s="114">
        <f>IF(C4414&lt;$G$6,Lähteandmed!$E$45*1.2*1.005*($G$6-O4414),0)</f>
        <v>0</v>
      </c>
      <c r="M4414" s="276" t="str">
        <f>IF(($G$4-Lähteandmed!$H$45*(Kraadpäevad!$G$4-Kraadpäevad!C4414))&gt;Lähteandmed!$I$45,($G$4-Lähteandmed!$H$45*(Kraadpäevad!$G$4-Kraadpäevad!C4414)),Lähteandmed!$I$45)</f>
        <v/>
      </c>
      <c r="N4414" s="114">
        <f>IFERROR(($G$4-M4414)/($G$4-C4414),Lähteandmed!$H$45)</f>
        <v>0</v>
      </c>
      <c r="O4414" s="276">
        <f t="shared" si="137"/>
        <v>23.4</v>
      </c>
      <c r="P4414" s="276">
        <f>IF(O4414&lt;($G$6-1),Lähteandmed!$E$45*1.2*1.005*(($G$6-1)-O4414),0)</f>
        <v>0</v>
      </c>
    </row>
    <row r="4415" spans="2:16">
      <c r="B4415" s="113">
        <v>4411</v>
      </c>
      <c r="C4415" s="113">
        <v>22.9</v>
      </c>
      <c r="D4415" s="276" t="str">
        <f t="shared" si="136"/>
        <v>0</v>
      </c>
      <c r="L4415" s="114">
        <f>IF(C4415&lt;$G$6,Lähteandmed!$E$45*1.2*1.005*($G$6-O4415),0)</f>
        <v>0</v>
      </c>
      <c r="M4415" s="276" t="str">
        <f>IF(($G$4-Lähteandmed!$H$45*(Kraadpäevad!$G$4-Kraadpäevad!C4415))&gt;Lähteandmed!$I$45,($G$4-Lähteandmed!$H$45*(Kraadpäevad!$G$4-Kraadpäevad!C4415)),Lähteandmed!$I$45)</f>
        <v/>
      </c>
      <c r="N4415" s="114">
        <f>IFERROR(($G$4-M4415)/($G$4-C4415),Lähteandmed!$H$45)</f>
        <v>0</v>
      </c>
      <c r="O4415" s="276">
        <f t="shared" si="137"/>
        <v>22.9</v>
      </c>
      <c r="P4415" s="276">
        <f>IF(O4415&lt;($G$6-1),Lähteandmed!$E$45*1.2*1.005*(($G$6-1)-O4415),0)</f>
        <v>0</v>
      </c>
    </row>
    <row r="4416" spans="2:16">
      <c r="B4416" s="113">
        <v>4412</v>
      </c>
      <c r="C4416" s="113">
        <v>22.4</v>
      </c>
      <c r="D4416" s="276" t="str">
        <f t="shared" si="136"/>
        <v>0</v>
      </c>
      <c r="L4416" s="114">
        <f>IF(C4416&lt;$G$6,Lähteandmed!$E$45*1.2*1.005*($G$6-O4416),0)</f>
        <v>0</v>
      </c>
      <c r="M4416" s="276" t="str">
        <f>IF(($G$4-Lähteandmed!$H$45*(Kraadpäevad!$G$4-Kraadpäevad!C4416))&gt;Lähteandmed!$I$45,($G$4-Lähteandmed!$H$45*(Kraadpäevad!$G$4-Kraadpäevad!C4416)),Lähteandmed!$I$45)</f>
        <v/>
      </c>
      <c r="N4416" s="114">
        <f>IFERROR(($G$4-M4416)/($G$4-C4416),Lähteandmed!$H$45)</f>
        <v>0</v>
      </c>
      <c r="O4416" s="276">
        <f t="shared" si="137"/>
        <v>22.4</v>
      </c>
      <c r="P4416" s="276">
        <f>IF(O4416&lt;($G$6-1),Lähteandmed!$E$45*1.2*1.005*(($G$6-1)-O4416),0)</f>
        <v>0</v>
      </c>
    </row>
    <row r="4417" spans="2:16">
      <c r="B4417" s="113">
        <v>4413</v>
      </c>
      <c r="C4417" s="113">
        <v>21.9</v>
      </c>
      <c r="D4417" s="276" t="str">
        <f t="shared" si="136"/>
        <v>0</v>
      </c>
      <c r="L4417" s="114">
        <f>IF(C4417&lt;$G$6,Lähteandmed!$E$45*1.2*1.005*($G$6-O4417),0)</f>
        <v>0</v>
      </c>
      <c r="M4417" s="276" t="str">
        <f>IF(($G$4-Lähteandmed!$H$45*(Kraadpäevad!$G$4-Kraadpäevad!C4417))&gt;Lähteandmed!$I$45,($G$4-Lähteandmed!$H$45*(Kraadpäevad!$G$4-Kraadpäevad!C4417)),Lähteandmed!$I$45)</f>
        <v/>
      </c>
      <c r="N4417" s="114">
        <f>IFERROR(($G$4-M4417)/($G$4-C4417),Lähteandmed!$H$45)</f>
        <v>0</v>
      </c>
      <c r="O4417" s="276">
        <f t="shared" si="137"/>
        <v>21.9</v>
      </c>
      <c r="P4417" s="276">
        <f>IF(O4417&lt;($G$6-1),Lähteandmed!$E$45*1.2*1.005*(($G$6-1)-O4417),0)</f>
        <v>0</v>
      </c>
    </row>
    <row r="4418" spans="2:16">
      <c r="B4418" s="113">
        <v>4414</v>
      </c>
      <c r="C4418" s="113">
        <v>19.8</v>
      </c>
      <c r="D4418" s="276" t="str">
        <f t="shared" si="136"/>
        <v>0</v>
      </c>
      <c r="L4418" s="114">
        <f>IF(C4418&lt;$G$6,Lähteandmed!$E$45*1.2*1.005*($G$6-O4418),0)</f>
        <v>0</v>
      </c>
      <c r="M4418" s="276" t="str">
        <f>IF(($G$4-Lähteandmed!$H$45*(Kraadpäevad!$G$4-Kraadpäevad!C4418))&gt;Lähteandmed!$I$45,($G$4-Lähteandmed!$H$45*(Kraadpäevad!$G$4-Kraadpäevad!C4418)),Lähteandmed!$I$45)</f>
        <v/>
      </c>
      <c r="N4418" s="114">
        <f>IFERROR(($G$4-M4418)/($G$4-C4418),Lähteandmed!$H$45)</f>
        <v>0</v>
      </c>
      <c r="O4418" s="276">
        <f t="shared" si="137"/>
        <v>19.8</v>
      </c>
      <c r="P4418" s="276">
        <f>IF(O4418&lt;($G$6-1),Lähteandmed!$E$45*1.2*1.005*(($G$6-1)-O4418),0)</f>
        <v>0</v>
      </c>
    </row>
    <row r="4419" spans="2:16">
      <c r="B4419" s="113">
        <v>4415</v>
      </c>
      <c r="C4419" s="113">
        <v>17.8</v>
      </c>
      <c r="D4419" s="276" t="str">
        <f t="shared" si="136"/>
        <v>0</v>
      </c>
      <c r="L4419" s="114">
        <f>IF(C4419&lt;$G$6,Lähteandmed!$E$45*1.2*1.005*($G$6-O4419),0)</f>
        <v>0.35051183999999874</v>
      </c>
      <c r="M4419" s="276" t="str">
        <f>IF(($G$4-Lähteandmed!$H$45*(Kraadpäevad!$G$4-Kraadpäevad!C4419))&gt;Lähteandmed!$I$45,($G$4-Lähteandmed!$H$45*(Kraadpäevad!$G$4-Kraadpäevad!C4419)),Lähteandmed!$I$45)</f>
        <v/>
      </c>
      <c r="N4419" s="114">
        <f>IFERROR(($G$4-M4419)/($G$4-C4419),Lähteandmed!$H$45)</f>
        <v>0</v>
      </c>
      <c r="O4419" s="276">
        <f t="shared" si="137"/>
        <v>17.8</v>
      </c>
      <c r="P4419" s="276">
        <f>IF(O4419&lt;($G$6-1),Lähteandmed!$E$45*1.2*1.005*(($G$6-1)-O4419),0)</f>
        <v>0</v>
      </c>
    </row>
    <row r="4420" spans="2:16">
      <c r="B4420" s="113">
        <v>4416</v>
      </c>
      <c r="C4420" s="113">
        <v>15.7</v>
      </c>
      <c r="D4420" s="276" t="str">
        <f t="shared" ref="D4420:D4483" si="138">IFERROR(IF($G$5-C4420&gt;0,$G$5-C4420,"0"),0)</f>
        <v>0</v>
      </c>
      <c r="L4420" s="114">
        <f>IF(C4420&lt;$G$6,Lähteandmed!$E$45*1.2*1.005*($G$6-O4420),0)</f>
        <v>4.0308861600000006</v>
      </c>
      <c r="M4420" s="276" t="str">
        <f>IF(($G$4-Lähteandmed!$H$45*(Kraadpäevad!$G$4-Kraadpäevad!C4420))&gt;Lähteandmed!$I$45,($G$4-Lähteandmed!$H$45*(Kraadpäevad!$G$4-Kraadpäevad!C4420)),Lähteandmed!$I$45)</f>
        <v/>
      </c>
      <c r="N4420" s="114">
        <f>IFERROR(($G$4-M4420)/($G$4-C4420),Lähteandmed!$H$45)</f>
        <v>0</v>
      </c>
      <c r="O4420" s="276">
        <f t="shared" ref="O4420:O4483" si="139">N4420*($G$4-C4420)+C4420</f>
        <v>15.7</v>
      </c>
      <c r="P4420" s="276">
        <f>IF(O4420&lt;($G$6-1),Lähteandmed!$E$45*1.2*1.005*(($G$6-1)-O4420),0)</f>
        <v>2.2783269600000011</v>
      </c>
    </row>
    <row r="4421" spans="2:16">
      <c r="B4421" s="113">
        <v>4417</v>
      </c>
      <c r="C4421" s="113">
        <v>14.4</v>
      </c>
      <c r="D4421" s="276" t="str">
        <f t="shared" si="138"/>
        <v>0</v>
      </c>
      <c r="L4421" s="114">
        <f>IF(C4421&lt;$G$6,Lähteandmed!$E$45*1.2*1.005*($G$6-O4421),0)</f>
        <v>6.309213119999999</v>
      </c>
      <c r="M4421" s="276" t="str">
        <f>IF(($G$4-Lähteandmed!$H$45*(Kraadpäevad!$G$4-Kraadpäevad!C4421))&gt;Lähteandmed!$I$45,($G$4-Lähteandmed!$H$45*(Kraadpäevad!$G$4-Kraadpäevad!C4421)),Lähteandmed!$I$45)</f>
        <v/>
      </c>
      <c r="N4421" s="114">
        <f>IFERROR(($G$4-M4421)/($G$4-C4421),Lähteandmed!$H$45)</f>
        <v>0</v>
      </c>
      <c r="O4421" s="276">
        <f t="shared" si="139"/>
        <v>14.4</v>
      </c>
      <c r="P4421" s="276">
        <f>IF(O4421&lt;($G$6-1),Lähteandmed!$E$45*1.2*1.005*(($G$6-1)-O4421),0)</f>
        <v>4.5566539199999987</v>
      </c>
    </row>
    <row r="4422" spans="2:16">
      <c r="B4422" s="113">
        <v>4418</v>
      </c>
      <c r="C4422" s="113">
        <v>13.2</v>
      </c>
      <c r="D4422" s="276" t="str">
        <f t="shared" si="138"/>
        <v>0</v>
      </c>
      <c r="L4422" s="114">
        <f>IF(C4422&lt;$G$6,Lähteandmed!$E$45*1.2*1.005*($G$6-O4422),0)</f>
        <v>8.4122841600000005</v>
      </c>
      <c r="M4422" s="276" t="str">
        <f>IF(($G$4-Lähteandmed!$H$45*(Kraadpäevad!$G$4-Kraadpäevad!C4422))&gt;Lähteandmed!$I$45,($G$4-Lähteandmed!$H$45*(Kraadpäevad!$G$4-Kraadpäevad!C4422)),Lähteandmed!$I$45)</f>
        <v/>
      </c>
      <c r="N4422" s="114">
        <f>IFERROR(($G$4-M4422)/($G$4-C4422),Lähteandmed!$H$45)</f>
        <v>0</v>
      </c>
      <c r="O4422" s="276">
        <f t="shared" si="139"/>
        <v>13.2</v>
      </c>
      <c r="P4422" s="276">
        <f>IF(O4422&lt;($G$6-1),Lähteandmed!$E$45*1.2*1.005*(($G$6-1)-O4422),0)</f>
        <v>6.659724960000001</v>
      </c>
    </row>
    <row r="4423" spans="2:16">
      <c r="B4423" s="113">
        <v>4419</v>
      </c>
      <c r="C4423" s="113">
        <v>11.9</v>
      </c>
      <c r="D4423" s="276" t="str">
        <f t="shared" si="138"/>
        <v>0</v>
      </c>
      <c r="L4423" s="114">
        <f>IF(C4423&lt;$G$6,Lähteandmed!$E$45*1.2*1.005*($G$6-O4423),0)</f>
        <v>10.690611119999998</v>
      </c>
      <c r="M4423" s="276" t="str">
        <f>IF(($G$4-Lähteandmed!$H$45*(Kraadpäevad!$G$4-Kraadpäevad!C4423))&gt;Lähteandmed!$I$45,($G$4-Lähteandmed!$H$45*(Kraadpäevad!$G$4-Kraadpäevad!C4423)),Lähteandmed!$I$45)</f>
        <v/>
      </c>
      <c r="N4423" s="114">
        <f>IFERROR(($G$4-M4423)/($G$4-C4423),Lähteandmed!$H$45)</f>
        <v>0</v>
      </c>
      <c r="O4423" s="276">
        <f t="shared" si="139"/>
        <v>11.9</v>
      </c>
      <c r="P4423" s="276">
        <f>IF(O4423&lt;($G$6-1),Lähteandmed!$E$45*1.2*1.005*(($G$6-1)-O4423),0)</f>
        <v>8.9380519199999995</v>
      </c>
    </row>
    <row r="4424" spans="2:16">
      <c r="B4424" s="113">
        <v>4420</v>
      </c>
      <c r="C4424" s="113">
        <v>12.3</v>
      </c>
      <c r="D4424" s="276" t="str">
        <f t="shared" si="138"/>
        <v>0</v>
      </c>
      <c r="L4424" s="114">
        <f>IF(C4424&lt;$G$6,Lähteandmed!$E$45*1.2*1.005*($G$6-O4424),0)</f>
        <v>9.9895874399999975</v>
      </c>
      <c r="M4424" s="276" t="str">
        <f>IF(($G$4-Lähteandmed!$H$45*(Kraadpäevad!$G$4-Kraadpäevad!C4424))&gt;Lähteandmed!$I$45,($G$4-Lähteandmed!$H$45*(Kraadpäevad!$G$4-Kraadpäevad!C4424)),Lähteandmed!$I$45)</f>
        <v/>
      </c>
      <c r="N4424" s="114">
        <f>IFERROR(($G$4-M4424)/($G$4-C4424),Lähteandmed!$H$45)</f>
        <v>0</v>
      </c>
      <c r="O4424" s="276">
        <f t="shared" si="139"/>
        <v>12.3</v>
      </c>
      <c r="P4424" s="276">
        <f>IF(O4424&lt;($G$6-1),Lähteandmed!$E$45*1.2*1.005*(($G$6-1)-O4424),0)</f>
        <v>8.237028239999999</v>
      </c>
    </row>
    <row r="4425" spans="2:16">
      <c r="B4425" s="113">
        <v>4421</v>
      </c>
      <c r="C4425" s="113">
        <v>12.6</v>
      </c>
      <c r="D4425" s="276" t="str">
        <f t="shared" si="138"/>
        <v>0</v>
      </c>
      <c r="L4425" s="114">
        <f>IF(C4425&lt;$G$6,Lähteandmed!$E$45*1.2*1.005*($G$6-O4425),0)</f>
        <v>9.4638196800000003</v>
      </c>
      <c r="M4425" s="276" t="str">
        <f>IF(($G$4-Lähteandmed!$H$45*(Kraadpäevad!$G$4-Kraadpäevad!C4425))&gt;Lähteandmed!$I$45,($G$4-Lähteandmed!$H$45*(Kraadpäevad!$G$4-Kraadpäevad!C4425)),Lähteandmed!$I$45)</f>
        <v/>
      </c>
      <c r="N4425" s="114">
        <f>IFERROR(($G$4-M4425)/($G$4-C4425),Lähteandmed!$H$45)</f>
        <v>0</v>
      </c>
      <c r="O4425" s="276">
        <f t="shared" si="139"/>
        <v>12.6</v>
      </c>
      <c r="P4425" s="276">
        <f>IF(O4425&lt;($G$6-1),Lähteandmed!$E$45*1.2*1.005*(($G$6-1)-O4425),0)</f>
        <v>7.71126048</v>
      </c>
    </row>
    <row r="4426" spans="2:16">
      <c r="B4426" s="113">
        <v>4422</v>
      </c>
      <c r="C4426" s="113">
        <v>13</v>
      </c>
      <c r="D4426" s="276" t="str">
        <f t="shared" si="138"/>
        <v>0</v>
      </c>
      <c r="L4426" s="114">
        <f>IF(C4426&lt;$G$6,Lähteandmed!$E$45*1.2*1.005*($G$6-O4426),0)</f>
        <v>8.7627959999999998</v>
      </c>
      <c r="M4426" s="276" t="str">
        <f>IF(($G$4-Lähteandmed!$H$45*(Kraadpäevad!$G$4-Kraadpäevad!C4426))&gt;Lähteandmed!$I$45,($G$4-Lähteandmed!$H$45*(Kraadpäevad!$G$4-Kraadpäevad!C4426)),Lähteandmed!$I$45)</f>
        <v/>
      </c>
      <c r="N4426" s="114">
        <f>IFERROR(($G$4-M4426)/($G$4-C4426),Lähteandmed!$H$45)</f>
        <v>0</v>
      </c>
      <c r="O4426" s="276">
        <f t="shared" si="139"/>
        <v>13</v>
      </c>
      <c r="P4426" s="276">
        <f>IF(O4426&lt;($G$6-1),Lähteandmed!$E$45*1.2*1.005*(($G$6-1)-O4426),0)</f>
        <v>7.0102367999999995</v>
      </c>
    </row>
    <row r="4427" spans="2:16">
      <c r="B4427" s="113">
        <v>4423</v>
      </c>
      <c r="C4427" s="113">
        <v>14.3</v>
      </c>
      <c r="D4427" s="276" t="str">
        <f t="shared" si="138"/>
        <v>0</v>
      </c>
      <c r="L4427" s="114">
        <f>IF(C4427&lt;$G$6,Lähteandmed!$E$45*1.2*1.005*($G$6-O4427),0)</f>
        <v>6.4844690399999987</v>
      </c>
      <c r="M4427" s="276" t="str">
        <f>IF(($G$4-Lähteandmed!$H$45*(Kraadpäevad!$G$4-Kraadpäevad!C4427))&gt;Lähteandmed!$I$45,($G$4-Lähteandmed!$H$45*(Kraadpäevad!$G$4-Kraadpäevad!C4427)),Lähteandmed!$I$45)</f>
        <v/>
      </c>
      <c r="N4427" s="114">
        <f>IFERROR(($G$4-M4427)/($G$4-C4427),Lähteandmed!$H$45)</f>
        <v>0</v>
      </c>
      <c r="O4427" s="276">
        <f t="shared" si="139"/>
        <v>14.3</v>
      </c>
      <c r="P4427" s="276">
        <f>IF(O4427&lt;($G$6-1),Lähteandmed!$E$45*1.2*1.005*(($G$6-1)-O4427),0)</f>
        <v>4.7319098399999984</v>
      </c>
    </row>
    <row r="4428" spans="2:16">
      <c r="B4428" s="113">
        <v>4424</v>
      </c>
      <c r="C4428" s="113">
        <v>15.6</v>
      </c>
      <c r="D4428" s="276" t="str">
        <f t="shared" si="138"/>
        <v>0</v>
      </c>
      <c r="L4428" s="114">
        <f>IF(C4428&lt;$G$6,Lähteandmed!$E$45*1.2*1.005*($G$6-O4428),0)</f>
        <v>4.2061420800000002</v>
      </c>
      <c r="M4428" s="276" t="str">
        <f>IF(($G$4-Lähteandmed!$H$45*(Kraadpäevad!$G$4-Kraadpäevad!C4428))&gt;Lähteandmed!$I$45,($G$4-Lähteandmed!$H$45*(Kraadpäevad!$G$4-Kraadpäevad!C4428)),Lähteandmed!$I$45)</f>
        <v/>
      </c>
      <c r="N4428" s="114">
        <f>IFERROR(($G$4-M4428)/($G$4-C4428),Lähteandmed!$H$45)</f>
        <v>0</v>
      </c>
      <c r="O4428" s="276">
        <f t="shared" si="139"/>
        <v>15.6</v>
      </c>
      <c r="P4428" s="276">
        <f>IF(O4428&lt;($G$6-1),Lähteandmed!$E$45*1.2*1.005*(($G$6-1)-O4428),0)</f>
        <v>2.4535828800000004</v>
      </c>
    </row>
    <row r="4429" spans="2:16">
      <c r="B4429" s="113">
        <v>4425</v>
      </c>
      <c r="C4429" s="113">
        <v>16.899999999999999</v>
      </c>
      <c r="D4429" s="276" t="str">
        <f t="shared" si="138"/>
        <v>0</v>
      </c>
      <c r="L4429" s="114">
        <f>IF(C4429&lt;$G$6,Lähteandmed!$E$45*1.2*1.005*($G$6-O4429),0)</f>
        <v>1.9278151200000024</v>
      </c>
      <c r="M4429" s="276" t="str">
        <f>IF(($G$4-Lähteandmed!$H$45*(Kraadpäevad!$G$4-Kraadpäevad!C4429))&gt;Lähteandmed!$I$45,($G$4-Lähteandmed!$H$45*(Kraadpäevad!$G$4-Kraadpäevad!C4429)),Lähteandmed!$I$45)</f>
        <v/>
      </c>
      <c r="N4429" s="114">
        <f>IFERROR(($G$4-M4429)/($G$4-C4429),Lähteandmed!$H$45)</f>
        <v>0</v>
      </c>
      <c r="O4429" s="276">
        <f t="shared" si="139"/>
        <v>16.899999999999999</v>
      </c>
      <c r="P4429" s="276">
        <f>IF(O4429&lt;($G$6-1),Lähteandmed!$E$45*1.2*1.005*(($G$6-1)-O4429),0)</f>
        <v>0.17525592000000248</v>
      </c>
    </row>
    <row r="4430" spans="2:16">
      <c r="B4430" s="113">
        <v>4426</v>
      </c>
      <c r="C4430" s="113">
        <v>18.5</v>
      </c>
      <c r="D4430" s="276" t="str">
        <f t="shared" si="138"/>
        <v>0</v>
      </c>
      <c r="L4430" s="114">
        <f>IF(C4430&lt;$G$6,Lähteandmed!$E$45*1.2*1.005*($G$6-O4430),0)</f>
        <v>0</v>
      </c>
      <c r="M4430" s="276" t="str">
        <f>IF(($G$4-Lähteandmed!$H$45*(Kraadpäevad!$G$4-Kraadpäevad!C4430))&gt;Lähteandmed!$I$45,($G$4-Lähteandmed!$H$45*(Kraadpäevad!$G$4-Kraadpäevad!C4430)),Lähteandmed!$I$45)</f>
        <v/>
      </c>
      <c r="N4430" s="114">
        <f>IFERROR(($G$4-M4430)/($G$4-C4430),Lähteandmed!$H$45)</f>
        <v>0</v>
      </c>
      <c r="O4430" s="276">
        <f t="shared" si="139"/>
        <v>18.5</v>
      </c>
      <c r="P4430" s="276">
        <f>IF(O4430&lt;($G$6-1),Lähteandmed!$E$45*1.2*1.005*(($G$6-1)-O4430),0)</f>
        <v>0</v>
      </c>
    </row>
    <row r="4431" spans="2:16">
      <c r="B4431" s="113">
        <v>4427</v>
      </c>
      <c r="C4431" s="113">
        <v>20.100000000000001</v>
      </c>
      <c r="D4431" s="276" t="str">
        <f t="shared" si="138"/>
        <v>0</v>
      </c>
      <c r="L4431" s="114">
        <f>IF(C4431&lt;$G$6,Lähteandmed!$E$45*1.2*1.005*($G$6-O4431),0)</f>
        <v>0</v>
      </c>
      <c r="M4431" s="276" t="str">
        <f>IF(($G$4-Lähteandmed!$H$45*(Kraadpäevad!$G$4-Kraadpäevad!C4431))&gt;Lähteandmed!$I$45,($G$4-Lähteandmed!$H$45*(Kraadpäevad!$G$4-Kraadpäevad!C4431)),Lähteandmed!$I$45)</f>
        <v/>
      </c>
      <c r="N4431" s="114">
        <f>IFERROR(($G$4-M4431)/($G$4-C4431),Lähteandmed!$H$45)</f>
        <v>0</v>
      </c>
      <c r="O4431" s="276">
        <f t="shared" si="139"/>
        <v>20.100000000000001</v>
      </c>
      <c r="P4431" s="276">
        <f>IF(O4431&lt;($G$6-1),Lähteandmed!$E$45*1.2*1.005*(($G$6-1)-O4431),0)</f>
        <v>0</v>
      </c>
    </row>
    <row r="4432" spans="2:16">
      <c r="B4432" s="113">
        <v>4428</v>
      </c>
      <c r="C4432" s="113">
        <v>21.7</v>
      </c>
      <c r="D4432" s="276" t="str">
        <f t="shared" si="138"/>
        <v>0</v>
      </c>
      <c r="L4432" s="114">
        <f>IF(C4432&lt;$G$6,Lähteandmed!$E$45*1.2*1.005*($G$6-O4432),0)</f>
        <v>0</v>
      </c>
      <c r="M4432" s="276" t="str">
        <f>IF(($G$4-Lähteandmed!$H$45*(Kraadpäevad!$G$4-Kraadpäevad!C4432))&gt;Lähteandmed!$I$45,($G$4-Lähteandmed!$H$45*(Kraadpäevad!$G$4-Kraadpäevad!C4432)),Lähteandmed!$I$45)</f>
        <v/>
      </c>
      <c r="N4432" s="114">
        <f>IFERROR(($G$4-M4432)/($G$4-C4432),Lähteandmed!$H$45)</f>
        <v>0</v>
      </c>
      <c r="O4432" s="276">
        <f t="shared" si="139"/>
        <v>21.7</v>
      </c>
      <c r="P4432" s="276">
        <f>IF(O4432&lt;($G$6-1),Lähteandmed!$E$45*1.2*1.005*(($G$6-1)-O4432),0)</f>
        <v>0</v>
      </c>
    </row>
    <row r="4433" spans="2:16">
      <c r="B4433" s="113">
        <v>4429</v>
      </c>
      <c r="C4433" s="113">
        <v>22.2</v>
      </c>
      <c r="D4433" s="276" t="str">
        <f t="shared" si="138"/>
        <v>0</v>
      </c>
      <c r="L4433" s="114">
        <f>IF(C4433&lt;$G$6,Lähteandmed!$E$45*1.2*1.005*($G$6-O4433),0)</f>
        <v>0</v>
      </c>
      <c r="M4433" s="276" t="str">
        <f>IF(($G$4-Lähteandmed!$H$45*(Kraadpäevad!$G$4-Kraadpäevad!C4433))&gt;Lähteandmed!$I$45,($G$4-Lähteandmed!$H$45*(Kraadpäevad!$G$4-Kraadpäevad!C4433)),Lähteandmed!$I$45)</f>
        <v/>
      </c>
      <c r="N4433" s="114">
        <f>IFERROR(($G$4-M4433)/($G$4-C4433),Lähteandmed!$H$45)</f>
        <v>0</v>
      </c>
      <c r="O4433" s="276">
        <f t="shared" si="139"/>
        <v>22.2</v>
      </c>
      <c r="P4433" s="276">
        <f>IF(O4433&lt;($G$6-1),Lähteandmed!$E$45*1.2*1.005*(($G$6-1)-O4433),0)</f>
        <v>0</v>
      </c>
    </row>
    <row r="4434" spans="2:16">
      <c r="B4434" s="113">
        <v>4430</v>
      </c>
      <c r="C4434" s="113">
        <v>22.6</v>
      </c>
      <c r="D4434" s="276" t="str">
        <f t="shared" si="138"/>
        <v>0</v>
      </c>
      <c r="L4434" s="114">
        <f>IF(C4434&lt;$G$6,Lähteandmed!$E$45*1.2*1.005*($G$6-O4434),0)</f>
        <v>0</v>
      </c>
      <c r="M4434" s="276" t="str">
        <f>IF(($G$4-Lähteandmed!$H$45*(Kraadpäevad!$G$4-Kraadpäevad!C4434))&gt;Lähteandmed!$I$45,($G$4-Lähteandmed!$H$45*(Kraadpäevad!$G$4-Kraadpäevad!C4434)),Lähteandmed!$I$45)</f>
        <v/>
      </c>
      <c r="N4434" s="114">
        <f>IFERROR(($G$4-M4434)/($G$4-C4434),Lähteandmed!$H$45)</f>
        <v>0</v>
      </c>
      <c r="O4434" s="276">
        <f t="shared" si="139"/>
        <v>22.6</v>
      </c>
      <c r="P4434" s="276">
        <f>IF(O4434&lt;($G$6-1),Lähteandmed!$E$45*1.2*1.005*(($G$6-1)-O4434),0)</f>
        <v>0</v>
      </c>
    </row>
    <row r="4435" spans="2:16">
      <c r="B4435" s="113">
        <v>4431</v>
      </c>
      <c r="C4435" s="113">
        <v>23.1</v>
      </c>
      <c r="D4435" s="276" t="str">
        <f t="shared" si="138"/>
        <v>0</v>
      </c>
      <c r="L4435" s="114">
        <f>IF(C4435&lt;$G$6,Lähteandmed!$E$45*1.2*1.005*($G$6-O4435),0)</f>
        <v>0</v>
      </c>
      <c r="M4435" s="276" t="str">
        <f>IF(($G$4-Lähteandmed!$H$45*(Kraadpäevad!$G$4-Kraadpäevad!C4435))&gt;Lähteandmed!$I$45,($G$4-Lähteandmed!$H$45*(Kraadpäevad!$G$4-Kraadpäevad!C4435)),Lähteandmed!$I$45)</f>
        <v/>
      </c>
      <c r="N4435" s="114">
        <f>IFERROR(($G$4-M4435)/($G$4-C4435),Lähteandmed!$H$45)</f>
        <v>0</v>
      </c>
      <c r="O4435" s="276">
        <f t="shared" si="139"/>
        <v>23.1</v>
      </c>
      <c r="P4435" s="276">
        <f>IF(O4435&lt;($G$6-1),Lähteandmed!$E$45*1.2*1.005*(($G$6-1)-O4435),0)</f>
        <v>0</v>
      </c>
    </row>
    <row r="4436" spans="2:16">
      <c r="B4436" s="113">
        <v>4432</v>
      </c>
      <c r="C4436" s="113">
        <v>22.8</v>
      </c>
      <c r="D4436" s="276" t="str">
        <f t="shared" si="138"/>
        <v>0</v>
      </c>
      <c r="L4436" s="114">
        <f>IF(C4436&lt;$G$6,Lähteandmed!$E$45*1.2*1.005*($G$6-O4436),0)</f>
        <v>0</v>
      </c>
      <c r="M4436" s="276" t="str">
        <f>IF(($G$4-Lähteandmed!$H$45*(Kraadpäevad!$G$4-Kraadpäevad!C4436))&gt;Lähteandmed!$I$45,($G$4-Lähteandmed!$H$45*(Kraadpäevad!$G$4-Kraadpäevad!C4436)),Lähteandmed!$I$45)</f>
        <v/>
      </c>
      <c r="N4436" s="114">
        <f>IFERROR(($G$4-M4436)/($G$4-C4436),Lähteandmed!$H$45)</f>
        <v>0</v>
      </c>
      <c r="O4436" s="276">
        <f t="shared" si="139"/>
        <v>22.8</v>
      </c>
      <c r="P4436" s="276">
        <f>IF(O4436&lt;($G$6-1),Lähteandmed!$E$45*1.2*1.005*(($G$6-1)-O4436),0)</f>
        <v>0</v>
      </c>
    </row>
    <row r="4437" spans="2:16">
      <c r="B4437" s="113">
        <v>4433</v>
      </c>
      <c r="C4437" s="113">
        <v>22.5</v>
      </c>
      <c r="D4437" s="276" t="str">
        <f t="shared" si="138"/>
        <v>0</v>
      </c>
      <c r="L4437" s="114">
        <f>IF(C4437&lt;$G$6,Lähteandmed!$E$45*1.2*1.005*($G$6-O4437),0)</f>
        <v>0</v>
      </c>
      <c r="M4437" s="276" t="str">
        <f>IF(($G$4-Lähteandmed!$H$45*(Kraadpäevad!$G$4-Kraadpäevad!C4437))&gt;Lähteandmed!$I$45,($G$4-Lähteandmed!$H$45*(Kraadpäevad!$G$4-Kraadpäevad!C4437)),Lähteandmed!$I$45)</f>
        <v/>
      </c>
      <c r="N4437" s="114">
        <f>IFERROR(($G$4-M4437)/($G$4-C4437),Lähteandmed!$H$45)</f>
        <v>0</v>
      </c>
      <c r="O4437" s="276">
        <f t="shared" si="139"/>
        <v>22.5</v>
      </c>
      <c r="P4437" s="276">
        <f>IF(O4437&lt;($G$6-1),Lähteandmed!$E$45*1.2*1.005*(($G$6-1)-O4437),0)</f>
        <v>0</v>
      </c>
    </row>
    <row r="4438" spans="2:16">
      <c r="B4438" s="113">
        <v>4434</v>
      </c>
      <c r="C4438" s="113">
        <v>22.2</v>
      </c>
      <c r="D4438" s="276" t="str">
        <f t="shared" si="138"/>
        <v>0</v>
      </c>
      <c r="L4438" s="114">
        <f>IF(C4438&lt;$G$6,Lähteandmed!$E$45*1.2*1.005*($G$6-O4438),0)</f>
        <v>0</v>
      </c>
      <c r="M4438" s="276" t="str">
        <f>IF(($G$4-Lähteandmed!$H$45*(Kraadpäevad!$G$4-Kraadpäevad!C4438))&gt;Lähteandmed!$I$45,($G$4-Lähteandmed!$H$45*(Kraadpäevad!$G$4-Kraadpäevad!C4438)),Lähteandmed!$I$45)</f>
        <v/>
      </c>
      <c r="N4438" s="114">
        <f>IFERROR(($G$4-M4438)/($G$4-C4438),Lähteandmed!$H$45)</f>
        <v>0</v>
      </c>
      <c r="O4438" s="276">
        <f t="shared" si="139"/>
        <v>22.2</v>
      </c>
      <c r="P4438" s="276">
        <f>IF(O4438&lt;($G$6-1),Lähteandmed!$E$45*1.2*1.005*(($G$6-1)-O4438),0)</f>
        <v>0</v>
      </c>
    </row>
    <row r="4439" spans="2:16">
      <c r="B4439" s="113">
        <v>4435</v>
      </c>
      <c r="C4439" s="113">
        <v>21.4</v>
      </c>
      <c r="D4439" s="276" t="str">
        <f t="shared" si="138"/>
        <v>0</v>
      </c>
      <c r="L4439" s="114">
        <f>IF(C4439&lt;$G$6,Lähteandmed!$E$45*1.2*1.005*($G$6-O4439),0)</f>
        <v>0</v>
      </c>
      <c r="M4439" s="276" t="str">
        <f>IF(($G$4-Lähteandmed!$H$45*(Kraadpäevad!$G$4-Kraadpäevad!C4439))&gt;Lähteandmed!$I$45,($G$4-Lähteandmed!$H$45*(Kraadpäevad!$G$4-Kraadpäevad!C4439)),Lähteandmed!$I$45)</f>
        <v/>
      </c>
      <c r="N4439" s="114">
        <f>IFERROR(($G$4-M4439)/($G$4-C4439),Lähteandmed!$H$45)</f>
        <v>0</v>
      </c>
      <c r="O4439" s="276">
        <f t="shared" si="139"/>
        <v>21.4</v>
      </c>
      <c r="P4439" s="276">
        <f>IF(O4439&lt;($G$6-1),Lähteandmed!$E$45*1.2*1.005*(($G$6-1)-O4439),0)</f>
        <v>0</v>
      </c>
    </row>
    <row r="4440" spans="2:16">
      <c r="B4440" s="113">
        <v>4436</v>
      </c>
      <c r="C4440" s="113">
        <v>20.7</v>
      </c>
      <c r="D4440" s="276" t="str">
        <f t="shared" si="138"/>
        <v>0</v>
      </c>
      <c r="L4440" s="114">
        <f>IF(C4440&lt;$G$6,Lähteandmed!$E$45*1.2*1.005*($G$6-O4440),0)</f>
        <v>0</v>
      </c>
      <c r="M4440" s="276" t="str">
        <f>IF(($G$4-Lähteandmed!$H$45*(Kraadpäevad!$G$4-Kraadpäevad!C4440))&gt;Lähteandmed!$I$45,($G$4-Lähteandmed!$H$45*(Kraadpäevad!$G$4-Kraadpäevad!C4440)),Lähteandmed!$I$45)</f>
        <v/>
      </c>
      <c r="N4440" s="114">
        <f>IFERROR(($G$4-M4440)/($G$4-C4440),Lähteandmed!$H$45)</f>
        <v>0</v>
      </c>
      <c r="O4440" s="276">
        <f t="shared" si="139"/>
        <v>20.7</v>
      </c>
      <c r="P4440" s="276">
        <f>IF(O4440&lt;($G$6-1),Lähteandmed!$E$45*1.2*1.005*(($G$6-1)-O4440),0)</f>
        <v>0</v>
      </c>
    </row>
    <row r="4441" spans="2:16">
      <c r="B4441" s="113">
        <v>4437</v>
      </c>
      <c r="C4441" s="113">
        <v>19.899999999999999</v>
      </c>
      <c r="D4441" s="276" t="str">
        <f t="shared" si="138"/>
        <v>0</v>
      </c>
      <c r="L4441" s="114">
        <f>IF(C4441&lt;$G$6,Lähteandmed!$E$45*1.2*1.005*($G$6-O4441),0)</f>
        <v>0</v>
      </c>
      <c r="M4441" s="276" t="str">
        <f>IF(($G$4-Lähteandmed!$H$45*(Kraadpäevad!$G$4-Kraadpäevad!C4441))&gt;Lähteandmed!$I$45,($G$4-Lähteandmed!$H$45*(Kraadpäevad!$G$4-Kraadpäevad!C4441)),Lähteandmed!$I$45)</f>
        <v/>
      </c>
      <c r="N4441" s="114">
        <f>IFERROR(($G$4-M4441)/($G$4-C4441),Lähteandmed!$H$45)</f>
        <v>0</v>
      </c>
      <c r="O4441" s="276">
        <f t="shared" si="139"/>
        <v>19.899999999999999</v>
      </c>
      <c r="P4441" s="276">
        <f>IF(O4441&lt;($G$6-1),Lähteandmed!$E$45*1.2*1.005*(($G$6-1)-O4441),0)</f>
        <v>0</v>
      </c>
    </row>
    <row r="4442" spans="2:16">
      <c r="B4442" s="113">
        <v>4438</v>
      </c>
      <c r="C4442" s="113">
        <v>17.5</v>
      </c>
      <c r="D4442" s="276" t="str">
        <f t="shared" si="138"/>
        <v>0</v>
      </c>
      <c r="L4442" s="114">
        <f>IF(C4442&lt;$G$6,Lähteandmed!$E$45*1.2*1.005*($G$6-O4442),0)</f>
        <v>0.87627959999999994</v>
      </c>
      <c r="M4442" s="276" t="str">
        <f>IF(($G$4-Lähteandmed!$H$45*(Kraadpäevad!$G$4-Kraadpäevad!C4442))&gt;Lähteandmed!$I$45,($G$4-Lähteandmed!$H$45*(Kraadpäevad!$G$4-Kraadpäevad!C4442)),Lähteandmed!$I$45)</f>
        <v/>
      </c>
      <c r="N4442" s="114">
        <f>IFERROR(($G$4-M4442)/($G$4-C4442),Lähteandmed!$H$45)</f>
        <v>0</v>
      </c>
      <c r="O4442" s="276">
        <f t="shared" si="139"/>
        <v>17.5</v>
      </c>
      <c r="P4442" s="276">
        <f>IF(O4442&lt;($G$6-1),Lähteandmed!$E$45*1.2*1.005*(($G$6-1)-O4442),0)</f>
        <v>0</v>
      </c>
    </row>
    <row r="4443" spans="2:16">
      <c r="B4443" s="113">
        <v>4439</v>
      </c>
      <c r="C4443" s="113">
        <v>15</v>
      </c>
      <c r="D4443" s="276" t="str">
        <f t="shared" si="138"/>
        <v>0</v>
      </c>
      <c r="L4443" s="114">
        <f>IF(C4443&lt;$G$6,Lähteandmed!$E$45*1.2*1.005*($G$6-O4443),0)</f>
        <v>5.2576775999999992</v>
      </c>
      <c r="M4443" s="276" t="str">
        <f>IF(($G$4-Lähteandmed!$H$45*(Kraadpäevad!$G$4-Kraadpäevad!C4443))&gt;Lähteandmed!$I$45,($G$4-Lähteandmed!$H$45*(Kraadpäevad!$G$4-Kraadpäevad!C4443)),Lähteandmed!$I$45)</f>
        <v/>
      </c>
      <c r="N4443" s="114">
        <f>IFERROR(($G$4-M4443)/($G$4-C4443),Lähteandmed!$H$45)</f>
        <v>0</v>
      </c>
      <c r="O4443" s="276">
        <f t="shared" si="139"/>
        <v>15</v>
      </c>
      <c r="P4443" s="276">
        <f>IF(O4443&lt;($G$6-1),Lähteandmed!$E$45*1.2*1.005*(($G$6-1)-O4443),0)</f>
        <v>3.5051183999999997</v>
      </c>
    </row>
    <row r="4444" spans="2:16">
      <c r="B4444" s="113">
        <v>4440</v>
      </c>
      <c r="C4444" s="113">
        <v>12.6</v>
      </c>
      <c r="D4444" s="276" t="str">
        <f t="shared" si="138"/>
        <v>0</v>
      </c>
      <c r="L4444" s="114">
        <f>IF(C4444&lt;$G$6,Lähteandmed!$E$45*1.2*1.005*($G$6-O4444),0)</f>
        <v>9.4638196800000003</v>
      </c>
      <c r="M4444" s="276" t="str">
        <f>IF(($G$4-Lähteandmed!$H$45*(Kraadpäevad!$G$4-Kraadpäevad!C4444))&gt;Lähteandmed!$I$45,($G$4-Lähteandmed!$H$45*(Kraadpäevad!$G$4-Kraadpäevad!C4444)),Lähteandmed!$I$45)</f>
        <v/>
      </c>
      <c r="N4444" s="114">
        <f>IFERROR(($G$4-M4444)/($G$4-C4444),Lähteandmed!$H$45)</f>
        <v>0</v>
      </c>
      <c r="O4444" s="276">
        <f t="shared" si="139"/>
        <v>12.6</v>
      </c>
      <c r="P4444" s="276">
        <f>IF(O4444&lt;($G$6-1),Lähteandmed!$E$45*1.2*1.005*(($G$6-1)-O4444),0)</f>
        <v>7.71126048</v>
      </c>
    </row>
    <row r="4445" spans="2:16">
      <c r="B4445" s="113">
        <v>4441</v>
      </c>
      <c r="C4445" s="113">
        <v>12.3</v>
      </c>
      <c r="D4445" s="276" t="str">
        <f t="shared" si="138"/>
        <v>0</v>
      </c>
      <c r="L4445" s="114">
        <f>IF(C4445&lt;$G$6,Lähteandmed!$E$45*1.2*1.005*($G$6-O4445),0)</f>
        <v>9.9895874399999975</v>
      </c>
      <c r="M4445" s="276" t="str">
        <f>IF(($G$4-Lähteandmed!$H$45*(Kraadpäevad!$G$4-Kraadpäevad!C4445))&gt;Lähteandmed!$I$45,($G$4-Lähteandmed!$H$45*(Kraadpäevad!$G$4-Kraadpäevad!C4445)),Lähteandmed!$I$45)</f>
        <v/>
      </c>
      <c r="N4445" s="114">
        <f>IFERROR(($G$4-M4445)/($G$4-C4445),Lähteandmed!$H$45)</f>
        <v>0</v>
      </c>
      <c r="O4445" s="276">
        <f t="shared" si="139"/>
        <v>12.3</v>
      </c>
      <c r="P4445" s="276">
        <f>IF(O4445&lt;($G$6-1),Lähteandmed!$E$45*1.2*1.005*(($G$6-1)-O4445),0)</f>
        <v>8.237028239999999</v>
      </c>
    </row>
    <row r="4446" spans="2:16">
      <c r="B4446" s="113">
        <v>4442</v>
      </c>
      <c r="C4446" s="113">
        <v>12.1</v>
      </c>
      <c r="D4446" s="276" t="str">
        <f t="shared" si="138"/>
        <v>0</v>
      </c>
      <c r="L4446" s="114">
        <f>IF(C4446&lt;$G$6,Lähteandmed!$E$45*1.2*1.005*($G$6-O4446),0)</f>
        <v>10.34009928</v>
      </c>
      <c r="M4446" s="276" t="str">
        <f>IF(($G$4-Lähteandmed!$H$45*(Kraadpäevad!$G$4-Kraadpäevad!C4446))&gt;Lähteandmed!$I$45,($G$4-Lähteandmed!$H$45*(Kraadpäevad!$G$4-Kraadpäevad!C4446)),Lähteandmed!$I$45)</f>
        <v/>
      </c>
      <c r="N4446" s="114">
        <f>IFERROR(($G$4-M4446)/($G$4-C4446),Lähteandmed!$H$45)</f>
        <v>0</v>
      </c>
      <c r="O4446" s="276">
        <f t="shared" si="139"/>
        <v>12.1</v>
      </c>
      <c r="P4446" s="276">
        <f>IF(O4446&lt;($G$6-1),Lähteandmed!$E$45*1.2*1.005*(($G$6-1)-O4446),0)</f>
        <v>8.5875400800000001</v>
      </c>
    </row>
    <row r="4447" spans="2:16">
      <c r="B4447" s="113">
        <v>4443</v>
      </c>
      <c r="C4447" s="113">
        <v>11.8</v>
      </c>
      <c r="D4447" s="276" t="str">
        <f t="shared" si="138"/>
        <v>0</v>
      </c>
      <c r="L4447" s="114">
        <f>IF(C4447&lt;$G$6,Lähteandmed!$E$45*1.2*1.005*($G$6-O4447),0)</f>
        <v>10.865867039999998</v>
      </c>
      <c r="M4447" s="276" t="str">
        <f>IF(($G$4-Lähteandmed!$H$45*(Kraadpäevad!$G$4-Kraadpäevad!C4447))&gt;Lähteandmed!$I$45,($G$4-Lähteandmed!$H$45*(Kraadpäevad!$G$4-Kraadpäevad!C4447)),Lähteandmed!$I$45)</f>
        <v/>
      </c>
      <c r="N4447" s="114">
        <f>IFERROR(($G$4-M4447)/($G$4-C4447),Lähteandmed!$H$45)</f>
        <v>0</v>
      </c>
      <c r="O4447" s="276">
        <f t="shared" si="139"/>
        <v>11.8</v>
      </c>
      <c r="P4447" s="276">
        <f>IF(O4447&lt;($G$6-1),Lähteandmed!$E$45*1.2*1.005*(($G$6-1)-O4447),0)</f>
        <v>9.1133078399999974</v>
      </c>
    </row>
    <row r="4448" spans="2:16">
      <c r="B4448" s="113">
        <v>4444</v>
      </c>
      <c r="C4448" s="113">
        <v>12.3</v>
      </c>
      <c r="D4448" s="276" t="str">
        <f t="shared" si="138"/>
        <v>0</v>
      </c>
      <c r="L4448" s="114">
        <f>IF(C4448&lt;$G$6,Lähteandmed!$E$45*1.2*1.005*($G$6-O4448),0)</f>
        <v>9.9895874399999975</v>
      </c>
      <c r="M4448" s="276" t="str">
        <f>IF(($G$4-Lähteandmed!$H$45*(Kraadpäevad!$G$4-Kraadpäevad!C4448))&gt;Lähteandmed!$I$45,($G$4-Lähteandmed!$H$45*(Kraadpäevad!$G$4-Kraadpäevad!C4448)),Lähteandmed!$I$45)</f>
        <v/>
      </c>
      <c r="N4448" s="114">
        <f>IFERROR(($G$4-M4448)/($G$4-C4448),Lähteandmed!$H$45)</f>
        <v>0</v>
      </c>
      <c r="O4448" s="276">
        <f t="shared" si="139"/>
        <v>12.3</v>
      </c>
      <c r="P4448" s="276">
        <f>IF(O4448&lt;($G$6-1),Lähteandmed!$E$45*1.2*1.005*(($G$6-1)-O4448),0)</f>
        <v>8.237028239999999</v>
      </c>
    </row>
    <row r="4449" spans="2:16">
      <c r="B4449" s="113">
        <v>4445</v>
      </c>
      <c r="C4449" s="113">
        <v>12.8</v>
      </c>
      <c r="D4449" s="276" t="str">
        <f t="shared" si="138"/>
        <v>0</v>
      </c>
      <c r="L4449" s="114">
        <f>IF(C4449&lt;$G$6,Lähteandmed!$E$45*1.2*1.005*($G$6-O4449),0)</f>
        <v>9.1133078399999974</v>
      </c>
      <c r="M4449" s="276" t="str">
        <f>IF(($G$4-Lähteandmed!$H$45*(Kraadpäevad!$G$4-Kraadpäevad!C4449))&gt;Lähteandmed!$I$45,($G$4-Lähteandmed!$H$45*(Kraadpäevad!$G$4-Kraadpäevad!C4449)),Lähteandmed!$I$45)</f>
        <v/>
      </c>
      <c r="N4449" s="114">
        <f>IFERROR(($G$4-M4449)/($G$4-C4449),Lähteandmed!$H$45)</f>
        <v>0</v>
      </c>
      <c r="O4449" s="276">
        <f t="shared" si="139"/>
        <v>12.8</v>
      </c>
      <c r="P4449" s="276">
        <f>IF(O4449&lt;($G$6-1),Lähteandmed!$E$45*1.2*1.005*(($G$6-1)-O4449),0)</f>
        <v>7.360748639999998</v>
      </c>
    </row>
    <row r="4450" spans="2:16">
      <c r="B4450" s="113">
        <v>4446</v>
      </c>
      <c r="C4450" s="113">
        <v>13.3</v>
      </c>
      <c r="D4450" s="276" t="str">
        <f t="shared" si="138"/>
        <v>0</v>
      </c>
      <c r="L4450" s="114">
        <f>IF(C4450&lt;$G$6,Lähteandmed!$E$45*1.2*1.005*($G$6-O4450),0)</f>
        <v>8.237028239999999</v>
      </c>
      <c r="M4450" s="276" t="str">
        <f>IF(($G$4-Lähteandmed!$H$45*(Kraadpäevad!$G$4-Kraadpäevad!C4450))&gt;Lähteandmed!$I$45,($G$4-Lähteandmed!$H$45*(Kraadpäevad!$G$4-Kraadpäevad!C4450)),Lähteandmed!$I$45)</f>
        <v/>
      </c>
      <c r="N4450" s="114">
        <f>IFERROR(($G$4-M4450)/($G$4-C4450),Lähteandmed!$H$45)</f>
        <v>0</v>
      </c>
      <c r="O4450" s="276">
        <f t="shared" si="139"/>
        <v>13.3</v>
      </c>
      <c r="P4450" s="276">
        <f>IF(O4450&lt;($G$6-1),Lähteandmed!$E$45*1.2*1.005*(($G$6-1)-O4450),0)</f>
        <v>6.4844690399999987</v>
      </c>
    </row>
    <row r="4451" spans="2:16">
      <c r="B4451" s="113">
        <v>4447</v>
      </c>
      <c r="C4451" s="113">
        <v>13.9</v>
      </c>
      <c r="D4451" s="276" t="str">
        <f t="shared" si="138"/>
        <v>0</v>
      </c>
      <c r="L4451" s="114">
        <f>IF(C4451&lt;$G$6,Lähteandmed!$E$45*1.2*1.005*($G$6-O4451),0)</f>
        <v>7.1854927199999992</v>
      </c>
      <c r="M4451" s="276" t="str">
        <f>IF(($G$4-Lähteandmed!$H$45*(Kraadpäevad!$G$4-Kraadpäevad!C4451))&gt;Lähteandmed!$I$45,($G$4-Lähteandmed!$H$45*(Kraadpäevad!$G$4-Kraadpäevad!C4451)),Lähteandmed!$I$45)</f>
        <v/>
      </c>
      <c r="N4451" s="114">
        <f>IFERROR(($G$4-M4451)/($G$4-C4451),Lähteandmed!$H$45)</f>
        <v>0</v>
      </c>
      <c r="O4451" s="276">
        <f t="shared" si="139"/>
        <v>13.9</v>
      </c>
      <c r="P4451" s="276">
        <f>IF(O4451&lt;($G$6-1),Lähteandmed!$E$45*1.2*1.005*(($G$6-1)-O4451),0)</f>
        <v>5.4329335199999989</v>
      </c>
    </row>
    <row r="4452" spans="2:16">
      <c r="B4452" s="113">
        <v>4448</v>
      </c>
      <c r="C4452" s="113">
        <v>14.6</v>
      </c>
      <c r="D4452" s="276" t="str">
        <f t="shared" si="138"/>
        <v>0</v>
      </c>
      <c r="L4452" s="114">
        <f>IF(C4452&lt;$G$6,Lähteandmed!$E$45*1.2*1.005*($G$6-O4452),0)</f>
        <v>5.9587012800000005</v>
      </c>
      <c r="M4452" s="276" t="str">
        <f>IF(($G$4-Lähteandmed!$H$45*(Kraadpäevad!$G$4-Kraadpäevad!C4452))&gt;Lähteandmed!$I$45,($G$4-Lähteandmed!$H$45*(Kraadpäevad!$G$4-Kraadpäevad!C4452)),Lähteandmed!$I$45)</f>
        <v/>
      </c>
      <c r="N4452" s="114">
        <f>IFERROR(($G$4-M4452)/($G$4-C4452),Lähteandmed!$H$45)</f>
        <v>0</v>
      </c>
      <c r="O4452" s="276">
        <f t="shared" si="139"/>
        <v>14.6</v>
      </c>
      <c r="P4452" s="276">
        <f>IF(O4452&lt;($G$6-1),Lähteandmed!$E$45*1.2*1.005*(($G$6-1)-O4452),0)</f>
        <v>4.2061420800000002</v>
      </c>
    </row>
    <row r="4453" spans="2:16">
      <c r="B4453" s="113">
        <v>4449</v>
      </c>
      <c r="C4453" s="113">
        <v>15.2</v>
      </c>
      <c r="D4453" s="276" t="str">
        <f t="shared" si="138"/>
        <v>0</v>
      </c>
      <c r="L4453" s="114">
        <f>IF(C4453&lt;$G$6,Lähteandmed!$E$45*1.2*1.005*($G$6-O4453),0)</f>
        <v>4.9071657600000007</v>
      </c>
      <c r="M4453" s="276" t="str">
        <f>IF(($G$4-Lähteandmed!$H$45*(Kraadpäevad!$G$4-Kraadpäevad!C4453))&gt;Lähteandmed!$I$45,($G$4-Lähteandmed!$H$45*(Kraadpäevad!$G$4-Kraadpäevad!C4453)),Lähteandmed!$I$45)</f>
        <v/>
      </c>
      <c r="N4453" s="114">
        <f>IFERROR(($G$4-M4453)/($G$4-C4453),Lähteandmed!$H$45)</f>
        <v>0</v>
      </c>
      <c r="O4453" s="276">
        <f t="shared" si="139"/>
        <v>15.2</v>
      </c>
      <c r="P4453" s="276">
        <f>IF(O4453&lt;($G$6-1),Lähteandmed!$E$45*1.2*1.005*(($G$6-1)-O4453),0)</f>
        <v>3.1546065600000008</v>
      </c>
    </row>
    <row r="4454" spans="2:16">
      <c r="B4454" s="113">
        <v>4450</v>
      </c>
      <c r="C4454" s="113">
        <v>16.899999999999999</v>
      </c>
      <c r="D4454" s="276" t="str">
        <f t="shared" si="138"/>
        <v>0</v>
      </c>
      <c r="L4454" s="114">
        <f>IF(C4454&lt;$G$6,Lähteandmed!$E$45*1.2*1.005*($G$6-O4454),0)</f>
        <v>1.9278151200000024</v>
      </c>
      <c r="M4454" s="276" t="str">
        <f>IF(($G$4-Lähteandmed!$H$45*(Kraadpäevad!$G$4-Kraadpäevad!C4454))&gt;Lähteandmed!$I$45,($G$4-Lähteandmed!$H$45*(Kraadpäevad!$G$4-Kraadpäevad!C4454)),Lähteandmed!$I$45)</f>
        <v/>
      </c>
      <c r="N4454" s="114">
        <f>IFERROR(($G$4-M4454)/($G$4-C4454),Lähteandmed!$H$45)</f>
        <v>0</v>
      </c>
      <c r="O4454" s="276">
        <f t="shared" si="139"/>
        <v>16.899999999999999</v>
      </c>
      <c r="P4454" s="276">
        <f>IF(O4454&lt;($G$6-1),Lähteandmed!$E$45*1.2*1.005*(($G$6-1)-O4454),0)</f>
        <v>0.17525592000000248</v>
      </c>
    </row>
    <row r="4455" spans="2:16">
      <c r="B4455" s="113">
        <v>4451</v>
      </c>
      <c r="C4455" s="113">
        <v>18.5</v>
      </c>
      <c r="D4455" s="276" t="str">
        <f t="shared" si="138"/>
        <v>0</v>
      </c>
      <c r="L4455" s="114">
        <f>IF(C4455&lt;$G$6,Lähteandmed!$E$45*1.2*1.005*($G$6-O4455),0)</f>
        <v>0</v>
      </c>
      <c r="M4455" s="276" t="str">
        <f>IF(($G$4-Lähteandmed!$H$45*(Kraadpäevad!$G$4-Kraadpäevad!C4455))&gt;Lähteandmed!$I$45,($G$4-Lähteandmed!$H$45*(Kraadpäevad!$G$4-Kraadpäevad!C4455)),Lähteandmed!$I$45)</f>
        <v/>
      </c>
      <c r="N4455" s="114">
        <f>IFERROR(($G$4-M4455)/($G$4-C4455),Lähteandmed!$H$45)</f>
        <v>0</v>
      </c>
      <c r="O4455" s="276">
        <f t="shared" si="139"/>
        <v>18.5</v>
      </c>
      <c r="P4455" s="276">
        <f>IF(O4455&lt;($G$6-1),Lähteandmed!$E$45*1.2*1.005*(($G$6-1)-O4455),0)</f>
        <v>0</v>
      </c>
    </row>
    <row r="4456" spans="2:16">
      <c r="B4456" s="113">
        <v>4452</v>
      </c>
      <c r="C4456" s="113">
        <v>20.2</v>
      </c>
      <c r="D4456" s="276" t="str">
        <f t="shared" si="138"/>
        <v>0</v>
      </c>
      <c r="L4456" s="114">
        <f>IF(C4456&lt;$G$6,Lähteandmed!$E$45*1.2*1.005*($G$6-O4456),0)</f>
        <v>0</v>
      </c>
      <c r="M4456" s="276" t="str">
        <f>IF(($G$4-Lähteandmed!$H$45*(Kraadpäevad!$G$4-Kraadpäevad!C4456))&gt;Lähteandmed!$I$45,($G$4-Lähteandmed!$H$45*(Kraadpäevad!$G$4-Kraadpäevad!C4456)),Lähteandmed!$I$45)</f>
        <v/>
      </c>
      <c r="N4456" s="114">
        <f>IFERROR(($G$4-M4456)/($G$4-C4456),Lähteandmed!$H$45)</f>
        <v>0</v>
      </c>
      <c r="O4456" s="276">
        <f t="shared" si="139"/>
        <v>20.2</v>
      </c>
      <c r="P4456" s="276">
        <f>IF(O4456&lt;($G$6-1),Lähteandmed!$E$45*1.2*1.005*(($G$6-1)-O4456),0)</f>
        <v>0</v>
      </c>
    </row>
    <row r="4457" spans="2:16">
      <c r="B4457" s="113">
        <v>4453</v>
      </c>
      <c r="C4457" s="113">
        <v>20.9</v>
      </c>
      <c r="D4457" s="276" t="str">
        <f t="shared" si="138"/>
        <v>0</v>
      </c>
      <c r="L4457" s="114">
        <f>IF(C4457&lt;$G$6,Lähteandmed!$E$45*1.2*1.005*($G$6-O4457),0)</f>
        <v>0</v>
      </c>
      <c r="M4457" s="276" t="str">
        <f>IF(($G$4-Lähteandmed!$H$45*(Kraadpäevad!$G$4-Kraadpäevad!C4457))&gt;Lähteandmed!$I$45,($G$4-Lähteandmed!$H$45*(Kraadpäevad!$G$4-Kraadpäevad!C4457)),Lähteandmed!$I$45)</f>
        <v/>
      </c>
      <c r="N4457" s="114">
        <f>IFERROR(($G$4-M4457)/($G$4-C4457),Lähteandmed!$H$45)</f>
        <v>0</v>
      </c>
      <c r="O4457" s="276">
        <f t="shared" si="139"/>
        <v>20.9</v>
      </c>
      <c r="P4457" s="276">
        <f>IF(O4457&lt;($G$6-1),Lähteandmed!$E$45*1.2*1.005*(($G$6-1)-O4457),0)</f>
        <v>0</v>
      </c>
    </row>
    <row r="4458" spans="2:16">
      <c r="B4458" s="113">
        <v>4454</v>
      </c>
      <c r="C4458" s="113">
        <v>21.5</v>
      </c>
      <c r="D4458" s="276" t="str">
        <f t="shared" si="138"/>
        <v>0</v>
      </c>
      <c r="L4458" s="114">
        <f>IF(C4458&lt;$G$6,Lähteandmed!$E$45*1.2*1.005*($G$6-O4458),0)</f>
        <v>0</v>
      </c>
      <c r="M4458" s="276" t="str">
        <f>IF(($G$4-Lähteandmed!$H$45*(Kraadpäevad!$G$4-Kraadpäevad!C4458))&gt;Lähteandmed!$I$45,($G$4-Lähteandmed!$H$45*(Kraadpäevad!$G$4-Kraadpäevad!C4458)),Lähteandmed!$I$45)</f>
        <v/>
      </c>
      <c r="N4458" s="114">
        <f>IFERROR(($G$4-M4458)/($G$4-C4458),Lähteandmed!$H$45)</f>
        <v>0</v>
      </c>
      <c r="O4458" s="276">
        <f t="shared" si="139"/>
        <v>21.5</v>
      </c>
      <c r="P4458" s="276">
        <f>IF(O4458&lt;($G$6-1),Lähteandmed!$E$45*1.2*1.005*(($G$6-1)-O4458),0)</f>
        <v>0</v>
      </c>
    </row>
    <row r="4459" spans="2:16">
      <c r="B4459" s="113">
        <v>4455</v>
      </c>
      <c r="C4459" s="113">
        <v>22.2</v>
      </c>
      <c r="D4459" s="276" t="str">
        <f t="shared" si="138"/>
        <v>0</v>
      </c>
      <c r="L4459" s="114">
        <f>IF(C4459&lt;$G$6,Lähteandmed!$E$45*1.2*1.005*($G$6-O4459),0)</f>
        <v>0</v>
      </c>
      <c r="M4459" s="276" t="str">
        <f>IF(($G$4-Lähteandmed!$H$45*(Kraadpäevad!$G$4-Kraadpäevad!C4459))&gt;Lähteandmed!$I$45,($G$4-Lähteandmed!$H$45*(Kraadpäevad!$G$4-Kraadpäevad!C4459)),Lähteandmed!$I$45)</f>
        <v/>
      </c>
      <c r="N4459" s="114">
        <f>IFERROR(($G$4-M4459)/($G$4-C4459),Lähteandmed!$H$45)</f>
        <v>0</v>
      </c>
      <c r="O4459" s="276">
        <f t="shared" si="139"/>
        <v>22.2</v>
      </c>
      <c r="P4459" s="276">
        <f>IF(O4459&lt;($G$6-1),Lähteandmed!$E$45*1.2*1.005*(($G$6-1)-O4459),0)</f>
        <v>0</v>
      </c>
    </row>
    <row r="4460" spans="2:16">
      <c r="B4460" s="113">
        <v>4456</v>
      </c>
      <c r="C4460" s="113">
        <v>22.2</v>
      </c>
      <c r="D4460" s="276" t="str">
        <f t="shared" si="138"/>
        <v>0</v>
      </c>
      <c r="L4460" s="114">
        <f>IF(C4460&lt;$G$6,Lähteandmed!$E$45*1.2*1.005*($G$6-O4460),0)</f>
        <v>0</v>
      </c>
      <c r="M4460" s="276" t="str">
        <f>IF(($G$4-Lähteandmed!$H$45*(Kraadpäevad!$G$4-Kraadpäevad!C4460))&gt;Lähteandmed!$I$45,($G$4-Lähteandmed!$H$45*(Kraadpäevad!$G$4-Kraadpäevad!C4460)),Lähteandmed!$I$45)</f>
        <v/>
      </c>
      <c r="N4460" s="114">
        <f>IFERROR(($G$4-M4460)/($G$4-C4460),Lähteandmed!$H$45)</f>
        <v>0</v>
      </c>
      <c r="O4460" s="276">
        <f t="shared" si="139"/>
        <v>22.2</v>
      </c>
      <c r="P4460" s="276">
        <f>IF(O4460&lt;($G$6-1),Lähteandmed!$E$45*1.2*1.005*(($G$6-1)-O4460),0)</f>
        <v>0</v>
      </c>
    </row>
    <row r="4461" spans="2:16">
      <c r="B4461" s="113">
        <v>4457</v>
      </c>
      <c r="C4461" s="113">
        <v>22.3</v>
      </c>
      <c r="D4461" s="276" t="str">
        <f t="shared" si="138"/>
        <v>0</v>
      </c>
      <c r="L4461" s="114">
        <f>IF(C4461&lt;$G$6,Lähteandmed!$E$45*1.2*1.005*($G$6-O4461),0)</f>
        <v>0</v>
      </c>
      <c r="M4461" s="276" t="str">
        <f>IF(($G$4-Lähteandmed!$H$45*(Kraadpäevad!$G$4-Kraadpäevad!C4461))&gt;Lähteandmed!$I$45,($G$4-Lähteandmed!$H$45*(Kraadpäevad!$G$4-Kraadpäevad!C4461)),Lähteandmed!$I$45)</f>
        <v/>
      </c>
      <c r="N4461" s="114">
        <f>IFERROR(($G$4-M4461)/($G$4-C4461),Lähteandmed!$H$45)</f>
        <v>0</v>
      </c>
      <c r="O4461" s="276">
        <f t="shared" si="139"/>
        <v>22.3</v>
      </c>
      <c r="P4461" s="276">
        <f>IF(O4461&lt;($G$6-1),Lähteandmed!$E$45*1.2*1.005*(($G$6-1)-O4461),0)</f>
        <v>0</v>
      </c>
    </row>
    <row r="4462" spans="2:16">
      <c r="B4462" s="113">
        <v>4458</v>
      </c>
      <c r="C4462" s="113">
        <v>22.3</v>
      </c>
      <c r="D4462" s="276" t="str">
        <f t="shared" si="138"/>
        <v>0</v>
      </c>
      <c r="L4462" s="114">
        <f>IF(C4462&lt;$G$6,Lähteandmed!$E$45*1.2*1.005*($G$6-O4462),0)</f>
        <v>0</v>
      </c>
      <c r="M4462" s="276" t="str">
        <f>IF(($G$4-Lähteandmed!$H$45*(Kraadpäevad!$G$4-Kraadpäevad!C4462))&gt;Lähteandmed!$I$45,($G$4-Lähteandmed!$H$45*(Kraadpäevad!$G$4-Kraadpäevad!C4462)),Lähteandmed!$I$45)</f>
        <v/>
      </c>
      <c r="N4462" s="114">
        <f>IFERROR(($G$4-M4462)/($G$4-C4462),Lähteandmed!$H$45)</f>
        <v>0</v>
      </c>
      <c r="O4462" s="276">
        <f t="shared" si="139"/>
        <v>22.3</v>
      </c>
      <c r="P4462" s="276">
        <f>IF(O4462&lt;($G$6-1),Lähteandmed!$E$45*1.2*1.005*(($G$6-1)-O4462),0)</f>
        <v>0</v>
      </c>
    </row>
    <row r="4463" spans="2:16">
      <c r="B4463" s="113">
        <v>4459</v>
      </c>
      <c r="C4463" s="113">
        <v>21.8</v>
      </c>
      <c r="D4463" s="276" t="str">
        <f t="shared" si="138"/>
        <v>0</v>
      </c>
      <c r="L4463" s="114">
        <f>IF(C4463&lt;$G$6,Lähteandmed!$E$45*1.2*1.005*($G$6-O4463),0)</f>
        <v>0</v>
      </c>
      <c r="M4463" s="276" t="str">
        <f>IF(($G$4-Lähteandmed!$H$45*(Kraadpäevad!$G$4-Kraadpäevad!C4463))&gt;Lähteandmed!$I$45,($G$4-Lähteandmed!$H$45*(Kraadpäevad!$G$4-Kraadpäevad!C4463)),Lähteandmed!$I$45)</f>
        <v/>
      </c>
      <c r="N4463" s="114">
        <f>IFERROR(($G$4-M4463)/($G$4-C4463),Lähteandmed!$H$45)</f>
        <v>0</v>
      </c>
      <c r="O4463" s="276">
        <f t="shared" si="139"/>
        <v>21.8</v>
      </c>
      <c r="P4463" s="276">
        <f>IF(O4463&lt;($G$6-1),Lähteandmed!$E$45*1.2*1.005*(($G$6-1)-O4463),0)</f>
        <v>0</v>
      </c>
    </row>
    <row r="4464" spans="2:16">
      <c r="B4464" s="113">
        <v>4460</v>
      </c>
      <c r="C4464" s="113">
        <v>21.2</v>
      </c>
      <c r="D4464" s="276" t="str">
        <f t="shared" si="138"/>
        <v>0</v>
      </c>
      <c r="L4464" s="114">
        <f>IF(C4464&lt;$G$6,Lähteandmed!$E$45*1.2*1.005*($G$6-O4464),0)</f>
        <v>0</v>
      </c>
      <c r="M4464" s="276" t="str">
        <f>IF(($G$4-Lähteandmed!$H$45*(Kraadpäevad!$G$4-Kraadpäevad!C4464))&gt;Lähteandmed!$I$45,($G$4-Lähteandmed!$H$45*(Kraadpäevad!$G$4-Kraadpäevad!C4464)),Lähteandmed!$I$45)</f>
        <v/>
      </c>
      <c r="N4464" s="114">
        <f>IFERROR(($G$4-M4464)/($G$4-C4464),Lähteandmed!$H$45)</f>
        <v>0</v>
      </c>
      <c r="O4464" s="276">
        <f t="shared" si="139"/>
        <v>21.2</v>
      </c>
      <c r="P4464" s="276">
        <f>IF(O4464&lt;($G$6-1),Lähteandmed!$E$45*1.2*1.005*(($G$6-1)-O4464),0)</f>
        <v>0</v>
      </c>
    </row>
    <row r="4465" spans="2:16">
      <c r="B4465" s="113">
        <v>4461</v>
      </c>
      <c r="C4465" s="113">
        <v>20.7</v>
      </c>
      <c r="D4465" s="276" t="str">
        <f t="shared" si="138"/>
        <v>0</v>
      </c>
      <c r="L4465" s="114">
        <f>IF(C4465&lt;$G$6,Lähteandmed!$E$45*1.2*1.005*($G$6-O4465),0)</f>
        <v>0</v>
      </c>
      <c r="M4465" s="276" t="str">
        <f>IF(($G$4-Lähteandmed!$H$45*(Kraadpäevad!$G$4-Kraadpäevad!C4465))&gt;Lähteandmed!$I$45,($G$4-Lähteandmed!$H$45*(Kraadpäevad!$G$4-Kraadpäevad!C4465)),Lähteandmed!$I$45)</f>
        <v/>
      </c>
      <c r="N4465" s="114">
        <f>IFERROR(($G$4-M4465)/($G$4-C4465),Lähteandmed!$H$45)</f>
        <v>0</v>
      </c>
      <c r="O4465" s="276">
        <f t="shared" si="139"/>
        <v>20.7</v>
      </c>
      <c r="P4465" s="276">
        <f>IF(O4465&lt;($G$6-1),Lähteandmed!$E$45*1.2*1.005*(($G$6-1)-O4465),0)</f>
        <v>0</v>
      </c>
    </row>
    <row r="4466" spans="2:16">
      <c r="B4466" s="113">
        <v>4462</v>
      </c>
      <c r="C4466" s="113">
        <v>18.8</v>
      </c>
      <c r="D4466" s="276" t="str">
        <f t="shared" si="138"/>
        <v>0</v>
      </c>
      <c r="L4466" s="114">
        <f>IF(C4466&lt;$G$6,Lähteandmed!$E$45*1.2*1.005*($G$6-O4466),0)</f>
        <v>0</v>
      </c>
      <c r="M4466" s="276" t="str">
        <f>IF(($G$4-Lähteandmed!$H$45*(Kraadpäevad!$G$4-Kraadpäevad!C4466))&gt;Lähteandmed!$I$45,($G$4-Lähteandmed!$H$45*(Kraadpäevad!$G$4-Kraadpäevad!C4466)),Lähteandmed!$I$45)</f>
        <v/>
      </c>
      <c r="N4466" s="114">
        <f>IFERROR(($G$4-M4466)/($G$4-C4466),Lähteandmed!$H$45)</f>
        <v>0</v>
      </c>
      <c r="O4466" s="276">
        <f t="shared" si="139"/>
        <v>18.8</v>
      </c>
      <c r="P4466" s="276">
        <f>IF(O4466&lt;($G$6-1),Lähteandmed!$E$45*1.2*1.005*(($G$6-1)-O4466),0)</f>
        <v>0</v>
      </c>
    </row>
    <row r="4467" spans="2:16">
      <c r="B4467" s="113">
        <v>4463</v>
      </c>
      <c r="C4467" s="113">
        <v>16.899999999999999</v>
      </c>
      <c r="D4467" s="276" t="str">
        <f t="shared" si="138"/>
        <v>0</v>
      </c>
      <c r="L4467" s="114">
        <f>IF(C4467&lt;$G$6,Lähteandmed!$E$45*1.2*1.005*($G$6-O4467),0)</f>
        <v>1.9278151200000024</v>
      </c>
      <c r="M4467" s="276" t="str">
        <f>IF(($G$4-Lähteandmed!$H$45*(Kraadpäevad!$G$4-Kraadpäevad!C4467))&gt;Lähteandmed!$I$45,($G$4-Lähteandmed!$H$45*(Kraadpäevad!$G$4-Kraadpäevad!C4467)),Lähteandmed!$I$45)</f>
        <v/>
      </c>
      <c r="N4467" s="114">
        <f>IFERROR(($G$4-M4467)/($G$4-C4467),Lähteandmed!$H$45)</f>
        <v>0</v>
      </c>
      <c r="O4467" s="276">
        <f t="shared" si="139"/>
        <v>16.899999999999999</v>
      </c>
      <c r="P4467" s="276">
        <f>IF(O4467&lt;($G$6-1),Lähteandmed!$E$45*1.2*1.005*(($G$6-1)-O4467),0)</f>
        <v>0.17525592000000248</v>
      </c>
    </row>
    <row r="4468" spans="2:16">
      <c r="B4468" s="113">
        <v>4464</v>
      </c>
      <c r="C4468" s="113">
        <v>15</v>
      </c>
      <c r="D4468" s="276" t="str">
        <f t="shared" si="138"/>
        <v>0</v>
      </c>
      <c r="L4468" s="114">
        <f>IF(C4468&lt;$G$6,Lähteandmed!$E$45*1.2*1.005*($G$6-O4468),0)</f>
        <v>5.2576775999999992</v>
      </c>
      <c r="M4468" s="276" t="str">
        <f>IF(($G$4-Lähteandmed!$H$45*(Kraadpäevad!$G$4-Kraadpäevad!C4468))&gt;Lähteandmed!$I$45,($G$4-Lähteandmed!$H$45*(Kraadpäevad!$G$4-Kraadpäevad!C4468)),Lähteandmed!$I$45)</f>
        <v/>
      </c>
      <c r="N4468" s="114">
        <f>IFERROR(($G$4-M4468)/($G$4-C4468),Lähteandmed!$H$45)</f>
        <v>0</v>
      </c>
      <c r="O4468" s="276">
        <f t="shared" si="139"/>
        <v>15</v>
      </c>
      <c r="P4468" s="276">
        <f>IF(O4468&lt;($G$6-1),Lähteandmed!$E$45*1.2*1.005*(($G$6-1)-O4468),0)</f>
        <v>3.5051183999999997</v>
      </c>
    </row>
    <row r="4469" spans="2:16">
      <c r="B4469" s="113">
        <v>4465</v>
      </c>
      <c r="C4469" s="113">
        <v>14.6</v>
      </c>
      <c r="D4469" s="276" t="str">
        <f t="shared" si="138"/>
        <v>0</v>
      </c>
      <c r="L4469" s="114">
        <f>IF(C4469&lt;$G$6,Lähteandmed!$E$45*1.2*1.005*($G$6-O4469),0)</f>
        <v>5.9587012800000005</v>
      </c>
      <c r="M4469" s="276" t="str">
        <f>IF(($G$4-Lähteandmed!$H$45*(Kraadpäevad!$G$4-Kraadpäevad!C4469))&gt;Lähteandmed!$I$45,($G$4-Lähteandmed!$H$45*(Kraadpäevad!$G$4-Kraadpäevad!C4469)),Lähteandmed!$I$45)</f>
        <v/>
      </c>
      <c r="N4469" s="114">
        <f>IFERROR(($G$4-M4469)/($G$4-C4469),Lähteandmed!$H$45)</f>
        <v>0</v>
      </c>
      <c r="O4469" s="276">
        <f t="shared" si="139"/>
        <v>14.6</v>
      </c>
      <c r="P4469" s="276">
        <f>IF(O4469&lt;($G$6-1),Lähteandmed!$E$45*1.2*1.005*(($G$6-1)-O4469),0)</f>
        <v>4.2061420800000002</v>
      </c>
    </row>
    <row r="4470" spans="2:16">
      <c r="B4470" s="113">
        <v>4466</v>
      </c>
      <c r="C4470" s="113">
        <v>14.1</v>
      </c>
      <c r="D4470" s="276" t="str">
        <f t="shared" si="138"/>
        <v>0</v>
      </c>
      <c r="L4470" s="114">
        <f>IF(C4470&lt;$G$6,Lähteandmed!$E$45*1.2*1.005*($G$6-O4470),0)</f>
        <v>6.8349808799999998</v>
      </c>
      <c r="M4470" s="276" t="str">
        <f>IF(($G$4-Lähteandmed!$H$45*(Kraadpäevad!$G$4-Kraadpäevad!C4470))&gt;Lähteandmed!$I$45,($G$4-Lähteandmed!$H$45*(Kraadpäevad!$G$4-Kraadpäevad!C4470)),Lähteandmed!$I$45)</f>
        <v/>
      </c>
      <c r="N4470" s="114">
        <f>IFERROR(($G$4-M4470)/($G$4-C4470),Lähteandmed!$H$45)</f>
        <v>0</v>
      </c>
      <c r="O4470" s="276">
        <f t="shared" si="139"/>
        <v>14.1</v>
      </c>
      <c r="P4470" s="276">
        <f>IF(O4470&lt;($G$6-1),Lähteandmed!$E$45*1.2*1.005*(($G$6-1)-O4470),0)</f>
        <v>5.0824216800000004</v>
      </c>
    </row>
    <row r="4471" spans="2:16">
      <c r="B4471" s="113">
        <v>4467</v>
      </c>
      <c r="C4471" s="113">
        <v>13.7</v>
      </c>
      <c r="D4471" s="276" t="str">
        <f t="shared" si="138"/>
        <v>0</v>
      </c>
      <c r="L4471" s="114">
        <f>IF(C4471&lt;$G$6,Lähteandmed!$E$45*1.2*1.005*($G$6-O4471),0)</f>
        <v>7.5360045600000003</v>
      </c>
      <c r="M4471" s="276" t="str">
        <f>IF(($G$4-Lähteandmed!$H$45*(Kraadpäevad!$G$4-Kraadpäevad!C4471))&gt;Lähteandmed!$I$45,($G$4-Lähteandmed!$H$45*(Kraadpäevad!$G$4-Kraadpäevad!C4471)),Lähteandmed!$I$45)</f>
        <v/>
      </c>
      <c r="N4471" s="114">
        <f>IFERROR(($G$4-M4471)/($G$4-C4471),Lähteandmed!$H$45)</f>
        <v>0</v>
      </c>
      <c r="O4471" s="276">
        <f t="shared" si="139"/>
        <v>13.7</v>
      </c>
      <c r="P4471" s="276">
        <f>IF(O4471&lt;($G$6-1),Lähteandmed!$E$45*1.2*1.005*(($G$6-1)-O4471),0)</f>
        <v>5.7834453600000009</v>
      </c>
    </row>
    <row r="4472" spans="2:16">
      <c r="B4472" s="113">
        <v>4468</v>
      </c>
      <c r="C4472" s="113">
        <v>13.6</v>
      </c>
      <c r="D4472" s="276" t="str">
        <f t="shared" si="138"/>
        <v>0</v>
      </c>
      <c r="L4472" s="114">
        <f>IF(C4472&lt;$G$6,Lähteandmed!$E$45*1.2*1.005*($G$6-O4472),0)</f>
        <v>7.71126048</v>
      </c>
      <c r="M4472" s="276" t="str">
        <f>IF(($G$4-Lähteandmed!$H$45*(Kraadpäevad!$G$4-Kraadpäevad!C4472))&gt;Lähteandmed!$I$45,($G$4-Lähteandmed!$H$45*(Kraadpäevad!$G$4-Kraadpäevad!C4472)),Lähteandmed!$I$45)</f>
        <v/>
      </c>
      <c r="N4472" s="114">
        <f>IFERROR(($G$4-M4472)/($G$4-C4472),Lähteandmed!$H$45)</f>
        <v>0</v>
      </c>
      <c r="O4472" s="276">
        <f t="shared" si="139"/>
        <v>13.6</v>
      </c>
      <c r="P4472" s="276">
        <f>IF(O4472&lt;($G$6-1),Lähteandmed!$E$45*1.2*1.005*(($G$6-1)-O4472),0)</f>
        <v>5.9587012800000005</v>
      </c>
    </row>
    <row r="4473" spans="2:16">
      <c r="B4473" s="113">
        <v>4469</v>
      </c>
      <c r="C4473" s="113">
        <v>13.4</v>
      </c>
      <c r="D4473" s="276" t="str">
        <f t="shared" si="138"/>
        <v>0</v>
      </c>
      <c r="L4473" s="114">
        <f>IF(C4473&lt;$G$6,Lähteandmed!$E$45*1.2*1.005*($G$6-O4473),0)</f>
        <v>8.0617723199999993</v>
      </c>
      <c r="M4473" s="276" t="str">
        <f>IF(($G$4-Lähteandmed!$H$45*(Kraadpäevad!$G$4-Kraadpäevad!C4473))&gt;Lähteandmed!$I$45,($G$4-Lähteandmed!$H$45*(Kraadpäevad!$G$4-Kraadpäevad!C4473)),Lähteandmed!$I$45)</f>
        <v/>
      </c>
      <c r="N4473" s="114">
        <f>IFERROR(($G$4-M4473)/($G$4-C4473),Lähteandmed!$H$45)</f>
        <v>0</v>
      </c>
      <c r="O4473" s="276">
        <f t="shared" si="139"/>
        <v>13.4</v>
      </c>
      <c r="P4473" s="276">
        <f>IF(O4473&lt;($G$6-1),Lähteandmed!$E$45*1.2*1.005*(($G$6-1)-O4473),0)</f>
        <v>6.309213119999999</v>
      </c>
    </row>
    <row r="4474" spans="2:16">
      <c r="B4474" s="113">
        <v>4470</v>
      </c>
      <c r="C4474" s="113">
        <v>13.3</v>
      </c>
      <c r="D4474" s="276" t="str">
        <f t="shared" si="138"/>
        <v>0</v>
      </c>
      <c r="L4474" s="114">
        <f>IF(C4474&lt;$G$6,Lähteandmed!$E$45*1.2*1.005*($G$6-O4474),0)</f>
        <v>8.237028239999999</v>
      </c>
      <c r="M4474" s="276" t="str">
        <f>IF(($G$4-Lähteandmed!$H$45*(Kraadpäevad!$G$4-Kraadpäevad!C4474))&gt;Lähteandmed!$I$45,($G$4-Lähteandmed!$H$45*(Kraadpäevad!$G$4-Kraadpäevad!C4474)),Lähteandmed!$I$45)</f>
        <v/>
      </c>
      <c r="N4474" s="114">
        <f>IFERROR(($G$4-M4474)/($G$4-C4474),Lähteandmed!$H$45)</f>
        <v>0</v>
      </c>
      <c r="O4474" s="276">
        <f t="shared" si="139"/>
        <v>13.3</v>
      </c>
      <c r="P4474" s="276">
        <f>IF(O4474&lt;($G$6-1),Lähteandmed!$E$45*1.2*1.005*(($G$6-1)-O4474),0)</f>
        <v>6.4844690399999987</v>
      </c>
    </row>
    <row r="4475" spans="2:16">
      <c r="B4475" s="113">
        <v>4471</v>
      </c>
      <c r="C4475" s="113">
        <v>15.1</v>
      </c>
      <c r="D4475" s="276" t="str">
        <f t="shared" si="138"/>
        <v>0</v>
      </c>
      <c r="L4475" s="114">
        <f>IF(C4475&lt;$G$6,Lähteandmed!$E$45*1.2*1.005*($G$6-O4475),0)</f>
        <v>5.0824216800000004</v>
      </c>
      <c r="M4475" s="276" t="str">
        <f>IF(($G$4-Lähteandmed!$H$45*(Kraadpäevad!$G$4-Kraadpäevad!C4475))&gt;Lähteandmed!$I$45,($G$4-Lähteandmed!$H$45*(Kraadpäevad!$G$4-Kraadpäevad!C4475)),Lähteandmed!$I$45)</f>
        <v/>
      </c>
      <c r="N4475" s="114">
        <f>IFERROR(($G$4-M4475)/($G$4-C4475),Lähteandmed!$H$45)</f>
        <v>0</v>
      </c>
      <c r="O4475" s="276">
        <f t="shared" si="139"/>
        <v>15.1</v>
      </c>
      <c r="P4475" s="276">
        <f>IF(O4475&lt;($G$6-1),Lähteandmed!$E$45*1.2*1.005*(($G$6-1)-O4475),0)</f>
        <v>3.3298624800000005</v>
      </c>
    </row>
    <row r="4476" spans="2:16">
      <c r="B4476" s="113">
        <v>4472</v>
      </c>
      <c r="C4476" s="113">
        <v>17</v>
      </c>
      <c r="D4476" s="276" t="str">
        <f t="shared" si="138"/>
        <v>0</v>
      </c>
      <c r="L4476" s="114">
        <f>IF(C4476&lt;$G$6,Lähteandmed!$E$45*1.2*1.005*($G$6-O4476),0)</f>
        <v>1.7525591999999999</v>
      </c>
      <c r="M4476" s="276" t="str">
        <f>IF(($G$4-Lähteandmed!$H$45*(Kraadpäevad!$G$4-Kraadpäevad!C4476))&gt;Lähteandmed!$I$45,($G$4-Lähteandmed!$H$45*(Kraadpäevad!$G$4-Kraadpäevad!C4476)),Lähteandmed!$I$45)</f>
        <v/>
      </c>
      <c r="N4476" s="114">
        <f>IFERROR(($G$4-M4476)/($G$4-C4476),Lähteandmed!$H$45)</f>
        <v>0</v>
      </c>
      <c r="O4476" s="276">
        <f t="shared" si="139"/>
        <v>17</v>
      </c>
      <c r="P4476" s="276">
        <f>IF(O4476&lt;($G$6-1),Lähteandmed!$E$45*1.2*1.005*(($G$6-1)-O4476),0)</f>
        <v>0</v>
      </c>
    </row>
    <row r="4477" spans="2:16">
      <c r="B4477" s="113">
        <v>4473</v>
      </c>
      <c r="C4477" s="113">
        <v>18.8</v>
      </c>
      <c r="D4477" s="276" t="str">
        <f t="shared" si="138"/>
        <v>0</v>
      </c>
      <c r="L4477" s="114">
        <f>IF(C4477&lt;$G$6,Lähteandmed!$E$45*1.2*1.005*($G$6-O4477),0)</f>
        <v>0</v>
      </c>
      <c r="M4477" s="276" t="str">
        <f>IF(($G$4-Lähteandmed!$H$45*(Kraadpäevad!$G$4-Kraadpäevad!C4477))&gt;Lähteandmed!$I$45,($G$4-Lähteandmed!$H$45*(Kraadpäevad!$G$4-Kraadpäevad!C4477)),Lähteandmed!$I$45)</f>
        <v/>
      </c>
      <c r="N4477" s="114">
        <f>IFERROR(($G$4-M4477)/($G$4-C4477),Lähteandmed!$H$45)</f>
        <v>0</v>
      </c>
      <c r="O4477" s="276">
        <f t="shared" si="139"/>
        <v>18.8</v>
      </c>
      <c r="P4477" s="276">
        <f>IF(O4477&lt;($G$6-1),Lähteandmed!$E$45*1.2*1.005*(($G$6-1)-O4477),0)</f>
        <v>0</v>
      </c>
    </row>
    <row r="4478" spans="2:16">
      <c r="B4478" s="113">
        <v>4474</v>
      </c>
      <c r="C4478" s="113">
        <v>20.100000000000001</v>
      </c>
      <c r="D4478" s="276" t="str">
        <f t="shared" si="138"/>
        <v>0</v>
      </c>
      <c r="L4478" s="114">
        <f>IF(C4478&lt;$G$6,Lähteandmed!$E$45*1.2*1.005*($G$6-O4478),0)</f>
        <v>0</v>
      </c>
      <c r="M4478" s="276" t="str">
        <f>IF(($G$4-Lähteandmed!$H$45*(Kraadpäevad!$G$4-Kraadpäevad!C4478))&gt;Lähteandmed!$I$45,($G$4-Lähteandmed!$H$45*(Kraadpäevad!$G$4-Kraadpäevad!C4478)),Lähteandmed!$I$45)</f>
        <v/>
      </c>
      <c r="N4478" s="114">
        <f>IFERROR(($G$4-M4478)/($G$4-C4478),Lähteandmed!$H$45)</f>
        <v>0</v>
      </c>
      <c r="O4478" s="276">
        <f t="shared" si="139"/>
        <v>20.100000000000001</v>
      </c>
      <c r="P4478" s="276">
        <f>IF(O4478&lt;($G$6-1),Lähteandmed!$E$45*1.2*1.005*(($G$6-1)-O4478),0)</f>
        <v>0</v>
      </c>
    </row>
    <row r="4479" spans="2:16">
      <c r="B4479" s="113">
        <v>4475</v>
      </c>
      <c r="C4479" s="113">
        <v>21.4</v>
      </c>
      <c r="D4479" s="276" t="str">
        <f t="shared" si="138"/>
        <v>0</v>
      </c>
      <c r="L4479" s="114">
        <f>IF(C4479&lt;$G$6,Lähteandmed!$E$45*1.2*1.005*($G$6-O4479),0)</f>
        <v>0</v>
      </c>
      <c r="M4479" s="276" t="str">
        <f>IF(($G$4-Lähteandmed!$H$45*(Kraadpäevad!$G$4-Kraadpäevad!C4479))&gt;Lähteandmed!$I$45,($G$4-Lähteandmed!$H$45*(Kraadpäevad!$G$4-Kraadpäevad!C4479)),Lähteandmed!$I$45)</f>
        <v/>
      </c>
      <c r="N4479" s="114">
        <f>IFERROR(($G$4-M4479)/($G$4-C4479),Lähteandmed!$H$45)</f>
        <v>0</v>
      </c>
      <c r="O4479" s="276">
        <f t="shared" si="139"/>
        <v>21.4</v>
      </c>
      <c r="P4479" s="276">
        <f>IF(O4479&lt;($G$6-1),Lähteandmed!$E$45*1.2*1.005*(($G$6-1)-O4479),0)</f>
        <v>0</v>
      </c>
    </row>
    <row r="4480" spans="2:16">
      <c r="B4480" s="113">
        <v>4476</v>
      </c>
      <c r="C4480" s="113">
        <v>22.7</v>
      </c>
      <c r="D4480" s="276" t="str">
        <f t="shared" si="138"/>
        <v>0</v>
      </c>
      <c r="L4480" s="114">
        <f>IF(C4480&lt;$G$6,Lähteandmed!$E$45*1.2*1.005*($G$6-O4480),0)</f>
        <v>0</v>
      </c>
      <c r="M4480" s="276" t="str">
        <f>IF(($G$4-Lähteandmed!$H$45*(Kraadpäevad!$G$4-Kraadpäevad!C4480))&gt;Lähteandmed!$I$45,($G$4-Lähteandmed!$H$45*(Kraadpäevad!$G$4-Kraadpäevad!C4480)),Lähteandmed!$I$45)</f>
        <v/>
      </c>
      <c r="N4480" s="114">
        <f>IFERROR(($G$4-M4480)/($G$4-C4480),Lähteandmed!$H$45)</f>
        <v>0</v>
      </c>
      <c r="O4480" s="276">
        <f t="shared" si="139"/>
        <v>22.7</v>
      </c>
      <c r="P4480" s="276">
        <f>IF(O4480&lt;($G$6-1),Lähteandmed!$E$45*1.2*1.005*(($G$6-1)-O4480),0)</f>
        <v>0</v>
      </c>
    </row>
    <row r="4481" spans="2:16">
      <c r="B4481" s="113">
        <v>4477</v>
      </c>
      <c r="C4481" s="113">
        <v>23.2</v>
      </c>
      <c r="D4481" s="276" t="str">
        <f t="shared" si="138"/>
        <v>0</v>
      </c>
      <c r="L4481" s="114">
        <f>IF(C4481&lt;$G$6,Lähteandmed!$E$45*1.2*1.005*($G$6-O4481),0)</f>
        <v>0</v>
      </c>
      <c r="M4481" s="276" t="str">
        <f>IF(($G$4-Lähteandmed!$H$45*(Kraadpäevad!$G$4-Kraadpäevad!C4481))&gt;Lähteandmed!$I$45,($G$4-Lähteandmed!$H$45*(Kraadpäevad!$G$4-Kraadpäevad!C4481)),Lähteandmed!$I$45)</f>
        <v/>
      </c>
      <c r="N4481" s="114">
        <f>IFERROR(($G$4-M4481)/($G$4-C4481),Lähteandmed!$H$45)</f>
        <v>0</v>
      </c>
      <c r="O4481" s="276">
        <f t="shared" si="139"/>
        <v>23.2</v>
      </c>
      <c r="P4481" s="276">
        <f>IF(O4481&lt;($G$6-1),Lähteandmed!$E$45*1.2*1.005*(($G$6-1)-O4481),0)</f>
        <v>0</v>
      </c>
    </row>
    <row r="4482" spans="2:16">
      <c r="B4482" s="113">
        <v>4478</v>
      </c>
      <c r="C4482" s="113">
        <v>23.6</v>
      </c>
      <c r="D4482" s="276" t="str">
        <f t="shared" si="138"/>
        <v>0</v>
      </c>
      <c r="L4482" s="114">
        <f>IF(C4482&lt;$G$6,Lähteandmed!$E$45*1.2*1.005*($G$6-O4482),0)</f>
        <v>0</v>
      </c>
      <c r="M4482" s="276" t="str">
        <f>IF(($G$4-Lähteandmed!$H$45*(Kraadpäevad!$G$4-Kraadpäevad!C4482))&gt;Lähteandmed!$I$45,($G$4-Lähteandmed!$H$45*(Kraadpäevad!$G$4-Kraadpäevad!C4482)),Lähteandmed!$I$45)</f>
        <v/>
      </c>
      <c r="N4482" s="114">
        <f>IFERROR(($G$4-M4482)/($G$4-C4482),Lähteandmed!$H$45)</f>
        <v>0</v>
      </c>
      <c r="O4482" s="276">
        <f t="shared" si="139"/>
        <v>23.6</v>
      </c>
      <c r="P4482" s="276">
        <f>IF(O4482&lt;($G$6-1),Lähteandmed!$E$45*1.2*1.005*(($G$6-1)-O4482),0)</f>
        <v>0</v>
      </c>
    </row>
    <row r="4483" spans="2:16">
      <c r="B4483" s="113">
        <v>4479</v>
      </c>
      <c r="C4483" s="113">
        <v>24.1</v>
      </c>
      <c r="D4483" s="276" t="str">
        <f t="shared" si="138"/>
        <v>0</v>
      </c>
      <c r="L4483" s="114">
        <f>IF(C4483&lt;$G$6,Lähteandmed!$E$45*1.2*1.005*($G$6-O4483),0)</f>
        <v>0</v>
      </c>
      <c r="M4483" s="276" t="str">
        <f>IF(($G$4-Lähteandmed!$H$45*(Kraadpäevad!$G$4-Kraadpäevad!C4483))&gt;Lähteandmed!$I$45,($G$4-Lähteandmed!$H$45*(Kraadpäevad!$G$4-Kraadpäevad!C4483)),Lähteandmed!$I$45)</f>
        <v/>
      </c>
      <c r="N4483" s="114">
        <f>IFERROR(($G$4-M4483)/($G$4-C4483),Lähteandmed!$H$45)</f>
        <v>0</v>
      </c>
      <c r="O4483" s="276">
        <f t="shared" si="139"/>
        <v>24.1</v>
      </c>
      <c r="P4483" s="276">
        <f>IF(O4483&lt;($G$6-1),Lähteandmed!$E$45*1.2*1.005*(($G$6-1)-O4483),0)</f>
        <v>0</v>
      </c>
    </row>
    <row r="4484" spans="2:16">
      <c r="B4484" s="113">
        <v>4480</v>
      </c>
      <c r="C4484" s="113">
        <v>24.7</v>
      </c>
      <c r="D4484" s="276" t="str">
        <f t="shared" ref="D4484:D4547" si="140">IFERROR(IF($G$5-C4484&gt;0,$G$5-C4484,"0"),0)</f>
        <v>0</v>
      </c>
      <c r="L4484" s="114">
        <f>IF(C4484&lt;$G$6,Lähteandmed!$E$45*1.2*1.005*($G$6-O4484),0)</f>
        <v>0</v>
      </c>
      <c r="M4484" s="276" t="str">
        <f>IF(($G$4-Lähteandmed!$H$45*(Kraadpäevad!$G$4-Kraadpäevad!C4484))&gt;Lähteandmed!$I$45,($G$4-Lähteandmed!$H$45*(Kraadpäevad!$G$4-Kraadpäevad!C4484)),Lähteandmed!$I$45)</f>
        <v/>
      </c>
      <c r="N4484" s="114">
        <f>IFERROR(($G$4-M4484)/($G$4-C4484),Lähteandmed!$H$45)</f>
        <v>0</v>
      </c>
      <c r="O4484" s="276">
        <f t="shared" ref="O4484:O4547" si="141">N4484*($G$4-C4484)+C4484</f>
        <v>24.7</v>
      </c>
      <c r="P4484" s="276">
        <f>IF(O4484&lt;($G$6-1),Lähteandmed!$E$45*1.2*1.005*(($G$6-1)-O4484),0)</f>
        <v>0</v>
      </c>
    </row>
    <row r="4485" spans="2:16">
      <c r="B4485" s="113">
        <v>4481</v>
      </c>
      <c r="C4485" s="113">
        <v>25.4</v>
      </c>
      <c r="D4485" s="276" t="str">
        <f t="shared" si="140"/>
        <v>0</v>
      </c>
      <c r="L4485" s="114">
        <f>IF(C4485&lt;$G$6,Lähteandmed!$E$45*1.2*1.005*($G$6-O4485),0)</f>
        <v>0</v>
      </c>
      <c r="M4485" s="276" t="str">
        <f>IF(($G$4-Lähteandmed!$H$45*(Kraadpäevad!$G$4-Kraadpäevad!C4485))&gt;Lähteandmed!$I$45,($G$4-Lähteandmed!$H$45*(Kraadpäevad!$G$4-Kraadpäevad!C4485)),Lähteandmed!$I$45)</f>
        <v/>
      </c>
      <c r="N4485" s="114">
        <f>IFERROR(($G$4-M4485)/($G$4-C4485),Lähteandmed!$H$45)</f>
        <v>0</v>
      </c>
      <c r="O4485" s="276">
        <f t="shared" si="141"/>
        <v>25.4</v>
      </c>
      <c r="P4485" s="276">
        <f>IF(O4485&lt;($G$6-1),Lähteandmed!$E$45*1.2*1.005*(($G$6-1)-O4485),0)</f>
        <v>0</v>
      </c>
    </row>
    <row r="4486" spans="2:16">
      <c r="B4486" s="113">
        <v>4482</v>
      </c>
      <c r="C4486" s="113">
        <v>26</v>
      </c>
      <c r="D4486" s="276" t="str">
        <f t="shared" si="140"/>
        <v>0</v>
      </c>
      <c r="L4486" s="114">
        <f>IF(C4486&lt;$G$6,Lähteandmed!$E$45*1.2*1.005*($G$6-O4486),0)</f>
        <v>0</v>
      </c>
      <c r="M4486" s="276" t="str">
        <f>IF(($G$4-Lähteandmed!$H$45*(Kraadpäevad!$G$4-Kraadpäevad!C4486))&gt;Lähteandmed!$I$45,($G$4-Lähteandmed!$H$45*(Kraadpäevad!$G$4-Kraadpäevad!C4486)),Lähteandmed!$I$45)</f>
        <v/>
      </c>
      <c r="N4486" s="114">
        <f>IFERROR(($G$4-M4486)/($G$4-C4486),Lähteandmed!$H$45)</f>
        <v>0</v>
      </c>
      <c r="O4486" s="276">
        <f t="shared" si="141"/>
        <v>26</v>
      </c>
      <c r="P4486" s="276">
        <f>IF(O4486&lt;($G$6-1),Lähteandmed!$E$45*1.2*1.005*(($G$6-1)-O4486),0)</f>
        <v>0</v>
      </c>
    </row>
    <row r="4487" spans="2:16">
      <c r="B4487" s="113">
        <v>4483</v>
      </c>
      <c r="C4487" s="113">
        <v>25.1</v>
      </c>
      <c r="D4487" s="276" t="str">
        <f t="shared" si="140"/>
        <v>0</v>
      </c>
      <c r="L4487" s="114">
        <f>IF(C4487&lt;$G$6,Lähteandmed!$E$45*1.2*1.005*($G$6-O4487),0)</f>
        <v>0</v>
      </c>
      <c r="M4487" s="276" t="str">
        <f>IF(($G$4-Lähteandmed!$H$45*(Kraadpäevad!$G$4-Kraadpäevad!C4487))&gt;Lähteandmed!$I$45,($G$4-Lähteandmed!$H$45*(Kraadpäevad!$G$4-Kraadpäevad!C4487)),Lähteandmed!$I$45)</f>
        <v/>
      </c>
      <c r="N4487" s="114">
        <f>IFERROR(($G$4-M4487)/($G$4-C4487),Lähteandmed!$H$45)</f>
        <v>0</v>
      </c>
      <c r="O4487" s="276">
        <f t="shared" si="141"/>
        <v>25.1</v>
      </c>
      <c r="P4487" s="276">
        <f>IF(O4487&lt;($G$6-1),Lähteandmed!$E$45*1.2*1.005*(($G$6-1)-O4487),0)</f>
        <v>0</v>
      </c>
    </row>
    <row r="4488" spans="2:16">
      <c r="B4488" s="113">
        <v>4484</v>
      </c>
      <c r="C4488" s="113">
        <v>24.3</v>
      </c>
      <c r="D4488" s="276" t="str">
        <f t="shared" si="140"/>
        <v>0</v>
      </c>
      <c r="L4488" s="114">
        <f>IF(C4488&lt;$G$6,Lähteandmed!$E$45*1.2*1.005*($G$6-O4488),0)</f>
        <v>0</v>
      </c>
      <c r="M4488" s="276" t="str">
        <f>IF(($G$4-Lähteandmed!$H$45*(Kraadpäevad!$G$4-Kraadpäevad!C4488))&gt;Lähteandmed!$I$45,($G$4-Lähteandmed!$H$45*(Kraadpäevad!$G$4-Kraadpäevad!C4488)),Lähteandmed!$I$45)</f>
        <v/>
      </c>
      <c r="N4488" s="114">
        <f>IFERROR(($G$4-M4488)/($G$4-C4488),Lähteandmed!$H$45)</f>
        <v>0</v>
      </c>
      <c r="O4488" s="276">
        <f t="shared" si="141"/>
        <v>24.3</v>
      </c>
      <c r="P4488" s="276">
        <f>IF(O4488&lt;($G$6-1),Lähteandmed!$E$45*1.2*1.005*(($G$6-1)-O4488),0)</f>
        <v>0</v>
      </c>
    </row>
    <row r="4489" spans="2:16">
      <c r="B4489" s="113">
        <v>4485</v>
      </c>
      <c r="C4489" s="113">
        <v>23.4</v>
      </c>
      <c r="D4489" s="276" t="str">
        <f t="shared" si="140"/>
        <v>0</v>
      </c>
      <c r="L4489" s="114">
        <f>IF(C4489&lt;$G$6,Lähteandmed!$E$45*1.2*1.005*($G$6-O4489),0)</f>
        <v>0</v>
      </c>
      <c r="M4489" s="276" t="str">
        <f>IF(($G$4-Lähteandmed!$H$45*(Kraadpäevad!$G$4-Kraadpäevad!C4489))&gt;Lähteandmed!$I$45,($G$4-Lähteandmed!$H$45*(Kraadpäevad!$G$4-Kraadpäevad!C4489)),Lähteandmed!$I$45)</f>
        <v/>
      </c>
      <c r="N4489" s="114">
        <f>IFERROR(($G$4-M4489)/($G$4-C4489),Lähteandmed!$H$45)</f>
        <v>0</v>
      </c>
      <c r="O4489" s="276">
        <f t="shared" si="141"/>
        <v>23.4</v>
      </c>
      <c r="P4489" s="276">
        <f>IF(O4489&lt;($G$6-1),Lähteandmed!$E$45*1.2*1.005*(($G$6-1)-O4489),0)</f>
        <v>0</v>
      </c>
    </row>
    <row r="4490" spans="2:16">
      <c r="B4490" s="113">
        <v>4486</v>
      </c>
      <c r="C4490" s="113">
        <v>21.7</v>
      </c>
      <c r="D4490" s="276" t="str">
        <f t="shared" si="140"/>
        <v>0</v>
      </c>
      <c r="L4490" s="114">
        <f>IF(C4490&lt;$G$6,Lähteandmed!$E$45*1.2*1.005*($G$6-O4490),0)</f>
        <v>0</v>
      </c>
      <c r="M4490" s="276" t="str">
        <f>IF(($G$4-Lähteandmed!$H$45*(Kraadpäevad!$G$4-Kraadpäevad!C4490))&gt;Lähteandmed!$I$45,($G$4-Lähteandmed!$H$45*(Kraadpäevad!$G$4-Kraadpäevad!C4490)),Lähteandmed!$I$45)</f>
        <v/>
      </c>
      <c r="N4490" s="114">
        <f>IFERROR(($G$4-M4490)/($G$4-C4490),Lähteandmed!$H$45)</f>
        <v>0</v>
      </c>
      <c r="O4490" s="276">
        <f t="shared" si="141"/>
        <v>21.7</v>
      </c>
      <c r="P4490" s="276">
        <f>IF(O4490&lt;($G$6-1),Lähteandmed!$E$45*1.2*1.005*(($G$6-1)-O4490),0)</f>
        <v>0</v>
      </c>
    </row>
    <row r="4491" spans="2:16">
      <c r="B4491" s="113">
        <v>4487</v>
      </c>
      <c r="C4491" s="113">
        <v>20.100000000000001</v>
      </c>
      <c r="D4491" s="276" t="str">
        <f t="shared" si="140"/>
        <v>0</v>
      </c>
      <c r="L4491" s="114">
        <f>IF(C4491&lt;$G$6,Lähteandmed!$E$45*1.2*1.005*($G$6-O4491),0)</f>
        <v>0</v>
      </c>
      <c r="M4491" s="276" t="str">
        <f>IF(($G$4-Lähteandmed!$H$45*(Kraadpäevad!$G$4-Kraadpäevad!C4491))&gt;Lähteandmed!$I$45,($G$4-Lähteandmed!$H$45*(Kraadpäevad!$G$4-Kraadpäevad!C4491)),Lähteandmed!$I$45)</f>
        <v/>
      </c>
      <c r="N4491" s="114">
        <f>IFERROR(($G$4-M4491)/($G$4-C4491),Lähteandmed!$H$45)</f>
        <v>0</v>
      </c>
      <c r="O4491" s="276">
        <f t="shared" si="141"/>
        <v>20.100000000000001</v>
      </c>
      <c r="P4491" s="276">
        <f>IF(O4491&lt;($G$6-1),Lähteandmed!$E$45*1.2*1.005*(($G$6-1)-O4491),0)</f>
        <v>0</v>
      </c>
    </row>
    <row r="4492" spans="2:16">
      <c r="B4492" s="113">
        <v>4488</v>
      </c>
      <c r="C4492" s="113">
        <v>18.399999999999999</v>
      </c>
      <c r="D4492" s="276" t="str">
        <f t="shared" si="140"/>
        <v>0</v>
      </c>
      <c r="L4492" s="114">
        <f>IF(C4492&lt;$G$6,Lähteandmed!$E$45*1.2*1.005*($G$6-O4492),0)</f>
        <v>0</v>
      </c>
      <c r="M4492" s="276" t="str">
        <f>IF(($G$4-Lähteandmed!$H$45*(Kraadpäevad!$G$4-Kraadpäevad!C4492))&gt;Lähteandmed!$I$45,($G$4-Lähteandmed!$H$45*(Kraadpäevad!$G$4-Kraadpäevad!C4492)),Lähteandmed!$I$45)</f>
        <v/>
      </c>
      <c r="N4492" s="114">
        <f>IFERROR(($G$4-M4492)/($G$4-C4492),Lähteandmed!$H$45)</f>
        <v>0</v>
      </c>
      <c r="O4492" s="276">
        <f t="shared" si="141"/>
        <v>18.399999999999999</v>
      </c>
      <c r="P4492" s="276">
        <f>IF(O4492&lt;($G$6-1),Lähteandmed!$E$45*1.2*1.005*(($G$6-1)-O4492),0)</f>
        <v>0</v>
      </c>
    </row>
    <row r="4493" spans="2:16">
      <c r="B4493" s="113">
        <v>4489</v>
      </c>
      <c r="C4493" s="113">
        <v>17.399999999999999</v>
      </c>
      <c r="D4493" s="276" t="str">
        <f t="shared" si="140"/>
        <v>0</v>
      </c>
      <c r="L4493" s="114">
        <f>IF(C4493&lt;$G$6,Lähteandmed!$E$45*1.2*1.005*($G$6-O4493),0)</f>
        <v>1.0515355200000025</v>
      </c>
      <c r="M4493" s="276" t="str">
        <f>IF(($G$4-Lähteandmed!$H$45*(Kraadpäevad!$G$4-Kraadpäevad!C4493))&gt;Lähteandmed!$I$45,($G$4-Lähteandmed!$H$45*(Kraadpäevad!$G$4-Kraadpäevad!C4493)),Lähteandmed!$I$45)</f>
        <v/>
      </c>
      <c r="N4493" s="114">
        <f>IFERROR(($G$4-M4493)/($G$4-C4493),Lähteandmed!$H$45)</f>
        <v>0</v>
      </c>
      <c r="O4493" s="276">
        <f t="shared" si="141"/>
        <v>17.399999999999999</v>
      </c>
      <c r="P4493" s="276">
        <f>IF(O4493&lt;($G$6-1),Lähteandmed!$E$45*1.2*1.005*(($G$6-1)-O4493),0)</f>
        <v>0</v>
      </c>
    </row>
    <row r="4494" spans="2:16">
      <c r="B4494" s="113">
        <v>4490</v>
      </c>
      <c r="C4494" s="113">
        <v>16.399999999999999</v>
      </c>
      <c r="D4494" s="276" t="str">
        <f t="shared" si="140"/>
        <v>0</v>
      </c>
      <c r="L4494" s="114">
        <f>IF(C4494&lt;$G$6,Lähteandmed!$E$45*1.2*1.005*($G$6-O4494),0)</f>
        <v>2.8040947200000024</v>
      </c>
      <c r="M4494" s="276" t="str">
        <f>IF(($G$4-Lähteandmed!$H$45*(Kraadpäevad!$G$4-Kraadpäevad!C4494))&gt;Lähteandmed!$I$45,($G$4-Lähteandmed!$H$45*(Kraadpäevad!$G$4-Kraadpäevad!C4494)),Lähteandmed!$I$45)</f>
        <v/>
      </c>
      <c r="N4494" s="114">
        <f>IFERROR(($G$4-M4494)/($G$4-C4494),Lähteandmed!$H$45)</f>
        <v>0</v>
      </c>
      <c r="O4494" s="276">
        <f t="shared" si="141"/>
        <v>16.399999999999999</v>
      </c>
      <c r="P4494" s="276">
        <f>IF(O4494&lt;($G$6-1),Lähteandmed!$E$45*1.2*1.005*(($G$6-1)-O4494),0)</f>
        <v>1.0515355200000025</v>
      </c>
    </row>
    <row r="4495" spans="2:16">
      <c r="B4495" s="113">
        <v>4491</v>
      </c>
      <c r="C4495" s="113">
        <v>15.4</v>
      </c>
      <c r="D4495" s="276" t="str">
        <f t="shared" si="140"/>
        <v>0</v>
      </c>
      <c r="L4495" s="114">
        <f>IF(C4495&lt;$G$6,Lähteandmed!$E$45*1.2*1.005*($G$6-O4495),0)</f>
        <v>4.5566539199999987</v>
      </c>
      <c r="M4495" s="276" t="str">
        <f>IF(($G$4-Lähteandmed!$H$45*(Kraadpäevad!$G$4-Kraadpäevad!C4495))&gt;Lähteandmed!$I$45,($G$4-Lähteandmed!$H$45*(Kraadpäevad!$G$4-Kraadpäevad!C4495)),Lähteandmed!$I$45)</f>
        <v/>
      </c>
      <c r="N4495" s="114">
        <f>IFERROR(($G$4-M4495)/($G$4-C4495),Lähteandmed!$H$45)</f>
        <v>0</v>
      </c>
      <c r="O4495" s="276">
        <f t="shared" si="141"/>
        <v>15.4</v>
      </c>
      <c r="P4495" s="276">
        <f>IF(O4495&lt;($G$6-1),Lähteandmed!$E$45*1.2*1.005*(($G$6-1)-O4495),0)</f>
        <v>2.8040947199999993</v>
      </c>
    </row>
    <row r="4496" spans="2:16">
      <c r="B4496" s="113">
        <v>4492</v>
      </c>
      <c r="C4496" s="113">
        <v>15.1</v>
      </c>
      <c r="D4496" s="276" t="str">
        <f t="shared" si="140"/>
        <v>0</v>
      </c>
      <c r="L4496" s="114">
        <f>IF(C4496&lt;$G$6,Lähteandmed!$E$45*1.2*1.005*($G$6-O4496),0)</f>
        <v>5.0824216800000004</v>
      </c>
      <c r="M4496" s="276" t="str">
        <f>IF(($G$4-Lähteandmed!$H$45*(Kraadpäevad!$G$4-Kraadpäevad!C4496))&gt;Lähteandmed!$I$45,($G$4-Lähteandmed!$H$45*(Kraadpäevad!$G$4-Kraadpäevad!C4496)),Lähteandmed!$I$45)</f>
        <v/>
      </c>
      <c r="N4496" s="114">
        <f>IFERROR(($G$4-M4496)/($G$4-C4496),Lähteandmed!$H$45)</f>
        <v>0</v>
      </c>
      <c r="O4496" s="276">
        <f t="shared" si="141"/>
        <v>15.1</v>
      </c>
      <c r="P4496" s="276">
        <f>IF(O4496&lt;($G$6-1),Lähteandmed!$E$45*1.2*1.005*(($G$6-1)-O4496),0)</f>
        <v>3.3298624800000005</v>
      </c>
    </row>
    <row r="4497" spans="2:16">
      <c r="B4497" s="113">
        <v>4493</v>
      </c>
      <c r="C4497" s="113">
        <v>14.8</v>
      </c>
      <c r="D4497" s="276" t="str">
        <f t="shared" si="140"/>
        <v>0</v>
      </c>
      <c r="L4497" s="114">
        <f>IF(C4497&lt;$G$6,Lähteandmed!$E$45*1.2*1.005*($G$6-O4497),0)</f>
        <v>5.6081894399999985</v>
      </c>
      <c r="M4497" s="276" t="str">
        <f>IF(($G$4-Lähteandmed!$H$45*(Kraadpäevad!$G$4-Kraadpäevad!C4497))&gt;Lähteandmed!$I$45,($G$4-Lähteandmed!$H$45*(Kraadpäevad!$G$4-Kraadpäevad!C4497)),Lähteandmed!$I$45)</f>
        <v/>
      </c>
      <c r="N4497" s="114">
        <f>IFERROR(($G$4-M4497)/($G$4-C4497),Lähteandmed!$H$45)</f>
        <v>0</v>
      </c>
      <c r="O4497" s="276">
        <f t="shared" si="141"/>
        <v>14.8</v>
      </c>
      <c r="P4497" s="276">
        <f>IF(O4497&lt;($G$6-1),Lähteandmed!$E$45*1.2*1.005*(($G$6-1)-O4497),0)</f>
        <v>3.8556302399999987</v>
      </c>
    </row>
    <row r="4498" spans="2:16">
      <c r="B4498" s="113">
        <v>4494</v>
      </c>
      <c r="C4498" s="113">
        <v>14.5</v>
      </c>
      <c r="D4498" s="276" t="str">
        <f t="shared" si="140"/>
        <v>0</v>
      </c>
      <c r="L4498" s="114">
        <f>IF(C4498&lt;$G$6,Lähteandmed!$E$45*1.2*1.005*($G$6-O4498),0)</f>
        <v>6.1339571999999993</v>
      </c>
      <c r="M4498" s="276" t="str">
        <f>IF(($G$4-Lähteandmed!$H$45*(Kraadpäevad!$G$4-Kraadpäevad!C4498))&gt;Lähteandmed!$I$45,($G$4-Lähteandmed!$H$45*(Kraadpäevad!$G$4-Kraadpäevad!C4498)),Lähteandmed!$I$45)</f>
        <v/>
      </c>
      <c r="N4498" s="114">
        <f>IFERROR(($G$4-M4498)/($G$4-C4498),Lähteandmed!$H$45)</f>
        <v>0</v>
      </c>
      <c r="O4498" s="276">
        <f t="shared" si="141"/>
        <v>14.5</v>
      </c>
      <c r="P4498" s="276">
        <f>IF(O4498&lt;($G$6-1),Lähteandmed!$E$45*1.2*1.005*(($G$6-1)-O4498),0)</f>
        <v>4.3813979999999999</v>
      </c>
    </row>
    <row r="4499" spans="2:16">
      <c r="B4499" s="113">
        <v>4495</v>
      </c>
      <c r="C4499" s="113">
        <v>16</v>
      </c>
      <c r="D4499" s="276" t="str">
        <f t="shared" si="140"/>
        <v>0</v>
      </c>
      <c r="L4499" s="114">
        <f>IF(C4499&lt;$G$6,Lähteandmed!$E$45*1.2*1.005*($G$6-O4499),0)</f>
        <v>3.5051183999999997</v>
      </c>
      <c r="M4499" s="276" t="str">
        <f>IF(($G$4-Lähteandmed!$H$45*(Kraadpäevad!$G$4-Kraadpäevad!C4499))&gt;Lähteandmed!$I$45,($G$4-Lähteandmed!$H$45*(Kraadpäevad!$G$4-Kraadpäevad!C4499)),Lähteandmed!$I$45)</f>
        <v/>
      </c>
      <c r="N4499" s="114">
        <f>IFERROR(($G$4-M4499)/($G$4-C4499),Lähteandmed!$H$45)</f>
        <v>0</v>
      </c>
      <c r="O4499" s="276">
        <f t="shared" si="141"/>
        <v>16</v>
      </c>
      <c r="P4499" s="276">
        <f>IF(O4499&lt;($G$6-1),Lähteandmed!$E$45*1.2*1.005*(($G$6-1)-O4499),0)</f>
        <v>1.7525591999999999</v>
      </c>
    </row>
    <row r="4500" spans="2:16">
      <c r="B4500" s="113">
        <v>4496</v>
      </c>
      <c r="C4500" s="113">
        <v>17.399999999999999</v>
      </c>
      <c r="D4500" s="276" t="str">
        <f t="shared" si="140"/>
        <v>0</v>
      </c>
      <c r="L4500" s="114">
        <f>IF(C4500&lt;$G$6,Lähteandmed!$E$45*1.2*1.005*($G$6-O4500),0)</f>
        <v>1.0515355200000025</v>
      </c>
      <c r="M4500" s="276" t="str">
        <f>IF(($G$4-Lähteandmed!$H$45*(Kraadpäevad!$G$4-Kraadpäevad!C4500))&gt;Lähteandmed!$I$45,($G$4-Lähteandmed!$H$45*(Kraadpäevad!$G$4-Kraadpäevad!C4500)),Lähteandmed!$I$45)</f>
        <v/>
      </c>
      <c r="N4500" s="114">
        <f>IFERROR(($G$4-M4500)/($G$4-C4500),Lähteandmed!$H$45)</f>
        <v>0</v>
      </c>
      <c r="O4500" s="276">
        <f t="shared" si="141"/>
        <v>17.399999999999999</v>
      </c>
      <c r="P4500" s="276">
        <f>IF(O4500&lt;($G$6-1),Lähteandmed!$E$45*1.2*1.005*(($G$6-1)-O4500),0)</f>
        <v>0</v>
      </c>
    </row>
    <row r="4501" spans="2:16">
      <c r="B4501" s="113">
        <v>4497</v>
      </c>
      <c r="C4501" s="113">
        <v>18.899999999999999</v>
      </c>
      <c r="D4501" s="276" t="str">
        <f t="shared" si="140"/>
        <v>0</v>
      </c>
      <c r="L4501" s="114">
        <f>IF(C4501&lt;$G$6,Lähteandmed!$E$45*1.2*1.005*($G$6-O4501),0)</f>
        <v>0</v>
      </c>
      <c r="M4501" s="276" t="str">
        <f>IF(($G$4-Lähteandmed!$H$45*(Kraadpäevad!$G$4-Kraadpäevad!C4501))&gt;Lähteandmed!$I$45,($G$4-Lähteandmed!$H$45*(Kraadpäevad!$G$4-Kraadpäevad!C4501)),Lähteandmed!$I$45)</f>
        <v/>
      </c>
      <c r="N4501" s="114">
        <f>IFERROR(($G$4-M4501)/($G$4-C4501),Lähteandmed!$H$45)</f>
        <v>0</v>
      </c>
      <c r="O4501" s="276">
        <f t="shared" si="141"/>
        <v>18.899999999999999</v>
      </c>
      <c r="P4501" s="276">
        <f>IF(O4501&lt;($G$6-1),Lähteandmed!$E$45*1.2*1.005*(($G$6-1)-O4501),0)</f>
        <v>0</v>
      </c>
    </row>
    <row r="4502" spans="2:16">
      <c r="B4502" s="113">
        <v>4498</v>
      </c>
      <c r="C4502" s="113">
        <v>19.899999999999999</v>
      </c>
      <c r="D4502" s="276" t="str">
        <f t="shared" si="140"/>
        <v>0</v>
      </c>
      <c r="L4502" s="114">
        <f>IF(C4502&lt;$G$6,Lähteandmed!$E$45*1.2*1.005*($G$6-O4502),0)</f>
        <v>0</v>
      </c>
      <c r="M4502" s="276" t="str">
        <f>IF(($G$4-Lähteandmed!$H$45*(Kraadpäevad!$G$4-Kraadpäevad!C4502))&gt;Lähteandmed!$I$45,($G$4-Lähteandmed!$H$45*(Kraadpäevad!$G$4-Kraadpäevad!C4502)),Lähteandmed!$I$45)</f>
        <v/>
      </c>
      <c r="N4502" s="114">
        <f>IFERROR(($G$4-M4502)/($G$4-C4502),Lähteandmed!$H$45)</f>
        <v>0</v>
      </c>
      <c r="O4502" s="276">
        <f t="shared" si="141"/>
        <v>19.899999999999999</v>
      </c>
      <c r="P4502" s="276">
        <f>IF(O4502&lt;($G$6-1),Lähteandmed!$E$45*1.2*1.005*(($G$6-1)-O4502),0)</f>
        <v>0</v>
      </c>
    </row>
    <row r="4503" spans="2:16">
      <c r="B4503" s="113">
        <v>4499</v>
      </c>
      <c r="C4503" s="113">
        <v>21</v>
      </c>
      <c r="D4503" s="276" t="str">
        <f t="shared" si="140"/>
        <v>0</v>
      </c>
      <c r="L4503" s="114">
        <f>IF(C4503&lt;$G$6,Lähteandmed!$E$45*1.2*1.005*($G$6-O4503),0)</f>
        <v>0</v>
      </c>
      <c r="M4503" s="276" t="str">
        <f>IF(($G$4-Lähteandmed!$H$45*(Kraadpäevad!$G$4-Kraadpäevad!C4503))&gt;Lähteandmed!$I$45,($G$4-Lähteandmed!$H$45*(Kraadpäevad!$G$4-Kraadpäevad!C4503)),Lähteandmed!$I$45)</f>
        <v/>
      </c>
      <c r="N4503" s="114">
        <f>IFERROR(($G$4-M4503)/($G$4-C4503),Lähteandmed!$H$45)</f>
        <v>0</v>
      </c>
      <c r="O4503" s="276">
        <f t="shared" si="141"/>
        <v>21</v>
      </c>
      <c r="P4503" s="276">
        <f>IF(O4503&lt;($G$6-1),Lähteandmed!$E$45*1.2*1.005*(($G$6-1)-O4503),0)</f>
        <v>0</v>
      </c>
    </row>
    <row r="4504" spans="2:16">
      <c r="B4504" s="113">
        <v>4500</v>
      </c>
      <c r="C4504" s="113">
        <v>22</v>
      </c>
      <c r="D4504" s="276" t="str">
        <f t="shared" si="140"/>
        <v>0</v>
      </c>
      <c r="L4504" s="114">
        <f>IF(C4504&lt;$G$6,Lähteandmed!$E$45*1.2*1.005*($G$6-O4504),0)</f>
        <v>0</v>
      </c>
      <c r="M4504" s="276" t="str">
        <f>IF(($G$4-Lähteandmed!$H$45*(Kraadpäevad!$G$4-Kraadpäevad!C4504))&gt;Lähteandmed!$I$45,($G$4-Lähteandmed!$H$45*(Kraadpäevad!$G$4-Kraadpäevad!C4504)),Lähteandmed!$I$45)</f>
        <v/>
      </c>
      <c r="N4504" s="114">
        <f>IFERROR(($G$4-M4504)/($G$4-C4504),Lähteandmed!$H$45)</f>
        <v>0</v>
      </c>
      <c r="O4504" s="276">
        <f t="shared" si="141"/>
        <v>22</v>
      </c>
      <c r="P4504" s="276">
        <f>IF(O4504&lt;($G$6-1),Lähteandmed!$E$45*1.2*1.005*(($G$6-1)-O4504),0)</f>
        <v>0</v>
      </c>
    </row>
    <row r="4505" spans="2:16">
      <c r="B4505" s="113">
        <v>4501</v>
      </c>
      <c r="C4505" s="113">
        <v>22.6</v>
      </c>
      <c r="D4505" s="276" t="str">
        <f t="shared" si="140"/>
        <v>0</v>
      </c>
      <c r="L4505" s="114">
        <f>IF(C4505&lt;$G$6,Lähteandmed!$E$45*1.2*1.005*($G$6-O4505),0)</f>
        <v>0</v>
      </c>
      <c r="M4505" s="276" t="str">
        <f>IF(($G$4-Lähteandmed!$H$45*(Kraadpäevad!$G$4-Kraadpäevad!C4505))&gt;Lähteandmed!$I$45,($G$4-Lähteandmed!$H$45*(Kraadpäevad!$G$4-Kraadpäevad!C4505)),Lähteandmed!$I$45)</f>
        <v/>
      </c>
      <c r="N4505" s="114">
        <f>IFERROR(($G$4-M4505)/($G$4-C4505),Lähteandmed!$H$45)</f>
        <v>0</v>
      </c>
      <c r="O4505" s="276">
        <f t="shared" si="141"/>
        <v>22.6</v>
      </c>
      <c r="P4505" s="276">
        <f>IF(O4505&lt;($G$6-1),Lähteandmed!$E$45*1.2*1.005*(($G$6-1)-O4505),0)</f>
        <v>0</v>
      </c>
    </row>
    <row r="4506" spans="2:16">
      <c r="B4506" s="113">
        <v>4502</v>
      </c>
      <c r="C4506" s="113">
        <v>23.3</v>
      </c>
      <c r="D4506" s="276" t="str">
        <f t="shared" si="140"/>
        <v>0</v>
      </c>
      <c r="L4506" s="114">
        <f>IF(C4506&lt;$G$6,Lähteandmed!$E$45*1.2*1.005*($G$6-O4506),0)</f>
        <v>0</v>
      </c>
      <c r="M4506" s="276" t="str">
        <f>IF(($G$4-Lähteandmed!$H$45*(Kraadpäevad!$G$4-Kraadpäevad!C4506))&gt;Lähteandmed!$I$45,($G$4-Lähteandmed!$H$45*(Kraadpäevad!$G$4-Kraadpäevad!C4506)),Lähteandmed!$I$45)</f>
        <v/>
      </c>
      <c r="N4506" s="114">
        <f>IFERROR(($G$4-M4506)/($G$4-C4506),Lähteandmed!$H$45)</f>
        <v>0</v>
      </c>
      <c r="O4506" s="276">
        <f t="shared" si="141"/>
        <v>23.3</v>
      </c>
      <c r="P4506" s="276">
        <f>IF(O4506&lt;($G$6-1),Lähteandmed!$E$45*1.2*1.005*(($G$6-1)-O4506),0)</f>
        <v>0</v>
      </c>
    </row>
    <row r="4507" spans="2:16">
      <c r="B4507" s="113">
        <v>4503</v>
      </c>
      <c r="C4507" s="113">
        <v>23.9</v>
      </c>
      <c r="D4507" s="276" t="str">
        <f t="shared" si="140"/>
        <v>0</v>
      </c>
      <c r="L4507" s="114">
        <f>IF(C4507&lt;$G$6,Lähteandmed!$E$45*1.2*1.005*($G$6-O4507),0)</f>
        <v>0</v>
      </c>
      <c r="M4507" s="276" t="str">
        <f>IF(($G$4-Lähteandmed!$H$45*(Kraadpäevad!$G$4-Kraadpäevad!C4507))&gt;Lähteandmed!$I$45,($G$4-Lähteandmed!$H$45*(Kraadpäevad!$G$4-Kraadpäevad!C4507)),Lähteandmed!$I$45)</f>
        <v/>
      </c>
      <c r="N4507" s="114">
        <f>IFERROR(($G$4-M4507)/($G$4-C4507),Lähteandmed!$H$45)</f>
        <v>0</v>
      </c>
      <c r="O4507" s="276">
        <f t="shared" si="141"/>
        <v>23.9</v>
      </c>
      <c r="P4507" s="276">
        <f>IF(O4507&lt;($G$6-1),Lähteandmed!$E$45*1.2*1.005*(($G$6-1)-O4507),0)</f>
        <v>0</v>
      </c>
    </row>
    <row r="4508" spans="2:16">
      <c r="B4508" s="113">
        <v>4504</v>
      </c>
      <c r="C4508" s="113">
        <v>24.6</v>
      </c>
      <c r="D4508" s="276" t="str">
        <f t="shared" si="140"/>
        <v>0</v>
      </c>
      <c r="L4508" s="114">
        <f>IF(C4508&lt;$G$6,Lähteandmed!$E$45*1.2*1.005*($G$6-O4508),0)</f>
        <v>0</v>
      </c>
      <c r="M4508" s="276" t="str">
        <f>IF(($G$4-Lähteandmed!$H$45*(Kraadpäevad!$G$4-Kraadpäevad!C4508))&gt;Lähteandmed!$I$45,($G$4-Lähteandmed!$H$45*(Kraadpäevad!$G$4-Kraadpäevad!C4508)),Lähteandmed!$I$45)</f>
        <v/>
      </c>
      <c r="N4508" s="114">
        <f>IFERROR(($G$4-M4508)/($G$4-C4508),Lähteandmed!$H$45)</f>
        <v>0</v>
      </c>
      <c r="O4508" s="276">
        <f t="shared" si="141"/>
        <v>24.6</v>
      </c>
      <c r="P4508" s="276">
        <f>IF(O4508&lt;($G$6-1),Lähteandmed!$E$45*1.2*1.005*(($G$6-1)-O4508),0)</f>
        <v>0</v>
      </c>
    </row>
    <row r="4509" spans="2:16">
      <c r="B4509" s="113">
        <v>4505</v>
      </c>
      <c r="C4509" s="113">
        <v>25.2</v>
      </c>
      <c r="D4509" s="276" t="str">
        <f t="shared" si="140"/>
        <v>0</v>
      </c>
      <c r="L4509" s="114">
        <f>IF(C4509&lt;$G$6,Lähteandmed!$E$45*1.2*1.005*($G$6-O4509),0)</f>
        <v>0</v>
      </c>
      <c r="M4509" s="276" t="str">
        <f>IF(($G$4-Lähteandmed!$H$45*(Kraadpäevad!$G$4-Kraadpäevad!C4509))&gt;Lähteandmed!$I$45,($G$4-Lähteandmed!$H$45*(Kraadpäevad!$G$4-Kraadpäevad!C4509)),Lähteandmed!$I$45)</f>
        <v/>
      </c>
      <c r="N4509" s="114">
        <f>IFERROR(($G$4-M4509)/($G$4-C4509),Lähteandmed!$H$45)</f>
        <v>0</v>
      </c>
      <c r="O4509" s="276">
        <f t="shared" si="141"/>
        <v>25.2</v>
      </c>
      <c r="P4509" s="276">
        <f>IF(O4509&lt;($G$6-1),Lähteandmed!$E$45*1.2*1.005*(($G$6-1)-O4509),0)</f>
        <v>0</v>
      </c>
    </row>
    <row r="4510" spans="2:16">
      <c r="B4510" s="113">
        <v>4506</v>
      </c>
      <c r="C4510" s="113">
        <v>25.9</v>
      </c>
      <c r="D4510" s="276" t="str">
        <f t="shared" si="140"/>
        <v>0</v>
      </c>
      <c r="L4510" s="114">
        <f>IF(C4510&lt;$G$6,Lähteandmed!$E$45*1.2*1.005*($G$6-O4510),0)</f>
        <v>0</v>
      </c>
      <c r="M4510" s="276" t="str">
        <f>IF(($G$4-Lähteandmed!$H$45*(Kraadpäevad!$G$4-Kraadpäevad!C4510))&gt;Lähteandmed!$I$45,($G$4-Lähteandmed!$H$45*(Kraadpäevad!$G$4-Kraadpäevad!C4510)),Lähteandmed!$I$45)</f>
        <v/>
      </c>
      <c r="N4510" s="114">
        <f>IFERROR(($G$4-M4510)/($G$4-C4510),Lähteandmed!$H$45)</f>
        <v>0</v>
      </c>
      <c r="O4510" s="276">
        <f t="shared" si="141"/>
        <v>25.9</v>
      </c>
      <c r="P4510" s="276">
        <f>IF(O4510&lt;($G$6-1),Lähteandmed!$E$45*1.2*1.005*(($G$6-1)-O4510),0)</f>
        <v>0</v>
      </c>
    </row>
    <row r="4511" spans="2:16">
      <c r="B4511" s="113">
        <v>4507</v>
      </c>
      <c r="C4511" s="113">
        <v>25.1</v>
      </c>
      <c r="D4511" s="276" t="str">
        <f t="shared" si="140"/>
        <v>0</v>
      </c>
      <c r="L4511" s="114">
        <f>IF(C4511&lt;$G$6,Lähteandmed!$E$45*1.2*1.005*($G$6-O4511),0)</f>
        <v>0</v>
      </c>
      <c r="M4511" s="276" t="str">
        <f>IF(($G$4-Lähteandmed!$H$45*(Kraadpäevad!$G$4-Kraadpäevad!C4511))&gt;Lähteandmed!$I$45,($G$4-Lähteandmed!$H$45*(Kraadpäevad!$G$4-Kraadpäevad!C4511)),Lähteandmed!$I$45)</f>
        <v/>
      </c>
      <c r="N4511" s="114">
        <f>IFERROR(($G$4-M4511)/($G$4-C4511),Lähteandmed!$H$45)</f>
        <v>0</v>
      </c>
      <c r="O4511" s="276">
        <f t="shared" si="141"/>
        <v>25.1</v>
      </c>
      <c r="P4511" s="276">
        <f>IF(O4511&lt;($G$6-1),Lähteandmed!$E$45*1.2*1.005*(($G$6-1)-O4511),0)</f>
        <v>0</v>
      </c>
    </row>
    <row r="4512" spans="2:16">
      <c r="B4512" s="113">
        <v>4508</v>
      </c>
      <c r="C4512" s="113">
        <v>24.2</v>
      </c>
      <c r="D4512" s="276" t="str">
        <f t="shared" si="140"/>
        <v>0</v>
      </c>
      <c r="L4512" s="114">
        <f>IF(C4512&lt;$G$6,Lähteandmed!$E$45*1.2*1.005*($G$6-O4512),0)</f>
        <v>0</v>
      </c>
      <c r="M4512" s="276" t="str">
        <f>IF(($G$4-Lähteandmed!$H$45*(Kraadpäevad!$G$4-Kraadpäevad!C4512))&gt;Lähteandmed!$I$45,($G$4-Lähteandmed!$H$45*(Kraadpäevad!$G$4-Kraadpäevad!C4512)),Lähteandmed!$I$45)</f>
        <v/>
      </c>
      <c r="N4512" s="114">
        <f>IFERROR(($G$4-M4512)/($G$4-C4512),Lähteandmed!$H$45)</f>
        <v>0</v>
      </c>
      <c r="O4512" s="276">
        <f t="shared" si="141"/>
        <v>24.2</v>
      </c>
      <c r="P4512" s="276">
        <f>IF(O4512&lt;($G$6-1),Lähteandmed!$E$45*1.2*1.005*(($G$6-1)-O4512),0)</f>
        <v>0</v>
      </c>
    </row>
    <row r="4513" spans="2:16">
      <c r="B4513" s="113">
        <v>4509</v>
      </c>
      <c r="C4513" s="113">
        <v>23.4</v>
      </c>
      <c r="D4513" s="276" t="str">
        <f t="shared" si="140"/>
        <v>0</v>
      </c>
      <c r="L4513" s="114">
        <f>IF(C4513&lt;$G$6,Lähteandmed!$E$45*1.2*1.005*($G$6-O4513),0)</f>
        <v>0</v>
      </c>
      <c r="M4513" s="276" t="str">
        <f>IF(($G$4-Lähteandmed!$H$45*(Kraadpäevad!$G$4-Kraadpäevad!C4513))&gt;Lähteandmed!$I$45,($G$4-Lähteandmed!$H$45*(Kraadpäevad!$G$4-Kraadpäevad!C4513)),Lähteandmed!$I$45)</f>
        <v/>
      </c>
      <c r="N4513" s="114">
        <f>IFERROR(($G$4-M4513)/($G$4-C4513),Lähteandmed!$H$45)</f>
        <v>0</v>
      </c>
      <c r="O4513" s="276">
        <f t="shared" si="141"/>
        <v>23.4</v>
      </c>
      <c r="P4513" s="276">
        <f>IF(O4513&lt;($G$6-1),Lähteandmed!$E$45*1.2*1.005*(($G$6-1)-O4513),0)</f>
        <v>0</v>
      </c>
    </row>
    <row r="4514" spans="2:16">
      <c r="B4514" s="113">
        <v>4510</v>
      </c>
      <c r="C4514" s="113">
        <v>22</v>
      </c>
      <c r="D4514" s="276" t="str">
        <f t="shared" si="140"/>
        <v>0</v>
      </c>
      <c r="L4514" s="114">
        <f>IF(C4514&lt;$G$6,Lähteandmed!$E$45*1.2*1.005*($G$6-O4514),0)</f>
        <v>0</v>
      </c>
      <c r="M4514" s="276" t="str">
        <f>IF(($G$4-Lähteandmed!$H$45*(Kraadpäevad!$G$4-Kraadpäevad!C4514))&gt;Lähteandmed!$I$45,($G$4-Lähteandmed!$H$45*(Kraadpäevad!$G$4-Kraadpäevad!C4514)),Lähteandmed!$I$45)</f>
        <v/>
      </c>
      <c r="N4514" s="114">
        <f>IFERROR(($G$4-M4514)/($G$4-C4514),Lähteandmed!$H$45)</f>
        <v>0</v>
      </c>
      <c r="O4514" s="276">
        <f t="shared" si="141"/>
        <v>22</v>
      </c>
      <c r="P4514" s="276">
        <f>IF(O4514&lt;($G$6-1),Lähteandmed!$E$45*1.2*1.005*(($G$6-1)-O4514),0)</f>
        <v>0</v>
      </c>
    </row>
    <row r="4515" spans="2:16">
      <c r="B4515" s="113">
        <v>4511</v>
      </c>
      <c r="C4515" s="113">
        <v>20.5</v>
      </c>
      <c r="D4515" s="276" t="str">
        <f t="shared" si="140"/>
        <v>0</v>
      </c>
      <c r="L4515" s="114">
        <f>IF(C4515&lt;$G$6,Lähteandmed!$E$45*1.2*1.005*($G$6-O4515),0)</f>
        <v>0</v>
      </c>
      <c r="M4515" s="276" t="str">
        <f>IF(($G$4-Lähteandmed!$H$45*(Kraadpäevad!$G$4-Kraadpäevad!C4515))&gt;Lähteandmed!$I$45,($G$4-Lähteandmed!$H$45*(Kraadpäevad!$G$4-Kraadpäevad!C4515)),Lähteandmed!$I$45)</f>
        <v/>
      </c>
      <c r="N4515" s="114">
        <f>IFERROR(($G$4-M4515)/($G$4-C4515),Lähteandmed!$H$45)</f>
        <v>0</v>
      </c>
      <c r="O4515" s="276">
        <f t="shared" si="141"/>
        <v>20.5</v>
      </c>
      <c r="P4515" s="276">
        <f>IF(O4515&lt;($G$6-1),Lähteandmed!$E$45*1.2*1.005*(($G$6-1)-O4515),0)</f>
        <v>0</v>
      </c>
    </row>
    <row r="4516" spans="2:16">
      <c r="B4516" s="113">
        <v>4512</v>
      </c>
      <c r="C4516" s="113">
        <v>19.100000000000001</v>
      </c>
      <c r="D4516" s="276" t="str">
        <f t="shared" si="140"/>
        <v>0</v>
      </c>
      <c r="L4516" s="114">
        <f>IF(C4516&lt;$G$6,Lähteandmed!$E$45*1.2*1.005*($G$6-O4516),0)</f>
        <v>0</v>
      </c>
      <c r="M4516" s="276" t="str">
        <f>IF(($G$4-Lähteandmed!$H$45*(Kraadpäevad!$G$4-Kraadpäevad!C4516))&gt;Lähteandmed!$I$45,($G$4-Lähteandmed!$H$45*(Kraadpäevad!$G$4-Kraadpäevad!C4516)),Lähteandmed!$I$45)</f>
        <v/>
      </c>
      <c r="N4516" s="114">
        <f>IFERROR(($G$4-M4516)/($G$4-C4516),Lähteandmed!$H$45)</f>
        <v>0</v>
      </c>
      <c r="O4516" s="276">
        <f t="shared" si="141"/>
        <v>19.100000000000001</v>
      </c>
      <c r="P4516" s="276">
        <f>IF(O4516&lt;($G$6-1),Lähteandmed!$E$45*1.2*1.005*(($G$6-1)-O4516),0)</f>
        <v>0</v>
      </c>
    </row>
    <row r="4517" spans="2:16">
      <c r="B4517" s="113">
        <v>4513</v>
      </c>
      <c r="C4517" s="113">
        <v>18.3</v>
      </c>
      <c r="D4517" s="276" t="str">
        <f t="shared" si="140"/>
        <v>0</v>
      </c>
      <c r="L4517" s="114">
        <f>IF(C4517&lt;$G$6,Lähteandmed!$E$45*1.2*1.005*($G$6-O4517),0)</f>
        <v>0</v>
      </c>
      <c r="M4517" s="276" t="str">
        <f>IF(($G$4-Lähteandmed!$H$45*(Kraadpäevad!$G$4-Kraadpäevad!C4517))&gt;Lähteandmed!$I$45,($G$4-Lähteandmed!$H$45*(Kraadpäevad!$G$4-Kraadpäevad!C4517)),Lähteandmed!$I$45)</f>
        <v/>
      </c>
      <c r="N4517" s="114">
        <f>IFERROR(($G$4-M4517)/($G$4-C4517),Lähteandmed!$H$45)</f>
        <v>0</v>
      </c>
      <c r="O4517" s="276">
        <f t="shared" si="141"/>
        <v>18.3</v>
      </c>
      <c r="P4517" s="276">
        <f>IF(O4517&lt;($G$6-1),Lähteandmed!$E$45*1.2*1.005*(($G$6-1)-O4517),0)</f>
        <v>0</v>
      </c>
    </row>
    <row r="4518" spans="2:16">
      <c r="B4518" s="113">
        <v>4514</v>
      </c>
      <c r="C4518" s="113">
        <v>17.399999999999999</v>
      </c>
      <c r="D4518" s="276" t="str">
        <f t="shared" si="140"/>
        <v>0</v>
      </c>
      <c r="L4518" s="114">
        <f>IF(C4518&lt;$G$6,Lähteandmed!$E$45*1.2*1.005*($G$6-O4518),0)</f>
        <v>1.0515355200000025</v>
      </c>
      <c r="M4518" s="276" t="str">
        <f>IF(($G$4-Lähteandmed!$H$45*(Kraadpäevad!$G$4-Kraadpäevad!C4518))&gt;Lähteandmed!$I$45,($G$4-Lähteandmed!$H$45*(Kraadpäevad!$G$4-Kraadpäevad!C4518)),Lähteandmed!$I$45)</f>
        <v/>
      </c>
      <c r="N4518" s="114">
        <f>IFERROR(($G$4-M4518)/($G$4-C4518),Lähteandmed!$H$45)</f>
        <v>0</v>
      </c>
      <c r="O4518" s="276">
        <f t="shared" si="141"/>
        <v>17.399999999999999</v>
      </c>
      <c r="P4518" s="276">
        <f>IF(O4518&lt;($G$6-1),Lähteandmed!$E$45*1.2*1.005*(($G$6-1)-O4518),0)</f>
        <v>0</v>
      </c>
    </row>
    <row r="4519" spans="2:16">
      <c r="B4519" s="113">
        <v>4515</v>
      </c>
      <c r="C4519" s="113">
        <v>16.600000000000001</v>
      </c>
      <c r="D4519" s="276" t="str">
        <f t="shared" si="140"/>
        <v>0</v>
      </c>
      <c r="L4519" s="114">
        <f>IF(C4519&lt;$G$6,Lähteandmed!$E$45*1.2*1.005*($G$6-O4519),0)</f>
        <v>2.4535828799999972</v>
      </c>
      <c r="M4519" s="276" t="str">
        <f>IF(($G$4-Lähteandmed!$H$45*(Kraadpäevad!$G$4-Kraadpäevad!C4519))&gt;Lähteandmed!$I$45,($G$4-Lähteandmed!$H$45*(Kraadpäevad!$G$4-Kraadpäevad!C4519)),Lähteandmed!$I$45)</f>
        <v/>
      </c>
      <c r="N4519" s="114">
        <f>IFERROR(($G$4-M4519)/($G$4-C4519),Lähteandmed!$H$45)</f>
        <v>0</v>
      </c>
      <c r="O4519" s="276">
        <f t="shared" si="141"/>
        <v>16.600000000000001</v>
      </c>
      <c r="P4519" s="276">
        <f>IF(O4519&lt;($G$6-1),Lähteandmed!$E$45*1.2*1.005*(($G$6-1)-O4519),0)</f>
        <v>0.70102367999999748</v>
      </c>
    </row>
    <row r="4520" spans="2:16">
      <c r="B4520" s="113">
        <v>4516</v>
      </c>
      <c r="C4520" s="113">
        <v>16</v>
      </c>
      <c r="D4520" s="276" t="str">
        <f t="shared" si="140"/>
        <v>0</v>
      </c>
      <c r="L4520" s="114">
        <f>IF(C4520&lt;$G$6,Lähteandmed!$E$45*1.2*1.005*($G$6-O4520),0)</f>
        <v>3.5051183999999997</v>
      </c>
      <c r="M4520" s="276" t="str">
        <f>IF(($G$4-Lähteandmed!$H$45*(Kraadpäevad!$G$4-Kraadpäevad!C4520))&gt;Lähteandmed!$I$45,($G$4-Lähteandmed!$H$45*(Kraadpäevad!$G$4-Kraadpäevad!C4520)),Lähteandmed!$I$45)</f>
        <v/>
      </c>
      <c r="N4520" s="114">
        <f>IFERROR(($G$4-M4520)/($G$4-C4520),Lähteandmed!$H$45)</f>
        <v>0</v>
      </c>
      <c r="O4520" s="276">
        <f t="shared" si="141"/>
        <v>16</v>
      </c>
      <c r="P4520" s="276">
        <f>IF(O4520&lt;($G$6-1),Lähteandmed!$E$45*1.2*1.005*(($G$6-1)-O4520),0)</f>
        <v>1.7525591999999999</v>
      </c>
    </row>
    <row r="4521" spans="2:16">
      <c r="B4521" s="113">
        <v>4517</v>
      </c>
      <c r="C4521" s="113">
        <v>15.5</v>
      </c>
      <c r="D4521" s="276" t="str">
        <f t="shared" si="140"/>
        <v>0</v>
      </c>
      <c r="L4521" s="114">
        <f>IF(C4521&lt;$G$6,Lähteandmed!$E$45*1.2*1.005*($G$6-O4521),0)</f>
        <v>4.3813979999999999</v>
      </c>
      <c r="M4521" s="276" t="str">
        <f>IF(($G$4-Lähteandmed!$H$45*(Kraadpäevad!$G$4-Kraadpäevad!C4521))&gt;Lähteandmed!$I$45,($G$4-Lähteandmed!$H$45*(Kraadpäevad!$G$4-Kraadpäevad!C4521)),Lähteandmed!$I$45)</f>
        <v/>
      </c>
      <c r="N4521" s="114">
        <f>IFERROR(($G$4-M4521)/($G$4-C4521),Lähteandmed!$H$45)</f>
        <v>0</v>
      </c>
      <c r="O4521" s="276">
        <f t="shared" si="141"/>
        <v>15.5</v>
      </c>
      <c r="P4521" s="276">
        <f>IF(O4521&lt;($G$6-1),Lähteandmed!$E$45*1.2*1.005*(($G$6-1)-O4521),0)</f>
        <v>2.6288387999999996</v>
      </c>
    </row>
    <row r="4522" spans="2:16">
      <c r="B4522" s="113">
        <v>4518</v>
      </c>
      <c r="C4522" s="113">
        <v>14.9</v>
      </c>
      <c r="D4522" s="276" t="str">
        <f t="shared" si="140"/>
        <v>0</v>
      </c>
      <c r="L4522" s="114">
        <f>IF(C4522&lt;$G$6,Lähteandmed!$E$45*1.2*1.005*($G$6-O4522),0)</f>
        <v>5.4329335199999989</v>
      </c>
      <c r="M4522" s="276" t="str">
        <f>IF(($G$4-Lähteandmed!$H$45*(Kraadpäevad!$G$4-Kraadpäevad!C4522))&gt;Lähteandmed!$I$45,($G$4-Lähteandmed!$H$45*(Kraadpäevad!$G$4-Kraadpäevad!C4522)),Lähteandmed!$I$45)</f>
        <v/>
      </c>
      <c r="N4522" s="114">
        <f>IFERROR(($G$4-M4522)/($G$4-C4522),Lähteandmed!$H$45)</f>
        <v>0</v>
      </c>
      <c r="O4522" s="276">
        <f t="shared" si="141"/>
        <v>14.9</v>
      </c>
      <c r="P4522" s="276">
        <f>IF(O4522&lt;($G$6-1),Lähteandmed!$E$45*1.2*1.005*(($G$6-1)-O4522),0)</f>
        <v>3.680374319999999</v>
      </c>
    </row>
    <row r="4523" spans="2:16">
      <c r="B4523" s="113">
        <v>4519</v>
      </c>
      <c r="C4523" s="113">
        <v>15.9</v>
      </c>
      <c r="D4523" s="276" t="str">
        <f t="shared" si="140"/>
        <v>0</v>
      </c>
      <c r="L4523" s="114">
        <f>IF(C4523&lt;$G$6,Lähteandmed!$E$45*1.2*1.005*($G$6-O4523),0)</f>
        <v>3.680374319999999</v>
      </c>
      <c r="M4523" s="276" t="str">
        <f>IF(($G$4-Lähteandmed!$H$45*(Kraadpäevad!$G$4-Kraadpäevad!C4523))&gt;Lähteandmed!$I$45,($G$4-Lähteandmed!$H$45*(Kraadpäevad!$G$4-Kraadpäevad!C4523)),Lähteandmed!$I$45)</f>
        <v/>
      </c>
      <c r="N4523" s="114">
        <f>IFERROR(($G$4-M4523)/($G$4-C4523),Lähteandmed!$H$45)</f>
        <v>0</v>
      </c>
      <c r="O4523" s="276">
        <f t="shared" si="141"/>
        <v>15.9</v>
      </c>
      <c r="P4523" s="276">
        <f>IF(O4523&lt;($G$6-1),Lähteandmed!$E$45*1.2*1.005*(($G$6-1)-O4523),0)</f>
        <v>1.9278151199999993</v>
      </c>
    </row>
    <row r="4524" spans="2:16">
      <c r="B4524" s="113">
        <v>4520</v>
      </c>
      <c r="C4524" s="113">
        <v>16.8</v>
      </c>
      <c r="D4524" s="276" t="str">
        <f t="shared" si="140"/>
        <v>0</v>
      </c>
      <c r="L4524" s="114">
        <f>IF(C4524&lt;$G$6,Lähteandmed!$E$45*1.2*1.005*($G$6-O4524),0)</f>
        <v>2.1030710399999988</v>
      </c>
      <c r="M4524" s="276" t="str">
        <f>IF(($G$4-Lähteandmed!$H$45*(Kraadpäevad!$G$4-Kraadpäevad!C4524))&gt;Lähteandmed!$I$45,($G$4-Lähteandmed!$H$45*(Kraadpäevad!$G$4-Kraadpäevad!C4524)),Lähteandmed!$I$45)</f>
        <v/>
      </c>
      <c r="N4524" s="114">
        <f>IFERROR(($G$4-M4524)/($G$4-C4524),Lähteandmed!$H$45)</f>
        <v>0</v>
      </c>
      <c r="O4524" s="276">
        <f t="shared" si="141"/>
        <v>16.8</v>
      </c>
      <c r="P4524" s="276">
        <f>IF(O4524&lt;($G$6-1),Lähteandmed!$E$45*1.2*1.005*(($G$6-1)-O4524),0)</f>
        <v>0.35051183999999874</v>
      </c>
    </row>
    <row r="4525" spans="2:16">
      <c r="B4525" s="113">
        <v>4521</v>
      </c>
      <c r="C4525" s="113">
        <v>17.8</v>
      </c>
      <c r="D4525" s="276" t="str">
        <f t="shared" si="140"/>
        <v>0</v>
      </c>
      <c r="L4525" s="114">
        <f>IF(C4525&lt;$G$6,Lähteandmed!$E$45*1.2*1.005*($G$6-O4525),0)</f>
        <v>0.35051183999999874</v>
      </c>
      <c r="M4525" s="276" t="str">
        <f>IF(($G$4-Lähteandmed!$H$45*(Kraadpäevad!$G$4-Kraadpäevad!C4525))&gt;Lähteandmed!$I$45,($G$4-Lähteandmed!$H$45*(Kraadpäevad!$G$4-Kraadpäevad!C4525)),Lähteandmed!$I$45)</f>
        <v/>
      </c>
      <c r="N4525" s="114">
        <f>IFERROR(($G$4-M4525)/($G$4-C4525),Lähteandmed!$H$45)</f>
        <v>0</v>
      </c>
      <c r="O4525" s="276">
        <f t="shared" si="141"/>
        <v>17.8</v>
      </c>
      <c r="P4525" s="276">
        <f>IF(O4525&lt;($G$6-1),Lähteandmed!$E$45*1.2*1.005*(($G$6-1)-O4525),0)</f>
        <v>0</v>
      </c>
    </row>
    <row r="4526" spans="2:16">
      <c r="B4526" s="113">
        <v>4522</v>
      </c>
      <c r="C4526" s="113">
        <v>19.2</v>
      </c>
      <c r="D4526" s="276" t="str">
        <f t="shared" si="140"/>
        <v>0</v>
      </c>
      <c r="L4526" s="114">
        <f>IF(C4526&lt;$G$6,Lähteandmed!$E$45*1.2*1.005*($G$6-O4526),0)</f>
        <v>0</v>
      </c>
      <c r="M4526" s="276" t="str">
        <f>IF(($G$4-Lähteandmed!$H$45*(Kraadpäevad!$G$4-Kraadpäevad!C4526))&gt;Lähteandmed!$I$45,($G$4-Lähteandmed!$H$45*(Kraadpäevad!$G$4-Kraadpäevad!C4526)),Lähteandmed!$I$45)</f>
        <v/>
      </c>
      <c r="N4526" s="114">
        <f>IFERROR(($G$4-M4526)/($G$4-C4526),Lähteandmed!$H$45)</f>
        <v>0</v>
      </c>
      <c r="O4526" s="276">
        <f t="shared" si="141"/>
        <v>19.2</v>
      </c>
      <c r="P4526" s="276">
        <f>IF(O4526&lt;($G$6-1),Lähteandmed!$E$45*1.2*1.005*(($G$6-1)-O4526),0)</f>
        <v>0</v>
      </c>
    </row>
    <row r="4527" spans="2:16">
      <c r="B4527" s="113">
        <v>4523</v>
      </c>
      <c r="C4527" s="113">
        <v>20.7</v>
      </c>
      <c r="D4527" s="276" t="str">
        <f t="shared" si="140"/>
        <v>0</v>
      </c>
      <c r="L4527" s="114">
        <f>IF(C4527&lt;$G$6,Lähteandmed!$E$45*1.2*1.005*($G$6-O4527),0)</f>
        <v>0</v>
      </c>
      <c r="M4527" s="276" t="str">
        <f>IF(($G$4-Lähteandmed!$H$45*(Kraadpäevad!$G$4-Kraadpäevad!C4527))&gt;Lähteandmed!$I$45,($G$4-Lähteandmed!$H$45*(Kraadpäevad!$G$4-Kraadpäevad!C4527)),Lähteandmed!$I$45)</f>
        <v/>
      </c>
      <c r="N4527" s="114">
        <f>IFERROR(($G$4-M4527)/($G$4-C4527),Lähteandmed!$H$45)</f>
        <v>0</v>
      </c>
      <c r="O4527" s="276">
        <f t="shared" si="141"/>
        <v>20.7</v>
      </c>
      <c r="P4527" s="276">
        <f>IF(O4527&lt;($G$6-1),Lähteandmed!$E$45*1.2*1.005*(($G$6-1)-O4527),0)</f>
        <v>0</v>
      </c>
    </row>
    <row r="4528" spans="2:16">
      <c r="B4528" s="113">
        <v>4524</v>
      </c>
      <c r="C4528" s="113">
        <v>22.1</v>
      </c>
      <c r="D4528" s="276" t="str">
        <f t="shared" si="140"/>
        <v>0</v>
      </c>
      <c r="L4528" s="114">
        <f>IF(C4528&lt;$G$6,Lähteandmed!$E$45*1.2*1.005*($G$6-O4528),0)</f>
        <v>0</v>
      </c>
      <c r="M4528" s="276" t="str">
        <f>IF(($G$4-Lähteandmed!$H$45*(Kraadpäevad!$G$4-Kraadpäevad!C4528))&gt;Lähteandmed!$I$45,($G$4-Lähteandmed!$H$45*(Kraadpäevad!$G$4-Kraadpäevad!C4528)),Lähteandmed!$I$45)</f>
        <v/>
      </c>
      <c r="N4528" s="114">
        <f>IFERROR(($G$4-M4528)/($G$4-C4528),Lähteandmed!$H$45)</f>
        <v>0</v>
      </c>
      <c r="O4528" s="276">
        <f t="shared" si="141"/>
        <v>22.1</v>
      </c>
      <c r="P4528" s="276">
        <f>IF(O4528&lt;($G$6-1),Lähteandmed!$E$45*1.2*1.005*(($G$6-1)-O4528),0)</f>
        <v>0</v>
      </c>
    </row>
    <row r="4529" spans="2:16">
      <c r="B4529" s="113">
        <v>4525</v>
      </c>
      <c r="C4529" s="113">
        <v>23.4</v>
      </c>
      <c r="D4529" s="276" t="str">
        <f t="shared" si="140"/>
        <v>0</v>
      </c>
      <c r="L4529" s="114">
        <f>IF(C4529&lt;$G$6,Lähteandmed!$E$45*1.2*1.005*($G$6-O4529),0)</f>
        <v>0</v>
      </c>
      <c r="M4529" s="276" t="str">
        <f>IF(($G$4-Lähteandmed!$H$45*(Kraadpäevad!$G$4-Kraadpäevad!C4529))&gt;Lähteandmed!$I$45,($G$4-Lähteandmed!$H$45*(Kraadpäevad!$G$4-Kraadpäevad!C4529)),Lähteandmed!$I$45)</f>
        <v/>
      </c>
      <c r="N4529" s="114">
        <f>IFERROR(($G$4-M4529)/($G$4-C4529),Lähteandmed!$H$45)</f>
        <v>0</v>
      </c>
      <c r="O4529" s="276">
        <f t="shared" si="141"/>
        <v>23.4</v>
      </c>
      <c r="P4529" s="276">
        <f>IF(O4529&lt;($G$6-1),Lähteandmed!$E$45*1.2*1.005*(($G$6-1)-O4529),0)</f>
        <v>0</v>
      </c>
    </row>
    <row r="4530" spans="2:16">
      <c r="B4530" s="113">
        <v>4526</v>
      </c>
      <c r="C4530" s="113">
        <v>24.6</v>
      </c>
      <c r="D4530" s="276" t="str">
        <f t="shared" si="140"/>
        <v>0</v>
      </c>
      <c r="L4530" s="114">
        <f>IF(C4530&lt;$G$6,Lähteandmed!$E$45*1.2*1.005*($G$6-O4530),0)</f>
        <v>0</v>
      </c>
      <c r="M4530" s="276" t="str">
        <f>IF(($G$4-Lähteandmed!$H$45*(Kraadpäevad!$G$4-Kraadpäevad!C4530))&gt;Lähteandmed!$I$45,($G$4-Lähteandmed!$H$45*(Kraadpäevad!$G$4-Kraadpäevad!C4530)),Lähteandmed!$I$45)</f>
        <v/>
      </c>
      <c r="N4530" s="114">
        <f>IFERROR(($G$4-M4530)/($G$4-C4530),Lähteandmed!$H$45)</f>
        <v>0</v>
      </c>
      <c r="O4530" s="276">
        <f t="shared" si="141"/>
        <v>24.6</v>
      </c>
      <c r="P4530" s="276">
        <f>IF(O4530&lt;($G$6-1),Lähteandmed!$E$45*1.2*1.005*(($G$6-1)-O4530),0)</f>
        <v>0</v>
      </c>
    </row>
    <row r="4531" spans="2:16">
      <c r="B4531" s="113">
        <v>4527</v>
      </c>
      <c r="C4531" s="113">
        <v>25.9</v>
      </c>
      <c r="D4531" s="276" t="str">
        <f t="shared" si="140"/>
        <v>0</v>
      </c>
      <c r="L4531" s="114">
        <f>IF(C4531&lt;$G$6,Lähteandmed!$E$45*1.2*1.005*($G$6-O4531),0)</f>
        <v>0</v>
      </c>
      <c r="M4531" s="276" t="str">
        <f>IF(($G$4-Lähteandmed!$H$45*(Kraadpäevad!$G$4-Kraadpäevad!C4531))&gt;Lähteandmed!$I$45,($G$4-Lähteandmed!$H$45*(Kraadpäevad!$G$4-Kraadpäevad!C4531)),Lähteandmed!$I$45)</f>
        <v/>
      </c>
      <c r="N4531" s="114">
        <f>IFERROR(($G$4-M4531)/($G$4-C4531),Lähteandmed!$H$45)</f>
        <v>0</v>
      </c>
      <c r="O4531" s="276">
        <f t="shared" si="141"/>
        <v>25.9</v>
      </c>
      <c r="P4531" s="276">
        <f>IF(O4531&lt;($G$6-1),Lähteandmed!$E$45*1.2*1.005*(($G$6-1)-O4531),0)</f>
        <v>0</v>
      </c>
    </row>
    <row r="4532" spans="2:16">
      <c r="B4532" s="113">
        <v>4528</v>
      </c>
      <c r="C4532" s="113">
        <v>26.4</v>
      </c>
      <c r="D4532" s="276" t="str">
        <f t="shared" si="140"/>
        <v>0</v>
      </c>
      <c r="L4532" s="114">
        <f>IF(C4532&lt;$G$6,Lähteandmed!$E$45*1.2*1.005*($G$6-O4532),0)</f>
        <v>0</v>
      </c>
      <c r="M4532" s="276" t="str">
        <f>IF(($G$4-Lähteandmed!$H$45*(Kraadpäevad!$G$4-Kraadpäevad!C4532))&gt;Lähteandmed!$I$45,($G$4-Lähteandmed!$H$45*(Kraadpäevad!$G$4-Kraadpäevad!C4532)),Lähteandmed!$I$45)</f>
        <v/>
      </c>
      <c r="N4532" s="114">
        <f>IFERROR(($G$4-M4532)/($G$4-C4532),Lähteandmed!$H$45)</f>
        <v>0</v>
      </c>
      <c r="O4532" s="276">
        <f t="shared" si="141"/>
        <v>26.4</v>
      </c>
      <c r="P4532" s="276">
        <f>IF(O4532&lt;($G$6-1),Lähteandmed!$E$45*1.2*1.005*(($G$6-1)-O4532),0)</f>
        <v>0</v>
      </c>
    </row>
    <row r="4533" spans="2:16">
      <c r="B4533" s="113">
        <v>4529</v>
      </c>
      <c r="C4533" s="113">
        <v>26.8</v>
      </c>
      <c r="D4533" s="276" t="str">
        <f t="shared" si="140"/>
        <v>0</v>
      </c>
      <c r="L4533" s="114">
        <f>IF(C4533&lt;$G$6,Lähteandmed!$E$45*1.2*1.005*($G$6-O4533),0)</f>
        <v>0</v>
      </c>
      <c r="M4533" s="276" t="str">
        <f>IF(($G$4-Lähteandmed!$H$45*(Kraadpäevad!$G$4-Kraadpäevad!C4533))&gt;Lähteandmed!$I$45,($G$4-Lähteandmed!$H$45*(Kraadpäevad!$G$4-Kraadpäevad!C4533)),Lähteandmed!$I$45)</f>
        <v/>
      </c>
      <c r="N4533" s="114">
        <f>IFERROR(($G$4-M4533)/($G$4-C4533),Lähteandmed!$H$45)</f>
        <v>0</v>
      </c>
      <c r="O4533" s="276">
        <f t="shared" si="141"/>
        <v>26.8</v>
      </c>
      <c r="P4533" s="276">
        <f>IF(O4533&lt;($G$6-1),Lähteandmed!$E$45*1.2*1.005*(($G$6-1)-O4533),0)</f>
        <v>0</v>
      </c>
    </row>
    <row r="4534" spans="2:16">
      <c r="B4534" s="113">
        <v>4530</v>
      </c>
      <c r="C4534" s="113">
        <v>27.3</v>
      </c>
      <c r="D4534" s="276" t="str">
        <f t="shared" si="140"/>
        <v>0</v>
      </c>
      <c r="L4534" s="114">
        <f>IF(C4534&lt;$G$6,Lähteandmed!$E$45*1.2*1.005*($G$6-O4534),0)</f>
        <v>0</v>
      </c>
      <c r="M4534" s="276" t="str">
        <f>IF(($G$4-Lähteandmed!$H$45*(Kraadpäevad!$G$4-Kraadpäevad!C4534))&gt;Lähteandmed!$I$45,($G$4-Lähteandmed!$H$45*(Kraadpäevad!$G$4-Kraadpäevad!C4534)),Lähteandmed!$I$45)</f>
        <v/>
      </c>
      <c r="N4534" s="114">
        <f>IFERROR(($G$4-M4534)/($G$4-C4534),Lähteandmed!$H$45)</f>
        <v>0</v>
      </c>
      <c r="O4534" s="276">
        <f t="shared" si="141"/>
        <v>27.3</v>
      </c>
      <c r="P4534" s="276">
        <f>IF(O4534&lt;($G$6-1),Lähteandmed!$E$45*1.2*1.005*(($G$6-1)-O4534),0)</f>
        <v>0</v>
      </c>
    </row>
    <row r="4535" spans="2:16">
      <c r="B4535" s="113">
        <v>4531</v>
      </c>
      <c r="C4535" s="113">
        <v>26.3</v>
      </c>
      <c r="D4535" s="276" t="str">
        <f t="shared" si="140"/>
        <v>0</v>
      </c>
      <c r="L4535" s="114">
        <f>IF(C4535&lt;$G$6,Lähteandmed!$E$45*1.2*1.005*($G$6-O4535),0)</f>
        <v>0</v>
      </c>
      <c r="M4535" s="276" t="str">
        <f>IF(($G$4-Lähteandmed!$H$45*(Kraadpäevad!$G$4-Kraadpäevad!C4535))&gt;Lähteandmed!$I$45,($G$4-Lähteandmed!$H$45*(Kraadpäevad!$G$4-Kraadpäevad!C4535)),Lähteandmed!$I$45)</f>
        <v/>
      </c>
      <c r="N4535" s="114">
        <f>IFERROR(($G$4-M4535)/($G$4-C4535),Lähteandmed!$H$45)</f>
        <v>0</v>
      </c>
      <c r="O4535" s="276">
        <f t="shared" si="141"/>
        <v>26.3</v>
      </c>
      <c r="P4535" s="276">
        <f>IF(O4535&lt;($G$6-1),Lähteandmed!$E$45*1.2*1.005*(($G$6-1)-O4535),0)</f>
        <v>0</v>
      </c>
    </row>
    <row r="4536" spans="2:16">
      <c r="B4536" s="113">
        <v>4532</v>
      </c>
      <c r="C4536" s="113">
        <v>25.4</v>
      </c>
      <c r="D4536" s="276" t="str">
        <f t="shared" si="140"/>
        <v>0</v>
      </c>
      <c r="L4536" s="114">
        <f>IF(C4536&lt;$G$6,Lähteandmed!$E$45*1.2*1.005*($G$6-O4536),0)</f>
        <v>0</v>
      </c>
      <c r="M4536" s="276" t="str">
        <f>IF(($G$4-Lähteandmed!$H$45*(Kraadpäevad!$G$4-Kraadpäevad!C4536))&gt;Lähteandmed!$I$45,($G$4-Lähteandmed!$H$45*(Kraadpäevad!$G$4-Kraadpäevad!C4536)),Lähteandmed!$I$45)</f>
        <v/>
      </c>
      <c r="N4536" s="114">
        <f>IFERROR(($G$4-M4536)/($G$4-C4536),Lähteandmed!$H$45)</f>
        <v>0</v>
      </c>
      <c r="O4536" s="276">
        <f t="shared" si="141"/>
        <v>25.4</v>
      </c>
      <c r="P4536" s="276">
        <f>IF(O4536&lt;($G$6-1),Lähteandmed!$E$45*1.2*1.005*(($G$6-1)-O4536),0)</f>
        <v>0</v>
      </c>
    </row>
    <row r="4537" spans="2:16">
      <c r="B4537" s="113">
        <v>4533</v>
      </c>
      <c r="C4537" s="113">
        <v>24.4</v>
      </c>
      <c r="D4537" s="276" t="str">
        <f t="shared" si="140"/>
        <v>0</v>
      </c>
      <c r="L4537" s="114">
        <f>IF(C4537&lt;$G$6,Lähteandmed!$E$45*1.2*1.005*($G$6-O4537),0)</f>
        <v>0</v>
      </c>
      <c r="M4537" s="276" t="str">
        <f>IF(($G$4-Lähteandmed!$H$45*(Kraadpäevad!$G$4-Kraadpäevad!C4537))&gt;Lähteandmed!$I$45,($G$4-Lähteandmed!$H$45*(Kraadpäevad!$G$4-Kraadpäevad!C4537)),Lähteandmed!$I$45)</f>
        <v/>
      </c>
      <c r="N4537" s="114">
        <f>IFERROR(($G$4-M4537)/($G$4-C4537),Lähteandmed!$H$45)</f>
        <v>0</v>
      </c>
      <c r="O4537" s="276">
        <f t="shared" si="141"/>
        <v>24.4</v>
      </c>
      <c r="P4537" s="276">
        <f>IF(O4537&lt;($G$6-1),Lähteandmed!$E$45*1.2*1.005*(($G$6-1)-O4537),0)</f>
        <v>0</v>
      </c>
    </row>
    <row r="4538" spans="2:16">
      <c r="B4538" s="113">
        <v>4534</v>
      </c>
      <c r="C4538" s="113">
        <v>22.6</v>
      </c>
      <c r="D4538" s="276" t="str">
        <f t="shared" si="140"/>
        <v>0</v>
      </c>
      <c r="L4538" s="114">
        <f>IF(C4538&lt;$G$6,Lähteandmed!$E$45*1.2*1.005*($G$6-O4538),0)</f>
        <v>0</v>
      </c>
      <c r="M4538" s="276" t="str">
        <f>IF(($G$4-Lähteandmed!$H$45*(Kraadpäevad!$G$4-Kraadpäevad!C4538))&gt;Lähteandmed!$I$45,($G$4-Lähteandmed!$H$45*(Kraadpäevad!$G$4-Kraadpäevad!C4538)),Lähteandmed!$I$45)</f>
        <v/>
      </c>
      <c r="N4538" s="114">
        <f>IFERROR(($G$4-M4538)/($G$4-C4538),Lähteandmed!$H$45)</f>
        <v>0</v>
      </c>
      <c r="O4538" s="276">
        <f t="shared" si="141"/>
        <v>22.6</v>
      </c>
      <c r="P4538" s="276">
        <f>IF(O4538&lt;($G$6-1),Lähteandmed!$E$45*1.2*1.005*(($G$6-1)-O4538),0)</f>
        <v>0</v>
      </c>
    </row>
    <row r="4539" spans="2:16">
      <c r="B4539" s="113">
        <v>4535</v>
      </c>
      <c r="C4539" s="113">
        <v>20.7</v>
      </c>
      <c r="D4539" s="276" t="str">
        <f t="shared" si="140"/>
        <v>0</v>
      </c>
      <c r="L4539" s="114">
        <f>IF(C4539&lt;$G$6,Lähteandmed!$E$45*1.2*1.005*($G$6-O4539),0)</f>
        <v>0</v>
      </c>
      <c r="M4539" s="276" t="str">
        <f>IF(($G$4-Lähteandmed!$H$45*(Kraadpäevad!$G$4-Kraadpäevad!C4539))&gt;Lähteandmed!$I$45,($G$4-Lähteandmed!$H$45*(Kraadpäevad!$G$4-Kraadpäevad!C4539)),Lähteandmed!$I$45)</f>
        <v/>
      </c>
      <c r="N4539" s="114">
        <f>IFERROR(($G$4-M4539)/($G$4-C4539),Lähteandmed!$H$45)</f>
        <v>0</v>
      </c>
      <c r="O4539" s="276">
        <f t="shared" si="141"/>
        <v>20.7</v>
      </c>
      <c r="P4539" s="276">
        <f>IF(O4539&lt;($G$6-1),Lähteandmed!$E$45*1.2*1.005*(($G$6-1)-O4539),0)</f>
        <v>0</v>
      </c>
    </row>
    <row r="4540" spans="2:16">
      <c r="B4540" s="113">
        <v>4536</v>
      </c>
      <c r="C4540" s="113">
        <v>18.899999999999999</v>
      </c>
      <c r="D4540" s="276" t="str">
        <f t="shared" si="140"/>
        <v>0</v>
      </c>
      <c r="L4540" s="114">
        <f>IF(C4540&lt;$G$6,Lähteandmed!$E$45*1.2*1.005*($G$6-O4540),0)</f>
        <v>0</v>
      </c>
      <c r="M4540" s="276" t="str">
        <f>IF(($G$4-Lähteandmed!$H$45*(Kraadpäevad!$G$4-Kraadpäevad!C4540))&gt;Lähteandmed!$I$45,($G$4-Lähteandmed!$H$45*(Kraadpäevad!$G$4-Kraadpäevad!C4540)),Lähteandmed!$I$45)</f>
        <v/>
      </c>
      <c r="N4540" s="114">
        <f>IFERROR(($G$4-M4540)/($G$4-C4540),Lähteandmed!$H$45)</f>
        <v>0</v>
      </c>
      <c r="O4540" s="276">
        <f t="shared" si="141"/>
        <v>18.899999999999999</v>
      </c>
      <c r="P4540" s="276">
        <f>IF(O4540&lt;($G$6-1),Lähteandmed!$E$45*1.2*1.005*(($G$6-1)-O4540),0)</f>
        <v>0</v>
      </c>
    </row>
    <row r="4541" spans="2:16">
      <c r="B4541" s="113">
        <v>4537</v>
      </c>
      <c r="C4541" s="113">
        <v>18</v>
      </c>
      <c r="D4541" s="276" t="str">
        <f t="shared" si="140"/>
        <v>0</v>
      </c>
      <c r="L4541" s="114">
        <f>IF(C4541&lt;$G$6,Lähteandmed!$E$45*1.2*1.005*($G$6-O4541),0)</f>
        <v>0</v>
      </c>
      <c r="M4541" s="276" t="str">
        <f>IF(($G$4-Lähteandmed!$H$45*(Kraadpäevad!$G$4-Kraadpäevad!C4541))&gt;Lähteandmed!$I$45,($G$4-Lähteandmed!$H$45*(Kraadpäevad!$G$4-Kraadpäevad!C4541)),Lähteandmed!$I$45)</f>
        <v/>
      </c>
      <c r="N4541" s="114">
        <f>IFERROR(($G$4-M4541)/($G$4-C4541),Lähteandmed!$H$45)</f>
        <v>0</v>
      </c>
      <c r="O4541" s="276">
        <f t="shared" si="141"/>
        <v>18</v>
      </c>
      <c r="P4541" s="276">
        <f>IF(O4541&lt;($G$6-1),Lähteandmed!$E$45*1.2*1.005*(($G$6-1)-O4541),0)</f>
        <v>0</v>
      </c>
    </row>
    <row r="4542" spans="2:16">
      <c r="B4542" s="113">
        <v>4538</v>
      </c>
      <c r="C4542" s="113">
        <v>17</v>
      </c>
      <c r="D4542" s="276" t="str">
        <f t="shared" si="140"/>
        <v>0</v>
      </c>
      <c r="L4542" s="114">
        <f>IF(C4542&lt;$G$6,Lähteandmed!$E$45*1.2*1.005*($G$6-O4542),0)</f>
        <v>1.7525591999999999</v>
      </c>
      <c r="M4542" s="276" t="str">
        <f>IF(($G$4-Lähteandmed!$H$45*(Kraadpäevad!$G$4-Kraadpäevad!C4542))&gt;Lähteandmed!$I$45,($G$4-Lähteandmed!$H$45*(Kraadpäevad!$G$4-Kraadpäevad!C4542)),Lähteandmed!$I$45)</f>
        <v/>
      </c>
      <c r="N4542" s="114">
        <f>IFERROR(($G$4-M4542)/($G$4-C4542),Lähteandmed!$H$45)</f>
        <v>0</v>
      </c>
      <c r="O4542" s="276">
        <f t="shared" si="141"/>
        <v>17</v>
      </c>
      <c r="P4542" s="276">
        <f>IF(O4542&lt;($G$6-1),Lähteandmed!$E$45*1.2*1.005*(($G$6-1)-O4542),0)</f>
        <v>0</v>
      </c>
    </row>
    <row r="4543" spans="2:16">
      <c r="B4543" s="113">
        <v>4539</v>
      </c>
      <c r="C4543" s="113">
        <v>16.100000000000001</v>
      </c>
      <c r="D4543" s="276" t="str">
        <f t="shared" si="140"/>
        <v>0</v>
      </c>
      <c r="L4543" s="114">
        <f>IF(C4543&lt;$G$6,Lähteandmed!$E$45*1.2*1.005*($G$6-O4543),0)</f>
        <v>3.3298624799999974</v>
      </c>
      <c r="M4543" s="276" t="str">
        <f>IF(($G$4-Lähteandmed!$H$45*(Kraadpäevad!$G$4-Kraadpäevad!C4543))&gt;Lähteandmed!$I$45,($G$4-Lähteandmed!$H$45*(Kraadpäevad!$G$4-Kraadpäevad!C4543)),Lähteandmed!$I$45)</f>
        <v/>
      </c>
      <c r="N4543" s="114">
        <f>IFERROR(($G$4-M4543)/($G$4-C4543),Lähteandmed!$H$45)</f>
        <v>0</v>
      </c>
      <c r="O4543" s="276">
        <f t="shared" si="141"/>
        <v>16.100000000000001</v>
      </c>
      <c r="P4543" s="276">
        <f>IF(O4543&lt;($G$6-1),Lähteandmed!$E$45*1.2*1.005*(($G$6-1)-O4543),0)</f>
        <v>1.5773032799999973</v>
      </c>
    </row>
    <row r="4544" spans="2:16">
      <c r="B4544" s="113">
        <v>4540</v>
      </c>
      <c r="C4544" s="113">
        <v>15.6</v>
      </c>
      <c r="D4544" s="276" t="str">
        <f t="shared" si="140"/>
        <v>0</v>
      </c>
      <c r="L4544" s="114">
        <f>IF(C4544&lt;$G$6,Lähteandmed!$E$45*1.2*1.005*($G$6-O4544),0)</f>
        <v>4.2061420800000002</v>
      </c>
      <c r="M4544" s="276" t="str">
        <f>IF(($G$4-Lähteandmed!$H$45*(Kraadpäevad!$G$4-Kraadpäevad!C4544))&gt;Lähteandmed!$I$45,($G$4-Lähteandmed!$H$45*(Kraadpäevad!$G$4-Kraadpäevad!C4544)),Lähteandmed!$I$45)</f>
        <v/>
      </c>
      <c r="N4544" s="114">
        <f>IFERROR(($G$4-M4544)/($G$4-C4544),Lähteandmed!$H$45)</f>
        <v>0</v>
      </c>
      <c r="O4544" s="276">
        <f t="shared" si="141"/>
        <v>15.6</v>
      </c>
      <c r="P4544" s="276">
        <f>IF(O4544&lt;($G$6-1),Lähteandmed!$E$45*1.2*1.005*(($G$6-1)-O4544),0)</f>
        <v>2.4535828800000004</v>
      </c>
    </row>
    <row r="4545" spans="2:16">
      <c r="B4545" s="113">
        <v>4541</v>
      </c>
      <c r="C4545" s="113">
        <v>15.1</v>
      </c>
      <c r="D4545" s="276" t="str">
        <f t="shared" si="140"/>
        <v>0</v>
      </c>
      <c r="L4545" s="114">
        <f>IF(C4545&lt;$G$6,Lähteandmed!$E$45*1.2*1.005*($G$6-O4545),0)</f>
        <v>5.0824216800000004</v>
      </c>
      <c r="M4545" s="276" t="str">
        <f>IF(($G$4-Lähteandmed!$H$45*(Kraadpäevad!$G$4-Kraadpäevad!C4545))&gt;Lähteandmed!$I$45,($G$4-Lähteandmed!$H$45*(Kraadpäevad!$G$4-Kraadpäevad!C4545)),Lähteandmed!$I$45)</f>
        <v/>
      </c>
      <c r="N4545" s="114">
        <f>IFERROR(($G$4-M4545)/($G$4-C4545),Lähteandmed!$H$45)</f>
        <v>0</v>
      </c>
      <c r="O4545" s="276">
        <f t="shared" si="141"/>
        <v>15.1</v>
      </c>
      <c r="P4545" s="276">
        <f>IF(O4545&lt;($G$6-1),Lähteandmed!$E$45*1.2*1.005*(($G$6-1)-O4545),0)</f>
        <v>3.3298624800000005</v>
      </c>
    </row>
    <row r="4546" spans="2:16">
      <c r="B4546" s="113">
        <v>4542</v>
      </c>
      <c r="C4546" s="113">
        <v>14.6</v>
      </c>
      <c r="D4546" s="276" t="str">
        <f t="shared" si="140"/>
        <v>0</v>
      </c>
      <c r="L4546" s="114">
        <f>IF(C4546&lt;$G$6,Lähteandmed!$E$45*1.2*1.005*($G$6-O4546),0)</f>
        <v>5.9587012800000005</v>
      </c>
      <c r="M4546" s="276" t="str">
        <f>IF(($G$4-Lähteandmed!$H$45*(Kraadpäevad!$G$4-Kraadpäevad!C4546))&gt;Lähteandmed!$I$45,($G$4-Lähteandmed!$H$45*(Kraadpäevad!$G$4-Kraadpäevad!C4546)),Lähteandmed!$I$45)</f>
        <v/>
      </c>
      <c r="N4546" s="114">
        <f>IFERROR(($G$4-M4546)/($G$4-C4546),Lähteandmed!$H$45)</f>
        <v>0</v>
      </c>
      <c r="O4546" s="276">
        <f t="shared" si="141"/>
        <v>14.6</v>
      </c>
      <c r="P4546" s="276">
        <f>IF(O4546&lt;($G$6-1),Lähteandmed!$E$45*1.2*1.005*(($G$6-1)-O4546),0)</f>
        <v>4.2061420800000002</v>
      </c>
    </row>
    <row r="4547" spans="2:16">
      <c r="B4547" s="113">
        <v>4543</v>
      </c>
      <c r="C4547" s="113">
        <v>16.5</v>
      </c>
      <c r="D4547" s="276" t="str">
        <f t="shared" si="140"/>
        <v>0</v>
      </c>
      <c r="L4547" s="114">
        <f>IF(C4547&lt;$G$6,Lähteandmed!$E$45*1.2*1.005*($G$6-O4547),0)</f>
        <v>2.6288387999999996</v>
      </c>
      <c r="M4547" s="276" t="str">
        <f>IF(($G$4-Lähteandmed!$H$45*(Kraadpäevad!$G$4-Kraadpäevad!C4547))&gt;Lähteandmed!$I$45,($G$4-Lähteandmed!$H$45*(Kraadpäevad!$G$4-Kraadpäevad!C4547)),Lähteandmed!$I$45)</f>
        <v/>
      </c>
      <c r="N4547" s="114">
        <f>IFERROR(($G$4-M4547)/($G$4-C4547),Lähteandmed!$H$45)</f>
        <v>0</v>
      </c>
      <c r="O4547" s="276">
        <f t="shared" si="141"/>
        <v>16.5</v>
      </c>
      <c r="P4547" s="276">
        <f>IF(O4547&lt;($G$6-1),Lähteandmed!$E$45*1.2*1.005*(($G$6-1)-O4547),0)</f>
        <v>0.87627959999999994</v>
      </c>
    </row>
    <row r="4548" spans="2:16">
      <c r="B4548" s="113">
        <v>4544</v>
      </c>
      <c r="C4548" s="113">
        <v>18.399999999999999</v>
      </c>
      <c r="D4548" s="276" t="str">
        <f t="shared" ref="D4548:D4611" si="142">IFERROR(IF($G$5-C4548&gt;0,$G$5-C4548,"0"),0)</f>
        <v>0</v>
      </c>
      <c r="L4548" s="114">
        <f>IF(C4548&lt;$G$6,Lähteandmed!$E$45*1.2*1.005*($G$6-O4548),0)</f>
        <v>0</v>
      </c>
      <c r="M4548" s="276" t="str">
        <f>IF(($G$4-Lähteandmed!$H$45*(Kraadpäevad!$G$4-Kraadpäevad!C4548))&gt;Lähteandmed!$I$45,($G$4-Lähteandmed!$H$45*(Kraadpäevad!$G$4-Kraadpäevad!C4548)),Lähteandmed!$I$45)</f>
        <v/>
      </c>
      <c r="N4548" s="114">
        <f>IFERROR(($G$4-M4548)/($G$4-C4548),Lähteandmed!$H$45)</f>
        <v>0</v>
      </c>
      <c r="O4548" s="276">
        <f t="shared" ref="O4548:O4611" si="143">N4548*($G$4-C4548)+C4548</f>
        <v>18.399999999999999</v>
      </c>
      <c r="P4548" s="276">
        <f>IF(O4548&lt;($G$6-1),Lähteandmed!$E$45*1.2*1.005*(($G$6-1)-O4548),0)</f>
        <v>0</v>
      </c>
    </row>
    <row r="4549" spans="2:16">
      <c r="B4549" s="113">
        <v>4545</v>
      </c>
      <c r="C4549" s="113">
        <v>20.3</v>
      </c>
      <c r="D4549" s="276" t="str">
        <f t="shared" si="142"/>
        <v>0</v>
      </c>
      <c r="L4549" s="114">
        <f>IF(C4549&lt;$G$6,Lähteandmed!$E$45*1.2*1.005*($G$6-O4549),0)</f>
        <v>0</v>
      </c>
      <c r="M4549" s="276" t="str">
        <f>IF(($G$4-Lähteandmed!$H$45*(Kraadpäevad!$G$4-Kraadpäevad!C4549))&gt;Lähteandmed!$I$45,($G$4-Lähteandmed!$H$45*(Kraadpäevad!$G$4-Kraadpäevad!C4549)),Lähteandmed!$I$45)</f>
        <v/>
      </c>
      <c r="N4549" s="114">
        <f>IFERROR(($G$4-M4549)/($G$4-C4549),Lähteandmed!$H$45)</f>
        <v>0</v>
      </c>
      <c r="O4549" s="276">
        <f t="shared" si="143"/>
        <v>20.3</v>
      </c>
      <c r="P4549" s="276">
        <f>IF(O4549&lt;($G$6-1),Lähteandmed!$E$45*1.2*1.005*(($G$6-1)-O4549),0)</f>
        <v>0</v>
      </c>
    </row>
    <row r="4550" spans="2:16">
      <c r="B4550" s="113">
        <v>4546</v>
      </c>
      <c r="C4550" s="113">
        <v>21.5</v>
      </c>
      <c r="D4550" s="276" t="str">
        <f t="shared" si="142"/>
        <v>0</v>
      </c>
      <c r="L4550" s="114">
        <f>IF(C4550&lt;$G$6,Lähteandmed!$E$45*1.2*1.005*($G$6-O4550),0)</f>
        <v>0</v>
      </c>
      <c r="M4550" s="276" t="str">
        <f>IF(($G$4-Lähteandmed!$H$45*(Kraadpäevad!$G$4-Kraadpäevad!C4550))&gt;Lähteandmed!$I$45,($G$4-Lähteandmed!$H$45*(Kraadpäevad!$G$4-Kraadpäevad!C4550)),Lähteandmed!$I$45)</f>
        <v/>
      </c>
      <c r="N4550" s="114">
        <f>IFERROR(($G$4-M4550)/($G$4-C4550),Lähteandmed!$H$45)</f>
        <v>0</v>
      </c>
      <c r="O4550" s="276">
        <f t="shared" si="143"/>
        <v>21.5</v>
      </c>
      <c r="P4550" s="276">
        <f>IF(O4550&lt;($G$6-1),Lähteandmed!$E$45*1.2*1.005*(($G$6-1)-O4550),0)</f>
        <v>0</v>
      </c>
    </row>
    <row r="4551" spans="2:16">
      <c r="B4551" s="113">
        <v>4547</v>
      </c>
      <c r="C4551" s="113">
        <v>22.8</v>
      </c>
      <c r="D4551" s="276" t="str">
        <f t="shared" si="142"/>
        <v>0</v>
      </c>
      <c r="L4551" s="114">
        <f>IF(C4551&lt;$G$6,Lähteandmed!$E$45*1.2*1.005*($G$6-O4551),0)</f>
        <v>0</v>
      </c>
      <c r="M4551" s="276" t="str">
        <f>IF(($G$4-Lähteandmed!$H$45*(Kraadpäevad!$G$4-Kraadpäevad!C4551))&gt;Lähteandmed!$I$45,($G$4-Lähteandmed!$H$45*(Kraadpäevad!$G$4-Kraadpäevad!C4551)),Lähteandmed!$I$45)</f>
        <v/>
      </c>
      <c r="N4551" s="114">
        <f>IFERROR(($G$4-M4551)/($G$4-C4551),Lähteandmed!$H$45)</f>
        <v>0</v>
      </c>
      <c r="O4551" s="276">
        <f t="shared" si="143"/>
        <v>22.8</v>
      </c>
      <c r="P4551" s="276">
        <f>IF(O4551&lt;($G$6-1),Lähteandmed!$E$45*1.2*1.005*(($G$6-1)-O4551),0)</f>
        <v>0</v>
      </c>
    </row>
    <row r="4552" spans="2:16">
      <c r="B4552" s="113">
        <v>4548</v>
      </c>
      <c r="C4552" s="113">
        <v>24</v>
      </c>
      <c r="D4552" s="276" t="str">
        <f t="shared" si="142"/>
        <v>0</v>
      </c>
      <c r="L4552" s="114">
        <f>IF(C4552&lt;$G$6,Lähteandmed!$E$45*1.2*1.005*($G$6-O4552),0)</f>
        <v>0</v>
      </c>
      <c r="M4552" s="276" t="str">
        <f>IF(($G$4-Lähteandmed!$H$45*(Kraadpäevad!$G$4-Kraadpäevad!C4552))&gt;Lähteandmed!$I$45,($G$4-Lähteandmed!$H$45*(Kraadpäevad!$G$4-Kraadpäevad!C4552)),Lähteandmed!$I$45)</f>
        <v/>
      </c>
      <c r="N4552" s="114">
        <f>IFERROR(($G$4-M4552)/($G$4-C4552),Lähteandmed!$H$45)</f>
        <v>0</v>
      </c>
      <c r="O4552" s="276">
        <f t="shared" si="143"/>
        <v>24</v>
      </c>
      <c r="P4552" s="276">
        <f>IF(O4552&lt;($G$6-1),Lähteandmed!$E$45*1.2*1.005*(($G$6-1)-O4552),0)</f>
        <v>0</v>
      </c>
    </row>
    <row r="4553" spans="2:16">
      <c r="B4553" s="113">
        <v>4549</v>
      </c>
      <c r="C4553" s="113">
        <v>24.3</v>
      </c>
      <c r="D4553" s="276" t="str">
        <f t="shared" si="142"/>
        <v>0</v>
      </c>
      <c r="L4553" s="114">
        <f>IF(C4553&lt;$G$6,Lähteandmed!$E$45*1.2*1.005*($G$6-O4553),0)</f>
        <v>0</v>
      </c>
      <c r="M4553" s="276" t="str">
        <f>IF(($G$4-Lähteandmed!$H$45*(Kraadpäevad!$G$4-Kraadpäevad!C4553))&gt;Lähteandmed!$I$45,($G$4-Lähteandmed!$H$45*(Kraadpäevad!$G$4-Kraadpäevad!C4553)),Lähteandmed!$I$45)</f>
        <v/>
      </c>
      <c r="N4553" s="114">
        <f>IFERROR(($G$4-M4553)/($G$4-C4553),Lähteandmed!$H$45)</f>
        <v>0</v>
      </c>
      <c r="O4553" s="276">
        <f t="shared" si="143"/>
        <v>24.3</v>
      </c>
      <c r="P4553" s="276">
        <f>IF(O4553&lt;($G$6-1),Lähteandmed!$E$45*1.2*1.005*(($G$6-1)-O4553),0)</f>
        <v>0</v>
      </c>
    </row>
    <row r="4554" spans="2:16">
      <c r="B4554" s="113">
        <v>4550</v>
      </c>
      <c r="C4554" s="113">
        <v>24.7</v>
      </c>
      <c r="D4554" s="276" t="str">
        <f t="shared" si="142"/>
        <v>0</v>
      </c>
      <c r="L4554" s="114">
        <f>IF(C4554&lt;$G$6,Lähteandmed!$E$45*1.2*1.005*($G$6-O4554),0)</f>
        <v>0</v>
      </c>
      <c r="M4554" s="276" t="str">
        <f>IF(($G$4-Lähteandmed!$H$45*(Kraadpäevad!$G$4-Kraadpäevad!C4554))&gt;Lähteandmed!$I$45,($G$4-Lähteandmed!$H$45*(Kraadpäevad!$G$4-Kraadpäevad!C4554)),Lähteandmed!$I$45)</f>
        <v/>
      </c>
      <c r="N4554" s="114">
        <f>IFERROR(($G$4-M4554)/($G$4-C4554),Lähteandmed!$H$45)</f>
        <v>0</v>
      </c>
      <c r="O4554" s="276">
        <f t="shared" si="143"/>
        <v>24.7</v>
      </c>
      <c r="P4554" s="276">
        <f>IF(O4554&lt;($G$6-1),Lähteandmed!$E$45*1.2*1.005*(($G$6-1)-O4554),0)</f>
        <v>0</v>
      </c>
    </row>
    <row r="4555" spans="2:16">
      <c r="B4555" s="113">
        <v>4551</v>
      </c>
      <c r="C4555" s="113">
        <v>25</v>
      </c>
      <c r="D4555" s="276" t="str">
        <f t="shared" si="142"/>
        <v>0</v>
      </c>
      <c r="L4555" s="114">
        <f>IF(C4555&lt;$G$6,Lähteandmed!$E$45*1.2*1.005*($G$6-O4555),0)</f>
        <v>0</v>
      </c>
      <c r="M4555" s="276" t="str">
        <f>IF(($G$4-Lähteandmed!$H$45*(Kraadpäevad!$G$4-Kraadpäevad!C4555))&gt;Lähteandmed!$I$45,($G$4-Lähteandmed!$H$45*(Kraadpäevad!$G$4-Kraadpäevad!C4555)),Lähteandmed!$I$45)</f>
        <v/>
      </c>
      <c r="N4555" s="114">
        <f>IFERROR(($G$4-M4555)/($G$4-C4555),Lähteandmed!$H$45)</f>
        <v>0</v>
      </c>
      <c r="O4555" s="276">
        <f t="shared" si="143"/>
        <v>25</v>
      </c>
      <c r="P4555" s="276">
        <f>IF(O4555&lt;($G$6-1),Lähteandmed!$E$45*1.2*1.005*(($G$6-1)-O4555),0)</f>
        <v>0</v>
      </c>
    </row>
    <row r="4556" spans="2:16">
      <c r="B4556" s="113">
        <v>4552</v>
      </c>
      <c r="C4556" s="113">
        <v>25.1</v>
      </c>
      <c r="D4556" s="276" t="str">
        <f t="shared" si="142"/>
        <v>0</v>
      </c>
      <c r="L4556" s="114">
        <f>IF(C4556&lt;$G$6,Lähteandmed!$E$45*1.2*1.005*($G$6-O4556),0)</f>
        <v>0</v>
      </c>
      <c r="M4556" s="276" t="str">
        <f>IF(($G$4-Lähteandmed!$H$45*(Kraadpäevad!$G$4-Kraadpäevad!C4556))&gt;Lähteandmed!$I$45,($G$4-Lähteandmed!$H$45*(Kraadpäevad!$G$4-Kraadpäevad!C4556)),Lähteandmed!$I$45)</f>
        <v/>
      </c>
      <c r="N4556" s="114">
        <f>IFERROR(($G$4-M4556)/($G$4-C4556),Lähteandmed!$H$45)</f>
        <v>0</v>
      </c>
      <c r="O4556" s="276">
        <f t="shared" si="143"/>
        <v>25.1</v>
      </c>
      <c r="P4556" s="276">
        <f>IF(O4556&lt;($G$6-1),Lähteandmed!$E$45*1.2*1.005*(($G$6-1)-O4556),0)</f>
        <v>0</v>
      </c>
    </row>
    <row r="4557" spans="2:16">
      <c r="B4557" s="113">
        <v>4553</v>
      </c>
      <c r="C4557" s="113">
        <v>25.3</v>
      </c>
      <c r="D4557" s="276" t="str">
        <f t="shared" si="142"/>
        <v>0</v>
      </c>
      <c r="L4557" s="114">
        <f>IF(C4557&lt;$G$6,Lähteandmed!$E$45*1.2*1.005*($G$6-O4557),0)</f>
        <v>0</v>
      </c>
      <c r="M4557" s="276" t="str">
        <f>IF(($G$4-Lähteandmed!$H$45*(Kraadpäevad!$G$4-Kraadpäevad!C4557))&gt;Lähteandmed!$I$45,($G$4-Lähteandmed!$H$45*(Kraadpäevad!$G$4-Kraadpäevad!C4557)),Lähteandmed!$I$45)</f>
        <v/>
      </c>
      <c r="N4557" s="114">
        <f>IFERROR(($G$4-M4557)/($G$4-C4557),Lähteandmed!$H$45)</f>
        <v>0</v>
      </c>
      <c r="O4557" s="276">
        <f t="shared" si="143"/>
        <v>25.3</v>
      </c>
      <c r="P4557" s="276">
        <f>IF(O4557&lt;($G$6-1),Lähteandmed!$E$45*1.2*1.005*(($G$6-1)-O4557),0)</f>
        <v>0</v>
      </c>
    </row>
    <row r="4558" spans="2:16">
      <c r="B4558" s="113">
        <v>4554</v>
      </c>
      <c r="C4558" s="113">
        <v>25.4</v>
      </c>
      <c r="D4558" s="276" t="str">
        <f t="shared" si="142"/>
        <v>0</v>
      </c>
      <c r="L4558" s="114">
        <f>IF(C4558&lt;$G$6,Lähteandmed!$E$45*1.2*1.005*($G$6-O4558),0)</f>
        <v>0</v>
      </c>
      <c r="M4558" s="276" t="str">
        <f>IF(($G$4-Lähteandmed!$H$45*(Kraadpäevad!$G$4-Kraadpäevad!C4558))&gt;Lähteandmed!$I$45,($G$4-Lähteandmed!$H$45*(Kraadpäevad!$G$4-Kraadpäevad!C4558)),Lähteandmed!$I$45)</f>
        <v/>
      </c>
      <c r="N4558" s="114">
        <f>IFERROR(($G$4-M4558)/($G$4-C4558),Lähteandmed!$H$45)</f>
        <v>0</v>
      </c>
      <c r="O4558" s="276">
        <f t="shared" si="143"/>
        <v>25.4</v>
      </c>
      <c r="P4558" s="276">
        <f>IF(O4558&lt;($G$6-1),Lähteandmed!$E$45*1.2*1.005*(($G$6-1)-O4558),0)</f>
        <v>0</v>
      </c>
    </row>
    <row r="4559" spans="2:16">
      <c r="B4559" s="113">
        <v>4555</v>
      </c>
      <c r="C4559" s="113">
        <v>24.4</v>
      </c>
      <c r="D4559" s="276" t="str">
        <f t="shared" si="142"/>
        <v>0</v>
      </c>
      <c r="L4559" s="114">
        <f>IF(C4559&lt;$G$6,Lähteandmed!$E$45*1.2*1.005*($G$6-O4559),0)</f>
        <v>0</v>
      </c>
      <c r="M4559" s="276" t="str">
        <f>IF(($G$4-Lähteandmed!$H$45*(Kraadpäevad!$G$4-Kraadpäevad!C4559))&gt;Lähteandmed!$I$45,($G$4-Lähteandmed!$H$45*(Kraadpäevad!$G$4-Kraadpäevad!C4559)),Lähteandmed!$I$45)</f>
        <v/>
      </c>
      <c r="N4559" s="114">
        <f>IFERROR(($G$4-M4559)/($G$4-C4559),Lähteandmed!$H$45)</f>
        <v>0</v>
      </c>
      <c r="O4559" s="276">
        <f t="shared" si="143"/>
        <v>24.4</v>
      </c>
      <c r="P4559" s="276">
        <f>IF(O4559&lt;($G$6-1),Lähteandmed!$E$45*1.2*1.005*(($G$6-1)-O4559),0)</f>
        <v>0</v>
      </c>
    </row>
    <row r="4560" spans="2:16">
      <c r="B4560" s="113">
        <v>4556</v>
      </c>
      <c r="C4560" s="113">
        <v>23.4</v>
      </c>
      <c r="D4560" s="276" t="str">
        <f t="shared" si="142"/>
        <v>0</v>
      </c>
      <c r="L4560" s="114">
        <f>IF(C4560&lt;$G$6,Lähteandmed!$E$45*1.2*1.005*($G$6-O4560),0)</f>
        <v>0</v>
      </c>
      <c r="M4560" s="276" t="str">
        <f>IF(($G$4-Lähteandmed!$H$45*(Kraadpäevad!$G$4-Kraadpäevad!C4560))&gt;Lähteandmed!$I$45,($G$4-Lähteandmed!$H$45*(Kraadpäevad!$G$4-Kraadpäevad!C4560)),Lähteandmed!$I$45)</f>
        <v/>
      </c>
      <c r="N4560" s="114">
        <f>IFERROR(($G$4-M4560)/($G$4-C4560),Lähteandmed!$H$45)</f>
        <v>0</v>
      </c>
      <c r="O4560" s="276">
        <f t="shared" si="143"/>
        <v>23.4</v>
      </c>
      <c r="P4560" s="276">
        <f>IF(O4560&lt;($G$6-1),Lähteandmed!$E$45*1.2*1.005*(($G$6-1)-O4560),0)</f>
        <v>0</v>
      </c>
    </row>
    <row r="4561" spans="2:16">
      <c r="B4561" s="113">
        <v>4557</v>
      </c>
      <c r="C4561" s="113">
        <v>22.4</v>
      </c>
      <c r="D4561" s="276" t="str">
        <f t="shared" si="142"/>
        <v>0</v>
      </c>
      <c r="L4561" s="114">
        <f>IF(C4561&lt;$G$6,Lähteandmed!$E$45*1.2*1.005*($G$6-O4561),0)</f>
        <v>0</v>
      </c>
      <c r="M4561" s="276" t="str">
        <f>IF(($G$4-Lähteandmed!$H$45*(Kraadpäevad!$G$4-Kraadpäevad!C4561))&gt;Lähteandmed!$I$45,($G$4-Lähteandmed!$H$45*(Kraadpäevad!$G$4-Kraadpäevad!C4561)),Lähteandmed!$I$45)</f>
        <v/>
      </c>
      <c r="N4561" s="114">
        <f>IFERROR(($G$4-M4561)/($G$4-C4561),Lähteandmed!$H$45)</f>
        <v>0</v>
      </c>
      <c r="O4561" s="276">
        <f t="shared" si="143"/>
        <v>22.4</v>
      </c>
      <c r="P4561" s="276">
        <f>IF(O4561&lt;($G$6-1),Lähteandmed!$E$45*1.2*1.005*(($G$6-1)-O4561),0)</f>
        <v>0</v>
      </c>
    </row>
    <row r="4562" spans="2:16">
      <c r="B4562" s="113">
        <v>4558</v>
      </c>
      <c r="C4562" s="113">
        <v>20.6</v>
      </c>
      <c r="D4562" s="276" t="str">
        <f t="shared" si="142"/>
        <v>0</v>
      </c>
      <c r="L4562" s="114">
        <f>IF(C4562&lt;$G$6,Lähteandmed!$E$45*1.2*1.005*($G$6-O4562),0)</f>
        <v>0</v>
      </c>
      <c r="M4562" s="276" t="str">
        <f>IF(($G$4-Lähteandmed!$H$45*(Kraadpäevad!$G$4-Kraadpäevad!C4562))&gt;Lähteandmed!$I$45,($G$4-Lähteandmed!$H$45*(Kraadpäevad!$G$4-Kraadpäevad!C4562)),Lähteandmed!$I$45)</f>
        <v/>
      </c>
      <c r="N4562" s="114">
        <f>IFERROR(($G$4-M4562)/($G$4-C4562),Lähteandmed!$H$45)</f>
        <v>0</v>
      </c>
      <c r="O4562" s="276">
        <f t="shared" si="143"/>
        <v>20.6</v>
      </c>
      <c r="P4562" s="276">
        <f>IF(O4562&lt;($G$6-1),Lähteandmed!$E$45*1.2*1.005*(($G$6-1)-O4562),0)</f>
        <v>0</v>
      </c>
    </row>
    <row r="4563" spans="2:16">
      <c r="B4563" s="113">
        <v>4559</v>
      </c>
      <c r="C4563" s="113">
        <v>18.7</v>
      </c>
      <c r="D4563" s="276" t="str">
        <f t="shared" si="142"/>
        <v>0</v>
      </c>
      <c r="L4563" s="114">
        <f>IF(C4563&lt;$G$6,Lähteandmed!$E$45*1.2*1.005*($G$6-O4563),0)</f>
        <v>0</v>
      </c>
      <c r="M4563" s="276" t="str">
        <f>IF(($G$4-Lähteandmed!$H$45*(Kraadpäevad!$G$4-Kraadpäevad!C4563))&gt;Lähteandmed!$I$45,($G$4-Lähteandmed!$H$45*(Kraadpäevad!$G$4-Kraadpäevad!C4563)),Lähteandmed!$I$45)</f>
        <v/>
      </c>
      <c r="N4563" s="114">
        <f>IFERROR(($G$4-M4563)/($G$4-C4563),Lähteandmed!$H$45)</f>
        <v>0</v>
      </c>
      <c r="O4563" s="276">
        <f t="shared" si="143"/>
        <v>18.7</v>
      </c>
      <c r="P4563" s="276">
        <f>IF(O4563&lt;($G$6-1),Lähteandmed!$E$45*1.2*1.005*(($G$6-1)-O4563),0)</f>
        <v>0</v>
      </c>
    </row>
    <row r="4564" spans="2:16">
      <c r="B4564" s="113">
        <v>4560</v>
      </c>
      <c r="C4564" s="113">
        <v>16.899999999999999</v>
      </c>
      <c r="D4564" s="276" t="str">
        <f t="shared" si="142"/>
        <v>0</v>
      </c>
      <c r="L4564" s="114">
        <f>IF(C4564&lt;$G$6,Lähteandmed!$E$45*1.2*1.005*($G$6-O4564),0)</f>
        <v>1.9278151200000024</v>
      </c>
      <c r="M4564" s="276" t="str">
        <f>IF(($G$4-Lähteandmed!$H$45*(Kraadpäevad!$G$4-Kraadpäevad!C4564))&gt;Lähteandmed!$I$45,($G$4-Lähteandmed!$H$45*(Kraadpäevad!$G$4-Kraadpäevad!C4564)),Lähteandmed!$I$45)</f>
        <v/>
      </c>
      <c r="N4564" s="114">
        <f>IFERROR(($G$4-M4564)/($G$4-C4564),Lähteandmed!$H$45)</f>
        <v>0</v>
      </c>
      <c r="O4564" s="276">
        <f t="shared" si="143"/>
        <v>16.899999999999999</v>
      </c>
      <c r="P4564" s="276">
        <f>IF(O4564&lt;($G$6-1),Lähteandmed!$E$45*1.2*1.005*(($G$6-1)-O4564),0)</f>
        <v>0.17525592000000248</v>
      </c>
    </row>
    <row r="4565" spans="2:16">
      <c r="B4565" s="113">
        <v>4561</v>
      </c>
      <c r="C4565" s="113">
        <v>16.2</v>
      </c>
      <c r="D4565" s="276" t="str">
        <f t="shared" si="142"/>
        <v>0</v>
      </c>
      <c r="L4565" s="114">
        <f>IF(C4565&lt;$G$6,Lähteandmed!$E$45*1.2*1.005*($G$6-O4565),0)</f>
        <v>3.1546065600000008</v>
      </c>
      <c r="M4565" s="276" t="str">
        <f>IF(($G$4-Lähteandmed!$H$45*(Kraadpäevad!$G$4-Kraadpäevad!C4565))&gt;Lähteandmed!$I$45,($G$4-Lähteandmed!$H$45*(Kraadpäevad!$G$4-Kraadpäevad!C4565)),Lähteandmed!$I$45)</f>
        <v/>
      </c>
      <c r="N4565" s="114">
        <f>IFERROR(($G$4-M4565)/($G$4-C4565),Lähteandmed!$H$45)</f>
        <v>0</v>
      </c>
      <c r="O4565" s="276">
        <f t="shared" si="143"/>
        <v>16.2</v>
      </c>
      <c r="P4565" s="276">
        <f>IF(O4565&lt;($G$6-1),Lähteandmed!$E$45*1.2*1.005*(($G$6-1)-O4565),0)</f>
        <v>1.4020473600000012</v>
      </c>
    </row>
    <row r="4566" spans="2:16">
      <c r="B4566" s="113">
        <v>4562</v>
      </c>
      <c r="C4566" s="113">
        <v>15.6</v>
      </c>
      <c r="D4566" s="276" t="str">
        <f t="shared" si="142"/>
        <v>0</v>
      </c>
      <c r="L4566" s="114">
        <f>IF(C4566&lt;$G$6,Lähteandmed!$E$45*1.2*1.005*($G$6-O4566),0)</f>
        <v>4.2061420800000002</v>
      </c>
      <c r="M4566" s="276" t="str">
        <f>IF(($G$4-Lähteandmed!$H$45*(Kraadpäevad!$G$4-Kraadpäevad!C4566))&gt;Lähteandmed!$I$45,($G$4-Lähteandmed!$H$45*(Kraadpäevad!$G$4-Kraadpäevad!C4566)),Lähteandmed!$I$45)</f>
        <v/>
      </c>
      <c r="N4566" s="114">
        <f>IFERROR(($G$4-M4566)/($G$4-C4566),Lähteandmed!$H$45)</f>
        <v>0</v>
      </c>
      <c r="O4566" s="276">
        <f t="shared" si="143"/>
        <v>15.6</v>
      </c>
      <c r="P4566" s="276">
        <f>IF(O4566&lt;($G$6-1),Lähteandmed!$E$45*1.2*1.005*(($G$6-1)-O4566),0)</f>
        <v>2.4535828800000004</v>
      </c>
    </row>
    <row r="4567" spans="2:16">
      <c r="B4567" s="113">
        <v>4563</v>
      </c>
      <c r="C4567" s="113">
        <v>14.9</v>
      </c>
      <c r="D4567" s="276" t="str">
        <f t="shared" si="142"/>
        <v>0</v>
      </c>
      <c r="L4567" s="114">
        <f>IF(C4567&lt;$G$6,Lähteandmed!$E$45*1.2*1.005*($G$6-O4567),0)</f>
        <v>5.4329335199999989</v>
      </c>
      <c r="M4567" s="276" t="str">
        <f>IF(($G$4-Lähteandmed!$H$45*(Kraadpäevad!$G$4-Kraadpäevad!C4567))&gt;Lähteandmed!$I$45,($G$4-Lähteandmed!$H$45*(Kraadpäevad!$G$4-Kraadpäevad!C4567)),Lähteandmed!$I$45)</f>
        <v/>
      </c>
      <c r="N4567" s="114">
        <f>IFERROR(($G$4-M4567)/($G$4-C4567),Lähteandmed!$H$45)</f>
        <v>0</v>
      </c>
      <c r="O4567" s="276">
        <f t="shared" si="143"/>
        <v>14.9</v>
      </c>
      <c r="P4567" s="276">
        <f>IF(O4567&lt;($G$6-1),Lähteandmed!$E$45*1.2*1.005*(($G$6-1)-O4567),0)</f>
        <v>3.680374319999999</v>
      </c>
    </row>
    <row r="4568" spans="2:16">
      <c r="B4568" s="113">
        <v>4564</v>
      </c>
      <c r="C4568" s="113">
        <v>15.6</v>
      </c>
      <c r="D4568" s="276" t="str">
        <f t="shared" si="142"/>
        <v>0</v>
      </c>
      <c r="L4568" s="114">
        <f>IF(C4568&lt;$G$6,Lähteandmed!$E$45*1.2*1.005*($G$6-O4568),0)</f>
        <v>4.2061420800000002</v>
      </c>
      <c r="M4568" s="276" t="str">
        <f>IF(($G$4-Lähteandmed!$H$45*(Kraadpäevad!$G$4-Kraadpäevad!C4568))&gt;Lähteandmed!$I$45,($G$4-Lähteandmed!$H$45*(Kraadpäevad!$G$4-Kraadpäevad!C4568)),Lähteandmed!$I$45)</f>
        <v/>
      </c>
      <c r="N4568" s="114">
        <f>IFERROR(($G$4-M4568)/($G$4-C4568),Lähteandmed!$H$45)</f>
        <v>0</v>
      </c>
      <c r="O4568" s="276">
        <f t="shared" si="143"/>
        <v>15.6</v>
      </c>
      <c r="P4568" s="276">
        <f>IF(O4568&lt;($G$6-1),Lähteandmed!$E$45*1.2*1.005*(($G$6-1)-O4568),0)</f>
        <v>2.4535828800000004</v>
      </c>
    </row>
    <row r="4569" spans="2:16">
      <c r="B4569" s="113">
        <v>4565</v>
      </c>
      <c r="C4569" s="113">
        <v>16.399999999999999</v>
      </c>
      <c r="D4569" s="276" t="str">
        <f t="shared" si="142"/>
        <v>0</v>
      </c>
      <c r="L4569" s="114">
        <f>IF(C4569&lt;$G$6,Lähteandmed!$E$45*1.2*1.005*($G$6-O4569),0)</f>
        <v>2.8040947200000024</v>
      </c>
      <c r="M4569" s="276" t="str">
        <f>IF(($G$4-Lähteandmed!$H$45*(Kraadpäevad!$G$4-Kraadpäevad!C4569))&gt;Lähteandmed!$I$45,($G$4-Lähteandmed!$H$45*(Kraadpäevad!$G$4-Kraadpäevad!C4569)),Lähteandmed!$I$45)</f>
        <v/>
      </c>
      <c r="N4569" s="114">
        <f>IFERROR(($G$4-M4569)/($G$4-C4569),Lähteandmed!$H$45)</f>
        <v>0</v>
      </c>
      <c r="O4569" s="276">
        <f t="shared" si="143"/>
        <v>16.399999999999999</v>
      </c>
      <c r="P4569" s="276">
        <f>IF(O4569&lt;($G$6-1),Lähteandmed!$E$45*1.2*1.005*(($G$6-1)-O4569),0)</f>
        <v>1.0515355200000025</v>
      </c>
    </row>
    <row r="4570" spans="2:16">
      <c r="B4570" s="113">
        <v>4566</v>
      </c>
      <c r="C4570" s="113">
        <v>17.100000000000001</v>
      </c>
      <c r="D4570" s="276" t="str">
        <f t="shared" si="142"/>
        <v>0</v>
      </c>
      <c r="L4570" s="114">
        <f>IF(C4570&lt;$G$6,Lähteandmed!$E$45*1.2*1.005*($G$6-O4570),0)</f>
        <v>1.5773032799999973</v>
      </c>
      <c r="M4570" s="276" t="str">
        <f>IF(($G$4-Lähteandmed!$H$45*(Kraadpäevad!$G$4-Kraadpäevad!C4570))&gt;Lähteandmed!$I$45,($G$4-Lähteandmed!$H$45*(Kraadpäevad!$G$4-Kraadpäevad!C4570)),Lähteandmed!$I$45)</f>
        <v/>
      </c>
      <c r="N4570" s="114">
        <f>IFERROR(($G$4-M4570)/($G$4-C4570),Lähteandmed!$H$45)</f>
        <v>0</v>
      </c>
      <c r="O4570" s="276">
        <f t="shared" si="143"/>
        <v>17.100000000000001</v>
      </c>
      <c r="P4570" s="276">
        <f>IF(O4570&lt;($G$6-1),Lähteandmed!$E$45*1.2*1.005*(($G$6-1)-O4570),0)</f>
        <v>0</v>
      </c>
    </row>
    <row r="4571" spans="2:16">
      <c r="B4571" s="113">
        <v>4567</v>
      </c>
      <c r="C4571" s="113">
        <v>18.7</v>
      </c>
      <c r="D4571" s="276" t="str">
        <f t="shared" si="142"/>
        <v>0</v>
      </c>
      <c r="L4571" s="114">
        <f>IF(C4571&lt;$G$6,Lähteandmed!$E$45*1.2*1.005*($G$6-O4571),0)</f>
        <v>0</v>
      </c>
      <c r="M4571" s="276" t="str">
        <f>IF(($G$4-Lähteandmed!$H$45*(Kraadpäevad!$G$4-Kraadpäevad!C4571))&gt;Lähteandmed!$I$45,($G$4-Lähteandmed!$H$45*(Kraadpäevad!$G$4-Kraadpäevad!C4571)),Lähteandmed!$I$45)</f>
        <v/>
      </c>
      <c r="N4571" s="114">
        <f>IFERROR(($G$4-M4571)/($G$4-C4571),Lähteandmed!$H$45)</f>
        <v>0</v>
      </c>
      <c r="O4571" s="276">
        <f t="shared" si="143"/>
        <v>18.7</v>
      </c>
      <c r="P4571" s="276">
        <f>IF(O4571&lt;($G$6-1),Lähteandmed!$E$45*1.2*1.005*(($G$6-1)-O4571),0)</f>
        <v>0</v>
      </c>
    </row>
    <row r="4572" spans="2:16">
      <c r="B4572" s="113">
        <v>4568</v>
      </c>
      <c r="C4572" s="113">
        <v>20.399999999999999</v>
      </c>
      <c r="D4572" s="276" t="str">
        <f t="shared" si="142"/>
        <v>0</v>
      </c>
      <c r="L4572" s="114">
        <f>IF(C4572&lt;$G$6,Lähteandmed!$E$45*1.2*1.005*($G$6-O4572),0)</f>
        <v>0</v>
      </c>
      <c r="M4572" s="276" t="str">
        <f>IF(($G$4-Lähteandmed!$H$45*(Kraadpäevad!$G$4-Kraadpäevad!C4572))&gt;Lähteandmed!$I$45,($G$4-Lähteandmed!$H$45*(Kraadpäevad!$G$4-Kraadpäevad!C4572)),Lähteandmed!$I$45)</f>
        <v/>
      </c>
      <c r="N4572" s="114">
        <f>IFERROR(($G$4-M4572)/($G$4-C4572),Lähteandmed!$H$45)</f>
        <v>0</v>
      </c>
      <c r="O4572" s="276">
        <f t="shared" si="143"/>
        <v>20.399999999999999</v>
      </c>
      <c r="P4572" s="276">
        <f>IF(O4572&lt;($G$6-1),Lähteandmed!$E$45*1.2*1.005*(($G$6-1)-O4572),0)</f>
        <v>0</v>
      </c>
    </row>
    <row r="4573" spans="2:16">
      <c r="B4573" s="113">
        <v>4569</v>
      </c>
      <c r="C4573" s="113">
        <v>22</v>
      </c>
      <c r="D4573" s="276" t="str">
        <f t="shared" si="142"/>
        <v>0</v>
      </c>
      <c r="L4573" s="114">
        <f>IF(C4573&lt;$G$6,Lähteandmed!$E$45*1.2*1.005*($G$6-O4573),0)</f>
        <v>0</v>
      </c>
      <c r="M4573" s="276" t="str">
        <f>IF(($G$4-Lähteandmed!$H$45*(Kraadpäevad!$G$4-Kraadpäevad!C4573))&gt;Lähteandmed!$I$45,($G$4-Lähteandmed!$H$45*(Kraadpäevad!$G$4-Kraadpäevad!C4573)),Lähteandmed!$I$45)</f>
        <v/>
      </c>
      <c r="N4573" s="114">
        <f>IFERROR(($G$4-M4573)/($G$4-C4573),Lähteandmed!$H$45)</f>
        <v>0</v>
      </c>
      <c r="O4573" s="276">
        <f t="shared" si="143"/>
        <v>22</v>
      </c>
      <c r="P4573" s="276">
        <f>IF(O4573&lt;($G$6-1),Lähteandmed!$E$45*1.2*1.005*(($G$6-1)-O4573),0)</f>
        <v>0</v>
      </c>
    </row>
    <row r="4574" spans="2:16">
      <c r="B4574" s="113">
        <v>4570</v>
      </c>
      <c r="C4574" s="113">
        <v>22.8</v>
      </c>
      <c r="D4574" s="276" t="str">
        <f t="shared" si="142"/>
        <v>0</v>
      </c>
      <c r="L4574" s="114">
        <f>IF(C4574&lt;$G$6,Lähteandmed!$E$45*1.2*1.005*($G$6-O4574),0)</f>
        <v>0</v>
      </c>
      <c r="M4574" s="276" t="str">
        <f>IF(($G$4-Lähteandmed!$H$45*(Kraadpäevad!$G$4-Kraadpäevad!C4574))&gt;Lähteandmed!$I$45,($G$4-Lähteandmed!$H$45*(Kraadpäevad!$G$4-Kraadpäevad!C4574)),Lähteandmed!$I$45)</f>
        <v/>
      </c>
      <c r="N4574" s="114">
        <f>IFERROR(($G$4-M4574)/($G$4-C4574),Lähteandmed!$H$45)</f>
        <v>0</v>
      </c>
      <c r="O4574" s="276">
        <f t="shared" si="143"/>
        <v>22.8</v>
      </c>
      <c r="P4574" s="276">
        <f>IF(O4574&lt;($G$6-1),Lähteandmed!$E$45*1.2*1.005*(($G$6-1)-O4574),0)</f>
        <v>0</v>
      </c>
    </row>
    <row r="4575" spans="2:16">
      <c r="B4575" s="113">
        <v>4571</v>
      </c>
      <c r="C4575" s="113">
        <v>23.7</v>
      </c>
      <c r="D4575" s="276" t="str">
        <f t="shared" si="142"/>
        <v>0</v>
      </c>
      <c r="L4575" s="114">
        <f>IF(C4575&lt;$G$6,Lähteandmed!$E$45*1.2*1.005*($G$6-O4575),0)</f>
        <v>0</v>
      </c>
      <c r="M4575" s="276" t="str">
        <f>IF(($G$4-Lähteandmed!$H$45*(Kraadpäevad!$G$4-Kraadpäevad!C4575))&gt;Lähteandmed!$I$45,($G$4-Lähteandmed!$H$45*(Kraadpäevad!$G$4-Kraadpäevad!C4575)),Lähteandmed!$I$45)</f>
        <v/>
      </c>
      <c r="N4575" s="114">
        <f>IFERROR(($G$4-M4575)/($G$4-C4575),Lähteandmed!$H$45)</f>
        <v>0</v>
      </c>
      <c r="O4575" s="276">
        <f t="shared" si="143"/>
        <v>23.7</v>
      </c>
      <c r="P4575" s="276">
        <f>IF(O4575&lt;($G$6-1),Lähteandmed!$E$45*1.2*1.005*(($G$6-1)-O4575),0)</f>
        <v>0</v>
      </c>
    </row>
    <row r="4576" spans="2:16">
      <c r="B4576" s="113">
        <v>4572</v>
      </c>
      <c r="C4576" s="113">
        <v>24.5</v>
      </c>
      <c r="D4576" s="276" t="str">
        <f t="shared" si="142"/>
        <v>0</v>
      </c>
      <c r="L4576" s="114">
        <f>IF(C4576&lt;$G$6,Lähteandmed!$E$45*1.2*1.005*($G$6-O4576),0)</f>
        <v>0</v>
      </c>
      <c r="M4576" s="276" t="str">
        <f>IF(($G$4-Lähteandmed!$H$45*(Kraadpäevad!$G$4-Kraadpäevad!C4576))&gt;Lähteandmed!$I$45,($G$4-Lähteandmed!$H$45*(Kraadpäevad!$G$4-Kraadpäevad!C4576)),Lähteandmed!$I$45)</f>
        <v/>
      </c>
      <c r="N4576" s="114">
        <f>IFERROR(($G$4-M4576)/($G$4-C4576),Lähteandmed!$H$45)</f>
        <v>0</v>
      </c>
      <c r="O4576" s="276">
        <f t="shared" si="143"/>
        <v>24.5</v>
      </c>
      <c r="P4576" s="276">
        <f>IF(O4576&lt;($G$6-1),Lähteandmed!$E$45*1.2*1.005*(($G$6-1)-O4576),0)</f>
        <v>0</v>
      </c>
    </row>
    <row r="4577" spans="2:16">
      <c r="B4577" s="113">
        <v>4573</v>
      </c>
      <c r="C4577" s="113">
        <v>24.3</v>
      </c>
      <c r="D4577" s="276" t="str">
        <f t="shared" si="142"/>
        <v>0</v>
      </c>
      <c r="L4577" s="114">
        <f>IF(C4577&lt;$G$6,Lähteandmed!$E$45*1.2*1.005*($G$6-O4577),0)</f>
        <v>0</v>
      </c>
      <c r="M4577" s="276" t="str">
        <f>IF(($G$4-Lähteandmed!$H$45*(Kraadpäevad!$G$4-Kraadpäevad!C4577))&gt;Lähteandmed!$I$45,($G$4-Lähteandmed!$H$45*(Kraadpäevad!$G$4-Kraadpäevad!C4577)),Lähteandmed!$I$45)</f>
        <v/>
      </c>
      <c r="N4577" s="114">
        <f>IFERROR(($G$4-M4577)/($G$4-C4577),Lähteandmed!$H$45)</f>
        <v>0</v>
      </c>
      <c r="O4577" s="276">
        <f t="shared" si="143"/>
        <v>24.3</v>
      </c>
      <c r="P4577" s="276">
        <f>IF(O4577&lt;($G$6-1),Lähteandmed!$E$45*1.2*1.005*(($G$6-1)-O4577),0)</f>
        <v>0</v>
      </c>
    </row>
    <row r="4578" spans="2:16">
      <c r="B4578" s="113">
        <v>4574</v>
      </c>
      <c r="C4578" s="113">
        <v>24</v>
      </c>
      <c r="D4578" s="276" t="str">
        <f t="shared" si="142"/>
        <v>0</v>
      </c>
      <c r="L4578" s="114">
        <f>IF(C4578&lt;$G$6,Lähteandmed!$E$45*1.2*1.005*($G$6-O4578),0)</f>
        <v>0</v>
      </c>
      <c r="M4578" s="276" t="str">
        <f>IF(($G$4-Lähteandmed!$H$45*(Kraadpäevad!$G$4-Kraadpäevad!C4578))&gt;Lähteandmed!$I$45,($G$4-Lähteandmed!$H$45*(Kraadpäevad!$G$4-Kraadpäevad!C4578)),Lähteandmed!$I$45)</f>
        <v/>
      </c>
      <c r="N4578" s="114">
        <f>IFERROR(($G$4-M4578)/($G$4-C4578),Lähteandmed!$H$45)</f>
        <v>0</v>
      </c>
      <c r="O4578" s="276">
        <f t="shared" si="143"/>
        <v>24</v>
      </c>
      <c r="P4578" s="276">
        <f>IF(O4578&lt;($G$6-1),Lähteandmed!$E$45*1.2*1.005*(($G$6-1)-O4578),0)</f>
        <v>0</v>
      </c>
    </row>
    <row r="4579" spans="2:16">
      <c r="B4579" s="113">
        <v>4575</v>
      </c>
      <c r="C4579" s="113">
        <v>23.8</v>
      </c>
      <c r="D4579" s="276" t="str">
        <f t="shared" si="142"/>
        <v>0</v>
      </c>
      <c r="L4579" s="114">
        <f>IF(C4579&lt;$G$6,Lähteandmed!$E$45*1.2*1.005*($G$6-O4579),0)</f>
        <v>0</v>
      </c>
      <c r="M4579" s="276" t="str">
        <f>IF(($G$4-Lähteandmed!$H$45*(Kraadpäevad!$G$4-Kraadpäevad!C4579))&gt;Lähteandmed!$I$45,($G$4-Lähteandmed!$H$45*(Kraadpäevad!$G$4-Kraadpäevad!C4579)),Lähteandmed!$I$45)</f>
        <v/>
      </c>
      <c r="N4579" s="114">
        <f>IFERROR(($G$4-M4579)/($G$4-C4579),Lähteandmed!$H$45)</f>
        <v>0</v>
      </c>
      <c r="O4579" s="276">
        <f t="shared" si="143"/>
        <v>23.8</v>
      </c>
      <c r="P4579" s="276">
        <f>IF(O4579&lt;($G$6-1),Lähteandmed!$E$45*1.2*1.005*(($G$6-1)-O4579),0)</f>
        <v>0</v>
      </c>
    </row>
    <row r="4580" spans="2:16">
      <c r="B4580" s="113">
        <v>4576</v>
      </c>
      <c r="C4580" s="113">
        <v>23.1</v>
      </c>
      <c r="D4580" s="276" t="str">
        <f t="shared" si="142"/>
        <v>0</v>
      </c>
      <c r="L4580" s="114">
        <f>IF(C4580&lt;$G$6,Lähteandmed!$E$45*1.2*1.005*($G$6-O4580),0)</f>
        <v>0</v>
      </c>
      <c r="M4580" s="276" t="str">
        <f>IF(($G$4-Lähteandmed!$H$45*(Kraadpäevad!$G$4-Kraadpäevad!C4580))&gt;Lähteandmed!$I$45,($G$4-Lähteandmed!$H$45*(Kraadpäevad!$G$4-Kraadpäevad!C4580)),Lähteandmed!$I$45)</f>
        <v/>
      </c>
      <c r="N4580" s="114">
        <f>IFERROR(($G$4-M4580)/($G$4-C4580),Lähteandmed!$H$45)</f>
        <v>0</v>
      </c>
      <c r="O4580" s="276">
        <f t="shared" si="143"/>
        <v>23.1</v>
      </c>
      <c r="P4580" s="276">
        <f>IF(O4580&lt;($G$6-1),Lähteandmed!$E$45*1.2*1.005*(($G$6-1)-O4580),0)</f>
        <v>0</v>
      </c>
    </row>
    <row r="4581" spans="2:16">
      <c r="B4581" s="113">
        <v>4577</v>
      </c>
      <c r="C4581" s="113">
        <v>22.5</v>
      </c>
      <c r="D4581" s="276" t="str">
        <f t="shared" si="142"/>
        <v>0</v>
      </c>
      <c r="L4581" s="114">
        <f>IF(C4581&lt;$G$6,Lähteandmed!$E$45*1.2*1.005*($G$6-O4581),0)</f>
        <v>0</v>
      </c>
      <c r="M4581" s="276" t="str">
        <f>IF(($G$4-Lähteandmed!$H$45*(Kraadpäevad!$G$4-Kraadpäevad!C4581))&gt;Lähteandmed!$I$45,($G$4-Lähteandmed!$H$45*(Kraadpäevad!$G$4-Kraadpäevad!C4581)),Lähteandmed!$I$45)</f>
        <v/>
      </c>
      <c r="N4581" s="114">
        <f>IFERROR(($G$4-M4581)/($G$4-C4581),Lähteandmed!$H$45)</f>
        <v>0</v>
      </c>
      <c r="O4581" s="276">
        <f t="shared" si="143"/>
        <v>22.5</v>
      </c>
      <c r="P4581" s="276">
        <f>IF(O4581&lt;($G$6-1),Lähteandmed!$E$45*1.2*1.005*(($G$6-1)-O4581),0)</f>
        <v>0</v>
      </c>
    </row>
    <row r="4582" spans="2:16">
      <c r="B4582" s="113">
        <v>4578</v>
      </c>
      <c r="C4582" s="113">
        <v>21.8</v>
      </c>
      <c r="D4582" s="276" t="str">
        <f t="shared" si="142"/>
        <v>0</v>
      </c>
      <c r="L4582" s="114">
        <f>IF(C4582&lt;$G$6,Lähteandmed!$E$45*1.2*1.005*($G$6-O4582),0)</f>
        <v>0</v>
      </c>
      <c r="M4582" s="276" t="str">
        <f>IF(($G$4-Lähteandmed!$H$45*(Kraadpäevad!$G$4-Kraadpäevad!C4582))&gt;Lähteandmed!$I$45,($G$4-Lähteandmed!$H$45*(Kraadpäevad!$G$4-Kraadpäevad!C4582)),Lähteandmed!$I$45)</f>
        <v/>
      </c>
      <c r="N4582" s="114">
        <f>IFERROR(($G$4-M4582)/($G$4-C4582),Lähteandmed!$H$45)</f>
        <v>0</v>
      </c>
      <c r="O4582" s="276">
        <f t="shared" si="143"/>
        <v>21.8</v>
      </c>
      <c r="P4582" s="276">
        <f>IF(O4582&lt;($G$6-1),Lähteandmed!$E$45*1.2*1.005*(($G$6-1)-O4582),0)</f>
        <v>0</v>
      </c>
    </row>
    <row r="4583" spans="2:16">
      <c r="B4583" s="113">
        <v>4579</v>
      </c>
      <c r="C4583" s="113">
        <v>21.1</v>
      </c>
      <c r="D4583" s="276" t="str">
        <f t="shared" si="142"/>
        <v>0</v>
      </c>
      <c r="L4583" s="114">
        <f>IF(C4583&lt;$G$6,Lähteandmed!$E$45*1.2*1.005*($G$6-O4583),0)</f>
        <v>0</v>
      </c>
      <c r="M4583" s="276" t="str">
        <f>IF(($G$4-Lähteandmed!$H$45*(Kraadpäevad!$G$4-Kraadpäevad!C4583))&gt;Lähteandmed!$I$45,($G$4-Lähteandmed!$H$45*(Kraadpäevad!$G$4-Kraadpäevad!C4583)),Lähteandmed!$I$45)</f>
        <v/>
      </c>
      <c r="N4583" s="114">
        <f>IFERROR(($G$4-M4583)/($G$4-C4583),Lähteandmed!$H$45)</f>
        <v>0</v>
      </c>
      <c r="O4583" s="276">
        <f t="shared" si="143"/>
        <v>21.1</v>
      </c>
      <c r="P4583" s="276">
        <f>IF(O4583&lt;($G$6-1),Lähteandmed!$E$45*1.2*1.005*(($G$6-1)-O4583),0)</f>
        <v>0</v>
      </c>
    </row>
    <row r="4584" spans="2:16">
      <c r="B4584" s="113">
        <v>4580</v>
      </c>
      <c r="C4584" s="113">
        <v>20.3</v>
      </c>
      <c r="D4584" s="276" t="str">
        <f t="shared" si="142"/>
        <v>0</v>
      </c>
      <c r="L4584" s="114">
        <f>IF(C4584&lt;$G$6,Lähteandmed!$E$45*1.2*1.005*($G$6-O4584),0)</f>
        <v>0</v>
      </c>
      <c r="M4584" s="276" t="str">
        <f>IF(($G$4-Lähteandmed!$H$45*(Kraadpäevad!$G$4-Kraadpäevad!C4584))&gt;Lähteandmed!$I$45,($G$4-Lähteandmed!$H$45*(Kraadpäevad!$G$4-Kraadpäevad!C4584)),Lähteandmed!$I$45)</f>
        <v/>
      </c>
      <c r="N4584" s="114">
        <f>IFERROR(($G$4-M4584)/($G$4-C4584),Lähteandmed!$H$45)</f>
        <v>0</v>
      </c>
      <c r="O4584" s="276">
        <f t="shared" si="143"/>
        <v>20.3</v>
      </c>
      <c r="P4584" s="276">
        <f>IF(O4584&lt;($G$6-1),Lähteandmed!$E$45*1.2*1.005*(($G$6-1)-O4584),0)</f>
        <v>0</v>
      </c>
    </row>
    <row r="4585" spans="2:16">
      <c r="B4585" s="113">
        <v>4581</v>
      </c>
      <c r="C4585" s="113">
        <v>19.600000000000001</v>
      </c>
      <c r="D4585" s="276" t="str">
        <f t="shared" si="142"/>
        <v>0</v>
      </c>
      <c r="L4585" s="114">
        <f>IF(C4585&lt;$G$6,Lähteandmed!$E$45*1.2*1.005*($G$6-O4585),0)</f>
        <v>0</v>
      </c>
      <c r="M4585" s="276" t="str">
        <f>IF(($G$4-Lähteandmed!$H$45*(Kraadpäevad!$G$4-Kraadpäevad!C4585))&gt;Lähteandmed!$I$45,($G$4-Lähteandmed!$H$45*(Kraadpäevad!$G$4-Kraadpäevad!C4585)),Lähteandmed!$I$45)</f>
        <v/>
      </c>
      <c r="N4585" s="114">
        <f>IFERROR(($G$4-M4585)/($G$4-C4585),Lähteandmed!$H$45)</f>
        <v>0</v>
      </c>
      <c r="O4585" s="276">
        <f t="shared" si="143"/>
        <v>19.600000000000001</v>
      </c>
      <c r="P4585" s="276">
        <f>IF(O4585&lt;($G$6-1),Lähteandmed!$E$45*1.2*1.005*(($G$6-1)-O4585),0)</f>
        <v>0</v>
      </c>
    </row>
    <row r="4586" spans="2:16">
      <c r="B4586" s="113">
        <v>4582</v>
      </c>
      <c r="C4586" s="113">
        <v>18.2</v>
      </c>
      <c r="D4586" s="276" t="str">
        <f t="shared" si="142"/>
        <v>0</v>
      </c>
      <c r="L4586" s="114">
        <f>IF(C4586&lt;$G$6,Lähteandmed!$E$45*1.2*1.005*($G$6-O4586),0)</f>
        <v>0</v>
      </c>
      <c r="M4586" s="276" t="str">
        <f>IF(($G$4-Lähteandmed!$H$45*(Kraadpäevad!$G$4-Kraadpäevad!C4586))&gt;Lähteandmed!$I$45,($G$4-Lähteandmed!$H$45*(Kraadpäevad!$G$4-Kraadpäevad!C4586)),Lähteandmed!$I$45)</f>
        <v/>
      </c>
      <c r="N4586" s="114">
        <f>IFERROR(($G$4-M4586)/($G$4-C4586),Lähteandmed!$H$45)</f>
        <v>0</v>
      </c>
      <c r="O4586" s="276">
        <f t="shared" si="143"/>
        <v>18.2</v>
      </c>
      <c r="P4586" s="276">
        <f>IF(O4586&lt;($G$6-1),Lähteandmed!$E$45*1.2*1.005*(($G$6-1)-O4586),0)</f>
        <v>0</v>
      </c>
    </row>
    <row r="4587" spans="2:16">
      <c r="B4587" s="113">
        <v>4583</v>
      </c>
      <c r="C4587" s="113">
        <v>16.7</v>
      </c>
      <c r="D4587" s="276" t="str">
        <f t="shared" si="142"/>
        <v>0</v>
      </c>
      <c r="L4587" s="114">
        <f>IF(C4587&lt;$G$6,Lähteandmed!$E$45*1.2*1.005*($G$6-O4587),0)</f>
        <v>2.2783269600000011</v>
      </c>
      <c r="M4587" s="276" t="str">
        <f>IF(($G$4-Lähteandmed!$H$45*(Kraadpäevad!$G$4-Kraadpäevad!C4587))&gt;Lähteandmed!$I$45,($G$4-Lähteandmed!$H$45*(Kraadpäevad!$G$4-Kraadpäevad!C4587)),Lähteandmed!$I$45)</f>
        <v/>
      </c>
      <c r="N4587" s="114">
        <f>IFERROR(($G$4-M4587)/($G$4-C4587),Lähteandmed!$H$45)</f>
        <v>0</v>
      </c>
      <c r="O4587" s="276">
        <f t="shared" si="143"/>
        <v>16.7</v>
      </c>
      <c r="P4587" s="276">
        <f>IF(O4587&lt;($G$6-1),Lähteandmed!$E$45*1.2*1.005*(($G$6-1)-O4587),0)</f>
        <v>0.52576776000000125</v>
      </c>
    </row>
    <row r="4588" spans="2:16">
      <c r="B4588" s="113">
        <v>4584</v>
      </c>
      <c r="C4588" s="113">
        <v>15.3</v>
      </c>
      <c r="D4588" s="276" t="str">
        <f t="shared" si="142"/>
        <v>0</v>
      </c>
      <c r="L4588" s="114">
        <f>IF(C4588&lt;$G$6,Lähteandmed!$E$45*1.2*1.005*($G$6-O4588),0)</f>
        <v>4.7319098399999984</v>
      </c>
      <c r="M4588" s="276" t="str">
        <f>IF(($G$4-Lähteandmed!$H$45*(Kraadpäevad!$G$4-Kraadpäevad!C4588))&gt;Lähteandmed!$I$45,($G$4-Lähteandmed!$H$45*(Kraadpäevad!$G$4-Kraadpäevad!C4588)),Lähteandmed!$I$45)</f>
        <v/>
      </c>
      <c r="N4588" s="114">
        <f>IFERROR(($G$4-M4588)/($G$4-C4588),Lähteandmed!$H$45)</f>
        <v>0</v>
      </c>
      <c r="O4588" s="276">
        <f t="shared" si="143"/>
        <v>15.3</v>
      </c>
      <c r="P4588" s="276">
        <f>IF(O4588&lt;($G$6-1),Lähteandmed!$E$45*1.2*1.005*(($G$6-1)-O4588),0)</f>
        <v>2.9793506399999985</v>
      </c>
    </row>
    <row r="4589" spans="2:16">
      <c r="B4589" s="113">
        <v>4585</v>
      </c>
      <c r="C4589" s="113">
        <v>15</v>
      </c>
      <c r="D4589" s="276" t="str">
        <f t="shared" si="142"/>
        <v>0</v>
      </c>
      <c r="L4589" s="114">
        <f>IF(C4589&lt;$G$6,Lähteandmed!$E$45*1.2*1.005*($G$6-O4589),0)</f>
        <v>5.2576775999999992</v>
      </c>
      <c r="M4589" s="276" t="str">
        <f>IF(($G$4-Lähteandmed!$H$45*(Kraadpäevad!$G$4-Kraadpäevad!C4589))&gt;Lähteandmed!$I$45,($G$4-Lähteandmed!$H$45*(Kraadpäevad!$G$4-Kraadpäevad!C4589)),Lähteandmed!$I$45)</f>
        <v/>
      </c>
      <c r="N4589" s="114">
        <f>IFERROR(($G$4-M4589)/($G$4-C4589),Lähteandmed!$H$45)</f>
        <v>0</v>
      </c>
      <c r="O4589" s="276">
        <f t="shared" si="143"/>
        <v>15</v>
      </c>
      <c r="P4589" s="276">
        <f>IF(O4589&lt;($G$6-1),Lähteandmed!$E$45*1.2*1.005*(($G$6-1)-O4589),0)</f>
        <v>3.5051183999999997</v>
      </c>
    </row>
    <row r="4590" spans="2:16">
      <c r="B4590" s="113">
        <v>4586</v>
      </c>
      <c r="C4590" s="113">
        <v>14.8</v>
      </c>
      <c r="D4590" s="276" t="str">
        <f t="shared" si="142"/>
        <v>0</v>
      </c>
      <c r="L4590" s="114">
        <f>IF(C4590&lt;$G$6,Lähteandmed!$E$45*1.2*1.005*($G$6-O4590),0)</f>
        <v>5.6081894399999985</v>
      </c>
      <c r="M4590" s="276" t="str">
        <f>IF(($G$4-Lähteandmed!$H$45*(Kraadpäevad!$G$4-Kraadpäevad!C4590))&gt;Lähteandmed!$I$45,($G$4-Lähteandmed!$H$45*(Kraadpäevad!$G$4-Kraadpäevad!C4590)),Lähteandmed!$I$45)</f>
        <v/>
      </c>
      <c r="N4590" s="114">
        <f>IFERROR(($G$4-M4590)/($G$4-C4590),Lähteandmed!$H$45)</f>
        <v>0</v>
      </c>
      <c r="O4590" s="276">
        <f t="shared" si="143"/>
        <v>14.8</v>
      </c>
      <c r="P4590" s="276">
        <f>IF(O4590&lt;($G$6-1),Lähteandmed!$E$45*1.2*1.005*(($G$6-1)-O4590),0)</f>
        <v>3.8556302399999987</v>
      </c>
    </row>
    <row r="4591" spans="2:16">
      <c r="B4591" s="113">
        <v>4587</v>
      </c>
      <c r="C4591" s="113">
        <v>14.5</v>
      </c>
      <c r="D4591" s="276" t="str">
        <f t="shared" si="142"/>
        <v>0</v>
      </c>
      <c r="L4591" s="114">
        <f>IF(C4591&lt;$G$6,Lähteandmed!$E$45*1.2*1.005*($G$6-O4591),0)</f>
        <v>6.1339571999999993</v>
      </c>
      <c r="M4591" s="276" t="str">
        <f>IF(($G$4-Lähteandmed!$H$45*(Kraadpäevad!$G$4-Kraadpäevad!C4591))&gt;Lähteandmed!$I$45,($G$4-Lähteandmed!$H$45*(Kraadpäevad!$G$4-Kraadpäevad!C4591)),Lähteandmed!$I$45)</f>
        <v/>
      </c>
      <c r="N4591" s="114">
        <f>IFERROR(($G$4-M4591)/($G$4-C4591),Lähteandmed!$H$45)</f>
        <v>0</v>
      </c>
      <c r="O4591" s="276">
        <f t="shared" si="143"/>
        <v>14.5</v>
      </c>
      <c r="P4591" s="276">
        <f>IF(O4591&lt;($G$6-1),Lähteandmed!$E$45*1.2*1.005*(($G$6-1)-O4591),0)</f>
        <v>4.3813979999999999</v>
      </c>
    </row>
    <row r="4592" spans="2:16">
      <c r="B4592" s="113">
        <v>4588</v>
      </c>
      <c r="C4592" s="113">
        <v>14.4</v>
      </c>
      <c r="D4592" s="276" t="str">
        <f t="shared" si="142"/>
        <v>0</v>
      </c>
      <c r="L4592" s="114">
        <f>IF(C4592&lt;$G$6,Lähteandmed!$E$45*1.2*1.005*($G$6-O4592),0)</f>
        <v>6.309213119999999</v>
      </c>
      <c r="M4592" s="276" t="str">
        <f>IF(($G$4-Lähteandmed!$H$45*(Kraadpäevad!$G$4-Kraadpäevad!C4592))&gt;Lähteandmed!$I$45,($G$4-Lähteandmed!$H$45*(Kraadpäevad!$G$4-Kraadpäevad!C4592)),Lähteandmed!$I$45)</f>
        <v/>
      </c>
      <c r="N4592" s="114">
        <f>IFERROR(($G$4-M4592)/($G$4-C4592),Lähteandmed!$H$45)</f>
        <v>0</v>
      </c>
      <c r="O4592" s="276">
        <f t="shared" si="143"/>
        <v>14.4</v>
      </c>
      <c r="P4592" s="276">
        <f>IF(O4592&lt;($G$6-1),Lähteandmed!$E$45*1.2*1.005*(($G$6-1)-O4592),0)</f>
        <v>4.5566539199999987</v>
      </c>
    </row>
    <row r="4593" spans="2:16">
      <c r="B4593" s="113">
        <v>4589</v>
      </c>
      <c r="C4593" s="113">
        <v>14.2</v>
      </c>
      <c r="D4593" s="276" t="str">
        <f t="shared" si="142"/>
        <v>0</v>
      </c>
      <c r="L4593" s="114">
        <f>IF(C4593&lt;$G$6,Lähteandmed!$E$45*1.2*1.005*($G$6-O4593),0)</f>
        <v>6.659724960000001</v>
      </c>
      <c r="M4593" s="276" t="str">
        <f>IF(($G$4-Lähteandmed!$H$45*(Kraadpäevad!$G$4-Kraadpäevad!C4593))&gt;Lähteandmed!$I$45,($G$4-Lähteandmed!$H$45*(Kraadpäevad!$G$4-Kraadpäevad!C4593)),Lähteandmed!$I$45)</f>
        <v/>
      </c>
      <c r="N4593" s="114">
        <f>IFERROR(($G$4-M4593)/($G$4-C4593),Lähteandmed!$H$45)</f>
        <v>0</v>
      </c>
      <c r="O4593" s="276">
        <f t="shared" si="143"/>
        <v>14.2</v>
      </c>
      <c r="P4593" s="276">
        <f>IF(O4593&lt;($G$6-1),Lähteandmed!$E$45*1.2*1.005*(($G$6-1)-O4593),0)</f>
        <v>4.9071657600000007</v>
      </c>
    </row>
    <row r="4594" spans="2:16">
      <c r="B4594" s="113">
        <v>4590</v>
      </c>
      <c r="C4594" s="113">
        <v>14.1</v>
      </c>
      <c r="D4594" s="276" t="str">
        <f t="shared" si="142"/>
        <v>0</v>
      </c>
      <c r="L4594" s="114">
        <f>IF(C4594&lt;$G$6,Lähteandmed!$E$45*1.2*1.005*($G$6-O4594),0)</f>
        <v>6.8349808799999998</v>
      </c>
      <c r="M4594" s="276" t="str">
        <f>IF(($G$4-Lähteandmed!$H$45*(Kraadpäevad!$G$4-Kraadpäevad!C4594))&gt;Lähteandmed!$I$45,($G$4-Lähteandmed!$H$45*(Kraadpäevad!$G$4-Kraadpäevad!C4594)),Lähteandmed!$I$45)</f>
        <v/>
      </c>
      <c r="N4594" s="114">
        <f>IFERROR(($G$4-M4594)/($G$4-C4594),Lähteandmed!$H$45)</f>
        <v>0</v>
      </c>
      <c r="O4594" s="276">
        <f t="shared" si="143"/>
        <v>14.1</v>
      </c>
      <c r="P4594" s="276">
        <f>IF(O4594&lt;($G$6-1),Lähteandmed!$E$45*1.2*1.005*(($G$6-1)-O4594),0)</f>
        <v>5.0824216800000004</v>
      </c>
    </row>
    <row r="4595" spans="2:16">
      <c r="B4595" s="113">
        <v>4591</v>
      </c>
      <c r="C4595" s="113">
        <v>14.7</v>
      </c>
      <c r="D4595" s="276" t="str">
        <f t="shared" si="142"/>
        <v>0</v>
      </c>
      <c r="L4595" s="114">
        <f>IF(C4595&lt;$G$6,Lähteandmed!$E$45*1.2*1.005*($G$6-O4595),0)</f>
        <v>5.7834453600000009</v>
      </c>
      <c r="M4595" s="276" t="str">
        <f>IF(($G$4-Lähteandmed!$H$45*(Kraadpäevad!$G$4-Kraadpäevad!C4595))&gt;Lähteandmed!$I$45,($G$4-Lähteandmed!$H$45*(Kraadpäevad!$G$4-Kraadpäevad!C4595)),Lähteandmed!$I$45)</f>
        <v/>
      </c>
      <c r="N4595" s="114">
        <f>IFERROR(($G$4-M4595)/($G$4-C4595),Lähteandmed!$H$45)</f>
        <v>0</v>
      </c>
      <c r="O4595" s="276">
        <f t="shared" si="143"/>
        <v>14.7</v>
      </c>
      <c r="P4595" s="276">
        <f>IF(O4595&lt;($G$6-1),Lähteandmed!$E$45*1.2*1.005*(($G$6-1)-O4595),0)</f>
        <v>4.0308861600000006</v>
      </c>
    </row>
    <row r="4596" spans="2:16">
      <c r="B4596" s="113">
        <v>4592</v>
      </c>
      <c r="C4596" s="113">
        <v>15.4</v>
      </c>
      <c r="D4596" s="276" t="str">
        <f t="shared" si="142"/>
        <v>0</v>
      </c>
      <c r="L4596" s="114">
        <f>IF(C4596&lt;$G$6,Lähteandmed!$E$45*1.2*1.005*($G$6-O4596),0)</f>
        <v>4.5566539199999987</v>
      </c>
      <c r="M4596" s="276" t="str">
        <f>IF(($G$4-Lähteandmed!$H$45*(Kraadpäevad!$G$4-Kraadpäevad!C4596))&gt;Lähteandmed!$I$45,($G$4-Lähteandmed!$H$45*(Kraadpäevad!$G$4-Kraadpäevad!C4596)),Lähteandmed!$I$45)</f>
        <v/>
      </c>
      <c r="N4596" s="114">
        <f>IFERROR(($G$4-M4596)/($G$4-C4596),Lähteandmed!$H$45)</f>
        <v>0</v>
      </c>
      <c r="O4596" s="276">
        <f t="shared" si="143"/>
        <v>15.4</v>
      </c>
      <c r="P4596" s="276">
        <f>IF(O4596&lt;($G$6-1),Lähteandmed!$E$45*1.2*1.005*(($G$6-1)-O4596),0)</f>
        <v>2.8040947199999993</v>
      </c>
    </row>
    <row r="4597" spans="2:16">
      <c r="B4597" s="113">
        <v>4593</v>
      </c>
      <c r="C4597" s="113">
        <v>16</v>
      </c>
      <c r="D4597" s="276" t="str">
        <f t="shared" si="142"/>
        <v>0</v>
      </c>
      <c r="L4597" s="114">
        <f>IF(C4597&lt;$G$6,Lähteandmed!$E$45*1.2*1.005*($G$6-O4597),0)</f>
        <v>3.5051183999999997</v>
      </c>
      <c r="M4597" s="276" t="str">
        <f>IF(($G$4-Lähteandmed!$H$45*(Kraadpäevad!$G$4-Kraadpäevad!C4597))&gt;Lähteandmed!$I$45,($G$4-Lähteandmed!$H$45*(Kraadpäevad!$G$4-Kraadpäevad!C4597)),Lähteandmed!$I$45)</f>
        <v/>
      </c>
      <c r="N4597" s="114">
        <f>IFERROR(($G$4-M4597)/($G$4-C4597),Lähteandmed!$H$45)</f>
        <v>0</v>
      </c>
      <c r="O4597" s="276">
        <f t="shared" si="143"/>
        <v>16</v>
      </c>
      <c r="P4597" s="276">
        <f>IF(O4597&lt;($G$6-1),Lähteandmed!$E$45*1.2*1.005*(($G$6-1)-O4597),0)</f>
        <v>1.7525591999999999</v>
      </c>
    </row>
    <row r="4598" spans="2:16">
      <c r="B4598" s="113">
        <v>4594</v>
      </c>
      <c r="C4598" s="113">
        <v>16</v>
      </c>
      <c r="D4598" s="276" t="str">
        <f t="shared" si="142"/>
        <v>0</v>
      </c>
      <c r="L4598" s="114">
        <f>IF(C4598&lt;$G$6,Lähteandmed!$E$45*1.2*1.005*($G$6-O4598),0)</f>
        <v>3.5051183999999997</v>
      </c>
      <c r="M4598" s="276" t="str">
        <f>IF(($G$4-Lähteandmed!$H$45*(Kraadpäevad!$G$4-Kraadpäevad!C4598))&gt;Lähteandmed!$I$45,($G$4-Lähteandmed!$H$45*(Kraadpäevad!$G$4-Kraadpäevad!C4598)),Lähteandmed!$I$45)</f>
        <v/>
      </c>
      <c r="N4598" s="114">
        <f>IFERROR(($G$4-M4598)/($G$4-C4598),Lähteandmed!$H$45)</f>
        <v>0</v>
      </c>
      <c r="O4598" s="276">
        <f t="shared" si="143"/>
        <v>16</v>
      </c>
      <c r="P4598" s="276">
        <f>IF(O4598&lt;($G$6-1),Lähteandmed!$E$45*1.2*1.005*(($G$6-1)-O4598),0)</f>
        <v>1.7525591999999999</v>
      </c>
    </row>
    <row r="4599" spans="2:16">
      <c r="B4599" s="113">
        <v>4595</v>
      </c>
      <c r="C4599" s="113">
        <v>16.100000000000001</v>
      </c>
      <c r="D4599" s="276" t="str">
        <f t="shared" si="142"/>
        <v>0</v>
      </c>
      <c r="L4599" s="114">
        <f>IF(C4599&lt;$G$6,Lähteandmed!$E$45*1.2*1.005*($G$6-O4599),0)</f>
        <v>3.3298624799999974</v>
      </c>
      <c r="M4599" s="276" t="str">
        <f>IF(($G$4-Lähteandmed!$H$45*(Kraadpäevad!$G$4-Kraadpäevad!C4599))&gt;Lähteandmed!$I$45,($G$4-Lähteandmed!$H$45*(Kraadpäevad!$G$4-Kraadpäevad!C4599)),Lähteandmed!$I$45)</f>
        <v/>
      </c>
      <c r="N4599" s="114">
        <f>IFERROR(($G$4-M4599)/($G$4-C4599),Lähteandmed!$H$45)</f>
        <v>0</v>
      </c>
      <c r="O4599" s="276">
        <f t="shared" si="143"/>
        <v>16.100000000000001</v>
      </c>
      <c r="P4599" s="276">
        <f>IF(O4599&lt;($G$6-1),Lähteandmed!$E$45*1.2*1.005*(($G$6-1)-O4599),0)</f>
        <v>1.5773032799999973</v>
      </c>
    </row>
    <row r="4600" spans="2:16">
      <c r="B4600" s="113">
        <v>4596</v>
      </c>
      <c r="C4600" s="113">
        <v>16.100000000000001</v>
      </c>
      <c r="D4600" s="276" t="str">
        <f t="shared" si="142"/>
        <v>0</v>
      </c>
      <c r="L4600" s="114">
        <f>IF(C4600&lt;$G$6,Lähteandmed!$E$45*1.2*1.005*($G$6-O4600),0)</f>
        <v>3.3298624799999974</v>
      </c>
      <c r="M4600" s="276" t="str">
        <f>IF(($G$4-Lähteandmed!$H$45*(Kraadpäevad!$G$4-Kraadpäevad!C4600))&gt;Lähteandmed!$I$45,($G$4-Lähteandmed!$H$45*(Kraadpäevad!$G$4-Kraadpäevad!C4600)),Lähteandmed!$I$45)</f>
        <v/>
      </c>
      <c r="N4600" s="114">
        <f>IFERROR(($G$4-M4600)/($G$4-C4600),Lähteandmed!$H$45)</f>
        <v>0</v>
      </c>
      <c r="O4600" s="276">
        <f t="shared" si="143"/>
        <v>16.100000000000001</v>
      </c>
      <c r="P4600" s="276">
        <f>IF(O4600&lt;($G$6-1),Lähteandmed!$E$45*1.2*1.005*(($G$6-1)-O4600),0)</f>
        <v>1.5773032799999973</v>
      </c>
    </row>
    <row r="4601" spans="2:16">
      <c r="B4601" s="113">
        <v>4597</v>
      </c>
      <c r="C4601" s="113">
        <v>15.5</v>
      </c>
      <c r="D4601" s="276" t="str">
        <f t="shared" si="142"/>
        <v>0</v>
      </c>
      <c r="L4601" s="114">
        <f>IF(C4601&lt;$G$6,Lähteandmed!$E$45*1.2*1.005*($G$6-O4601),0)</f>
        <v>4.3813979999999999</v>
      </c>
      <c r="M4601" s="276" t="str">
        <f>IF(($G$4-Lähteandmed!$H$45*(Kraadpäevad!$G$4-Kraadpäevad!C4601))&gt;Lähteandmed!$I$45,($G$4-Lähteandmed!$H$45*(Kraadpäevad!$G$4-Kraadpäevad!C4601)),Lähteandmed!$I$45)</f>
        <v/>
      </c>
      <c r="N4601" s="114">
        <f>IFERROR(($G$4-M4601)/($G$4-C4601),Lähteandmed!$H$45)</f>
        <v>0</v>
      </c>
      <c r="O4601" s="276">
        <f t="shared" si="143"/>
        <v>15.5</v>
      </c>
      <c r="P4601" s="276">
        <f>IF(O4601&lt;($G$6-1),Lähteandmed!$E$45*1.2*1.005*(($G$6-1)-O4601),0)</f>
        <v>2.6288387999999996</v>
      </c>
    </row>
    <row r="4602" spans="2:16">
      <c r="B4602" s="113">
        <v>4598</v>
      </c>
      <c r="C4602" s="113">
        <v>15</v>
      </c>
      <c r="D4602" s="276" t="str">
        <f t="shared" si="142"/>
        <v>0</v>
      </c>
      <c r="L4602" s="114">
        <f>IF(C4602&lt;$G$6,Lähteandmed!$E$45*1.2*1.005*($G$6-O4602),0)</f>
        <v>5.2576775999999992</v>
      </c>
      <c r="M4602" s="276" t="str">
        <f>IF(($G$4-Lähteandmed!$H$45*(Kraadpäevad!$G$4-Kraadpäevad!C4602))&gt;Lähteandmed!$I$45,($G$4-Lähteandmed!$H$45*(Kraadpäevad!$G$4-Kraadpäevad!C4602)),Lähteandmed!$I$45)</f>
        <v/>
      </c>
      <c r="N4602" s="114">
        <f>IFERROR(($G$4-M4602)/($G$4-C4602),Lähteandmed!$H$45)</f>
        <v>0</v>
      </c>
      <c r="O4602" s="276">
        <f t="shared" si="143"/>
        <v>15</v>
      </c>
      <c r="P4602" s="276">
        <f>IF(O4602&lt;($G$6-1),Lähteandmed!$E$45*1.2*1.005*(($G$6-1)-O4602),0)</f>
        <v>3.5051183999999997</v>
      </c>
    </row>
    <row r="4603" spans="2:16">
      <c r="B4603" s="113">
        <v>4599</v>
      </c>
      <c r="C4603" s="113">
        <v>14.4</v>
      </c>
      <c r="D4603" s="276" t="str">
        <f t="shared" si="142"/>
        <v>0</v>
      </c>
      <c r="L4603" s="114">
        <f>IF(C4603&lt;$G$6,Lähteandmed!$E$45*1.2*1.005*($G$6-O4603),0)</f>
        <v>6.309213119999999</v>
      </c>
      <c r="M4603" s="276" t="str">
        <f>IF(($G$4-Lähteandmed!$H$45*(Kraadpäevad!$G$4-Kraadpäevad!C4603))&gt;Lähteandmed!$I$45,($G$4-Lähteandmed!$H$45*(Kraadpäevad!$G$4-Kraadpäevad!C4603)),Lähteandmed!$I$45)</f>
        <v/>
      </c>
      <c r="N4603" s="114">
        <f>IFERROR(($G$4-M4603)/($G$4-C4603),Lähteandmed!$H$45)</f>
        <v>0</v>
      </c>
      <c r="O4603" s="276">
        <f t="shared" si="143"/>
        <v>14.4</v>
      </c>
      <c r="P4603" s="276">
        <f>IF(O4603&lt;($G$6-1),Lähteandmed!$E$45*1.2*1.005*(($G$6-1)-O4603),0)</f>
        <v>4.5566539199999987</v>
      </c>
    </row>
    <row r="4604" spans="2:16">
      <c r="B4604" s="113">
        <v>4600</v>
      </c>
      <c r="C4604" s="113">
        <v>14.5</v>
      </c>
      <c r="D4604" s="276" t="str">
        <f t="shared" si="142"/>
        <v>0</v>
      </c>
      <c r="L4604" s="114">
        <f>IF(C4604&lt;$G$6,Lähteandmed!$E$45*1.2*1.005*($G$6-O4604),0)</f>
        <v>6.1339571999999993</v>
      </c>
      <c r="M4604" s="276" t="str">
        <f>IF(($G$4-Lähteandmed!$H$45*(Kraadpäevad!$G$4-Kraadpäevad!C4604))&gt;Lähteandmed!$I$45,($G$4-Lähteandmed!$H$45*(Kraadpäevad!$G$4-Kraadpäevad!C4604)),Lähteandmed!$I$45)</f>
        <v/>
      </c>
      <c r="N4604" s="114">
        <f>IFERROR(($G$4-M4604)/($G$4-C4604),Lähteandmed!$H$45)</f>
        <v>0</v>
      </c>
      <c r="O4604" s="276">
        <f t="shared" si="143"/>
        <v>14.5</v>
      </c>
      <c r="P4604" s="276">
        <f>IF(O4604&lt;($G$6-1),Lähteandmed!$E$45*1.2*1.005*(($G$6-1)-O4604),0)</f>
        <v>4.3813979999999999</v>
      </c>
    </row>
    <row r="4605" spans="2:16">
      <c r="B4605" s="113">
        <v>4601</v>
      </c>
      <c r="C4605" s="113">
        <v>14.6</v>
      </c>
      <c r="D4605" s="276" t="str">
        <f t="shared" si="142"/>
        <v>0</v>
      </c>
      <c r="L4605" s="114">
        <f>IF(C4605&lt;$G$6,Lähteandmed!$E$45*1.2*1.005*($G$6-O4605),0)</f>
        <v>5.9587012800000005</v>
      </c>
      <c r="M4605" s="276" t="str">
        <f>IF(($G$4-Lähteandmed!$H$45*(Kraadpäevad!$G$4-Kraadpäevad!C4605))&gt;Lähteandmed!$I$45,($G$4-Lähteandmed!$H$45*(Kraadpäevad!$G$4-Kraadpäevad!C4605)),Lähteandmed!$I$45)</f>
        <v/>
      </c>
      <c r="N4605" s="114">
        <f>IFERROR(($G$4-M4605)/($G$4-C4605),Lähteandmed!$H$45)</f>
        <v>0</v>
      </c>
      <c r="O4605" s="276">
        <f t="shared" si="143"/>
        <v>14.6</v>
      </c>
      <c r="P4605" s="276">
        <f>IF(O4605&lt;($G$6-1),Lähteandmed!$E$45*1.2*1.005*(($G$6-1)-O4605),0)</f>
        <v>4.2061420800000002</v>
      </c>
    </row>
    <row r="4606" spans="2:16">
      <c r="B4606" s="113">
        <v>4602</v>
      </c>
      <c r="C4606" s="113">
        <v>14.7</v>
      </c>
      <c r="D4606" s="276" t="str">
        <f t="shared" si="142"/>
        <v>0</v>
      </c>
      <c r="L4606" s="114">
        <f>IF(C4606&lt;$G$6,Lähteandmed!$E$45*1.2*1.005*($G$6-O4606),0)</f>
        <v>5.7834453600000009</v>
      </c>
      <c r="M4606" s="276" t="str">
        <f>IF(($G$4-Lähteandmed!$H$45*(Kraadpäevad!$G$4-Kraadpäevad!C4606))&gt;Lähteandmed!$I$45,($G$4-Lähteandmed!$H$45*(Kraadpäevad!$G$4-Kraadpäevad!C4606)),Lähteandmed!$I$45)</f>
        <v/>
      </c>
      <c r="N4606" s="114">
        <f>IFERROR(($G$4-M4606)/($G$4-C4606),Lähteandmed!$H$45)</f>
        <v>0</v>
      </c>
      <c r="O4606" s="276">
        <f t="shared" si="143"/>
        <v>14.7</v>
      </c>
      <c r="P4606" s="276">
        <f>IF(O4606&lt;($G$6-1),Lähteandmed!$E$45*1.2*1.005*(($G$6-1)-O4606),0)</f>
        <v>4.0308861600000006</v>
      </c>
    </row>
    <row r="4607" spans="2:16">
      <c r="B4607" s="113">
        <v>4603</v>
      </c>
      <c r="C4607" s="113">
        <v>14.4</v>
      </c>
      <c r="D4607" s="276" t="str">
        <f t="shared" si="142"/>
        <v>0</v>
      </c>
      <c r="L4607" s="114">
        <f>IF(C4607&lt;$G$6,Lähteandmed!$E$45*1.2*1.005*($G$6-O4607),0)</f>
        <v>6.309213119999999</v>
      </c>
      <c r="M4607" s="276" t="str">
        <f>IF(($G$4-Lähteandmed!$H$45*(Kraadpäevad!$G$4-Kraadpäevad!C4607))&gt;Lähteandmed!$I$45,($G$4-Lähteandmed!$H$45*(Kraadpäevad!$G$4-Kraadpäevad!C4607)),Lähteandmed!$I$45)</f>
        <v/>
      </c>
      <c r="N4607" s="114">
        <f>IFERROR(($G$4-M4607)/($G$4-C4607),Lähteandmed!$H$45)</f>
        <v>0</v>
      </c>
      <c r="O4607" s="276">
        <f t="shared" si="143"/>
        <v>14.4</v>
      </c>
      <c r="P4607" s="276">
        <f>IF(O4607&lt;($G$6-1),Lähteandmed!$E$45*1.2*1.005*(($G$6-1)-O4607),0)</f>
        <v>4.5566539199999987</v>
      </c>
    </row>
    <row r="4608" spans="2:16">
      <c r="B4608" s="113">
        <v>4604</v>
      </c>
      <c r="C4608" s="113">
        <v>14.2</v>
      </c>
      <c r="D4608" s="276" t="str">
        <f t="shared" si="142"/>
        <v>0</v>
      </c>
      <c r="L4608" s="114">
        <f>IF(C4608&lt;$G$6,Lähteandmed!$E$45*1.2*1.005*($G$6-O4608),0)</f>
        <v>6.659724960000001</v>
      </c>
      <c r="M4608" s="276" t="str">
        <f>IF(($G$4-Lähteandmed!$H$45*(Kraadpäevad!$G$4-Kraadpäevad!C4608))&gt;Lähteandmed!$I$45,($G$4-Lähteandmed!$H$45*(Kraadpäevad!$G$4-Kraadpäevad!C4608)),Lähteandmed!$I$45)</f>
        <v/>
      </c>
      <c r="N4608" s="114">
        <f>IFERROR(($G$4-M4608)/($G$4-C4608),Lähteandmed!$H$45)</f>
        <v>0</v>
      </c>
      <c r="O4608" s="276">
        <f t="shared" si="143"/>
        <v>14.2</v>
      </c>
      <c r="P4608" s="276">
        <f>IF(O4608&lt;($G$6-1),Lähteandmed!$E$45*1.2*1.005*(($G$6-1)-O4608),0)</f>
        <v>4.9071657600000007</v>
      </c>
    </row>
    <row r="4609" spans="2:16">
      <c r="B4609" s="113">
        <v>4605</v>
      </c>
      <c r="C4609" s="113">
        <v>13.9</v>
      </c>
      <c r="D4609" s="276" t="str">
        <f t="shared" si="142"/>
        <v>0</v>
      </c>
      <c r="L4609" s="114">
        <f>IF(C4609&lt;$G$6,Lähteandmed!$E$45*1.2*1.005*($G$6-O4609),0)</f>
        <v>7.1854927199999992</v>
      </c>
      <c r="M4609" s="276" t="str">
        <f>IF(($G$4-Lähteandmed!$H$45*(Kraadpäevad!$G$4-Kraadpäevad!C4609))&gt;Lähteandmed!$I$45,($G$4-Lähteandmed!$H$45*(Kraadpäevad!$G$4-Kraadpäevad!C4609)),Lähteandmed!$I$45)</f>
        <v/>
      </c>
      <c r="N4609" s="114">
        <f>IFERROR(($G$4-M4609)/($G$4-C4609),Lähteandmed!$H$45)</f>
        <v>0</v>
      </c>
      <c r="O4609" s="276">
        <f t="shared" si="143"/>
        <v>13.9</v>
      </c>
      <c r="P4609" s="276">
        <f>IF(O4609&lt;($G$6-1),Lähteandmed!$E$45*1.2*1.005*(($G$6-1)-O4609),0)</f>
        <v>5.4329335199999989</v>
      </c>
    </row>
    <row r="4610" spans="2:16">
      <c r="B4610" s="113">
        <v>4606</v>
      </c>
      <c r="C4610" s="113">
        <v>13.8</v>
      </c>
      <c r="D4610" s="276" t="str">
        <f t="shared" si="142"/>
        <v>0</v>
      </c>
      <c r="L4610" s="114">
        <f>IF(C4610&lt;$G$6,Lähteandmed!$E$45*1.2*1.005*($G$6-O4610),0)</f>
        <v>7.360748639999998</v>
      </c>
      <c r="M4610" s="276" t="str">
        <f>IF(($G$4-Lähteandmed!$H$45*(Kraadpäevad!$G$4-Kraadpäevad!C4610))&gt;Lähteandmed!$I$45,($G$4-Lähteandmed!$H$45*(Kraadpäevad!$G$4-Kraadpäevad!C4610)),Lähteandmed!$I$45)</f>
        <v/>
      </c>
      <c r="N4610" s="114">
        <f>IFERROR(($G$4-M4610)/($G$4-C4610),Lähteandmed!$H$45)</f>
        <v>0</v>
      </c>
      <c r="O4610" s="276">
        <f t="shared" si="143"/>
        <v>13.8</v>
      </c>
      <c r="P4610" s="276">
        <f>IF(O4610&lt;($G$6-1),Lähteandmed!$E$45*1.2*1.005*(($G$6-1)-O4610),0)</f>
        <v>5.6081894399999985</v>
      </c>
    </row>
    <row r="4611" spans="2:16">
      <c r="B4611" s="113">
        <v>4607</v>
      </c>
      <c r="C4611" s="113">
        <v>13.7</v>
      </c>
      <c r="D4611" s="276" t="str">
        <f t="shared" si="142"/>
        <v>0</v>
      </c>
      <c r="L4611" s="114">
        <f>IF(C4611&lt;$G$6,Lähteandmed!$E$45*1.2*1.005*($G$6-O4611),0)</f>
        <v>7.5360045600000003</v>
      </c>
      <c r="M4611" s="276" t="str">
        <f>IF(($G$4-Lähteandmed!$H$45*(Kraadpäevad!$G$4-Kraadpäevad!C4611))&gt;Lähteandmed!$I$45,($G$4-Lähteandmed!$H$45*(Kraadpäevad!$G$4-Kraadpäevad!C4611)),Lähteandmed!$I$45)</f>
        <v/>
      </c>
      <c r="N4611" s="114">
        <f>IFERROR(($G$4-M4611)/($G$4-C4611),Lähteandmed!$H$45)</f>
        <v>0</v>
      </c>
      <c r="O4611" s="276">
        <f t="shared" si="143"/>
        <v>13.7</v>
      </c>
      <c r="P4611" s="276">
        <f>IF(O4611&lt;($G$6-1),Lähteandmed!$E$45*1.2*1.005*(($G$6-1)-O4611),0)</f>
        <v>5.7834453600000009</v>
      </c>
    </row>
    <row r="4612" spans="2:16">
      <c r="B4612" s="113">
        <v>4608</v>
      </c>
      <c r="C4612" s="113">
        <v>13.6</v>
      </c>
      <c r="D4612" s="276" t="str">
        <f t="shared" ref="D4612:D4675" si="144">IFERROR(IF($G$5-C4612&gt;0,$G$5-C4612,"0"),0)</f>
        <v>0</v>
      </c>
      <c r="L4612" s="114">
        <f>IF(C4612&lt;$G$6,Lähteandmed!$E$45*1.2*1.005*($G$6-O4612),0)</f>
        <v>7.71126048</v>
      </c>
      <c r="M4612" s="276" t="str">
        <f>IF(($G$4-Lähteandmed!$H$45*(Kraadpäevad!$G$4-Kraadpäevad!C4612))&gt;Lähteandmed!$I$45,($G$4-Lähteandmed!$H$45*(Kraadpäevad!$G$4-Kraadpäevad!C4612)),Lähteandmed!$I$45)</f>
        <v/>
      </c>
      <c r="N4612" s="114">
        <f>IFERROR(($G$4-M4612)/($G$4-C4612),Lähteandmed!$H$45)</f>
        <v>0</v>
      </c>
      <c r="O4612" s="276">
        <f t="shared" ref="O4612:O4675" si="145">N4612*($G$4-C4612)+C4612</f>
        <v>13.6</v>
      </c>
      <c r="P4612" s="276">
        <f>IF(O4612&lt;($G$6-1),Lähteandmed!$E$45*1.2*1.005*(($G$6-1)-O4612),0)</f>
        <v>5.9587012800000005</v>
      </c>
    </row>
    <row r="4613" spans="2:16">
      <c r="B4613" s="113">
        <v>4609</v>
      </c>
      <c r="C4613" s="113">
        <v>13.4</v>
      </c>
      <c r="D4613" s="276" t="str">
        <f t="shared" si="144"/>
        <v>0</v>
      </c>
      <c r="L4613" s="114">
        <f>IF(C4613&lt;$G$6,Lähteandmed!$E$45*1.2*1.005*($G$6-O4613),0)</f>
        <v>8.0617723199999993</v>
      </c>
      <c r="M4613" s="276" t="str">
        <f>IF(($G$4-Lähteandmed!$H$45*(Kraadpäevad!$G$4-Kraadpäevad!C4613))&gt;Lähteandmed!$I$45,($G$4-Lähteandmed!$H$45*(Kraadpäevad!$G$4-Kraadpäevad!C4613)),Lähteandmed!$I$45)</f>
        <v/>
      </c>
      <c r="N4613" s="114">
        <f>IFERROR(($G$4-M4613)/($G$4-C4613),Lähteandmed!$H$45)</f>
        <v>0</v>
      </c>
      <c r="O4613" s="276">
        <f t="shared" si="145"/>
        <v>13.4</v>
      </c>
      <c r="P4613" s="276">
        <f>IF(O4613&lt;($G$6-1),Lähteandmed!$E$45*1.2*1.005*(($G$6-1)-O4613),0)</f>
        <v>6.309213119999999</v>
      </c>
    </row>
    <row r="4614" spans="2:16">
      <c r="B4614" s="113">
        <v>4610</v>
      </c>
      <c r="C4614" s="113">
        <v>13.1</v>
      </c>
      <c r="D4614" s="276" t="str">
        <f t="shared" si="144"/>
        <v>0</v>
      </c>
      <c r="L4614" s="114">
        <f>IF(C4614&lt;$G$6,Lähteandmed!$E$45*1.2*1.005*($G$6-O4614),0)</f>
        <v>8.5875400800000001</v>
      </c>
      <c r="M4614" s="276" t="str">
        <f>IF(($G$4-Lähteandmed!$H$45*(Kraadpäevad!$G$4-Kraadpäevad!C4614))&gt;Lähteandmed!$I$45,($G$4-Lähteandmed!$H$45*(Kraadpäevad!$G$4-Kraadpäevad!C4614)),Lähteandmed!$I$45)</f>
        <v/>
      </c>
      <c r="N4614" s="114">
        <f>IFERROR(($G$4-M4614)/($G$4-C4614),Lähteandmed!$H$45)</f>
        <v>0</v>
      </c>
      <c r="O4614" s="276">
        <f t="shared" si="145"/>
        <v>13.1</v>
      </c>
      <c r="P4614" s="276">
        <f>IF(O4614&lt;($G$6-1),Lähteandmed!$E$45*1.2*1.005*(($G$6-1)-O4614),0)</f>
        <v>6.8349808799999998</v>
      </c>
    </row>
    <row r="4615" spans="2:16">
      <c r="B4615" s="113">
        <v>4611</v>
      </c>
      <c r="C4615" s="113">
        <v>12.9</v>
      </c>
      <c r="D4615" s="276" t="str">
        <f t="shared" si="144"/>
        <v>0</v>
      </c>
      <c r="L4615" s="114">
        <f>IF(C4615&lt;$G$6,Lähteandmed!$E$45*1.2*1.005*($G$6-O4615),0)</f>
        <v>8.9380519199999995</v>
      </c>
      <c r="M4615" s="276" t="str">
        <f>IF(($G$4-Lähteandmed!$H$45*(Kraadpäevad!$G$4-Kraadpäevad!C4615))&gt;Lähteandmed!$I$45,($G$4-Lähteandmed!$H$45*(Kraadpäevad!$G$4-Kraadpäevad!C4615)),Lähteandmed!$I$45)</f>
        <v/>
      </c>
      <c r="N4615" s="114">
        <f>IFERROR(($G$4-M4615)/($G$4-C4615),Lähteandmed!$H$45)</f>
        <v>0</v>
      </c>
      <c r="O4615" s="276">
        <f t="shared" si="145"/>
        <v>12.9</v>
      </c>
      <c r="P4615" s="276">
        <f>IF(O4615&lt;($G$6-1),Lähteandmed!$E$45*1.2*1.005*(($G$6-1)-O4615),0)</f>
        <v>7.1854927199999992</v>
      </c>
    </row>
    <row r="4616" spans="2:16">
      <c r="B4616" s="113">
        <v>4612</v>
      </c>
      <c r="C4616" s="113">
        <v>13.4</v>
      </c>
      <c r="D4616" s="276" t="str">
        <f t="shared" si="144"/>
        <v>0</v>
      </c>
      <c r="L4616" s="114">
        <f>IF(C4616&lt;$G$6,Lähteandmed!$E$45*1.2*1.005*($G$6-O4616),0)</f>
        <v>8.0617723199999993</v>
      </c>
      <c r="M4616" s="276" t="str">
        <f>IF(($G$4-Lähteandmed!$H$45*(Kraadpäevad!$G$4-Kraadpäevad!C4616))&gt;Lähteandmed!$I$45,($G$4-Lähteandmed!$H$45*(Kraadpäevad!$G$4-Kraadpäevad!C4616)),Lähteandmed!$I$45)</f>
        <v/>
      </c>
      <c r="N4616" s="114">
        <f>IFERROR(($G$4-M4616)/($G$4-C4616),Lähteandmed!$H$45)</f>
        <v>0</v>
      </c>
      <c r="O4616" s="276">
        <f t="shared" si="145"/>
        <v>13.4</v>
      </c>
      <c r="P4616" s="276">
        <f>IF(O4616&lt;($G$6-1),Lähteandmed!$E$45*1.2*1.005*(($G$6-1)-O4616),0)</f>
        <v>6.309213119999999</v>
      </c>
    </row>
    <row r="4617" spans="2:16">
      <c r="B4617" s="113">
        <v>4613</v>
      </c>
      <c r="C4617" s="113">
        <v>13.8</v>
      </c>
      <c r="D4617" s="276" t="str">
        <f t="shared" si="144"/>
        <v>0</v>
      </c>
      <c r="L4617" s="114">
        <f>IF(C4617&lt;$G$6,Lähteandmed!$E$45*1.2*1.005*($G$6-O4617),0)</f>
        <v>7.360748639999998</v>
      </c>
      <c r="M4617" s="276" t="str">
        <f>IF(($G$4-Lähteandmed!$H$45*(Kraadpäevad!$G$4-Kraadpäevad!C4617))&gt;Lähteandmed!$I$45,($G$4-Lähteandmed!$H$45*(Kraadpäevad!$G$4-Kraadpäevad!C4617)),Lähteandmed!$I$45)</f>
        <v/>
      </c>
      <c r="N4617" s="114">
        <f>IFERROR(($G$4-M4617)/($G$4-C4617),Lähteandmed!$H$45)</f>
        <v>0</v>
      </c>
      <c r="O4617" s="276">
        <f t="shared" si="145"/>
        <v>13.8</v>
      </c>
      <c r="P4617" s="276">
        <f>IF(O4617&lt;($G$6-1),Lähteandmed!$E$45*1.2*1.005*(($G$6-1)-O4617),0)</f>
        <v>5.6081894399999985</v>
      </c>
    </row>
    <row r="4618" spans="2:16">
      <c r="B4618" s="113">
        <v>4614</v>
      </c>
      <c r="C4618" s="113">
        <v>14.3</v>
      </c>
      <c r="D4618" s="276" t="str">
        <f t="shared" si="144"/>
        <v>0</v>
      </c>
      <c r="L4618" s="114">
        <f>IF(C4618&lt;$G$6,Lähteandmed!$E$45*1.2*1.005*($G$6-O4618),0)</f>
        <v>6.4844690399999987</v>
      </c>
      <c r="M4618" s="276" t="str">
        <f>IF(($G$4-Lähteandmed!$H$45*(Kraadpäevad!$G$4-Kraadpäevad!C4618))&gt;Lähteandmed!$I$45,($G$4-Lähteandmed!$H$45*(Kraadpäevad!$G$4-Kraadpäevad!C4618)),Lähteandmed!$I$45)</f>
        <v/>
      </c>
      <c r="N4618" s="114">
        <f>IFERROR(($G$4-M4618)/($G$4-C4618),Lähteandmed!$H$45)</f>
        <v>0</v>
      </c>
      <c r="O4618" s="276">
        <f t="shared" si="145"/>
        <v>14.3</v>
      </c>
      <c r="P4618" s="276">
        <f>IF(O4618&lt;($G$6-1),Lähteandmed!$E$45*1.2*1.005*(($G$6-1)-O4618),0)</f>
        <v>4.7319098399999984</v>
      </c>
    </row>
    <row r="4619" spans="2:16">
      <c r="B4619" s="113">
        <v>4615</v>
      </c>
      <c r="C4619" s="113">
        <v>15.4</v>
      </c>
      <c r="D4619" s="276" t="str">
        <f t="shared" si="144"/>
        <v>0</v>
      </c>
      <c r="L4619" s="114">
        <f>IF(C4619&lt;$G$6,Lähteandmed!$E$45*1.2*1.005*($G$6-O4619),0)</f>
        <v>4.5566539199999987</v>
      </c>
      <c r="M4619" s="276" t="str">
        <f>IF(($G$4-Lähteandmed!$H$45*(Kraadpäevad!$G$4-Kraadpäevad!C4619))&gt;Lähteandmed!$I$45,($G$4-Lähteandmed!$H$45*(Kraadpäevad!$G$4-Kraadpäevad!C4619)),Lähteandmed!$I$45)</f>
        <v/>
      </c>
      <c r="N4619" s="114">
        <f>IFERROR(($G$4-M4619)/($G$4-C4619),Lähteandmed!$H$45)</f>
        <v>0</v>
      </c>
      <c r="O4619" s="276">
        <f t="shared" si="145"/>
        <v>15.4</v>
      </c>
      <c r="P4619" s="276">
        <f>IF(O4619&lt;($G$6-1),Lähteandmed!$E$45*1.2*1.005*(($G$6-1)-O4619),0)</f>
        <v>2.8040947199999993</v>
      </c>
    </row>
    <row r="4620" spans="2:16">
      <c r="B4620" s="113">
        <v>4616</v>
      </c>
      <c r="C4620" s="113">
        <v>16.5</v>
      </c>
      <c r="D4620" s="276" t="str">
        <f t="shared" si="144"/>
        <v>0</v>
      </c>
      <c r="L4620" s="114">
        <f>IF(C4620&lt;$G$6,Lähteandmed!$E$45*1.2*1.005*($G$6-O4620),0)</f>
        <v>2.6288387999999996</v>
      </c>
      <c r="M4620" s="276" t="str">
        <f>IF(($G$4-Lähteandmed!$H$45*(Kraadpäevad!$G$4-Kraadpäevad!C4620))&gt;Lähteandmed!$I$45,($G$4-Lähteandmed!$H$45*(Kraadpäevad!$G$4-Kraadpäevad!C4620)),Lähteandmed!$I$45)</f>
        <v/>
      </c>
      <c r="N4620" s="114">
        <f>IFERROR(($G$4-M4620)/($G$4-C4620),Lähteandmed!$H$45)</f>
        <v>0</v>
      </c>
      <c r="O4620" s="276">
        <f t="shared" si="145"/>
        <v>16.5</v>
      </c>
      <c r="P4620" s="276">
        <f>IF(O4620&lt;($G$6-1),Lähteandmed!$E$45*1.2*1.005*(($G$6-1)-O4620),0)</f>
        <v>0.87627959999999994</v>
      </c>
    </row>
    <row r="4621" spans="2:16">
      <c r="B4621" s="113">
        <v>4617</v>
      </c>
      <c r="C4621" s="113">
        <v>17.600000000000001</v>
      </c>
      <c r="D4621" s="276" t="str">
        <f t="shared" si="144"/>
        <v>0</v>
      </c>
      <c r="L4621" s="114">
        <f>IF(C4621&lt;$G$6,Lähteandmed!$E$45*1.2*1.005*($G$6-O4621),0)</f>
        <v>0.70102367999999748</v>
      </c>
      <c r="M4621" s="276" t="str">
        <f>IF(($G$4-Lähteandmed!$H$45*(Kraadpäevad!$G$4-Kraadpäevad!C4621))&gt;Lähteandmed!$I$45,($G$4-Lähteandmed!$H$45*(Kraadpäevad!$G$4-Kraadpäevad!C4621)),Lähteandmed!$I$45)</f>
        <v/>
      </c>
      <c r="N4621" s="114">
        <f>IFERROR(($G$4-M4621)/($G$4-C4621),Lähteandmed!$H$45)</f>
        <v>0</v>
      </c>
      <c r="O4621" s="276">
        <f t="shared" si="145"/>
        <v>17.600000000000001</v>
      </c>
      <c r="P4621" s="276">
        <f>IF(O4621&lt;($G$6-1),Lähteandmed!$E$45*1.2*1.005*(($G$6-1)-O4621),0)</f>
        <v>0</v>
      </c>
    </row>
    <row r="4622" spans="2:16">
      <c r="B4622" s="113">
        <v>4618</v>
      </c>
      <c r="C4622" s="113">
        <v>18.5</v>
      </c>
      <c r="D4622" s="276" t="str">
        <f t="shared" si="144"/>
        <v>0</v>
      </c>
      <c r="L4622" s="114">
        <f>IF(C4622&lt;$G$6,Lähteandmed!$E$45*1.2*1.005*($G$6-O4622),0)</f>
        <v>0</v>
      </c>
      <c r="M4622" s="276" t="str">
        <f>IF(($G$4-Lähteandmed!$H$45*(Kraadpäevad!$G$4-Kraadpäevad!C4622))&gt;Lähteandmed!$I$45,($G$4-Lähteandmed!$H$45*(Kraadpäevad!$G$4-Kraadpäevad!C4622)),Lähteandmed!$I$45)</f>
        <v/>
      </c>
      <c r="N4622" s="114">
        <f>IFERROR(($G$4-M4622)/($G$4-C4622),Lähteandmed!$H$45)</f>
        <v>0</v>
      </c>
      <c r="O4622" s="276">
        <f t="shared" si="145"/>
        <v>18.5</v>
      </c>
      <c r="P4622" s="276">
        <f>IF(O4622&lt;($G$6-1),Lähteandmed!$E$45*1.2*1.005*(($G$6-1)-O4622),0)</f>
        <v>0</v>
      </c>
    </row>
    <row r="4623" spans="2:16">
      <c r="B4623" s="113">
        <v>4619</v>
      </c>
      <c r="C4623" s="113">
        <v>19.5</v>
      </c>
      <c r="D4623" s="276" t="str">
        <f t="shared" si="144"/>
        <v>0</v>
      </c>
      <c r="L4623" s="114">
        <f>IF(C4623&lt;$G$6,Lähteandmed!$E$45*1.2*1.005*($G$6-O4623),0)</f>
        <v>0</v>
      </c>
      <c r="M4623" s="276" t="str">
        <f>IF(($G$4-Lähteandmed!$H$45*(Kraadpäevad!$G$4-Kraadpäevad!C4623))&gt;Lähteandmed!$I$45,($G$4-Lähteandmed!$H$45*(Kraadpäevad!$G$4-Kraadpäevad!C4623)),Lähteandmed!$I$45)</f>
        <v/>
      </c>
      <c r="N4623" s="114">
        <f>IFERROR(($G$4-M4623)/($G$4-C4623),Lähteandmed!$H$45)</f>
        <v>0</v>
      </c>
      <c r="O4623" s="276">
        <f t="shared" si="145"/>
        <v>19.5</v>
      </c>
      <c r="P4623" s="276">
        <f>IF(O4623&lt;($G$6-1),Lähteandmed!$E$45*1.2*1.005*(($G$6-1)-O4623),0)</f>
        <v>0</v>
      </c>
    </row>
    <row r="4624" spans="2:16">
      <c r="B4624" s="113">
        <v>4620</v>
      </c>
      <c r="C4624" s="113">
        <v>20.399999999999999</v>
      </c>
      <c r="D4624" s="276" t="str">
        <f t="shared" si="144"/>
        <v>0</v>
      </c>
      <c r="L4624" s="114">
        <f>IF(C4624&lt;$G$6,Lähteandmed!$E$45*1.2*1.005*($G$6-O4624),0)</f>
        <v>0</v>
      </c>
      <c r="M4624" s="276" t="str">
        <f>IF(($G$4-Lähteandmed!$H$45*(Kraadpäevad!$G$4-Kraadpäevad!C4624))&gt;Lähteandmed!$I$45,($G$4-Lähteandmed!$H$45*(Kraadpäevad!$G$4-Kraadpäevad!C4624)),Lähteandmed!$I$45)</f>
        <v/>
      </c>
      <c r="N4624" s="114">
        <f>IFERROR(($G$4-M4624)/($G$4-C4624),Lähteandmed!$H$45)</f>
        <v>0</v>
      </c>
      <c r="O4624" s="276">
        <f t="shared" si="145"/>
        <v>20.399999999999999</v>
      </c>
      <c r="P4624" s="276">
        <f>IF(O4624&lt;($G$6-1),Lähteandmed!$E$45*1.2*1.005*(($G$6-1)-O4624),0)</f>
        <v>0</v>
      </c>
    </row>
    <row r="4625" spans="2:16">
      <c r="B4625" s="113">
        <v>4621</v>
      </c>
      <c r="C4625" s="113">
        <v>20.8</v>
      </c>
      <c r="D4625" s="276" t="str">
        <f t="shared" si="144"/>
        <v>0</v>
      </c>
      <c r="L4625" s="114">
        <f>IF(C4625&lt;$G$6,Lähteandmed!$E$45*1.2*1.005*($G$6-O4625),0)</f>
        <v>0</v>
      </c>
      <c r="M4625" s="276" t="str">
        <f>IF(($G$4-Lähteandmed!$H$45*(Kraadpäevad!$G$4-Kraadpäevad!C4625))&gt;Lähteandmed!$I$45,($G$4-Lähteandmed!$H$45*(Kraadpäevad!$G$4-Kraadpäevad!C4625)),Lähteandmed!$I$45)</f>
        <v/>
      </c>
      <c r="N4625" s="114">
        <f>IFERROR(($G$4-M4625)/($G$4-C4625),Lähteandmed!$H$45)</f>
        <v>0</v>
      </c>
      <c r="O4625" s="276">
        <f t="shared" si="145"/>
        <v>20.8</v>
      </c>
      <c r="P4625" s="276">
        <f>IF(O4625&lt;($G$6-1),Lähteandmed!$E$45*1.2*1.005*(($G$6-1)-O4625),0)</f>
        <v>0</v>
      </c>
    </row>
    <row r="4626" spans="2:16">
      <c r="B4626" s="113">
        <v>4622</v>
      </c>
      <c r="C4626" s="113">
        <v>21.2</v>
      </c>
      <c r="D4626" s="276" t="str">
        <f t="shared" si="144"/>
        <v>0</v>
      </c>
      <c r="L4626" s="114">
        <f>IF(C4626&lt;$G$6,Lähteandmed!$E$45*1.2*1.005*($G$6-O4626),0)</f>
        <v>0</v>
      </c>
      <c r="M4626" s="276" t="str">
        <f>IF(($G$4-Lähteandmed!$H$45*(Kraadpäevad!$G$4-Kraadpäevad!C4626))&gt;Lähteandmed!$I$45,($G$4-Lähteandmed!$H$45*(Kraadpäevad!$G$4-Kraadpäevad!C4626)),Lähteandmed!$I$45)</f>
        <v/>
      </c>
      <c r="N4626" s="114">
        <f>IFERROR(($G$4-M4626)/($G$4-C4626),Lähteandmed!$H$45)</f>
        <v>0</v>
      </c>
      <c r="O4626" s="276">
        <f t="shared" si="145"/>
        <v>21.2</v>
      </c>
      <c r="P4626" s="276">
        <f>IF(O4626&lt;($G$6-1),Lähteandmed!$E$45*1.2*1.005*(($G$6-1)-O4626),0)</f>
        <v>0</v>
      </c>
    </row>
    <row r="4627" spans="2:16">
      <c r="B4627" s="113">
        <v>4623</v>
      </c>
      <c r="C4627" s="113">
        <v>21.6</v>
      </c>
      <c r="D4627" s="276" t="str">
        <f t="shared" si="144"/>
        <v>0</v>
      </c>
      <c r="L4627" s="114">
        <f>IF(C4627&lt;$G$6,Lähteandmed!$E$45*1.2*1.005*($G$6-O4627),0)</f>
        <v>0</v>
      </c>
      <c r="M4627" s="276" t="str">
        <f>IF(($G$4-Lähteandmed!$H$45*(Kraadpäevad!$G$4-Kraadpäevad!C4627))&gt;Lähteandmed!$I$45,($G$4-Lähteandmed!$H$45*(Kraadpäevad!$G$4-Kraadpäevad!C4627)),Lähteandmed!$I$45)</f>
        <v/>
      </c>
      <c r="N4627" s="114">
        <f>IFERROR(($G$4-M4627)/($G$4-C4627),Lähteandmed!$H$45)</f>
        <v>0</v>
      </c>
      <c r="O4627" s="276">
        <f t="shared" si="145"/>
        <v>21.6</v>
      </c>
      <c r="P4627" s="276">
        <f>IF(O4627&lt;($G$6-1),Lähteandmed!$E$45*1.2*1.005*(($G$6-1)-O4627),0)</f>
        <v>0</v>
      </c>
    </row>
    <row r="4628" spans="2:16">
      <c r="B4628" s="113">
        <v>4624</v>
      </c>
      <c r="C4628" s="113">
        <v>21.6</v>
      </c>
      <c r="D4628" s="276" t="str">
        <f t="shared" si="144"/>
        <v>0</v>
      </c>
      <c r="L4628" s="114">
        <f>IF(C4628&lt;$G$6,Lähteandmed!$E$45*1.2*1.005*($G$6-O4628),0)</f>
        <v>0</v>
      </c>
      <c r="M4628" s="276" t="str">
        <f>IF(($G$4-Lähteandmed!$H$45*(Kraadpäevad!$G$4-Kraadpäevad!C4628))&gt;Lähteandmed!$I$45,($G$4-Lähteandmed!$H$45*(Kraadpäevad!$G$4-Kraadpäevad!C4628)),Lähteandmed!$I$45)</f>
        <v/>
      </c>
      <c r="N4628" s="114">
        <f>IFERROR(($G$4-M4628)/($G$4-C4628),Lähteandmed!$H$45)</f>
        <v>0</v>
      </c>
      <c r="O4628" s="276">
        <f t="shared" si="145"/>
        <v>21.6</v>
      </c>
      <c r="P4628" s="276">
        <f>IF(O4628&lt;($G$6-1),Lähteandmed!$E$45*1.2*1.005*(($G$6-1)-O4628),0)</f>
        <v>0</v>
      </c>
    </row>
    <row r="4629" spans="2:16">
      <c r="B4629" s="113">
        <v>4625</v>
      </c>
      <c r="C4629" s="113">
        <v>21.6</v>
      </c>
      <c r="D4629" s="276" t="str">
        <f t="shared" si="144"/>
        <v>0</v>
      </c>
      <c r="L4629" s="114">
        <f>IF(C4629&lt;$G$6,Lähteandmed!$E$45*1.2*1.005*($G$6-O4629),0)</f>
        <v>0</v>
      </c>
      <c r="M4629" s="276" t="str">
        <f>IF(($G$4-Lähteandmed!$H$45*(Kraadpäevad!$G$4-Kraadpäevad!C4629))&gt;Lähteandmed!$I$45,($G$4-Lähteandmed!$H$45*(Kraadpäevad!$G$4-Kraadpäevad!C4629)),Lähteandmed!$I$45)</f>
        <v/>
      </c>
      <c r="N4629" s="114">
        <f>IFERROR(($G$4-M4629)/($G$4-C4629),Lähteandmed!$H$45)</f>
        <v>0</v>
      </c>
      <c r="O4629" s="276">
        <f t="shared" si="145"/>
        <v>21.6</v>
      </c>
      <c r="P4629" s="276">
        <f>IF(O4629&lt;($G$6-1),Lähteandmed!$E$45*1.2*1.005*(($G$6-1)-O4629),0)</f>
        <v>0</v>
      </c>
    </row>
    <row r="4630" spans="2:16">
      <c r="B4630" s="113">
        <v>4626</v>
      </c>
      <c r="C4630" s="113">
        <v>21.6</v>
      </c>
      <c r="D4630" s="276" t="str">
        <f t="shared" si="144"/>
        <v>0</v>
      </c>
      <c r="L4630" s="114">
        <f>IF(C4630&lt;$G$6,Lähteandmed!$E$45*1.2*1.005*($G$6-O4630),0)</f>
        <v>0</v>
      </c>
      <c r="M4630" s="276" t="str">
        <f>IF(($G$4-Lähteandmed!$H$45*(Kraadpäevad!$G$4-Kraadpäevad!C4630))&gt;Lähteandmed!$I$45,($G$4-Lähteandmed!$H$45*(Kraadpäevad!$G$4-Kraadpäevad!C4630)),Lähteandmed!$I$45)</f>
        <v/>
      </c>
      <c r="N4630" s="114">
        <f>IFERROR(($G$4-M4630)/($G$4-C4630),Lähteandmed!$H$45)</f>
        <v>0</v>
      </c>
      <c r="O4630" s="276">
        <f t="shared" si="145"/>
        <v>21.6</v>
      </c>
      <c r="P4630" s="276">
        <f>IF(O4630&lt;($G$6-1),Lähteandmed!$E$45*1.2*1.005*(($G$6-1)-O4630),0)</f>
        <v>0</v>
      </c>
    </row>
    <row r="4631" spans="2:16">
      <c r="B4631" s="113">
        <v>4627</v>
      </c>
      <c r="C4631" s="113">
        <v>21.5</v>
      </c>
      <c r="D4631" s="276" t="str">
        <f t="shared" si="144"/>
        <v>0</v>
      </c>
      <c r="L4631" s="114">
        <f>IF(C4631&lt;$G$6,Lähteandmed!$E$45*1.2*1.005*($G$6-O4631),0)</f>
        <v>0</v>
      </c>
      <c r="M4631" s="276" t="str">
        <f>IF(($G$4-Lähteandmed!$H$45*(Kraadpäevad!$G$4-Kraadpäevad!C4631))&gt;Lähteandmed!$I$45,($G$4-Lähteandmed!$H$45*(Kraadpäevad!$G$4-Kraadpäevad!C4631)),Lähteandmed!$I$45)</f>
        <v/>
      </c>
      <c r="N4631" s="114">
        <f>IFERROR(($G$4-M4631)/($G$4-C4631),Lähteandmed!$H$45)</f>
        <v>0</v>
      </c>
      <c r="O4631" s="276">
        <f t="shared" si="145"/>
        <v>21.5</v>
      </c>
      <c r="P4631" s="276">
        <f>IF(O4631&lt;($G$6-1),Lähteandmed!$E$45*1.2*1.005*(($G$6-1)-O4631),0)</f>
        <v>0</v>
      </c>
    </row>
    <row r="4632" spans="2:16">
      <c r="B4632" s="113">
        <v>4628</v>
      </c>
      <c r="C4632" s="113">
        <v>21.3</v>
      </c>
      <c r="D4632" s="276" t="str">
        <f t="shared" si="144"/>
        <v>0</v>
      </c>
      <c r="L4632" s="114">
        <f>IF(C4632&lt;$G$6,Lähteandmed!$E$45*1.2*1.005*($G$6-O4632),0)</f>
        <v>0</v>
      </c>
      <c r="M4632" s="276" t="str">
        <f>IF(($G$4-Lähteandmed!$H$45*(Kraadpäevad!$G$4-Kraadpäevad!C4632))&gt;Lähteandmed!$I$45,($G$4-Lähteandmed!$H$45*(Kraadpäevad!$G$4-Kraadpäevad!C4632)),Lähteandmed!$I$45)</f>
        <v/>
      </c>
      <c r="N4632" s="114">
        <f>IFERROR(($G$4-M4632)/($G$4-C4632),Lähteandmed!$H$45)</f>
        <v>0</v>
      </c>
      <c r="O4632" s="276">
        <f t="shared" si="145"/>
        <v>21.3</v>
      </c>
      <c r="P4632" s="276">
        <f>IF(O4632&lt;($G$6-1),Lähteandmed!$E$45*1.2*1.005*(($G$6-1)-O4632),0)</f>
        <v>0</v>
      </c>
    </row>
    <row r="4633" spans="2:16">
      <c r="B4633" s="113">
        <v>4629</v>
      </c>
      <c r="C4633" s="113">
        <v>21.2</v>
      </c>
      <c r="D4633" s="276" t="str">
        <f t="shared" si="144"/>
        <v>0</v>
      </c>
      <c r="L4633" s="114">
        <f>IF(C4633&lt;$G$6,Lähteandmed!$E$45*1.2*1.005*($G$6-O4633),0)</f>
        <v>0</v>
      </c>
      <c r="M4633" s="276" t="str">
        <f>IF(($G$4-Lähteandmed!$H$45*(Kraadpäevad!$G$4-Kraadpäevad!C4633))&gt;Lähteandmed!$I$45,($G$4-Lähteandmed!$H$45*(Kraadpäevad!$G$4-Kraadpäevad!C4633)),Lähteandmed!$I$45)</f>
        <v/>
      </c>
      <c r="N4633" s="114">
        <f>IFERROR(($G$4-M4633)/($G$4-C4633),Lähteandmed!$H$45)</f>
        <v>0</v>
      </c>
      <c r="O4633" s="276">
        <f t="shared" si="145"/>
        <v>21.2</v>
      </c>
      <c r="P4633" s="276">
        <f>IF(O4633&lt;($G$6-1),Lähteandmed!$E$45*1.2*1.005*(($G$6-1)-O4633),0)</f>
        <v>0</v>
      </c>
    </row>
    <row r="4634" spans="2:16">
      <c r="B4634" s="113">
        <v>4630</v>
      </c>
      <c r="C4634" s="113">
        <v>19.7</v>
      </c>
      <c r="D4634" s="276" t="str">
        <f t="shared" si="144"/>
        <v>0</v>
      </c>
      <c r="L4634" s="114">
        <f>IF(C4634&lt;$G$6,Lähteandmed!$E$45*1.2*1.005*($G$6-O4634),0)</f>
        <v>0</v>
      </c>
      <c r="M4634" s="276" t="str">
        <f>IF(($G$4-Lähteandmed!$H$45*(Kraadpäevad!$G$4-Kraadpäevad!C4634))&gt;Lähteandmed!$I$45,($G$4-Lähteandmed!$H$45*(Kraadpäevad!$G$4-Kraadpäevad!C4634)),Lähteandmed!$I$45)</f>
        <v/>
      </c>
      <c r="N4634" s="114">
        <f>IFERROR(($G$4-M4634)/($G$4-C4634),Lähteandmed!$H$45)</f>
        <v>0</v>
      </c>
      <c r="O4634" s="276">
        <f t="shared" si="145"/>
        <v>19.7</v>
      </c>
      <c r="P4634" s="276">
        <f>IF(O4634&lt;($G$6-1),Lähteandmed!$E$45*1.2*1.005*(($G$6-1)-O4634),0)</f>
        <v>0</v>
      </c>
    </row>
    <row r="4635" spans="2:16">
      <c r="B4635" s="113">
        <v>4631</v>
      </c>
      <c r="C4635" s="113">
        <v>18.100000000000001</v>
      </c>
      <c r="D4635" s="276" t="str">
        <f t="shared" si="144"/>
        <v>0</v>
      </c>
      <c r="L4635" s="114">
        <f>IF(C4635&lt;$G$6,Lähteandmed!$E$45*1.2*1.005*($G$6-O4635),0)</f>
        <v>0</v>
      </c>
      <c r="M4635" s="276" t="str">
        <f>IF(($G$4-Lähteandmed!$H$45*(Kraadpäevad!$G$4-Kraadpäevad!C4635))&gt;Lähteandmed!$I$45,($G$4-Lähteandmed!$H$45*(Kraadpäevad!$G$4-Kraadpäevad!C4635)),Lähteandmed!$I$45)</f>
        <v/>
      </c>
      <c r="N4635" s="114">
        <f>IFERROR(($G$4-M4635)/($G$4-C4635),Lähteandmed!$H$45)</f>
        <v>0</v>
      </c>
      <c r="O4635" s="276">
        <f t="shared" si="145"/>
        <v>18.100000000000001</v>
      </c>
      <c r="P4635" s="276">
        <f>IF(O4635&lt;($G$6-1),Lähteandmed!$E$45*1.2*1.005*(($G$6-1)-O4635),0)</f>
        <v>0</v>
      </c>
    </row>
    <row r="4636" spans="2:16">
      <c r="B4636" s="113">
        <v>4632</v>
      </c>
      <c r="C4636" s="113">
        <v>16.600000000000001</v>
      </c>
      <c r="D4636" s="276" t="str">
        <f t="shared" si="144"/>
        <v>0</v>
      </c>
      <c r="L4636" s="114">
        <f>IF(C4636&lt;$G$6,Lähteandmed!$E$45*1.2*1.005*($G$6-O4636),0)</f>
        <v>2.4535828799999972</v>
      </c>
      <c r="M4636" s="276" t="str">
        <f>IF(($G$4-Lähteandmed!$H$45*(Kraadpäevad!$G$4-Kraadpäevad!C4636))&gt;Lähteandmed!$I$45,($G$4-Lähteandmed!$H$45*(Kraadpäevad!$G$4-Kraadpäevad!C4636)),Lähteandmed!$I$45)</f>
        <v/>
      </c>
      <c r="N4636" s="114">
        <f>IFERROR(($G$4-M4636)/($G$4-C4636),Lähteandmed!$H$45)</f>
        <v>0</v>
      </c>
      <c r="O4636" s="276">
        <f t="shared" si="145"/>
        <v>16.600000000000001</v>
      </c>
      <c r="P4636" s="276">
        <f>IF(O4636&lt;($G$6-1),Lähteandmed!$E$45*1.2*1.005*(($G$6-1)-O4636),0)</f>
        <v>0.70102367999999748</v>
      </c>
    </row>
    <row r="4637" spans="2:16">
      <c r="B4637" s="113">
        <v>4633</v>
      </c>
      <c r="C4637" s="113">
        <v>15.3</v>
      </c>
      <c r="D4637" s="276" t="str">
        <f t="shared" si="144"/>
        <v>0</v>
      </c>
      <c r="L4637" s="114">
        <f>IF(C4637&lt;$G$6,Lähteandmed!$E$45*1.2*1.005*($G$6-O4637),0)</f>
        <v>4.7319098399999984</v>
      </c>
      <c r="M4637" s="276" t="str">
        <f>IF(($G$4-Lähteandmed!$H$45*(Kraadpäevad!$G$4-Kraadpäevad!C4637))&gt;Lähteandmed!$I$45,($G$4-Lähteandmed!$H$45*(Kraadpäevad!$G$4-Kraadpäevad!C4637)),Lähteandmed!$I$45)</f>
        <v/>
      </c>
      <c r="N4637" s="114">
        <f>IFERROR(($G$4-M4637)/($G$4-C4637),Lähteandmed!$H$45)</f>
        <v>0</v>
      </c>
      <c r="O4637" s="276">
        <f t="shared" si="145"/>
        <v>15.3</v>
      </c>
      <c r="P4637" s="276">
        <f>IF(O4637&lt;($G$6-1),Lähteandmed!$E$45*1.2*1.005*(($G$6-1)-O4637),0)</f>
        <v>2.9793506399999985</v>
      </c>
    </row>
    <row r="4638" spans="2:16">
      <c r="B4638" s="113">
        <v>4634</v>
      </c>
      <c r="C4638" s="113">
        <v>14.1</v>
      </c>
      <c r="D4638" s="276" t="str">
        <f t="shared" si="144"/>
        <v>0</v>
      </c>
      <c r="L4638" s="114">
        <f>IF(C4638&lt;$G$6,Lähteandmed!$E$45*1.2*1.005*($G$6-O4638),0)</f>
        <v>6.8349808799999998</v>
      </c>
      <c r="M4638" s="276" t="str">
        <f>IF(($G$4-Lähteandmed!$H$45*(Kraadpäevad!$G$4-Kraadpäevad!C4638))&gt;Lähteandmed!$I$45,($G$4-Lähteandmed!$H$45*(Kraadpäevad!$G$4-Kraadpäevad!C4638)),Lähteandmed!$I$45)</f>
        <v/>
      </c>
      <c r="N4638" s="114">
        <f>IFERROR(($G$4-M4638)/($G$4-C4638),Lähteandmed!$H$45)</f>
        <v>0</v>
      </c>
      <c r="O4638" s="276">
        <f t="shared" si="145"/>
        <v>14.1</v>
      </c>
      <c r="P4638" s="276">
        <f>IF(O4638&lt;($G$6-1),Lähteandmed!$E$45*1.2*1.005*(($G$6-1)-O4638),0)</f>
        <v>5.0824216800000004</v>
      </c>
    </row>
    <row r="4639" spans="2:16">
      <c r="B4639" s="113">
        <v>4635</v>
      </c>
      <c r="C4639" s="113">
        <v>12.8</v>
      </c>
      <c r="D4639" s="276" t="str">
        <f t="shared" si="144"/>
        <v>0</v>
      </c>
      <c r="L4639" s="114">
        <f>IF(C4639&lt;$G$6,Lähteandmed!$E$45*1.2*1.005*($G$6-O4639),0)</f>
        <v>9.1133078399999974</v>
      </c>
      <c r="M4639" s="276" t="str">
        <f>IF(($G$4-Lähteandmed!$H$45*(Kraadpäevad!$G$4-Kraadpäevad!C4639))&gt;Lähteandmed!$I$45,($G$4-Lähteandmed!$H$45*(Kraadpäevad!$G$4-Kraadpäevad!C4639)),Lähteandmed!$I$45)</f>
        <v/>
      </c>
      <c r="N4639" s="114">
        <f>IFERROR(($G$4-M4639)/($G$4-C4639),Lähteandmed!$H$45)</f>
        <v>0</v>
      </c>
      <c r="O4639" s="276">
        <f t="shared" si="145"/>
        <v>12.8</v>
      </c>
      <c r="P4639" s="276">
        <f>IF(O4639&lt;($G$6-1),Lähteandmed!$E$45*1.2*1.005*(($G$6-1)-O4639),0)</f>
        <v>7.360748639999998</v>
      </c>
    </row>
    <row r="4640" spans="2:16">
      <c r="B4640" s="113">
        <v>4636</v>
      </c>
      <c r="C4640" s="113">
        <v>12.8</v>
      </c>
      <c r="D4640" s="276" t="str">
        <f t="shared" si="144"/>
        <v>0</v>
      </c>
      <c r="L4640" s="114">
        <f>IF(C4640&lt;$G$6,Lähteandmed!$E$45*1.2*1.005*($G$6-O4640),0)</f>
        <v>9.1133078399999974</v>
      </c>
      <c r="M4640" s="276" t="str">
        <f>IF(($G$4-Lähteandmed!$H$45*(Kraadpäevad!$G$4-Kraadpäevad!C4640))&gt;Lähteandmed!$I$45,($G$4-Lähteandmed!$H$45*(Kraadpäevad!$G$4-Kraadpäevad!C4640)),Lähteandmed!$I$45)</f>
        <v/>
      </c>
      <c r="N4640" s="114">
        <f>IFERROR(($G$4-M4640)/($G$4-C4640),Lähteandmed!$H$45)</f>
        <v>0</v>
      </c>
      <c r="O4640" s="276">
        <f t="shared" si="145"/>
        <v>12.8</v>
      </c>
      <c r="P4640" s="276">
        <f>IF(O4640&lt;($G$6-1),Lähteandmed!$E$45*1.2*1.005*(($G$6-1)-O4640),0)</f>
        <v>7.360748639999998</v>
      </c>
    </row>
    <row r="4641" spans="2:16">
      <c r="B4641" s="113">
        <v>4637</v>
      </c>
      <c r="C4641" s="113">
        <v>12.7</v>
      </c>
      <c r="D4641" s="276" t="str">
        <f t="shared" si="144"/>
        <v>0</v>
      </c>
      <c r="L4641" s="114">
        <f>IF(C4641&lt;$G$6,Lähteandmed!$E$45*1.2*1.005*($G$6-O4641),0)</f>
        <v>9.2885637600000006</v>
      </c>
      <c r="M4641" s="276" t="str">
        <f>IF(($G$4-Lähteandmed!$H$45*(Kraadpäevad!$G$4-Kraadpäevad!C4641))&gt;Lähteandmed!$I$45,($G$4-Lähteandmed!$H$45*(Kraadpäevad!$G$4-Kraadpäevad!C4641)),Lähteandmed!$I$45)</f>
        <v/>
      </c>
      <c r="N4641" s="114">
        <f>IFERROR(($G$4-M4641)/($G$4-C4641),Lähteandmed!$H$45)</f>
        <v>0</v>
      </c>
      <c r="O4641" s="276">
        <f t="shared" si="145"/>
        <v>12.7</v>
      </c>
      <c r="P4641" s="276">
        <f>IF(O4641&lt;($G$6-1),Lähteandmed!$E$45*1.2*1.005*(($G$6-1)-O4641),0)</f>
        <v>7.5360045600000003</v>
      </c>
    </row>
    <row r="4642" spans="2:16">
      <c r="B4642" s="113">
        <v>4638</v>
      </c>
      <c r="C4642" s="113">
        <v>12.7</v>
      </c>
      <c r="D4642" s="276" t="str">
        <f t="shared" si="144"/>
        <v>0</v>
      </c>
      <c r="L4642" s="114">
        <f>IF(C4642&lt;$G$6,Lähteandmed!$E$45*1.2*1.005*($G$6-O4642),0)</f>
        <v>9.2885637600000006</v>
      </c>
      <c r="M4642" s="276" t="str">
        <f>IF(($G$4-Lähteandmed!$H$45*(Kraadpäevad!$G$4-Kraadpäevad!C4642))&gt;Lähteandmed!$I$45,($G$4-Lähteandmed!$H$45*(Kraadpäevad!$G$4-Kraadpäevad!C4642)),Lähteandmed!$I$45)</f>
        <v/>
      </c>
      <c r="N4642" s="114">
        <f>IFERROR(($G$4-M4642)/($G$4-C4642),Lähteandmed!$H$45)</f>
        <v>0</v>
      </c>
      <c r="O4642" s="276">
        <f t="shared" si="145"/>
        <v>12.7</v>
      </c>
      <c r="P4642" s="276">
        <f>IF(O4642&lt;($G$6-1),Lähteandmed!$E$45*1.2*1.005*(($G$6-1)-O4642),0)</f>
        <v>7.5360045600000003</v>
      </c>
    </row>
    <row r="4643" spans="2:16">
      <c r="B4643" s="113">
        <v>4639</v>
      </c>
      <c r="C4643" s="113">
        <v>13.5</v>
      </c>
      <c r="D4643" s="276" t="str">
        <f t="shared" si="144"/>
        <v>0</v>
      </c>
      <c r="L4643" s="114">
        <f>IF(C4643&lt;$G$6,Lähteandmed!$E$45*1.2*1.005*($G$6-O4643),0)</f>
        <v>7.8865163999999996</v>
      </c>
      <c r="M4643" s="276" t="str">
        <f>IF(($G$4-Lähteandmed!$H$45*(Kraadpäevad!$G$4-Kraadpäevad!C4643))&gt;Lähteandmed!$I$45,($G$4-Lähteandmed!$H$45*(Kraadpäevad!$G$4-Kraadpäevad!C4643)),Lähteandmed!$I$45)</f>
        <v/>
      </c>
      <c r="N4643" s="114">
        <f>IFERROR(($G$4-M4643)/($G$4-C4643),Lähteandmed!$H$45)</f>
        <v>0</v>
      </c>
      <c r="O4643" s="276">
        <f t="shared" si="145"/>
        <v>13.5</v>
      </c>
      <c r="P4643" s="276">
        <f>IF(O4643&lt;($G$6-1),Lähteandmed!$E$45*1.2*1.005*(($G$6-1)-O4643),0)</f>
        <v>6.1339571999999993</v>
      </c>
    </row>
    <row r="4644" spans="2:16">
      <c r="B4644" s="113">
        <v>4640</v>
      </c>
      <c r="C4644" s="113">
        <v>14.4</v>
      </c>
      <c r="D4644" s="276" t="str">
        <f t="shared" si="144"/>
        <v>0</v>
      </c>
      <c r="L4644" s="114">
        <f>IF(C4644&lt;$G$6,Lähteandmed!$E$45*1.2*1.005*($G$6-O4644),0)</f>
        <v>6.309213119999999</v>
      </c>
      <c r="M4644" s="276" t="str">
        <f>IF(($G$4-Lähteandmed!$H$45*(Kraadpäevad!$G$4-Kraadpäevad!C4644))&gt;Lähteandmed!$I$45,($G$4-Lähteandmed!$H$45*(Kraadpäevad!$G$4-Kraadpäevad!C4644)),Lähteandmed!$I$45)</f>
        <v/>
      </c>
      <c r="N4644" s="114">
        <f>IFERROR(($G$4-M4644)/($G$4-C4644),Lähteandmed!$H$45)</f>
        <v>0</v>
      </c>
      <c r="O4644" s="276">
        <f t="shared" si="145"/>
        <v>14.4</v>
      </c>
      <c r="P4644" s="276">
        <f>IF(O4644&lt;($G$6-1),Lähteandmed!$E$45*1.2*1.005*(($G$6-1)-O4644),0)</f>
        <v>4.5566539199999987</v>
      </c>
    </row>
    <row r="4645" spans="2:16">
      <c r="B4645" s="113">
        <v>4641</v>
      </c>
      <c r="C4645" s="113">
        <v>15.2</v>
      </c>
      <c r="D4645" s="276" t="str">
        <f t="shared" si="144"/>
        <v>0</v>
      </c>
      <c r="L4645" s="114">
        <f>IF(C4645&lt;$G$6,Lähteandmed!$E$45*1.2*1.005*($G$6-O4645),0)</f>
        <v>4.9071657600000007</v>
      </c>
      <c r="M4645" s="276" t="str">
        <f>IF(($G$4-Lähteandmed!$H$45*(Kraadpäevad!$G$4-Kraadpäevad!C4645))&gt;Lähteandmed!$I$45,($G$4-Lähteandmed!$H$45*(Kraadpäevad!$G$4-Kraadpäevad!C4645)),Lähteandmed!$I$45)</f>
        <v/>
      </c>
      <c r="N4645" s="114">
        <f>IFERROR(($G$4-M4645)/($G$4-C4645),Lähteandmed!$H$45)</f>
        <v>0</v>
      </c>
      <c r="O4645" s="276">
        <f t="shared" si="145"/>
        <v>15.2</v>
      </c>
      <c r="P4645" s="276">
        <f>IF(O4645&lt;($G$6-1),Lähteandmed!$E$45*1.2*1.005*(($G$6-1)-O4645),0)</f>
        <v>3.1546065600000008</v>
      </c>
    </row>
    <row r="4646" spans="2:16">
      <c r="B4646" s="113">
        <v>4642</v>
      </c>
      <c r="C4646" s="113">
        <v>16.3</v>
      </c>
      <c r="D4646" s="276" t="str">
        <f t="shared" si="144"/>
        <v>0</v>
      </c>
      <c r="L4646" s="114">
        <f>IF(C4646&lt;$G$6,Lähteandmed!$E$45*1.2*1.005*($G$6-O4646),0)</f>
        <v>2.9793506399999985</v>
      </c>
      <c r="M4646" s="276" t="str">
        <f>IF(($G$4-Lähteandmed!$H$45*(Kraadpäevad!$G$4-Kraadpäevad!C4646))&gt;Lähteandmed!$I$45,($G$4-Lähteandmed!$H$45*(Kraadpäevad!$G$4-Kraadpäevad!C4646)),Lähteandmed!$I$45)</f>
        <v/>
      </c>
      <c r="N4646" s="114">
        <f>IFERROR(($G$4-M4646)/($G$4-C4646),Lähteandmed!$H$45)</f>
        <v>0</v>
      </c>
      <c r="O4646" s="276">
        <f t="shared" si="145"/>
        <v>16.3</v>
      </c>
      <c r="P4646" s="276">
        <f>IF(O4646&lt;($G$6-1),Lähteandmed!$E$45*1.2*1.005*(($G$6-1)-O4646),0)</f>
        <v>1.2267914399999986</v>
      </c>
    </row>
    <row r="4647" spans="2:16">
      <c r="B4647" s="113">
        <v>4643</v>
      </c>
      <c r="C4647" s="113">
        <v>17.3</v>
      </c>
      <c r="D4647" s="276" t="str">
        <f t="shared" si="144"/>
        <v>0</v>
      </c>
      <c r="L4647" s="114">
        <f>IF(C4647&lt;$G$6,Lähteandmed!$E$45*1.2*1.005*($G$6-O4647),0)</f>
        <v>1.2267914399999986</v>
      </c>
      <c r="M4647" s="276" t="str">
        <f>IF(($G$4-Lähteandmed!$H$45*(Kraadpäevad!$G$4-Kraadpäevad!C4647))&gt;Lähteandmed!$I$45,($G$4-Lähteandmed!$H$45*(Kraadpäevad!$G$4-Kraadpäevad!C4647)),Lähteandmed!$I$45)</f>
        <v/>
      </c>
      <c r="N4647" s="114">
        <f>IFERROR(($G$4-M4647)/($G$4-C4647),Lähteandmed!$H$45)</f>
        <v>0</v>
      </c>
      <c r="O4647" s="276">
        <f t="shared" si="145"/>
        <v>17.3</v>
      </c>
      <c r="P4647" s="276">
        <f>IF(O4647&lt;($G$6-1),Lähteandmed!$E$45*1.2*1.005*(($G$6-1)-O4647),0)</f>
        <v>0</v>
      </c>
    </row>
    <row r="4648" spans="2:16">
      <c r="B4648" s="113">
        <v>4644</v>
      </c>
      <c r="C4648" s="113">
        <v>18.399999999999999</v>
      </c>
      <c r="D4648" s="276" t="str">
        <f t="shared" si="144"/>
        <v>0</v>
      </c>
      <c r="L4648" s="114">
        <f>IF(C4648&lt;$G$6,Lähteandmed!$E$45*1.2*1.005*($G$6-O4648),0)</f>
        <v>0</v>
      </c>
      <c r="M4648" s="276" t="str">
        <f>IF(($G$4-Lähteandmed!$H$45*(Kraadpäevad!$G$4-Kraadpäevad!C4648))&gt;Lähteandmed!$I$45,($G$4-Lähteandmed!$H$45*(Kraadpäevad!$G$4-Kraadpäevad!C4648)),Lähteandmed!$I$45)</f>
        <v/>
      </c>
      <c r="N4648" s="114">
        <f>IFERROR(($G$4-M4648)/($G$4-C4648),Lähteandmed!$H$45)</f>
        <v>0</v>
      </c>
      <c r="O4648" s="276">
        <f t="shared" si="145"/>
        <v>18.399999999999999</v>
      </c>
      <c r="P4648" s="276">
        <f>IF(O4648&lt;($G$6-1),Lähteandmed!$E$45*1.2*1.005*(($G$6-1)-O4648),0)</f>
        <v>0</v>
      </c>
    </row>
    <row r="4649" spans="2:16">
      <c r="B4649" s="113">
        <v>4645</v>
      </c>
      <c r="C4649" s="113">
        <v>20</v>
      </c>
      <c r="D4649" s="276" t="str">
        <f t="shared" si="144"/>
        <v>0</v>
      </c>
      <c r="L4649" s="114">
        <f>IF(C4649&lt;$G$6,Lähteandmed!$E$45*1.2*1.005*($G$6-O4649),0)</f>
        <v>0</v>
      </c>
      <c r="M4649" s="276" t="str">
        <f>IF(($G$4-Lähteandmed!$H$45*(Kraadpäevad!$G$4-Kraadpäevad!C4649))&gt;Lähteandmed!$I$45,($G$4-Lähteandmed!$H$45*(Kraadpäevad!$G$4-Kraadpäevad!C4649)),Lähteandmed!$I$45)</f>
        <v/>
      </c>
      <c r="N4649" s="114">
        <f>IFERROR(($G$4-M4649)/($G$4-C4649),Lähteandmed!$H$45)</f>
        <v>0</v>
      </c>
      <c r="O4649" s="276">
        <f t="shared" si="145"/>
        <v>20</v>
      </c>
      <c r="P4649" s="276">
        <f>IF(O4649&lt;($G$6-1),Lähteandmed!$E$45*1.2*1.005*(($G$6-1)-O4649),0)</f>
        <v>0</v>
      </c>
    </row>
    <row r="4650" spans="2:16">
      <c r="B4650" s="113">
        <v>4646</v>
      </c>
      <c r="C4650" s="113">
        <v>21.6</v>
      </c>
      <c r="D4650" s="276" t="str">
        <f t="shared" si="144"/>
        <v>0</v>
      </c>
      <c r="L4650" s="114">
        <f>IF(C4650&lt;$G$6,Lähteandmed!$E$45*1.2*1.005*($G$6-O4650),0)</f>
        <v>0</v>
      </c>
      <c r="M4650" s="276" t="str">
        <f>IF(($G$4-Lähteandmed!$H$45*(Kraadpäevad!$G$4-Kraadpäevad!C4650))&gt;Lähteandmed!$I$45,($G$4-Lähteandmed!$H$45*(Kraadpäevad!$G$4-Kraadpäevad!C4650)),Lähteandmed!$I$45)</f>
        <v/>
      </c>
      <c r="N4650" s="114">
        <f>IFERROR(($G$4-M4650)/($G$4-C4650),Lähteandmed!$H$45)</f>
        <v>0</v>
      </c>
      <c r="O4650" s="276">
        <f t="shared" si="145"/>
        <v>21.6</v>
      </c>
      <c r="P4650" s="276">
        <f>IF(O4650&lt;($G$6-1),Lähteandmed!$E$45*1.2*1.005*(($G$6-1)-O4650),0)</f>
        <v>0</v>
      </c>
    </row>
    <row r="4651" spans="2:16">
      <c r="B4651" s="113">
        <v>4647</v>
      </c>
      <c r="C4651" s="113">
        <v>23.2</v>
      </c>
      <c r="D4651" s="276" t="str">
        <f t="shared" si="144"/>
        <v>0</v>
      </c>
      <c r="L4651" s="114">
        <f>IF(C4651&lt;$G$6,Lähteandmed!$E$45*1.2*1.005*($G$6-O4651),0)</f>
        <v>0</v>
      </c>
      <c r="M4651" s="276" t="str">
        <f>IF(($G$4-Lähteandmed!$H$45*(Kraadpäevad!$G$4-Kraadpäevad!C4651))&gt;Lähteandmed!$I$45,($G$4-Lähteandmed!$H$45*(Kraadpäevad!$G$4-Kraadpäevad!C4651)),Lähteandmed!$I$45)</f>
        <v/>
      </c>
      <c r="N4651" s="114">
        <f>IFERROR(($G$4-M4651)/($G$4-C4651),Lähteandmed!$H$45)</f>
        <v>0</v>
      </c>
      <c r="O4651" s="276">
        <f t="shared" si="145"/>
        <v>23.2</v>
      </c>
      <c r="P4651" s="276">
        <f>IF(O4651&lt;($G$6-1),Lähteandmed!$E$45*1.2*1.005*(($G$6-1)-O4651),0)</f>
        <v>0</v>
      </c>
    </row>
    <row r="4652" spans="2:16">
      <c r="B4652" s="113">
        <v>4648</v>
      </c>
      <c r="C4652" s="113">
        <v>23</v>
      </c>
      <c r="D4652" s="276" t="str">
        <f t="shared" si="144"/>
        <v>0</v>
      </c>
      <c r="L4652" s="114">
        <f>IF(C4652&lt;$G$6,Lähteandmed!$E$45*1.2*1.005*($G$6-O4652),0)</f>
        <v>0</v>
      </c>
      <c r="M4652" s="276" t="str">
        <f>IF(($G$4-Lähteandmed!$H$45*(Kraadpäevad!$G$4-Kraadpäevad!C4652))&gt;Lähteandmed!$I$45,($G$4-Lähteandmed!$H$45*(Kraadpäevad!$G$4-Kraadpäevad!C4652)),Lähteandmed!$I$45)</f>
        <v/>
      </c>
      <c r="N4652" s="114">
        <f>IFERROR(($G$4-M4652)/($G$4-C4652),Lähteandmed!$H$45)</f>
        <v>0</v>
      </c>
      <c r="O4652" s="276">
        <f t="shared" si="145"/>
        <v>23</v>
      </c>
      <c r="P4652" s="276">
        <f>IF(O4652&lt;($G$6-1),Lähteandmed!$E$45*1.2*1.005*(($G$6-1)-O4652),0)</f>
        <v>0</v>
      </c>
    </row>
    <row r="4653" spans="2:16">
      <c r="B4653" s="113">
        <v>4649</v>
      </c>
      <c r="C4653" s="113">
        <v>22.9</v>
      </c>
      <c r="D4653" s="276" t="str">
        <f t="shared" si="144"/>
        <v>0</v>
      </c>
      <c r="L4653" s="114">
        <f>IF(C4653&lt;$G$6,Lähteandmed!$E$45*1.2*1.005*($G$6-O4653),0)</f>
        <v>0</v>
      </c>
      <c r="M4653" s="276" t="str">
        <f>IF(($G$4-Lähteandmed!$H$45*(Kraadpäevad!$G$4-Kraadpäevad!C4653))&gt;Lähteandmed!$I$45,($G$4-Lähteandmed!$H$45*(Kraadpäevad!$G$4-Kraadpäevad!C4653)),Lähteandmed!$I$45)</f>
        <v/>
      </c>
      <c r="N4653" s="114">
        <f>IFERROR(($G$4-M4653)/($G$4-C4653),Lähteandmed!$H$45)</f>
        <v>0</v>
      </c>
      <c r="O4653" s="276">
        <f t="shared" si="145"/>
        <v>22.9</v>
      </c>
      <c r="P4653" s="276">
        <f>IF(O4653&lt;($G$6-1),Lähteandmed!$E$45*1.2*1.005*(($G$6-1)-O4653),0)</f>
        <v>0</v>
      </c>
    </row>
    <row r="4654" spans="2:16">
      <c r="B4654" s="113">
        <v>4650</v>
      </c>
      <c r="C4654" s="113">
        <v>22.7</v>
      </c>
      <c r="D4654" s="276" t="str">
        <f t="shared" si="144"/>
        <v>0</v>
      </c>
      <c r="L4654" s="114">
        <f>IF(C4654&lt;$G$6,Lähteandmed!$E$45*1.2*1.005*($G$6-O4654),0)</f>
        <v>0</v>
      </c>
      <c r="M4654" s="276" t="str">
        <f>IF(($G$4-Lähteandmed!$H$45*(Kraadpäevad!$G$4-Kraadpäevad!C4654))&gt;Lähteandmed!$I$45,($G$4-Lähteandmed!$H$45*(Kraadpäevad!$G$4-Kraadpäevad!C4654)),Lähteandmed!$I$45)</f>
        <v/>
      </c>
      <c r="N4654" s="114">
        <f>IFERROR(($G$4-M4654)/($G$4-C4654),Lähteandmed!$H$45)</f>
        <v>0</v>
      </c>
      <c r="O4654" s="276">
        <f t="shared" si="145"/>
        <v>22.7</v>
      </c>
      <c r="P4654" s="276">
        <f>IF(O4654&lt;($G$6-1),Lähteandmed!$E$45*1.2*1.005*(($G$6-1)-O4654),0)</f>
        <v>0</v>
      </c>
    </row>
    <row r="4655" spans="2:16">
      <c r="B4655" s="113">
        <v>4651</v>
      </c>
      <c r="C4655" s="113">
        <v>22.1</v>
      </c>
      <c r="D4655" s="276" t="str">
        <f t="shared" si="144"/>
        <v>0</v>
      </c>
      <c r="L4655" s="114">
        <f>IF(C4655&lt;$G$6,Lähteandmed!$E$45*1.2*1.005*($G$6-O4655),0)</f>
        <v>0</v>
      </c>
      <c r="M4655" s="276" t="str">
        <f>IF(($G$4-Lähteandmed!$H$45*(Kraadpäevad!$G$4-Kraadpäevad!C4655))&gt;Lähteandmed!$I$45,($G$4-Lähteandmed!$H$45*(Kraadpäevad!$G$4-Kraadpäevad!C4655)),Lähteandmed!$I$45)</f>
        <v/>
      </c>
      <c r="N4655" s="114">
        <f>IFERROR(($G$4-M4655)/($G$4-C4655),Lähteandmed!$H$45)</f>
        <v>0</v>
      </c>
      <c r="O4655" s="276">
        <f t="shared" si="145"/>
        <v>22.1</v>
      </c>
      <c r="P4655" s="276">
        <f>IF(O4655&lt;($G$6-1),Lähteandmed!$E$45*1.2*1.005*(($G$6-1)-O4655),0)</f>
        <v>0</v>
      </c>
    </row>
    <row r="4656" spans="2:16">
      <c r="B4656" s="113">
        <v>4652</v>
      </c>
      <c r="C4656" s="113">
        <v>21.4</v>
      </c>
      <c r="D4656" s="276" t="str">
        <f t="shared" si="144"/>
        <v>0</v>
      </c>
      <c r="L4656" s="114">
        <f>IF(C4656&lt;$G$6,Lähteandmed!$E$45*1.2*1.005*($G$6-O4656),0)</f>
        <v>0</v>
      </c>
      <c r="M4656" s="276" t="str">
        <f>IF(($G$4-Lähteandmed!$H$45*(Kraadpäevad!$G$4-Kraadpäevad!C4656))&gt;Lähteandmed!$I$45,($G$4-Lähteandmed!$H$45*(Kraadpäevad!$G$4-Kraadpäevad!C4656)),Lähteandmed!$I$45)</f>
        <v/>
      </c>
      <c r="N4656" s="114">
        <f>IFERROR(($G$4-M4656)/($G$4-C4656),Lähteandmed!$H$45)</f>
        <v>0</v>
      </c>
      <c r="O4656" s="276">
        <f t="shared" si="145"/>
        <v>21.4</v>
      </c>
      <c r="P4656" s="276">
        <f>IF(O4656&lt;($G$6-1),Lähteandmed!$E$45*1.2*1.005*(($G$6-1)-O4656),0)</f>
        <v>0</v>
      </c>
    </row>
    <row r="4657" spans="2:16">
      <c r="B4657" s="113">
        <v>4653</v>
      </c>
      <c r="C4657" s="113">
        <v>20.8</v>
      </c>
      <c r="D4657" s="276" t="str">
        <f t="shared" si="144"/>
        <v>0</v>
      </c>
      <c r="L4657" s="114">
        <f>IF(C4657&lt;$G$6,Lähteandmed!$E$45*1.2*1.005*($G$6-O4657),0)</f>
        <v>0</v>
      </c>
      <c r="M4657" s="276" t="str">
        <f>IF(($G$4-Lähteandmed!$H$45*(Kraadpäevad!$G$4-Kraadpäevad!C4657))&gt;Lähteandmed!$I$45,($G$4-Lähteandmed!$H$45*(Kraadpäevad!$G$4-Kraadpäevad!C4657)),Lähteandmed!$I$45)</f>
        <v/>
      </c>
      <c r="N4657" s="114">
        <f>IFERROR(($G$4-M4657)/($G$4-C4657),Lähteandmed!$H$45)</f>
        <v>0</v>
      </c>
      <c r="O4657" s="276">
        <f t="shared" si="145"/>
        <v>20.8</v>
      </c>
      <c r="P4657" s="276">
        <f>IF(O4657&lt;($G$6-1),Lähteandmed!$E$45*1.2*1.005*(($G$6-1)-O4657),0)</f>
        <v>0</v>
      </c>
    </row>
    <row r="4658" spans="2:16">
      <c r="B4658" s="113">
        <v>4654</v>
      </c>
      <c r="C4658" s="113">
        <v>19.399999999999999</v>
      </c>
      <c r="D4658" s="276" t="str">
        <f t="shared" si="144"/>
        <v>0</v>
      </c>
      <c r="L4658" s="114">
        <f>IF(C4658&lt;$G$6,Lähteandmed!$E$45*1.2*1.005*($G$6-O4658),0)</f>
        <v>0</v>
      </c>
      <c r="M4658" s="276" t="str">
        <f>IF(($G$4-Lähteandmed!$H$45*(Kraadpäevad!$G$4-Kraadpäevad!C4658))&gt;Lähteandmed!$I$45,($G$4-Lähteandmed!$H$45*(Kraadpäevad!$G$4-Kraadpäevad!C4658)),Lähteandmed!$I$45)</f>
        <v/>
      </c>
      <c r="N4658" s="114">
        <f>IFERROR(($G$4-M4658)/($G$4-C4658),Lähteandmed!$H$45)</f>
        <v>0</v>
      </c>
      <c r="O4658" s="276">
        <f t="shared" si="145"/>
        <v>19.399999999999999</v>
      </c>
      <c r="P4658" s="276">
        <f>IF(O4658&lt;($G$6-1),Lähteandmed!$E$45*1.2*1.005*(($G$6-1)-O4658),0)</f>
        <v>0</v>
      </c>
    </row>
    <row r="4659" spans="2:16">
      <c r="B4659" s="113">
        <v>4655</v>
      </c>
      <c r="C4659" s="113">
        <v>18.100000000000001</v>
      </c>
      <c r="D4659" s="276" t="str">
        <f t="shared" si="144"/>
        <v>0</v>
      </c>
      <c r="L4659" s="114">
        <f>IF(C4659&lt;$G$6,Lähteandmed!$E$45*1.2*1.005*($G$6-O4659),0)</f>
        <v>0</v>
      </c>
      <c r="M4659" s="276" t="str">
        <f>IF(($G$4-Lähteandmed!$H$45*(Kraadpäevad!$G$4-Kraadpäevad!C4659))&gt;Lähteandmed!$I$45,($G$4-Lähteandmed!$H$45*(Kraadpäevad!$G$4-Kraadpäevad!C4659)),Lähteandmed!$I$45)</f>
        <v/>
      </c>
      <c r="N4659" s="114">
        <f>IFERROR(($G$4-M4659)/($G$4-C4659),Lähteandmed!$H$45)</f>
        <v>0</v>
      </c>
      <c r="O4659" s="276">
        <f t="shared" si="145"/>
        <v>18.100000000000001</v>
      </c>
      <c r="P4659" s="276">
        <f>IF(O4659&lt;($G$6-1),Lähteandmed!$E$45*1.2*1.005*(($G$6-1)-O4659),0)</f>
        <v>0</v>
      </c>
    </row>
    <row r="4660" spans="2:16">
      <c r="B4660" s="113">
        <v>4656</v>
      </c>
      <c r="C4660" s="113">
        <v>16.7</v>
      </c>
      <c r="D4660" s="276" t="str">
        <f t="shared" si="144"/>
        <v>0</v>
      </c>
      <c r="L4660" s="114">
        <f>IF(C4660&lt;$G$6,Lähteandmed!$E$45*1.2*1.005*($G$6-O4660),0)</f>
        <v>2.2783269600000011</v>
      </c>
      <c r="M4660" s="276" t="str">
        <f>IF(($G$4-Lähteandmed!$H$45*(Kraadpäevad!$G$4-Kraadpäevad!C4660))&gt;Lähteandmed!$I$45,($G$4-Lähteandmed!$H$45*(Kraadpäevad!$G$4-Kraadpäevad!C4660)),Lähteandmed!$I$45)</f>
        <v/>
      </c>
      <c r="N4660" s="114">
        <f>IFERROR(($G$4-M4660)/($G$4-C4660),Lähteandmed!$H$45)</f>
        <v>0</v>
      </c>
      <c r="O4660" s="276">
        <f t="shared" si="145"/>
        <v>16.7</v>
      </c>
      <c r="P4660" s="276">
        <f>IF(O4660&lt;($G$6-1),Lähteandmed!$E$45*1.2*1.005*(($G$6-1)-O4660),0)</f>
        <v>0.52576776000000125</v>
      </c>
    </row>
    <row r="4661" spans="2:16">
      <c r="B4661" s="113">
        <v>4657</v>
      </c>
      <c r="C4661" s="113">
        <v>16.399999999999999</v>
      </c>
      <c r="D4661" s="276" t="str">
        <f t="shared" si="144"/>
        <v>0</v>
      </c>
      <c r="L4661" s="114">
        <f>IF(C4661&lt;$G$6,Lähteandmed!$E$45*1.2*1.005*($G$6-O4661),0)</f>
        <v>2.8040947200000024</v>
      </c>
      <c r="M4661" s="276" t="str">
        <f>IF(($G$4-Lähteandmed!$H$45*(Kraadpäevad!$G$4-Kraadpäevad!C4661))&gt;Lähteandmed!$I$45,($G$4-Lähteandmed!$H$45*(Kraadpäevad!$G$4-Kraadpäevad!C4661)),Lähteandmed!$I$45)</f>
        <v/>
      </c>
      <c r="N4661" s="114">
        <f>IFERROR(($G$4-M4661)/($G$4-C4661),Lähteandmed!$H$45)</f>
        <v>0</v>
      </c>
      <c r="O4661" s="276">
        <f t="shared" si="145"/>
        <v>16.399999999999999</v>
      </c>
      <c r="P4661" s="276">
        <f>IF(O4661&lt;($G$6-1),Lähteandmed!$E$45*1.2*1.005*(($G$6-1)-O4661),0)</f>
        <v>1.0515355200000025</v>
      </c>
    </row>
    <row r="4662" spans="2:16">
      <c r="B4662" s="113">
        <v>4658</v>
      </c>
      <c r="C4662" s="113">
        <v>16.2</v>
      </c>
      <c r="D4662" s="276" t="str">
        <f t="shared" si="144"/>
        <v>0</v>
      </c>
      <c r="L4662" s="114">
        <f>IF(C4662&lt;$G$6,Lähteandmed!$E$45*1.2*1.005*($G$6-O4662),0)</f>
        <v>3.1546065600000008</v>
      </c>
      <c r="M4662" s="276" t="str">
        <f>IF(($G$4-Lähteandmed!$H$45*(Kraadpäevad!$G$4-Kraadpäevad!C4662))&gt;Lähteandmed!$I$45,($G$4-Lähteandmed!$H$45*(Kraadpäevad!$G$4-Kraadpäevad!C4662)),Lähteandmed!$I$45)</f>
        <v/>
      </c>
      <c r="N4662" s="114">
        <f>IFERROR(($G$4-M4662)/($G$4-C4662),Lähteandmed!$H$45)</f>
        <v>0</v>
      </c>
      <c r="O4662" s="276">
        <f t="shared" si="145"/>
        <v>16.2</v>
      </c>
      <c r="P4662" s="276">
        <f>IF(O4662&lt;($G$6-1),Lähteandmed!$E$45*1.2*1.005*(($G$6-1)-O4662),0)</f>
        <v>1.4020473600000012</v>
      </c>
    </row>
    <row r="4663" spans="2:16">
      <c r="B4663" s="113">
        <v>4659</v>
      </c>
      <c r="C4663" s="113">
        <v>15.9</v>
      </c>
      <c r="D4663" s="276" t="str">
        <f t="shared" si="144"/>
        <v>0</v>
      </c>
      <c r="L4663" s="114">
        <f>IF(C4663&lt;$G$6,Lähteandmed!$E$45*1.2*1.005*($G$6-O4663),0)</f>
        <v>3.680374319999999</v>
      </c>
      <c r="M4663" s="276" t="str">
        <f>IF(($G$4-Lähteandmed!$H$45*(Kraadpäevad!$G$4-Kraadpäevad!C4663))&gt;Lähteandmed!$I$45,($G$4-Lähteandmed!$H$45*(Kraadpäevad!$G$4-Kraadpäevad!C4663)),Lähteandmed!$I$45)</f>
        <v/>
      </c>
      <c r="N4663" s="114">
        <f>IFERROR(($G$4-M4663)/($G$4-C4663),Lähteandmed!$H$45)</f>
        <v>0</v>
      </c>
      <c r="O4663" s="276">
        <f t="shared" si="145"/>
        <v>15.9</v>
      </c>
      <c r="P4663" s="276">
        <f>IF(O4663&lt;($G$6-1),Lähteandmed!$E$45*1.2*1.005*(($G$6-1)-O4663),0)</f>
        <v>1.9278151199999993</v>
      </c>
    </row>
    <row r="4664" spans="2:16">
      <c r="B4664" s="113">
        <v>4660</v>
      </c>
      <c r="C4664" s="113">
        <v>15.9</v>
      </c>
      <c r="D4664" s="276" t="str">
        <f t="shared" si="144"/>
        <v>0</v>
      </c>
      <c r="L4664" s="114">
        <f>IF(C4664&lt;$G$6,Lähteandmed!$E$45*1.2*1.005*($G$6-O4664),0)</f>
        <v>3.680374319999999</v>
      </c>
      <c r="M4664" s="276" t="str">
        <f>IF(($G$4-Lähteandmed!$H$45*(Kraadpäevad!$G$4-Kraadpäevad!C4664))&gt;Lähteandmed!$I$45,($G$4-Lähteandmed!$H$45*(Kraadpäevad!$G$4-Kraadpäevad!C4664)),Lähteandmed!$I$45)</f>
        <v/>
      </c>
      <c r="N4664" s="114">
        <f>IFERROR(($G$4-M4664)/($G$4-C4664),Lähteandmed!$H$45)</f>
        <v>0</v>
      </c>
      <c r="O4664" s="276">
        <f t="shared" si="145"/>
        <v>15.9</v>
      </c>
      <c r="P4664" s="276">
        <f>IF(O4664&lt;($G$6-1),Lähteandmed!$E$45*1.2*1.005*(($G$6-1)-O4664),0)</f>
        <v>1.9278151199999993</v>
      </c>
    </row>
    <row r="4665" spans="2:16">
      <c r="B4665" s="113">
        <v>4661</v>
      </c>
      <c r="C4665" s="113">
        <v>15.8</v>
      </c>
      <c r="D4665" s="276" t="str">
        <f t="shared" si="144"/>
        <v>0</v>
      </c>
      <c r="L4665" s="114">
        <f>IF(C4665&lt;$G$6,Lähteandmed!$E$45*1.2*1.005*($G$6-O4665),0)</f>
        <v>3.8556302399999987</v>
      </c>
      <c r="M4665" s="276" t="str">
        <f>IF(($G$4-Lähteandmed!$H$45*(Kraadpäevad!$G$4-Kraadpäevad!C4665))&gt;Lähteandmed!$I$45,($G$4-Lähteandmed!$H$45*(Kraadpäevad!$G$4-Kraadpäevad!C4665)),Lähteandmed!$I$45)</f>
        <v/>
      </c>
      <c r="N4665" s="114">
        <f>IFERROR(($G$4-M4665)/($G$4-C4665),Lähteandmed!$H$45)</f>
        <v>0</v>
      </c>
      <c r="O4665" s="276">
        <f t="shared" si="145"/>
        <v>15.8</v>
      </c>
      <c r="P4665" s="276">
        <f>IF(O4665&lt;($G$6-1),Lähteandmed!$E$45*1.2*1.005*(($G$6-1)-O4665),0)</f>
        <v>2.1030710399999988</v>
      </c>
    </row>
    <row r="4666" spans="2:16">
      <c r="B4666" s="113">
        <v>4662</v>
      </c>
      <c r="C4666" s="113">
        <v>15.8</v>
      </c>
      <c r="D4666" s="276" t="str">
        <f t="shared" si="144"/>
        <v>0</v>
      </c>
      <c r="L4666" s="114">
        <f>IF(C4666&lt;$G$6,Lähteandmed!$E$45*1.2*1.005*($G$6-O4666),0)</f>
        <v>3.8556302399999987</v>
      </c>
      <c r="M4666" s="276" t="str">
        <f>IF(($G$4-Lähteandmed!$H$45*(Kraadpäevad!$G$4-Kraadpäevad!C4666))&gt;Lähteandmed!$I$45,($G$4-Lähteandmed!$H$45*(Kraadpäevad!$G$4-Kraadpäevad!C4666)),Lähteandmed!$I$45)</f>
        <v/>
      </c>
      <c r="N4666" s="114">
        <f>IFERROR(($G$4-M4666)/($G$4-C4666),Lähteandmed!$H$45)</f>
        <v>0</v>
      </c>
      <c r="O4666" s="276">
        <f t="shared" si="145"/>
        <v>15.8</v>
      </c>
      <c r="P4666" s="276">
        <f>IF(O4666&lt;($G$6-1),Lähteandmed!$E$45*1.2*1.005*(($G$6-1)-O4666),0)</f>
        <v>2.1030710399999988</v>
      </c>
    </row>
    <row r="4667" spans="2:16">
      <c r="B4667" s="113">
        <v>4663</v>
      </c>
      <c r="C4667" s="113">
        <v>16.8</v>
      </c>
      <c r="D4667" s="276" t="str">
        <f t="shared" si="144"/>
        <v>0</v>
      </c>
      <c r="L4667" s="114">
        <f>IF(C4667&lt;$G$6,Lähteandmed!$E$45*1.2*1.005*($G$6-O4667),0)</f>
        <v>2.1030710399999988</v>
      </c>
      <c r="M4667" s="276" t="str">
        <f>IF(($G$4-Lähteandmed!$H$45*(Kraadpäevad!$G$4-Kraadpäevad!C4667))&gt;Lähteandmed!$I$45,($G$4-Lähteandmed!$H$45*(Kraadpäevad!$G$4-Kraadpäevad!C4667)),Lähteandmed!$I$45)</f>
        <v/>
      </c>
      <c r="N4667" s="114">
        <f>IFERROR(($G$4-M4667)/($G$4-C4667),Lähteandmed!$H$45)</f>
        <v>0</v>
      </c>
      <c r="O4667" s="276">
        <f t="shared" si="145"/>
        <v>16.8</v>
      </c>
      <c r="P4667" s="276">
        <f>IF(O4667&lt;($G$6-1),Lähteandmed!$E$45*1.2*1.005*(($G$6-1)-O4667),0)</f>
        <v>0.35051183999999874</v>
      </c>
    </row>
    <row r="4668" spans="2:16">
      <c r="B4668" s="113">
        <v>4664</v>
      </c>
      <c r="C4668" s="113">
        <v>17.8</v>
      </c>
      <c r="D4668" s="276" t="str">
        <f t="shared" si="144"/>
        <v>0</v>
      </c>
      <c r="L4668" s="114">
        <f>IF(C4668&lt;$G$6,Lähteandmed!$E$45*1.2*1.005*($G$6-O4668),0)</f>
        <v>0.35051183999999874</v>
      </c>
      <c r="M4668" s="276" t="str">
        <f>IF(($G$4-Lähteandmed!$H$45*(Kraadpäevad!$G$4-Kraadpäevad!C4668))&gt;Lähteandmed!$I$45,($G$4-Lähteandmed!$H$45*(Kraadpäevad!$G$4-Kraadpäevad!C4668)),Lähteandmed!$I$45)</f>
        <v/>
      </c>
      <c r="N4668" s="114">
        <f>IFERROR(($G$4-M4668)/($G$4-C4668),Lähteandmed!$H$45)</f>
        <v>0</v>
      </c>
      <c r="O4668" s="276">
        <f t="shared" si="145"/>
        <v>17.8</v>
      </c>
      <c r="P4668" s="276">
        <f>IF(O4668&lt;($G$6-1),Lähteandmed!$E$45*1.2*1.005*(($G$6-1)-O4668),0)</f>
        <v>0</v>
      </c>
    </row>
    <row r="4669" spans="2:16">
      <c r="B4669" s="113">
        <v>4665</v>
      </c>
      <c r="C4669" s="113">
        <v>18.8</v>
      </c>
      <c r="D4669" s="276" t="str">
        <f t="shared" si="144"/>
        <v>0</v>
      </c>
      <c r="L4669" s="114">
        <f>IF(C4669&lt;$G$6,Lähteandmed!$E$45*1.2*1.005*($G$6-O4669),0)</f>
        <v>0</v>
      </c>
      <c r="M4669" s="276" t="str">
        <f>IF(($G$4-Lähteandmed!$H$45*(Kraadpäevad!$G$4-Kraadpäevad!C4669))&gt;Lähteandmed!$I$45,($G$4-Lähteandmed!$H$45*(Kraadpäevad!$G$4-Kraadpäevad!C4669)),Lähteandmed!$I$45)</f>
        <v/>
      </c>
      <c r="N4669" s="114">
        <f>IFERROR(($G$4-M4669)/($G$4-C4669),Lähteandmed!$H$45)</f>
        <v>0</v>
      </c>
      <c r="O4669" s="276">
        <f t="shared" si="145"/>
        <v>18.8</v>
      </c>
      <c r="P4669" s="276">
        <f>IF(O4669&lt;($G$6-1),Lähteandmed!$E$45*1.2*1.005*(($G$6-1)-O4669),0)</f>
        <v>0</v>
      </c>
    </row>
    <row r="4670" spans="2:16">
      <c r="B4670" s="113">
        <v>4666</v>
      </c>
      <c r="C4670" s="113">
        <v>19</v>
      </c>
      <c r="D4670" s="276" t="str">
        <f t="shared" si="144"/>
        <v>0</v>
      </c>
      <c r="L4670" s="114">
        <f>IF(C4670&lt;$G$6,Lähteandmed!$E$45*1.2*1.005*($G$6-O4670),0)</f>
        <v>0</v>
      </c>
      <c r="M4670" s="276" t="str">
        <f>IF(($G$4-Lähteandmed!$H$45*(Kraadpäevad!$G$4-Kraadpäevad!C4670))&gt;Lähteandmed!$I$45,($G$4-Lähteandmed!$H$45*(Kraadpäevad!$G$4-Kraadpäevad!C4670)),Lähteandmed!$I$45)</f>
        <v/>
      </c>
      <c r="N4670" s="114">
        <f>IFERROR(($G$4-M4670)/($G$4-C4670),Lähteandmed!$H$45)</f>
        <v>0</v>
      </c>
      <c r="O4670" s="276">
        <f t="shared" si="145"/>
        <v>19</v>
      </c>
      <c r="P4670" s="276">
        <f>IF(O4670&lt;($G$6-1),Lähteandmed!$E$45*1.2*1.005*(($G$6-1)-O4670),0)</f>
        <v>0</v>
      </c>
    </row>
    <row r="4671" spans="2:16">
      <c r="B4671" s="113">
        <v>4667</v>
      </c>
      <c r="C4671" s="113">
        <v>19.100000000000001</v>
      </c>
      <c r="D4671" s="276" t="str">
        <f t="shared" si="144"/>
        <v>0</v>
      </c>
      <c r="L4671" s="114">
        <f>IF(C4671&lt;$G$6,Lähteandmed!$E$45*1.2*1.005*($G$6-O4671),0)</f>
        <v>0</v>
      </c>
      <c r="M4671" s="276" t="str">
        <f>IF(($G$4-Lähteandmed!$H$45*(Kraadpäevad!$G$4-Kraadpäevad!C4671))&gt;Lähteandmed!$I$45,($G$4-Lähteandmed!$H$45*(Kraadpäevad!$G$4-Kraadpäevad!C4671)),Lähteandmed!$I$45)</f>
        <v/>
      </c>
      <c r="N4671" s="114">
        <f>IFERROR(($G$4-M4671)/($G$4-C4671),Lähteandmed!$H$45)</f>
        <v>0</v>
      </c>
      <c r="O4671" s="276">
        <f t="shared" si="145"/>
        <v>19.100000000000001</v>
      </c>
      <c r="P4671" s="276">
        <f>IF(O4671&lt;($G$6-1),Lähteandmed!$E$45*1.2*1.005*(($G$6-1)-O4671),0)</f>
        <v>0</v>
      </c>
    </row>
    <row r="4672" spans="2:16">
      <c r="B4672" s="113">
        <v>4668</v>
      </c>
      <c r="C4672" s="113">
        <v>19.3</v>
      </c>
      <c r="D4672" s="276" t="str">
        <f t="shared" si="144"/>
        <v>0</v>
      </c>
      <c r="L4672" s="114">
        <f>IF(C4672&lt;$G$6,Lähteandmed!$E$45*1.2*1.005*($G$6-O4672),0)</f>
        <v>0</v>
      </c>
      <c r="M4672" s="276" t="str">
        <f>IF(($G$4-Lähteandmed!$H$45*(Kraadpäevad!$G$4-Kraadpäevad!C4672))&gt;Lähteandmed!$I$45,($G$4-Lähteandmed!$H$45*(Kraadpäevad!$G$4-Kraadpäevad!C4672)),Lähteandmed!$I$45)</f>
        <v/>
      </c>
      <c r="N4672" s="114">
        <f>IFERROR(($G$4-M4672)/($G$4-C4672),Lähteandmed!$H$45)</f>
        <v>0</v>
      </c>
      <c r="O4672" s="276">
        <f t="shared" si="145"/>
        <v>19.3</v>
      </c>
      <c r="P4672" s="276">
        <f>IF(O4672&lt;($G$6-1),Lähteandmed!$E$45*1.2*1.005*(($G$6-1)-O4672),0)</f>
        <v>0</v>
      </c>
    </row>
    <row r="4673" spans="2:16">
      <c r="B4673" s="113">
        <v>4669</v>
      </c>
      <c r="C4673" s="113">
        <v>20.100000000000001</v>
      </c>
      <c r="D4673" s="276" t="str">
        <f t="shared" si="144"/>
        <v>0</v>
      </c>
      <c r="L4673" s="114">
        <f>IF(C4673&lt;$G$6,Lähteandmed!$E$45*1.2*1.005*($G$6-O4673),0)</f>
        <v>0</v>
      </c>
      <c r="M4673" s="276" t="str">
        <f>IF(($G$4-Lähteandmed!$H$45*(Kraadpäevad!$G$4-Kraadpäevad!C4673))&gt;Lähteandmed!$I$45,($G$4-Lähteandmed!$H$45*(Kraadpäevad!$G$4-Kraadpäevad!C4673)),Lähteandmed!$I$45)</f>
        <v/>
      </c>
      <c r="N4673" s="114">
        <f>IFERROR(($G$4-M4673)/($G$4-C4673),Lähteandmed!$H$45)</f>
        <v>0</v>
      </c>
      <c r="O4673" s="276">
        <f t="shared" si="145"/>
        <v>20.100000000000001</v>
      </c>
      <c r="P4673" s="276">
        <f>IF(O4673&lt;($G$6-1),Lähteandmed!$E$45*1.2*1.005*(($G$6-1)-O4673),0)</f>
        <v>0</v>
      </c>
    </row>
    <row r="4674" spans="2:16">
      <c r="B4674" s="113">
        <v>4670</v>
      </c>
      <c r="C4674" s="113">
        <v>20.8</v>
      </c>
      <c r="D4674" s="276" t="str">
        <f t="shared" si="144"/>
        <v>0</v>
      </c>
      <c r="L4674" s="114">
        <f>IF(C4674&lt;$G$6,Lähteandmed!$E$45*1.2*1.005*($G$6-O4674),0)</f>
        <v>0</v>
      </c>
      <c r="M4674" s="276" t="str">
        <f>IF(($G$4-Lähteandmed!$H$45*(Kraadpäevad!$G$4-Kraadpäevad!C4674))&gt;Lähteandmed!$I$45,($G$4-Lähteandmed!$H$45*(Kraadpäevad!$G$4-Kraadpäevad!C4674)),Lähteandmed!$I$45)</f>
        <v/>
      </c>
      <c r="N4674" s="114">
        <f>IFERROR(($G$4-M4674)/($G$4-C4674),Lähteandmed!$H$45)</f>
        <v>0</v>
      </c>
      <c r="O4674" s="276">
        <f t="shared" si="145"/>
        <v>20.8</v>
      </c>
      <c r="P4674" s="276">
        <f>IF(O4674&lt;($G$6-1),Lähteandmed!$E$45*1.2*1.005*(($G$6-1)-O4674),0)</f>
        <v>0</v>
      </c>
    </row>
    <row r="4675" spans="2:16">
      <c r="B4675" s="113">
        <v>4671</v>
      </c>
      <c r="C4675" s="113">
        <v>21.6</v>
      </c>
      <c r="D4675" s="276" t="str">
        <f t="shared" si="144"/>
        <v>0</v>
      </c>
      <c r="L4675" s="114">
        <f>IF(C4675&lt;$G$6,Lähteandmed!$E$45*1.2*1.005*($G$6-O4675),0)</f>
        <v>0</v>
      </c>
      <c r="M4675" s="276" t="str">
        <f>IF(($G$4-Lähteandmed!$H$45*(Kraadpäevad!$G$4-Kraadpäevad!C4675))&gt;Lähteandmed!$I$45,($G$4-Lähteandmed!$H$45*(Kraadpäevad!$G$4-Kraadpäevad!C4675)),Lähteandmed!$I$45)</f>
        <v/>
      </c>
      <c r="N4675" s="114">
        <f>IFERROR(($G$4-M4675)/($G$4-C4675),Lähteandmed!$H$45)</f>
        <v>0</v>
      </c>
      <c r="O4675" s="276">
        <f t="shared" si="145"/>
        <v>21.6</v>
      </c>
      <c r="P4675" s="276">
        <f>IF(O4675&lt;($G$6-1),Lähteandmed!$E$45*1.2*1.005*(($G$6-1)-O4675),0)</f>
        <v>0</v>
      </c>
    </row>
    <row r="4676" spans="2:16">
      <c r="B4676" s="113">
        <v>4672</v>
      </c>
      <c r="C4676" s="113">
        <v>19.8</v>
      </c>
      <c r="D4676" s="276" t="str">
        <f t="shared" ref="D4676:D4739" si="146">IFERROR(IF($G$5-C4676&gt;0,$G$5-C4676,"0"),0)</f>
        <v>0</v>
      </c>
      <c r="L4676" s="114">
        <f>IF(C4676&lt;$G$6,Lähteandmed!$E$45*1.2*1.005*($G$6-O4676),0)</f>
        <v>0</v>
      </c>
      <c r="M4676" s="276" t="str">
        <f>IF(($G$4-Lähteandmed!$H$45*(Kraadpäevad!$G$4-Kraadpäevad!C4676))&gt;Lähteandmed!$I$45,($G$4-Lähteandmed!$H$45*(Kraadpäevad!$G$4-Kraadpäevad!C4676)),Lähteandmed!$I$45)</f>
        <v/>
      </c>
      <c r="N4676" s="114">
        <f>IFERROR(($G$4-M4676)/($G$4-C4676),Lähteandmed!$H$45)</f>
        <v>0</v>
      </c>
      <c r="O4676" s="276">
        <f t="shared" ref="O4676:O4739" si="147">N4676*($G$4-C4676)+C4676</f>
        <v>19.8</v>
      </c>
      <c r="P4676" s="276">
        <f>IF(O4676&lt;($G$6-1),Lähteandmed!$E$45*1.2*1.005*(($G$6-1)-O4676),0)</f>
        <v>0</v>
      </c>
    </row>
    <row r="4677" spans="2:16">
      <c r="B4677" s="113">
        <v>4673</v>
      </c>
      <c r="C4677" s="113">
        <v>17.899999999999999</v>
      </c>
      <c r="D4677" s="276" t="str">
        <f t="shared" si="146"/>
        <v>0</v>
      </c>
      <c r="L4677" s="114">
        <f>IF(C4677&lt;$G$6,Lähteandmed!$E$45*1.2*1.005*($G$6-O4677),0)</f>
        <v>0.17525592000000248</v>
      </c>
      <c r="M4677" s="276" t="str">
        <f>IF(($G$4-Lähteandmed!$H$45*(Kraadpäevad!$G$4-Kraadpäevad!C4677))&gt;Lähteandmed!$I$45,($G$4-Lähteandmed!$H$45*(Kraadpäevad!$G$4-Kraadpäevad!C4677)),Lähteandmed!$I$45)</f>
        <v/>
      </c>
      <c r="N4677" s="114">
        <f>IFERROR(($G$4-M4677)/($G$4-C4677),Lähteandmed!$H$45)</f>
        <v>0</v>
      </c>
      <c r="O4677" s="276">
        <f t="shared" si="147"/>
        <v>17.899999999999999</v>
      </c>
      <c r="P4677" s="276">
        <f>IF(O4677&lt;($G$6-1),Lähteandmed!$E$45*1.2*1.005*(($G$6-1)-O4677),0)</f>
        <v>0</v>
      </c>
    </row>
    <row r="4678" spans="2:16">
      <c r="B4678" s="113">
        <v>4674</v>
      </c>
      <c r="C4678" s="113">
        <v>16.100000000000001</v>
      </c>
      <c r="D4678" s="276" t="str">
        <f t="shared" si="146"/>
        <v>0</v>
      </c>
      <c r="L4678" s="114">
        <f>IF(C4678&lt;$G$6,Lähteandmed!$E$45*1.2*1.005*($G$6-O4678),0)</f>
        <v>3.3298624799999974</v>
      </c>
      <c r="M4678" s="276" t="str">
        <f>IF(($G$4-Lähteandmed!$H$45*(Kraadpäevad!$G$4-Kraadpäevad!C4678))&gt;Lähteandmed!$I$45,($G$4-Lähteandmed!$H$45*(Kraadpäevad!$G$4-Kraadpäevad!C4678)),Lähteandmed!$I$45)</f>
        <v/>
      </c>
      <c r="N4678" s="114">
        <f>IFERROR(($G$4-M4678)/($G$4-C4678),Lähteandmed!$H$45)</f>
        <v>0</v>
      </c>
      <c r="O4678" s="276">
        <f t="shared" si="147"/>
        <v>16.100000000000001</v>
      </c>
      <c r="P4678" s="276">
        <f>IF(O4678&lt;($G$6-1),Lähteandmed!$E$45*1.2*1.005*(($G$6-1)-O4678),0)</f>
        <v>1.5773032799999973</v>
      </c>
    </row>
    <row r="4679" spans="2:16">
      <c r="B4679" s="113">
        <v>4675</v>
      </c>
      <c r="C4679" s="113">
        <v>16</v>
      </c>
      <c r="D4679" s="276" t="str">
        <f t="shared" si="146"/>
        <v>0</v>
      </c>
      <c r="L4679" s="114">
        <f>IF(C4679&lt;$G$6,Lähteandmed!$E$45*1.2*1.005*($G$6-O4679),0)</f>
        <v>3.5051183999999997</v>
      </c>
      <c r="M4679" s="276" t="str">
        <f>IF(($G$4-Lähteandmed!$H$45*(Kraadpäevad!$G$4-Kraadpäevad!C4679))&gt;Lähteandmed!$I$45,($G$4-Lähteandmed!$H$45*(Kraadpäevad!$G$4-Kraadpäevad!C4679)),Lähteandmed!$I$45)</f>
        <v/>
      </c>
      <c r="N4679" s="114">
        <f>IFERROR(($G$4-M4679)/($G$4-C4679),Lähteandmed!$H$45)</f>
        <v>0</v>
      </c>
      <c r="O4679" s="276">
        <f t="shared" si="147"/>
        <v>16</v>
      </c>
      <c r="P4679" s="276">
        <f>IF(O4679&lt;($G$6-1),Lähteandmed!$E$45*1.2*1.005*(($G$6-1)-O4679),0)</f>
        <v>1.7525591999999999</v>
      </c>
    </row>
    <row r="4680" spans="2:16">
      <c r="B4680" s="113">
        <v>4676</v>
      </c>
      <c r="C4680" s="113">
        <v>15.9</v>
      </c>
      <c r="D4680" s="276" t="str">
        <f t="shared" si="146"/>
        <v>0</v>
      </c>
      <c r="L4680" s="114">
        <f>IF(C4680&lt;$G$6,Lähteandmed!$E$45*1.2*1.005*($G$6-O4680),0)</f>
        <v>3.680374319999999</v>
      </c>
      <c r="M4680" s="276" t="str">
        <f>IF(($G$4-Lähteandmed!$H$45*(Kraadpäevad!$G$4-Kraadpäevad!C4680))&gt;Lähteandmed!$I$45,($G$4-Lähteandmed!$H$45*(Kraadpäevad!$G$4-Kraadpäevad!C4680)),Lähteandmed!$I$45)</f>
        <v/>
      </c>
      <c r="N4680" s="114">
        <f>IFERROR(($G$4-M4680)/($G$4-C4680),Lähteandmed!$H$45)</f>
        <v>0</v>
      </c>
      <c r="O4680" s="276">
        <f t="shared" si="147"/>
        <v>15.9</v>
      </c>
      <c r="P4680" s="276">
        <f>IF(O4680&lt;($G$6-1),Lähteandmed!$E$45*1.2*1.005*(($G$6-1)-O4680),0)</f>
        <v>1.9278151199999993</v>
      </c>
    </row>
    <row r="4681" spans="2:16">
      <c r="B4681" s="113">
        <v>4677</v>
      </c>
      <c r="C4681" s="113">
        <v>15.8</v>
      </c>
      <c r="D4681" s="276" t="str">
        <f t="shared" si="146"/>
        <v>0</v>
      </c>
      <c r="L4681" s="114">
        <f>IF(C4681&lt;$G$6,Lähteandmed!$E$45*1.2*1.005*($G$6-O4681),0)</f>
        <v>3.8556302399999987</v>
      </c>
      <c r="M4681" s="276" t="str">
        <f>IF(($G$4-Lähteandmed!$H$45*(Kraadpäevad!$G$4-Kraadpäevad!C4681))&gt;Lähteandmed!$I$45,($G$4-Lähteandmed!$H$45*(Kraadpäevad!$G$4-Kraadpäevad!C4681)),Lähteandmed!$I$45)</f>
        <v/>
      </c>
      <c r="N4681" s="114">
        <f>IFERROR(($G$4-M4681)/($G$4-C4681),Lähteandmed!$H$45)</f>
        <v>0</v>
      </c>
      <c r="O4681" s="276">
        <f t="shared" si="147"/>
        <v>15.8</v>
      </c>
      <c r="P4681" s="276">
        <f>IF(O4681&lt;($G$6-1),Lähteandmed!$E$45*1.2*1.005*(($G$6-1)-O4681),0)</f>
        <v>2.1030710399999988</v>
      </c>
    </row>
    <row r="4682" spans="2:16">
      <c r="B4682" s="113">
        <v>4678</v>
      </c>
      <c r="C4682" s="113">
        <v>15.1</v>
      </c>
      <c r="D4682" s="276" t="str">
        <f t="shared" si="146"/>
        <v>0</v>
      </c>
      <c r="L4682" s="114">
        <f>IF(C4682&lt;$G$6,Lähteandmed!$E$45*1.2*1.005*($G$6-O4682),0)</f>
        <v>5.0824216800000004</v>
      </c>
      <c r="M4682" s="276" t="str">
        <f>IF(($G$4-Lähteandmed!$H$45*(Kraadpäevad!$G$4-Kraadpäevad!C4682))&gt;Lähteandmed!$I$45,($G$4-Lähteandmed!$H$45*(Kraadpäevad!$G$4-Kraadpäevad!C4682)),Lähteandmed!$I$45)</f>
        <v/>
      </c>
      <c r="N4682" s="114">
        <f>IFERROR(($G$4-M4682)/($G$4-C4682),Lähteandmed!$H$45)</f>
        <v>0</v>
      </c>
      <c r="O4682" s="276">
        <f t="shared" si="147"/>
        <v>15.1</v>
      </c>
      <c r="P4682" s="276">
        <f>IF(O4682&lt;($G$6-1),Lähteandmed!$E$45*1.2*1.005*(($G$6-1)-O4682),0)</f>
        <v>3.3298624800000005</v>
      </c>
    </row>
    <row r="4683" spans="2:16">
      <c r="B4683" s="113">
        <v>4679</v>
      </c>
      <c r="C4683" s="113">
        <v>14.3</v>
      </c>
      <c r="D4683" s="276" t="str">
        <f t="shared" si="146"/>
        <v>0</v>
      </c>
      <c r="L4683" s="114">
        <f>IF(C4683&lt;$G$6,Lähteandmed!$E$45*1.2*1.005*($G$6-O4683),0)</f>
        <v>6.4844690399999987</v>
      </c>
      <c r="M4683" s="276" t="str">
        <f>IF(($G$4-Lähteandmed!$H$45*(Kraadpäevad!$G$4-Kraadpäevad!C4683))&gt;Lähteandmed!$I$45,($G$4-Lähteandmed!$H$45*(Kraadpäevad!$G$4-Kraadpäevad!C4683)),Lähteandmed!$I$45)</f>
        <v/>
      </c>
      <c r="N4683" s="114">
        <f>IFERROR(($G$4-M4683)/($G$4-C4683),Lähteandmed!$H$45)</f>
        <v>0</v>
      </c>
      <c r="O4683" s="276">
        <f t="shared" si="147"/>
        <v>14.3</v>
      </c>
      <c r="P4683" s="276">
        <f>IF(O4683&lt;($G$6-1),Lähteandmed!$E$45*1.2*1.005*(($G$6-1)-O4683),0)</f>
        <v>4.7319098399999984</v>
      </c>
    </row>
    <row r="4684" spans="2:16">
      <c r="B4684" s="113">
        <v>4680</v>
      </c>
      <c r="C4684" s="113">
        <v>13.6</v>
      </c>
      <c r="D4684" s="276" t="str">
        <f t="shared" si="146"/>
        <v>0</v>
      </c>
      <c r="L4684" s="114">
        <f>IF(C4684&lt;$G$6,Lähteandmed!$E$45*1.2*1.005*($G$6-O4684),0)</f>
        <v>7.71126048</v>
      </c>
      <c r="M4684" s="276" t="str">
        <f>IF(($G$4-Lähteandmed!$H$45*(Kraadpäevad!$G$4-Kraadpäevad!C4684))&gt;Lähteandmed!$I$45,($G$4-Lähteandmed!$H$45*(Kraadpäevad!$G$4-Kraadpäevad!C4684)),Lähteandmed!$I$45)</f>
        <v/>
      </c>
      <c r="N4684" s="114">
        <f>IFERROR(($G$4-M4684)/($G$4-C4684),Lähteandmed!$H$45)</f>
        <v>0</v>
      </c>
      <c r="O4684" s="276">
        <f t="shared" si="147"/>
        <v>13.6</v>
      </c>
      <c r="P4684" s="276">
        <f>IF(O4684&lt;($G$6-1),Lähteandmed!$E$45*1.2*1.005*(($G$6-1)-O4684),0)</f>
        <v>5.9587012800000005</v>
      </c>
    </row>
    <row r="4685" spans="2:16">
      <c r="B4685" s="113">
        <v>4681</v>
      </c>
      <c r="C4685" s="113">
        <v>12.9</v>
      </c>
      <c r="D4685" s="276" t="str">
        <f t="shared" si="146"/>
        <v>0</v>
      </c>
      <c r="L4685" s="114">
        <f>IF(C4685&lt;$G$6,Lähteandmed!$E$45*1.2*1.005*($G$6-O4685),0)</f>
        <v>8.9380519199999995</v>
      </c>
      <c r="M4685" s="276" t="str">
        <f>IF(($G$4-Lähteandmed!$H$45*(Kraadpäevad!$G$4-Kraadpäevad!C4685))&gt;Lähteandmed!$I$45,($G$4-Lähteandmed!$H$45*(Kraadpäevad!$G$4-Kraadpäevad!C4685)),Lähteandmed!$I$45)</f>
        <v/>
      </c>
      <c r="N4685" s="114">
        <f>IFERROR(($G$4-M4685)/($G$4-C4685),Lähteandmed!$H$45)</f>
        <v>0</v>
      </c>
      <c r="O4685" s="276">
        <f t="shared" si="147"/>
        <v>12.9</v>
      </c>
      <c r="P4685" s="276">
        <f>IF(O4685&lt;($G$6-1),Lähteandmed!$E$45*1.2*1.005*(($G$6-1)-O4685),0)</f>
        <v>7.1854927199999992</v>
      </c>
    </row>
    <row r="4686" spans="2:16">
      <c r="B4686" s="113">
        <v>4682</v>
      </c>
      <c r="C4686" s="113">
        <v>12.2</v>
      </c>
      <c r="D4686" s="276" t="str">
        <f t="shared" si="146"/>
        <v>0</v>
      </c>
      <c r="L4686" s="114">
        <f>IF(C4686&lt;$G$6,Lähteandmed!$E$45*1.2*1.005*($G$6-O4686),0)</f>
        <v>10.164843360000001</v>
      </c>
      <c r="M4686" s="276" t="str">
        <f>IF(($G$4-Lähteandmed!$H$45*(Kraadpäevad!$G$4-Kraadpäevad!C4686))&gt;Lähteandmed!$I$45,($G$4-Lähteandmed!$H$45*(Kraadpäevad!$G$4-Kraadpäevad!C4686)),Lähteandmed!$I$45)</f>
        <v/>
      </c>
      <c r="N4686" s="114">
        <f>IFERROR(($G$4-M4686)/($G$4-C4686),Lähteandmed!$H$45)</f>
        <v>0</v>
      </c>
      <c r="O4686" s="276">
        <f t="shared" si="147"/>
        <v>12.2</v>
      </c>
      <c r="P4686" s="276">
        <f>IF(O4686&lt;($G$6-1),Lähteandmed!$E$45*1.2*1.005*(($G$6-1)-O4686),0)</f>
        <v>8.4122841600000005</v>
      </c>
    </row>
    <row r="4687" spans="2:16">
      <c r="B4687" s="113">
        <v>4683</v>
      </c>
      <c r="C4687" s="113">
        <v>11.5</v>
      </c>
      <c r="D4687" s="276" t="str">
        <f t="shared" si="146"/>
        <v>0</v>
      </c>
      <c r="L4687" s="114">
        <f>IF(C4687&lt;$G$6,Lähteandmed!$E$45*1.2*1.005*($G$6-O4687),0)</f>
        <v>11.391634799999999</v>
      </c>
      <c r="M4687" s="276" t="str">
        <f>IF(($G$4-Lähteandmed!$H$45*(Kraadpäevad!$G$4-Kraadpäevad!C4687))&gt;Lähteandmed!$I$45,($G$4-Lähteandmed!$H$45*(Kraadpäevad!$G$4-Kraadpäevad!C4687)),Lähteandmed!$I$45)</f>
        <v/>
      </c>
      <c r="N4687" s="114">
        <f>IFERROR(($G$4-M4687)/($G$4-C4687),Lähteandmed!$H$45)</f>
        <v>0</v>
      </c>
      <c r="O4687" s="276">
        <f t="shared" si="147"/>
        <v>11.5</v>
      </c>
      <c r="P4687" s="276">
        <f>IF(O4687&lt;($G$6-1),Lähteandmed!$E$45*1.2*1.005*(($G$6-1)-O4687),0)</f>
        <v>9.6390756</v>
      </c>
    </row>
    <row r="4688" spans="2:16">
      <c r="B4688" s="113">
        <v>4684</v>
      </c>
      <c r="C4688" s="113">
        <v>11.9</v>
      </c>
      <c r="D4688" s="276" t="str">
        <f t="shared" si="146"/>
        <v>0</v>
      </c>
      <c r="L4688" s="114">
        <f>IF(C4688&lt;$G$6,Lähteandmed!$E$45*1.2*1.005*($G$6-O4688),0)</f>
        <v>10.690611119999998</v>
      </c>
      <c r="M4688" s="276" t="str">
        <f>IF(($G$4-Lähteandmed!$H$45*(Kraadpäevad!$G$4-Kraadpäevad!C4688))&gt;Lähteandmed!$I$45,($G$4-Lähteandmed!$H$45*(Kraadpäevad!$G$4-Kraadpäevad!C4688)),Lähteandmed!$I$45)</f>
        <v/>
      </c>
      <c r="N4688" s="114">
        <f>IFERROR(($G$4-M4688)/($G$4-C4688),Lähteandmed!$H$45)</f>
        <v>0</v>
      </c>
      <c r="O4688" s="276">
        <f t="shared" si="147"/>
        <v>11.9</v>
      </c>
      <c r="P4688" s="276">
        <f>IF(O4688&lt;($G$6-1),Lähteandmed!$E$45*1.2*1.005*(($G$6-1)-O4688),0)</f>
        <v>8.9380519199999995</v>
      </c>
    </row>
    <row r="4689" spans="2:16">
      <c r="B4689" s="113">
        <v>4685</v>
      </c>
      <c r="C4689" s="113">
        <v>12.3</v>
      </c>
      <c r="D4689" s="276" t="str">
        <f t="shared" si="146"/>
        <v>0</v>
      </c>
      <c r="L4689" s="114">
        <f>IF(C4689&lt;$G$6,Lähteandmed!$E$45*1.2*1.005*($G$6-O4689),0)</f>
        <v>9.9895874399999975</v>
      </c>
      <c r="M4689" s="276" t="str">
        <f>IF(($G$4-Lähteandmed!$H$45*(Kraadpäevad!$G$4-Kraadpäevad!C4689))&gt;Lähteandmed!$I$45,($G$4-Lähteandmed!$H$45*(Kraadpäevad!$G$4-Kraadpäevad!C4689)),Lähteandmed!$I$45)</f>
        <v/>
      </c>
      <c r="N4689" s="114">
        <f>IFERROR(($G$4-M4689)/($G$4-C4689),Lähteandmed!$H$45)</f>
        <v>0</v>
      </c>
      <c r="O4689" s="276">
        <f t="shared" si="147"/>
        <v>12.3</v>
      </c>
      <c r="P4689" s="276">
        <f>IF(O4689&lt;($G$6-1),Lähteandmed!$E$45*1.2*1.005*(($G$6-1)-O4689),0)</f>
        <v>8.237028239999999</v>
      </c>
    </row>
    <row r="4690" spans="2:16">
      <c r="B4690" s="113">
        <v>4686</v>
      </c>
      <c r="C4690" s="113">
        <v>12.7</v>
      </c>
      <c r="D4690" s="276" t="str">
        <f t="shared" si="146"/>
        <v>0</v>
      </c>
      <c r="L4690" s="114">
        <f>IF(C4690&lt;$G$6,Lähteandmed!$E$45*1.2*1.005*($G$6-O4690),0)</f>
        <v>9.2885637600000006</v>
      </c>
      <c r="M4690" s="276" t="str">
        <f>IF(($G$4-Lähteandmed!$H$45*(Kraadpäevad!$G$4-Kraadpäevad!C4690))&gt;Lähteandmed!$I$45,($G$4-Lähteandmed!$H$45*(Kraadpäevad!$G$4-Kraadpäevad!C4690)),Lähteandmed!$I$45)</f>
        <v/>
      </c>
      <c r="N4690" s="114">
        <f>IFERROR(($G$4-M4690)/($G$4-C4690),Lähteandmed!$H$45)</f>
        <v>0</v>
      </c>
      <c r="O4690" s="276">
        <f t="shared" si="147"/>
        <v>12.7</v>
      </c>
      <c r="P4690" s="276">
        <f>IF(O4690&lt;($G$6-1),Lähteandmed!$E$45*1.2*1.005*(($G$6-1)-O4690),0)</f>
        <v>7.5360045600000003</v>
      </c>
    </row>
    <row r="4691" spans="2:16">
      <c r="B4691" s="113">
        <v>4687</v>
      </c>
      <c r="C4691" s="113">
        <v>14.4</v>
      </c>
      <c r="D4691" s="276" t="str">
        <f t="shared" si="146"/>
        <v>0</v>
      </c>
      <c r="L4691" s="114">
        <f>IF(C4691&lt;$G$6,Lähteandmed!$E$45*1.2*1.005*($G$6-O4691),0)</f>
        <v>6.309213119999999</v>
      </c>
      <c r="M4691" s="276" t="str">
        <f>IF(($G$4-Lähteandmed!$H$45*(Kraadpäevad!$G$4-Kraadpäevad!C4691))&gt;Lähteandmed!$I$45,($G$4-Lähteandmed!$H$45*(Kraadpäevad!$G$4-Kraadpäevad!C4691)),Lähteandmed!$I$45)</f>
        <v/>
      </c>
      <c r="N4691" s="114">
        <f>IFERROR(($G$4-M4691)/($G$4-C4691),Lähteandmed!$H$45)</f>
        <v>0</v>
      </c>
      <c r="O4691" s="276">
        <f t="shared" si="147"/>
        <v>14.4</v>
      </c>
      <c r="P4691" s="276">
        <f>IF(O4691&lt;($G$6-1),Lähteandmed!$E$45*1.2*1.005*(($G$6-1)-O4691),0)</f>
        <v>4.5566539199999987</v>
      </c>
    </row>
    <row r="4692" spans="2:16">
      <c r="B4692" s="113">
        <v>4688</v>
      </c>
      <c r="C4692" s="113">
        <v>16.100000000000001</v>
      </c>
      <c r="D4692" s="276" t="str">
        <f t="shared" si="146"/>
        <v>0</v>
      </c>
      <c r="L4692" s="114">
        <f>IF(C4692&lt;$G$6,Lähteandmed!$E$45*1.2*1.005*($G$6-O4692),0)</f>
        <v>3.3298624799999974</v>
      </c>
      <c r="M4692" s="276" t="str">
        <f>IF(($G$4-Lähteandmed!$H$45*(Kraadpäevad!$G$4-Kraadpäevad!C4692))&gt;Lähteandmed!$I$45,($G$4-Lähteandmed!$H$45*(Kraadpäevad!$G$4-Kraadpäevad!C4692)),Lähteandmed!$I$45)</f>
        <v/>
      </c>
      <c r="N4692" s="114">
        <f>IFERROR(($G$4-M4692)/($G$4-C4692),Lähteandmed!$H$45)</f>
        <v>0</v>
      </c>
      <c r="O4692" s="276">
        <f t="shared" si="147"/>
        <v>16.100000000000001</v>
      </c>
      <c r="P4692" s="276">
        <f>IF(O4692&lt;($G$6-1),Lähteandmed!$E$45*1.2*1.005*(($G$6-1)-O4692),0)</f>
        <v>1.5773032799999973</v>
      </c>
    </row>
    <row r="4693" spans="2:16">
      <c r="B4693" s="113">
        <v>4689</v>
      </c>
      <c r="C4693" s="113">
        <v>17.8</v>
      </c>
      <c r="D4693" s="276" t="str">
        <f t="shared" si="146"/>
        <v>0</v>
      </c>
      <c r="L4693" s="114">
        <f>IF(C4693&lt;$G$6,Lähteandmed!$E$45*1.2*1.005*($G$6-O4693),0)</f>
        <v>0.35051183999999874</v>
      </c>
      <c r="M4693" s="276" t="str">
        <f>IF(($G$4-Lähteandmed!$H$45*(Kraadpäevad!$G$4-Kraadpäevad!C4693))&gt;Lähteandmed!$I$45,($G$4-Lähteandmed!$H$45*(Kraadpäevad!$G$4-Kraadpäevad!C4693)),Lähteandmed!$I$45)</f>
        <v/>
      </c>
      <c r="N4693" s="114">
        <f>IFERROR(($G$4-M4693)/($G$4-C4693),Lähteandmed!$H$45)</f>
        <v>0</v>
      </c>
      <c r="O4693" s="276">
        <f t="shared" si="147"/>
        <v>17.8</v>
      </c>
      <c r="P4693" s="276">
        <f>IF(O4693&lt;($G$6-1),Lähteandmed!$E$45*1.2*1.005*(($G$6-1)-O4693),0)</f>
        <v>0</v>
      </c>
    </row>
    <row r="4694" spans="2:16">
      <c r="B4694" s="113">
        <v>4690</v>
      </c>
      <c r="C4694" s="113">
        <v>18.7</v>
      </c>
      <c r="D4694" s="276" t="str">
        <f t="shared" si="146"/>
        <v>0</v>
      </c>
      <c r="L4694" s="114">
        <f>IF(C4694&lt;$G$6,Lähteandmed!$E$45*1.2*1.005*($G$6-O4694),0)</f>
        <v>0</v>
      </c>
      <c r="M4694" s="276" t="str">
        <f>IF(($G$4-Lähteandmed!$H$45*(Kraadpäevad!$G$4-Kraadpäevad!C4694))&gt;Lähteandmed!$I$45,($G$4-Lähteandmed!$H$45*(Kraadpäevad!$G$4-Kraadpäevad!C4694)),Lähteandmed!$I$45)</f>
        <v/>
      </c>
      <c r="N4694" s="114">
        <f>IFERROR(($G$4-M4694)/($G$4-C4694),Lähteandmed!$H$45)</f>
        <v>0</v>
      </c>
      <c r="O4694" s="276">
        <f t="shared" si="147"/>
        <v>18.7</v>
      </c>
      <c r="P4694" s="276">
        <f>IF(O4694&lt;($G$6-1),Lähteandmed!$E$45*1.2*1.005*(($G$6-1)-O4694),0)</f>
        <v>0</v>
      </c>
    </row>
    <row r="4695" spans="2:16">
      <c r="B4695" s="113">
        <v>4691</v>
      </c>
      <c r="C4695" s="113">
        <v>19.7</v>
      </c>
      <c r="D4695" s="276" t="str">
        <f t="shared" si="146"/>
        <v>0</v>
      </c>
      <c r="L4695" s="114">
        <f>IF(C4695&lt;$G$6,Lähteandmed!$E$45*1.2*1.005*($G$6-O4695),0)</f>
        <v>0</v>
      </c>
      <c r="M4695" s="276" t="str">
        <f>IF(($G$4-Lähteandmed!$H$45*(Kraadpäevad!$G$4-Kraadpäevad!C4695))&gt;Lähteandmed!$I$45,($G$4-Lähteandmed!$H$45*(Kraadpäevad!$G$4-Kraadpäevad!C4695)),Lähteandmed!$I$45)</f>
        <v/>
      </c>
      <c r="N4695" s="114">
        <f>IFERROR(($G$4-M4695)/($G$4-C4695),Lähteandmed!$H$45)</f>
        <v>0</v>
      </c>
      <c r="O4695" s="276">
        <f t="shared" si="147"/>
        <v>19.7</v>
      </c>
      <c r="P4695" s="276">
        <f>IF(O4695&lt;($G$6-1),Lähteandmed!$E$45*1.2*1.005*(($G$6-1)-O4695),0)</f>
        <v>0</v>
      </c>
    </row>
    <row r="4696" spans="2:16">
      <c r="B4696" s="113">
        <v>4692</v>
      </c>
      <c r="C4696" s="113">
        <v>20.6</v>
      </c>
      <c r="D4696" s="276" t="str">
        <f t="shared" si="146"/>
        <v>0</v>
      </c>
      <c r="L4696" s="114">
        <f>IF(C4696&lt;$G$6,Lähteandmed!$E$45*1.2*1.005*($G$6-O4696),0)</f>
        <v>0</v>
      </c>
      <c r="M4696" s="276" t="str">
        <f>IF(($G$4-Lähteandmed!$H$45*(Kraadpäevad!$G$4-Kraadpäevad!C4696))&gt;Lähteandmed!$I$45,($G$4-Lähteandmed!$H$45*(Kraadpäevad!$G$4-Kraadpäevad!C4696)),Lähteandmed!$I$45)</f>
        <v/>
      </c>
      <c r="N4696" s="114">
        <f>IFERROR(($G$4-M4696)/($G$4-C4696),Lähteandmed!$H$45)</f>
        <v>0</v>
      </c>
      <c r="O4696" s="276">
        <f t="shared" si="147"/>
        <v>20.6</v>
      </c>
      <c r="P4696" s="276">
        <f>IF(O4696&lt;($G$6-1),Lähteandmed!$E$45*1.2*1.005*(($G$6-1)-O4696),0)</f>
        <v>0</v>
      </c>
    </row>
    <row r="4697" spans="2:16">
      <c r="B4697" s="113">
        <v>4693</v>
      </c>
      <c r="C4697" s="113">
        <v>21.3</v>
      </c>
      <c r="D4697" s="276" t="str">
        <f t="shared" si="146"/>
        <v>0</v>
      </c>
      <c r="L4697" s="114">
        <f>IF(C4697&lt;$G$6,Lähteandmed!$E$45*1.2*1.005*($G$6-O4697),0)</f>
        <v>0</v>
      </c>
      <c r="M4697" s="276" t="str">
        <f>IF(($G$4-Lähteandmed!$H$45*(Kraadpäevad!$G$4-Kraadpäevad!C4697))&gt;Lähteandmed!$I$45,($G$4-Lähteandmed!$H$45*(Kraadpäevad!$G$4-Kraadpäevad!C4697)),Lähteandmed!$I$45)</f>
        <v/>
      </c>
      <c r="N4697" s="114">
        <f>IFERROR(($G$4-M4697)/($G$4-C4697),Lähteandmed!$H$45)</f>
        <v>0</v>
      </c>
      <c r="O4697" s="276">
        <f t="shared" si="147"/>
        <v>21.3</v>
      </c>
      <c r="P4697" s="276">
        <f>IF(O4697&lt;($G$6-1),Lähteandmed!$E$45*1.2*1.005*(($G$6-1)-O4697),0)</f>
        <v>0</v>
      </c>
    </row>
    <row r="4698" spans="2:16">
      <c r="B4698" s="113">
        <v>4694</v>
      </c>
      <c r="C4698" s="113">
        <v>22</v>
      </c>
      <c r="D4698" s="276" t="str">
        <f t="shared" si="146"/>
        <v>0</v>
      </c>
      <c r="L4698" s="114">
        <f>IF(C4698&lt;$G$6,Lähteandmed!$E$45*1.2*1.005*($G$6-O4698),0)</f>
        <v>0</v>
      </c>
      <c r="M4698" s="276" t="str">
        <f>IF(($G$4-Lähteandmed!$H$45*(Kraadpäevad!$G$4-Kraadpäevad!C4698))&gt;Lähteandmed!$I$45,($G$4-Lähteandmed!$H$45*(Kraadpäevad!$G$4-Kraadpäevad!C4698)),Lähteandmed!$I$45)</f>
        <v/>
      </c>
      <c r="N4698" s="114">
        <f>IFERROR(($G$4-M4698)/($G$4-C4698),Lähteandmed!$H$45)</f>
        <v>0</v>
      </c>
      <c r="O4698" s="276">
        <f t="shared" si="147"/>
        <v>22</v>
      </c>
      <c r="P4698" s="276">
        <f>IF(O4698&lt;($G$6-1),Lähteandmed!$E$45*1.2*1.005*(($G$6-1)-O4698),0)</f>
        <v>0</v>
      </c>
    </row>
    <row r="4699" spans="2:16">
      <c r="B4699" s="113">
        <v>4695</v>
      </c>
      <c r="C4699" s="113">
        <v>22.7</v>
      </c>
      <c r="D4699" s="276" t="str">
        <f t="shared" si="146"/>
        <v>0</v>
      </c>
      <c r="L4699" s="114">
        <f>IF(C4699&lt;$G$6,Lähteandmed!$E$45*1.2*1.005*($G$6-O4699),0)</f>
        <v>0</v>
      </c>
      <c r="M4699" s="276" t="str">
        <f>IF(($G$4-Lähteandmed!$H$45*(Kraadpäevad!$G$4-Kraadpäevad!C4699))&gt;Lähteandmed!$I$45,($G$4-Lähteandmed!$H$45*(Kraadpäevad!$G$4-Kraadpäevad!C4699)),Lähteandmed!$I$45)</f>
        <v/>
      </c>
      <c r="N4699" s="114">
        <f>IFERROR(($G$4-M4699)/($G$4-C4699),Lähteandmed!$H$45)</f>
        <v>0</v>
      </c>
      <c r="O4699" s="276">
        <f t="shared" si="147"/>
        <v>22.7</v>
      </c>
      <c r="P4699" s="276">
        <f>IF(O4699&lt;($G$6-1),Lähteandmed!$E$45*1.2*1.005*(($G$6-1)-O4699),0)</f>
        <v>0</v>
      </c>
    </row>
    <row r="4700" spans="2:16">
      <c r="B4700" s="113">
        <v>4696</v>
      </c>
      <c r="C4700" s="113">
        <v>21.7</v>
      </c>
      <c r="D4700" s="276" t="str">
        <f t="shared" si="146"/>
        <v>0</v>
      </c>
      <c r="L4700" s="114">
        <f>IF(C4700&lt;$G$6,Lähteandmed!$E$45*1.2*1.005*($G$6-O4700),0)</f>
        <v>0</v>
      </c>
      <c r="M4700" s="276" t="str">
        <f>IF(($G$4-Lähteandmed!$H$45*(Kraadpäevad!$G$4-Kraadpäevad!C4700))&gt;Lähteandmed!$I$45,($G$4-Lähteandmed!$H$45*(Kraadpäevad!$G$4-Kraadpäevad!C4700)),Lähteandmed!$I$45)</f>
        <v/>
      </c>
      <c r="N4700" s="114">
        <f>IFERROR(($G$4-M4700)/($G$4-C4700),Lähteandmed!$H$45)</f>
        <v>0</v>
      </c>
      <c r="O4700" s="276">
        <f t="shared" si="147"/>
        <v>21.7</v>
      </c>
      <c r="P4700" s="276">
        <f>IF(O4700&lt;($G$6-1),Lähteandmed!$E$45*1.2*1.005*(($G$6-1)-O4700),0)</f>
        <v>0</v>
      </c>
    </row>
    <row r="4701" spans="2:16">
      <c r="B4701" s="113">
        <v>4697</v>
      </c>
      <c r="C4701" s="113">
        <v>20.6</v>
      </c>
      <c r="D4701" s="276" t="str">
        <f t="shared" si="146"/>
        <v>0</v>
      </c>
      <c r="L4701" s="114">
        <f>IF(C4701&lt;$G$6,Lähteandmed!$E$45*1.2*1.005*($G$6-O4701),0)</f>
        <v>0</v>
      </c>
      <c r="M4701" s="276" t="str">
        <f>IF(($G$4-Lähteandmed!$H$45*(Kraadpäevad!$G$4-Kraadpäevad!C4701))&gt;Lähteandmed!$I$45,($G$4-Lähteandmed!$H$45*(Kraadpäevad!$G$4-Kraadpäevad!C4701)),Lähteandmed!$I$45)</f>
        <v/>
      </c>
      <c r="N4701" s="114">
        <f>IFERROR(($G$4-M4701)/($G$4-C4701),Lähteandmed!$H$45)</f>
        <v>0</v>
      </c>
      <c r="O4701" s="276">
        <f t="shared" si="147"/>
        <v>20.6</v>
      </c>
      <c r="P4701" s="276">
        <f>IF(O4701&lt;($G$6-1),Lähteandmed!$E$45*1.2*1.005*(($G$6-1)-O4701),0)</f>
        <v>0</v>
      </c>
    </row>
    <row r="4702" spans="2:16">
      <c r="B4702" s="113">
        <v>4698</v>
      </c>
      <c r="C4702" s="113">
        <v>19.600000000000001</v>
      </c>
      <c r="D4702" s="276" t="str">
        <f t="shared" si="146"/>
        <v>0</v>
      </c>
      <c r="L4702" s="114">
        <f>IF(C4702&lt;$G$6,Lähteandmed!$E$45*1.2*1.005*($G$6-O4702),0)</f>
        <v>0</v>
      </c>
      <c r="M4702" s="276" t="str">
        <f>IF(($G$4-Lähteandmed!$H$45*(Kraadpäevad!$G$4-Kraadpäevad!C4702))&gt;Lähteandmed!$I$45,($G$4-Lähteandmed!$H$45*(Kraadpäevad!$G$4-Kraadpäevad!C4702)),Lähteandmed!$I$45)</f>
        <v/>
      </c>
      <c r="N4702" s="114">
        <f>IFERROR(($G$4-M4702)/($G$4-C4702),Lähteandmed!$H$45)</f>
        <v>0</v>
      </c>
      <c r="O4702" s="276">
        <f t="shared" si="147"/>
        <v>19.600000000000001</v>
      </c>
      <c r="P4702" s="276">
        <f>IF(O4702&lt;($G$6-1),Lähteandmed!$E$45*1.2*1.005*(($G$6-1)-O4702),0)</f>
        <v>0</v>
      </c>
    </row>
    <row r="4703" spans="2:16">
      <c r="B4703" s="113">
        <v>4699</v>
      </c>
      <c r="C4703" s="113">
        <v>19.399999999999999</v>
      </c>
      <c r="D4703" s="276" t="str">
        <f t="shared" si="146"/>
        <v>0</v>
      </c>
      <c r="L4703" s="114">
        <f>IF(C4703&lt;$G$6,Lähteandmed!$E$45*1.2*1.005*($G$6-O4703),0)</f>
        <v>0</v>
      </c>
      <c r="M4703" s="276" t="str">
        <f>IF(($G$4-Lähteandmed!$H$45*(Kraadpäevad!$G$4-Kraadpäevad!C4703))&gt;Lähteandmed!$I$45,($G$4-Lähteandmed!$H$45*(Kraadpäevad!$G$4-Kraadpäevad!C4703)),Lähteandmed!$I$45)</f>
        <v/>
      </c>
      <c r="N4703" s="114">
        <f>IFERROR(($G$4-M4703)/($G$4-C4703),Lähteandmed!$H$45)</f>
        <v>0</v>
      </c>
      <c r="O4703" s="276">
        <f t="shared" si="147"/>
        <v>19.399999999999999</v>
      </c>
      <c r="P4703" s="276">
        <f>IF(O4703&lt;($G$6-1),Lähteandmed!$E$45*1.2*1.005*(($G$6-1)-O4703),0)</f>
        <v>0</v>
      </c>
    </row>
    <row r="4704" spans="2:16">
      <c r="B4704" s="113">
        <v>4700</v>
      </c>
      <c r="C4704" s="113">
        <v>19.3</v>
      </c>
      <c r="D4704" s="276" t="str">
        <f t="shared" si="146"/>
        <v>0</v>
      </c>
      <c r="L4704" s="114">
        <f>IF(C4704&lt;$G$6,Lähteandmed!$E$45*1.2*1.005*($G$6-O4704),0)</f>
        <v>0</v>
      </c>
      <c r="M4704" s="276" t="str">
        <f>IF(($G$4-Lähteandmed!$H$45*(Kraadpäevad!$G$4-Kraadpäevad!C4704))&gt;Lähteandmed!$I$45,($G$4-Lähteandmed!$H$45*(Kraadpäevad!$G$4-Kraadpäevad!C4704)),Lähteandmed!$I$45)</f>
        <v/>
      </c>
      <c r="N4704" s="114">
        <f>IFERROR(($G$4-M4704)/($G$4-C4704),Lähteandmed!$H$45)</f>
        <v>0</v>
      </c>
      <c r="O4704" s="276">
        <f t="shared" si="147"/>
        <v>19.3</v>
      </c>
      <c r="P4704" s="276">
        <f>IF(O4704&lt;($G$6-1),Lähteandmed!$E$45*1.2*1.005*(($G$6-1)-O4704),0)</f>
        <v>0</v>
      </c>
    </row>
    <row r="4705" spans="2:16">
      <c r="B4705" s="113">
        <v>4701</v>
      </c>
      <c r="C4705" s="113">
        <v>19.100000000000001</v>
      </c>
      <c r="D4705" s="276" t="str">
        <f t="shared" si="146"/>
        <v>0</v>
      </c>
      <c r="L4705" s="114">
        <f>IF(C4705&lt;$G$6,Lähteandmed!$E$45*1.2*1.005*($G$6-O4705),0)</f>
        <v>0</v>
      </c>
      <c r="M4705" s="276" t="str">
        <f>IF(($G$4-Lähteandmed!$H$45*(Kraadpäevad!$G$4-Kraadpäevad!C4705))&gt;Lähteandmed!$I$45,($G$4-Lähteandmed!$H$45*(Kraadpäevad!$G$4-Kraadpäevad!C4705)),Lähteandmed!$I$45)</f>
        <v/>
      </c>
      <c r="N4705" s="114">
        <f>IFERROR(($G$4-M4705)/($G$4-C4705),Lähteandmed!$H$45)</f>
        <v>0</v>
      </c>
      <c r="O4705" s="276">
        <f t="shared" si="147"/>
        <v>19.100000000000001</v>
      </c>
      <c r="P4705" s="276">
        <f>IF(O4705&lt;($G$6-1),Lähteandmed!$E$45*1.2*1.005*(($G$6-1)-O4705),0)</f>
        <v>0</v>
      </c>
    </row>
    <row r="4706" spans="2:16">
      <c r="B4706" s="113">
        <v>4702</v>
      </c>
      <c r="C4706" s="113">
        <v>17.7</v>
      </c>
      <c r="D4706" s="276" t="str">
        <f t="shared" si="146"/>
        <v>0</v>
      </c>
      <c r="L4706" s="114">
        <f>IF(C4706&lt;$G$6,Lähteandmed!$E$45*1.2*1.005*($G$6-O4706),0)</f>
        <v>0.52576776000000125</v>
      </c>
      <c r="M4706" s="276" t="str">
        <f>IF(($G$4-Lähteandmed!$H$45*(Kraadpäevad!$G$4-Kraadpäevad!C4706))&gt;Lähteandmed!$I$45,($G$4-Lähteandmed!$H$45*(Kraadpäevad!$G$4-Kraadpäevad!C4706)),Lähteandmed!$I$45)</f>
        <v/>
      </c>
      <c r="N4706" s="114">
        <f>IFERROR(($G$4-M4706)/($G$4-C4706),Lähteandmed!$H$45)</f>
        <v>0</v>
      </c>
      <c r="O4706" s="276">
        <f t="shared" si="147"/>
        <v>17.7</v>
      </c>
      <c r="P4706" s="276">
        <f>IF(O4706&lt;($G$6-1),Lähteandmed!$E$45*1.2*1.005*(($G$6-1)-O4706),0)</f>
        <v>0</v>
      </c>
    </row>
    <row r="4707" spans="2:16">
      <c r="B4707" s="113">
        <v>4703</v>
      </c>
      <c r="C4707" s="113">
        <v>16.2</v>
      </c>
      <c r="D4707" s="276" t="str">
        <f t="shared" si="146"/>
        <v>0</v>
      </c>
      <c r="L4707" s="114">
        <f>IF(C4707&lt;$G$6,Lähteandmed!$E$45*1.2*1.005*($G$6-O4707),0)</f>
        <v>3.1546065600000008</v>
      </c>
      <c r="M4707" s="276" t="str">
        <f>IF(($G$4-Lähteandmed!$H$45*(Kraadpäevad!$G$4-Kraadpäevad!C4707))&gt;Lähteandmed!$I$45,($G$4-Lähteandmed!$H$45*(Kraadpäevad!$G$4-Kraadpäevad!C4707)),Lähteandmed!$I$45)</f>
        <v/>
      </c>
      <c r="N4707" s="114">
        <f>IFERROR(($G$4-M4707)/($G$4-C4707),Lähteandmed!$H$45)</f>
        <v>0</v>
      </c>
      <c r="O4707" s="276">
        <f t="shared" si="147"/>
        <v>16.2</v>
      </c>
      <c r="P4707" s="276">
        <f>IF(O4707&lt;($G$6-1),Lähteandmed!$E$45*1.2*1.005*(($G$6-1)-O4707),0)</f>
        <v>1.4020473600000012</v>
      </c>
    </row>
    <row r="4708" spans="2:16">
      <c r="B4708" s="113">
        <v>4704</v>
      </c>
      <c r="C4708" s="113">
        <v>14.8</v>
      </c>
      <c r="D4708" s="276" t="str">
        <f t="shared" si="146"/>
        <v>0</v>
      </c>
      <c r="L4708" s="114">
        <f>IF(C4708&lt;$G$6,Lähteandmed!$E$45*1.2*1.005*($G$6-O4708),0)</f>
        <v>5.6081894399999985</v>
      </c>
      <c r="M4708" s="276" t="str">
        <f>IF(($G$4-Lähteandmed!$H$45*(Kraadpäevad!$G$4-Kraadpäevad!C4708))&gt;Lähteandmed!$I$45,($G$4-Lähteandmed!$H$45*(Kraadpäevad!$G$4-Kraadpäevad!C4708)),Lähteandmed!$I$45)</f>
        <v/>
      </c>
      <c r="N4708" s="114">
        <f>IFERROR(($G$4-M4708)/($G$4-C4708),Lähteandmed!$H$45)</f>
        <v>0</v>
      </c>
      <c r="O4708" s="276">
        <f t="shared" si="147"/>
        <v>14.8</v>
      </c>
      <c r="P4708" s="276">
        <f>IF(O4708&lt;($G$6-1),Lähteandmed!$E$45*1.2*1.005*(($G$6-1)-O4708),0)</f>
        <v>3.8556302399999987</v>
      </c>
    </row>
    <row r="4709" spans="2:16">
      <c r="B4709" s="113">
        <v>4705</v>
      </c>
      <c r="C4709" s="113">
        <v>14.4</v>
      </c>
      <c r="D4709" s="276" t="str">
        <f t="shared" si="146"/>
        <v>0</v>
      </c>
      <c r="L4709" s="114">
        <f>IF(C4709&lt;$G$6,Lähteandmed!$E$45*1.2*1.005*($G$6-O4709),0)</f>
        <v>6.309213119999999</v>
      </c>
      <c r="M4709" s="276" t="str">
        <f>IF(($G$4-Lähteandmed!$H$45*(Kraadpäevad!$G$4-Kraadpäevad!C4709))&gt;Lähteandmed!$I$45,($G$4-Lähteandmed!$H$45*(Kraadpäevad!$G$4-Kraadpäevad!C4709)),Lähteandmed!$I$45)</f>
        <v/>
      </c>
      <c r="N4709" s="114">
        <f>IFERROR(($G$4-M4709)/($G$4-C4709),Lähteandmed!$H$45)</f>
        <v>0</v>
      </c>
      <c r="O4709" s="276">
        <f t="shared" si="147"/>
        <v>14.4</v>
      </c>
      <c r="P4709" s="276">
        <f>IF(O4709&lt;($G$6-1),Lähteandmed!$E$45*1.2*1.005*(($G$6-1)-O4709),0)</f>
        <v>4.5566539199999987</v>
      </c>
    </row>
    <row r="4710" spans="2:16">
      <c r="B4710" s="113">
        <v>4706</v>
      </c>
      <c r="C4710" s="113">
        <v>14</v>
      </c>
      <c r="D4710" s="276" t="str">
        <f t="shared" si="146"/>
        <v>0</v>
      </c>
      <c r="L4710" s="114">
        <f>IF(C4710&lt;$G$6,Lähteandmed!$E$45*1.2*1.005*($G$6-O4710),0)</f>
        <v>7.0102367999999995</v>
      </c>
      <c r="M4710" s="276" t="str">
        <f>IF(($G$4-Lähteandmed!$H$45*(Kraadpäevad!$G$4-Kraadpäevad!C4710))&gt;Lähteandmed!$I$45,($G$4-Lähteandmed!$H$45*(Kraadpäevad!$G$4-Kraadpäevad!C4710)),Lähteandmed!$I$45)</f>
        <v/>
      </c>
      <c r="N4710" s="114">
        <f>IFERROR(($G$4-M4710)/($G$4-C4710),Lähteandmed!$H$45)</f>
        <v>0</v>
      </c>
      <c r="O4710" s="276">
        <f t="shared" si="147"/>
        <v>14</v>
      </c>
      <c r="P4710" s="276">
        <f>IF(O4710&lt;($G$6-1),Lähteandmed!$E$45*1.2*1.005*(($G$6-1)-O4710),0)</f>
        <v>5.2576775999999992</v>
      </c>
    </row>
    <row r="4711" spans="2:16">
      <c r="B4711" s="113">
        <v>4707</v>
      </c>
      <c r="C4711" s="113">
        <v>13.6</v>
      </c>
      <c r="D4711" s="276" t="str">
        <f t="shared" si="146"/>
        <v>0</v>
      </c>
      <c r="L4711" s="114">
        <f>IF(C4711&lt;$G$6,Lähteandmed!$E$45*1.2*1.005*($G$6-O4711),0)</f>
        <v>7.71126048</v>
      </c>
      <c r="M4711" s="276" t="str">
        <f>IF(($G$4-Lähteandmed!$H$45*(Kraadpäevad!$G$4-Kraadpäevad!C4711))&gt;Lähteandmed!$I$45,($G$4-Lähteandmed!$H$45*(Kraadpäevad!$G$4-Kraadpäevad!C4711)),Lähteandmed!$I$45)</f>
        <v/>
      </c>
      <c r="N4711" s="114">
        <f>IFERROR(($G$4-M4711)/($G$4-C4711),Lähteandmed!$H$45)</f>
        <v>0</v>
      </c>
      <c r="O4711" s="276">
        <f t="shared" si="147"/>
        <v>13.6</v>
      </c>
      <c r="P4711" s="276">
        <f>IF(O4711&lt;($G$6-1),Lähteandmed!$E$45*1.2*1.005*(($G$6-1)-O4711),0)</f>
        <v>5.9587012800000005</v>
      </c>
    </row>
    <row r="4712" spans="2:16">
      <c r="B4712" s="113">
        <v>4708</v>
      </c>
      <c r="C4712" s="113">
        <v>13.6</v>
      </c>
      <c r="D4712" s="276" t="str">
        <f t="shared" si="146"/>
        <v>0</v>
      </c>
      <c r="L4712" s="114">
        <f>IF(C4712&lt;$G$6,Lähteandmed!$E$45*1.2*1.005*($G$6-O4712),0)</f>
        <v>7.71126048</v>
      </c>
      <c r="M4712" s="276" t="str">
        <f>IF(($G$4-Lähteandmed!$H$45*(Kraadpäevad!$G$4-Kraadpäevad!C4712))&gt;Lähteandmed!$I$45,($G$4-Lähteandmed!$H$45*(Kraadpäevad!$G$4-Kraadpäevad!C4712)),Lähteandmed!$I$45)</f>
        <v/>
      </c>
      <c r="N4712" s="114">
        <f>IFERROR(($G$4-M4712)/($G$4-C4712),Lähteandmed!$H$45)</f>
        <v>0</v>
      </c>
      <c r="O4712" s="276">
        <f t="shared" si="147"/>
        <v>13.6</v>
      </c>
      <c r="P4712" s="276">
        <f>IF(O4712&lt;($G$6-1),Lähteandmed!$E$45*1.2*1.005*(($G$6-1)-O4712),0)</f>
        <v>5.9587012800000005</v>
      </c>
    </row>
    <row r="4713" spans="2:16">
      <c r="B4713" s="113">
        <v>4709</v>
      </c>
      <c r="C4713" s="113">
        <v>13.7</v>
      </c>
      <c r="D4713" s="276" t="str">
        <f t="shared" si="146"/>
        <v>0</v>
      </c>
      <c r="L4713" s="114">
        <f>IF(C4713&lt;$G$6,Lähteandmed!$E$45*1.2*1.005*($G$6-O4713),0)</f>
        <v>7.5360045600000003</v>
      </c>
      <c r="M4713" s="276" t="str">
        <f>IF(($G$4-Lähteandmed!$H$45*(Kraadpäevad!$G$4-Kraadpäevad!C4713))&gt;Lähteandmed!$I$45,($G$4-Lähteandmed!$H$45*(Kraadpäevad!$G$4-Kraadpäevad!C4713)),Lähteandmed!$I$45)</f>
        <v/>
      </c>
      <c r="N4713" s="114">
        <f>IFERROR(($G$4-M4713)/($G$4-C4713),Lähteandmed!$H$45)</f>
        <v>0</v>
      </c>
      <c r="O4713" s="276">
        <f t="shared" si="147"/>
        <v>13.7</v>
      </c>
      <c r="P4713" s="276">
        <f>IF(O4713&lt;($G$6-1),Lähteandmed!$E$45*1.2*1.005*(($G$6-1)-O4713),0)</f>
        <v>5.7834453600000009</v>
      </c>
    </row>
    <row r="4714" spans="2:16">
      <c r="B4714" s="113">
        <v>4710</v>
      </c>
      <c r="C4714" s="113">
        <v>13.7</v>
      </c>
      <c r="D4714" s="276" t="str">
        <f t="shared" si="146"/>
        <v>0</v>
      </c>
      <c r="L4714" s="114">
        <f>IF(C4714&lt;$G$6,Lähteandmed!$E$45*1.2*1.005*($G$6-O4714),0)</f>
        <v>7.5360045600000003</v>
      </c>
      <c r="M4714" s="276" t="str">
        <f>IF(($G$4-Lähteandmed!$H$45*(Kraadpäevad!$G$4-Kraadpäevad!C4714))&gt;Lähteandmed!$I$45,($G$4-Lähteandmed!$H$45*(Kraadpäevad!$G$4-Kraadpäevad!C4714)),Lähteandmed!$I$45)</f>
        <v/>
      </c>
      <c r="N4714" s="114">
        <f>IFERROR(($G$4-M4714)/($G$4-C4714),Lähteandmed!$H$45)</f>
        <v>0</v>
      </c>
      <c r="O4714" s="276">
        <f t="shared" si="147"/>
        <v>13.7</v>
      </c>
      <c r="P4714" s="276">
        <f>IF(O4714&lt;($G$6-1),Lähteandmed!$E$45*1.2*1.005*(($G$6-1)-O4714),0)</f>
        <v>5.7834453600000009</v>
      </c>
    </row>
    <row r="4715" spans="2:16">
      <c r="B4715" s="113">
        <v>4711</v>
      </c>
      <c r="C4715" s="113">
        <v>14.3</v>
      </c>
      <c r="D4715" s="276" t="str">
        <f t="shared" si="146"/>
        <v>0</v>
      </c>
      <c r="L4715" s="114">
        <f>IF(C4715&lt;$G$6,Lähteandmed!$E$45*1.2*1.005*($G$6-O4715),0)</f>
        <v>6.4844690399999987</v>
      </c>
      <c r="M4715" s="276" t="str">
        <f>IF(($G$4-Lähteandmed!$H$45*(Kraadpäevad!$G$4-Kraadpäevad!C4715))&gt;Lähteandmed!$I$45,($G$4-Lähteandmed!$H$45*(Kraadpäevad!$G$4-Kraadpäevad!C4715)),Lähteandmed!$I$45)</f>
        <v/>
      </c>
      <c r="N4715" s="114">
        <f>IFERROR(($G$4-M4715)/($G$4-C4715),Lähteandmed!$H$45)</f>
        <v>0</v>
      </c>
      <c r="O4715" s="276">
        <f t="shared" si="147"/>
        <v>14.3</v>
      </c>
      <c r="P4715" s="276">
        <f>IF(O4715&lt;($G$6-1),Lähteandmed!$E$45*1.2*1.005*(($G$6-1)-O4715),0)</f>
        <v>4.7319098399999984</v>
      </c>
    </row>
    <row r="4716" spans="2:16">
      <c r="B4716" s="113">
        <v>4712</v>
      </c>
      <c r="C4716" s="113">
        <v>14.9</v>
      </c>
      <c r="D4716" s="276" t="str">
        <f t="shared" si="146"/>
        <v>0</v>
      </c>
      <c r="L4716" s="114">
        <f>IF(C4716&lt;$G$6,Lähteandmed!$E$45*1.2*1.005*($G$6-O4716),0)</f>
        <v>5.4329335199999989</v>
      </c>
      <c r="M4716" s="276" t="str">
        <f>IF(($G$4-Lähteandmed!$H$45*(Kraadpäevad!$G$4-Kraadpäevad!C4716))&gt;Lähteandmed!$I$45,($G$4-Lähteandmed!$H$45*(Kraadpäevad!$G$4-Kraadpäevad!C4716)),Lähteandmed!$I$45)</f>
        <v/>
      </c>
      <c r="N4716" s="114">
        <f>IFERROR(($G$4-M4716)/($G$4-C4716),Lähteandmed!$H$45)</f>
        <v>0</v>
      </c>
      <c r="O4716" s="276">
        <f t="shared" si="147"/>
        <v>14.9</v>
      </c>
      <c r="P4716" s="276">
        <f>IF(O4716&lt;($G$6-1),Lähteandmed!$E$45*1.2*1.005*(($G$6-1)-O4716),0)</f>
        <v>3.680374319999999</v>
      </c>
    </row>
    <row r="4717" spans="2:16">
      <c r="B4717" s="113">
        <v>4713</v>
      </c>
      <c r="C4717" s="113">
        <v>15.5</v>
      </c>
      <c r="D4717" s="276" t="str">
        <f t="shared" si="146"/>
        <v>0</v>
      </c>
      <c r="L4717" s="114">
        <f>IF(C4717&lt;$G$6,Lähteandmed!$E$45*1.2*1.005*($G$6-O4717),0)</f>
        <v>4.3813979999999999</v>
      </c>
      <c r="M4717" s="276" t="str">
        <f>IF(($G$4-Lähteandmed!$H$45*(Kraadpäevad!$G$4-Kraadpäevad!C4717))&gt;Lähteandmed!$I$45,($G$4-Lähteandmed!$H$45*(Kraadpäevad!$G$4-Kraadpäevad!C4717)),Lähteandmed!$I$45)</f>
        <v/>
      </c>
      <c r="N4717" s="114">
        <f>IFERROR(($G$4-M4717)/($G$4-C4717),Lähteandmed!$H$45)</f>
        <v>0</v>
      </c>
      <c r="O4717" s="276">
        <f t="shared" si="147"/>
        <v>15.5</v>
      </c>
      <c r="P4717" s="276">
        <f>IF(O4717&lt;($G$6-1),Lähteandmed!$E$45*1.2*1.005*(($G$6-1)-O4717),0)</f>
        <v>2.6288387999999996</v>
      </c>
    </row>
    <row r="4718" spans="2:16">
      <c r="B4718" s="113">
        <v>4714</v>
      </c>
      <c r="C4718" s="113">
        <v>16.8</v>
      </c>
      <c r="D4718" s="276" t="str">
        <f t="shared" si="146"/>
        <v>0</v>
      </c>
      <c r="L4718" s="114">
        <f>IF(C4718&lt;$G$6,Lähteandmed!$E$45*1.2*1.005*($G$6-O4718),0)</f>
        <v>2.1030710399999988</v>
      </c>
      <c r="M4718" s="276" t="str">
        <f>IF(($G$4-Lähteandmed!$H$45*(Kraadpäevad!$G$4-Kraadpäevad!C4718))&gt;Lähteandmed!$I$45,($G$4-Lähteandmed!$H$45*(Kraadpäevad!$G$4-Kraadpäevad!C4718)),Lähteandmed!$I$45)</f>
        <v/>
      </c>
      <c r="N4718" s="114">
        <f>IFERROR(($G$4-M4718)/($G$4-C4718),Lähteandmed!$H$45)</f>
        <v>0</v>
      </c>
      <c r="O4718" s="276">
        <f t="shared" si="147"/>
        <v>16.8</v>
      </c>
      <c r="P4718" s="276">
        <f>IF(O4718&lt;($G$6-1),Lähteandmed!$E$45*1.2*1.005*(($G$6-1)-O4718),0)</f>
        <v>0.35051183999999874</v>
      </c>
    </row>
    <row r="4719" spans="2:16">
      <c r="B4719" s="113">
        <v>4715</v>
      </c>
      <c r="C4719" s="113">
        <v>18</v>
      </c>
      <c r="D4719" s="276" t="str">
        <f t="shared" si="146"/>
        <v>0</v>
      </c>
      <c r="L4719" s="114">
        <f>IF(C4719&lt;$G$6,Lähteandmed!$E$45*1.2*1.005*($G$6-O4719),0)</f>
        <v>0</v>
      </c>
      <c r="M4719" s="276" t="str">
        <f>IF(($G$4-Lähteandmed!$H$45*(Kraadpäevad!$G$4-Kraadpäevad!C4719))&gt;Lähteandmed!$I$45,($G$4-Lähteandmed!$H$45*(Kraadpäevad!$G$4-Kraadpäevad!C4719)),Lähteandmed!$I$45)</f>
        <v/>
      </c>
      <c r="N4719" s="114">
        <f>IFERROR(($G$4-M4719)/($G$4-C4719),Lähteandmed!$H$45)</f>
        <v>0</v>
      </c>
      <c r="O4719" s="276">
        <f t="shared" si="147"/>
        <v>18</v>
      </c>
      <c r="P4719" s="276">
        <f>IF(O4719&lt;($G$6-1),Lähteandmed!$E$45*1.2*1.005*(($G$6-1)-O4719),0)</f>
        <v>0</v>
      </c>
    </row>
    <row r="4720" spans="2:16">
      <c r="B4720" s="113">
        <v>4716</v>
      </c>
      <c r="C4720" s="113">
        <v>19.3</v>
      </c>
      <c r="D4720" s="276" t="str">
        <f t="shared" si="146"/>
        <v>0</v>
      </c>
      <c r="L4720" s="114">
        <f>IF(C4720&lt;$G$6,Lähteandmed!$E$45*1.2*1.005*($G$6-O4720),0)</f>
        <v>0</v>
      </c>
      <c r="M4720" s="276" t="str">
        <f>IF(($G$4-Lähteandmed!$H$45*(Kraadpäevad!$G$4-Kraadpäevad!C4720))&gt;Lähteandmed!$I$45,($G$4-Lähteandmed!$H$45*(Kraadpäevad!$G$4-Kraadpäevad!C4720)),Lähteandmed!$I$45)</f>
        <v/>
      </c>
      <c r="N4720" s="114">
        <f>IFERROR(($G$4-M4720)/($G$4-C4720),Lähteandmed!$H$45)</f>
        <v>0</v>
      </c>
      <c r="O4720" s="276">
        <f t="shared" si="147"/>
        <v>19.3</v>
      </c>
      <c r="P4720" s="276">
        <f>IF(O4720&lt;($G$6-1),Lähteandmed!$E$45*1.2*1.005*(($G$6-1)-O4720),0)</f>
        <v>0</v>
      </c>
    </row>
    <row r="4721" spans="2:16">
      <c r="B4721" s="113">
        <v>4717</v>
      </c>
      <c r="C4721" s="113">
        <v>19.7</v>
      </c>
      <c r="D4721" s="276" t="str">
        <f t="shared" si="146"/>
        <v>0</v>
      </c>
      <c r="L4721" s="114">
        <f>IF(C4721&lt;$G$6,Lähteandmed!$E$45*1.2*1.005*($G$6-O4721),0)</f>
        <v>0</v>
      </c>
      <c r="M4721" s="276" t="str">
        <f>IF(($G$4-Lähteandmed!$H$45*(Kraadpäevad!$G$4-Kraadpäevad!C4721))&gt;Lähteandmed!$I$45,($G$4-Lähteandmed!$H$45*(Kraadpäevad!$G$4-Kraadpäevad!C4721)),Lähteandmed!$I$45)</f>
        <v/>
      </c>
      <c r="N4721" s="114">
        <f>IFERROR(($G$4-M4721)/($G$4-C4721),Lähteandmed!$H$45)</f>
        <v>0</v>
      </c>
      <c r="O4721" s="276">
        <f t="shared" si="147"/>
        <v>19.7</v>
      </c>
      <c r="P4721" s="276">
        <f>IF(O4721&lt;($G$6-1),Lähteandmed!$E$45*1.2*1.005*(($G$6-1)-O4721),0)</f>
        <v>0</v>
      </c>
    </row>
    <row r="4722" spans="2:16">
      <c r="B4722" s="113">
        <v>4718</v>
      </c>
      <c r="C4722" s="113">
        <v>20.2</v>
      </c>
      <c r="D4722" s="276" t="str">
        <f t="shared" si="146"/>
        <v>0</v>
      </c>
      <c r="L4722" s="114">
        <f>IF(C4722&lt;$G$6,Lähteandmed!$E$45*1.2*1.005*($G$6-O4722),0)</f>
        <v>0</v>
      </c>
      <c r="M4722" s="276" t="str">
        <f>IF(($G$4-Lähteandmed!$H$45*(Kraadpäevad!$G$4-Kraadpäevad!C4722))&gt;Lähteandmed!$I$45,($G$4-Lähteandmed!$H$45*(Kraadpäevad!$G$4-Kraadpäevad!C4722)),Lähteandmed!$I$45)</f>
        <v/>
      </c>
      <c r="N4722" s="114">
        <f>IFERROR(($G$4-M4722)/($G$4-C4722),Lähteandmed!$H$45)</f>
        <v>0</v>
      </c>
      <c r="O4722" s="276">
        <f t="shared" si="147"/>
        <v>20.2</v>
      </c>
      <c r="P4722" s="276">
        <f>IF(O4722&lt;($G$6-1),Lähteandmed!$E$45*1.2*1.005*(($G$6-1)-O4722),0)</f>
        <v>0</v>
      </c>
    </row>
    <row r="4723" spans="2:16">
      <c r="B4723" s="113">
        <v>4719</v>
      </c>
      <c r="C4723" s="113">
        <v>20.6</v>
      </c>
      <c r="D4723" s="276" t="str">
        <f t="shared" si="146"/>
        <v>0</v>
      </c>
      <c r="L4723" s="114">
        <f>IF(C4723&lt;$G$6,Lähteandmed!$E$45*1.2*1.005*($G$6-O4723),0)</f>
        <v>0</v>
      </c>
      <c r="M4723" s="276" t="str">
        <f>IF(($G$4-Lähteandmed!$H$45*(Kraadpäevad!$G$4-Kraadpäevad!C4723))&gt;Lähteandmed!$I$45,($G$4-Lähteandmed!$H$45*(Kraadpäevad!$G$4-Kraadpäevad!C4723)),Lähteandmed!$I$45)</f>
        <v/>
      </c>
      <c r="N4723" s="114">
        <f>IFERROR(($G$4-M4723)/($G$4-C4723),Lähteandmed!$H$45)</f>
        <v>0</v>
      </c>
      <c r="O4723" s="276">
        <f t="shared" si="147"/>
        <v>20.6</v>
      </c>
      <c r="P4723" s="276">
        <f>IF(O4723&lt;($G$6-1),Lähteandmed!$E$45*1.2*1.005*(($G$6-1)-O4723),0)</f>
        <v>0</v>
      </c>
    </row>
    <row r="4724" spans="2:16">
      <c r="B4724" s="113">
        <v>4720</v>
      </c>
      <c r="C4724" s="113">
        <v>20.5</v>
      </c>
      <c r="D4724" s="276" t="str">
        <f t="shared" si="146"/>
        <v>0</v>
      </c>
      <c r="L4724" s="114">
        <f>IF(C4724&lt;$G$6,Lähteandmed!$E$45*1.2*1.005*($G$6-O4724),0)</f>
        <v>0</v>
      </c>
      <c r="M4724" s="276" t="str">
        <f>IF(($G$4-Lähteandmed!$H$45*(Kraadpäevad!$G$4-Kraadpäevad!C4724))&gt;Lähteandmed!$I$45,($G$4-Lähteandmed!$H$45*(Kraadpäevad!$G$4-Kraadpäevad!C4724)),Lähteandmed!$I$45)</f>
        <v/>
      </c>
      <c r="N4724" s="114">
        <f>IFERROR(($G$4-M4724)/($G$4-C4724),Lähteandmed!$H$45)</f>
        <v>0</v>
      </c>
      <c r="O4724" s="276">
        <f t="shared" si="147"/>
        <v>20.5</v>
      </c>
      <c r="P4724" s="276">
        <f>IF(O4724&lt;($G$6-1),Lähteandmed!$E$45*1.2*1.005*(($G$6-1)-O4724),0)</f>
        <v>0</v>
      </c>
    </row>
    <row r="4725" spans="2:16">
      <c r="B4725" s="113">
        <v>4721</v>
      </c>
      <c r="C4725" s="113">
        <v>20.399999999999999</v>
      </c>
      <c r="D4725" s="276" t="str">
        <f t="shared" si="146"/>
        <v>0</v>
      </c>
      <c r="L4725" s="114">
        <f>IF(C4725&lt;$G$6,Lähteandmed!$E$45*1.2*1.005*($G$6-O4725),0)</f>
        <v>0</v>
      </c>
      <c r="M4725" s="276" t="str">
        <f>IF(($G$4-Lähteandmed!$H$45*(Kraadpäevad!$G$4-Kraadpäevad!C4725))&gt;Lähteandmed!$I$45,($G$4-Lähteandmed!$H$45*(Kraadpäevad!$G$4-Kraadpäevad!C4725)),Lähteandmed!$I$45)</f>
        <v/>
      </c>
      <c r="N4725" s="114">
        <f>IFERROR(($G$4-M4725)/($G$4-C4725),Lähteandmed!$H$45)</f>
        <v>0</v>
      </c>
      <c r="O4725" s="276">
        <f t="shared" si="147"/>
        <v>20.399999999999999</v>
      </c>
      <c r="P4725" s="276">
        <f>IF(O4725&lt;($G$6-1),Lähteandmed!$E$45*1.2*1.005*(($G$6-1)-O4725),0)</f>
        <v>0</v>
      </c>
    </row>
    <row r="4726" spans="2:16">
      <c r="B4726" s="113">
        <v>4722</v>
      </c>
      <c r="C4726" s="113">
        <v>20.3</v>
      </c>
      <c r="D4726" s="276" t="str">
        <f t="shared" si="146"/>
        <v>0</v>
      </c>
      <c r="L4726" s="114">
        <f>IF(C4726&lt;$G$6,Lähteandmed!$E$45*1.2*1.005*($G$6-O4726),0)</f>
        <v>0</v>
      </c>
      <c r="M4726" s="276" t="str">
        <f>IF(($G$4-Lähteandmed!$H$45*(Kraadpäevad!$G$4-Kraadpäevad!C4726))&gt;Lähteandmed!$I$45,($G$4-Lähteandmed!$H$45*(Kraadpäevad!$G$4-Kraadpäevad!C4726)),Lähteandmed!$I$45)</f>
        <v/>
      </c>
      <c r="N4726" s="114">
        <f>IFERROR(($G$4-M4726)/($G$4-C4726),Lähteandmed!$H$45)</f>
        <v>0</v>
      </c>
      <c r="O4726" s="276">
        <f t="shared" si="147"/>
        <v>20.3</v>
      </c>
      <c r="P4726" s="276">
        <f>IF(O4726&lt;($G$6-1),Lähteandmed!$E$45*1.2*1.005*(($G$6-1)-O4726),0)</f>
        <v>0</v>
      </c>
    </row>
    <row r="4727" spans="2:16">
      <c r="B4727" s="113">
        <v>4723</v>
      </c>
      <c r="C4727" s="113">
        <v>19.100000000000001</v>
      </c>
      <c r="D4727" s="276" t="str">
        <f t="shared" si="146"/>
        <v>0</v>
      </c>
      <c r="L4727" s="114">
        <f>IF(C4727&lt;$G$6,Lähteandmed!$E$45*1.2*1.005*($G$6-O4727),0)</f>
        <v>0</v>
      </c>
      <c r="M4727" s="276" t="str">
        <f>IF(($G$4-Lähteandmed!$H$45*(Kraadpäevad!$G$4-Kraadpäevad!C4727))&gt;Lähteandmed!$I$45,($G$4-Lähteandmed!$H$45*(Kraadpäevad!$G$4-Kraadpäevad!C4727)),Lähteandmed!$I$45)</f>
        <v/>
      </c>
      <c r="N4727" s="114">
        <f>IFERROR(($G$4-M4727)/($G$4-C4727),Lähteandmed!$H$45)</f>
        <v>0</v>
      </c>
      <c r="O4727" s="276">
        <f t="shared" si="147"/>
        <v>19.100000000000001</v>
      </c>
      <c r="P4727" s="276">
        <f>IF(O4727&lt;($G$6-1),Lähteandmed!$E$45*1.2*1.005*(($G$6-1)-O4727),0)</f>
        <v>0</v>
      </c>
    </row>
    <row r="4728" spans="2:16">
      <c r="B4728" s="113">
        <v>4724</v>
      </c>
      <c r="C4728" s="113">
        <v>18</v>
      </c>
      <c r="D4728" s="276" t="str">
        <f t="shared" si="146"/>
        <v>0</v>
      </c>
      <c r="L4728" s="114">
        <f>IF(C4728&lt;$G$6,Lähteandmed!$E$45*1.2*1.005*($G$6-O4728),0)</f>
        <v>0</v>
      </c>
      <c r="M4728" s="276" t="str">
        <f>IF(($G$4-Lähteandmed!$H$45*(Kraadpäevad!$G$4-Kraadpäevad!C4728))&gt;Lähteandmed!$I$45,($G$4-Lähteandmed!$H$45*(Kraadpäevad!$G$4-Kraadpäevad!C4728)),Lähteandmed!$I$45)</f>
        <v/>
      </c>
      <c r="N4728" s="114">
        <f>IFERROR(($G$4-M4728)/($G$4-C4728),Lähteandmed!$H$45)</f>
        <v>0</v>
      </c>
      <c r="O4728" s="276">
        <f t="shared" si="147"/>
        <v>18</v>
      </c>
      <c r="P4728" s="276">
        <f>IF(O4728&lt;($G$6-1),Lähteandmed!$E$45*1.2*1.005*(($G$6-1)-O4728),0)</f>
        <v>0</v>
      </c>
    </row>
    <row r="4729" spans="2:16">
      <c r="B4729" s="113">
        <v>4725</v>
      </c>
      <c r="C4729" s="113">
        <v>16.8</v>
      </c>
      <c r="D4729" s="276" t="str">
        <f t="shared" si="146"/>
        <v>0</v>
      </c>
      <c r="L4729" s="114">
        <f>IF(C4729&lt;$G$6,Lähteandmed!$E$45*1.2*1.005*($G$6-O4729),0)</f>
        <v>2.1030710399999988</v>
      </c>
      <c r="M4729" s="276" t="str">
        <f>IF(($G$4-Lähteandmed!$H$45*(Kraadpäevad!$G$4-Kraadpäevad!C4729))&gt;Lähteandmed!$I$45,($G$4-Lähteandmed!$H$45*(Kraadpäevad!$G$4-Kraadpäevad!C4729)),Lähteandmed!$I$45)</f>
        <v/>
      </c>
      <c r="N4729" s="114">
        <f>IFERROR(($G$4-M4729)/($G$4-C4729),Lähteandmed!$H$45)</f>
        <v>0</v>
      </c>
      <c r="O4729" s="276">
        <f t="shared" si="147"/>
        <v>16.8</v>
      </c>
      <c r="P4729" s="276">
        <f>IF(O4729&lt;($G$6-1),Lähteandmed!$E$45*1.2*1.005*(($G$6-1)-O4729),0)</f>
        <v>0.35051183999999874</v>
      </c>
    </row>
    <row r="4730" spans="2:16">
      <c r="B4730" s="113">
        <v>4726</v>
      </c>
      <c r="C4730" s="113">
        <v>15.9</v>
      </c>
      <c r="D4730" s="276" t="str">
        <f t="shared" si="146"/>
        <v>0</v>
      </c>
      <c r="L4730" s="114">
        <f>IF(C4730&lt;$G$6,Lähteandmed!$E$45*1.2*1.005*($G$6-O4730),0)</f>
        <v>3.680374319999999</v>
      </c>
      <c r="M4730" s="276" t="str">
        <f>IF(($G$4-Lähteandmed!$H$45*(Kraadpäevad!$G$4-Kraadpäevad!C4730))&gt;Lähteandmed!$I$45,($G$4-Lähteandmed!$H$45*(Kraadpäevad!$G$4-Kraadpäevad!C4730)),Lähteandmed!$I$45)</f>
        <v/>
      </c>
      <c r="N4730" s="114">
        <f>IFERROR(($G$4-M4730)/($G$4-C4730),Lähteandmed!$H$45)</f>
        <v>0</v>
      </c>
      <c r="O4730" s="276">
        <f t="shared" si="147"/>
        <v>15.9</v>
      </c>
      <c r="P4730" s="276">
        <f>IF(O4730&lt;($G$6-1),Lähteandmed!$E$45*1.2*1.005*(($G$6-1)-O4730),0)</f>
        <v>1.9278151199999993</v>
      </c>
    </row>
    <row r="4731" spans="2:16">
      <c r="B4731" s="113">
        <v>4727</v>
      </c>
      <c r="C4731" s="113">
        <v>14.9</v>
      </c>
      <c r="D4731" s="276" t="str">
        <f t="shared" si="146"/>
        <v>0</v>
      </c>
      <c r="L4731" s="114">
        <f>IF(C4731&lt;$G$6,Lähteandmed!$E$45*1.2*1.005*($G$6-O4731),0)</f>
        <v>5.4329335199999989</v>
      </c>
      <c r="M4731" s="276" t="str">
        <f>IF(($G$4-Lähteandmed!$H$45*(Kraadpäevad!$G$4-Kraadpäevad!C4731))&gt;Lähteandmed!$I$45,($G$4-Lähteandmed!$H$45*(Kraadpäevad!$G$4-Kraadpäevad!C4731)),Lähteandmed!$I$45)</f>
        <v/>
      </c>
      <c r="N4731" s="114">
        <f>IFERROR(($G$4-M4731)/($G$4-C4731),Lähteandmed!$H$45)</f>
        <v>0</v>
      </c>
      <c r="O4731" s="276">
        <f t="shared" si="147"/>
        <v>14.9</v>
      </c>
      <c r="P4731" s="276">
        <f>IF(O4731&lt;($G$6-1),Lähteandmed!$E$45*1.2*1.005*(($G$6-1)-O4731),0)</f>
        <v>3.680374319999999</v>
      </c>
    </row>
    <row r="4732" spans="2:16">
      <c r="B4732" s="113">
        <v>4728</v>
      </c>
      <c r="C4732" s="113">
        <v>14</v>
      </c>
      <c r="D4732" s="276" t="str">
        <f t="shared" si="146"/>
        <v>0</v>
      </c>
      <c r="L4732" s="114">
        <f>IF(C4732&lt;$G$6,Lähteandmed!$E$45*1.2*1.005*($G$6-O4732),0)</f>
        <v>7.0102367999999995</v>
      </c>
      <c r="M4732" s="276" t="str">
        <f>IF(($G$4-Lähteandmed!$H$45*(Kraadpäevad!$G$4-Kraadpäevad!C4732))&gt;Lähteandmed!$I$45,($G$4-Lähteandmed!$H$45*(Kraadpäevad!$G$4-Kraadpäevad!C4732)),Lähteandmed!$I$45)</f>
        <v/>
      </c>
      <c r="N4732" s="114">
        <f>IFERROR(($G$4-M4732)/($G$4-C4732),Lähteandmed!$H$45)</f>
        <v>0</v>
      </c>
      <c r="O4732" s="276">
        <f t="shared" si="147"/>
        <v>14</v>
      </c>
      <c r="P4732" s="276">
        <f>IF(O4732&lt;($G$6-1),Lähteandmed!$E$45*1.2*1.005*(($G$6-1)-O4732),0)</f>
        <v>5.2576775999999992</v>
      </c>
    </row>
    <row r="4733" spans="2:16">
      <c r="B4733" s="113">
        <v>4729</v>
      </c>
      <c r="C4733" s="113">
        <v>14</v>
      </c>
      <c r="D4733" s="276" t="str">
        <f t="shared" si="146"/>
        <v>0</v>
      </c>
      <c r="L4733" s="114">
        <f>IF(C4733&lt;$G$6,Lähteandmed!$E$45*1.2*1.005*($G$6-O4733),0)</f>
        <v>7.0102367999999995</v>
      </c>
      <c r="M4733" s="276" t="str">
        <f>IF(($G$4-Lähteandmed!$H$45*(Kraadpäevad!$G$4-Kraadpäevad!C4733))&gt;Lähteandmed!$I$45,($G$4-Lähteandmed!$H$45*(Kraadpäevad!$G$4-Kraadpäevad!C4733)),Lähteandmed!$I$45)</f>
        <v/>
      </c>
      <c r="N4733" s="114">
        <f>IFERROR(($G$4-M4733)/($G$4-C4733),Lähteandmed!$H$45)</f>
        <v>0</v>
      </c>
      <c r="O4733" s="276">
        <f t="shared" si="147"/>
        <v>14</v>
      </c>
      <c r="P4733" s="276">
        <f>IF(O4733&lt;($G$6-1),Lähteandmed!$E$45*1.2*1.005*(($G$6-1)-O4733),0)</f>
        <v>5.2576775999999992</v>
      </c>
    </row>
    <row r="4734" spans="2:16">
      <c r="B4734" s="113">
        <v>4730</v>
      </c>
      <c r="C4734" s="113">
        <v>14.1</v>
      </c>
      <c r="D4734" s="276" t="str">
        <f t="shared" si="146"/>
        <v>0</v>
      </c>
      <c r="L4734" s="114">
        <f>IF(C4734&lt;$G$6,Lähteandmed!$E$45*1.2*1.005*($G$6-O4734),0)</f>
        <v>6.8349808799999998</v>
      </c>
      <c r="M4734" s="276" t="str">
        <f>IF(($G$4-Lähteandmed!$H$45*(Kraadpäevad!$G$4-Kraadpäevad!C4734))&gt;Lähteandmed!$I$45,($G$4-Lähteandmed!$H$45*(Kraadpäevad!$G$4-Kraadpäevad!C4734)),Lähteandmed!$I$45)</f>
        <v/>
      </c>
      <c r="N4734" s="114">
        <f>IFERROR(($G$4-M4734)/($G$4-C4734),Lähteandmed!$H$45)</f>
        <v>0</v>
      </c>
      <c r="O4734" s="276">
        <f t="shared" si="147"/>
        <v>14.1</v>
      </c>
      <c r="P4734" s="276">
        <f>IF(O4734&lt;($G$6-1),Lähteandmed!$E$45*1.2*1.005*(($G$6-1)-O4734),0)</f>
        <v>5.0824216800000004</v>
      </c>
    </row>
    <row r="4735" spans="2:16">
      <c r="B4735" s="113">
        <v>4731</v>
      </c>
      <c r="C4735" s="113">
        <v>14.1</v>
      </c>
      <c r="D4735" s="276" t="str">
        <f t="shared" si="146"/>
        <v>0</v>
      </c>
      <c r="L4735" s="114">
        <f>IF(C4735&lt;$G$6,Lähteandmed!$E$45*1.2*1.005*($G$6-O4735),0)</f>
        <v>6.8349808799999998</v>
      </c>
      <c r="M4735" s="276" t="str">
        <f>IF(($G$4-Lähteandmed!$H$45*(Kraadpäevad!$G$4-Kraadpäevad!C4735))&gt;Lähteandmed!$I$45,($G$4-Lähteandmed!$H$45*(Kraadpäevad!$G$4-Kraadpäevad!C4735)),Lähteandmed!$I$45)</f>
        <v/>
      </c>
      <c r="N4735" s="114">
        <f>IFERROR(($G$4-M4735)/($G$4-C4735),Lähteandmed!$H$45)</f>
        <v>0</v>
      </c>
      <c r="O4735" s="276">
        <f t="shared" si="147"/>
        <v>14.1</v>
      </c>
      <c r="P4735" s="276">
        <f>IF(O4735&lt;($G$6-1),Lähteandmed!$E$45*1.2*1.005*(($G$6-1)-O4735),0)</f>
        <v>5.0824216800000004</v>
      </c>
    </row>
    <row r="4736" spans="2:16">
      <c r="B4736" s="113">
        <v>4732</v>
      </c>
      <c r="C4736" s="113">
        <v>14.1</v>
      </c>
      <c r="D4736" s="276" t="str">
        <f t="shared" si="146"/>
        <v>0</v>
      </c>
      <c r="L4736" s="114">
        <f>IF(C4736&lt;$G$6,Lähteandmed!$E$45*1.2*1.005*($G$6-O4736),0)</f>
        <v>6.8349808799999998</v>
      </c>
      <c r="M4736" s="276" t="str">
        <f>IF(($G$4-Lähteandmed!$H$45*(Kraadpäevad!$G$4-Kraadpäevad!C4736))&gt;Lähteandmed!$I$45,($G$4-Lähteandmed!$H$45*(Kraadpäevad!$G$4-Kraadpäevad!C4736)),Lähteandmed!$I$45)</f>
        <v/>
      </c>
      <c r="N4736" s="114">
        <f>IFERROR(($G$4-M4736)/($G$4-C4736),Lähteandmed!$H$45)</f>
        <v>0</v>
      </c>
      <c r="O4736" s="276">
        <f t="shared" si="147"/>
        <v>14.1</v>
      </c>
      <c r="P4736" s="276">
        <f>IF(O4736&lt;($G$6-1),Lähteandmed!$E$45*1.2*1.005*(($G$6-1)-O4736),0)</f>
        <v>5.0824216800000004</v>
      </c>
    </row>
    <row r="4737" spans="2:16">
      <c r="B4737" s="113">
        <v>4733</v>
      </c>
      <c r="C4737" s="113">
        <v>14</v>
      </c>
      <c r="D4737" s="276" t="str">
        <f t="shared" si="146"/>
        <v>0</v>
      </c>
      <c r="L4737" s="114">
        <f>IF(C4737&lt;$G$6,Lähteandmed!$E$45*1.2*1.005*($G$6-O4737),0)</f>
        <v>7.0102367999999995</v>
      </c>
      <c r="M4737" s="276" t="str">
        <f>IF(($G$4-Lähteandmed!$H$45*(Kraadpäevad!$G$4-Kraadpäevad!C4737))&gt;Lähteandmed!$I$45,($G$4-Lähteandmed!$H$45*(Kraadpäevad!$G$4-Kraadpäevad!C4737)),Lähteandmed!$I$45)</f>
        <v/>
      </c>
      <c r="N4737" s="114">
        <f>IFERROR(($G$4-M4737)/($G$4-C4737),Lähteandmed!$H$45)</f>
        <v>0</v>
      </c>
      <c r="O4737" s="276">
        <f t="shared" si="147"/>
        <v>14</v>
      </c>
      <c r="P4737" s="276">
        <f>IF(O4737&lt;($G$6-1),Lähteandmed!$E$45*1.2*1.005*(($G$6-1)-O4737),0)</f>
        <v>5.2576775999999992</v>
      </c>
    </row>
    <row r="4738" spans="2:16">
      <c r="B4738" s="113">
        <v>4734</v>
      </c>
      <c r="C4738" s="113">
        <v>14</v>
      </c>
      <c r="D4738" s="276" t="str">
        <f t="shared" si="146"/>
        <v>0</v>
      </c>
      <c r="L4738" s="114">
        <f>IF(C4738&lt;$G$6,Lähteandmed!$E$45*1.2*1.005*($G$6-O4738),0)</f>
        <v>7.0102367999999995</v>
      </c>
      <c r="M4738" s="276" t="str">
        <f>IF(($G$4-Lähteandmed!$H$45*(Kraadpäevad!$G$4-Kraadpäevad!C4738))&gt;Lähteandmed!$I$45,($G$4-Lähteandmed!$H$45*(Kraadpäevad!$G$4-Kraadpäevad!C4738)),Lähteandmed!$I$45)</f>
        <v/>
      </c>
      <c r="N4738" s="114">
        <f>IFERROR(($G$4-M4738)/($G$4-C4738),Lähteandmed!$H$45)</f>
        <v>0</v>
      </c>
      <c r="O4738" s="276">
        <f t="shared" si="147"/>
        <v>14</v>
      </c>
      <c r="P4738" s="276">
        <f>IF(O4738&lt;($G$6-1),Lähteandmed!$E$45*1.2*1.005*(($G$6-1)-O4738),0)</f>
        <v>5.2576775999999992</v>
      </c>
    </row>
    <row r="4739" spans="2:16">
      <c r="B4739" s="113">
        <v>4735</v>
      </c>
      <c r="C4739" s="113">
        <v>14.5</v>
      </c>
      <c r="D4739" s="276" t="str">
        <f t="shared" si="146"/>
        <v>0</v>
      </c>
      <c r="L4739" s="114">
        <f>IF(C4739&lt;$G$6,Lähteandmed!$E$45*1.2*1.005*($G$6-O4739),0)</f>
        <v>6.1339571999999993</v>
      </c>
      <c r="M4739" s="276" t="str">
        <f>IF(($G$4-Lähteandmed!$H$45*(Kraadpäevad!$G$4-Kraadpäevad!C4739))&gt;Lähteandmed!$I$45,($G$4-Lähteandmed!$H$45*(Kraadpäevad!$G$4-Kraadpäevad!C4739)),Lähteandmed!$I$45)</f>
        <v/>
      </c>
      <c r="N4739" s="114">
        <f>IFERROR(($G$4-M4739)/($G$4-C4739),Lähteandmed!$H$45)</f>
        <v>0</v>
      </c>
      <c r="O4739" s="276">
        <f t="shared" si="147"/>
        <v>14.5</v>
      </c>
      <c r="P4739" s="276">
        <f>IF(O4739&lt;($G$6-1),Lähteandmed!$E$45*1.2*1.005*(($G$6-1)-O4739),0)</f>
        <v>4.3813979999999999</v>
      </c>
    </row>
    <row r="4740" spans="2:16">
      <c r="B4740" s="113">
        <v>4736</v>
      </c>
      <c r="C4740" s="113">
        <v>15</v>
      </c>
      <c r="D4740" s="276" t="str">
        <f t="shared" ref="D4740:D4803" si="148">IFERROR(IF($G$5-C4740&gt;0,$G$5-C4740,"0"),0)</f>
        <v>0</v>
      </c>
      <c r="L4740" s="114">
        <f>IF(C4740&lt;$G$6,Lähteandmed!$E$45*1.2*1.005*($G$6-O4740),0)</f>
        <v>5.2576775999999992</v>
      </c>
      <c r="M4740" s="276" t="str">
        <f>IF(($G$4-Lähteandmed!$H$45*(Kraadpäevad!$G$4-Kraadpäevad!C4740))&gt;Lähteandmed!$I$45,($G$4-Lähteandmed!$H$45*(Kraadpäevad!$G$4-Kraadpäevad!C4740)),Lähteandmed!$I$45)</f>
        <v/>
      </c>
      <c r="N4740" s="114">
        <f>IFERROR(($G$4-M4740)/($G$4-C4740),Lähteandmed!$H$45)</f>
        <v>0</v>
      </c>
      <c r="O4740" s="276">
        <f t="shared" ref="O4740:O4803" si="149">N4740*($G$4-C4740)+C4740</f>
        <v>15</v>
      </c>
      <c r="P4740" s="276">
        <f>IF(O4740&lt;($G$6-1),Lähteandmed!$E$45*1.2*1.005*(($G$6-1)-O4740),0)</f>
        <v>3.5051183999999997</v>
      </c>
    </row>
    <row r="4741" spans="2:16">
      <c r="B4741" s="113">
        <v>4737</v>
      </c>
      <c r="C4741" s="113">
        <v>15.5</v>
      </c>
      <c r="D4741" s="276" t="str">
        <f t="shared" si="148"/>
        <v>0</v>
      </c>
      <c r="L4741" s="114">
        <f>IF(C4741&lt;$G$6,Lähteandmed!$E$45*1.2*1.005*($G$6-O4741),0)</f>
        <v>4.3813979999999999</v>
      </c>
      <c r="M4741" s="276" t="str">
        <f>IF(($G$4-Lähteandmed!$H$45*(Kraadpäevad!$G$4-Kraadpäevad!C4741))&gt;Lähteandmed!$I$45,($G$4-Lähteandmed!$H$45*(Kraadpäevad!$G$4-Kraadpäevad!C4741)),Lähteandmed!$I$45)</f>
        <v/>
      </c>
      <c r="N4741" s="114">
        <f>IFERROR(($G$4-M4741)/($G$4-C4741),Lähteandmed!$H$45)</f>
        <v>0</v>
      </c>
      <c r="O4741" s="276">
        <f t="shared" si="149"/>
        <v>15.5</v>
      </c>
      <c r="P4741" s="276">
        <f>IF(O4741&lt;($G$6-1),Lähteandmed!$E$45*1.2*1.005*(($G$6-1)-O4741),0)</f>
        <v>2.6288387999999996</v>
      </c>
    </row>
    <row r="4742" spans="2:16">
      <c r="B4742" s="113">
        <v>4738</v>
      </c>
      <c r="C4742" s="113">
        <v>15.9</v>
      </c>
      <c r="D4742" s="276" t="str">
        <f t="shared" si="148"/>
        <v>0</v>
      </c>
      <c r="L4742" s="114">
        <f>IF(C4742&lt;$G$6,Lähteandmed!$E$45*1.2*1.005*($G$6-O4742),0)</f>
        <v>3.680374319999999</v>
      </c>
      <c r="M4742" s="276" t="str">
        <f>IF(($G$4-Lähteandmed!$H$45*(Kraadpäevad!$G$4-Kraadpäevad!C4742))&gt;Lähteandmed!$I$45,($G$4-Lähteandmed!$H$45*(Kraadpäevad!$G$4-Kraadpäevad!C4742)),Lähteandmed!$I$45)</f>
        <v/>
      </c>
      <c r="N4742" s="114">
        <f>IFERROR(($G$4-M4742)/($G$4-C4742),Lähteandmed!$H$45)</f>
        <v>0</v>
      </c>
      <c r="O4742" s="276">
        <f t="shared" si="149"/>
        <v>15.9</v>
      </c>
      <c r="P4742" s="276">
        <f>IF(O4742&lt;($G$6-1),Lähteandmed!$E$45*1.2*1.005*(($G$6-1)-O4742),0)</f>
        <v>1.9278151199999993</v>
      </c>
    </row>
    <row r="4743" spans="2:16">
      <c r="B4743" s="113">
        <v>4739</v>
      </c>
      <c r="C4743" s="113">
        <v>16.399999999999999</v>
      </c>
      <c r="D4743" s="276" t="str">
        <f t="shared" si="148"/>
        <v>0</v>
      </c>
      <c r="L4743" s="114">
        <f>IF(C4743&lt;$G$6,Lähteandmed!$E$45*1.2*1.005*($G$6-O4743),0)</f>
        <v>2.8040947200000024</v>
      </c>
      <c r="M4743" s="276" t="str">
        <f>IF(($G$4-Lähteandmed!$H$45*(Kraadpäevad!$G$4-Kraadpäevad!C4743))&gt;Lähteandmed!$I$45,($G$4-Lähteandmed!$H$45*(Kraadpäevad!$G$4-Kraadpäevad!C4743)),Lähteandmed!$I$45)</f>
        <v/>
      </c>
      <c r="N4743" s="114">
        <f>IFERROR(($G$4-M4743)/($G$4-C4743),Lähteandmed!$H$45)</f>
        <v>0</v>
      </c>
      <c r="O4743" s="276">
        <f t="shared" si="149"/>
        <v>16.399999999999999</v>
      </c>
      <c r="P4743" s="276">
        <f>IF(O4743&lt;($G$6-1),Lähteandmed!$E$45*1.2*1.005*(($G$6-1)-O4743),0)</f>
        <v>1.0515355200000025</v>
      </c>
    </row>
    <row r="4744" spans="2:16">
      <c r="B4744" s="113">
        <v>4740</v>
      </c>
      <c r="C4744" s="113">
        <v>16.8</v>
      </c>
      <c r="D4744" s="276" t="str">
        <f t="shared" si="148"/>
        <v>0</v>
      </c>
      <c r="L4744" s="114">
        <f>IF(C4744&lt;$G$6,Lähteandmed!$E$45*1.2*1.005*($G$6-O4744),0)</f>
        <v>2.1030710399999988</v>
      </c>
      <c r="M4744" s="276" t="str">
        <f>IF(($G$4-Lähteandmed!$H$45*(Kraadpäevad!$G$4-Kraadpäevad!C4744))&gt;Lähteandmed!$I$45,($G$4-Lähteandmed!$H$45*(Kraadpäevad!$G$4-Kraadpäevad!C4744)),Lähteandmed!$I$45)</f>
        <v/>
      </c>
      <c r="N4744" s="114">
        <f>IFERROR(($G$4-M4744)/($G$4-C4744),Lähteandmed!$H$45)</f>
        <v>0</v>
      </c>
      <c r="O4744" s="276">
        <f t="shared" si="149"/>
        <v>16.8</v>
      </c>
      <c r="P4744" s="276">
        <f>IF(O4744&lt;($G$6-1),Lähteandmed!$E$45*1.2*1.005*(($G$6-1)-O4744),0)</f>
        <v>0.35051183999999874</v>
      </c>
    </row>
    <row r="4745" spans="2:16">
      <c r="B4745" s="113">
        <v>4741</v>
      </c>
      <c r="C4745" s="113">
        <v>16.899999999999999</v>
      </c>
      <c r="D4745" s="276" t="str">
        <f t="shared" si="148"/>
        <v>0</v>
      </c>
      <c r="L4745" s="114">
        <f>IF(C4745&lt;$G$6,Lähteandmed!$E$45*1.2*1.005*($G$6-O4745),0)</f>
        <v>1.9278151200000024</v>
      </c>
      <c r="M4745" s="276" t="str">
        <f>IF(($G$4-Lähteandmed!$H$45*(Kraadpäevad!$G$4-Kraadpäevad!C4745))&gt;Lähteandmed!$I$45,($G$4-Lähteandmed!$H$45*(Kraadpäevad!$G$4-Kraadpäevad!C4745)),Lähteandmed!$I$45)</f>
        <v/>
      </c>
      <c r="N4745" s="114">
        <f>IFERROR(($G$4-M4745)/($G$4-C4745),Lähteandmed!$H$45)</f>
        <v>0</v>
      </c>
      <c r="O4745" s="276">
        <f t="shared" si="149"/>
        <v>16.899999999999999</v>
      </c>
      <c r="P4745" s="276">
        <f>IF(O4745&lt;($G$6-1),Lähteandmed!$E$45*1.2*1.005*(($G$6-1)-O4745),0)</f>
        <v>0.17525592000000248</v>
      </c>
    </row>
    <row r="4746" spans="2:16">
      <c r="B4746" s="113">
        <v>4742</v>
      </c>
      <c r="C4746" s="113">
        <v>17.100000000000001</v>
      </c>
      <c r="D4746" s="276" t="str">
        <f t="shared" si="148"/>
        <v>0</v>
      </c>
      <c r="L4746" s="114">
        <f>IF(C4746&lt;$G$6,Lähteandmed!$E$45*1.2*1.005*($G$6-O4746),0)</f>
        <v>1.5773032799999973</v>
      </c>
      <c r="M4746" s="276" t="str">
        <f>IF(($G$4-Lähteandmed!$H$45*(Kraadpäevad!$G$4-Kraadpäevad!C4746))&gt;Lähteandmed!$I$45,($G$4-Lähteandmed!$H$45*(Kraadpäevad!$G$4-Kraadpäevad!C4746)),Lähteandmed!$I$45)</f>
        <v/>
      </c>
      <c r="N4746" s="114">
        <f>IFERROR(($G$4-M4746)/($G$4-C4746),Lähteandmed!$H$45)</f>
        <v>0</v>
      </c>
      <c r="O4746" s="276">
        <f t="shared" si="149"/>
        <v>17.100000000000001</v>
      </c>
      <c r="P4746" s="276">
        <f>IF(O4746&lt;($G$6-1),Lähteandmed!$E$45*1.2*1.005*(($G$6-1)-O4746),0)</f>
        <v>0</v>
      </c>
    </row>
    <row r="4747" spans="2:16">
      <c r="B4747" s="113">
        <v>4743</v>
      </c>
      <c r="C4747" s="113">
        <v>17.2</v>
      </c>
      <c r="D4747" s="276" t="str">
        <f t="shared" si="148"/>
        <v>0</v>
      </c>
      <c r="L4747" s="114">
        <f>IF(C4747&lt;$G$6,Lähteandmed!$E$45*1.2*1.005*($G$6-O4747),0)</f>
        <v>1.4020473600000012</v>
      </c>
      <c r="M4747" s="276" t="str">
        <f>IF(($G$4-Lähteandmed!$H$45*(Kraadpäevad!$G$4-Kraadpäevad!C4747))&gt;Lähteandmed!$I$45,($G$4-Lähteandmed!$H$45*(Kraadpäevad!$G$4-Kraadpäevad!C4747)),Lähteandmed!$I$45)</f>
        <v/>
      </c>
      <c r="N4747" s="114">
        <f>IFERROR(($G$4-M4747)/($G$4-C4747),Lähteandmed!$H$45)</f>
        <v>0</v>
      </c>
      <c r="O4747" s="276">
        <f t="shared" si="149"/>
        <v>17.2</v>
      </c>
      <c r="P4747" s="276">
        <f>IF(O4747&lt;($G$6-1),Lähteandmed!$E$45*1.2*1.005*(($G$6-1)-O4747),0)</f>
        <v>0</v>
      </c>
    </row>
    <row r="4748" spans="2:16">
      <c r="B4748" s="113">
        <v>4744</v>
      </c>
      <c r="C4748" s="113">
        <v>16.899999999999999</v>
      </c>
      <c r="D4748" s="276" t="str">
        <f t="shared" si="148"/>
        <v>0</v>
      </c>
      <c r="L4748" s="114">
        <f>IF(C4748&lt;$G$6,Lähteandmed!$E$45*1.2*1.005*($G$6-O4748),0)</f>
        <v>1.9278151200000024</v>
      </c>
      <c r="M4748" s="276" t="str">
        <f>IF(($G$4-Lähteandmed!$H$45*(Kraadpäevad!$G$4-Kraadpäevad!C4748))&gt;Lähteandmed!$I$45,($G$4-Lähteandmed!$H$45*(Kraadpäevad!$G$4-Kraadpäevad!C4748)),Lähteandmed!$I$45)</f>
        <v/>
      </c>
      <c r="N4748" s="114">
        <f>IFERROR(($G$4-M4748)/($G$4-C4748),Lähteandmed!$H$45)</f>
        <v>0</v>
      </c>
      <c r="O4748" s="276">
        <f t="shared" si="149"/>
        <v>16.899999999999999</v>
      </c>
      <c r="P4748" s="276">
        <f>IF(O4748&lt;($G$6-1),Lähteandmed!$E$45*1.2*1.005*(($G$6-1)-O4748),0)</f>
        <v>0.17525592000000248</v>
      </c>
    </row>
    <row r="4749" spans="2:16">
      <c r="B4749" s="113">
        <v>4745</v>
      </c>
      <c r="C4749" s="113">
        <v>16.7</v>
      </c>
      <c r="D4749" s="276" t="str">
        <f t="shared" si="148"/>
        <v>0</v>
      </c>
      <c r="L4749" s="114">
        <f>IF(C4749&lt;$G$6,Lähteandmed!$E$45*1.2*1.005*($G$6-O4749),0)</f>
        <v>2.2783269600000011</v>
      </c>
      <c r="M4749" s="276" t="str">
        <f>IF(($G$4-Lähteandmed!$H$45*(Kraadpäevad!$G$4-Kraadpäevad!C4749))&gt;Lähteandmed!$I$45,($G$4-Lähteandmed!$H$45*(Kraadpäevad!$G$4-Kraadpäevad!C4749)),Lähteandmed!$I$45)</f>
        <v/>
      </c>
      <c r="N4749" s="114">
        <f>IFERROR(($G$4-M4749)/($G$4-C4749),Lähteandmed!$H$45)</f>
        <v>0</v>
      </c>
      <c r="O4749" s="276">
        <f t="shared" si="149"/>
        <v>16.7</v>
      </c>
      <c r="P4749" s="276">
        <f>IF(O4749&lt;($G$6-1),Lähteandmed!$E$45*1.2*1.005*(($G$6-1)-O4749),0)</f>
        <v>0.52576776000000125</v>
      </c>
    </row>
    <row r="4750" spans="2:16">
      <c r="B4750" s="113">
        <v>4746</v>
      </c>
      <c r="C4750" s="113">
        <v>16.399999999999999</v>
      </c>
      <c r="D4750" s="276" t="str">
        <f t="shared" si="148"/>
        <v>0</v>
      </c>
      <c r="L4750" s="114">
        <f>IF(C4750&lt;$G$6,Lähteandmed!$E$45*1.2*1.005*($G$6-O4750),0)</f>
        <v>2.8040947200000024</v>
      </c>
      <c r="M4750" s="276" t="str">
        <f>IF(($G$4-Lähteandmed!$H$45*(Kraadpäevad!$G$4-Kraadpäevad!C4750))&gt;Lähteandmed!$I$45,($G$4-Lähteandmed!$H$45*(Kraadpäevad!$G$4-Kraadpäevad!C4750)),Lähteandmed!$I$45)</f>
        <v/>
      </c>
      <c r="N4750" s="114">
        <f>IFERROR(($G$4-M4750)/($G$4-C4750),Lähteandmed!$H$45)</f>
        <v>0</v>
      </c>
      <c r="O4750" s="276">
        <f t="shared" si="149"/>
        <v>16.399999999999999</v>
      </c>
      <c r="P4750" s="276">
        <f>IF(O4750&lt;($G$6-1),Lähteandmed!$E$45*1.2*1.005*(($G$6-1)-O4750),0)</f>
        <v>1.0515355200000025</v>
      </c>
    </row>
    <row r="4751" spans="2:16">
      <c r="B4751" s="113">
        <v>4747</v>
      </c>
      <c r="C4751" s="113">
        <v>15.9</v>
      </c>
      <c r="D4751" s="276" t="str">
        <f t="shared" si="148"/>
        <v>0</v>
      </c>
      <c r="L4751" s="114">
        <f>IF(C4751&lt;$G$6,Lähteandmed!$E$45*1.2*1.005*($G$6-O4751),0)</f>
        <v>3.680374319999999</v>
      </c>
      <c r="M4751" s="276" t="str">
        <f>IF(($G$4-Lähteandmed!$H$45*(Kraadpäevad!$G$4-Kraadpäevad!C4751))&gt;Lähteandmed!$I$45,($G$4-Lähteandmed!$H$45*(Kraadpäevad!$G$4-Kraadpäevad!C4751)),Lähteandmed!$I$45)</f>
        <v/>
      </c>
      <c r="N4751" s="114">
        <f>IFERROR(($G$4-M4751)/($G$4-C4751),Lähteandmed!$H$45)</f>
        <v>0</v>
      </c>
      <c r="O4751" s="276">
        <f t="shared" si="149"/>
        <v>15.9</v>
      </c>
      <c r="P4751" s="276">
        <f>IF(O4751&lt;($G$6-1),Lähteandmed!$E$45*1.2*1.005*(($G$6-1)-O4751),0)</f>
        <v>1.9278151199999993</v>
      </c>
    </row>
    <row r="4752" spans="2:16">
      <c r="B4752" s="113">
        <v>4748</v>
      </c>
      <c r="C4752" s="113">
        <v>15.5</v>
      </c>
      <c r="D4752" s="276" t="str">
        <f t="shared" si="148"/>
        <v>0</v>
      </c>
      <c r="L4752" s="114">
        <f>IF(C4752&lt;$G$6,Lähteandmed!$E$45*1.2*1.005*($G$6-O4752),0)</f>
        <v>4.3813979999999999</v>
      </c>
      <c r="M4752" s="276" t="str">
        <f>IF(($G$4-Lähteandmed!$H$45*(Kraadpäevad!$G$4-Kraadpäevad!C4752))&gt;Lähteandmed!$I$45,($G$4-Lähteandmed!$H$45*(Kraadpäevad!$G$4-Kraadpäevad!C4752)),Lähteandmed!$I$45)</f>
        <v/>
      </c>
      <c r="N4752" s="114">
        <f>IFERROR(($G$4-M4752)/($G$4-C4752),Lähteandmed!$H$45)</f>
        <v>0</v>
      </c>
      <c r="O4752" s="276">
        <f t="shared" si="149"/>
        <v>15.5</v>
      </c>
      <c r="P4752" s="276">
        <f>IF(O4752&lt;($G$6-1),Lähteandmed!$E$45*1.2*1.005*(($G$6-1)-O4752),0)</f>
        <v>2.6288387999999996</v>
      </c>
    </row>
    <row r="4753" spans="2:16">
      <c r="B4753" s="113">
        <v>4749</v>
      </c>
      <c r="C4753" s="113">
        <v>15</v>
      </c>
      <c r="D4753" s="276" t="str">
        <f t="shared" si="148"/>
        <v>0</v>
      </c>
      <c r="L4753" s="114">
        <f>IF(C4753&lt;$G$6,Lähteandmed!$E$45*1.2*1.005*($G$6-O4753),0)</f>
        <v>5.2576775999999992</v>
      </c>
      <c r="M4753" s="276" t="str">
        <f>IF(($G$4-Lähteandmed!$H$45*(Kraadpäevad!$G$4-Kraadpäevad!C4753))&gt;Lähteandmed!$I$45,($G$4-Lähteandmed!$H$45*(Kraadpäevad!$G$4-Kraadpäevad!C4753)),Lähteandmed!$I$45)</f>
        <v/>
      </c>
      <c r="N4753" s="114">
        <f>IFERROR(($G$4-M4753)/($G$4-C4753),Lähteandmed!$H$45)</f>
        <v>0</v>
      </c>
      <c r="O4753" s="276">
        <f t="shared" si="149"/>
        <v>15</v>
      </c>
      <c r="P4753" s="276">
        <f>IF(O4753&lt;($G$6-1),Lähteandmed!$E$45*1.2*1.005*(($G$6-1)-O4753),0)</f>
        <v>3.5051183999999997</v>
      </c>
    </row>
    <row r="4754" spans="2:16">
      <c r="B4754" s="113">
        <v>4750</v>
      </c>
      <c r="C4754" s="113">
        <v>14.6</v>
      </c>
      <c r="D4754" s="276" t="str">
        <f t="shared" si="148"/>
        <v>0</v>
      </c>
      <c r="L4754" s="114">
        <f>IF(C4754&lt;$G$6,Lähteandmed!$E$45*1.2*1.005*($G$6-O4754),0)</f>
        <v>5.9587012800000005</v>
      </c>
      <c r="M4754" s="276" t="str">
        <f>IF(($G$4-Lähteandmed!$H$45*(Kraadpäevad!$G$4-Kraadpäevad!C4754))&gt;Lähteandmed!$I$45,($G$4-Lähteandmed!$H$45*(Kraadpäevad!$G$4-Kraadpäevad!C4754)),Lähteandmed!$I$45)</f>
        <v/>
      </c>
      <c r="N4754" s="114">
        <f>IFERROR(($G$4-M4754)/($G$4-C4754),Lähteandmed!$H$45)</f>
        <v>0</v>
      </c>
      <c r="O4754" s="276">
        <f t="shared" si="149"/>
        <v>14.6</v>
      </c>
      <c r="P4754" s="276">
        <f>IF(O4754&lt;($G$6-1),Lähteandmed!$E$45*1.2*1.005*(($G$6-1)-O4754),0)</f>
        <v>4.2061420800000002</v>
      </c>
    </row>
    <row r="4755" spans="2:16">
      <c r="B4755" s="113">
        <v>4751</v>
      </c>
      <c r="C4755" s="113">
        <v>14.1</v>
      </c>
      <c r="D4755" s="276" t="str">
        <f t="shared" si="148"/>
        <v>0</v>
      </c>
      <c r="L4755" s="114">
        <f>IF(C4755&lt;$G$6,Lähteandmed!$E$45*1.2*1.005*($G$6-O4755),0)</f>
        <v>6.8349808799999998</v>
      </c>
      <c r="M4755" s="276" t="str">
        <f>IF(($G$4-Lähteandmed!$H$45*(Kraadpäevad!$G$4-Kraadpäevad!C4755))&gt;Lähteandmed!$I$45,($G$4-Lähteandmed!$H$45*(Kraadpäevad!$G$4-Kraadpäevad!C4755)),Lähteandmed!$I$45)</f>
        <v/>
      </c>
      <c r="N4755" s="114">
        <f>IFERROR(($G$4-M4755)/($G$4-C4755),Lähteandmed!$H$45)</f>
        <v>0</v>
      </c>
      <c r="O4755" s="276">
        <f t="shared" si="149"/>
        <v>14.1</v>
      </c>
      <c r="P4755" s="276">
        <f>IF(O4755&lt;($G$6-1),Lähteandmed!$E$45*1.2*1.005*(($G$6-1)-O4755),0)</f>
        <v>5.0824216800000004</v>
      </c>
    </row>
    <row r="4756" spans="2:16">
      <c r="B4756" s="113">
        <v>4752</v>
      </c>
      <c r="C4756" s="113">
        <v>13.7</v>
      </c>
      <c r="D4756" s="276" t="str">
        <f t="shared" si="148"/>
        <v>0</v>
      </c>
      <c r="L4756" s="114">
        <f>IF(C4756&lt;$G$6,Lähteandmed!$E$45*1.2*1.005*($G$6-O4756),0)</f>
        <v>7.5360045600000003</v>
      </c>
      <c r="M4756" s="276" t="str">
        <f>IF(($G$4-Lähteandmed!$H$45*(Kraadpäevad!$G$4-Kraadpäevad!C4756))&gt;Lähteandmed!$I$45,($G$4-Lähteandmed!$H$45*(Kraadpäevad!$G$4-Kraadpäevad!C4756)),Lähteandmed!$I$45)</f>
        <v/>
      </c>
      <c r="N4756" s="114">
        <f>IFERROR(($G$4-M4756)/($G$4-C4756),Lähteandmed!$H$45)</f>
        <v>0</v>
      </c>
      <c r="O4756" s="276">
        <f t="shared" si="149"/>
        <v>13.7</v>
      </c>
      <c r="P4756" s="276">
        <f>IF(O4756&lt;($G$6-1),Lähteandmed!$E$45*1.2*1.005*(($G$6-1)-O4756),0)</f>
        <v>5.7834453600000009</v>
      </c>
    </row>
    <row r="4757" spans="2:16">
      <c r="B4757" s="113">
        <v>4753</v>
      </c>
      <c r="C4757" s="113">
        <v>13.6</v>
      </c>
      <c r="D4757" s="276" t="str">
        <f t="shared" si="148"/>
        <v>0</v>
      </c>
      <c r="L4757" s="114">
        <f>IF(C4757&lt;$G$6,Lähteandmed!$E$45*1.2*1.005*($G$6-O4757),0)</f>
        <v>7.71126048</v>
      </c>
      <c r="M4757" s="276" t="str">
        <f>IF(($G$4-Lähteandmed!$H$45*(Kraadpäevad!$G$4-Kraadpäevad!C4757))&gt;Lähteandmed!$I$45,($G$4-Lähteandmed!$H$45*(Kraadpäevad!$G$4-Kraadpäevad!C4757)),Lähteandmed!$I$45)</f>
        <v/>
      </c>
      <c r="N4757" s="114">
        <f>IFERROR(($G$4-M4757)/($G$4-C4757),Lähteandmed!$H$45)</f>
        <v>0</v>
      </c>
      <c r="O4757" s="276">
        <f t="shared" si="149"/>
        <v>13.6</v>
      </c>
      <c r="P4757" s="276">
        <f>IF(O4757&lt;($G$6-1),Lähteandmed!$E$45*1.2*1.005*(($G$6-1)-O4757),0)</f>
        <v>5.9587012800000005</v>
      </c>
    </row>
    <row r="4758" spans="2:16">
      <c r="B4758" s="113">
        <v>4754</v>
      </c>
      <c r="C4758" s="113">
        <v>13.5</v>
      </c>
      <c r="D4758" s="276" t="str">
        <f t="shared" si="148"/>
        <v>0</v>
      </c>
      <c r="L4758" s="114">
        <f>IF(C4758&lt;$G$6,Lähteandmed!$E$45*1.2*1.005*($G$6-O4758),0)</f>
        <v>7.8865163999999996</v>
      </c>
      <c r="M4758" s="276" t="str">
        <f>IF(($G$4-Lähteandmed!$H$45*(Kraadpäevad!$G$4-Kraadpäevad!C4758))&gt;Lähteandmed!$I$45,($G$4-Lähteandmed!$H$45*(Kraadpäevad!$G$4-Kraadpäevad!C4758)),Lähteandmed!$I$45)</f>
        <v/>
      </c>
      <c r="N4758" s="114">
        <f>IFERROR(($G$4-M4758)/($G$4-C4758),Lähteandmed!$H$45)</f>
        <v>0</v>
      </c>
      <c r="O4758" s="276">
        <f t="shared" si="149"/>
        <v>13.5</v>
      </c>
      <c r="P4758" s="276">
        <f>IF(O4758&lt;($G$6-1),Lähteandmed!$E$45*1.2*1.005*(($G$6-1)-O4758),0)</f>
        <v>6.1339571999999993</v>
      </c>
    </row>
    <row r="4759" spans="2:16">
      <c r="B4759" s="113">
        <v>4755</v>
      </c>
      <c r="C4759" s="113">
        <v>13.4</v>
      </c>
      <c r="D4759" s="276" t="str">
        <f t="shared" si="148"/>
        <v>0</v>
      </c>
      <c r="L4759" s="114">
        <f>IF(C4759&lt;$G$6,Lähteandmed!$E$45*1.2*1.005*($G$6-O4759),0)</f>
        <v>8.0617723199999993</v>
      </c>
      <c r="M4759" s="276" t="str">
        <f>IF(($G$4-Lähteandmed!$H$45*(Kraadpäevad!$G$4-Kraadpäevad!C4759))&gt;Lähteandmed!$I$45,($G$4-Lähteandmed!$H$45*(Kraadpäevad!$G$4-Kraadpäevad!C4759)),Lähteandmed!$I$45)</f>
        <v/>
      </c>
      <c r="N4759" s="114">
        <f>IFERROR(($G$4-M4759)/($G$4-C4759),Lähteandmed!$H$45)</f>
        <v>0</v>
      </c>
      <c r="O4759" s="276">
        <f t="shared" si="149"/>
        <v>13.4</v>
      </c>
      <c r="P4759" s="276">
        <f>IF(O4759&lt;($G$6-1),Lähteandmed!$E$45*1.2*1.005*(($G$6-1)-O4759),0)</f>
        <v>6.309213119999999</v>
      </c>
    </row>
    <row r="4760" spans="2:16">
      <c r="B4760" s="113">
        <v>4756</v>
      </c>
      <c r="C4760" s="113">
        <v>13.4</v>
      </c>
      <c r="D4760" s="276" t="str">
        <f t="shared" si="148"/>
        <v>0</v>
      </c>
      <c r="L4760" s="114">
        <f>IF(C4760&lt;$G$6,Lähteandmed!$E$45*1.2*1.005*($G$6-O4760),0)</f>
        <v>8.0617723199999993</v>
      </c>
      <c r="M4760" s="276" t="str">
        <f>IF(($G$4-Lähteandmed!$H$45*(Kraadpäevad!$G$4-Kraadpäevad!C4760))&gt;Lähteandmed!$I$45,($G$4-Lähteandmed!$H$45*(Kraadpäevad!$G$4-Kraadpäevad!C4760)),Lähteandmed!$I$45)</f>
        <v/>
      </c>
      <c r="N4760" s="114">
        <f>IFERROR(($G$4-M4760)/($G$4-C4760),Lähteandmed!$H$45)</f>
        <v>0</v>
      </c>
      <c r="O4760" s="276">
        <f t="shared" si="149"/>
        <v>13.4</v>
      </c>
      <c r="P4760" s="276">
        <f>IF(O4760&lt;($G$6-1),Lähteandmed!$E$45*1.2*1.005*(($G$6-1)-O4760),0)</f>
        <v>6.309213119999999</v>
      </c>
    </row>
    <row r="4761" spans="2:16">
      <c r="B4761" s="113">
        <v>4757</v>
      </c>
      <c r="C4761" s="113">
        <v>13.3</v>
      </c>
      <c r="D4761" s="276" t="str">
        <f t="shared" si="148"/>
        <v>0</v>
      </c>
      <c r="L4761" s="114">
        <f>IF(C4761&lt;$G$6,Lähteandmed!$E$45*1.2*1.005*($G$6-O4761),0)</f>
        <v>8.237028239999999</v>
      </c>
      <c r="M4761" s="276" t="str">
        <f>IF(($G$4-Lähteandmed!$H$45*(Kraadpäevad!$G$4-Kraadpäevad!C4761))&gt;Lähteandmed!$I$45,($G$4-Lähteandmed!$H$45*(Kraadpäevad!$G$4-Kraadpäevad!C4761)),Lähteandmed!$I$45)</f>
        <v/>
      </c>
      <c r="N4761" s="114">
        <f>IFERROR(($G$4-M4761)/($G$4-C4761),Lähteandmed!$H$45)</f>
        <v>0</v>
      </c>
      <c r="O4761" s="276">
        <f t="shared" si="149"/>
        <v>13.3</v>
      </c>
      <c r="P4761" s="276">
        <f>IF(O4761&lt;($G$6-1),Lähteandmed!$E$45*1.2*1.005*(($G$6-1)-O4761),0)</f>
        <v>6.4844690399999987</v>
      </c>
    </row>
    <row r="4762" spans="2:16">
      <c r="B4762" s="113">
        <v>4758</v>
      </c>
      <c r="C4762" s="113">
        <v>13.3</v>
      </c>
      <c r="D4762" s="276" t="str">
        <f t="shared" si="148"/>
        <v>0</v>
      </c>
      <c r="L4762" s="114">
        <f>IF(C4762&lt;$G$6,Lähteandmed!$E$45*1.2*1.005*($G$6-O4762),0)</f>
        <v>8.237028239999999</v>
      </c>
      <c r="M4762" s="276" t="str">
        <f>IF(($G$4-Lähteandmed!$H$45*(Kraadpäevad!$G$4-Kraadpäevad!C4762))&gt;Lähteandmed!$I$45,($G$4-Lähteandmed!$H$45*(Kraadpäevad!$G$4-Kraadpäevad!C4762)),Lähteandmed!$I$45)</f>
        <v/>
      </c>
      <c r="N4762" s="114">
        <f>IFERROR(($G$4-M4762)/($G$4-C4762),Lähteandmed!$H$45)</f>
        <v>0</v>
      </c>
      <c r="O4762" s="276">
        <f t="shared" si="149"/>
        <v>13.3</v>
      </c>
      <c r="P4762" s="276">
        <f>IF(O4762&lt;($G$6-1),Lähteandmed!$E$45*1.2*1.005*(($G$6-1)-O4762),0)</f>
        <v>6.4844690399999987</v>
      </c>
    </row>
    <row r="4763" spans="2:16">
      <c r="B4763" s="113">
        <v>4759</v>
      </c>
      <c r="C4763" s="113">
        <v>13.7</v>
      </c>
      <c r="D4763" s="276" t="str">
        <f t="shared" si="148"/>
        <v>0</v>
      </c>
      <c r="L4763" s="114">
        <f>IF(C4763&lt;$G$6,Lähteandmed!$E$45*1.2*1.005*($G$6-O4763),0)</f>
        <v>7.5360045600000003</v>
      </c>
      <c r="M4763" s="276" t="str">
        <f>IF(($G$4-Lähteandmed!$H$45*(Kraadpäevad!$G$4-Kraadpäevad!C4763))&gt;Lähteandmed!$I$45,($G$4-Lähteandmed!$H$45*(Kraadpäevad!$G$4-Kraadpäevad!C4763)),Lähteandmed!$I$45)</f>
        <v/>
      </c>
      <c r="N4763" s="114">
        <f>IFERROR(($G$4-M4763)/($G$4-C4763),Lähteandmed!$H$45)</f>
        <v>0</v>
      </c>
      <c r="O4763" s="276">
        <f t="shared" si="149"/>
        <v>13.7</v>
      </c>
      <c r="P4763" s="276">
        <f>IF(O4763&lt;($G$6-1),Lähteandmed!$E$45*1.2*1.005*(($G$6-1)-O4763),0)</f>
        <v>5.7834453600000009</v>
      </c>
    </row>
    <row r="4764" spans="2:16">
      <c r="B4764" s="113">
        <v>4760</v>
      </c>
      <c r="C4764" s="113">
        <v>14</v>
      </c>
      <c r="D4764" s="276" t="str">
        <f t="shared" si="148"/>
        <v>0</v>
      </c>
      <c r="L4764" s="114">
        <f>IF(C4764&lt;$G$6,Lähteandmed!$E$45*1.2*1.005*($G$6-O4764),0)</f>
        <v>7.0102367999999995</v>
      </c>
      <c r="M4764" s="276" t="str">
        <f>IF(($G$4-Lähteandmed!$H$45*(Kraadpäevad!$G$4-Kraadpäevad!C4764))&gt;Lähteandmed!$I$45,($G$4-Lähteandmed!$H$45*(Kraadpäevad!$G$4-Kraadpäevad!C4764)),Lähteandmed!$I$45)</f>
        <v/>
      </c>
      <c r="N4764" s="114">
        <f>IFERROR(($G$4-M4764)/($G$4-C4764),Lähteandmed!$H$45)</f>
        <v>0</v>
      </c>
      <c r="O4764" s="276">
        <f t="shared" si="149"/>
        <v>14</v>
      </c>
      <c r="P4764" s="276">
        <f>IF(O4764&lt;($G$6-1),Lähteandmed!$E$45*1.2*1.005*(($G$6-1)-O4764),0)</f>
        <v>5.2576775999999992</v>
      </c>
    </row>
    <row r="4765" spans="2:16">
      <c r="B4765" s="113">
        <v>4761</v>
      </c>
      <c r="C4765" s="113">
        <v>14.4</v>
      </c>
      <c r="D4765" s="276" t="str">
        <f t="shared" si="148"/>
        <v>0</v>
      </c>
      <c r="L4765" s="114">
        <f>IF(C4765&lt;$G$6,Lähteandmed!$E$45*1.2*1.005*($G$6-O4765),0)</f>
        <v>6.309213119999999</v>
      </c>
      <c r="M4765" s="276" t="str">
        <f>IF(($G$4-Lähteandmed!$H$45*(Kraadpäevad!$G$4-Kraadpäevad!C4765))&gt;Lähteandmed!$I$45,($G$4-Lähteandmed!$H$45*(Kraadpäevad!$G$4-Kraadpäevad!C4765)),Lähteandmed!$I$45)</f>
        <v/>
      </c>
      <c r="N4765" s="114">
        <f>IFERROR(($G$4-M4765)/($G$4-C4765),Lähteandmed!$H$45)</f>
        <v>0</v>
      </c>
      <c r="O4765" s="276">
        <f t="shared" si="149"/>
        <v>14.4</v>
      </c>
      <c r="P4765" s="276">
        <f>IF(O4765&lt;($G$6-1),Lähteandmed!$E$45*1.2*1.005*(($G$6-1)-O4765),0)</f>
        <v>4.5566539199999987</v>
      </c>
    </row>
    <row r="4766" spans="2:16">
      <c r="B4766" s="113">
        <v>4762</v>
      </c>
      <c r="C4766" s="113">
        <v>14.7</v>
      </c>
      <c r="D4766" s="276" t="str">
        <f t="shared" si="148"/>
        <v>0</v>
      </c>
      <c r="L4766" s="114">
        <f>IF(C4766&lt;$G$6,Lähteandmed!$E$45*1.2*1.005*($G$6-O4766),0)</f>
        <v>5.7834453600000009</v>
      </c>
      <c r="M4766" s="276" t="str">
        <f>IF(($G$4-Lähteandmed!$H$45*(Kraadpäevad!$G$4-Kraadpäevad!C4766))&gt;Lähteandmed!$I$45,($G$4-Lähteandmed!$H$45*(Kraadpäevad!$G$4-Kraadpäevad!C4766)),Lähteandmed!$I$45)</f>
        <v/>
      </c>
      <c r="N4766" s="114">
        <f>IFERROR(($G$4-M4766)/($G$4-C4766),Lähteandmed!$H$45)</f>
        <v>0</v>
      </c>
      <c r="O4766" s="276">
        <f t="shared" si="149"/>
        <v>14.7</v>
      </c>
      <c r="P4766" s="276">
        <f>IF(O4766&lt;($G$6-1),Lähteandmed!$E$45*1.2*1.005*(($G$6-1)-O4766),0)</f>
        <v>4.0308861600000006</v>
      </c>
    </row>
    <row r="4767" spans="2:16">
      <c r="B4767" s="113">
        <v>4763</v>
      </c>
      <c r="C4767" s="113">
        <v>14.9</v>
      </c>
      <c r="D4767" s="276" t="str">
        <f t="shared" si="148"/>
        <v>0</v>
      </c>
      <c r="L4767" s="114">
        <f>IF(C4767&lt;$G$6,Lähteandmed!$E$45*1.2*1.005*($G$6-O4767),0)</f>
        <v>5.4329335199999989</v>
      </c>
      <c r="M4767" s="276" t="str">
        <f>IF(($G$4-Lähteandmed!$H$45*(Kraadpäevad!$G$4-Kraadpäevad!C4767))&gt;Lähteandmed!$I$45,($G$4-Lähteandmed!$H$45*(Kraadpäevad!$G$4-Kraadpäevad!C4767)),Lähteandmed!$I$45)</f>
        <v/>
      </c>
      <c r="N4767" s="114">
        <f>IFERROR(($G$4-M4767)/($G$4-C4767),Lähteandmed!$H$45)</f>
        <v>0</v>
      </c>
      <c r="O4767" s="276">
        <f t="shared" si="149"/>
        <v>14.9</v>
      </c>
      <c r="P4767" s="276">
        <f>IF(O4767&lt;($G$6-1),Lähteandmed!$E$45*1.2*1.005*(($G$6-1)-O4767),0)</f>
        <v>3.680374319999999</v>
      </c>
    </row>
    <row r="4768" spans="2:16">
      <c r="B4768" s="113">
        <v>4764</v>
      </c>
      <c r="C4768" s="113">
        <v>15.2</v>
      </c>
      <c r="D4768" s="276" t="str">
        <f t="shared" si="148"/>
        <v>0</v>
      </c>
      <c r="L4768" s="114">
        <f>IF(C4768&lt;$G$6,Lähteandmed!$E$45*1.2*1.005*($G$6-O4768),0)</f>
        <v>4.9071657600000007</v>
      </c>
      <c r="M4768" s="276" t="str">
        <f>IF(($G$4-Lähteandmed!$H$45*(Kraadpäevad!$G$4-Kraadpäevad!C4768))&gt;Lähteandmed!$I$45,($G$4-Lähteandmed!$H$45*(Kraadpäevad!$G$4-Kraadpäevad!C4768)),Lähteandmed!$I$45)</f>
        <v/>
      </c>
      <c r="N4768" s="114">
        <f>IFERROR(($G$4-M4768)/($G$4-C4768),Lähteandmed!$H$45)</f>
        <v>0</v>
      </c>
      <c r="O4768" s="276">
        <f t="shared" si="149"/>
        <v>15.2</v>
      </c>
      <c r="P4768" s="276">
        <f>IF(O4768&lt;($G$6-1),Lähteandmed!$E$45*1.2*1.005*(($G$6-1)-O4768),0)</f>
        <v>3.1546065600000008</v>
      </c>
    </row>
    <row r="4769" spans="2:16">
      <c r="B4769" s="113">
        <v>4765</v>
      </c>
      <c r="C4769" s="113">
        <v>16.2</v>
      </c>
      <c r="D4769" s="276" t="str">
        <f t="shared" si="148"/>
        <v>0</v>
      </c>
      <c r="L4769" s="114">
        <f>IF(C4769&lt;$G$6,Lähteandmed!$E$45*1.2*1.005*($G$6-O4769),0)</f>
        <v>3.1546065600000008</v>
      </c>
      <c r="M4769" s="276" t="str">
        <f>IF(($G$4-Lähteandmed!$H$45*(Kraadpäevad!$G$4-Kraadpäevad!C4769))&gt;Lähteandmed!$I$45,($G$4-Lähteandmed!$H$45*(Kraadpäevad!$G$4-Kraadpäevad!C4769)),Lähteandmed!$I$45)</f>
        <v/>
      </c>
      <c r="N4769" s="114">
        <f>IFERROR(($G$4-M4769)/($G$4-C4769),Lähteandmed!$H$45)</f>
        <v>0</v>
      </c>
      <c r="O4769" s="276">
        <f t="shared" si="149"/>
        <v>16.2</v>
      </c>
      <c r="P4769" s="276">
        <f>IF(O4769&lt;($G$6-1),Lähteandmed!$E$45*1.2*1.005*(($G$6-1)-O4769),0)</f>
        <v>1.4020473600000012</v>
      </c>
    </row>
    <row r="4770" spans="2:16">
      <c r="B4770" s="113">
        <v>4766</v>
      </c>
      <c r="C4770" s="113">
        <v>17.3</v>
      </c>
      <c r="D4770" s="276" t="str">
        <f t="shared" si="148"/>
        <v>0</v>
      </c>
      <c r="L4770" s="114">
        <f>IF(C4770&lt;$G$6,Lähteandmed!$E$45*1.2*1.005*($G$6-O4770),0)</f>
        <v>1.2267914399999986</v>
      </c>
      <c r="M4770" s="276" t="str">
        <f>IF(($G$4-Lähteandmed!$H$45*(Kraadpäevad!$G$4-Kraadpäevad!C4770))&gt;Lähteandmed!$I$45,($G$4-Lähteandmed!$H$45*(Kraadpäevad!$G$4-Kraadpäevad!C4770)),Lähteandmed!$I$45)</f>
        <v/>
      </c>
      <c r="N4770" s="114">
        <f>IFERROR(($G$4-M4770)/($G$4-C4770),Lähteandmed!$H$45)</f>
        <v>0</v>
      </c>
      <c r="O4770" s="276">
        <f t="shared" si="149"/>
        <v>17.3</v>
      </c>
      <c r="P4770" s="276">
        <f>IF(O4770&lt;($G$6-1),Lähteandmed!$E$45*1.2*1.005*(($G$6-1)-O4770),0)</f>
        <v>0</v>
      </c>
    </row>
    <row r="4771" spans="2:16">
      <c r="B4771" s="113">
        <v>4767</v>
      </c>
      <c r="C4771" s="113">
        <v>18.3</v>
      </c>
      <c r="D4771" s="276" t="str">
        <f t="shared" si="148"/>
        <v>0</v>
      </c>
      <c r="L4771" s="114">
        <f>IF(C4771&lt;$G$6,Lähteandmed!$E$45*1.2*1.005*($G$6-O4771),0)</f>
        <v>0</v>
      </c>
      <c r="M4771" s="276" t="str">
        <f>IF(($G$4-Lähteandmed!$H$45*(Kraadpäevad!$G$4-Kraadpäevad!C4771))&gt;Lähteandmed!$I$45,($G$4-Lähteandmed!$H$45*(Kraadpäevad!$G$4-Kraadpäevad!C4771)),Lähteandmed!$I$45)</f>
        <v/>
      </c>
      <c r="N4771" s="114">
        <f>IFERROR(($G$4-M4771)/($G$4-C4771),Lähteandmed!$H$45)</f>
        <v>0</v>
      </c>
      <c r="O4771" s="276">
        <f t="shared" si="149"/>
        <v>18.3</v>
      </c>
      <c r="P4771" s="276">
        <f>IF(O4771&lt;($G$6-1),Lähteandmed!$E$45*1.2*1.005*(($G$6-1)-O4771),0)</f>
        <v>0</v>
      </c>
    </row>
    <row r="4772" spans="2:16">
      <c r="B4772" s="113">
        <v>4768</v>
      </c>
      <c r="C4772" s="113">
        <v>18.8</v>
      </c>
      <c r="D4772" s="276" t="str">
        <f t="shared" si="148"/>
        <v>0</v>
      </c>
      <c r="L4772" s="114">
        <f>IF(C4772&lt;$G$6,Lähteandmed!$E$45*1.2*1.005*($G$6-O4772),0)</f>
        <v>0</v>
      </c>
      <c r="M4772" s="276" t="str">
        <f>IF(($G$4-Lähteandmed!$H$45*(Kraadpäevad!$G$4-Kraadpäevad!C4772))&gt;Lähteandmed!$I$45,($G$4-Lähteandmed!$H$45*(Kraadpäevad!$G$4-Kraadpäevad!C4772)),Lähteandmed!$I$45)</f>
        <v/>
      </c>
      <c r="N4772" s="114">
        <f>IFERROR(($G$4-M4772)/($G$4-C4772),Lähteandmed!$H$45)</f>
        <v>0</v>
      </c>
      <c r="O4772" s="276">
        <f t="shared" si="149"/>
        <v>18.8</v>
      </c>
      <c r="P4772" s="276">
        <f>IF(O4772&lt;($G$6-1),Lähteandmed!$E$45*1.2*1.005*(($G$6-1)-O4772),0)</f>
        <v>0</v>
      </c>
    </row>
    <row r="4773" spans="2:16">
      <c r="B4773" s="113">
        <v>4769</v>
      </c>
      <c r="C4773" s="113">
        <v>19.399999999999999</v>
      </c>
      <c r="D4773" s="276" t="str">
        <f t="shared" si="148"/>
        <v>0</v>
      </c>
      <c r="L4773" s="114">
        <f>IF(C4773&lt;$G$6,Lähteandmed!$E$45*1.2*1.005*($G$6-O4773),0)</f>
        <v>0</v>
      </c>
      <c r="M4773" s="276" t="str">
        <f>IF(($G$4-Lähteandmed!$H$45*(Kraadpäevad!$G$4-Kraadpäevad!C4773))&gt;Lähteandmed!$I$45,($G$4-Lähteandmed!$H$45*(Kraadpäevad!$G$4-Kraadpäevad!C4773)),Lähteandmed!$I$45)</f>
        <v/>
      </c>
      <c r="N4773" s="114">
        <f>IFERROR(($G$4-M4773)/($G$4-C4773),Lähteandmed!$H$45)</f>
        <v>0</v>
      </c>
      <c r="O4773" s="276">
        <f t="shared" si="149"/>
        <v>19.399999999999999</v>
      </c>
      <c r="P4773" s="276">
        <f>IF(O4773&lt;($G$6-1),Lähteandmed!$E$45*1.2*1.005*(($G$6-1)-O4773),0)</f>
        <v>0</v>
      </c>
    </row>
    <row r="4774" spans="2:16">
      <c r="B4774" s="113">
        <v>4770</v>
      </c>
      <c r="C4774" s="113">
        <v>19.899999999999999</v>
      </c>
      <c r="D4774" s="276" t="str">
        <f t="shared" si="148"/>
        <v>0</v>
      </c>
      <c r="L4774" s="114">
        <f>IF(C4774&lt;$G$6,Lähteandmed!$E$45*1.2*1.005*($G$6-O4774),0)</f>
        <v>0</v>
      </c>
      <c r="M4774" s="276" t="str">
        <f>IF(($G$4-Lähteandmed!$H$45*(Kraadpäevad!$G$4-Kraadpäevad!C4774))&gt;Lähteandmed!$I$45,($G$4-Lähteandmed!$H$45*(Kraadpäevad!$G$4-Kraadpäevad!C4774)),Lähteandmed!$I$45)</f>
        <v/>
      </c>
      <c r="N4774" s="114">
        <f>IFERROR(($G$4-M4774)/($G$4-C4774),Lähteandmed!$H$45)</f>
        <v>0</v>
      </c>
      <c r="O4774" s="276">
        <f t="shared" si="149"/>
        <v>19.899999999999999</v>
      </c>
      <c r="P4774" s="276">
        <f>IF(O4774&lt;($G$6-1),Lähteandmed!$E$45*1.2*1.005*(($G$6-1)-O4774),0)</f>
        <v>0</v>
      </c>
    </row>
    <row r="4775" spans="2:16">
      <c r="B4775" s="113">
        <v>4771</v>
      </c>
      <c r="C4775" s="113">
        <v>19.100000000000001</v>
      </c>
      <c r="D4775" s="276" t="str">
        <f t="shared" si="148"/>
        <v>0</v>
      </c>
      <c r="L4775" s="114">
        <f>IF(C4775&lt;$G$6,Lähteandmed!$E$45*1.2*1.005*($G$6-O4775),0)</f>
        <v>0</v>
      </c>
      <c r="M4775" s="276" t="str">
        <f>IF(($G$4-Lähteandmed!$H$45*(Kraadpäevad!$G$4-Kraadpäevad!C4775))&gt;Lähteandmed!$I$45,($G$4-Lähteandmed!$H$45*(Kraadpäevad!$G$4-Kraadpäevad!C4775)),Lähteandmed!$I$45)</f>
        <v/>
      </c>
      <c r="N4775" s="114">
        <f>IFERROR(($G$4-M4775)/($G$4-C4775),Lähteandmed!$H$45)</f>
        <v>0</v>
      </c>
      <c r="O4775" s="276">
        <f t="shared" si="149"/>
        <v>19.100000000000001</v>
      </c>
      <c r="P4775" s="276">
        <f>IF(O4775&lt;($G$6-1),Lähteandmed!$E$45*1.2*1.005*(($G$6-1)-O4775),0)</f>
        <v>0</v>
      </c>
    </row>
    <row r="4776" spans="2:16">
      <c r="B4776" s="113">
        <v>4772</v>
      </c>
      <c r="C4776" s="113">
        <v>18.399999999999999</v>
      </c>
      <c r="D4776" s="276" t="str">
        <f t="shared" si="148"/>
        <v>0</v>
      </c>
      <c r="L4776" s="114">
        <f>IF(C4776&lt;$G$6,Lähteandmed!$E$45*1.2*1.005*($G$6-O4776),0)</f>
        <v>0</v>
      </c>
      <c r="M4776" s="276" t="str">
        <f>IF(($G$4-Lähteandmed!$H$45*(Kraadpäevad!$G$4-Kraadpäevad!C4776))&gt;Lähteandmed!$I$45,($G$4-Lähteandmed!$H$45*(Kraadpäevad!$G$4-Kraadpäevad!C4776)),Lähteandmed!$I$45)</f>
        <v/>
      </c>
      <c r="N4776" s="114">
        <f>IFERROR(($G$4-M4776)/($G$4-C4776),Lähteandmed!$H$45)</f>
        <v>0</v>
      </c>
      <c r="O4776" s="276">
        <f t="shared" si="149"/>
        <v>18.399999999999999</v>
      </c>
      <c r="P4776" s="276">
        <f>IF(O4776&lt;($G$6-1),Lähteandmed!$E$45*1.2*1.005*(($G$6-1)-O4776),0)</f>
        <v>0</v>
      </c>
    </row>
    <row r="4777" spans="2:16">
      <c r="B4777" s="113">
        <v>4773</v>
      </c>
      <c r="C4777" s="113">
        <v>17.600000000000001</v>
      </c>
      <c r="D4777" s="276" t="str">
        <f t="shared" si="148"/>
        <v>0</v>
      </c>
      <c r="L4777" s="114">
        <f>IF(C4777&lt;$G$6,Lähteandmed!$E$45*1.2*1.005*($G$6-O4777),0)</f>
        <v>0.70102367999999748</v>
      </c>
      <c r="M4777" s="276" t="str">
        <f>IF(($G$4-Lähteandmed!$H$45*(Kraadpäevad!$G$4-Kraadpäevad!C4777))&gt;Lähteandmed!$I$45,($G$4-Lähteandmed!$H$45*(Kraadpäevad!$G$4-Kraadpäevad!C4777)),Lähteandmed!$I$45)</f>
        <v/>
      </c>
      <c r="N4777" s="114">
        <f>IFERROR(($G$4-M4777)/($G$4-C4777),Lähteandmed!$H$45)</f>
        <v>0</v>
      </c>
      <c r="O4777" s="276">
        <f t="shared" si="149"/>
        <v>17.600000000000001</v>
      </c>
      <c r="P4777" s="276">
        <f>IF(O4777&lt;($G$6-1),Lähteandmed!$E$45*1.2*1.005*(($G$6-1)-O4777),0)</f>
        <v>0</v>
      </c>
    </row>
    <row r="4778" spans="2:16">
      <c r="B4778" s="113">
        <v>4774</v>
      </c>
      <c r="C4778" s="113">
        <v>16.100000000000001</v>
      </c>
      <c r="D4778" s="276" t="str">
        <f t="shared" si="148"/>
        <v>0</v>
      </c>
      <c r="L4778" s="114">
        <f>IF(C4778&lt;$G$6,Lähteandmed!$E$45*1.2*1.005*($G$6-O4778),0)</f>
        <v>3.3298624799999974</v>
      </c>
      <c r="M4778" s="276" t="str">
        <f>IF(($G$4-Lähteandmed!$H$45*(Kraadpäevad!$G$4-Kraadpäevad!C4778))&gt;Lähteandmed!$I$45,($G$4-Lähteandmed!$H$45*(Kraadpäevad!$G$4-Kraadpäevad!C4778)),Lähteandmed!$I$45)</f>
        <v/>
      </c>
      <c r="N4778" s="114">
        <f>IFERROR(($G$4-M4778)/($G$4-C4778),Lähteandmed!$H$45)</f>
        <v>0</v>
      </c>
      <c r="O4778" s="276">
        <f t="shared" si="149"/>
        <v>16.100000000000001</v>
      </c>
      <c r="P4778" s="276">
        <f>IF(O4778&lt;($G$6-1),Lähteandmed!$E$45*1.2*1.005*(($G$6-1)-O4778),0)</f>
        <v>1.5773032799999973</v>
      </c>
    </row>
    <row r="4779" spans="2:16">
      <c r="B4779" s="113">
        <v>4775</v>
      </c>
      <c r="C4779" s="113">
        <v>14.7</v>
      </c>
      <c r="D4779" s="276" t="str">
        <f t="shared" si="148"/>
        <v>0</v>
      </c>
      <c r="L4779" s="114">
        <f>IF(C4779&lt;$G$6,Lähteandmed!$E$45*1.2*1.005*($G$6-O4779),0)</f>
        <v>5.7834453600000009</v>
      </c>
      <c r="M4779" s="276" t="str">
        <f>IF(($G$4-Lähteandmed!$H$45*(Kraadpäevad!$G$4-Kraadpäevad!C4779))&gt;Lähteandmed!$I$45,($G$4-Lähteandmed!$H$45*(Kraadpäevad!$G$4-Kraadpäevad!C4779)),Lähteandmed!$I$45)</f>
        <v/>
      </c>
      <c r="N4779" s="114">
        <f>IFERROR(($G$4-M4779)/($G$4-C4779),Lähteandmed!$H$45)</f>
        <v>0</v>
      </c>
      <c r="O4779" s="276">
        <f t="shared" si="149"/>
        <v>14.7</v>
      </c>
      <c r="P4779" s="276">
        <f>IF(O4779&lt;($G$6-1),Lähteandmed!$E$45*1.2*1.005*(($G$6-1)-O4779),0)</f>
        <v>4.0308861600000006</v>
      </c>
    </row>
    <row r="4780" spans="2:16">
      <c r="B4780" s="113">
        <v>4776</v>
      </c>
      <c r="C4780" s="113">
        <v>13.2</v>
      </c>
      <c r="D4780" s="276" t="str">
        <f t="shared" si="148"/>
        <v>0</v>
      </c>
      <c r="L4780" s="114">
        <f>IF(C4780&lt;$G$6,Lähteandmed!$E$45*1.2*1.005*($G$6-O4780),0)</f>
        <v>8.4122841600000005</v>
      </c>
      <c r="M4780" s="276" t="str">
        <f>IF(($G$4-Lähteandmed!$H$45*(Kraadpäevad!$G$4-Kraadpäevad!C4780))&gt;Lähteandmed!$I$45,($G$4-Lähteandmed!$H$45*(Kraadpäevad!$G$4-Kraadpäevad!C4780)),Lähteandmed!$I$45)</f>
        <v/>
      </c>
      <c r="N4780" s="114">
        <f>IFERROR(($G$4-M4780)/($G$4-C4780),Lähteandmed!$H$45)</f>
        <v>0</v>
      </c>
      <c r="O4780" s="276">
        <f t="shared" si="149"/>
        <v>13.2</v>
      </c>
      <c r="P4780" s="276">
        <f>IF(O4780&lt;($G$6-1),Lähteandmed!$E$45*1.2*1.005*(($G$6-1)-O4780),0)</f>
        <v>6.659724960000001</v>
      </c>
    </row>
    <row r="4781" spans="2:16">
      <c r="B4781" s="113">
        <v>4777</v>
      </c>
      <c r="C4781" s="113">
        <v>13.1</v>
      </c>
      <c r="D4781" s="276" t="str">
        <f t="shared" si="148"/>
        <v>0</v>
      </c>
      <c r="L4781" s="114">
        <f>IF(C4781&lt;$G$6,Lähteandmed!$E$45*1.2*1.005*($G$6-O4781),0)</f>
        <v>8.5875400800000001</v>
      </c>
      <c r="M4781" s="276" t="str">
        <f>IF(($G$4-Lähteandmed!$H$45*(Kraadpäevad!$G$4-Kraadpäevad!C4781))&gt;Lähteandmed!$I$45,($G$4-Lähteandmed!$H$45*(Kraadpäevad!$G$4-Kraadpäevad!C4781)),Lähteandmed!$I$45)</f>
        <v/>
      </c>
      <c r="N4781" s="114">
        <f>IFERROR(($G$4-M4781)/($G$4-C4781),Lähteandmed!$H$45)</f>
        <v>0</v>
      </c>
      <c r="O4781" s="276">
        <f t="shared" si="149"/>
        <v>13.1</v>
      </c>
      <c r="P4781" s="276">
        <f>IF(O4781&lt;($G$6-1),Lähteandmed!$E$45*1.2*1.005*(($G$6-1)-O4781),0)</f>
        <v>6.8349808799999998</v>
      </c>
    </row>
    <row r="4782" spans="2:16">
      <c r="B4782" s="113">
        <v>4778</v>
      </c>
      <c r="C4782" s="113">
        <v>13</v>
      </c>
      <c r="D4782" s="276" t="str">
        <f t="shared" si="148"/>
        <v>0</v>
      </c>
      <c r="L4782" s="114">
        <f>IF(C4782&lt;$G$6,Lähteandmed!$E$45*1.2*1.005*($G$6-O4782),0)</f>
        <v>8.7627959999999998</v>
      </c>
      <c r="M4782" s="276" t="str">
        <f>IF(($G$4-Lähteandmed!$H$45*(Kraadpäevad!$G$4-Kraadpäevad!C4782))&gt;Lähteandmed!$I$45,($G$4-Lähteandmed!$H$45*(Kraadpäevad!$G$4-Kraadpäevad!C4782)),Lähteandmed!$I$45)</f>
        <v/>
      </c>
      <c r="N4782" s="114">
        <f>IFERROR(($G$4-M4782)/($G$4-C4782),Lähteandmed!$H$45)</f>
        <v>0</v>
      </c>
      <c r="O4782" s="276">
        <f t="shared" si="149"/>
        <v>13</v>
      </c>
      <c r="P4782" s="276">
        <f>IF(O4782&lt;($G$6-1),Lähteandmed!$E$45*1.2*1.005*(($G$6-1)-O4782),0)</f>
        <v>7.0102367999999995</v>
      </c>
    </row>
    <row r="4783" spans="2:16">
      <c r="B4783" s="113">
        <v>4779</v>
      </c>
      <c r="C4783" s="113">
        <v>12.9</v>
      </c>
      <c r="D4783" s="276" t="str">
        <f t="shared" si="148"/>
        <v>0</v>
      </c>
      <c r="L4783" s="114">
        <f>IF(C4783&lt;$G$6,Lähteandmed!$E$45*1.2*1.005*($G$6-O4783),0)</f>
        <v>8.9380519199999995</v>
      </c>
      <c r="M4783" s="276" t="str">
        <f>IF(($G$4-Lähteandmed!$H$45*(Kraadpäevad!$G$4-Kraadpäevad!C4783))&gt;Lähteandmed!$I$45,($G$4-Lähteandmed!$H$45*(Kraadpäevad!$G$4-Kraadpäevad!C4783)),Lähteandmed!$I$45)</f>
        <v/>
      </c>
      <c r="N4783" s="114">
        <f>IFERROR(($G$4-M4783)/($G$4-C4783),Lähteandmed!$H$45)</f>
        <v>0</v>
      </c>
      <c r="O4783" s="276">
        <f t="shared" si="149"/>
        <v>12.9</v>
      </c>
      <c r="P4783" s="276">
        <f>IF(O4783&lt;($G$6-1),Lähteandmed!$E$45*1.2*1.005*(($G$6-1)-O4783),0)</f>
        <v>7.1854927199999992</v>
      </c>
    </row>
    <row r="4784" spans="2:16">
      <c r="B4784" s="113">
        <v>4780</v>
      </c>
      <c r="C4784" s="113">
        <v>12.8</v>
      </c>
      <c r="D4784" s="276" t="str">
        <f t="shared" si="148"/>
        <v>0</v>
      </c>
      <c r="L4784" s="114">
        <f>IF(C4784&lt;$G$6,Lähteandmed!$E$45*1.2*1.005*($G$6-O4784),0)</f>
        <v>9.1133078399999974</v>
      </c>
      <c r="M4784" s="276" t="str">
        <f>IF(($G$4-Lähteandmed!$H$45*(Kraadpäevad!$G$4-Kraadpäevad!C4784))&gt;Lähteandmed!$I$45,($G$4-Lähteandmed!$H$45*(Kraadpäevad!$G$4-Kraadpäevad!C4784)),Lähteandmed!$I$45)</f>
        <v/>
      </c>
      <c r="N4784" s="114">
        <f>IFERROR(($G$4-M4784)/($G$4-C4784),Lähteandmed!$H$45)</f>
        <v>0</v>
      </c>
      <c r="O4784" s="276">
        <f t="shared" si="149"/>
        <v>12.8</v>
      </c>
      <c r="P4784" s="276">
        <f>IF(O4784&lt;($G$6-1),Lähteandmed!$E$45*1.2*1.005*(($G$6-1)-O4784),0)</f>
        <v>7.360748639999998</v>
      </c>
    </row>
    <row r="4785" spans="2:16">
      <c r="B4785" s="113">
        <v>4781</v>
      </c>
      <c r="C4785" s="113">
        <v>12.7</v>
      </c>
      <c r="D4785" s="276" t="str">
        <f t="shared" si="148"/>
        <v>0</v>
      </c>
      <c r="L4785" s="114">
        <f>IF(C4785&lt;$G$6,Lähteandmed!$E$45*1.2*1.005*($G$6-O4785),0)</f>
        <v>9.2885637600000006</v>
      </c>
      <c r="M4785" s="276" t="str">
        <f>IF(($G$4-Lähteandmed!$H$45*(Kraadpäevad!$G$4-Kraadpäevad!C4785))&gt;Lähteandmed!$I$45,($G$4-Lähteandmed!$H$45*(Kraadpäevad!$G$4-Kraadpäevad!C4785)),Lähteandmed!$I$45)</f>
        <v/>
      </c>
      <c r="N4785" s="114">
        <f>IFERROR(($G$4-M4785)/($G$4-C4785),Lähteandmed!$H$45)</f>
        <v>0</v>
      </c>
      <c r="O4785" s="276">
        <f t="shared" si="149"/>
        <v>12.7</v>
      </c>
      <c r="P4785" s="276">
        <f>IF(O4785&lt;($G$6-1),Lähteandmed!$E$45*1.2*1.005*(($G$6-1)-O4785),0)</f>
        <v>7.5360045600000003</v>
      </c>
    </row>
    <row r="4786" spans="2:16">
      <c r="B4786" s="113">
        <v>4782</v>
      </c>
      <c r="C4786" s="113">
        <v>12.6</v>
      </c>
      <c r="D4786" s="276" t="str">
        <f t="shared" si="148"/>
        <v>0</v>
      </c>
      <c r="L4786" s="114">
        <f>IF(C4786&lt;$G$6,Lähteandmed!$E$45*1.2*1.005*($G$6-O4786),0)</f>
        <v>9.4638196800000003</v>
      </c>
      <c r="M4786" s="276" t="str">
        <f>IF(($G$4-Lähteandmed!$H$45*(Kraadpäevad!$G$4-Kraadpäevad!C4786))&gt;Lähteandmed!$I$45,($G$4-Lähteandmed!$H$45*(Kraadpäevad!$G$4-Kraadpäevad!C4786)),Lähteandmed!$I$45)</f>
        <v/>
      </c>
      <c r="N4786" s="114">
        <f>IFERROR(($G$4-M4786)/($G$4-C4786),Lähteandmed!$H$45)</f>
        <v>0</v>
      </c>
      <c r="O4786" s="276">
        <f t="shared" si="149"/>
        <v>12.6</v>
      </c>
      <c r="P4786" s="276">
        <f>IF(O4786&lt;($G$6-1),Lähteandmed!$E$45*1.2*1.005*(($G$6-1)-O4786),0)</f>
        <v>7.71126048</v>
      </c>
    </row>
    <row r="4787" spans="2:16">
      <c r="B4787" s="113">
        <v>4783</v>
      </c>
      <c r="C4787" s="113">
        <v>12.9</v>
      </c>
      <c r="D4787" s="276" t="str">
        <f t="shared" si="148"/>
        <v>0</v>
      </c>
      <c r="L4787" s="114">
        <f>IF(C4787&lt;$G$6,Lähteandmed!$E$45*1.2*1.005*($G$6-O4787),0)</f>
        <v>8.9380519199999995</v>
      </c>
      <c r="M4787" s="276" t="str">
        <f>IF(($G$4-Lähteandmed!$H$45*(Kraadpäevad!$G$4-Kraadpäevad!C4787))&gt;Lähteandmed!$I$45,($G$4-Lähteandmed!$H$45*(Kraadpäevad!$G$4-Kraadpäevad!C4787)),Lähteandmed!$I$45)</f>
        <v/>
      </c>
      <c r="N4787" s="114">
        <f>IFERROR(($G$4-M4787)/($G$4-C4787),Lähteandmed!$H$45)</f>
        <v>0</v>
      </c>
      <c r="O4787" s="276">
        <f t="shared" si="149"/>
        <v>12.9</v>
      </c>
      <c r="P4787" s="276">
        <f>IF(O4787&lt;($G$6-1),Lähteandmed!$E$45*1.2*1.005*(($G$6-1)-O4787),0)</f>
        <v>7.1854927199999992</v>
      </c>
    </row>
    <row r="4788" spans="2:16">
      <c r="B4788" s="113">
        <v>4784</v>
      </c>
      <c r="C4788" s="113">
        <v>13.3</v>
      </c>
      <c r="D4788" s="276" t="str">
        <f t="shared" si="148"/>
        <v>0</v>
      </c>
      <c r="L4788" s="114">
        <f>IF(C4788&lt;$G$6,Lähteandmed!$E$45*1.2*1.005*($G$6-O4788),0)</f>
        <v>8.237028239999999</v>
      </c>
      <c r="M4788" s="276" t="str">
        <f>IF(($G$4-Lähteandmed!$H$45*(Kraadpäevad!$G$4-Kraadpäevad!C4788))&gt;Lähteandmed!$I$45,($G$4-Lähteandmed!$H$45*(Kraadpäevad!$G$4-Kraadpäevad!C4788)),Lähteandmed!$I$45)</f>
        <v/>
      </c>
      <c r="N4788" s="114">
        <f>IFERROR(($G$4-M4788)/($G$4-C4788),Lähteandmed!$H$45)</f>
        <v>0</v>
      </c>
      <c r="O4788" s="276">
        <f t="shared" si="149"/>
        <v>13.3</v>
      </c>
      <c r="P4788" s="276">
        <f>IF(O4788&lt;($G$6-1),Lähteandmed!$E$45*1.2*1.005*(($G$6-1)-O4788),0)</f>
        <v>6.4844690399999987</v>
      </c>
    </row>
    <row r="4789" spans="2:16">
      <c r="B4789" s="113">
        <v>4785</v>
      </c>
      <c r="C4789" s="113">
        <v>13.6</v>
      </c>
      <c r="D4789" s="276" t="str">
        <f t="shared" si="148"/>
        <v>0</v>
      </c>
      <c r="L4789" s="114">
        <f>IF(C4789&lt;$G$6,Lähteandmed!$E$45*1.2*1.005*($G$6-O4789),0)</f>
        <v>7.71126048</v>
      </c>
      <c r="M4789" s="276" t="str">
        <f>IF(($G$4-Lähteandmed!$H$45*(Kraadpäevad!$G$4-Kraadpäevad!C4789))&gt;Lähteandmed!$I$45,($G$4-Lähteandmed!$H$45*(Kraadpäevad!$G$4-Kraadpäevad!C4789)),Lähteandmed!$I$45)</f>
        <v/>
      </c>
      <c r="N4789" s="114">
        <f>IFERROR(($G$4-M4789)/($G$4-C4789),Lähteandmed!$H$45)</f>
        <v>0</v>
      </c>
      <c r="O4789" s="276">
        <f t="shared" si="149"/>
        <v>13.6</v>
      </c>
      <c r="P4789" s="276">
        <f>IF(O4789&lt;($G$6-1),Lähteandmed!$E$45*1.2*1.005*(($G$6-1)-O4789),0)</f>
        <v>5.9587012800000005</v>
      </c>
    </row>
    <row r="4790" spans="2:16">
      <c r="B4790" s="113">
        <v>4786</v>
      </c>
      <c r="C4790" s="113">
        <v>14.7</v>
      </c>
      <c r="D4790" s="276" t="str">
        <f t="shared" si="148"/>
        <v>0</v>
      </c>
      <c r="L4790" s="114">
        <f>IF(C4790&lt;$G$6,Lähteandmed!$E$45*1.2*1.005*($G$6-O4790),0)</f>
        <v>5.7834453600000009</v>
      </c>
      <c r="M4790" s="276" t="str">
        <f>IF(($G$4-Lähteandmed!$H$45*(Kraadpäevad!$G$4-Kraadpäevad!C4790))&gt;Lähteandmed!$I$45,($G$4-Lähteandmed!$H$45*(Kraadpäevad!$G$4-Kraadpäevad!C4790)),Lähteandmed!$I$45)</f>
        <v/>
      </c>
      <c r="N4790" s="114">
        <f>IFERROR(($G$4-M4790)/($G$4-C4790),Lähteandmed!$H$45)</f>
        <v>0</v>
      </c>
      <c r="O4790" s="276">
        <f t="shared" si="149"/>
        <v>14.7</v>
      </c>
      <c r="P4790" s="276">
        <f>IF(O4790&lt;($G$6-1),Lähteandmed!$E$45*1.2*1.005*(($G$6-1)-O4790),0)</f>
        <v>4.0308861600000006</v>
      </c>
    </row>
    <row r="4791" spans="2:16">
      <c r="B4791" s="113">
        <v>4787</v>
      </c>
      <c r="C4791" s="113">
        <v>15.9</v>
      </c>
      <c r="D4791" s="276" t="str">
        <f t="shared" si="148"/>
        <v>0</v>
      </c>
      <c r="L4791" s="114">
        <f>IF(C4791&lt;$G$6,Lähteandmed!$E$45*1.2*1.005*($G$6-O4791),0)</f>
        <v>3.680374319999999</v>
      </c>
      <c r="M4791" s="276" t="str">
        <f>IF(($G$4-Lähteandmed!$H$45*(Kraadpäevad!$G$4-Kraadpäevad!C4791))&gt;Lähteandmed!$I$45,($G$4-Lähteandmed!$H$45*(Kraadpäevad!$G$4-Kraadpäevad!C4791)),Lähteandmed!$I$45)</f>
        <v/>
      </c>
      <c r="N4791" s="114">
        <f>IFERROR(($G$4-M4791)/($G$4-C4791),Lähteandmed!$H$45)</f>
        <v>0</v>
      </c>
      <c r="O4791" s="276">
        <f t="shared" si="149"/>
        <v>15.9</v>
      </c>
      <c r="P4791" s="276">
        <f>IF(O4791&lt;($G$6-1),Lähteandmed!$E$45*1.2*1.005*(($G$6-1)-O4791),0)</f>
        <v>1.9278151199999993</v>
      </c>
    </row>
    <row r="4792" spans="2:16">
      <c r="B4792" s="113">
        <v>4788</v>
      </c>
      <c r="C4792" s="113">
        <v>17</v>
      </c>
      <c r="D4792" s="276" t="str">
        <f t="shared" si="148"/>
        <v>0</v>
      </c>
      <c r="L4792" s="114">
        <f>IF(C4792&lt;$G$6,Lähteandmed!$E$45*1.2*1.005*($G$6-O4792),0)</f>
        <v>1.7525591999999999</v>
      </c>
      <c r="M4792" s="276" t="str">
        <f>IF(($G$4-Lähteandmed!$H$45*(Kraadpäevad!$G$4-Kraadpäevad!C4792))&gt;Lähteandmed!$I$45,($G$4-Lähteandmed!$H$45*(Kraadpäevad!$G$4-Kraadpäevad!C4792)),Lähteandmed!$I$45)</f>
        <v/>
      </c>
      <c r="N4792" s="114">
        <f>IFERROR(($G$4-M4792)/($G$4-C4792),Lähteandmed!$H$45)</f>
        <v>0</v>
      </c>
      <c r="O4792" s="276">
        <f t="shared" si="149"/>
        <v>17</v>
      </c>
      <c r="P4792" s="276">
        <f>IF(O4792&lt;($G$6-1),Lähteandmed!$E$45*1.2*1.005*(($G$6-1)-O4792),0)</f>
        <v>0</v>
      </c>
    </row>
    <row r="4793" spans="2:16">
      <c r="B4793" s="113">
        <v>4789</v>
      </c>
      <c r="C4793" s="113">
        <v>17.8</v>
      </c>
      <c r="D4793" s="276" t="str">
        <f t="shared" si="148"/>
        <v>0</v>
      </c>
      <c r="L4793" s="114">
        <f>IF(C4793&lt;$G$6,Lähteandmed!$E$45*1.2*1.005*($G$6-O4793),0)</f>
        <v>0.35051183999999874</v>
      </c>
      <c r="M4793" s="276" t="str">
        <f>IF(($G$4-Lähteandmed!$H$45*(Kraadpäevad!$G$4-Kraadpäevad!C4793))&gt;Lähteandmed!$I$45,($G$4-Lähteandmed!$H$45*(Kraadpäevad!$G$4-Kraadpäevad!C4793)),Lähteandmed!$I$45)</f>
        <v/>
      </c>
      <c r="N4793" s="114">
        <f>IFERROR(($G$4-M4793)/($G$4-C4793),Lähteandmed!$H$45)</f>
        <v>0</v>
      </c>
      <c r="O4793" s="276">
        <f t="shared" si="149"/>
        <v>17.8</v>
      </c>
      <c r="P4793" s="276">
        <f>IF(O4793&lt;($G$6-1),Lähteandmed!$E$45*1.2*1.005*(($G$6-1)-O4793),0)</f>
        <v>0</v>
      </c>
    </row>
    <row r="4794" spans="2:16">
      <c r="B4794" s="113">
        <v>4790</v>
      </c>
      <c r="C4794" s="113">
        <v>18.5</v>
      </c>
      <c r="D4794" s="276" t="str">
        <f t="shared" si="148"/>
        <v>0</v>
      </c>
      <c r="L4794" s="114">
        <f>IF(C4794&lt;$G$6,Lähteandmed!$E$45*1.2*1.005*($G$6-O4794),0)</f>
        <v>0</v>
      </c>
      <c r="M4794" s="276" t="str">
        <f>IF(($G$4-Lähteandmed!$H$45*(Kraadpäevad!$G$4-Kraadpäevad!C4794))&gt;Lähteandmed!$I$45,($G$4-Lähteandmed!$H$45*(Kraadpäevad!$G$4-Kraadpäevad!C4794)),Lähteandmed!$I$45)</f>
        <v/>
      </c>
      <c r="N4794" s="114">
        <f>IFERROR(($G$4-M4794)/($G$4-C4794),Lähteandmed!$H$45)</f>
        <v>0</v>
      </c>
      <c r="O4794" s="276">
        <f t="shared" si="149"/>
        <v>18.5</v>
      </c>
      <c r="P4794" s="276">
        <f>IF(O4794&lt;($G$6-1),Lähteandmed!$E$45*1.2*1.005*(($G$6-1)-O4794),0)</f>
        <v>0</v>
      </c>
    </row>
    <row r="4795" spans="2:16">
      <c r="B4795" s="113">
        <v>4791</v>
      </c>
      <c r="C4795" s="113">
        <v>19.3</v>
      </c>
      <c r="D4795" s="276" t="str">
        <f t="shared" si="148"/>
        <v>0</v>
      </c>
      <c r="L4795" s="114">
        <f>IF(C4795&lt;$G$6,Lähteandmed!$E$45*1.2*1.005*($G$6-O4795),0)</f>
        <v>0</v>
      </c>
      <c r="M4795" s="276" t="str">
        <f>IF(($G$4-Lähteandmed!$H$45*(Kraadpäevad!$G$4-Kraadpäevad!C4795))&gt;Lähteandmed!$I$45,($G$4-Lähteandmed!$H$45*(Kraadpäevad!$G$4-Kraadpäevad!C4795)),Lähteandmed!$I$45)</f>
        <v/>
      </c>
      <c r="N4795" s="114">
        <f>IFERROR(($G$4-M4795)/($G$4-C4795),Lähteandmed!$H$45)</f>
        <v>0</v>
      </c>
      <c r="O4795" s="276">
        <f t="shared" si="149"/>
        <v>19.3</v>
      </c>
      <c r="P4795" s="276">
        <f>IF(O4795&lt;($G$6-1),Lähteandmed!$E$45*1.2*1.005*(($G$6-1)-O4795),0)</f>
        <v>0</v>
      </c>
    </row>
    <row r="4796" spans="2:16">
      <c r="B4796" s="113">
        <v>4792</v>
      </c>
      <c r="C4796" s="113">
        <v>19</v>
      </c>
      <c r="D4796" s="276" t="str">
        <f t="shared" si="148"/>
        <v>0</v>
      </c>
      <c r="L4796" s="114">
        <f>IF(C4796&lt;$G$6,Lähteandmed!$E$45*1.2*1.005*($G$6-O4796),0)</f>
        <v>0</v>
      </c>
      <c r="M4796" s="276" t="str">
        <f>IF(($G$4-Lähteandmed!$H$45*(Kraadpäevad!$G$4-Kraadpäevad!C4796))&gt;Lähteandmed!$I$45,($G$4-Lähteandmed!$H$45*(Kraadpäevad!$G$4-Kraadpäevad!C4796)),Lähteandmed!$I$45)</f>
        <v/>
      </c>
      <c r="N4796" s="114">
        <f>IFERROR(($G$4-M4796)/($G$4-C4796),Lähteandmed!$H$45)</f>
        <v>0</v>
      </c>
      <c r="O4796" s="276">
        <f t="shared" si="149"/>
        <v>19</v>
      </c>
      <c r="P4796" s="276">
        <f>IF(O4796&lt;($G$6-1),Lähteandmed!$E$45*1.2*1.005*(($G$6-1)-O4796),0)</f>
        <v>0</v>
      </c>
    </row>
    <row r="4797" spans="2:16">
      <c r="B4797" s="113">
        <v>4793</v>
      </c>
      <c r="C4797" s="113">
        <v>18.600000000000001</v>
      </c>
      <c r="D4797" s="276" t="str">
        <f t="shared" si="148"/>
        <v>0</v>
      </c>
      <c r="L4797" s="114">
        <f>IF(C4797&lt;$G$6,Lähteandmed!$E$45*1.2*1.005*($G$6-O4797),0)</f>
        <v>0</v>
      </c>
      <c r="M4797" s="276" t="str">
        <f>IF(($G$4-Lähteandmed!$H$45*(Kraadpäevad!$G$4-Kraadpäevad!C4797))&gt;Lähteandmed!$I$45,($G$4-Lähteandmed!$H$45*(Kraadpäevad!$G$4-Kraadpäevad!C4797)),Lähteandmed!$I$45)</f>
        <v/>
      </c>
      <c r="N4797" s="114">
        <f>IFERROR(($G$4-M4797)/($G$4-C4797),Lähteandmed!$H$45)</f>
        <v>0</v>
      </c>
      <c r="O4797" s="276">
        <f t="shared" si="149"/>
        <v>18.600000000000001</v>
      </c>
      <c r="P4797" s="276">
        <f>IF(O4797&lt;($G$6-1),Lähteandmed!$E$45*1.2*1.005*(($G$6-1)-O4797),0)</f>
        <v>0</v>
      </c>
    </row>
    <row r="4798" spans="2:16">
      <c r="B4798" s="113">
        <v>4794</v>
      </c>
      <c r="C4798" s="113">
        <v>18.3</v>
      </c>
      <c r="D4798" s="276" t="str">
        <f t="shared" si="148"/>
        <v>0</v>
      </c>
      <c r="L4798" s="114">
        <f>IF(C4798&lt;$G$6,Lähteandmed!$E$45*1.2*1.005*($G$6-O4798),0)</f>
        <v>0</v>
      </c>
      <c r="M4798" s="276" t="str">
        <f>IF(($G$4-Lähteandmed!$H$45*(Kraadpäevad!$G$4-Kraadpäevad!C4798))&gt;Lähteandmed!$I$45,($G$4-Lähteandmed!$H$45*(Kraadpäevad!$G$4-Kraadpäevad!C4798)),Lähteandmed!$I$45)</f>
        <v/>
      </c>
      <c r="N4798" s="114">
        <f>IFERROR(($G$4-M4798)/($G$4-C4798),Lähteandmed!$H$45)</f>
        <v>0</v>
      </c>
      <c r="O4798" s="276">
        <f t="shared" si="149"/>
        <v>18.3</v>
      </c>
      <c r="P4798" s="276">
        <f>IF(O4798&lt;($G$6-1),Lähteandmed!$E$45*1.2*1.005*(($G$6-1)-O4798),0)</f>
        <v>0</v>
      </c>
    </row>
    <row r="4799" spans="2:16">
      <c r="B4799" s="113">
        <v>4795</v>
      </c>
      <c r="C4799" s="113">
        <v>18.2</v>
      </c>
      <c r="D4799" s="276" t="str">
        <f t="shared" si="148"/>
        <v>0</v>
      </c>
      <c r="L4799" s="114">
        <f>IF(C4799&lt;$G$6,Lähteandmed!$E$45*1.2*1.005*($G$6-O4799),0)</f>
        <v>0</v>
      </c>
      <c r="M4799" s="276" t="str">
        <f>IF(($G$4-Lähteandmed!$H$45*(Kraadpäevad!$G$4-Kraadpäevad!C4799))&gt;Lähteandmed!$I$45,($G$4-Lähteandmed!$H$45*(Kraadpäevad!$G$4-Kraadpäevad!C4799)),Lähteandmed!$I$45)</f>
        <v/>
      </c>
      <c r="N4799" s="114">
        <f>IFERROR(($G$4-M4799)/($G$4-C4799),Lähteandmed!$H$45)</f>
        <v>0</v>
      </c>
      <c r="O4799" s="276">
        <f t="shared" si="149"/>
        <v>18.2</v>
      </c>
      <c r="P4799" s="276">
        <f>IF(O4799&lt;($G$6-1),Lähteandmed!$E$45*1.2*1.005*(($G$6-1)-O4799),0)</f>
        <v>0</v>
      </c>
    </row>
    <row r="4800" spans="2:16">
      <c r="B4800" s="113">
        <v>4796</v>
      </c>
      <c r="C4800" s="113">
        <v>18.2</v>
      </c>
      <c r="D4800" s="276" t="str">
        <f t="shared" si="148"/>
        <v>0</v>
      </c>
      <c r="L4800" s="114">
        <f>IF(C4800&lt;$G$6,Lähteandmed!$E$45*1.2*1.005*($G$6-O4800),0)</f>
        <v>0</v>
      </c>
      <c r="M4800" s="276" t="str">
        <f>IF(($G$4-Lähteandmed!$H$45*(Kraadpäevad!$G$4-Kraadpäevad!C4800))&gt;Lähteandmed!$I$45,($G$4-Lähteandmed!$H$45*(Kraadpäevad!$G$4-Kraadpäevad!C4800)),Lähteandmed!$I$45)</f>
        <v/>
      </c>
      <c r="N4800" s="114">
        <f>IFERROR(($G$4-M4800)/($G$4-C4800),Lähteandmed!$H$45)</f>
        <v>0</v>
      </c>
      <c r="O4800" s="276">
        <f t="shared" si="149"/>
        <v>18.2</v>
      </c>
      <c r="P4800" s="276">
        <f>IF(O4800&lt;($G$6-1),Lähteandmed!$E$45*1.2*1.005*(($G$6-1)-O4800),0)</f>
        <v>0</v>
      </c>
    </row>
    <row r="4801" spans="2:16">
      <c r="B4801" s="113">
        <v>4797</v>
      </c>
      <c r="C4801" s="113">
        <v>18.100000000000001</v>
      </c>
      <c r="D4801" s="276" t="str">
        <f t="shared" si="148"/>
        <v>0</v>
      </c>
      <c r="L4801" s="114">
        <f>IF(C4801&lt;$G$6,Lähteandmed!$E$45*1.2*1.005*($G$6-O4801),0)</f>
        <v>0</v>
      </c>
      <c r="M4801" s="276" t="str">
        <f>IF(($G$4-Lähteandmed!$H$45*(Kraadpäevad!$G$4-Kraadpäevad!C4801))&gt;Lähteandmed!$I$45,($G$4-Lähteandmed!$H$45*(Kraadpäevad!$G$4-Kraadpäevad!C4801)),Lähteandmed!$I$45)</f>
        <v/>
      </c>
      <c r="N4801" s="114">
        <f>IFERROR(($G$4-M4801)/($G$4-C4801),Lähteandmed!$H$45)</f>
        <v>0</v>
      </c>
      <c r="O4801" s="276">
        <f t="shared" si="149"/>
        <v>18.100000000000001</v>
      </c>
      <c r="P4801" s="276">
        <f>IF(O4801&lt;($G$6-1),Lähteandmed!$E$45*1.2*1.005*(($G$6-1)-O4801),0)</f>
        <v>0</v>
      </c>
    </row>
    <row r="4802" spans="2:16">
      <c r="B4802" s="113">
        <v>4798</v>
      </c>
      <c r="C4802" s="113">
        <v>16.600000000000001</v>
      </c>
      <c r="D4802" s="276" t="str">
        <f t="shared" si="148"/>
        <v>0</v>
      </c>
      <c r="L4802" s="114">
        <f>IF(C4802&lt;$G$6,Lähteandmed!$E$45*1.2*1.005*($G$6-O4802),0)</f>
        <v>2.4535828799999972</v>
      </c>
      <c r="M4802" s="276" t="str">
        <f>IF(($G$4-Lähteandmed!$H$45*(Kraadpäevad!$G$4-Kraadpäevad!C4802))&gt;Lähteandmed!$I$45,($G$4-Lähteandmed!$H$45*(Kraadpäevad!$G$4-Kraadpäevad!C4802)),Lähteandmed!$I$45)</f>
        <v/>
      </c>
      <c r="N4802" s="114">
        <f>IFERROR(($G$4-M4802)/($G$4-C4802),Lähteandmed!$H$45)</f>
        <v>0</v>
      </c>
      <c r="O4802" s="276">
        <f t="shared" si="149"/>
        <v>16.600000000000001</v>
      </c>
      <c r="P4802" s="276">
        <f>IF(O4802&lt;($G$6-1),Lähteandmed!$E$45*1.2*1.005*(($G$6-1)-O4802),0)</f>
        <v>0.70102367999999748</v>
      </c>
    </row>
    <row r="4803" spans="2:16">
      <c r="B4803" s="113">
        <v>4799</v>
      </c>
      <c r="C4803" s="113">
        <v>15</v>
      </c>
      <c r="D4803" s="276" t="str">
        <f t="shared" si="148"/>
        <v>0</v>
      </c>
      <c r="L4803" s="114">
        <f>IF(C4803&lt;$G$6,Lähteandmed!$E$45*1.2*1.005*($G$6-O4803),0)</f>
        <v>5.2576775999999992</v>
      </c>
      <c r="M4803" s="276" t="str">
        <f>IF(($G$4-Lähteandmed!$H$45*(Kraadpäevad!$G$4-Kraadpäevad!C4803))&gt;Lähteandmed!$I$45,($G$4-Lähteandmed!$H$45*(Kraadpäevad!$G$4-Kraadpäevad!C4803)),Lähteandmed!$I$45)</f>
        <v/>
      </c>
      <c r="N4803" s="114">
        <f>IFERROR(($G$4-M4803)/($G$4-C4803),Lähteandmed!$H$45)</f>
        <v>0</v>
      </c>
      <c r="O4803" s="276">
        <f t="shared" si="149"/>
        <v>15</v>
      </c>
      <c r="P4803" s="276">
        <f>IF(O4803&lt;($G$6-1),Lähteandmed!$E$45*1.2*1.005*(($G$6-1)-O4803),0)</f>
        <v>3.5051183999999997</v>
      </c>
    </row>
    <row r="4804" spans="2:16">
      <c r="B4804" s="113">
        <v>4800</v>
      </c>
      <c r="C4804" s="113">
        <v>13.5</v>
      </c>
      <c r="D4804" s="276" t="str">
        <f t="shared" ref="D4804:D4867" si="150">IFERROR(IF($G$5-C4804&gt;0,$G$5-C4804,"0"),0)</f>
        <v>0</v>
      </c>
      <c r="L4804" s="114">
        <f>IF(C4804&lt;$G$6,Lähteandmed!$E$45*1.2*1.005*($G$6-O4804),0)</f>
        <v>7.8865163999999996</v>
      </c>
      <c r="M4804" s="276" t="str">
        <f>IF(($G$4-Lähteandmed!$H$45*(Kraadpäevad!$G$4-Kraadpäevad!C4804))&gt;Lähteandmed!$I$45,($G$4-Lähteandmed!$H$45*(Kraadpäevad!$G$4-Kraadpäevad!C4804)),Lähteandmed!$I$45)</f>
        <v/>
      </c>
      <c r="N4804" s="114">
        <f>IFERROR(($G$4-M4804)/($G$4-C4804),Lähteandmed!$H$45)</f>
        <v>0</v>
      </c>
      <c r="O4804" s="276">
        <f t="shared" ref="O4804:O4867" si="151">N4804*($G$4-C4804)+C4804</f>
        <v>13.5</v>
      </c>
      <c r="P4804" s="276">
        <f>IF(O4804&lt;($G$6-1),Lähteandmed!$E$45*1.2*1.005*(($G$6-1)-O4804),0)</f>
        <v>6.1339571999999993</v>
      </c>
    </row>
    <row r="4805" spans="2:16">
      <c r="B4805" s="113">
        <v>4801</v>
      </c>
      <c r="C4805" s="113">
        <v>13</v>
      </c>
      <c r="D4805" s="276" t="str">
        <f t="shared" si="150"/>
        <v>0</v>
      </c>
      <c r="L4805" s="114">
        <f>IF(C4805&lt;$G$6,Lähteandmed!$E$45*1.2*1.005*($G$6-O4805),0)</f>
        <v>8.7627959999999998</v>
      </c>
      <c r="M4805" s="276" t="str">
        <f>IF(($G$4-Lähteandmed!$H$45*(Kraadpäevad!$G$4-Kraadpäevad!C4805))&gt;Lähteandmed!$I$45,($G$4-Lähteandmed!$H$45*(Kraadpäevad!$G$4-Kraadpäevad!C4805)),Lähteandmed!$I$45)</f>
        <v/>
      </c>
      <c r="N4805" s="114">
        <f>IFERROR(($G$4-M4805)/($G$4-C4805),Lähteandmed!$H$45)</f>
        <v>0</v>
      </c>
      <c r="O4805" s="276">
        <f t="shared" si="151"/>
        <v>13</v>
      </c>
      <c r="P4805" s="276">
        <f>IF(O4805&lt;($G$6-1),Lähteandmed!$E$45*1.2*1.005*(($G$6-1)-O4805),0)</f>
        <v>7.0102367999999995</v>
      </c>
    </row>
    <row r="4806" spans="2:16">
      <c r="B4806" s="113">
        <v>4802</v>
      </c>
      <c r="C4806" s="113">
        <v>12.5</v>
      </c>
      <c r="D4806" s="276" t="str">
        <f t="shared" si="150"/>
        <v>0</v>
      </c>
      <c r="L4806" s="114">
        <f>IF(C4806&lt;$G$6,Lähteandmed!$E$45*1.2*1.005*($G$6-O4806),0)</f>
        <v>9.6390756</v>
      </c>
      <c r="M4806" s="276" t="str">
        <f>IF(($G$4-Lähteandmed!$H$45*(Kraadpäevad!$G$4-Kraadpäevad!C4806))&gt;Lähteandmed!$I$45,($G$4-Lähteandmed!$H$45*(Kraadpäevad!$G$4-Kraadpäevad!C4806)),Lähteandmed!$I$45)</f>
        <v/>
      </c>
      <c r="N4806" s="114">
        <f>IFERROR(($G$4-M4806)/($G$4-C4806),Lähteandmed!$H$45)</f>
        <v>0</v>
      </c>
      <c r="O4806" s="276">
        <f t="shared" si="151"/>
        <v>12.5</v>
      </c>
      <c r="P4806" s="276">
        <f>IF(O4806&lt;($G$6-1),Lähteandmed!$E$45*1.2*1.005*(($G$6-1)-O4806),0)</f>
        <v>7.8865163999999996</v>
      </c>
    </row>
    <row r="4807" spans="2:16">
      <c r="B4807" s="113">
        <v>4803</v>
      </c>
      <c r="C4807" s="113">
        <v>12</v>
      </c>
      <c r="D4807" s="276" t="str">
        <f t="shared" si="150"/>
        <v>0</v>
      </c>
      <c r="L4807" s="114">
        <f>IF(C4807&lt;$G$6,Lähteandmed!$E$45*1.2*1.005*($G$6-O4807),0)</f>
        <v>10.515355199999998</v>
      </c>
      <c r="M4807" s="276" t="str">
        <f>IF(($G$4-Lähteandmed!$H$45*(Kraadpäevad!$G$4-Kraadpäevad!C4807))&gt;Lähteandmed!$I$45,($G$4-Lähteandmed!$H$45*(Kraadpäevad!$G$4-Kraadpäevad!C4807)),Lähteandmed!$I$45)</f>
        <v/>
      </c>
      <c r="N4807" s="114">
        <f>IFERROR(($G$4-M4807)/($G$4-C4807),Lähteandmed!$H$45)</f>
        <v>0</v>
      </c>
      <c r="O4807" s="276">
        <f t="shared" si="151"/>
        <v>12</v>
      </c>
      <c r="P4807" s="276">
        <f>IF(O4807&lt;($G$6-1),Lähteandmed!$E$45*1.2*1.005*(($G$6-1)-O4807),0)</f>
        <v>8.7627959999999998</v>
      </c>
    </row>
    <row r="4808" spans="2:16">
      <c r="B4808" s="113">
        <v>4804</v>
      </c>
      <c r="C4808" s="113">
        <v>11.5</v>
      </c>
      <c r="D4808" s="276" t="str">
        <f t="shared" si="150"/>
        <v>0</v>
      </c>
      <c r="L4808" s="114">
        <f>IF(C4808&lt;$G$6,Lähteandmed!$E$45*1.2*1.005*($G$6-O4808),0)</f>
        <v>11.391634799999999</v>
      </c>
      <c r="M4808" s="276" t="str">
        <f>IF(($G$4-Lähteandmed!$H$45*(Kraadpäevad!$G$4-Kraadpäevad!C4808))&gt;Lähteandmed!$I$45,($G$4-Lähteandmed!$H$45*(Kraadpäevad!$G$4-Kraadpäevad!C4808)),Lähteandmed!$I$45)</f>
        <v/>
      </c>
      <c r="N4808" s="114">
        <f>IFERROR(($G$4-M4808)/($G$4-C4808),Lähteandmed!$H$45)</f>
        <v>0</v>
      </c>
      <c r="O4808" s="276">
        <f t="shared" si="151"/>
        <v>11.5</v>
      </c>
      <c r="P4808" s="276">
        <f>IF(O4808&lt;($G$6-1),Lähteandmed!$E$45*1.2*1.005*(($G$6-1)-O4808),0)</f>
        <v>9.6390756</v>
      </c>
    </row>
    <row r="4809" spans="2:16">
      <c r="B4809" s="113">
        <v>4805</v>
      </c>
      <c r="C4809" s="113">
        <v>11</v>
      </c>
      <c r="D4809" s="276" t="str">
        <f t="shared" si="150"/>
        <v>0</v>
      </c>
      <c r="L4809" s="114">
        <f>IF(C4809&lt;$G$6,Lähteandmed!$E$45*1.2*1.005*($G$6-O4809),0)</f>
        <v>12.267914399999999</v>
      </c>
      <c r="M4809" s="276" t="str">
        <f>IF(($G$4-Lähteandmed!$H$45*(Kraadpäevad!$G$4-Kraadpäevad!C4809))&gt;Lähteandmed!$I$45,($G$4-Lähteandmed!$H$45*(Kraadpäevad!$G$4-Kraadpäevad!C4809)),Lähteandmed!$I$45)</f>
        <v/>
      </c>
      <c r="N4809" s="114">
        <f>IFERROR(($G$4-M4809)/($G$4-C4809),Lähteandmed!$H$45)</f>
        <v>0</v>
      </c>
      <c r="O4809" s="276">
        <f t="shared" si="151"/>
        <v>11</v>
      </c>
      <c r="P4809" s="276">
        <f>IF(O4809&lt;($G$6-1),Lähteandmed!$E$45*1.2*1.005*(($G$6-1)-O4809),0)</f>
        <v>10.515355199999998</v>
      </c>
    </row>
    <row r="4810" spans="2:16">
      <c r="B4810" s="113">
        <v>4806</v>
      </c>
      <c r="C4810" s="113">
        <v>10.5</v>
      </c>
      <c r="D4810" s="276" t="str">
        <f t="shared" si="150"/>
        <v>0</v>
      </c>
      <c r="L4810" s="114">
        <f>IF(C4810&lt;$G$6,Lähteandmed!$E$45*1.2*1.005*($G$6-O4810),0)</f>
        <v>13.144193999999999</v>
      </c>
      <c r="M4810" s="276" t="str">
        <f>IF(($G$4-Lähteandmed!$H$45*(Kraadpäevad!$G$4-Kraadpäevad!C4810))&gt;Lähteandmed!$I$45,($G$4-Lähteandmed!$H$45*(Kraadpäevad!$G$4-Kraadpäevad!C4810)),Lähteandmed!$I$45)</f>
        <v/>
      </c>
      <c r="N4810" s="114">
        <f>IFERROR(($G$4-M4810)/($G$4-C4810),Lähteandmed!$H$45)</f>
        <v>0</v>
      </c>
      <c r="O4810" s="276">
        <f t="shared" si="151"/>
        <v>10.5</v>
      </c>
      <c r="P4810" s="276">
        <f>IF(O4810&lt;($G$6-1),Lähteandmed!$E$45*1.2*1.005*(($G$6-1)-O4810),0)</f>
        <v>11.391634799999999</v>
      </c>
    </row>
    <row r="4811" spans="2:16">
      <c r="B4811" s="113">
        <v>4807</v>
      </c>
      <c r="C4811" s="113">
        <v>12.4</v>
      </c>
      <c r="D4811" s="276" t="str">
        <f t="shared" si="150"/>
        <v>0</v>
      </c>
      <c r="L4811" s="114">
        <f>IF(C4811&lt;$G$6,Lähteandmed!$E$45*1.2*1.005*($G$6-O4811),0)</f>
        <v>9.8143315199999979</v>
      </c>
      <c r="M4811" s="276" t="str">
        <f>IF(($G$4-Lähteandmed!$H$45*(Kraadpäevad!$G$4-Kraadpäevad!C4811))&gt;Lähteandmed!$I$45,($G$4-Lähteandmed!$H$45*(Kraadpäevad!$G$4-Kraadpäevad!C4811)),Lähteandmed!$I$45)</f>
        <v/>
      </c>
      <c r="N4811" s="114">
        <f>IFERROR(($G$4-M4811)/($G$4-C4811),Lähteandmed!$H$45)</f>
        <v>0</v>
      </c>
      <c r="O4811" s="276">
        <f t="shared" si="151"/>
        <v>12.4</v>
      </c>
      <c r="P4811" s="276">
        <f>IF(O4811&lt;($G$6-1),Lähteandmed!$E$45*1.2*1.005*(($G$6-1)-O4811),0)</f>
        <v>8.0617723199999993</v>
      </c>
    </row>
    <row r="4812" spans="2:16">
      <c r="B4812" s="113">
        <v>4808</v>
      </c>
      <c r="C4812" s="113">
        <v>14.3</v>
      </c>
      <c r="D4812" s="276" t="str">
        <f t="shared" si="150"/>
        <v>0</v>
      </c>
      <c r="L4812" s="114">
        <f>IF(C4812&lt;$G$6,Lähteandmed!$E$45*1.2*1.005*($G$6-O4812),0)</f>
        <v>6.4844690399999987</v>
      </c>
      <c r="M4812" s="276" t="str">
        <f>IF(($G$4-Lähteandmed!$H$45*(Kraadpäevad!$G$4-Kraadpäevad!C4812))&gt;Lähteandmed!$I$45,($G$4-Lähteandmed!$H$45*(Kraadpäevad!$G$4-Kraadpäevad!C4812)),Lähteandmed!$I$45)</f>
        <v/>
      </c>
      <c r="N4812" s="114">
        <f>IFERROR(($G$4-M4812)/($G$4-C4812),Lähteandmed!$H$45)</f>
        <v>0</v>
      </c>
      <c r="O4812" s="276">
        <f t="shared" si="151"/>
        <v>14.3</v>
      </c>
      <c r="P4812" s="276">
        <f>IF(O4812&lt;($G$6-1),Lähteandmed!$E$45*1.2*1.005*(($G$6-1)-O4812),0)</f>
        <v>4.7319098399999984</v>
      </c>
    </row>
    <row r="4813" spans="2:16">
      <c r="B4813" s="113">
        <v>4809</v>
      </c>
      <c r="C4813" s="113">
        <v>16.2</v>
      </c>
      <c r="D4813" s="276" t="str">
        <f t="shared" si="150"/>
        <v>0</v>
      </c>
      <c r="L4813" s="114">
        <f>IF(C4813&lt;$G$6,Lähteandmed!$E$45*1.2*1.005*($G$6-O4813),0)</f>
        <v>3.1546065600000008</v>
      </c>
      <c r="M4813" s="276" t="str">
        <f>IF(($G$4-Lähteandmed!$H$45*(Kraadpäevad!$G$4-Kraadpäevad!C4813))&gt;Lähteandmed!$I$45,($G$4-Lähteandmed!$H$45*(Kraadpäevad!$G$4-Kraadpäevad!C4813)),Lähteandmed!$I$45)</f>
        <v/>
      </c>
      <c r="N4813" s="114">
        <f>IFERROR(($G$4-M4813)/($G$4-C4813),Lähteandmed!$H$45)</f>
        <v>0</v>
      </c>
      <c r="O4813" s="276">
        <f t="shared" si="151"/>
        <v>16.2</v>
      </c>
      <c r="P4813" s="276">
        <f>IF(O4813&lt;($G$6-1),Lähteandmed!$E$45*1.2*1.005*(($G$6-1)-O4813),0)</f>
        <v>1.4020473600000012</v>
      </c>
    </row>
    <row r="4814" spans="2:16">
      <c r="B4814" s="113">
        <v>4810</v>
      </c>
      <c r="C4814" s="113">
        <v>15.7</v>
      </c>
      <c r="D4814" s="276" t="str">
        <f t="shared" si="150"/>
        <v>0</v>
      </c>
      <c r="L4814" s="114">
        <f>IF(C4814&lt;$G$6,Lähteandmed!$E$45*1.2*1.005*($G$6-O4814),0)</f>
        <v>4.0308861600000006</v>
      </c>
      <c r="M4814" s="276" t="str">
        <f>IF(($G$4-Lähteandmed!$H$45*(Kraadpäevad!$G$4-Kraadpäevad!C4814))&gt;Lähteandmed!$I$45,($G$4-Lähteandmed!$H$45*(Kraadpäevad!$G$4-Kraadpäevad!C4814)),Lähteandmed!$I$45)</f>
        <v/>
      </c>
      <c r="N4814" s="114">
        <f>IFERROR(($G$4-M4814)/($G$4-C4814),Lähteandmed!$H$45)</f>
        <v>0</v>
      </c>
      <c r="O4814" s="276">
        <f t="shared" si="151"/>
        <v>15.7</v>
      </c>
      <c r="P4814" s="276">
        <f>IF(O4814&lt;($G$6-1),Lähteandmed!$E$45*1.2*1.005*(($G$6-1)-O4814),0)</f>
        <v>2.2783269600000011</v>
      </c>
    </row>
    <row r="4815" spans="2:16">
      <c r="B4815" s="113">
        <v>4811</v>
      </c>
      <c r="C4815" s="113">
        <v>15.1</v>
      </c>
      <c r="D4815" s="276" t="str">
        <f t="shared" si="150"/>
        <v>0</v>
      </c>
      <c r="L4815" s="114">
        <f>IF(C4815&lt;$G$6,Lähteandmed!$E$45*1.2*1.005*($G$6-O4815),0)</f>
        <v>5.0824216800000004</v>
      </c>
      <c r="M4815" s="276" t="str">
        <f>IF(($G$4-Lähteandmed!$H$45*(Kraadpäevad!$G$4-Kraadpäevad!C4815))&gt;Lähteandmed!$I$45,($G$4-Lähteandmed!$H$45*(Kraadpäevad!$G$4-Kraadpäevad!C4815)),Lähteandmed!$I$45)</f>
        <v/>
      </c>
      <c r="N4815" s="114">
        <f>IFERROR(($G$4-M4815)/($G$4-C4815),Lähteandmed!$H$45)</f>
        <v>0</v>
      </c>
      <c r="O4815" s="276">
        <f t="shared" si="151"/>
        <v>15.1</v>
      </c>
      <c r="P4815" s="276">
        <f>IF(O4815&lt;($G$6-1),Lähteandmed!$E$45*1.2*1.005*(($G$6-1)-O4815),0)</f>
        <v>3.3298624800000005</v>
      </c>
    </row>
    <row r="4816" spans="2:16">
      <c r="B4816" s="113">
        <v>4812</v>
      </c>
      <c r="C4816" s="113">
        <v>14.6</v>
      </c>
      <c r="D4816" s="276" t="str">
        <f t="shared" si="150"/>
        <v>0</v>
      </c>
      <c r="L4816" s="114">
        <f>IF(C4816&lt;$G$6,Lähteandmed!$E$45*1.2*1.005*($G$6-O4816),0)</f>
        <v>5.9587012800000005</v>
      </c>
      <c r="M4816" s="276" t="str">
        <f>IF(($G$4-Lähteandmed!$H$45*(Kraadpäevad!$G$4-Kraadpäevad!C4816))&gt;Lähteandmed!$I$45,($G$4-Lähteandmed!$H$45*(Kraadpäevad!$G$4-Kraadpäevad!C4816)),Lähteandmed!$I$45)</f>
        <v/>
      </c>
      <c r="N4816" s="114">
        <f>IFERROR(($G$4-M4816)/($G$4-C4816),Lähteandmed!$H$45)</f>
        <v>0</v>
      </c>
      <c r="O4816" s="276">
        <f t="shared" si="151"/>
        <v>14.6</v>
      </c>
      <c r="P4816" s="276">
        <f>IF(O4816&lt;($G$6-1),Lähteandmed!$E$45*1.2*1.005*(($G$6-1)-O4816),0)</f>
        <v>4.2061420800000002</v>
      </c>
    </row>
    <row r="4817" spans="2:16">
      <c r="B4817" s="113">
        <v>4813</v>
      </c>
      <c r="C4817" s="113">
        <v>14.7</v>
      </c>
      <c r="D4817" s="276" t="str">
        <f t="shared" si="150"/>
        <v>0</v>
      </c>
      <c r="L4817" s="114">
        <f>IF(C4817&lt;$G$6,Lähteandmed!$E$45*1.2*1.005*($G$6-O4817),0)</f>
        <v>5.7834453600000009</v>
      </c>
      <c r="M4817" s="276" t="str">
        <f>IF(($G$4-Lähteandmed!$H$45*(Kraadpäevad!$G$4-Kraadpäevad!C4817))&gt;Lähteandmed!$I$45,($G$4-Lähteandmed!$H$45*(Kraadpäevad!$G$4-Kraadpäevad!C4817)),Lähteandmed!$I$45)</f>
        <v/>
      </c>
      <c r="N4817" s="114">
        <f>IFERROR(($G$4-M4817)/($G$4-C4817),Lähteandmed!$H$45)</f>
        <v>0</v>
      </c>
      <c r="O4817" s="276">
        <f t="shared" si="151"/>
        <v>14.7</v>
      </c>
      <c r="P4817" s="276">
        <f>IF(O4817&lt;($G$6-1),Lähteandmed!$E$45*1.2*1.005*(($G$6-1)-O4817),0)</f>
        <v>4.0308861600000006</v>
      </c>
    </row>
    <row r="4818" spans="2:16">
      <c r="B4818" s="113">
        <v>4814</v>
      </c>
      <c r="C4818" s="113">
        <v>14.8</v>
      </c>
      <c r="D4818" s="276" t="str">
        <f t="shared" si="150"/>
        <v>0</v>
      </c>
      <c r="L4818" s="114">
        <f>IF(C4818&lt;$G$6,Lähteandmed!$E$45*1.2*1.005*($G$6-O4818),0)</f>
        <v>5.6081894399999985</v>
      </c>
      <c r="M4818" s="276" t="str">
        <f>IF(($G$4-Lähteandmed!$H$45*(Kraadpäevad!$G$4-Kraadpäevad!C4818))&gt;Lähteandmed!$I$45,($G$4-Lähteandmed!$H$45*(Kraadpäevad!$G$4-Kraadpäevad!C4818)),Lähteandmed!$I$45)</f>
        <v/>
      </c>
      <c r="N4818" s="114">
        <f>IFERROR(($G$4-M4818)/($G$4-C4818),Lähteandmed!$H$45)</f>
        <v>0</v>
      </c>
      <c r="O4818" s="276">
        <f t="shared" si="151"/>
        <v>14.8</v>
      </c>
      <c r="P4818" s="276">
        <f>IF(O4818&lt;($G$6-1),Lähteandmed!$E$45*1.2*1.005*(($G$6-1)-O4818),0)</f>
        <v>3.8556302399999987</v>
      </c>
    </row>
    <row r="4819" spans="2:16">
      <c r="B4819" s="113">
        <v>4815</v>
      </c>
      <c r="C4819" s="113">
        <v>14.9</v>
      </c>
      <c r="D4819" s="276" t="str">
        <f t="shared" si="150"/>
        <v>0</v>
      </c>
      <c r="L4819" s="114">
        <f>IF(C4819&lt;$G$6,Lähteandmed!$E$45*1.2*1.005*($G$6-O4819),0)</f>
        <v>5.4329335199999989</v>
      </c>
      <c r="M4819" s="276" t="str">
        <f>IF(($G$4-Lähteandmed!$H$45*(Kraadpäevad!$G$4-Kraadpäevad!C4819))&gt;Lähteandmed!$I$45,($G$4-Lähteandmed!$H$45*(Kraadpäevad!$G$4-Kraadpäevad!C4819)),Lähteandmed!$I$45)</f>
        <v/>
      </c>
      <c r="N4819" s="114">
        <f>IFERROR(($G$4-M4819)/($G$4-C4819),Lähteandmed!$H$45)</f>
        <v>0</v>
      </c>
      <c r="O4819" s="276">
        <f t="shared" si="151"/>
        <v>14.9</v>
      </c>
      <c r="P4819" s="276">
        <f>IF(O4819&lt;($G$6-1),Lähteandmed!$E$45*1.2*1.005*(($G$6-1)-O4819),0)</f>
        <v>3.680374319999999</v>
      </c>
    </row>
    <row r="4820" spans="2:16">
      <c r="B4820" s="113">
        <v>4816</v>
      </c>
      <c r="C4820" s="113">
        <v>15.8</v>
      </c>
      <c r="D4820" s="276" t="str">
        <f t="shared" si="150"/>
        <v>0</v>
      </c>
      <c r="L4820" s="114">
        <f>IF(C4820&lt;$G$6,Lähteandmed!$E$45*1.2*1.005*($G$6-O4820),0)</f>
        <v>3.8556302399999987</v>
      </c>
      <c r="M4820" s="276" t="str">
        <f>IF(($G$4-Lähteandmed!$H$45*(Kraadpäevad!$G$4-Kraadpäevad!C4820))&gt;Lähteandmed!$I$45,($G$4-Lähteandmed!$H$45*(Kraadpäevad!$G$4-Kraadpäevad!C4820)),Lähteandmed!$I$45)</f>
        <v/>
      </c>
      <c r="N4820" s="114">
        <f>IFERROR(($G$4-M4820)/($G$4-C4820),Lähteandmed!$H$45)</f>
        <v>0</v>
      </c>
      <c r="O4820" s="276">
        <f t="shared" si="151"/>
        <v>15.8</v>
      </c>
      <c r="P4820" s="276">
        <f>IF(O4820&lt;($G$6-1),Lähteandmed!$E$45*1.2*1.005*(($G$6-1)-O4820),0)</f>
        <v>2.1030710399999988</v>
      </c>
    </row>
    <row r="4821" spans="2:16">
      <c r="B4821" s="113">
        <v>4817</v>
      </c>
      <c r="C4821" s="113">
        <v>16.8</v>
      </c>
      <c r="D4821" s="276" t="str">
        <f t="shared" si="150"/>
        <v>0</v>
      </c>
      <c r="L4821" s="114">
        <f>IF(C4821&lt;$G$6,Lähteandmed!$E$45*1.2*1.005*($G$6-O4821),0)</f>
        <v>2.1030710399999988</v>
      </c>
      <c r="M4821" s="276" t="str">
        <f>IF(($G$4-Lähteandmed!$H$45*(Kraadpäevad!$G$4-Kraadpäevad!C4821))&gt;Lähteandmed!$I$45,($G$4-Lähteandmed!$H$45*(Kraadpäevad!$G$4-Kraadpäevad!C4821)),Lähteandmed!$I$45)</f>
        <v/>
      </c>
      <c r="N4821" s="114">
        <f>IFERROR(($G$4-M4821)/($G$4-C4821),Lähteandmed!$H$45)</f>
        <v>0</v>
      </c>
      <c r="O4821" s="276">
        <f t="shared" si="151"/>
        <v>16.8</v>
      </c>
      <c r="P4821" s="276">
        <f>IF(O4821&lt;($G$6-1),Lähteandmed!$E$45*1.2*1.005*(($G$6-1)-O4821),0)</f>
        <v>0.35051183999999874</v>
      </c>
    </row>
    <row r="4822" spans="2:16">
      <c r="B4822" s="113">
        <v>4818</v>
      </c>
      <c r="C4822" s="113">
        <v>17.7</v>
      </c>
      <c r="D4822" s="276" t="str">
        <f t="shared" si="150"/>
        <v>0</v>
      </c>
      <c r="L4822" s="114">
        <f>IF(C4822&lt;$G$6,Lähteandmed!$E$45*1.2*1.005*($G$6-O4822),0)</f>
        <v>0.52576776000000125</v>
      </c>
      <c r="M4822" s="276" t="str">
        <f>IF(($G$4-Lähteandmed!$H$45*(Kraadpäevad!$G$4-Kraadpäevad!C4822))&gt;Lähteandmed!$I$45,($G$4-Lähteandmed!$H$45*(Kraadpäevad!$G$4-Kraadpäevad!C4822)),Lähteandmed!$I$45)</f>
        <v/>
      </c>
      <c r="N4822" s="114">
        <f>IFERROR(($G$4-M4822)/($G$4-C4822),Lähteandmed!$H$45)</f>
        <v>0</v>
      </c>
      <c r="O4822" s="276">
        <f t="shared" si="151"/>
        <v>17.7</v>
      </c>
      <c r="P4822" s="276">
        <f>IF(O4822&lt;($G$6-1),Lähteandmed!$E$45*1.2*1.005*(($G$6-1)-O4822),0)</f>
        <v>0</v>
      </c>
    </row>
    <row r="4823" spans="2:16">
      <c r="B4823" s="113">
        <v>4819</v>
      </c>
      <c r="C4823" s="113">
        <v>17.399999999999999</v>
      </c>
      <c r="D4823" s="276" t="str">
        <f t="shared" si="150"/>
        <v>0</v>
      </c>
      <c r="L4823" s="114">
        <f>IF(C4823&lt;$G$6,Lähteandmed!$E$45*1.2*1.005*($G$6-O4823),0)</f>
        <v>1.0515355200000025</v>
      </c>
      <c r="M4823" s="276" t="str">
        <f>IF(($G$4-Lähteandmed!$H$45*(Kraadpäevad!$G$4-Kraadpäevad!C4823))&gt;Lähteandmed!$I$45,($G$4-Lähteandmed!$H$45*(Kraadpäevad!$G$4-Kraadpäevad!C4823)),Lähteandmed!$I$45)</f>
        <v/>
      </c>
      <c r="N4823" s="114">
        <f>IFERROR(($G$4-M4823)/($G$4-C4823),Lähteandmed!$H$45)</f>
        <v>0</v>
      </c>
      <c r="O4823" s="276">
        <f t="shared" si="151"/>
        <v>17.399999999999999</v>
      </c>
      <c r="P4823" s="276">
        <f>IF(O4823&lt;($G$6-1),Lähteandmed!$E$45*1.2*1.005*(($G$6-1)-O4823),0)</f>
        <v>0</v>
      </c>
    </row>
    <row r="4824" spans="2:16">
      <c r="B4824" s="113">
        <v>4820</v>
      </c>
      <c r="C4824" s="113">
        <v>17.100000000000001</v>
      </c>
      <c r="D4824" s="276" t="str">
        <f t="shared" si="150"/>
        <v>0</v>
      </c>
      <c r="L4824" s="114">
        <f>IF(C4824&lt;$G$6,Lähteandmed!$E$45*1.2*1.005*($G$6-O4824),0)</f>
        <v>1.5773032799999973</v>
      </c>
      <c r="M4824" s="276" t="str">
        <f>IF(($G$4-Lähteandmed!$H$45*(Kraadpäevad!$G$4-Kraadpäevad!C4824))&gt;Lähteandmed!$I$45,($G$4-Lähteandmed!$H$45*(Kraadpäevad!$G$4-Kraadpäevad!C4824)),Lähteandmed!$I$45)</f>
        <v/>
      </c>
      <c r="N4824" s="114">
        <f>IFERROR(($G$4-M4824)/($G$4-C4824),Lähteandmed!$H$45)</f>
        <v>0</v>
      </c>
      <c r="O4824" s="276">
        <f t="shared" si="151"/>
        <v>17.100000000000001</v>
      </c>
      <c r="P4824" s="276">
        <f>IF(O4824&lt;($G$6-1),Lähteandmed!$E$45*1.2*1.005*(($G$6-1)-O4824),0)</f>
        <v>0</v>
      </c>
    </row>
    <row r="4825" spans="2:16">
      <c r="B4825" s="113">
        <v>4821</v>
      </c>
      <c r="C4825" s="113">
        <v>16.8</v>
      </c>
      <c r="D4825" s="276" t="str">
        <f t="shared" si="150"/>
        <v>0</v>
      </c>
      <c r="L4825" s="114">
        <f>IF(C4825&lt;$G$6,Lähteandmed!$E$45*1.2*1.005*($G$6-O4825),0)</f>
        <v>2.1030710399999988</v>
      </c>
      <c r="M4825" s="276" t="str">
        <f>IF(($G$4-Lähteandmed!$H$45*(Kraadpäevad!$G$4-Kraadpäevad!C4825))&gt;Lähteandmed!$I$45,($G$4-Lähteandmed!$H$45*(Kraadpäevad!$G$4-Kraadpäevad!C4825)),Lähteandmed!$I$45)</f>
        <v/>
      </c>
      <c r="N4825" s="114">
        <f>IFERROR(($G$4-M4825)/($G$4-C4825),Lähteandmed!$H$45)</f>
        <v>0</v>
      </c>
      <c r="O4825" s="276">
        <f t="shared" si="151"/>
        <v>16.8</v>
      </c>
      <c r="P4825" s="276">
        <f>IF(O4825&lt;($G$6-1),Lähteandmed!$E$45*1.2*1.005*(($G$6-1)-O4825),0)</f>
        <v>0.35051183999999874</v>
      </c>
    </row>
    <row r="4826" spans="2:16">
      <c r="B4826" s="113">
        <v>4822</v>
      </c>
      <c r="C4826" s="113">
        <v>15.6</v>
      </c>
      <c r="D4826" s="276" t="str">
        <f t="shared" si="150"/>
        <v>0</v>
      </c>
      <c r="L4826" s="114">
        <f>IF(C4826&lt;$G$6,Lähteandmed!$E$45*1.2*1.005*($G$6-O4826),0)</f>
        <v>4.2061420800000002</v>
      </c>
      <c r="M4826" s="276" t="str">
        <f>IF(($G$4-Lähteandmed!$H$45*(Kraadpäevad!$G$4-Kraadpäevad!C4826))&gt;Lähteandmed!$I$45,($G$4-Lähteandmed!$H$45*(Kraadpäevad!$G$4-Kraadpäevad!C4826)),Lähteandmed!$I$45)</f>
        <v/>
      </c>
      <c r="N4826" s="114">
        <f>IFERROR(($G$4-M4826)/($G$4-C4826),Lähteandmed!$H$45)</f>
        <v>0</v>
      </c>
      <c r="O4826" s="276">
        <f t="shared" si="151"/>
        <v>15.6</v>
      </c>
      <c r="P4826" s="276">
        <f>IF(O4826&lt;($G$6-1),Lähteandmed!$E$45*1.2*1.005*(($G$6-1)-O4826),0)</f>
        <v>2.4535828800000004</v>
      </c>
    </row>
    <row r="4827" spans="2:16">
      <c r="B4827" s="113">
        <v>4823</v>
      </c>
      <c r="C4827" s="113">
        <v>14.3</v>
      </c>
      <c r="D4827" s="276" t="str">
        <f t="shared" si="150"/>
        <v>0</v>
      </c>
      <c r="L4827" s="114">
        <f>IF(C4827&lt;$G$6,Lähteandmed!$E$45*1.2*1.005*($G$6-O4827),0)</f>
        <v>6.4844690399999987</v>
      </c>
      <c r="M4827" s="276" t="str">
        <f>IF(($G$4-Lähteandmed!$H$45*(Kraadpäevad!$G$4-Kraadpäevad!C4827))&gt;Lähteandmed!$I$45,($G$4-Lähteandmed!$H$45*(Kraadpäevad!$G$4-Kraadpäevad!C4827)),Lähteandmed!$I$45)</f>
        <v/>
      </c>
      <c r="N4827" s="114">
        <f>IFERROR(($G$4-M4827)/($G$4-C4827),Lähteandmed!$H$45)</f>
        <v>0</v>
      </c>
      <c r="O4827" s="276">
        <f t="shared" si="151"/>
        <v>14.3</v>
      </c>
      <c r="P4827" s="276">
        <f>IF(O4827&lt;($G$6-1),Lähteandmed!$E$45*1.2*1.005*(($G$6-1)-O4827),0)</f>
        <v>4.7319098399999984</v>
      </c>
    </row>
    <row r="4828" spans="2:16">
      <c r="B4828" s="113">
        <v>4824</v>
      </c>
      <c r="C4828" s="113">
        <v>13.1</v>
      </c>
      <c r="D4828" s="276" t="str">
        <f t="shared" si="150"/>
        <v>0</v>
      </c>
      <c r="L4828" s="114">
        <f>IF(C4828&lt;$G$6,Lähteandmed!$E$45*1.2*1.005*($G$6-O4828),0)</f>
        <v>8.5875400800000001</v>
      </c>
      <c r="M4828" s="276" t="str">
        <f>IF(($G$4-Lähteandmed!$H$45*(Kraadpäevad!$G$4-Kraadpäevad!C4828))&gt;Lähteandmed!$I$45,($G$4-Lähteandmed!$H$45*(Kraadpäevad!$G$4-Kraadpäevad!C4828)),Lähteandmed!$I$45)</f>
        <v/>
      </c>
      <c r="N4828" s="114">
        <f>IFERROR(($G$4-M4828)/($G$4-C4828),Lähteandmed!$H$45)</f>
        <v>0</v>
      </c>
      <c r="O4828" s="276">
        <f t="shared" si="151"/>
        <v>13.1</v>
      </c>
      <c r="P4828" s="276">
        <f>IF(O4828&lt;($G$6-1),Lähteandmed!$E$45*1.2*1.005*(($G$6-1)-O4828),0)</f>
        <v>6.8349808799999998</v>
      </c>
    </row>
    <row r="4829" spans="2:16">
      <c r="B4829" s="113">
        <v>4825</v>
      </c>
      <c r="C4829" s="113">
        <v>13.1</v>
      </c>
      <c r="D4829" s="276" t="str">
        <f t="shared" si="150"/>
        <v>0</v>
      </c>
      <c r="L4829" s="114">
        <f>IF(C4829&lt;$G$6,Lähteandmed!$E$45*1.2*1.005*($G$6-O4829),0)</f>
        <v>8.5875400800000001</v>
      </c>
      <c r="M4829" s="276" t="str">
        <f>IF(($G$4-Lähteandmed!$H$45*(Kraadpäevad!$G$4-Kraadpäevad!C4829))&gt;Lähteandmed!$I$45,($G$4-Lähteandmed!$H$45*(Kraadpäevad!$G$4-Kraadpäevad!C4829)),Lähteandmed!$I$45)</f>
        <v/>
      </c>
      <c r="N4829" s="114">
        <f>IFERROR(($G$4-M4829)/($G$4-C4829),Lähteandmed!$H$45)</f>
        <v>0</v>
      </c>
      <c r="O4829" s="276">
        <f t="shared" si="151"/>
        <v>13.1</v>
      </c>
      <c r="P4829" s="276">
        <f>IF(O4829&lt;($G$6-1),Lähteandmed!$E$45*1.2*1.005*(($G$6-1)-O4829),0)</f>
        <v>6.8349808799999998</v>
      </c>
    </row>
    <row r="4830" spans="2:16">
      <c r="B4830" s="113">
        <v>4826</v>
      </c>
      <c r="C4830" s="113">
        <v>13.2</v>
      </c>
      <c r="D4830" s="276" t="str">
        <f t="shared" si="150"/>
        <v>0</v>
      </c>
      <c r="L4830" s="114">
        <f>IF(C4830&lt;$G$6,Lähteandmed!$E$45*1.2*1.005*($G$6-O4830),0)</f>
        <v>8.4122841600000005</v>
      </c>
      <c r="M4830" s="276" t="str">
        <f>IF(($G$4-Lähteandmed!$H$45*(Kraadpäevad!$G$4-Kraadpäevad!C4830))&gt;Lähteandmed!$I$45,($G$4-Lähteandmed!$H$45*(Kraadpäevad!$G$4-Kraadpäevad!C4830)),Lähteandmed!$I$45)</f>
        <v/>
      </c>
      <c r="N4830" s="114">
        <f>IFERROR(($G$4-M4830)/($G$4-C4830),Lähteandmed!$H$45)</f>
        <v>0</v>
      </c>
      <c r="O4830" s="276">
        <f t="shared" si="151"/>
        <v>13.2</v>
      </c>
      <c r="P4830" s="276">
        <f>IF(O4830&lt;($G$6-1),Lähteandmed!$E$45*1.2*1.005*(($G$6-1)-O4830),0)</f>
        <v>6.659724960000001</v>
      </c>
    </row>
    <row r="4831" spans="2:16">
      <c r="B4831" s="113">
        <v>4827</v>
      </c>
      <c r="C4831" s="113">
        <v>13.2</v>
      </c>
      <c r="D4831" s="276" t="str">
        <f t="shared" si="150"/>
        <v>0</v>
      </c>
      <c r="L4831" s="114">
        <f>IF(C4831&lt;$G$6,Lähteandmed!$E$45*1.2*1.005*($G$6-O4831),0)</f>
        <v>8.4122841600000005</v>
      </c>
      <c r="M4831" s="276" t="str">
        <f>IF(($G$4-Lähteandmed!$H$45*(Kraadpäevad!$G$4-Kraadpäevad!C4831))&gt;Lähteandmed!$I$45,($G$4-Lähteandmed!$H$45*(Kraadpäevad!$G$4-Kraadpäevad!C4831)),Lähteandmed!$I$45)</f>
        <v/>
      </c>
      <c r="N4831" s="114">
        <f>IFERROR(($G$4-M4831)/($G$4-C4831),Lähteandmed!$H$45)</f>
        <v>0</v>
      </c>
      <c r="O4831" s="276">
        <f t="shared" si="151"/>
        <v>13.2</v>
      </c>
      <c r="P4831" s="276">
        <f>IF(O4831&lt;($G$6-1),Lähteandmed!$E$45*1.2*1.005*(($G$6-1)-O4831),0)</f>
        <v>6.659724960000001</v>
      </c>
    </row>
    <row r="4832" spans="2:16">
      <c r="B4832" s="113">
        <v>4828</v>
      </c>
      <c r="C4832" s="113">
        <v>13.1</v>
      </c>
      <c r="D4832" s="276" t="str">
        <f t="shared" si="150"/>
        <v>0</v>
      </c>
      <c r="L4832" s="114">
        <f>IF(C4832&lt;$G$6,Lähteandmed!$E$45*1.2*1.005*($G$6-O4832),0)</f>
        <v>8.5875400800000001</v>
      </c>
      <c r="M4832" s="276" t="str">
        <f>IF(($G$4-Lähteandmed!$H$45*(Kraadpäevad!$G$4-Kraadpäevad!C4832))&gt;Lähteandmed!$I$45,($G$4-Lähteandmed!$H$45*(Kraadpäevad!$G$4-Kraadpäevad!C4832)),Lähteandmed!$I$45)</f>
        <v/>
      </c>
      <c r="N4832" s="114">
        <f>IFERROR(($G$4-M4832)/($G$4-C4832),Lähteandmed!$H$45)</f>
        <v>0</v>
      </c>
      <c r="O4832" s="276">
        <f t="shared" si="151"/>
        <v>13.1</v>
      </c>
      <c r="P4832" s="276">
        <f>IF(O4832&lt;($G$6-1),Lähteandmed!$E$45*1.2*1.005*(($G$6-1)-O4832),0)</f>
        <v>6.8349808799999998</v>
      </c>
    </row>
    <row r="4833" spans="2:16">
      <c r="B4833" s="113">
        <v>4829</v>
      </c>
      <c r="C4833" s="113">
        <v>12.9</v>
      </c>
      <c r="D4833" s="276" t="str">
        <f t="shared" si="150"/>
        <v>0</v>
      </c>
      <c r="L4833" s="114">
        <f>IF(C4833&lt;$G$6,Lähteandmed!$E$45*1.2*1.005*($G$6-O4833),0)</f>
        <v>8.9380519199999995</v>
      </c>
      <c r="M4833" s="276" t="str">
        <f>IF(($G$4-Lähteandmed!$H$45*(Kraadpäevad!$G$4-Kraadpäevad!C4833))&gt;Lähteandmed!$I$45,($G$4-Lähteandmed!$H$45*(Kraadpäevad!$G$4-Kraadpäevad!C4833)),Lähteandmed!$I$45)</f>
        <v/>
      </c>
      <c r="N4833" s="114">
        <f>IFERROR(($G$4-M4833)/($G$4-C4833),Lähteandmed!$H$45)</f>
        <v>0</v>
      </c>
      <c r="O4833" s="276">
        <f t="shared" si="151"/>
        <v>12.9</v>
      </c>
      <c r="P4833" s="276">
        <f>IF(O4833&lt;($G$6-1),Lähteandmed!$E$45*1.2*1.005*(($G$6-1)-O4833),0)</f>
        <v>7.1854927199999992</v>
      </c>
    </row>
    <row r="4834" spans="2:16">
      <c r="B4834" s="113">
        <v>4830</v>
      </c>
      <c r="C4834" s="113">
        <v>12.8</v>
      </c>
      <c r="D4834" s="276" t="str">
        <f t="shared" si="150"/>
        <v>0</v>
      </c>
      <c r="L4834" s="114">
        <f>IF(C4834&lt;$G$6,Lähteandmed!$E$45*1.2*1.005*($G$6-O4834),0)</f>
        <v>9.1133078399999974</v>
      </c>
      <c r="M4834" s="276" t="str">
        <f>IF(($G$4-Lähteandmed!$H$45*(Kraadpäevad!$G$4-Kraadpäevad!C4834))&gt;Lähteandmed!$I$45,($G$4-Lähteandmed!$H$45*(Kraadpäevad!$G$4-Kraadpäevad!C4834)),Lähteandmed!$I$45)</f>
        <v/>
      </c>
      <c r="N4834" s="114">
        <f>IFERROR(($G$4-M4834)/($G$4-C4834),Lähteandmed!$H$45)</f>
        <v>0</v>
      </c>
      <c r="O4834" s="276">
        <f t="shared" si="151"/>
        <v>12.8</v>
      </c>
      <c r="P4834" s="276">
        <f>IF(O4834&lt;($G$6-1),Lähteandmed!$E$45*1.2*1.005*(($G$6-1)-O4834),0)</f>
        <v>7.360748639999998</v>
      </c>
    </row>
    <row r="4835" spans="2:16">
      <c r="B4835" s="113">
        <v>4831</v>
      </c>
      <c r="C4835" s="113">
        <v>13.6</v>
      </c>
      <c r="D4835" s="276" t="str">
        <f t="shared" si="150"/>
        <v>0</v>
      </c>
      <c r="L4835" s="114">
        <f>IF(C4835&lt;$G$6,Lähteandmed!$E$45*1.2*1.005*($G$6-O4835),0)</f>
        <v>7.71126048</v>
      </c>
      <c r="M4835" s="276" t="str">
        <f>IF(($G$4-Lähteandmed!$H$45*(Kraadpäevad!$G$4-Kraadpäevad!C4835))&gt;Lähteandmed!$I$45,($G$4-Lähteandmed!$H$45*(Kraadpäevad!$G$4-Kraadpäevad!C4835)),Lähteandmed!$I$45)</f>
        <v/>
      </c>
      <c r="N4835" s="114">
        <f>IFERROR(($G$4-M4835)/($G$4-C4835),Lähteandmed!$H$45)</f>
        <v>0</v>
      </c>
      <c r="O4835" s="276">
        <f t="shared" si="151"/>
        <v>13.6</v>
      </c>
      <c r="P4835" s="276">
        <f>IF(O4835&lt;($G$6-1),Lähteandmed!$E$45*1.2*1.005*(($G$6-1)-O4835),0)</f>
        <v>5.9587012800000005</v>
      </c>
    </row>
    <row r="4836" spans="2:16">
      <c r="B4836" s="113">
        <v>4832</v>
      </c>
      <c r="C4836" s="113">
        <v>14.4</v>
      </c>
      <c r="D4836" s="276" t="str">
        <f t="shared" si="150"/>
        <v>0</v>
      </c>
      <c r="L4836" s="114">
        <f>IF(C4836&lt;$G$6,Lähteandmed!$E$45*1.2*1.005*($G$6-O4836),0)</f>
        <v>6.309213119999999</v>
      </c>
      <c r="M4836" s="276" t="str">
        <f>IF(($G$4-Lähteandmed!$H$45*(Kraadpäevad!$G$4-Kraadpäevad!C4836))&gt;Lähteandmed!$I$45,($G$4-Lähteandmed!$H$45*(Kraadpäevad!$G$4-Kraadpäevad!C4836)),Lähteandmed!$I$45)</f>
        <v/>
      </c>
      <c r="N4836" s="114">
        <f>IFERROR(($G$4-M4836)/($G$4-C4836),Lähteandmed!$H$45)</f>
        <v>0</v>
      </c>
      <c r="O4836" s="276">
        <f t="shared" si="151"/>
        <v>14.4</v>
      </c>
      <c r="P4836" s="276">
        <f>IF(O4836&lt;($G$6-1),Lähteandmed!$E$45*1.2*1.005*(($G$6-1)-O4836),0)</f>
        <v>4.5566539199999987</v>
      </c>
    </row>
    <row r="4837" spans="2:16">
      <c r="B4837" s="113">
        <v>4833</v>
      </c>
      <c r="C4837" s="113">
        <v>15.2</v>
      </c>
      <c r="D4837" s="276" t="str">
        <f t="shared" si="150"/>
        <v>0</v>
      </c>
      <c r="L4837" s="114">
        <f>IF(C4837&lt;$G$6,Lähteandmed!$E$45*1.2*1.005*($G$6-O4837),0)</f>
        <v>4.9071657600000007</v>
      </c>
      <c r="M4837" s="276" t="str">
        <f>IF(($G$4-Lähteandmed!$H$45*(Kraadpäevad!$G$4-Kraadpäevad!C4837))&gt;Lähteandmed!$I$45,($G$4-Lähteandmed!$H$45*(Kraadpäevad!$G$4-Kraadpäevad!C4837)),Lähteandmed!$I$45)</f>
        <v/>
      </c>
      <c r="N4837" s="114">
        <f>IFERROR(($G$4-M4837)/($G$4-C4837),Lähteandmed!$H$45)</f>
        <v>0</v>
      </c>
      <c r="O4837" s="276">
        <f t="shared" si="151"/>
        <v>15.2</v>
      </c>
      <c r="P4837" s="276">
        <f>IF(O4837&lt;($G$6-1),Lähteandmed!$E$45*1.2*1.005*(($G$6-1)-O4837),0)</f>
        <v>3.1546065600000008</v>
      </c>
    </row>
    <row r="4838" spans="2:16">
      <c r="B4838" s="113">
        <v>4834</v>
      </c>
      <c r="C4838" s="113">
        <v>16.399999999999999</v>
      </c>
      <c r="D4838" s="276" t="str">
        <f t="shared" si="150"/>
        <v>0</v>
      </c>
      <c r="L4838" s="114">
        <f>IF(C4838&lt;$G$6,Lähteandmed!$E$45*1.2*1.005*($G$6-O4838),0)</f>
        <v>2.8040947200000024</v>
      </c>
      <c r="M4838" s="276" t="str">
        <f>IF(($G$4-Lähteandmed!$H$45*(Kraadpäevad!$G$4-Kraadpäevad!C4838))&gt;Lähteandmed!$I$45,($G$4-Lähteandmed!$H$45*(Kraadpäevad!$G$4-Kraadpäevad!C4838)),Lähteandmed!$I$45)</f>
        <v/>
      </c>
      <c r="N4838" s="114">
        <f>IFERROR(($G$4-M4838)/($G$4-C4838),Lähteandmed!$H$45)</f>
        <v>0</v>
      </c>
      <c r="O4838" s="276">
        <f t="shared" si="151"/>
        <v>16.399999999999999</v>
      </c>
      <c r="P4838" s="276">
        <f>IF(O4838&lt;($G$6-1),Lähteandmed!$E$45*1.2*1.005*(($G$6-1)-O4838),0)</f>
        <v>1.0515355200000025</v>
      </c>
    </row>
    <row r="4839" spans="2:16">
      <c r="B4839" s="113">
        <v>4835</v>
      </c>
      <c r="C4839" s="113">
        <v>17.600000000000001</v>
      </c>
      <c r="D4839" s="276" t="str">
        <f t="shared" si="150"/>
        <v>0</v>
      </c>
      <c r="L4839" s="114">
        <f>IF(C4839&lt;$G$6,Lähteandmed!$E$45*1.2*1.005*($G$6-O4839),0)</f>
        <v>0.70102367999999748</v>
      </c>
      <c r="M4839" s="276" t="str">
        <f>IF(($G$4-Lähteandmed!$H$45*(Kraadpäevad!$G$4-Kraadpäevad!C4839))&gt;Lähteandmed!$I$45,($G$4-Lähteandmed!$H$45*(Kraadpäevad!$G$4-Kraadpäevad!C4839)),Lähteandmed!$I$45)</f>
        <v/>
      </c>
      <c r="N4839" s="114">
        <f>IFERROR(($G$4-M4839)/($G$4-C4839),Lähteandmed!$H$45)</f>
        <v>0</v>
      </c>
      <c r="O4839" s="276">
        <f t="shared" si="151"/>
        <v>17.600000000000001</v>
      </c>
      <c r="P4839" s="276">
        <f>IF(O4839&lt;($G$6-1),Lähteandmed!$E$45*1.2*1.005*(($G$6-1)-O4839),0)</f>
        <v>0</v>
      </c>
    </row>
    <row r="4840" spans="2:16">
      <c r="B4840" s="113">
        <v>4836</v>
      </c>
      <c r="C4840" s="113">
        <v>18.8</v>
      </c>
      <c r="D4840" s="276" t="str">
        <f t="shared" si="150"/>
        <v>0</v>
      </c>
      <c r="L4840" s="114">
        <f>IF(C4840&lt;$G$6,Lähteandmed!$E$45*1.2*1.005*($G$6-O4840),0)</f>
        <v>0</v>
      </c>
      <c r="M4840" s="276" t="str">
        <f>IF(($G$4-Lähteandmed!$H$45*(Kraadpäevad!$G$4-Kraadpäevad!C4840))&gt;Lähteandmed!$I$45,($G$4-Lähteandmed!$H$45*(Kraadpäevad!$G$4-Kraadpäevad!C4840)),Lähteandmed!$I$45)</f>
        <v/>
      </c>
      <c r="N4840" s="114">
        <f>IFERROR(($G$4-M4840)/($G$4-C4840),Lähteandmed!$H$45)</f>
        <v>0</v>
      </c>
      <c r="O4840" s="276">
        <f t="shared" si="151"/>
        <v>18.8</v>
      </c>
      <c r="P4840" s="276">
        <f>IF(O4840&lt;($G$6-1),Lähteandmed!$E$45*1.2*1.005*(($G$6-1)-O4840),0)</f>
        <v>0</v>
      </c>
    </row>
    <row r="4841" spans="2:16">
      <c r="B4841" s="113">
        <v>4837</v>
      </c>
      <c r="C4841" s="113">
        <v>19.100000000000001</v>
      </c>
      <c r="D4841" s="276" t="str">
        <f t="shared" si="150"/>
        <v>0</v>
      </c>
      <c r="L4841" s="114">
        <f>IF(C4841&lt;$G$6,Lähteandmed!$E$45*1.2*1.005*($G$6-O4841),0)</f>
        <v>0</v>
      </c>
      <c r="M4841" s="276" t="str">
        <f>IF(($G$4-Lähteandmed!$H$45*(Kraadpäevad!$G$4-Kraadpäevad!C4841))&gt;Lähteandmed!$I$45,($G$4-Lähteandmed!$H$45*(Kraadpäevad!$G$4-Kraadpäevad!C4841)),Lähteandmed!$I$45)</f>
        <v/>
      </c>
      <c r="N4841" s="114">
        <f>IFERROR(($G$4-M4841)/($G$4-C4841),Lähteandmed!$H$45)</f>
        <v>0</v>
      </c>
      <c r="O4841" s="276">
        <f t="shared" si="151"/>
        <v>19.100000000000001</v>
      </c>
      <c r="P4841" s="276">
        <f>IF(O4841&lt;($G$6-1),Lähteandmed!$E$45*1.2*1.005*(($G$6-1)-O4841),0)</f>
        <v>0</v>
      </c>
    </row>
    <row r="4842" spans="2:16">
      <c r="B4842" s="113">
        <v>4838</v>
      </c>
      <c r="C4842" s="113">
        <v>19.5</v>
      </c>
      <c r="D4842" s="276" t="str">
        <f t="shared" si="150"/>
        <v>0</v>
      </c>
      <c r="L4842" s="114">
        <f>IF(C4842&lt;$G$6,Lähteandmed!$E$45*1.2*1.005*($G$6-O4842),0)</f>
        <v>0</v>
      </c>
      <c r="M4842" s="276" t="str">
        <f>IF(($G$4-Lähteandmed!$H$45*(Kraadpäevad!$G$4-Kraadpäevad!C4842))&gt;Lähteandmed!$I$45,($G$4-Lähteandmed!$H$45*(Kraadpäevad!$G$4-Kraadpäevad!C4842)),Lähteandmed!$I$45)</f>
        <v/>
      </c>
      <c r="N4842" s="114">
        <f>IFERROR(($G$4-M4842)/($G$4-C4842),Lähteandmed!$H$45)</f>
        <v>0</v>
      </c>
      <c r="O4842" s="276">
        <f t="shared" si="151"/>
        <v>19.5</v>
      </c>
      <c r="P4842" s="276">
        <f>IF(O4842&lt;($G$6-1),Lähteandmed!$E$45*1.2*1.005*(($G$6-1)-O4842),0)</f>
        <v>0</v>
      </c>
    </row>
    <row r="4843" spans="2:16">
      <c r="B4843" s="113">
        <v>4839</v>
      </c>
      <c r="C4843" s="113">
        <v>19.8</v>
      </c>
      <c r="D4843" s="276" t="str">
        <f t="shared" si="150"/>
        <v>0</v>
      </c>
      <c r="L4843" s="114">
        <f>IF(C4843&lt;$G$6,Lähteandmed!$E$45*1.2*1.005*($G$6-O4843),0)</f>
        <v>0</v>
      </c>
      <c r="M4843" s="276" t="str">
        <f>IF(($G$4-Lähteandmed!$H$45*(Kraadpäevad!$G$4-Kraadpäevad!C4843))&gt;Lähteandmed!$I$45,($G$4-Lähteandmed!$H$45*(Kraadpäevad!$G$4-Kraadpäevad!C4843)),Lähteandmed!$I$45)</f>
        <v/>
      </c>
      <c r="N4843" s="114">
        <f>IFERROR(($G$4-M4843)/($G$4-C4843),Lähteandmed!$H$45)</f>
        <v>0</v>
      </c>
      <c r="O4843" s="276">
        <f t="shared" si="151"/>
        <v>19.8</v>
      </c>
      <c r="P4843" s="276">
        <f>IF(O4843&lt;($G$6-1),Lähteandmed!$E$45*1.2*1.005*(($G$6-1)-O4843),0)</f>
        <v>0</v>
      </c>
    </row>
    <row r="4844" spans="2:16">
      <c r="B4844" s="113">
        <v>4840</v>
      </c>
      <c r="C4844" s="113">
        <v>19.399999999999999</v>
      </c>
      <c r="D4844" s="276" t="str">
        <f t="shared" si="150"/>
        <v>0</v>
      </c>
      <c r="L4844" s="114">
        <f>IF(C4844&lt;$G$6,Lähteandmed!$E$45*1.2*1.005*($G$6-O4844),0)</f>
        <v>0</v>
      </c>
      <c r="M4844" s="276" t="str">
        <f>IF(($G$4-Lähteandmed!$H$45*(Kraadpäevad!$G$4-Kraadpäevad!C4844))&gt;Lähteandmed!$I$45,($G$4-Lähteandmed!$H$45*(Kraadpäevad!$G$4-Kraadpäevad!C4844)),Lähteandmed!$I$45)</f>
        <v/>
      </c>
      <c r="N4844" s="114">
        <f>IFERROR(($G$4-M4844)/($G$4-C4844),Lähteandmed!$H$45)</f>
        <v>0</v>
      </c>
      <c r="O4844" s="276">
        <f t="shared" si="151"/>
        <v>19.399999999999999</v>
      </c>
      <c r="P4844" s="276">
        <f>IF(O4844&lt;($G$6-1),Lähteandmed!$E$45*1.2*1.005*(($G$6-1)-O4844),0)</f>
        <v>0</v>
      </c>
    </row>
    <row r="4845" spans="2:16">
      <c r="B4845" s="113">
        <v>4841</v>
      </c>
      <c r="C4845" s="113">
        <v>19.100000000000001</v>
      </c>
      <c r="D4845" s="276" t="str">
        <f t="shared" si="150"/>
        <v>0</v>
      </c>
      <c r="L4845" s="114">
        <f>IF(C4845&lt;$G$6,Lähteandmed!$E$45*1.2*1.005*($G$6-O4845),0)</f>
        <v>0</v>
      </c>
      <c r="M4845" s="276" t="str">
        <f>IF(($G$4-Lähteandmed!$H$45*(Kraadpäevad!$G$4-Kraadpäevad!C4845))&gt;Lähteandmed!$I$45,($G$4-Lähteandmed!$H$45*(Kraadpäevad!$G$4-Kraadpäevad!C4845)),Lähteandmed!$I$45)</f>
        <v/>
      </c>
      <c r="N4845" s="114">
        <f>IFERROR(($G$4-M4845)/($G$4-C4845),Lähteandmed!$H$45)</f>
        <v>0</v>
      </c>
      <c r="O4845" s="276">
        <f t="shared" si="151"/>
        <v>19.100000000000001</v>
      </c>
      <c r="P4845" s="276">
        <f>IF(O4845&lt;($G$6-1),Lähteandmed!$E$45*1.2*1.005*(($G$6-1)-O4845),0)</f>
        <v>0</v>
      </c>
    </row>
    <row r="4846" spans="2:16">
      <c r="B4846" s="113">
        <v>4842</v>
      </c>
      <c r="C4846" s="113">
        <v>18.7</v>
      </c>
      <c r="D4846" s="276" t="str">
        <f t="shared" si="150"/>
        <v>0</v>
      </c>
      <c r="L4846" s="114">
        <f>IF(C4846&lt;$G$6,Lähteandmed!$E$45*1.2*1.005*($G$6-O4846),0)</f>
        <v>0</v>
      </c>
      <c r="M4846" s="276" t="str">
        <f>IF(($G$4-Lähteandmed!$H$45*(Kraadpäevad!$G$4-Kraadpäevad!C4846))&gt;Lähteandmed!$I$45,($G$4-Lähteandmed!$H$45*(Kraadpäevad!$G$4-Kraadpäevad!C4846)),Lähteandmed!$I$45)</f>
        <v/>
      </c>
      <c r="N4846" s="114">
        <f>IFERROR(($G$4-M4846)/($G$4-C4846),Lähteandmed!$H$45)</f>
        <v>0</v>
      </c>
      <c r="O4846" s="276">
        <f t="shared" si="151"/>
        <v>18.7</v>
      </c>
      <c r="P4846" s="276">
        <f>IF(O4846&lt;($G$6-1),Lähteandmed!$E$45*1.2*1.005*(($G$6-1)-O4846),0)</f>
        <v>0</v>
      </c>
    </row>
    <row r="4847" spans="2:16">
      <c r="B4847" s="113">
        <v>4843</v>
      </c>
      <c r="C4847" s="113">
        <v>18.100000000000001</v>
      </c>
      <c r="D4847" s="276" t="str">
        <f t="shared" si="150"/>
        <v>0</v>
      </c>
      <c r="L4847" s="114">
        <f>IF(C4847&lt;$G$6,Lähteandmed!$E$45*1.2*1.005*($G$6-O4847),0)</f>
        <v>0</v>
      </c>
      <c r="M4847" s="276" t="str">
        <f>IF(($G$4-Lähteandmed!$H$45*(Kraadpäevad!$G$4-Kraadpäevad!C4847))&gt;Lähteandmed!$I$45,($G$4-Lähteandmed!$H$45*(Kraadpäevad!$G$4-Kraadpäevad!C4847)),Lähteandmed!$I$45)</f>
        <v/>
      </c>
      <c r="N4847" s="114">
        <f>IFERROR(($G$4-M4847)/($G$4-C4847),Lähteandmed!$H$45)</f>
        <v>0</v>
      </c>
      <c r="O4847" s="276">
        <f t="shared" si="151"/>
        <v>18.100000000000001</v>
      </c>
      <c r="P4847" s="276">
        <f>IF(O4847&lt;($G$6-1),Lähteandmed!$E$45*1.2*1.005*(($G$6-1)-O4847),0)</f>
        <v>0</v>
      </c>
    </row>
    <row r="4848" spans="2:16">
      <c r="B4848" s="113">
        <v>4844</v>
      </c>
      <c r="C4848" s="113">
        <v>17.600000000000001</v>
      </c>
      <c r="D4848" s="276" t="str">
        <f t="shared" si="150"/>
        <v>0</v>
      </c>
      <c r="L4848" s="114">
        <f>IF(C4848&lt;$G$6,Lähteandmed!$E$45*1.2*1.005*($G$6-O4848),0)</f>
        <v>0.70102367999999748</v>
      </c>
      <c r="M4848" s="276" t="str">
        <f>IF(($G$4-Lähteandmed!$H$45*(Kraadpäevad!$G$4-Kraadpäevad!C4848))&gt;Lähteandmed!$I$45,($G$4-Lähteandmed!$H$45*(Kraadpäevad!$G$4-Kraadpäevad!C4848)),Lähteandmed!$I$45)</f>
        <v/>
      </c>
      <c r="N4848" s="114">
        <f>IFERROR(($G$4-M4848)/($G$4-C4848),Lähteandmed!$H$45)</f>
        <v>0</v>
      </c>
      <c r="O4848" s="276">
        <f t="shared" si="151"/>
        <v>17.600000000000001</v>
      </c>
      <c r="P4848" s="276">
        <f>IF(O4848&lt;($G$6-1),Lähteandmed!$E$45*1.2*1.005*(($G$6-1)-O4848),0)</f>
        <v>0</v>
      </c>
    </row>
    <row r="4849" spans="2:16">
      <c r="B4849" s="113">
        <v>4845</v>
      </c>
      <c r="C4849" s="113">
        <v>17</v>
      </c>
      <c r="D4849" s="276" t="str">
        <f t="shared" si="150"/>
        <v>0</v>
      </c>
      <c r="L4849" s="114">
        <f>IF(C4849&lt;$G$6,Lähteandmed!$E$45*1.2*1.005*($G$6-O4849),0)</f>
        <v>1.7525591999999999</v>
      </c>
      <c r="M4849" s="276" t="str">
        <f>IF(($G$4-Lähteandmed!$H$45*(Kraadpäevad!$G$4-Kraadpäevad!C4849))&gt;Lähteandmed!$I$45,($G$4-Lähteandmed!$H$45*(Kraadpäevad!$G$4-Kraadpäevad!C4849)),Lähteandmed!$I$45)</f>
        <v/>
      </c>
      <c r="N4849" s="114">
        <f>IFERROR(($G$4-M4849)/($G$4-C4849),Lähteandmed!$H$45)</f>
        <v>0</v>
      </c>
      <c r="O4849" s="276">
        <f t="shared" si="151"/>
        <v>17</v>
      </c>
      <c r="P4849" s="276">
        <f>IF(O4849&lt;($G$6-1),Lähteandmed!$E$45*1.2*1.005*(($G$6-1)-O4849),0)</f>
        <v>0</v>
      </c>
    </row>
    <row r="4850" spans="2:16">
      <c r="B4850" s="113">
        <v>4846</v>
      </c>
      <c r="C4850" s="113">
        <v>16</v>
      </c>
      <c r="D4850" s="276" t="str">
        <f t="shared" si="150"/>
        <v>0</v>
      </c>
      <c r="L4850" s="114">
        <f>IF(C4850&lt;$G$6,Lähteandmed!$E$45*1.2*1.005*($G$6-O4850),0)</f>
        <v>3.5051183999999997</v>
      </c>
      <c r="M4850" s="276" t="str">
        <f>IF(($G$4-Lähteandmed!$H$45*(Kraadpäevad!$G$4-Kraadpäevad!C4850))&gt;Lähteandmed!$I$45,($G$4-Lähteandmed!$H$45*(Kraadpäevad!$G$4-Kraadpäevad!C4850)),Lähteandmed!$I$45)</f>
        <v/>
      </c>
      <c r="N4850" s="114">
        <f>IFERROR(($G$4-M4850)/($G$4-C4850),Lähteandmed!$H$45)</f>
        <v>0</v>
      </c>
      <c r="O4850" s="276">
        <f t="shared" si="151"/>
        <v>16</v>
      </c>
      <c r="P4850" s="276">
        <f>IF(O4850&lt;($G$6-1),Lähteandmed!$E$45*1.2*1.005*(($G$6-1)-O4850),0)</f>
        <v>1.7525591999999999</v>
      </c>
    </row>
    <row r="4851" spans="2:16">
      <c r="B4851" s="113">
        <v>4847</v>
      </c>
      <c r="C4851" s="113">
        <v>15.1</v>
      </c>
      <c r="D4851" s="276" t="str">
        <f t="shared" si="150"/>
        <v>0</v>
      </c>
      <c r="L4851" s="114">
        <f>IF(C4851&lt;$G$6,Lähteandmed!$E$45*1.2*1.005*($G$6-O4851),0)</f>
        <v>5.0824216800000004</v>
      </c>
      <c r="M4851" s="276" t="str">
        <f>IF(($G$4-Lähteandmed!$H$45*(Kraadpäevad!$G$4-Kraadpäevad!C4851))&gt;Lähteandmed!$I$45,($G$4-Lähteandmed!$H$45*(Kraadpäevad!$G$4-Kraadpäevad!C4851)),Lähteandmed!$I$45)</f>
        <v/>
      </c>
      <c r="N4851" s="114">
        <f>IFERROR(($G$4-M4851)/($G$4-C4851),Lähteandmed!$H$45)</f>
        <v>0</v>
      </c>
      <c r="O4851" s="276">
        <f t="shared" si="151"/>
        <v>15.1</v>
      </c>
      <c r="P4851" s="276">
        <f>IF(O4851&lt;($G$6-1),Lähteandmed!$E$45*1.2*1.005*(($G$6-1)-O4851),0)</f>
        <v>3.3298624800000005</v>
      </c>
    </row>
    <row r="4852" spans="2:16">
      <c r="B4852" s="113">
        <v>4848</v>
      </c>
      <c r="C4852" s="113">
        <v>14.1</v>
      </c>
      <c r="D4852" s="276" t="str">
        <f t="shared" si="150"/>
        <v>0</v>
      </c>
      <c r="L4852" s="114">
        <f>IF(C4852&lt;$G$6,Lähteandmed!$E$45*1.2*1.005*($G$6-O4852),0)</f>
        <v>6.8349808799999998</v>
      </c>
      <c r="M4852" s="276" t="str">
        <f>IF(($G$4-Lähteandmed!$H$45*(Kraadpäevad!$G$4-Kraadpäevad!C4852))&gt;Lähteandmed!$I$45,($G$4-Lähteandmed!$H$45*(Kraadpäevad!$G$4-Kraadpäevad!C4852)),Lähteandmed!$I$45)</f>
        <v/>
      </c>
      <c r="N4852" s="114">
        <f>IFERROR(($G$4-M4852)/($G$4-C4852),Lähteandmed!$H$45)</f>
        <v>0</v>
      </c>
      <c r="O4852" s="276">
        <f t="shared" si="151"/>
        <v>14.1</v>
      </c>
      <c r="P4852" s="276">
        <f>IF(O4852&lt;($G$6-1),Lähteandmed!$E$45*1.2*1.005*(($G$6-1)-O4852),0)</f>
        <v>5.0824216800000004</v>
      </c>
    </row>
    <row r="4853" spans="2:16">
      <c r="B4853" s="113">
        <v>4849</v>
      </c>
      <c r="C4853" s="113">
        <v>13.7</v>
      </c>
      <c r="D4853" s="276" t="str">
        <f t="shared" si="150"/>
        <v>0</v>
      </c>
      <c r="L4853" s="114">
        <f>IF(C4853&lt;$G$6,Lähteandmed!$E$45*1.2*1.005*($G$6-O4853),0)</f>
        <v>7.5360045600000003</v>
      </c>
      <c r="M4853" s="276" t="str">
        <f>IF(($G$4-Lähteandmed!$H$45*(Kraadpäevad!$G$4-Kraadpäevad!C4853))&gt;Lähteandmed!$I$45,($G$4-Lähteandmed!$H$45*(Kraadpäevad!$G$4-Kraadpäevad!C4853)),Lähteandmed!$I$45)</f>
        <v/>
      </c>
      <c r="N4853" s="114">
        <f>IFERROR(($G$4-M4853)/($G$4-C4853),Lähteandmed!$H$45)</f>
        <v>0</v>
      </c>
      <c r="O4853" s="276">
        <f t="shared" si="151"/>
        <v>13.7</v>
      </c>
      <c r="P4853" s="276">
        <f>IF(O4853&lt;($G$6-1),Lähteandmed!$E$45*1.2*1.005*(($G$6-1)-O4853),0)</f>
        <v>5.7834453600000009</v>
      </c>
    </row>
    <row r="4854" spans="2:16">
      <c r="B4854" s="113">
        <v>4850</v>
      </c>
      <c r="C4854" s="113">
        <v>13.4</v>
      </c>
      <c r="D4854" s="276" t="str">
        <f t="shared" si="150"/>
        <v>0</v>
      </c>
      <c r="L4854" s="114">
        <f>IF(C4854&lt;$G$6,Lähteandmed!$E$45*1.2*1.005*($G$6-O4854),0)</f>
        <v>8.0617723199999993</v>
      </c>
      <c r="M4854" s="276" t="str">
        <f>IF(($G$4-Lähteandmed!$H$45*(Kraadpäevad!$G$4-Kraadpäevad!C4854))&gt;Lähteandmed!$I$45,($G$4-Lähteandmed!$H$45*(Kraadpäevad!$G$4-Kraadpäevad!C4854)),Lähteandmed!$I$45)</f>
        <v/>
      </c>
      <c r="N4854" s="114">
        <f>IFERROR(($G$4-M4854)/($G$4-C4854),Lähteandmed!$H$45)</f>
        <v>0</v>
      </c>
      <c r="O4854" s="276">
        <f t="shared" si="151"/>
        <v>13.4</v>
      </c>
      <c r="P4854" s="276">
        <f>IF(O4854&lt;($G$6-1),Lähteandmed!$E$45*1.2*1.005*(($G$6-1)-O4854),0)</f>
        <v>6.309213119999999</v>
      </c>
    </row>
    <row r="4855" spans="2:16">
      <c r="B4855" s="113">
        <v>4851</v>
      </c>
      <c r="C4855" s="113">
        <v>13</v>
      </c>
      <c r="D4855" s="276" t="str">
        <f t="shared" si="150"/>
        <v>0</v>
      </c>
      <c r="L4855" s="114">
        <f>IF(C4855&lt;$G$6,Lähteandmed!$E$45*1.2*1.005*($G$6-O4855),0)</f>
        <v>8.7627959999999998</v>
      </c>
      <c r="M4855" s="276" t="str">
        <f>IF(($G$4-Lähteandmed!$H$45*(Kraadpäevad!$G$4-Kraadpäevad!C4855))&gt;Lähteandmed!$I$45,($G$4-Lähteandmed!$H$45*(Kraadpäevad!$G$4-Kraadpäevad!C4855)),Lähteandmed!$I$45)</f>
        <v/>
      </c>
      <c r="N4855" s="114">
        <f>IFERROR(($G$4-M4855)/($G$4-C4855),Lähteandmed!$H$45)</f>
        <v>0</v>
      </c>
      <c r="O4855" s="276">
        <f t="shared" si="151"/>
        <v>13</v>
      </c>
      <c r="P4855" s="276">
        <f>IF(O4855&lt;($G$6-1),Lähteandmed!$E$45*1.2*1.005*(($G$6-1)-O4855),0)</f>
        <v>7.0102367999999995</v>
      </c>
    </row>
    <row r="4856" spans="2:16">
      <c r="B4856" s="113">
        <v>4852</v>
      </c>
      <c r="C4856" s="113">
        <v>13.1</v>
      </c>
      <c r="D4856" s="276" t="str">
        <f t="shared" si="150"/>
        <v>0</v>
      </c>
      <c r="L4856" s="114">
        <f>IF(C4856&lt;$G$6,Lähteandmed!$E$45*1.2*1.005*($G$6-O4856),0)</f>
        <v>8.5875400800000001</v>
      </c>
      <c r="M4856" s="276" t="str">
        <f>IF(($G$4-Lähteandmed!$H$45*(Kraadpäevad!$G$4-Kraadpäevad!C4856))&gt;Lähteandmed!$I$45,($G$4-Lähteandmed!$H$45*(Kraadpäevad!$G$4-Kraadpäevad!C4856)),Lähteandmed!$I$45)</f>
        <v/>
      </c>
      <c r="N4856" s="114">
        <f>IFERROR(($G$4-M4856)/($G$4-C4856),Lähteandmed!$H$45)</f>
        <v>0</v>
      </c>
      <c r="O4856" s="276">
        <f t="shared" si="151"/>
        <v>13.1</v>
      </c>
      <c r="P4856" s="276">
        <f>IF(O4856&lt;($G$6-1),Lähteandmed!$E$45*1.2*1.005*(($G$6-1)-O4856),0)</f>
        <v>6.8349808799999998</v>
      </c>
    </row>
    <row r="4857" spans="2:16">
      <c r="B4857" s="113">
        <v>4853</v>
      </c>
      <c r="C4857" s="113">
        <v>13.2</v>
      </c>
      <c r="D4857" s="276" t="str">
        <f t="shared" si="150"/>
        <v>0</v>
      </c>
      <c r="L4857" s="114">
        <f>IF(C4857&lt;$G$6,Lähteandmed!$E$45*1.2*1.005*($G$6-O4857),0)</f>
        <v>8.4122841600000005</v>
      </c>
      <c r="M4857" s="276" t="str">
        <f>IF(($G$4-Lähteandmed!$H$45*(Kraadpäevad!$G$4-Kraadpäevad!C4857))&gt;Lähteandmed!$I$45,($G$4-Lähteandmed!$H$45*(Kraadpäevad!$G$4-Kraadpäevad!C4857)),Lähteandmed!$I$45)</f>
        <v/>
      </c>
      <c r="N4857" s="114">
        <f>IFERROR(($G$4-M4857)/($G$4-C4857),Lähteandmed!$H$45)</f>
        <v>0</v>
      </c>
      <c r="O4857" s="276">
        <f t="shared" si="151"/>
        <v>13.2</v>
      </c>
      <c r="P4857" s="276">
        <f>IF(O4857&lt;($G$6-1),Lähteandmed!$E$45*1.2*1.005*(($G$6-1)-O4857),0)</f>
        <v>6.659724960000001</v>
      </c>
    </row>
    <row r="4858" spans="2:16">
      <c r="B4858" s="113">
        <v>4854</v>
      </c>
      <c r="C4858" s="113">
        <v>13.3</v>
      </c>
      <c r="D4858" s="276" t="str">
        <f t="shared" si="150"/>
        <v>0</v>
      </c>
      <c r="L4858" s="114">
        <f>IF(C4858&lt;$G$6,Lähteandmed!$E$45*1.2*1.005*($G$6-O4858),0)</f>
        <v>8.237028239999999</v>
      </c>
      <c r="M4858" s="276" t="str">
        <f>IF(($G$4-Lähteandmed!$H$45*(Kraadpäevad!$G$4-Kraadpäevad!C4858))&gt;Lähteandmed!$I$45,($G$4-Lähteandmed!$H$45*(Kraadpäevad!$G$4-Kraadpäevad!C4858)),Lähteandmed!$I$45)</f>
        <v/>
      </c>
      <c r="N4858" s="114">
        <f>IFERROR(($G$4-M4858)/($G$4-C4858),Lähteandmed!$H$45)</f>
        <v>0</v>
      </c>
      <c r="O4858" s="276">
        <f t="shared" si="151"/>
        <v>13.3</v>
      </c>
      <c r="P4858" s="276">
        <f>IF(O4858&lt;($G$6-1),Lähteandmed!$E$45*1.2*1.005*(($G$6-1)-O4858),0)</f>
        <v>6.4844690399999987</v>
      </c>
    </row>
    <row r="4859" spans="2:16">
      <c r="B4859" s="113">
        <v>4855</v>
      </c>
      <c r="C4859" s="113">
        <v>13.8</v>
      </c>
      <c r="D4859" s="276" t="str">
        <f t="shared" si="150"/>
        <v>0</v>
      </c>
      <c r="L4859" s="114">
        <f>IF(C4859&lt;$G$6,Lähteandmed!$E$45*1.2*1.005*($G$6-O4859),0)</f>
        <v>7.360748639999998</v>
      </c>
      <c r="M4859" s="276" t="str">
        <f>IF(($G$4-Lähteandmed!$H$45*(Kraadpäevad!$G$4-Kraadpäevad!C4859))&gt;Lähteandmed!$I$45,($G$4-Lähteandmed!$H$45*(Kraadpäevad!$G$4-Kraadpäevad!C4859)),Lähteandmed!$I$45)</f>
        <v/>
      </c>
      <c r="N4859" s="114">
        <f>IFERROR(($G$4-M4859)/($G$4-C4859),Lähteandmed!$H$45)</f>
        <v>0</v>
      </c>
      <c r="O4859" s="276">
        <f t="shared" si="151"/>
        <v>13.8</v>
      </c>
      <c r="P4859" s="276">
        <f>IF(O4859&lt;($G$6-1),Lähteandmed!$E$45*1.2*1.005*(($G$6-1)-O4859),0)</f>
        <v>5.6081894399999985</v>
      </c>
    </row>
    <row r="4860" spans="2:16">
      <c r="B4860" s="113">
        <v>4856</v>
      </c>
      <c r="C4860" s="113">
        <v>14.3</v>
      </c>
      <c r="D4860" s="276" t="str">
        <f t="shared" si="150"/>
        <v>0</v>
      </c>
      <c r="L4860" s="114">
        <f>IF(C4860&lt;$G$6,Lähteandmed!$E$45*1.2*1.005*($G$6-O4860),0)</f>
        <v>6.4844690399999987</v>
      </c>
      <c r="M4860" s="276" t="str">
        <f>IF(($G$4-Lähteandmed!$H$45*(Kraadpäevad!$G$4-Kraadpäevad!C4860))&gt;Lähteandmed!$I$45,($G$4-Lähteandmed!$H$45*(Kraadpäevad!$G$4-Kraadpäevad!C4860)),Lähteandmed!$I$45)</f>
        <v/>
      </c>
      <c r="N4860" s="114">
        <f>IFERROR(($G$4-M4860)/($G$4-C4860),Lähteandmed!$H$45)</f>
        <v>0</v>
      </c>
      <c r="O4860" s="276">
        <f t="shared" si="151"/>
        <v>14.3</v>
      </c>
      <c r="P4860" s="276">
        <f>IF(O4860&lt;($G$6-1),Lähteandmed!$E$45*1.2*1.005*(($G$6-1)-O4860),0)</f>
        <v>4.7319098399999984</v>
      </c>
    </row>
    <row r="4861" spans="2:16">
      <c r="B4861" s="113">
        <v>4857</v>
      </c>
      <c r="C4861" s="113">
        <v>14.8</v>
      </c>
      <c r="D4861" s="276" t="str">
        <f t="shared" si="150"/>
        <v>0</v>
      </c>
      <c r="L4861" s="114">
        <f>IF(C4861&lt;$G$6,Lähteandmed!$E$45*1.2*1.005*($G$6-O4861),0)</f>
        <v>5.6081894399999985</v>
      </c>
      <c r="M4861" s="276" t="str">
        <f>IF(($G$4-Lähteandmed!$H$45*(Kraadpäevad!$G$4-Kraadpäevad!C4861))&gt;Lähteandmed!$I$45,($G$4-Lähteandmed!$H$45*(Kraadpäevad!$G$4-Kraadpäevad!C4861)),Lähteandmed!$I$45)</f>
        <v/>
      </c>
      <c r="N4861" s="114">
        <f>IFERROR(($G$4-M4861)/($G$4-C4861),Lähteandmed!$H$45)</f>
        <v>0</v>
      </c>
      <c r="O4861" s="276">
        <f t="shared" si="151"/>
        <v>14.8</v>
      </c>
      <c r="P4861" s="276">
        <f>IF(O4861&lt;($G$6-1),Lähteandmed!$E$45*1.2*1.005*(($G$6-1)-O4861),0)</f>
        <v>3.8556302399999987</v>
      </c>
    </row>
    <row r="4862" spans="2:16">
      <c r="B4862" s="113">
        <v>4858</v>
      </c>
      <c r="C4862" s="113">
        <v>15.4</v>
      </c>
      <c r="D4862" s="276" t="str">
        <f t="shared" si="150"/>
        <v>0</v>
      </c>
      <c r="L4862" s="114">
        <f>IF(C4862&lt;$G$6,Lähteandmed!$E$45*1.2*1.005*($G$6-O4862),0)</f>
        <v>4.5566539199999987</v>
      </c>
      <c r="M4862" s="276" t="str">
        <f>IF(($G$4-Lähteandmed!$H$45*(Kraadpäevad!$G$4-Kraadpäevad!C4862))&gt;Lähteandmed!$I$45,($G$4-Lähteandmed!$H$45*(Kraadpäevad!$G$4-Kraadpäevad!C4862)),Lähteandmed!$I$45)</f>
        <v/>
      </c>
      <c r="N4862" s="114">
        <f>IFERROR(($G$4-M4862)/($G$4-C4862),Lähteandmed!$H$45)</f>
        <v>0</v>
      </c>
      <c r="O4862" s="276">
        <f t="shared" si="151"/>
        <v>15.4</v>
      </c>
      <c r="P4862" s="276">
        <f>IF(O4862&lt;($G$6-1),Lähteandmed!$E$45*1.2*1.005*(($G$6-1)-O4862),0)</f>
        <v>2.8040947199999993</v>
      </c>
    </row>
    <row r="4863" spans="2:16">
      <c r="B4863" s="113">
        <v>4859</v>
      </c>
      <c r="C4863" s="113">
        <v>15.9</v>
      </c>
      <c r="D4863" s="276" t="str">
        <f t="shared" si="150"/>
        <v>0</v>
      </c>
      <c r="L4863" s="114">
        <f>IF(C4863&lt;$G$6,Lähteandmed!$E$45*1.2*1.005*($G$6-O4863),0)</f>
        <v>3.680374319999999</v>
      </c>
      <c r="M4863" s="276" t="str">
        <f>IF(($G$4-Lähteandmed!$H$45*(Kraadpäevad!$G$4-Kraadpäevad!C4863))&gt;Lähteandmed!$I$45,($G$4-Lähteandmed!$H$45*(Kraadpäevad!$G$4-Kraadpäevad!C4863)),Lähteandmed!$I$45)</f>
        <v/>
      </c>
      <c r="N4863" s="114">
        <f>IFERROR(($G$4-M4863)/($G$4-C4863),Lähteandmed!$H$45)</f>
        <v>0</v>
      </c>
      <c r="O4863" s="276">
        <f t="shared" si="151"/>
        <v>15.9</v>
      </c>
      <c r="P4863" s="276">
        <f>IF(O4863&lt;($G$6-1),Lähteandmed!$E$45*1.2*1.005*(($G$6-1)-O4863),0)</f>
        <v>1.9278151199999993</v>
      </c>
    </row>
    <row r="4864" spans="2:16">
      <c r="B4864" s="113">
        <v>4860</v>
      </c>
      <c r="C4864" s="113">
        <v>16.5</v>
      </c>
      <c r="D4864" s="276" t="str">
        <f t="shared" si="150"/>
        <v>0</v>
      </c>
      <c r="L4864" s="114">
        <f>IF(C4864&lt;$G$6,Lähteandmed!$E$45*1.2*1.005*($G$6-O4864),0)</f>
        <v>2.6288387999999996</v>
      </c>
      <c r="M4864" s="276" t="str">
        <f>IF(($G$4-Lähteandmed!$H$45*(Kraadpäevad!$G$4-Kraadpäevad!C4864))&gt;Lähteandmed!$I$45,($G$4-Lähteandmed!$H$45*(Kraadpäevad!$G$4-Kraadpäevad!C4864)),Lähteandmed!$I$45)</f>
        <v/>
      </c>
      <c r="N4864" s="114">
        <f>IFERROR(($G$4-M4864)/($G$4-C4864),Lähteandmed!$H$45)</f>
        <v>0</v>
      </c>
      <c r="O4864" s="276">
        <f t="shared" si="151"/>
        <v>16.5</v>
      </c>
      <c r="P4864" s="276">
        <f>IF(O4864&lt;($G$6-1),Lähteandmed!$E$45*1.2*1.005*(($G$6-1)-O4864),0)</f>
        <v>0.87627959999999994</v>
      </c>
    </row>
    <row r="4865" spans="2:16">
      <c r="B4865" s="113">
        <v>4861</v>
      </c>
      <c r="C4865" s="113">
        <v>17.2</v>
      </c>
      <c r="D4865" s="276" t="str">
        <f t="shared" si="150"/>
        <v>0</v>
      </c>
      <c r="L4865" s="114">
        <f>IF(C4865&lt;$G$6,Lähteandmed!$E$45*1.2*1.005*($G$6-O4865),0)</f>
        <v>1.4020473600000012</v>
      </c>
      <c r="M4865" s="276" t="str">
        <f>IF(($G$4-Lähteandmed!$H$45*(Kraadpäevad!$G$4-Kraadpäevad!C4865))&gt;Lähteandmed!$I$45,($G$4-Lähteandmed!$H$45*(Kraadpäevad!$G$4-Kraadpäevad!C4865)),Lähteandmed!$I$45)</f>
        <v/>
      </c>
      <c r="N4865" s="114">
        <f>IFERROR(($G$4-M4865)/($G$4-C4865),Lähteandmed!$H$45)</f>
        <v>0</v>
      </c>
      <c r="O4865" s="276">
        <f t="shared" si="151"/>
        <v>17.2</v>
      </c>
      <c r="P4865" s="276">
        <f>IF(O4865&lt;($G$6-1),Lähteandmed!$E$45*1.2*1.005*(($G$6-1)-O4865),0)</f>
        <v>0</v>
      </c>
    </row>
    <row r="4866" spans="2:16">
      <c r="B4866" s="113">
        <v>4862</v>
      </c>
      <c r="C4866" s="113">
        <v>18</v>
      </c>
      <c r="D4866" s="276" t="str">
        <f t="shared" si="150"/>
        <v>0</v>
      </c>
      <c r="L4866" s="114">
        <f>IF(C4866&lt;$G$6,Lähteandmed!$E$45*1.2*1.005*($G$6-O4866),0)</f>
        <v>0</v>
      </c>
      <c r="M4866" s="276" t="str">
        <f>IF(($G$4-Lähteandmed!$H$45*(Kraadpäevad!$G$4-Kraadpäevad!C4866))&gt;Lähteandmed!$I$45,($G$4-Lähteandmed!$H$45*(Kraadpäevad!$G$4-Kraadpäevad!C4866)),Lähteandmed!$I$45)</f>
        <v/>
      </c>
      <c r="N4866" s="114">
        <f>IFERROR(($G$4-M4866)/($G$4-C4866),Lähteandmed!$H$45)</f>
        <v>0</v>
      </c>
      <c r="O4866" s="276">
        <f t="shared" si="151"/>
        <v>18</v>
      </c>
      <c r="P4866" s="276">
        <f>IF(O4866&lt;($G$6-1),Lähteandmed!$E$45*1.2*1.005*(($G$6-1)-O4866),0)</f>
        <v>0</v>
      </c>
    </row>
    <row r="4867" spans="2:16">
      <c r="B4867" s="113">
        <v>4863</v>
      </c>
      <c r="C4867" s="113">
        <v>18.7</v>
      </c>
      <c r="D4867" s="276" t="str">
        <f t="shared" si="150"/>
        <v>0</v>
      </c>
      <c r="L4867" s="114">
        <f>IF(C4867&lt;$G$6,Lähteandmed!$E$45*1.2*1.005*($G$6-O4867),0)</f>
        <v>0</v>
      </c>
      <c r="M4867" s="276" t="str">
        <f>IF(($G$4-Lähteandmed!$H$45*(Kraadpäevad!$G$4-Kraadpäevad!C4867))&gt;Lähteandmed!$I$45,($G$4-Lähteandmed!$H$45*(Kraadpäevad!$G$4-Kraadpäevad!C4867)),Lähteandmed!$I$45)</f>
        <v/>
      </c>
      <c r="N4867" s="114">
        <f>IFERROR(($G$4-M4867)/($G$4-C4867),Lähteandmed!$H$45)</f>
        <v>0</v>
      </c>
      <c r="O4867" s="276">
        <f t="shared" si="151"/>
        <v>18.7</v>
      </c>
      <c r="P4867" s="276">
        <f>IF(O4867&lt;($G$6-1),Lähteandmed!$E$45*1.2*1.005*(($G$6-1)-O4867),0)</f>
        <v>0</v>
      </c>
    </row>
    <row r="4868" spans="2:16">
      <c r="B4868" s="113">
        <v>4864</v>
      </c>
      <c r="C4868" s="113">
        <v>18.5</v>
      </c>
      <c r="D4868" s="276" t="str">
        <f t="shared" ref="D4868:D4931" si="152">IFERROR(IF($G$5-C4868&gt;0,$G$5-C4868,"0"),0)</f>
        <v>0</v>
      </c>
      <c r="L4868" s="114">
        <f>IF(C4868&lt;$G$6,Lähteandmed!$E$45*1.2*1.005*($G$6-O4868),0)</f>
        <v>0</v>
      </c>
      <c r="M4868" s="276" t="str">
        <f>IF(($G$4-Lähteandmed!$H$45*(Kraadpäevad!$G$4-Kraadpäevad!C4868))&gt;Lähteandmed!$I$45,($G$4-Lähteandmed!$H$45*(Kraadpäevad!$G$4-Kraadpäevad!C4868)),Lähteandmed!$I$45)</f>
        <v/>
      </c>
      <c r="N4868" s="114">
        <f>IFERROR(($G$4-M4868)/($G$4-C4868),Lähteandmed!$H$45)</f>
        <v>0</v>
      </c>
      <c r="O4868" s="276">
        <f t="shared" ref="O4868:O4931" si="153">N4868*($G$4-C4868)+C4868</f>
        <v>18.5</v>
      </c>
      <c r="P4868" s="276">
        <f>IF(O4868&lt;($G$6-1),Lähteandmed!$E$45*1.2*1.005*(($G$6-1)-O4868),0)</f>
        <v>0</v>
      </c>
    </row>
    <row r="4869" spans="2:16">
      <c r="B4869" s="113">
        <v>4865</v>
      </c>
      <c r="C4869" s="113">
        <v>18.399999999999999</v>
      </c>
      <c r="D4869" s="276" t="str">
        <f t="shared" si="152"/>
        <v>0</v>
      </c>
      <c r="L4869" s="114">
        <f>IF(C4869&lt;$G$6,Lähteandmed!$E$45*1.2*1.005*($G$6-O4869),0)</f>
        <v>0</v>
      </c>
      <c r="M4869" s="276" t="str">
        <f>IF(($G$4-Lähteandmed!$H$45*(Kraadpäevad!$G$4-Kraadpäevad!C4869))&gt;Lähteandmed!$I$45,($G$4-Lähteandmed!$H$45*(Kraadpäevad!$G$4-Kraadpäevad!C4869)),Lähteandmed!$I$45)</f>
        <v/>
      </c>
      <c r="N4869" s="114">
        <f>IFERROR(($G$4-M4869)/($G$4-C4869),Lähteandmed!$H$45)</f>
        <v>0</v>
      </c>
      <c r="O4869" s="276">
        <f t="shared" si="153"/>
        <v>18.399999999999999</v>
      </c>
      <c r="P4869" s="276">
        <f>IF(O4869&lt;($G$6-1),Lähteandmed!$E$45*1.2*1.005*(($G$6-1)-O4869),0)</f>
        <v>0</v>
      </c>
    </row>
    <row r="4870" spans="2:16">
      <c r="B4870" s="113">
        <v>4866</v>
      </c>
      <c r="C4870" s="113">
        <v>18.2</v>
      </c>
      <c r="D4870" s="276" t="str">
        <f t="shared" si="152"/>
        <v>0</v>
      </c>
      <c r="L4870" s="114">
        <f>IF(C4870&lt;$G$6,Lähteandmed!$E$45*1.2*1.005*($G$6-O4870),0)</f>
        <v>0</v>
      </c>
      <c r="M4870" s="276" t="str">
        <f>IF(($G$4-Lähteandmed!$H$45*(Kraadpäevad!$G$4-Kraadpäevad!C4870))&gt;Lähteandmed!$I$45,($G$4-Lähteandmed!$H$45*(Kraadpäevad!$G$4-Kraadpäevad!C4870)),Lähteandmed!$I$45)</f>
        <v/>
      </c>
      <c r="N4870" s="114">
        <f>IFERROR(($G$4-M4870)/($G$4-C4870),Lähteandmed!$H$45)</f>
        <v>0</v>
      </c>
      <c r="O4870" s="276">
        <f t="shared" si="153"/>
        <v>18.2</v>
      </c>
      <c r="P4870" s="276">
        <f>IF(O4870&lt;($G$6-1),Lähteandmed!$E$45*1.2*1.005*(($G$6-1)-O4870),0)</f>
        <v>0</v>
      </c>
    </row>
    <row r="4871" spans="2:16">
      <c r="B4871" s="113">
        <v>4867</v>
      </c>
      <c r="C4871" s="113">
        <v>17.7</v>
      </c>
      <c r="D4871" s="276" t="str">
        <f t="shared" si="152"/>
        <v>0</v>
      </c>
      <c r="L4871" s="114">
        <f>IF(C4871&lt;$G$6,Lähteandmed!$E$45*1.2*1.005*($G$6-O4871),0)</f>
        <v>0.52576776000000125</v>
      </c>
      <c r="M4871" s="276" t="str">
        <f>IF(($G$4-Lähteandmed!$H$45*(Kraadpäevad!$G$4-Kraadpäevad!C4871))&gt;Lähteandmed!$I$45,($G$4-Lähteandmed!$H$45*(Kraadpäevad!$G$4-Kraadpäevad!C4871)),Lähteandmed!$I$45)</f>
        <v/>
      </c>
      <c r="N4871" s="114">
        <f>IFERROR(($G$4-M4871)/($G$4-C4871),Lähteandmed!$H$45)</f>
        <v>0</v>
      </c>
      <c r="O4871" s="276">
        <f t="shared" si="153"/>
        <v>17.7</v>
      </c>
      <c r="P4871" s="276">
        <f>IF(O4871&lt;($G$6-1),Lähteandmed!$E$45*1.2*1.005*(($G$6-1)-O4871),0)</f>
        <v>0</v>
      </c>
    </row>
    <row r="4872" spans="2:16">
      <c r="B4872" s="113">
        <v>4868</v>
      </c>
      <c r="C4872" s="113">
        <v>17.100000000000001</v>
      </c>
      <c r="D4872" s="276" t="str">
        <f t="shared" si="152"/>
        <v>0</v>
      </c>
      <c r="L4872" s="114">
        <f>IF(C4872&lt;$G$6,Lähteandmed!$E$45*1.2*1.005*($G$6-O4872),0)</f>
        <v>1.5773032799999973</v>
      </c>
      <c r="M4872" s="276" t="str">
        <f>IF(($G$4-Lähteandmed!$H$45*(Kraadpäevad!$G$4-Kraadpäevad!C4872))&gt;Lähteandmed!$I$45,($G$4-Lähteandmed!$H$45*(Kraadpäevad!$G$4-Kraadpäevad!C4872)),Lähteandmed!$I$45)</f>
        <v/>
      </c>
      <c r="N4872" s="114">
        <f>IFERROR(($G$4-M4872)/($G$4-C4872),Lähteandmed!$H$45)</f>
        <v>0</v>
      </c>
      <c r="O4872" s="276">
        <f t="shared" si="153"/>
        <v>17.100000000000001</v>
      </c>
      <c r="P4872" s="276">
        <f>IF(O4872&lt;($G$6-1),Lähteandmed!$E$45*1.2*1.005*(($G$6-1)-O4872),0)</f>
        <v>0</v>
      </c>
    </row>
    <row r="4873" spans="2:16">
      <c r="B4873" s="113">
        <v>4869</v>
      </c>
      <c r="C4873" s="113">
        <v>16.600000000000001</v>
      </c>
      <c r="D4873" s="276" t="str">
        <f t="shared" si="152"/>
        <v>0</v>
      </c>
      <c r="L4873" s="114">
        <f>IF(C4873&lt;$G$6,Lähteandmed!$E$45*1.2*1.005*($G$6-O4873),0)</f>
        <v>2.4535828799999972</v>
      </c>
      <c r="M4873" s="276" t="str">
        <f>IF(($G$4-Lähteandmed!$H$45*(Kraadpäevad!$G$4-Kraadpäevad!C4873))&gt;Lähteandmed!$I$45,($G$4-Lähteandmed!$H$45*(Kraadpäevad!$G$4-Kraadpäevad!C4873)),Lähteandmed!$I$45)</f>
        <v/>
      </c>
      <c r="N4873" s="114">
        <f>IFERROR(($G$4-M4873)/($G$4-C4873),Lähteandmed!$H$45)</f>
        <v>0</v>
      </c>
      <c r="O4873" s="276">
        <f t="shared" si="153"/>
        <v>16.600000000000001</v>
      </c>
      <c r="P4873" s="276">
        <f>IF(O4873&lt;($G$6-1),Lähteandmed!$E$45*1.2*1.005*(($G$6-1)-O4873),0)</f>
        <v>0.70102367999999748</v>
      </c>
    </row>
    <row r="4874" spans="2:16">
      <c r="B4874" s="113">
        <v>4870</v>
      </c>
      <c r="C4874" s="113">
        <v>15.8</v>
      </c>
      <c r="D4874" s="276" t="str">
        <f t="shared" si="152"/>
        <v>0</v>
      </c>
      <c r="L4874" s="114">
        <f>IF(C4874&lt;$G$6,Lähteandmed!$E$45*1.2*1.005*($G$6-O4874),0)</f>
        <v>3.8556302399999987</v>
      </c>
      <c r="M4874" s="276" t="str">
        <f>IF(($G$4-Lähteandmed!$H$45*(Kraadpäevad!$G$4-Kraadpäevad!C4874))&gt;Lähteandmed!$I$45,($G$4-Lähteandmed!$H$45*(Kraadpäevad!$G$4-Kraadpäevad!C4874)),Lähteandmed!$I$45)</f>
        <v/>
      </c>
      <c r="N4874" s="114">
        <f>IFERROR(($G$4-M4874)/($G$4-C4874),Lähteandmed!$H$45)</f>
        <v>0</v>
      </c>
      <c r="O4874" s="276">
        <f t="shared" si="153"/>
        <v>15.8</v>
      </c>
      <c r="P4874" s="276">
        <f>IF(O4874&lt;($G$6-1),Lähteandmed!$E$45*1.2*1.005*(($G$6-1)-O4874),0)</f>
        <v>2.1030710399999988</v>
      </c>
    </row>
    <row r="4875" spans="2:16">
      <c r="B4875" s="113">
        <v>4871</v>
      </c>
      <c r="C4875" s="113">
        <v>14.9</v>
      </c>
      <c r="D4875" s="276" t="str">
        <f t="shared" si="152"/>
        <v>0</v>
      </c>
      <c r="L4875" s="114">
        <f>IF(C4875&lt;$G$6,Lähteandmed!$E$45*1.2*1.005*($G$6-O4875),0)</f>
        <v>5.4329335199999989</v>
      </c>
      <c r="M4875" s="276" t="str">
        <f>IF(($G$4-Lähteandmed!$H$45*(Kraadpäevad!$G$4-Kraadpäevad!C4875))&gt;Lähteandmed!$I$45,($G$4-Lähteandmed!$H$45*(Kraadpäevad!$G$4-Kraadpäevad!C4875)),Lähteandmed!$I$45)</f>
        <v/>
      </c>
      <c r="N4875" s="114">
        <f>IFERROR(($G$4-M4875)/($G$4-C4875),Lähteandmed!$H$45)</f>
        <v>0</v>
      </c>
      <c r="O4875" s="276">
        <f t="shared" si="153"/>
        <v>14.9</v>
      </c>
      <c r="P4875" s="276">
        <f>IF(O4875&lt;($G$6-1),Lähteandmed!$E$45*1.2*1.005*(($G$6-1)-O4875),0)</f>
        <v>3.680374319999999</v>
      </c>
    </row>
    <row r="4876" spans="2:16">
      <c r="B4876" s="113">
        <v>4872</v>
      </c>
      <c r="C4876" s="113">
        <v>14.1</v>
      </c>
      <c r="D4876" s="276" t="str">
        <f t="shared" si="152"/>
        <v>0</v>
      </c>
      <c r="L4876" s="114">
        <f>IF(C4876&lt;$G$6,Lähteandmed!$E$45*1.2*1.005*($G$6-O4876),0)</f>
        <v>6.8349808799999998</v>
      </c>
      <c r="M4876" s="276" t="str">
        <f>IF(($G$4-Lähteandmed!$H$45*(Kraadpäevad!$G$4-Kraadpäevad!C4876))&gt;Lähteandmed!$I$45,($G$4-Lähteandmed!$H$45*(Kraadpäevad!$G$4-Kraadpäevad!C4876)),Lähteandmed!$I$45)</f>
        <v/>
      </c>
      <c r="N4876" s="114">
        <f>IFERROR(($G$4-M4876)/($G$4-C4876),Lähteandmed!$H$45)</f>
        <v>0</v>
      </c>
      <c r="O4876" s="276">
        <f t="shared" si="153"/>
        <v>14.1</v>
      </c>
      <c r="P4876" s="276">
        <f>IF(O4876&lt;($G$6-1),Lähteandmed!$E$45*1.2*1.005*(($G$6-1)-O4876),0)</f>
        <v>5.0824216800000004</v>
      </c>
    </row>
    <row r="4877" spans="2:16">
      <c r="B4877" s="113">
        <v>4873</v>
      </c>
      <c r="C4877" s="113">
        <v>14.3</v>
      </c>
      <c r="D4877" s="276" t="str">
        <f t="shared" si="152"/>
        <v>0</v>
      </c>
      <c r="L4877" s="114">
        <f>IF(C4877&lt;$G$6,Lähteandmed!$E$45*1.2*1.005*($G$6-O4877),0)</f>
        <v>6.4844690399999987</v>
      </c>
      <c r="M4877" s="276" t="str">
        <f>IF(($G$4-Lähteandmed!$H$45*(Kraadpäevad!$G$4-Kraadpäevad!C4877))&gt;Lähteandmed!$I$45,($G$4-Lähteandmed!$H$45*(Kraadpäevad!$G$4-Kraadpäevad!C4877)),Lähteandmed!$I$45)</f>
        <v/>
      </c>
      <c r="N4877" s="114">
        <f>IFERROR(($G$4-M4877)/($G$4-C4877),Lähteandmed!$H$45)</f>
        <v>0</v>
      </c>
      <c r="O4877" s="276">
        <f t="shared" si="153"/>
        <v>14.3</v>
      </c>
      <c r="P4877" s="276">
        <f>IF(O4877&lt;($G$6-1),Lähteandmed!$E$45*1.2*1.005*(($G$6-1)-O4877),0)</f>
        <v>4.7319098399999984</v>
      </c>
    </row>
    <row r="4878" spans="2:16">
      <c r="B4878" s="113">
        <v>4874</v>
      </c>
      <c r="C4878" s="113">
        <v>14.4</v>
      </c>
      <c r="D4878" s="276" t="str">
        <f t="shared" si="152"/>
        <v>0</v>
      </c>
      <c r="L4878" s="114">
        <f>IF(C4878&lt;$G$6,Lähteandmed!$E$45*1.2*1.005*($G$6-O4878),0)</f>
        <v>6.309213119999999</v>
      </c>
      <c r="M4878" s="276" t="str">
        <f>IF(($G$4-Lähteandmed!$H$45*(Kraadpäevad!$G$4-Kraadpäevad!C4878))&gt;Lähteandmed!$I$45,($G$4-Lähteandmed!$H$45*(Kraadpäevad!$G$4-Kraadpäevad!C4878)),Lähteandmed!$I$45)</f>
        <v/>
      </c>
      <c r="N4878" s="114">
        <f>IFERROR(($G$4-M4878)/($G$4-C4878),Lähteandmed!$H$45)</f>
        <v>0</v>
      </c>
      <c r="O4878" s="276">
        <f t="shared" si="153"/>
        <v>14.4</v>
      </c>
      <c r="P4878" s="276">
        <f>IF(O4878&lt;($G$6-1),Lähteandmed!$E$45*1.2*1.005*(($G$6-1)-O4878),0)</f>
        <v>4.5566539199999987</v>
      </c>
    </row>
    <row r="4879" spans="2:16">
      <c r="B4879" s="113">
        <v>4875</v>
      </c>
      <c r="C4879" s="113">
        <v>14.6</v>
      </c>
      <c r="D4879" s="276" t="str">
        <f t="shared" si="152"/>
        <v>0</v>
      </c>
      <c r="L4879" s="114">
        <f>IF(C4879&lt;$G$6,Lähteandmed!$E$45*1.2*1.005*($G$6-O4879),0)</f>
        <v>5.9587012800000005</v>
      </c>
      <c r="M4879" s="276" t="str">
        <f>IF(($G$4-Lähteandmed!$H$45*(Kraadpäevad!$G$4-Kraadpäevad!C4879))&gt;Lähteandmed!$I$45,($G$4-Lähteandmed!$H$45*(Kraadpäevad!$G$4-Kraadpäevad!C4879)),Lähteandmed!$I$45)</f>
        <v/>
      </c>
      <c r="N4879" s="114">
        <f>IFERROR(($G$4-M4879)/($G$4-C4879),Lähteandmed!$H$45)</f>
        <v>0</v>
      </c>
      <c r="O4879" s="276">
        <f t="shared" si="153"/>
        <v>14.6</v>
      </c>
      <c r="P4879" s="276">
        <f>IF(O4879&lt;($G$6-1),Lähteandmed!$E$45*1.2*1.005*(($G$6-1)-O4879),0)</f>
        <v>4.2061420800000002</v>
      </c>
    </row>
    <row r="4880" spans="2:16">
      <c r="B4880" s="113">
        <v>4876</v>
      </c>
      <c r="C4880" s="113">
        <v>14.1</v>
      </c>
      <c r="D4880" s="276" t="str">
        <f t="shared" si="152"/>
        <v>0</v>
      </c>
      <c r="L4880" s="114">
        <f>IF(C4880&lt;$G$6,Lähteandmed!$E$45*1.2*1.005*($G$6-O4880),0)</f>
        <v>6.8349808799999998</v>
      </c>
      <c r="M4880" s="276" t="str">
        <f>IF(($G$4-Lähteandmed!$H$45*(Kraadpäevad!$G$4-Kraadpäevad!C4880))&gt;Lähteandmed!$I$45,($G$4-Lähteandmed!$H$45*(Kraadpäevad!$G$4-Kraadpäevad!C4880)),Lähteandmed!$I$45)</f>
        <v/>
      </c>
      <c r="N4880" s="114">
        <f>IFERROR(($G$4-M4880)/($G$4-C4880),Lähteandmed!$H$45)</f>
        <v>0</v>
      </c>
      <c r="O4880" s="276">
        <f t="shared" si="153"/>
        <v>14.1</v>
      </c>
      <c r="P4880" s="276">
        <f>IF(O4880&lt;($G$6-1),Lähteandmed!$E$45*1.2*1.005*(($G$6-1)-O4880),0)</f>
        <v>5.0824216800000004</v>
      </c>
    </row>
    <row r="4881" spans="2:16">
      <c r="B4881" s="113">
        <v>4877</v>
      </c>
      <c r="C4881" s="113">
        <v>13.7</v>
      </c>
      <c r="D4881" s="276" t="str">
        <f t="shared" si="152"/>
        <v>0</v>
      </c>
      <c r="L4881" s="114">
        <f>IF(C4881&lt;$G$6,Lähteandmed!$E$45*1.2*1.005*($G$6-O4881),0)</f>
        <v>7.5360045600000003</v>
      </c>
      <c r="M4881" s="276" t="str">
        <f>IF(($G$4-Lähteandmed!$H$45*(Kraadpäevad!$G$4-Kraadpäevad!C4881))&gt;Lähteandmed!$I$45,($G$4-Lähteandmed!$H$45*(Kraadpäevad!$G$4-Kraadpäevad!C4881)),Lähteandmed!$I$45)</f>
        <v/>
      </c>
      <c r="N4881" s="114">
        <f>IFERROR(($G$4-M4881)/($G$4-C4881),Lähteandmed!$H$45)</f>
        <v>0</v>
      </c>
      <c r="O4881" s="276">
        <f t="shared" si="153"/>
        <v>13.7</v>
      </c>
      <c r="P4881" s="276">
        <f>IF(O4881&lt;($G$6-1),Lähteandmed!$E$45*1.2*1.005*(($G$6-1)-O4881),0)</f>
        <v>5.7834453600000009</v>
      </c>
    </row>
    <row r="4882" spans="2:16">
      <c r="B4882" s="113">
        <v>4878</v>
      </c>
      <c r="C4882" s="113">
        <v>13.2</v>
      </c>
      <c r="D4882" s="276" t="str">
        <f t="shared" si="152"/>
        <v>0</v>
      </c>
      <c r="L4882" s="114">
        <f>IF(C4882&lt;$G$6,Lähteandmed!$E$45*1.2*1.005*($G$6-O4882),0)</f>
        <v>8.4122841600000005</v>
      </c>
      <c r="M4882" s="276" t="str">
        <f>IF(($G$4-Lähteandmed!$H$45*(Kraadpäevad!$G$4-Kraadpäevad!C4882))&gt;Lähteandmed!$I$45,($G$4-Lähteandmed!$H$45*(Kraadpäevad!$G$4-Kraadpäevad!C4882)),Lähteandmed!$I$45)</f>
        <v/>
      </c>
      <c r="N4882" s="114">
        <f>IFERROR(($G$4-M4882)/($G$4-C4882),Lähteandmed!$H$45)</f>
        <v>0</v>
      </c>
      <c r="O4882" s="276">
        <f t="shared" si="153"/>
        <v>13.2</v>
      </c>
      <c r="P4882" s="276">
        <f>IF(O4882&lt;($G$6-1),Lähteandmed!$E$45*1.2*1.005*(($G$6-1)-O4882),0)</f>
        <v>6.659724960000001</v>
      </c>
    </row>
    <row r="4883" spans="2:16">
      <c r="B4883" s="113">
        <v>4879</v>
      </c>
      <c r="C4883" s="113">
        <v>13.6</v>
      </c>
      <c r="D4883" s="276" t="str">
        <f t="shared" si="152"/>
        <v>0</v>
      </c>
      <c r="L4883" s="114">
        <f>IF(C4883&lt;$G$6,Lähteandmed!$E$45*1.2*1.005*($G$6-O4883),0)</f>
        <v>7.71126048</v>
      </c>
      <c r="M4883" s="276" t="str">
        <f>IF(($G$4-Lähteandmed!$H$45*(Kraadpäevad!$G$4-Kraadpäevad!C4883))&gt;Lähteandmed!$I$45,($G$4-Lähteandmed!$H$45*(Kraadpäevad!$G$4-Kraadpäevad!C4883)),Lähteandmed!$I$45)</f>
        <v/>
      </c>
      <c r="N4883" s="114">
        <f>IFERROR(($G$4-M4883)/($G$4-C4883),Lähteandmed!$H$45)</f>
        <v>0</v>
      </c>
      <c r="O4883" s="276">
        <f t="shared" si="153"/>
        <v>13.6</v>
      </c>
      <c r="P4883" s="276">
        <f>IF(O4883&lt;($G$6-1),Lähteandmed!$E$45*1.2*1.005*(($G$6-1)-O4883),0)</f>
        <v>5.9587012800000005</v>
      </c>
    </row>
    <row r="4884" spans="2:16">
      <c r="B4884" s="113">
        <v>4880</v>
      </c>
      <c r="C4884" s="113">
        <v>13.9</v>
      </c>
      <c r="D4884" s="276" t="str">
        <f t="shared" si="152"/>
        <v>0</v>
      </c>
      <c r="L4884" s="114">
        <f>IF(C4884&lt;$G$6,Lähteandmed!$E$45*1.2*1.005*($G$6-O4884),0)</f>
        <v>7.1854927199999992</v>
      </c>
      <c r="M4884" s="276" t="str">
        <f>IF(($G$4-Lähteandmed!$H$45*(Kraadpäevad!$G$4-Kraadpäevad!C4884))&gt;Lähteandmed!$I$45,($G$4-Lähteandmed!$H$45*(Kraadpäevad!$G$4-Kraadpäevad!C4884)),Lähteandmed!$I$45)</f>
        <v/>
      </c>
      <c r="N4884" s="114">
        <f>IFERROR(($G$4-M4884)/($G$4-C4884),Lähteandmed!$H$45)</f>
        <v>0</v>
      </c>
      <c r="O4884" s="276">
        <f t="shared" si="153"/>
        <v>13.9</v>
      </c>
      <c r="P4884" s="276">
        <f>IF(O4884&lt;($G$6-1),Lähteandmed!$E$45*1.2*1.005*(($G$6-1)-O4884),0)</f>
        <v>5.4329335199999989</v>
      </c>
    </row>
    <row r="4885" spans="2:16">
      <c r="B4885" s="113">
        <v>4881</v>
      </c>
      <c r="C4885" s="113">
        <v>14.3</v>
      </c>
      <c r="D4885" s="276" t="str">
        <f t="shared" si="152"/>
        <v>0</v>
      </c>
      <c r="L4885" s="114">
        <f>IF(C4885&lt;$G$6,Lähteandmed!$E$45*1.2*1.005*($G$6-O4885),0)</f>
        <v>6.4844690399999987</v>
      </c>
      <c r="M4885" s="276" t="str">
        <f>IF(($G$4-Lähteandmed!$H$45*(Kraadpäevad!$G$4-Kraadpäevad!C4885))&gt;Lähteandmed!$I$45,($G$4-Lähteandmed!$H$45*(Kraadpäevad!$G$4-Kraadpäevad!C4885)),Lähteandmed!$I$45)</f>
        <v/>
      </c>
      <c r="N4885" s="114">
        <f>IFERROR(($G$4-M4885)/($G$4-C4885),Lähteandmed!$H$45)</f>
        <v>0</v>
      </c>
      <c r="O4885" s="276">
        <f t="shared" si="153"/>
        <v>14.3</v>
      </c>
      <c r="P4885" s="276">
        <f>IF(O4885&lt;($G$6-1),Lähteandmed!$E$45*1.2*1.005*(($G$6-1)-O4885),0)</f>
        <v>4.7319098399999984</v>
      </c>
    </row>
    <row r="4886" spans="2:16">
      <c r="B4886" s="113">
        <v>4882</v>
      </c>
      <c r="C4886" s="113">
        <v>15.1</v>
      </c>
      <c r="D4886" s="276" t="str">
        <f t="shared" si="152"/>
        <v>0</v>
      </c>
      <c r="L4886" s="114">
        <f>IF(C4886&lt;$G$6,Lähteandmed!$E$45*1.2*1.005*($G$6-O4886),0)</f>
        <v>5.0824216800000004</v>
      </c>
      <c r="M4886" s="276" t="str">
        <f>IF(($G$4-Lähteandmed!$H$45*(Kraadpäevad!$G$4-Kraadpäevad!C4886))&gt;Lähteandmed!$I$45,($G$4-Lähteandmed!$H$45*(Kraadpäevad!$G$4-Kraadpäevad!C4886)),Lähteandmed!$I$45)</f>
        <v/>
      </c>
      <c r="N4886" s="114">
        <f>IFERROR(($G$4-M4886)/($G$4-C4886),Lähteandmed!$H$45)</f>
        <v>0</v>
      </c>
      <c r="O4886" s="276">
        <f t="shared" si="153"/>
        <v>15.1</v>
      </c>
      <c r="P4886" s="276">
        <f>IF(O4886&lt;($G$6-1),Lähteandmed!$E$45*1.2*1.005*(($G$6-1)-O4886),0)</f>
        <v>3.3298624800000005</v>
      </c>
    </row>
    <row r="4887" spans="2:16">
      <c r="B4887" s="113">
        <v>4883</v>
      </c>
      <c r="C4887" s="113">
        <v>15.8</v>
      </c>
      <c r="D4887" s="276" t="str">
        <f t="shared" si="152"/>
        <v>0</v>
      </c>
      <c r="L4887" s="114">
        <f>IF(C4887&lt;$G$6,Lähteandmed!$E$45*1.2*1.005*($G$6-O4887),0)</f>
        <v>3.8556302399999987</v>
      </c>
      <c r="M4887" s="276" t="str">
        <f>IF(($G$4-Lähteandmed!$H$45*(Kraadpäevad!$G$4-Kraadpäevad!C4887))&gt;Lähteandmed!$I$45,($G$4-Lähteandmed!$H$45*(Kraadpäevad!$G$4-Kraadpäevad!C4887)),Lähteandmed!$I$45)</f>
        <v/>
      </c>
      <c r="N4887" s="114">
        <f>IFERROR(($G$4-M4887)/($G$4-C4887),Lähteandmed!$H$45)</f>
        <v>0</v>
      </c>
      <c r="O4887" s="276">
        <f t="shared" si="153"/>
        <v>15.8</v>
      </c>
      <c r="P4887" s="276">
        <f>IF(O4887&lt;($G$6-1),Lähteandmed!$E$45*1.2*1.005*(($G$6-1)-O4887),0)</f>
        <v>2.1030710399999988</v>
      </c>
    </row>
    <row r="4888" spans="2:16">
      <c r="B4888" s="113">
        <v>4884</v>
      </c>
      <c r="C4888" s="113">
        <v>16.600000000000001</v>
      </c>
      <c r="D4888" s="276" t="str">
        <f t="shared" si="152"/>
        <v>0</v>
      </c>
      <c r="L4888" s="114">
        <f>IF(C4888&lt;$G$6,Lähteandmed!$E$45*1.2*1.005*($G$6-O4888),0)</f>
        <v>2.4535828799999972</v>
      </c>
      <c r="M4888" s="276" t="str">
        <f>IF(($G$4-Lähteandmed!$H$45*(Kraadpäevad!$G$4-Kraadpäevad!C4888))&gt;Lähteandmed!$I$45,($G$4-Lähteandmed!$H$45*(Kraadpäevad!$G$4-Kraadpäevad!C4888)),Lähteandmed!$I$45)</f>
        <v/>
      </c>
      <c r="N4888" s="114">
        <f>IFERROR(($G$4-M4888)/($G$4-C4888),Lähteandmed!$H$45)</f>
        <v>0</v>
      </c>
      <c r="O4888" s="276">
        <f t="shared" si="153"/>
        <v>16.600000000000001</v>
      </c>
      <c r="P4888" s="276">
        <f>IF(O4888&lt;($G$6-1),Lähteandmed!$E$45*1.2*1.005*(($G$6-1)-O4888),0)</f>
        <v>0.70102367999999748</v>
      </c>
    </row>
    <row r="4889" spans="2:16">
      <c r="B4889" s="113">
        <v>4885</v>
      </c>
      <c r="C4889" s="113">
        <v>16.899999999999999</v>
      </c>
      <c r="D4889" s="276" t="str">
        <f t="shared" si="152"/>
        <v>0</v>
      </c>
      <c r="L4889" s="114">
        <f>IF(C4889&lt;$G$6,Lähteandmed!$E$45*1.2*1.005*($G$6-O4889),0)</f>
        <v>1.9278151200000024</v>
      </c>
      <c r="M4889" s="276" t="str">
        <f>IF(($G$4-Lähteandmed!$H$45*(Kraadpäevad!$G$4-Kraadpäevad!C4889))&gt;Lähteandmed!$I$45,($G$4-Lähteandmed!$H$45*(Kraadpäevad!$G$4-Kraadpäevad!C4889)),Lähteandmed!$I$45)</f>
        <v/>
      </c>
      <c r="N4889" s="114">
        <f>IFERROR(($G$4-M4889)/($G$4-C4889),Lähteandmed!$H$45)</f>
        <v>0</v>
      </c>
      <c r="O4889" s="276">
        <f t="shared" si="153"/>
        <v>16.899999999999999</v>
      </c>
      <c r="P4889" s="276">
        <f>IF(O4889&lt;($G$6-1),Lähteandmed!$E$45*1.2*1.005*(($G$6-1)-O4889),0)</f>
        <v>0.17525592000000248</v>
      </c>
    </row>
    <row r="4890" spans="2:16">
      <c r="B4890" s="113">
        <v>4886</v>
      </c>
      <c r="C4890" s="113">
        <v>17.3</v>
      </c>
      <c r="D4890" s="276" t="str">
        <f t="shared" si="152"/>
        <v>0</v>
      </c>
      <c r="L4890" s="114">
        <f>IF(C4890&lt;$G$6,Lähteandmed!$E$45*1.2*1.005*($G$6-O4890),0)</f>
        <v>1.2267914399999986</v>
      </c>
      <c r="M4890" s="276" t="str">
        <f>IF(($G$4-Lähteandmed!$H$45*(Kraadpäevad!$G$4-Kraadpäevad!C4890))&gt;Lähteandmed!$I$45,($G$4-Lähteandmed!$H$45*(Kraadpäevad!$G$4-Kraadpäevad!C4890)),Lähteandmed!$I$45)</f>
        <v/>
      </c>
      <c r="N4890" s="114">
        <f>IFERROR(($G$4-M4890)/($G$4-C4890),Lähteandmed!$H$45)</f>
        <v>0</v>
      </c>
      <c r="O4890" s="276">
        <f t="shared" si="153"/>
        <v>17.3</v>
      </c>
      <c r="P4890" s="276">
        <f>IF(O4890&lt;($G$6-1),Lähteandmed!$E$45*1.2*1.005*(($G$6-1)-O4890),0)</f>
        <v>0</v>
      </c>
    </row>
    <row r="4891" spans="2:16">
      <c r="B4891" s="113">
        <v>4887</v>
      </c>
      <c r="C4891" s="113">
        <v>17.600000000000001</v>
      </c>
      <c r="D4891" s="276" t="str">
        <f t="shared" si="152"/>
        <v>0</v>
      </c>
      <c r="L4891" s="114">
        <f>IF(C4891&lt;$G$6,Lähteandmed!$E$45*1.2*1.005*($G$6-O4891),0)</f>
        <v>0.70102367999999748</v>
      </c>
      <c r="M4891" s="276" t="str">
        <f>IF(($G$4-Lähteandmed!$H$45*(Kraadpäevad!$G$4-Kraadpäevad!C4891))&gt;Lähteandmed!$I$45,($G$4-Lähteandmed!$H$45*(Kraadpäevad!$G$4-Kraadpäevad!C4891)),Lähteandmed!$I$45)</f>
        <v/>
      </c>
      <c r="N4891" s="114">
        <f>IFERROR(($G$4-M4891)/($G$4-C4891),Lähteandmed!$H$45)</f>
        <v>0</v>
      </c>
      <c r="O4891" s="276">
        <f t="shared" si="153"/>
        <v>17.600000000000001</v>
      </c>
      <c r="P4891" s="276">
        <f>IF(O4891&lt;($G$6-1),Lähteandmed!$E$45*1.2*1.005*(($G$6-1)-O4891),0)</f>
        <v>0</v>
      </c>
    </row>
    <row r="4892" spans="2:16">
      <c r="B4892" s="113">
        <v>4888</v>
      </c>
      <c r="C4892" s="113">
        <v>17.8</v>
      </c>
      <c r="D4892" s="276" t="str">
        <f t="shared" si="152"/>
        <v>0</v>
      </c>
      <c r="L4892" s="114">
        <f>IF(C4892&lt;$G$6,Lähteandmed!$E$45*1.2*1.005*($G$6-O4892),0)</f>
        <v>0.35051183999999874</v>
      </c>
      <c r="M4892" s="276" t="str">
        <f>IF(($G$4-Lähteandmed!$H$45*(Kraadpäevad!$G$4-Kraadpäevad!C4892))&gt;Lähteandmed!$I$45,($G$4-Lähteandmed!$H$45*(Kraadpäevad!$G$4-Kraadpäevad!C4892)),Lähteandmed!$I$45)</f>
        <v/>
      </c>
      <c r="N4892" s="114">
        <f>IFERROR(($G$4-M4892)/($G$4-C4892),Lähteandmed!$H$45)</f>
        <v>0</v>
      </c>
      <c r="O4892" s="276">
        <f t="shared" si="153"/>
        <v>17.8</v>
      </c>
      <c r="P4892" s="276">
        <f>IF(O4892&lt;($G$6-1),Lähteandmed!$E$45*1.2*1.005*(($G$6-1)-O4892),0)</f>
        <v>0</v>
      </c>
    </row>
    <row r="4893" spans="2:16">
      <c r="B4893" s="113">
        <v>4889</v>
      </c>
      <c r="C4893" s="113">
        <v>18</v>
      </c>
      <c r="D4893" s="276" t="str">
        <f t="shared" si="152"/>
        <v>0</v>
      </c>
      <c r="L4893" s="114">
        <f>IF(C4893&lt;$G$6,Lähteandmed!$E$45*1.2*1.005*($G$6-O4893),0)</f>
        <v>0</v>
      </c>
      <c r="M4893" s="276" t="str">
        <f>IF(($G$4-Lähteandmed!$H$45*(Kraadpäevad!$G$4-Kraadpäevad!C4893))&gt;Lähteandmed!$I$45,($G$4-Lähteandmed!$H$45*(Kraadpäevad!$G$4-Kraadpäevad!C4893)),Lähteandmed!$I$45)</f>
        <v/>
      </c>
      <c r="N4893" s="114">
        <f>IFERROR(($G$4-M4893)/($G$4-C4893),Lähteandmed!$H$45)</f>
        <v>0</v>
      </c>
      <c r="O4893" s="276">
        <f t="shared" si="153"/>
        <v>18</v>
      </c>
      <c r="P4893" s="276">
        <f>IF(O4893&lt;($G$6-1),Lähteandmed!$E$45*1.2*1.005*(($G$6-1)-O4893),0)</f>
        <v>0</v>
      </c>
    </row>
    <row r="4894" spans="2:16">
      <c r="B4894" s="113">
        <v>4890</v>
      </c>
      <c r="C4894" s="113">
        <v>18.2</v>
      </c>
      <c r="D4894" s="276" t="str">
        <f t="shared" si="152"/>
        <v>0</v>
      </c>
      <c r="L4894" s="114">
        <f>IF(C4894&lt;$G$6,Lähteandmed!$E$45*1.2*1.005*($G$6-O4894),0)</f>
        <v>0</v>
      </c>
      <c r="M4894" s="276" t="str">
        <f>IF(($G$4-Lähteandmed!$H$45*(Kraadpäevad!$G$4-Kraadpäevad!C4894))&gt;Lähteandmed!$I$45,($G$4-Lähteandmed!$H$45*(Kraadpäevad!$G$4-Kraadpäevad!C4894)),Lähteandmed!$I$45)</f>
        <v/>
      </c>
      <c r="N4894" s="114">
        <f>IFERROR(($G$4-M4894)/($G$4-C4894),Lähteandmed!$H$45)</f>
        <v>0</v>
      </c>
      <c r="O4894" s="276">
        <f t="shared" si="153"/>
        <v>18.2</v>
      </c>
      <c r="P4894" s="276">
        <f>IF(O4894&lt;($G$6-1),Lähteandmed!$E$45*1.2*1.005*(($G$6-1)-O4894),0)</f>
        <v>0</v>
      </c>
    </row>
    <row r="4895" spans="2:16">
      <c r="B4895" s="113">
        <v>4891</v>
      </c>
      <c r="C4895" s="113">
        <v>17.2</v>
      </c>
      <c r="D4895" s="276" t="str">
        <f t="shared" si="152"/>
        <v>0</v>
      </c>
      <c r="L4895" s="114">
        <f>IF(C4895&lt;$G$6,Lähteandmed!$E$45*1.2*1.005*($G$6-O4895),0)</f>
        <v>1.4020473600000012</v>
      </c>
      <c r="M4895" s="276" t="str">
        <f>IF(($G$4-Lähteandmed!$H$45*(Kraadpäevad!$G$4-Kraadpäevad!C4895))&gt;Lähteandmed!$I$45,($G$4-Lähteandmed!$H$45*(Kraadpäevad!$G$4-Kraadpäevad!C4895)),Lähteandmed!$I$45)</f>
        <v/>
      </c>
      <c r="N4895" s="114">
        <f>IFERROR(($G$4-M4895)/($G$4-C4895),Lähteandmed!$H$45)</f>
        <v>0</v>
      </c>
      <c r="O4895" s="276">
        <f t="shared" si="153"/>
        <v>17.2</v>
      </c>
      <c r="P4895" s="276">
        <f>IF(O4895&lt;($G$6-1),Lähteandmed!$E$45*1.2*1.005*(($G$6-1)-O4895),0)</f>
        <v>0</v>
      </c>
    </row>
    <row r="4896" spans="2:16">
      <c r="B4896" s="113">
        <v>4892</v>
      </c>
      <c r="C4896" s="113">
        <v>16.2</v>
      </c>
      <c r="D4896" s="276" t="str">
        <f t="shared" si="152"/>
        <v>0</v>
      </c>
      <c r="L4896" s="114">
        <f>IF(C4896&lt;$G$6,Lähteandmed!$E$45*1.2*1.005*($G$6-O4896),0)</f>
        <v>3.1546065600000008</v>
      </c>
      <c r="M4896" s="276" t="str">
        <f>IF(($G$4-Lähteandmed!$H$45*(Kraadpäevad!$G$4-Kraadpäevad!C4896))&gt;Lähteandmed!$I$45,($G$4-Lähteandmed!$H$45*(Kraadpäevad!$G$4-Kraadpäevad!C4896)),Lähteandmed!$I$45)</f>
        <v/>
      </c>
      <c r="N4896" s="114">
        <f>IFERROR(($G$4-M4896)/($G$4-C4896),Lähteandmed!$H$45)</f>
        <v>0</v>
      </c>
      <c r="O4896" s="276">
        <f t="shared" si="153"/>
        <v>16.2</v>
      </c>
      <c r="P4896" s="276">
        <f>IF(O4896&lt;($G$6-1),Lähteandmed!$E$45*1.2*1.005*(($G$6-1)-O4896),0)</f>
        <v>1.4020473600000012</v>
      </c>
    </row>
    <row r="4897" spans="2:16">
      <c r="B4897" s="113">
        <v>4893</v>
      </c>
      <c r="C4897" s="113">
        <v>15.2</v>
      </c>
      <c r="D4897" s="276" t="str">
        <f t="shared" si="152"/>
        <v>0</v>
      </c>
      <c r="L4897" s="114">
        <f>IF(C4897&lt;$G$6,Lähteandmed!$E$45*1.2*1.005*($G$6-O4897),0)</f>
        <v>4.9071657600000007</v>
      </c>
      <c r="M4897" s="276" t="str">
        <f>IF(($G$4-Lähteandmed!$H$45*(Kraadpäevad!$G$4-Kraadpäevad!C4897))&gt;Lähteandmed!$I$45,($G$4-Lähteandmed!$H$45*(Kraadpäevad!$G$4-Kraadpäevad!C4897)),Lähteandmed!$I$45)</f>
        <v/>
      </c>
      <c r="N4897" s="114">
        <f>IFERROR(($G$4-M4897)/($G$4-C4897),Lähteandmed!$H$45)</f>
        <v>0</v>
      </c>
      <c r="O4897" s="276">
        <f t="shared" si="153"/>
        <v>15.2</v>
      </c>
      <c r="P4897" s="276">
        <f>IF(O4897&lt;($G$6-1),Lähteandmed!$E$45*1.2*1.005*(($G$6-1)-O4897),0)</f>
        <v>3.1546065600000008</v>
      </c>
    </row>
    <row r="4898" spans="2:16">
      <c r="B4898" s="113">
        <v>4894</v>
      </c>
      <c r="C4898" s="113">
        <v>14.1</v>
      </c>
      <c r="D4898" s="276" t="str">
        <f t="shared" si="152"/>
        <v>0</v>
      </c>
      <c r="L4898" s="114">
        <f>IF(C4898&lt;$G$6,Lähteandmed!$E$45*1.2*1.005*($G$6-O4898),0)</f>
        <v>6.8349808799999998</v>
      </c>
      <c r="M4898" s="276" t="str">
        <f>IF(($G$4-Lähteandmed!$H$45*(Kraadpäevad!$G$4-Kraadpäevad!C4898))&gt;Lähteandmed!$I$45,($G$4-Lähteandmed!$H$45*(Kraadpäevad!$G$4-Kraadpäevad!C4898)),Lähteandmed!$I$45)</f>
        <v/>
      </c>
      <c r="N4898" s="114">
        <f>IFERROR(($G$4-M4898)/($G$4-C4898),Lähteandmed!$H$45)</f>
        <v>0</v>
      </c>
      <c r="O4898" s="276">
        <f t="shared" si="153"/>
        <v>14.1</v>
      </c>
      <c r="P4898" s="276">
        <f>IF(O4898&lt;($G$6-1),Lähteandmed!$E$45*1.2*1.005*(($G$6-1)-O4898),0)</f>
        <v>5.0824216800000004</v>
      </c>
    </row>
    <row r="4899" spans="2:16">
      <c r="B4899" s="113">
        <v>4895</v>
      </c>
      <c r="C4899" s="113">
        <v>13.1</v>
      </c>
      <c r="D4899" s="276" t="str">
        <f t="shared" si="152"/>
        <v>0</v>
      </c>
      <c r="L4899" s="114">
        <f>IF(C4899&lt;$G$6,Lähteandmed!$E$45*1.2*1.005*($G$6-O4899),0)</f>
        <v>8.5875400800000001</v>
      </c>
      <c r="M4899" s="276" t="str">
        <f>IF(($G$4-Lähteandmed!$H$45*(Kraadpäevad!$G$4-Kraadpäevad!C4899))&gt;Lähteandmed!$I$45,($G$4-Lähteandmed!$H$45*(Kraadpäevad!$G$4-Kraadpäevad!C4899)),Lähteandmed!$I$45)</f>
        <v/>
      </c>
      <c r="N4899" s="114">
        <f>IFERROR(($G$4-M4899)/($G$4-C4899),Lähteandmed!$H$45)</f>
        <v>0</v>
      </c>
      <c r="O4899" s="276">
        <f t="shared" si="153"/>
        <v>13.1</v>
      </c>
      <c r="P4899" s="276">
        <f>IF(O4899&lt;($G$6-1),Lähteandmed!$E$45*1.2*1.005*(($G$6-1)-O4899),0)</f>
        <v>6.8349808799999998</v>
      </c>
    </row>
    <row r="4900" spans="2:16">
      <c r="B4900" s="113">
        <v>4896</v>
      </c>
      <c r="C4900" s="113">
        <v>12</v>
      </c>
      <c r="D4900" s="276" t="str">
        <f t="shared" si="152"/>
        <v>0</v>
      </c>
      <c r="L4900" s="114">
        <f>IF(C4900&lt;$G$6,Lähteandmed!$E$45*1.2*1.005*($G$6-O4900),0)</f>
        <v>10.515355199999998</v>
      </c>
      <c r="M4900" s="276" t="str">
        <f>IF(($G$4-Lähteandmed!$H$45*(Kraadpäevad!$G$4-Kraadpäevad!C4900))&gt;Lähteandmed!$I$45,($G$4-Lähteandmed!$H$45*(Kraadpäevad!$G$4-Kraadpäevad!C4900)),Lähteandmed!$I$45)</f>
        <v/>
      </c>
      <c r="N4900" s="114">
        <f>IFERROR(($G$4-M4900)/($G$4-C4900),Lähteandmed!$H$45)</f>
        <v>0</v>
      </c>
      <c r="O4900" s="276">
        <f t="shared" si="153"/>
        <v>12</v>
      </c>
      <c r="P4900" s="276">
        <f>IF(O4900&lt;($G$6-1),Lähteandmed!$E$45*1.2*1.005*(($G$6-1)-O4900),0)</f>
        <v>8.7627959999999998</v>
      </c>
    </row>
    <row r="4901" spans="2:16">
      <c r="B4901" s="113">
        <v>4897</v>
      </c>
      <c r="C4901" s="113">
        <v>11.5</v>
      </c>
      <c r="D4901" s="276" t="str">
        <f t="shared" si="152"/>
        <v>0</v>
      </c>
      <c r="L4901" s="114">
        <f>IF(C4901&lt;$G$6,Lähteandmed!$E$45*1.2*1.005*($G$6-O4901),0)</f>
        <v>11.391634799999999</v>
      </c>
      <c r="M4901" s="276" t="str">
        <f>IF(($G$4-Lähteandmed!$H$45*(Kraadpäevad!$G$4-Kraadpäevad!C4901))&gt;Lähteandmed!$I$45,($G$4-Lähteandmed!$H$45*(Kraadpäevad!$G$4-Kraadpäevad!C4901)),Lähteandmed!$I$45)</f>
        <v/>
      </c>
      <c r="N4901" s="114">
        <f>IFERROR(($G$4-M4901)/($G$4-C4901),Lähteandmed!$H$45)</f>
        <v>0</v>
      </c>
      <c r="O4901" s="276">
        <f t="shared" si="153"/>
        <v>11.5</v>
      </c>
      <c r="P4901" s="276">
        <f>IF(O4901&lt;($G$6-1),Lähteandmed!$E$45*1.2*1.005*(($G$6-1)-O4901),0)</f>
        <v>9.6390756</v>
      </c>
    </row>
    <row r="4902" spans="2:16">
      <c r="B4902" s="113">
        <v>4898</v>
      </c>
      <c r="C4902" s="113">
        <v>11.1</v>
      </c>
      <c r="D4902" s="276" t="str">
        <f t="shared" si="152"/>
        <v>0</v>
      </c>
      <c r="L4902" s="114">
        <f>IF(C4902&lt;$G$6,Lähteandmed!$E$45*1.2*1.005*($G$6-O4902),0)</f>
        <v>12.092658479999999</v>
      </c>
      <c r="M4902" s="276" t="str">
        <f>IF(($G$4-Lähteandmed!$H$45*(Kraadpäevad!$G$4-Kraadpäevad!C4902))&gt;Lähteandmed!$I$45,($G$4-Lähteandmed!$H$45*(Kraadpäevad!$G$4-Kraadpäevad!C4902)),Lähteandmed!$I$45)</f>
        <v/>
      </c>
      <c r="N4902" s="114">
        <f>IFERROR(($G$4-M4902)/($G$4-C4902),Lähteandmed!$H$45)</f>
        <v>0</v>
      </c>
      <c r="O4902" s="276">
        <f t="shared" si="153"/>
        <v>11.1</v>
      </c>
      <c r="P4902" s="276">
        <f>IF(O4902&lt;($G$6-1),Lähteandmed!$E$45*1.2*1.005*(($G$6-1)-O4902),0)</f>
        <v>10.34009928</v>
      </c>
    </row>
    <row r="4903" spans="2:16">
      <c r="B4903" s="113">
        <v>4899</v>
      </c>
      <c r="C4903" s="113">
        <v>10.6</v>
      </c>
      <c r="D4903" s="276" t="str">
        <f t="shared" si="152"/>
        <v>0</v>
      </c>
      <c r="L4903" s="114">
        <f>IF(C4903&lt;$G$6,Lähteandmed!$E$45*1.2*1.005*($G$6-O4903),0)</f>
        <v>12.968938079999999</v>
      </c>
      <c r="M4903" s="276" t="str">
        <f>IF(($G$4-Lähteandmed!$H$45*(Kraadpäevad!$G$4-Kraadpäevad!C4903))&gt;Lähteandmed!$I$45,($G$4-Lähteandmed!$H$45*(Kraadpäevad!$G$4-Kraadpäevad!C4903)),Lähteandmed!$I$45)</f>
        <v/>
      </c>
      <c r="N4903" s="114">
        <f>IFERROR(($G$4-M4903)/($G$4-C4903),Lähteandmed!$H$45)</f>
        <v>0</v>
      </c>
      <c r="O4903" s="276">
        <f t="shared" si="153"/>
        <v>10.6</v>
      </c>
      <c r="P4903" s="276">
        <f>IF(O4903&lt;($G$6-1),Lähteandmed!$E$45*1.2*1.005*(($G$6-1)-O4903),0)</f>
        <v>11.216378880000001</v>
      </c>
    </row>
    <row r="4904" spans="2:16">
      <c r="B4904" s="113">
        <v>4900</v>
      </c>
      <c r="C4904" s="113">
        <v>11</v>
      </c>
      <c r="D4904" s="276" t="str">
        <f t="shared" si="152"/>
        <v>0</v>
      </c>
      <c r="L4904" s="114">
        <f>IF(C4904&lt;$G$6,Lähteandmed!$E$45*1.2*1.005*($G$6-O4904),0)</f>
        <v>12.267914399999999</v>
      </c>
      <c r="M4904" s="276" t="str">
        <f>IF(($G$4-Lähteandmed!$H$45*(Kraadpäevad!$G$4-Kraadpäevad!C4904))&gt;Lähteandmed!$I$45,($G$4-Lähteandmed!$H$45*(Kraadpäevad!$G$4-Kraadpäevad!C4904)),Lähteandmed!$I$45)</f>
        <v/>
      </c>
      <c r="N4904" s="114">
        <f>IFERROR(($G$4-M4904)/($G$4-C4904),Lähteandmed!$H$45)</f>
        <v>0</v>
      </c>
      <c r="O4904" s="276">
        <f t="shared" si="153"/>
        <v>11</v>
      </c>
      <c r="P4904" s="276">
        <f>IF(O4904&lt;($G$6-1),Lähteandmed!$E$45*1.2*1.005*(($G$6-1)-O4904),0)</f>
        <v>10.515355199999998</v>
      </c>
    </row>
    <row r="4905" spans="2:16">
      <c r="B4905" s="113">
        <v>4901</v>
      </c>
      <c r="C4905" s="113">
        <v>11.4</v>
      </c>
      <c r="D4905" s="276" t="str">
        <f t="shared" si="152"/>
        <v>0</v>
      </c>
      <c r="L4905" s="114">
        <f>IF(C4905&lt;$G$6,Lähteandmed!$E$45*1.2*1.005*($G$6-O4905),0)</f>
        <v>11.566890719999998</v>
      </c>
      <c r="M4905" s="276" t="str">
        <f>IF(($G$4-Lähteandmed!$H$45*(Kraadpäevad!$G$4-Kraadpäevad!C4905))&gt;Lähteandmed!$I$45,($G$4-Lähteandmed!$H$45*(Kraadpäevad!$G$4-Kraadpäevad!C4905)),Lähteandmed!$I$45)</f>
        <v/>
      </c>
      <c r="N4905" s="114">
        <f>IFERROR(($G$4-M4905)/($G$4-C4905),Lähteandmed!$H$45)</f>
        <v>0</v>
      </c>
      <c r="O4905" s="276">
        <f t="shared" si="153"/>
        <v>11.4</v>
      </c>
      <c r="P4905" s="276">
        <f>IF(O4905&lt;($G$6-1),Lähteandmed!$E$45*1.2*1.005*(($G$6-1)-O4905),0)</f>
        <v>9.8143315199999979</v>
      </c>
    </row>
    <row r="4906" spans="2:16">
      <c r="B4906" s="113">
        <v>4902</v>
      </c>
      <c r="C4906" s="113">
        <v>11.8</v>
      </c>
      <c r="D4906" s="276" t="str">
        <f t="shared" si="152"/>
        <v>0</v>
      </c>
      <c r="L4906" s="114">
        <f>IF(C4906&lt;$G$6,Lähteandmed!$E$45*1.2*1.005*($G$6-O4906),0)</f>
        <v>10.865867039999998</v>
      </c>
      <c r="M4906" s="276" t="str">
        <f>IF(($G$4-Lähteandmed!$H$45*(Kraadpäevad!$G$4-Kraadpäevad!C4906))&gt;Lähteandmed!$I$45,($G$4-Lähteandmed!$H$45*(Kraadpäevad!$G$4-Kraadpäevad!C4906)),Lähteandmed!$I$45)</f>
        <v/>
      </c>
      <c r="N4906" s="114">
        <f>IFERROR(($G$4-M4906)/($G$4-C4906),Lähteandmed!$H$45)</f>
        <v>0</v>
      </c>
      <c r="O4906" s="276">
        <f t="shared" si="153"/>
        <v>11.8</v>
      </c>
      <c r="P4906" s="276">
        <f>IF(O4906&lt;($G$6-1),Lähteandmed!$E$45*1.2*1.005*(($G$6-1)-O4906),0)</f>
        <v>9.1133078399999974</v>
      </c>
    </row>
    <row r="4907" spans="2:16">
      <c r="B4907" s="113">
        <v>4903</v>
      </c>
      <c r="C4907" s="113">
        <v>12.9</v>
      </c>
      <c r="D4907" s="276" t="str">
        <f t="shared" si="152"/>
        <v>0</v>
      </c>
      <c r="L4907" s="114">
        <f>IF(C4907&lt;$G$6,Lähteandmed!$E$45*1.2*1.005*($G$6-O4907),0)</f>
        <v>8.9380519199999995</v>
      </c>
      <c r="M4907" s="276" t="str">
        <f>IF(($G$4-Lähteandmed!$H$45*(Kraadpäevad!$G$4-Kraadpäevad!C4907))&gt;Lähteandmed!$I$45,($G$4-Lähteandmed!$H$45*(Kraadpäevad!$G$4-Kraadpäevad!C4907)),Lähteandmed!$I$45)</f>
        <v/>
      </c>
      <c r="N4907" s="114">
        <f>IFERROR(($G$4-M4907)/($G$4-C4907),Lähteandmed!$H$45)</f>
        <v>0</v>
      </c>
      <c r="O4907" s="276">
        <f t="shared" si="153"/>
        <v>12.9</v>
      </c>
      <c r="P4907" s="276">
        <f>IF(O4907&lt;($G$6-1),Lähteandmed!$E$45*1.2*1.005*(($G$6-1)-O4907),0)</f>
        <v>7.1854927199999992</v>
      </c>
    </row>
    <row r="4908" spans="2:16">
      <c r="B4908" s="113">
        <v>4904</v>
      </c>
      <c r="C4908" s="113">
        <v>14.1</v>
      </c>
      <c r="D4908" s="276" t="str">
        <f t="shared" si="152"/>
        <v>0</v>
      </c>
      <c r="L4908" s="114">
        <f>IF(C4908&lt;$G$6,Lähteandmed!$E$45*1.2*1.005*($G$6-O4908),0)</f>
        <v>6.8349808799999998</v>
      </c>
      <c r="M4908" s="276" t="str">
        <f>IF(($G$4-Lähteandmed!$H$45*(Kraadpäevad!$G$4-Kraadpäevad!C4908))&gt;Lähteandmed!$I$45,($G$4-Lähteandmed!$H$45*(Kraadpäevad!$G$4-Kraadpäevad!C4908)),Lähteandmed!$I$45)</f>
        <v/>
      </c>
      <c r="N4908" s="114">
        <f>IFERROR(($G$4-M4908)/($G$4-C4908),Lähteandmed!$H$45)</f>
        <v>0</v>
      </c>
      <c r="O4908" s="276">
        <f t="shared" si="153"/>
        <v>14.1</v>
      </c>
      <c r="P4908" s="276">
        <f>IF(O4908&lt;($G$6-1),Lähteandmed!$E$45*1.2*1.005*(($G$6-1)-O4908),0)</f>
        <v>5.0824216800000004</v>
      </c>
    </row>
    <row r="4909" spans="2:16">
      <c r="B4909" s="113">
        <v>4905</v>
      </c>
      <c r="C4909" s="113">
        <v>15.2</v>
      </c>
      <c r="D4909" s="276" t="str">
        <f t="shared" si="152"/>
        <v>0</v>
      </c>
      <c r="L4909" s="114">
        <f>IF(C4909&lt;$G$6,Lähteandmed!$E$45*1.2*1.005*($G$6-O4909),0)</f>
        <v>4.9071657600000007</v>
      </c>
      <c r="M4909" s="276" t="str">
        <f>IF(($G$4-Lähteandmed!$H$45*(Kraadpäevad!$G$4-Kraadpäevad!C4909))&gt;Lähteandmed!$I$45,($G$4-Lähteandmed!$H$45*(Kraadpäevad!$G$4-Kraadpäevad!C4909)),Lähteandmed!$I$45)</f>
        <v/>
      </c>
      <c r="N4909" s="114">
        <f>IFERROR(($G$4-M4909)/($G$4-C4909),Lähteandmed!$H$45)</f>
        <v>0</v>
      </c>
      <c r="O4909" s="276">
        <f t="shared" si="153"/>
        <v>15.2</v>
      </c>
      <c r="P4909" s="276">
        <f>IF(O4909&lt;($G$6-1),Lähteandmed!$E$45*1.2*1.005*(($G$6-1)-O4909),0)</f>
        <v>3.1546065600000008</v>
      </c>
    </row>
    <row r="4910" spans="2:16">
      <c r="B4910" s="113">
        <v>4906</v>
      </c>
      <c r="C4910" s="113">
        <v>16.100000000000001</v>
      </c>
      <c r="D4910" s="276" t="str">
        <f t="shared" si="152"/>
        <v>0</v>
      </c>
      <c r="L4910" s="114">
        <f>IF(C4910&lt;$G$6,Lähteandmed!$E$45*1.2*1.005*($G$6-O4910),0)</f>
        <v>3.3298624799999974</v>
      </c>
      <c r="M4910" s="276" t="str">
        <f>IF(($G$4-Lähteandmed!$H$45*(Kraadpäevad!$G$4-Kraadpäevad!C4910))&gt;Lähteandmed!$I$45,($G$4-Lähteandmed!$H$45*(Kraadpäevad!$G$4-Kraadpäevad!C4910)),Lähteandmed!$I$45)</f>
        <v/>
      </c>
      <c r="N4910" s="114">
        <f>IFERROR(($G$4-M4910)/($G$4-C4910),Lähteandmed!$H$45)</f>
        <v>0</v>
      </c>
      <c r="O4910" s="276">
        <f t="shared" si="153"/>
        <v>16.100000000000001</v>
      </c>
      <c r="P4910" s="276">
        <f>IF(O4910&lt;($G$6-1),Lähteandmed!$E$45*1.2*1.005*(($G$6-1)-O4910),0)</f>
        <v>1.5773032799999973</v>
      </c>
    </row>
    <row r="4911" spans="2:16">
      <c r="B4911" s="113">
        <v>4907</v>
      </c>
      <c r="C4911" s="113">
        <v>17.100000000000001</v>
      </c>
      <c r="D4911" s="276" t="str">
        <f t="shared" si="152"/>
        <v>0</v>
      </c>
      <c r="L4911" s="114">
        <f>IF(C4911&lt;$G$6,Lähteandmed!$E$45*1.2*1.005*($G$6-O4911),0)</f>
        <v>1.5773032799999973</v>
      </c>
      <c r="M4911" s="276" t="str">
        <f>IF(($G$4-Lähteandmed!$H$45*(Kraadpäevad!$G$4-Kraadpäevad!C4911))&gt;Lähteandmed!$I$45,($G$4-Lähteandmed!$H$45*(Kraadpäevad!$G$4-Kraadpäevad!C4911)),Lähteandmed!$I$45)</f>
        <v/>
      </c>
      <c r="N4911" s="114">
        <f>IFERROR(($G$4-M4911)/($G$4-C4911),Lähteandmed!$H$45)</f>
        <v>0</v>
      </c>
      <c r="O4911" s="276">
        <f t="shared" si="153"/>
        <v>17.100000000000001</v>
      </c>
      <c r="P4911" s="276">
        <f>IF(O4911&lt;($G$6-1),Lähteandmed!$E$45*1.2*1.005*(($G$6-1)-O4911),0)</f>
        <v>0</v>
      </c>
    </row>
    <row r="4912" spans="2:16">
      <c r="B4912" s="113">
        <v>4908</v>
      </c>
      <c r="C4912" s="113">
        <v>18</v>
      </c>
      <c r="D4912" s="276" t="str">
        <f t="shared" si="152"/>
        <v>0</v>
      </c>
      <c r="L4912" s="114">
        <f>IF(C4912&lt;$G$6,Lähteandmed!$E$45*1.2*1.005*($G$6-O4912),0)</f>
        <v>0</v>
      </c>
      <c r="M4912" s="276" t="str">
        <f>IF(($G$4-Lähteandmed!$H$45*(Kraadpäevad!$G$4-Kraadpäevad!C4912))&gt;Lähteandmed!$I$45,($G$4-Lähteandmed!$H$45*(Kraadpäevad!$G$4-Kraadpäevad!C4912)),Lähteandmed!$I$45)</f>
        <v/>
      </c>
      <c r="N4912" s="114">
        <f>IFERROR(($G$4-M4912)/($G$4-C4912),Lähteandmed!$H$45)</f>
        <v>0</v>
      </c>
      <c r="O4912" s="276">
        <f t="shared" si="153"/>
        <v>18</v>
      </c>
      <c r="P4912" s="276">
        <f>IF(O4912&lt;($G$6-1),Lähteandmed!$E$45*1.2*1.005*(($G$6-1)-O4912),0)</f>
        <v>0</v>
      </c>
    </row>
    <row r="4913" spans="2:16">
      <c r="B4913" s="113">
        <v>4909</v>
      </c>
      <c r="C4913" s="113">
        <v>18.600000000000001</v>
      </c>
      <c r="D4913" s="276" t="str">
        <f t="shared" si="152"/>
        <v>0</v>
      </c>
      <c r="L4913" s="114">
        <f>IF(C4913&lt;$G$6,Lähteandmed!$E$45*1.2*1.005*($G$6-O4913),0)</f>
        <v>0</v>
      </c>
      <c r="M4913" s="276" t="str">
        <f>IF(($G$4-Lähteandmed!$H$45*(Kraadpäevad!$G$4-Kraadpäevad!C4913))&gt;Lähteandmed!$I$45,($G$4-Lähteandmed!$H$45*(Kraadpäevad!$G$4-Kraadpäevad!C4913)),Lähteandmed!$I$45)</f>
        <v/>
      </c>
      <c r="N4913" s="114">
        <f>IFERROR(($G$4-M4913)/($G$4-C4913),Lähteandmed!$H$45)</f>
        <v>0</v>
      </c>
      <c r="O4913" s="276">
        <f t="shared" si="153"/>
        <v>18.600000000000001</v>
      </c>
      <c r="P4913" s="276">
        <f>IF(O4913&lt;($G$6-1),Lähteandmed!$E$45*1.2*1.005*(($G$6-1)-O4913),0)</f>
        <v>0</v>
      </c>
    </row>
    <row r="4914" spans="2:16">
      <c r="B4914" s="113">
        <v>4910</v>
      </c>
      <c r="C4914" s="113">
        <v>19.3</v>
      </c>
      <c r="D4914" s="276" t="str">
        <f t="shared" si="152"/>
        <v>0</v>
      </c>
      <c r="L4914" s="114">
        <f>IF(C4914&lt;$G$6,Lähteandmed!$E$45*1.2*1.005*($G$6-O4914),0)</f>
        <v>0</v>
      </c>
      <c r="M4914" s="276" t="str">
        <f>IF(($G$4-Lähteandmed!$H$45*(Kraadpäevad!$G$4-Kraadpäevad!C4914))&gt;Lähteandmed!$I$45,($G$4-Lähteandmed!$H$45*(Kraadpäevad!$G$4-Kraadpäevad!C4914)),Lähteandmed!$I$45)</f>
        <v/>
      </c>
      <c r="N4914" s="114">
        <f>IFERROR(($G$4-M4914)/($G$4-C4914),Lähteandmed!$H$45)</f>
        <v>0</v>
      </c>
      <c r="O4914" s="276">
        <f t="shared" si="153"/>
        <v>19.3</v>
      </c>
      <c r="P4914" s="276">
        <f>IF(O4914&lt;($G$6-1),Lähteandmed!$E$45*1.2*1.005*(($G$6-1)-O4914),0)</f>
        <v>0</v>
      </c>
    </row>
    <row r="4915" spans="2:16">
      <c r="B4915" s="113">
        <v>4911</v>
      </c>
      <c r="C4915" s="113">
        <v>19.899999999999999</v>
      </c>
      <c r="D4915" s="276" t="str">
        <f t="shared" si="152"/>
        <v>0</v>
      </c>
      <c r="L4915" s="114">
        <f>IF(C4915&lt;$G$6,Lähteandmed!$E$45*1.2*1.005*($G$6-O4915),0)</f>
        <v>0</v>
      </c>
      <c r="M4915" s="276" t="str">
        <f>IF(($G$4-Lähteandmed!$H$45*(Kraadpäevad!$G$4-Kraadpäevad!C4915))&gt;Lähteandmed!$I$45,($G$4-Lähteandmed!$H$45*(Kraadpäevad!$G$4-Kraadpäevad!C4915)),Lähteandmed!$I$45)</f>
        <v/>
      </c>
      <c r="N4915" s="114">
        <f>IFERROR(($G$4-M4915)/($G$4-C4915),Lähteandmed!$H$45)</f>
        <v>0</v>
      </c>
      <c r="O4915" s="276">
        <f t="shared" si="153"/>
        <v>19.899999999999999</v>
      </c>
      <c r="P4915" s="276">
        <f>IF(O4915&lt;($G$6-1),Lähteandmed!$E$45*1.2*1.005*(($G$6-1)-O4915),0)</f>
        <v>0</v>
      </c>
    </row>
    <row r="4916" spans="2:16">
      <c r="B4916" s="113">
        <v>4912</v>
      </c>
      <c r="C4916" s="113">
        <v>19.5</v>
      </c>
      <c r="D4916" s="276" t="str">
        <f t="shared" si="152"/>
        <v>0</v>
      </c>
      <c r="L4916" s="114">
        <f>IF(C4916&lt;$G$6,Lähteandmed!$E$45*1.2*1.005*($G$6-O4916),0)</f>
        <v>0</v>
      </c>
      <c r="M4916" s="276" t="str">
        <f>IF(($G$4-Lähteandmed!$H$45*(Kraadpäevad!$G$4-Kraadpäevad!C4916))&gt;Lähteandmed!$I$45,($G$4-Lähteandmed!$H$45*(Kraadpäevad!$G$4-Kraadpäevad!C4916)),Lähteandmed!$I$45)</f>
        <v/>
      </c>
      <c r="N4916" s="114">
        <f>IFERROR(($G$4-M4916)/($G$4-C4916),Lähteandmed!$H$45)</f>
        <v>0</v>
      </c>
      <c r="O4916" s="276">
        <f t="shared" si="153"/>
        <v>19.5</v>
      </c>
      <c r="P4916" s="276">
        <f>IF(O4916&lt;($G$6-1),Lähteandmed!$E$45*1.2*1.005*(($G$6-1)-O4916),0)</f>
        <v>0</v>
      </c>
    </row>
    <row r="4917" spans="2:16">
      <c r="B4917" s="113">
        <v>4913</v>
      </c>
      <c r="C4917" s="113">
        <v>19</v>
      </c>
      <c r="D4917" s="276" t="str">
        <f t="shared" si="152"/>
        <v>0</v>
      </c>
      <c r="L4917" s="114">
        <f>IF(C4917&lt;$G$6,Lähteandmed!$E$45*1.2*1.005*($G$6-O4917),0)</f>
        <v>0</v>
      </c>
      <c r="M4917" s="276" t="str">
        <f>IF(($G$4-Lähteandmed!$H$45*(Kraadpäevad!$G$4-Kraadpäevad!C4917))&gt;Lähteandmed!$I$45,($G$4-Lähteandmed!$H$45*(Kraadpäevad!$G$4-Kraadpäevad!C4917)),Lähteandmed!$I$45)</f>
        <v/>
      </c>
      <c r="N4917" s="114">
        <f>IFERROR(($G$4-M4917)/($G$4-C4917),Lähteandmed!$H$45)</f>
        <v>0</v>
      </c>
      <c r="O4917" s="276">
        <f t="shared" si="153"/>
        <v>19</v>
      </c>
      <c r="P4917" s="276">
        <f>IF(O4917&lt;($G$6-1),Lähteandmed!$E$45*1.2*1.005*(($G$6-1)-O4917),0)</f>
        <v>0</v>
      </c>
    </row>
    <row r="4918" spans="2:16">
      <c r="B4918" s="113">
        <v>4914</v>
      </c>
      <c r="C4918" s="113">
        <v>18.600000000000001</v>
      </c>
      <c r="D4918" s="276" t="str">
        <f t="shared" si="152"/>
        <v>0</v>
      </c>
      <c r="L4918" s="114">
        <f>IF(C4918&lt;$G$6,Lähteandmed!$E$45*1.2*1.005*($G$6-O4918),0)</f>
        <v>0</v>
      </c>
      <c r="M4918" s="276" t="str">
        <f>IF(($G$4-Lähteandmed!$H$45*(Kraadpäevad!$G$4-Kraadpäevad!C4918))&gt;Lähteandmed!$I$45,($G$4-Lähteandmed!$H$45*(Kraadpäevad!$G$4-Kraadpäevad!C4918)),Lähteandmed!$I$45)</f>
        <v/>
      </c>
      <c r="N4918" s="114">
        <f>IFERROR(($G$4-M4918)/($G$4-C4918),Lähteandmed!$H$45)</f>
        <v>0</v>
      </c>
      <c r="O4918" s="276">
        <f t="shared" si="153"/>
        <v>18.600000000000001</v>
      </c>
      <c r="P4918" s="276">
        <f>IF(O4918&lt;($G$6-1),Lähteandmed!$E$45*1.2*1.005*(($G$6-1)-O4918),0)</f>
        <v>0</v>
      </c>
    </row>
    <row r="4919" spans="2:16">
      <c r="B4919" s="113">
        <v>4915</v>
      </c>
      <c r="C4919" s="113">
        <v>18.7</v>
      </c>
      <c r="D4919" s="276" t="str">
        <f t="shared" si="152"/>
        <v>0</v>
      </c>
      <c r="L4919" s="114">
        <f>IF(C4919&lt;$G$6,Lähteandmed!$E$45*1.2*1.005*($G$6-O4919),0)</f>
        <v>0</v>
      </c>
      <c r="M4919" s="276" t="str">
        <f>IF(($G$4-Lähteandmed!$H$45*(Kraadpäevad!$G$4-Kraadpäevad!C4919))&gt;Lähteandmed!$I$45,($G$4-Lähteandmed!$H$45*(Kraadpäevad!$G$4-Kraadpäevad!C4919)),Lähteandmed!$I$45)</f>
        <v/>
      </c>
      <c r="N4919" s="114">
        <f>IFERROR(($G$4-M4919)/($G$4-C4919),Lähteandmed!$H$45)</f>
        <v>0</v>
      </c>
      <c r="O4919" s="276">
        <f t="shared" si="153"/>
        <v>18.7</v>
      </c>
      <c r="P4919" s="276">
        <f>IF(O4919&lt;($G$6-1),Lähteandmed!$E$45*1.2*1.005*(($G$6-1)-O4919),0)</f>
        <v>0</v>
      </c>
    </row>
    <row r="4920" spans="2:16">
      <c r="B4920" s="113">
        <v>4916</v>
      </c>
      <c r="C4920" s="113">
        <v>18.7</v>
      </c>
      <c r="D4920" s="276" t="str">
        <f t="shared" si="152"/>
        <v>0</v>
      </c>
      <c r="L4920" s="114">
        <f>IF(C4920&lt;$G$6,Lähteandmed!$E$45*1.2*1.005*($G$6-O4920),0)</f>
        <v>0</v>
      </c>
      <c r="M4920" s="276" t="str">
        <f>IF(($G$4-Lähteandmed!$H$45*(Kraadpäevad!$G$4-Kraadpäevad!C4920))&gt;Lähteandmed!$I$45,($G$4-Lähteandmed!$H$45*(Kraadpäevad!$G$4-Kraadpäevad!C4920)),Lähteandmed!$I$45)</f>
        <v/>
      </c>
      <c r="N4920" s="114">
        <f>IFERROR(($G$4-M4920)/($G$4-C4920),Lähteandmed!$H$45)</f>
        <v>0</v>
      </c>
      <c r="O4920" s="276">
        <f t="shared" si="153"/>
        <v>18.7</v>
      </c>
      <c r="P4920" s="276">
        <f>IF(O4920&lt;($G$6-1),Lähteandmed!$E$45*1.2*1.005*(($G$6-1)-O4920),0)</f>
        <v>0</v>
      </c>
    </row>
    <row r="4921" spans="2:16">
      <c r="B4921" s="113">
        <v>4917</v>
      </c>
      <c r="C4921" s="113">
        <v>18.8</v>
      </c>
      <c r="D4921" s="276" t="str">
        <f t="shared" si="152"/>
        <v>0</v>
      </c>
      <c r="L4921" s="114">
        <f>IF(C4921&lt;$G$6,Lähteandmed!$E$45*1.2*1.005*($G$6-O4921),0)</f>
        <v>0</v>
      </c>
      <c r="M4921" s="276" t="str">
        <f>IF(($G$4-Lähteandmed!$H$45*(Kraadpäevad!$G$4-Kraadpäevad!C4921))&gt;Lähteandmed!$I$45,($G$4-Lähteandmed!$H$45*(Kraadpäevad!$G$4-Kraadpäevad!C4921)),Lähteandmed!$I$45)</f>
        <v/>
      </c>
      <c r="N4921" s="114">
        <f>IFERROR(($G$4-M4921)/($G$4-C4921),Lähteandmed!$H$45)</f>
        <v>0</v>
      </c>
      <c r="O4921" s="276">
        <f t="shared" si="153"/>
        <v>18.8</v>
      </c>
      <c r="P4921" s="276">
        <f>IF(O4921&lt;($G$6-1),Lähteandmed!$E$45*1.2*1.005*(($G$6-1)-O4921),0)</f>
        <v>0</v>
      </c>
    </row>
    <row r="4922" spans="2:16">
      <c r="B4922" s="113">
        <v>4918</v>
      </c>
      <c r="C4922" s="113">
        <v>17.2</v>
      </c>
      <c r="D4922" s="276" t="str">
        <f t="shared" si="152"/>
        <v>0</v>
      </c>
      <c r="L4922" s="114">
        <f>IF(C4922&lt;$G$6,Lähteandmed!$E$45*1.2*1.005*($G$6-O4922),0)</f>
        <v>1.4020473600000012</v>
      </c>
      <c r="M4922" s="276" t="str">
        <f>IF(($G$4-Lähteandmed!$H$45*(Kraadpäevad!$G$4-Kraadpäevad!C4922))&gt;Lähteandmed!$I$45,($G$4-Lähteandmed!$H$45*(Kraadpäevad!$G$4-Kraadpäevad!C4922)),Lähteandmed!$I$45)</f>
        <v/>
      </c>
      <c r="N4922" s="114">
        <f>IFERROR(($G$4-M4922)/($G$4-C4922),Lähteandmed!$H$45)</f>
        <v>0</v>
      </c>
      <c r="O4922" s="276">
        <f t="shared" si="153"/>
        <v>17.2</v>
      </c>
      <c r="P4922" s="276">
        <f>IF(O4922&lt;($G$6-1),Lähteandmed!$E$45*1.2*1.005*(($G$6-1)-O4922),0)</f>
        <v>0</v>
      </c>
    </row>
    <row r="4923" spans="2:16">
      <c r="B4923" s="113">
        <v>4919</v>
      </c>
      <c r="C4923" s="113">
        <v>15.7</v>
      </c>
      <c r="D4923" s="276" t="str">
        <f t="shared" si="152"/>
        <v>0</v>
      </c>
      <c r="L4923" s="114">
        <f>IF(C4923&lt;$G$6,Lähteandmed!$E$45*1.2*1.005*($G$6-O4923),0)</f>
        <v>4.0308861600000006</v>
      </c>
      <c r="M4923" s="276" t="str">
        <f>IF(($G$4-Lähteandmed!$H$45*(Kraadpäevad!$G$4-Kraadpäevad!C4923))&gt;Lähteandmed!$I$45,($G$4-Lähteandmed!$H$45*(Kraadpäevad!$G$4-Kraadpäevad!C4923)),Lähteandmed!$I$45)</f>
        <v/>
      </c>
      <c r="N4923" s="114">
        <f>IFERROR(($G$4-M4923)/($G$4-C4923),Lähteandmed!$H$45)</f>
        <v>0</v>
      </c>
      <c r="O4923" s="276">
        <f t="shared" si="153"/>
        <v>15.7</v>
      </c>
      <c r="P4923" s="276">
        <f>IF(O4923&lt;($G$6-1),Lähteandmed!$E$45*1.2*1.005*(($G$6-1)-O4923),0)</f>
        <v>2.2783269600000011</v>
      </c>
    </row>
    <row r="4924" spans="2:16">
      <c r="B4924" s="113">
        <v>4920</v>
      </c>
      <c r="C4924" s="113">
        <v>14.1</v>
      </c>
      <c r="D4924" s="276" t="str">
        <f t="shared" si="152"/>
        <v>0</v>
      </c>
      <c r="L4924" s="114">
        <f>IF(C4924&lt;$G$6,Lähteandmed!$E$45*1.2*1.005*($G$6-O4924),0)</f>
        <v>6.8349808799999998</v>
      </c>
      <c r="M4924" s="276" t="str">
        <f>IF(($G$4-Lähteandmed!$H$45*(Kraadpäevad!$G$4-Kraadpäevad!C4924))&gt;Lähteandmed!$I$45,($G$4-Lähteandmed!$H$45*(Kraadpäevad!$G$4-Kraadpäevad!C4924)),Lähteandmed!$I$45)</f>
        <v/>
      </c>
      <c r="N4924" s="114">
        <f>IFERROR(($G$4-M4924)/($G$4-C4924),Lähteandmed!$H$45)</f>
        <v>0</v>
      </c>
      <c r="O4924" s="276">
        <f t="shared" si="153"/>
        <v>14.1</v>
      </c>
      <c r="P4924" s="276">
        <f>IF(O4924&lt;($G$6-1),Lähteandmed!$E$45*1.2*1.005*(($G$6-1)-O4924),0)</f>
        <v>5.0824216800000004</v>
      </c>
    </row>
    <row r="4925" spans="2:16">
      <c r="B4925" s="113">
        <v>4921</v>
      </c>
      <c r="C4925" s="113">
        <v>13.7</v>
      </c>
      <c r="D4925" s="276" t="str">
        <f t="shared" si="152"/>
        <v>0</v>
      </c>
      <c r="L4925" s="114">
        <f>IF(C4925&lt;$G$6,Lähteandmed!$E$45*1.2*1.005*($G$6-O4925),0)</f>
        <v>7.5360045600000003</v>
      </c>
      <c r="M4925" s="276" t="str">
        <f>IF(($G$4-Lähteandmed!$H$45*(Kraadpäevad!$G$4-Kraadpäevad!C4925))&gt;Lähteandmed!$I$45,($G$4-Lähteandmed!$H$45*(Kraadpäevad!$G$4-Kraadpäevad!C4925)),Lähteandmed!$I$45)</f>
        <v/>
      </c>
      <c r="N4925" s="114">
        <f>IFERROR(($G$4-M4925)/($G$4-C4925),Lähteandmed!$H$45)</f>
        <v>0</v>
      </c>
      <c r="O4925" s="276">
        <f t="shared" si="153"/>
        <v>13.7</v>
      </c>
      <c r="P4925" s="276">
        <f>IF(O4925&lt;($G$6-1),Lähteandmed!$E$45*1.2*1.005*(($G$6-1)-O4925),0)</f>
        <v>5.7834453600000009</v>
      </c>
    </row>
    <row r="4926" spans="2:16">
      <c r="B4926" s="113">
        <v>4922</v>
      </c>
      <c r="C4926" s="113">
        <v>13.3</v>
      </c>
      <c r="D4926" s="276" t="str">
        <f t="shared" si="152"/>
        <v>0</v>
      </c>
      <c r="L4926" s="114">
        <f>IF(C4926&lt;$G$6,Lähteandmed!$E$45*1.2*1.005*($G$6-O4926),0)</f>
        <v>8.237028239999999</v>
      </c>
      <c r="M4926" s="276" t="str">
        <f>IF(($G$4-Lähteandmed!$H$45*(Kraadpäevad!$G$4-Kraadpäevad!C4926))&gt;Lähteandmed!$I$45,($G$4-Lähteandmed!$H$45*(Kraadpäevad!$G$4-Kraadpäevad!C4926)),Lähteandmed!$I$45)</f>
        <v/>
      </c>
      <c r="N4926" s="114">
        <f>IFERROR(($G$4-M4926)/($G$4-C4926),Lähteandmed!$H$45)</f>
        <v>0</v>
      </c>
      <c r="O4926" s="276">
        <f t="shared" si="153"/>
        <v>13.3</v>
      </c>
      <c r="P4926" s="276">
        <f>IF(O4926&lt;($G$6-1),Lähteandmed!$E$45*1.2*1.005*(($G$6-1)-O4926),0)</f>
        <v>6.4844690399999987</v>
      </c>
    </row>
    <row r="4927" spans="2:16">
      <c r="B4927" s="113">
        <v>4923</v>
      </c>
      <c r="C4927" s="113">
        <v>12.9</v>
      </c>
      <c r="D4927" s="276" t="str">
        <f t="shared" si="152"/>
        <v>0</v>
      </c>
      <c r="L4927" s="114">
        <f>IF(C4927&lt;$G$6,Lähteandmed!$E$45*1.2*1.005*($G$6-O4927),0)</f>
        <v>8.9380519199999995</v>
      </c>
      <c r="M4927" s="276" t="str">
        <f>IF(($G$4-Lähteandmed!$H$45*(Kraadpäevad!$G$4-Kraadpäevad!C4927))&gt;Lähteandmed!$I$45,($G$4-Lähteandmed!$H$45*(Kraadpäevad!$G$4-Kraadpäevad!C4927)),Lähteandmed!$I$45)</f>
        <v/>
      </c>
      <c r="N4927" s="114">
        <f>IFERROR(($G$4-M4927)/($G$4-C4927),Lähteandmed!$H$45)</f>
        <v>0</v>
      </c>
      <c r="O4927" s="276">
        <f t="shared" si="153"/>
        <v>12.9</v>
      </c>
      <c r="P4927" s="276">
        <f>IF(O4927&lt;($G$6-1),Lähteandmed!$E$45*1.2*1.005*(($G$6-1)-O4927),0)</f>
        <v>7.1854927199999992</v>
      </c>
    </row>
    <row r="4928" spans="2:16">
      <c r="B4928" s="113">
        <v>4924</v>
      </c>
      <c r="C4928" s="113">
        <v>12.6</v>
      </c>
      <c r="D4928" s="276" t="str">
        <f t="shared" si="152"/>
        <v>0</v>
      </c>
      <c r="L4928" s="114">
        <f>IF(C4928&lt;$G$6,Lähteandmed!$E$45*1.2*1.005*($G$6-O4928),0)</f>
        <v>9.4638196800000003</v>
      </c>
      <c r="M4928" s="276" t="str">
        <f>IF(($G$4-Lähteandmed!$H$45*(Kraadpäevad!$G$4-Kraadpäevad!C4928))&gt;Lähteandmed!$I$45,($G$4-Lähteandmed!$H$45*(Kraadpäevad!$G$4-Kraadpäevad!C4928)),Lähteandmed!$I$45)</f>
        <v/>
      </c>
      <c r="N4928" s="114">
        <f>IFERROR(($G$4-M4928)/($G$4-C4928),Lähteandmed!$H$45)</f>
        <v>0</v>
      </c>
      <c r="O4928" s="276">
        <f t="shared" si="153"/>
        <v>12.6</v>
      </c>
      <c r="P4928" s="276">
        <f>IF(O4928&lt;($G$6-1),Lähteandmed!$E$45*1.2*1.005*(($G$6-1)-O4928),0)</f>
        <v>7.71126048</v>
      </c>
    </row>
    <row r="4929" spans="2:16">
      <c r="B4929" s="113">
        <v>4925</v>
      </c>
      <c r="C4929" s="113">
        <v>12.3</v>
      </c>
      <c r="D4929" s="276" t="str">
        <f t="shared" si="152"/>
        <v>0</v>
      </c>
      <c r="L4929" s="114">
        <f>IF(C4929&lt;$G$6,Lähteandmed!$E$45*1.2*1.005*($G$6-O4929),0)</f>
        <v>9.9895874399999975</v>
      </c>
      <c r="M4929" s="276" t="str">
        <f>IF(($G$4-Lähteandmed!$H$45*(Kraadpäevad!$G$4-Kraadpäevad!C4929))&gt;Lähteandmed!$I$45,($G$4-Lähteandmed!$H$45*(Kraadpäevad!$G$4-Kraadpäevad!C4929)),Lähteandmed!$I$45)</f>
        <v/>
      </c>
      <c r="N4929" s="114">
        <f>IFERROR(($G$4-M4929)/($G$4-C4929),Lähteandmed!$H$45)</f>
        <v>0</v>
      </c>
      <c r="O4929" s="276">
        <f t="shared" si="153"/>
        <v>12.3</v>
      </c>
      <c r="P4929" s="276">
        <f>IF(O4929&lt;($G$6-1),Lähteandmed!$E$45*1.2*1.005*(($G$6-1)-O4929),0)</f>
        <v>8.237028239999999</v>
      </c>
    </row>
    <row r="4930" spans="2:16">
      <c r="B4930" s="113">
        <v>4926</v>
      </c>
      <c r="C4930" s="113">
        <v>12</v>
      </c>
      <c r="D4930" s="276" t="str">
        <f t="shared" si="152"/>
        <v>0</v>
      </c>
      <c r="L4930" s="114">
        <f>IF(C4930&lt;$G$6,Lähteandmed!$E$45*1.2*1.005*($G$6-O4930),0)</f>
        <v>10.515355199999998</v>
      </c>
      <c r="M4930" s="276" t="str">
        <f>IF(($G$4-Lähteandmed!$H$45*(Kraadpäevad!$G$4-Kraadpäevad!C4930))&gt;Lähteandmed!$I$45,($G$4-Lähteandmed!$H$45*(Kraadpäevad!$G$4-Kraadpäevad!C4930)),Lähteandmed!$I$45)</f>
        <v/>
      </c>
      <c r="N4930" s="114">
        <f>IFERROR(($G$4-M4930)/($G$4-C4930),Lähteandmed!$H$45)</f>
        <v>0</v>
      </c>
      <c r="O4930" s="276">
        <f t="shared" si="153"/>
        <v>12</v>
      </c>
      <c r="P4930" s="276">
        <f>IF(O4930&lt;($G$6-1),Lähteandmed!$E$45*1.2*1.005*(($G$6-1)-O4930),0)</f>
        <v>8.7627959999999998</v>
      </c>
    </row>
    <row r="4931" spans="2:16">
      <c r="B4931" s="113">
        <v>4927</v>
      </c>
      <c r="C4931" s="113">
        <v>13</v>
      </c>
      <c r="D4931" s="276" t="str">
        <f t="shared" si="152"/>
        <v>0</v>
      </c>
      <c r="L4931" s="114">
        <f>IF(C4931&lt;$G$6,Lähteandmed!$E$45*1.2*1.005*($G$6-O4931),0)</f>
        <v>8.7627959999999998</v>
      </c>
      <c r="M4931" s="276" t="str">
        <f>IF(($G$4-Lähteandmed!$H$45*(Kraadpäevad!$G$4-Kraadpäevad!C4931))&gt;Lähteandmed!$I$45,($G$4-Lähteandmed!$H$45*(Kraadpäevad!$G$4-Kraadpäevad!C4931)),Lähteandmed!$I$45)</f>
        <v/>
      </c>
      <c r="N4931" s="114">
        <f>IFERROR(($G$4-M4931)/($G$4-C4931),Lähteandmed!$H$45)</f>
        <v>0</v>
      </c>
      <c r="O4931" s="276">
        <f t="shared" si="153"/>
        <v>13</v>
      </c>
      <c r="P4931" s="276">
        <f>IF(O4931&lt;($G$6-1),Lähteandmed!$E$45*1.2*1.005*(($G$6-1)-O4931),0)</f>
        <v>7.0102367999999995</v>
      </c>
    </row>
    <row r="4932" spans="2:16">
      <c r="B4932" s="113">
        <v>4928</v>
      </c>
      <c r="C4932" s="113">
        <v>13.9</v>
      </c>
      <c r="D4932" s="276" t="str">
        <f t="shared" ref="D4932:D4995" si="154">IFERROR(IF($G$5-C4932&gt;0,$G$5-C4932,"0"),0)</f>
        <v>0</v>
      </c>
      <c r="L4932" s="114">
        <f>IF(C4932&lt;$G$6,Lähteandmed!$E$45*1.2*1.005*($G$6-O4932),0)</f>
        <v>7.1854927199999992</v>
      </c>
      <c r="M4932" s="276" t="str">
        <f>IF(($G$4-Lähteandmed!$H$45*(Kraadpäevad!$G$4-Kraadpäevad!C4932))&gt;Lähteandmed!$I$45,($G$4-Lähteandmed!$H$45*(Kraadpäevad!$G$4-Kraadpäevad!C4932)),Lähteandmed!$I$45)</f>
        <v/>
      </c>
      <c r="N4932" s="114">
        <f>IFERROR(($G$4-M4932)/($G$4-C4932),Lähteandmed!$H$45)</f>
        <v>0</v>
      </c>
      <c r="O4932" s="276">
        <f t="shared" ref="O4932:O4995" si="155">N4932*($G$4-C4932)+C4932</f>
        <v>13.9</v>
      </c>
      <c r="P4932" s="276">
        <f>IF(O4932&lt;($G$6-1),Lähteandmed!$E$45*1.2*1.005*(($G$6-1)-O4932),0)</f>
        <v>5.4329335199999989</v>
      </c>
    </row>
    <row r="4933" spans="2:16">
      <c r="B4933" s="113">
        <v>4929</v>
      </c>
      <c r="C4933" s="113">
        <v>14.9</v>
      </c>
      <c r="D4933" s="276" t="str">
        <f t="shared" si="154"/>
        <v>0</v>
      </c>
      <c r="L4933" s="114">
        <f>IF(C4933&lt;$G$6,Lähteandmed!$E$45*1.2*1.005*($G$6-O4933),0)</f>
        <v>5.4329335199999989</v>
      </c>
      <c r="M4933" s="276" t="str">
        <f>IF(($G$4-Lähteandmed!$H$45*(Kraadpäevad!$G$4-Kraadpäevad!C4933))&gt;Lähteandmed!$I$45,($G$4-Lähteandmed!$H$45*(Kraadpäevad!$G$4-Kraadpäevad!C4933)),Lähteandmed!$I$45)</f>
        <v/>
      </c>
      <c r="N4933" s="114">
        <f>IFERROR(($G$4-M4933)/($G$4-C4933),Lähteandmed!$H$45)</f>
        <v>0</v>
      </c>
      <c r="O4933" s="276">
        <f t="shared" si="155"/>
        <v>14.9</v>
      </c>
      <c r="P4933" s="276">
        <f>IF(O4933&lt;($G$6-1),Lähteandmed!$E$45*1.2*1.005*(($G$6-1)-O4933),0)</f>
        <v>3.680374319999999</v>
      </c>
    </row>
    <row r="4934" spans="2:16">
      <c r="B4934" s="113">
        <v>4930</v>
      </c>
      <c r="C4934" s="113">
        <v>16.100000000000001</v>
      </c>
      <c r="D4934" s="276" t="str">
        <f t="shared" si="154"/>
        <v>0</v>
      </c>
      <c r="L4934" s="114">
        <f>IF(C4934&lt;$G$6,Lähteandmed!$E$45*1.2*1.005*($G$6-O4934),0)</f>
        <v>3.3298624799999974</v>
      </c>
      <c r="M4934" s="276" t="str">
        <f>IF(($G$4-Lähteandmed!$H$45*(Kraadpäevad!$G$4-Kraadpäevad!C4934))&gt;Lähteandmed!$I$45,($G$4-Lähteandmed!$H$45*(Kraadpäevad!$G$4-Kraadpäevad!C4934)),Lähteandmed!$I$45)</f>
        <v/>
      </c>
      <c r="N4934" s="114">
        <f>IFERROR(($G$4-M4934)/($G$4-C4934),Lähteandmed!$H$45)</f>
        <v>0</v>
      </c>
      <c r="O4934" s="276">
        <f t="shared" si="155"/>
        <v>16.100000000000001</v>
      </c>
      <c r="P4934" s="276">
        <f>IF(O4934&lt;($G$6-1),Lähteandmed!$E$45*1.2*1.005*(($G$6-1)-O4934),0)</f>
        <v>1.5773032799999973</v>
      </c>
    </row>
    <row r="4935" spans="2:16">
      <c r="B4935" s="113">
        <v>4931</v>
      </c>
      <c r="C4935" s="113">
        <v>17.3</v>
      </c>
      <c r="D4935" s="276" t="str">
        <f t="shared" si="154"/>
        <v>0</v>
      </c>
      <c r="L4935" s="114">
        <f>IF(C4935&lt;$G$6,Lähteandmed!$E$45*1.2*1.005*($G$6-O4935),0)</f>
        <v>1.2267914399999986</v>
      </c>
      <c r="M4935" s="276" t="str">
        <f>IF(($G$4-Lähteandmed!$H$45*(Kraadpäevad!$G$4-Kraadpäevad!C4935))&gt;Lähteandmed!$I$45,($G$4-Lähteandmed!$H$45*(Kraadpäevad!$G$4-Kraadpäevad!C4935)),Lähteandmed!$I$45)</f>
        <v/>
      </c>
      <c r="N4935" s="114">
        <f>IFERROR(($G$4-M4935)/($G$4-C4935),Lähteandmed!$H$45)</f>
        <v>0</v>
      </c>
      <c r="O4935" s="276">
        <f t="shared" si="155"/>
        <v>17.3</v>
      </c>
      <c r="P4935" s="276">
        <f>IF(O4935&lt;($G$6-1),Lähteandmed!$E$45*1.2*1.005*(($G$6-1)-O4935),0)</f>
        <v>0</v>
      </c>
    </row>
    <row r="4936" spans="2:16">
      <c r="B4936" s="113">
        <v>4932</v>
      </c>
      <c r="C4936" s="113">
        <v>18.5</v>
      </c>
      <c r="D4936" s="276" t="str">
        <f t="shared" si="154"/>
        <v>0</v>
      </c>
      <c r="L4936" s="114">
        <f>IF(C4936&lt;$G$6,Lähteandmed!$E$45*1.2*1.005*($G$6-O4936),0)</f>
        <v>0</v>
      </c>
      <c r="M4936" s="276" t="str">
        <f>IF(($G$4-Lähteandmed!$H$45*(Kraadpäevad!$G$4-Kraadpäevad!C4936))&gt;Lähteandmed!$I$45,($G$4-Lähteandmed!$H$45*(Kraadpäevad!$G$4-Kraadpäevad!C4936)),Lähteandmed!$I$45)</f>
        <v/>
      </c>
      <c r="N4936" s="114">
        <f>IFERROR(($G$4-M4936)/($G$4-C4936),Lähteandmed!$H$45)</f>
        <v>0</v>
      </c>
      <c r="O4936" s="276">
        <f t="shared" si="155"/>
        <v>18.5</v>
      </c>
      <c r="P4936" s="276">
        <f>IF(O4936&lt;($G$6-1),Lähteandmed!$E$45*1.2*1.005*(($G$6-1)-O4936),0)</f>
        <v>0</v>
      </c>
    </row>
    <row r="4937" spans="2:16">
      <c r="B4937" s="113">
        <v>4933</v>
      </c>
      <c r="C4937" s="113">
        <v>18.100000000000001</v>
      </c>
      <c r="D4937" s="276" t="str">
        <f t="shared" si="154"/>
        <v>0</v>
      </c>
      <c r="L4937" s="114">
        <f>IF(C4937&lt;$G$6,Lähteandmed!$E$45*1.2*1.005*($G$6-O4937),0)</f>
        <v>0</v>
      </c>
      <c r="M4937" s="276" t="str">
        <f>IF(($G$4-Lähteandmed!$H$45*(Kraadpäevad!$G$4-Kraadpäevad!C4937))&gt;Lähteandmed!$I$45,($G$4-Lähteandmed!$H$45*(Kraadpäevad!$G$4-Kraadpäevad!C4937)),Lähteandmed!$I$45)</f>
        <v/>
      </c>
      <c r="N4937" s="114">
        <f>IFERROR(($G$4-M4937)/($G$4-C4937),Lähteandmed!$H$45)</f>
        <v>0</v>
      </c>
      <c r="O4937" s="276">
        <f t="shared" si="155"/>
        <v>18.100000000000001</v>
      </c>
      <c r="P4937" s="276">
        <f>IF(O4937&lt;($G$6-1),Lähteandmed!$E$45*1.2*1.005*(($G$6-1)-O4937),0)</f>
        <v>0</v>
      </c>
    </row>
    <row r="4938" spans="2:16">
      <c r="B4938" s="113">
        <v>4934</v>
      </c>
      <c r="C4938" s="113">
        <v>17.8</v>
      </c>
      <c r="D4938" s="276" t="str">
        <f t="shared" si="154"/>
        <v>0</v>
      </c>
      <c r="L4938" s="114">
        <f>IF(C4938&lt;$G$6,Lähteandmed!$E$45*1.2*1.005*($G$6-O4938),0)</f>
        <v>0.35051183999999874</v>
      </c>
      <c r="M4938" s="276" t="str">
        <f>IF(($G$4-Lähteandmed!$H$45*(Kraadpäevad!$G$4-Kraadpäevad!C4938))&gt;Lähteandmed!$I$45,($G$4-Lähteandmed!$H$45*(Kraadpäevad!$G$4-Kraadpäevad!C4938)),Lähteandmed!$I$45)</f>
        <v/>
      </c>
      <c r="N4938" s="114">
        <f>IFERROR(($G$4-M4938)/($G$4-C4938),Lähteandmed!$H$45)</f>
        <v>0</v>
      </c>
      <c r="O4938" s="276">
        <f t="shared" si="155"/>
        <v>17.8</v>
      </c>
      <c r="P4938" s="276">
        <f>IF(O4938&lt;($G$6-1),Lähteandmed!$E$45*1.2*1.005*(($G$6-1)-O4938),0)</f>
        <v>0</v>
      </c>
    </row>
    <row r="4939" spans="2:16">
      <c r="B4939" s="113">
        <v>4935</v>
      </c>
      <c r="C4939" s="113">
        <v>17.399999999999999</v>
      </c>
      <c r="D4939" s="276" t="str">
        <f t="shared" si="154"/>
        <v>0</v>
      </c>
      <c r="L4939" s="114">
        <f>IF(C4939&lt;$G$6,Lähteandmed!$E$45*1.2*1.005*($G$6-O4939),0)</f>
        <v>1.0515355200000025</v>
      </c>
      <c r="M4939" s="276" t="str">
        <f>IF(($G$4-Lähteandmed!$H$45*(Kraadpäevad!$G$4-Kraadpäevad!C4939))&gt;Lähteandmed!$I$45,($G$4-Lähteandmed!$H$45*(Kraadpäevad!$G$4-Kraadpäevad!C4939)),Lähteandmed!$I$45)</f>
        <v/>
      </c>
      <c r="N4939" s="114">
        <f>IFERROR(($G$4-M4939)/($G$4-C4939),Lähteandmed!$H$45)</f>
        <v>0</v>
      </c>
      <c r="O4939" s="276">
        <f t="shared" si="155"/>
        <v>17.399999999999999</v>
      </c>
      <c r="P4939" s="276">
        <f>IF(O4939&lt;($G$6-1),Lähteandmed!$E$45*1.2*1.005*(($G$6-1)-O4939),0)</f>
        <v>0</v>
      </c>
    </row>
    <row r="4940" spans="2:16">
      <c r="B4940" s="113">
        <v>4936</v>
      </c>
      <c r="C4940" s="113">
        <v>18</v>
      </c>
      <c r="D4940" s="276" t="str">
        <f t="shared" si="154"/>
        <v>0</v>
      </c>
      <c r="L4940" s="114">
        <f>IF(C4940&lt;$G$6,Lähteandmed!$E$45*1.2*1.005*($G$6-O4940),0)</f>
        <v>0</v>
      </c>
      <c r="M4940" s="276" t="str">
        <f>IF(($G$4-Lähteandmed!$H$45*(Kraadpäevad!$G$4-Kraadpäevad!C4940))&gt;Lähteandmed!$I$45,($G$4-Lähteandmed!$H$45*(Kraadpäevad!$G$4-Kraadpäevad!C4940)),Lähteandmed!$I$45)</f>
        <v/>
      </c>
      <c r="N4940" s="114">
        <f>IFERROR(($G$4-M4940)/($G$4-C4940),Lähteandmed!$H$45)</f>
        <v>0</v>
      </c>
      <c r="O4940" s="276">
        <f t="shared" si="155"/>
        <v>18</v>
      </c>
      <c r="P4940" s="276">
        <f>IF(O4940&lt;($G$6-1),Lähteandmed!$E$45*1.2*1.005*(($G$6-1)-O4940),0)</f>
        <v>0</v>
      </c>
    </row>
    <row r="4941" spans="2:16">
      <c r="B4941" s="113">
        <v>4937</v>
      </c>
      <c r="C4941" s="113">
        <v>18.5</v>
      </c>
      <c r="D4941" s="276" t="str">
        <f t="shared" si="154"/>
        <v>0</v>
      </c>
      <c r="L4941" s="114">
        <f>IF(C4941&lt;$G$6,Lähteandmed!$E$45*1.2*1.005*($G$6-O4941),0)</f>
        <v>0</v>
      </c>
      <c r="M4941" s="276" t="str">
        <f>IF(($G$4-Lähteandmed!$H$45*(Kraadpäevad!$G$4-Kraadpäevad!C4941))&gt;Lähteandmed!$I$45,($G$4-Lähteandmed!$H$45*(Kraadpäevad!$G$4-Kraadpäevad!C4941)),Lähteandmed!$I$45)</f>
        <v/>
      </c>
      <c r="N4941" s="114">
        <f>IFERROR(($G$4-M4941)/($G$4-C4941),Lähteandmed!$H$45)</f>
        <v>0</v>
      </c>
      <c r="O4941" s="276">
        <f t="shared" si="155"/>
        <v>18.5</v>
      </c>
      <c r="P4941" s="276">
        <f>IF(O4941&lt;($G$6-1),Lähteandmed!$E$45*1.2*1.005*(($G$6-1)-O4941),0)</f>
        <v>0</v>
      </c>
    </row>
    <row r="4942" spans="2:16">
      <c r="B4942" s="113">
        <v>4938</v>
      </c>
      <c r="C4942" s="113">
        <v>19.100000000000001</v>
      </c>
      <c r="D4942" s="276" t="str">
        <f t="shared" si="154"/>
        <v>0</v>
      </c>
      <c r="L4942" s="114">
        <f>IF(C4942&lt;$G$6,Lähteandmed!$E$45*1.2*1.005*($G$6-O4942),0)</f>
        <v>0</v>
      </c>
      <c r="M4942" s="276" t="str">
        <f>IF(($G$4-Lähteandmed!$H$45*(Kraadpäevad!$G$4-Kraadpäevad!C4942))&gt;Lähteandmed!$I$45,($G$4-Lähteandmed!$H$45*(Kraadpäevad!$G$4-Kraadpäevad!C4942)),Lähteandmed!$I$45)</f>
        <v/>
      </c>
      <c r="N4942" s="114">
        <f>IFERROR(($G$4-M4942)/($G$4-C4942),Lähteandmed!$H$45)</f>
        <v>0</v>
      </c>
      <c r="O4942" s="276">
        <f t="shared" si="155"/>
        <v>19.100000000000001</v>
      </c>
      <c r="P4942" s="276">
        <f>IF(O4942&lt;($G$6-1),Lähteandmed!$E$45*1.2*1.005*(($G$6-1)-O4942),0)</f>
        <v>0</v>
      </c>
    </row>
    <row r="4943" spans="2:16">
      <c r="B4943" s="113">
        <v>4939</v>
      </c>
      <c r="C4943" s="113">
        <v>18.5</v>
      </c>
      <c r="D4943" s="276" t="str">
        <f t="shared" si="154"/>
        <v>0</v>
      </c>
      <c r="L4943" s="114">
        <f>IF(C4943&lt;$G$6,Lähteandmed!$E$45*1.2*1.005*($G$6-O4943),0)</f>
        <v>0</v>
      </c>
      <c r="M4943" s="276" t="str">
        <f>IF(($G$4-Lähteandmed!$H$45*(Kraadpäevad!$G$4-Kraadpäevad!C4943))&gt;Lähteandmed!$I$45,($G$4-Lähteandmed!$H$45*(Kraadpäevad!$G$4-Kraadpäevad!C4943)),Lähteandmed!$I$45)</f>
        <v/>
      </c>
      <c r="N4943" s="114">
        <f>IFERROR(($G$4-M4943)/($G$4-C4943),Lähteandmed!$H$45)</f>
        <v>0</v>
      </c>
      <c r="O4943" s="276">
        <f t="shared" si="155"/>
        <v>18.5</v>
      </c>
      <c r="P4943" s="276">
        <f>IF(O4943&lt;($G$6-1),Lähteandmed!$E$45*1.2*1.005*(($G$6-1)-O4943),0)</f>
        <v>0</v>
      </c>
    </row>
    <row r="4944" spans="2:16">
      <c r="B4944" s="113">
        <v>4940</v>
      </c>
      <c r="C4944" s="113">
        <v>18</v>
      </c>
      <c r="D4944" s="276" t="str">
        <f t="shared" si="154"/>
        <v>0</v>
      </c>
      <c r="L4944" s="114">
        <f>IF(C4944&lt;$G$6,Lähteandmed!$E$45*1.2*1.005*($G$6-O4944),0)</f>
        <v>0</v>
      </c>
      <c r="M4944" s="276" t="str">
        <f>IF(($G$4-Lähteandmed!$H$45*(Kraadpäevad!$G$4-Kraadpäevad!C4944))&gt;Lähteandmed!$I$45,($G$4-Lähteandmed!$H$45*(Kraadpäevad!$G$4-Kraadpäevad!C4944)),Lähteandmed!$I$45)</f>
        <v/>
      </c>
      <c r="N4944" s="114">
        <f>IFERROR(($G$4-M4944)/($G$4-C4944),Lähteandmed!$H$45)</f>
        <v>0</v>
      </c>
      <c r="O4944" s="276">
        <f t="shared" si="155"/>
        <v>18</v>
      </c>
      <c r="P4944" s="276">
        <f>IF(O4944&lt;($G$6-1),Lähteandmed!$E$45*1.2*1.005*(($G$6-1)-O4944),0)</f>
        <v>0</v>
      </c>
    </row>
    <row r="4945" spans="2:16">
      <c r="B4945" s="113">
        <v>4941</v>
      </c>
      <c r="C4945" s="113">
        <v>17.399999999999999</v>
      </c>
      <c r="D4945" s="276" t="str">
        <f t="shared" si="154"/>
        <v>0</v>
      </c>
      <c r="L4945" s="114">
        <f>IF(C4945&lt;$G$6,Lähteandmed!$E$45*1.2*1.005*($G$6-O4945),0)</f>
        <v>1.0515355200000025</v>
      </c>
      <c r="M4945" s="276" t="str">
        <f>IF(($G$4-Lähteandmed!$H$45*(Kraadpäevad!$G$4-Kraadpäevad!C4945))&gt;Lähteandmed!$I$45,($G$4-Lähteandmed!$H$45*(Kraadpäevad!$G$4-Kraadpäevad!C4945)),Lähteandmed!$I$45)</f>
        <v/>
      </c>
      <c r="N4945" s="114">
        <f>IFERROR(($G$4-M4945)/($G$4-C4945),Lähteandmed!$H$45)</f>
        <v>0</v>
      </c>
      <c r="O4945" s="276">
        <f t="shared" si="155"/>
        <v>17.399999999999999</v>
      </c>
      <c r="P4945" s="276">
        <f>IF(O4945&lt;($G$6-1),Lähteandmed!$E$45*1.2*1.005*(($G$6-1)-O4945),0)</f>
        <v>0</v>
      </c>
    </row>
    <row r="4946" spans="2:16">
      <c r="B4946" s="113">
        <v>4942</v>
      </c>
      <c r="C4946" s="113">
        <v>15.7</v>
      </c>
      <c r="D4946" s="276" t="str">
        <f t="shared" si="154"/>
        <v>0</v>
      </c>
      <c r="L4946" s="114">
        <f>IF(C4946&lt;$G$6,Lähteandmed!$E$45*1.2*1.005*($G$6-O4946),0)</f>
        <v>4.0308861600000006</v>
      </c>
      <c r="M4946" s="276" t="str">
        <f>IF(($G$4-Lähteandmed!$H$45*(Kraadpäevad!$G$4-Kraadpäevad!C4946))&gt;Lähteandmed!$I$45,($G$4-Lähteandmed!$H$45*(Kraadpäevad!$G$4-Kraadpäevad!C4946)),Lähteandmed!$I$45)</f>
        <v/>
      </c>
      <c r="N4946" s="114">
        <f>IFERROR(($G$4-M4946)/($G$4-C4946),Lähteandmed!$H$45)</f>
        <v>0</v>
      </c>
      <c r="O4946" s="276">
        <f t="shared" si="155"/>
        <v>15.7</v>
      </c>
      <c r="P4946" s="276">
        <f>IF(O4946&lt;($G$6-1),Lähteandmed!$E$45*1.2*1.005*(($G$6-1)-O4946),0)</f>
        <v>2.2783269600000011</v>
      </c>
    </row>
    <row r="4947" spans="2:16">
      <c r="B4947" s="113">
        <v>4943</v>
      </c>
      <c r="C4947" s="113">
        <v>13.9</v>
      </c>
      <c r="D4947" s="276" t="str">
        <f t="shared" si="154"/>
        <v>0</v>
      </c>
      <c r="L4947" s="114">
        <f>IF(C4947&lt;$G$6,Lähteandmed!$E$45*1.2*1.005*($G$6-O4947),0)</f>
        <v>7.1854927199999992</v>
      </c>
      <c r="M4947" s="276" t="str">
        <f>IF(($G$4-Lähteandmed!$H$45*(Kraadpäevad!$G$4-Kraadpäevad!C4947))&gt;Lähteandmed!$I$45,($G$4-Lähteandmed!$H$45*(Kraadpäevad!$G$4-Kraadpäevad!C4947)),Lähteandmed!$I$45)</f>
        <v/>
      </c>
      <c r="N4947" s="114">
        <f>IFERROR(($G$4-M4947)/($G$4-C4947),Lähteandmed!$H$45)</f>
        <v>0</v>
      </c>
      <c r="O4947" s="276">
        <f t="shared" si="155"/>
        <v>13.9</v>
      </c>
      <c r="P4947" s="276">
        <f>IF(O4947&lt;($G$6-1),Lähteandmed!$E$45*1.2*1.005*(($G$6-1)-O4947),0)</f>
        <v>5.4329335199999989</v>
      </c>
    </row>
    <row r="4948" spans="2:16">
      <c r="B4948" s="113">
        <v>4944</v>
      </c>
      <c r="C4948" s="113">
        <v>12.2</v>
      </c>
      <c r="D4948" s="276" t="str">
        <f t="shared" si="154"/>
        <v>0</v>
      </c>
      <c r="L4948" s="114">
        <f>IF(C4948&lt;$G$6,Lähteandmed!$E$45*1.2*1.005*($G$6-O4948),0)</f>
        <v>10.164843360000001</v>
      </c>
      <c r="M4948" s="276" t="str">
        <f>IF(($G$4-Lähteandmed!$H$45*(Kraadpäevad!$G$4-Kraadpäevad!C4948))&gt;Lähteandmed!$I$45,($G$4-Lähteandmed!$H$45*(Kraadpäevad!$G$4-Kraadpäevad!C4948)),Lähteandmed!$I$45)</f>
        <v/>
      </c>
      <c r="N4948" s="114">
        <f>IFERROR(($G$4-M4948)/($G$4-C4948),Lähteandmed!$H$45)</f>
        <v>0</v>
      </c>
      <c r="O4948" s="276">
        <f t="shared" si="155"/>
        <v>12.2</v>
      </c>
      <c r="P4948" s="276">
        <f>IF(O4948&lt;($G$6-1),Lähteandmed!$E$45*1.2*1.005*(($G$6-1)-O4948),0)</f>
        <v>8.4122841600000005</v>
      </c>
    </row>
    <row r="4949" spans="2:16">
      <c r="B4949" s="113">
        <v>4945</v>
      </c>
      <c r="C4949" s="113">
        <v>12.5</v>
      </c>
      <c r="D4949" s="276" t="str">
        <f t="shared" si="154"/>
        <v>0</v>
      </c>
      <c r="L4949" s="114">
        <f>IF(C4949&lt;$G$6,Lähteandmed!$E$45*1.2*1.005*($G$6-O4949),0)</f>
        <v>9.6390756</v>
      </c>
      <c r="M4949" s="276" t="str">
        <f>IF(($G$4-Lähteandmed!$H$45*(Kraadpäevad!$G$4-Kraadpäevad!C4949))&gt;Lähteandmed!$I$45,($G$4-Lähteandmed!$H$45*(Kraadpäevad!$G$4-Kraadpäevad!C4949)),Lähteandmed!$I$45)</f>
        <v/>
      </c>
      <c r="N4949" s="114">
        <f>IFERROR(($G$4-M4949)/($G$4-C4949),Lähteandmed!$H$45)</f>
        <v>0</v>
      </c>
      <c r="O4949" s="276">
        <f t="shared" si="155"/>
        <v>12.5</v>
      </c>
      <c r="P4949" s="276">
        <f>IF(O4949&lt;($G$6-1),Lähteandmed!$E$45*1.2*1.005*(($G$6-1)-O4949),0)</f>
        <v>7.8865163999999996</v>
      </c>
    </row>
    <row r="4950" spans="2:16">
      <c r="B4950" s="113">
        <v>4946</v>
      </c>
      <c r="C4950" s="113">
        <v>12.8</v>
      </c>
      <c r="D4950" s="276" t="str">
        <f t="shared" si="154"/>
        <v>0</v>
      </c>
      <c r="L4950" s="114">
        <f>IF(C4950&lt;$G$6,Lähteandmed!$E$45*1.2*1.005*($G$6-O4950),0)</f>
        <v>9.1133078399999974</v>
      </c>
      <c r="M4950" s="276" t="str">
        <f>IF(($G$4-Lähteandmed!$H$45*(Kraadpäevad!$G$4-Kraadpäevad!C4950))&gt;Lähteandmed!$I$45,($G$4-Lähteandmed!$H$45*(Kraadpäevad!$G$4-Kraadpäevad!C4950)),Lähteandmed!$I$45)</f>
        <v/>
      </c>
      <c r="N4950" s="114">
        <f>IFERROR(($G$4-M4950)/($G$4-C4950),Lähteandmed!$H$45)</f>
        <v>0</v>
      </c>
      <c r="O4950" s="276">
        <f t="shared" si="155"/>
        <v>12.8</v>
      </c>
      <c r="P4950" s="276">
        <f>IF(O4950&lt;($G$6-1),Lähteandmed!$E$45*1.2*1.005*(($G$6-1)-O4950),0)</f>
        <v>7.360748639999998</v>
      </c>
    </row>
    <row r="4951" spans="2:16">
      <c r="B4951" s="113">
        <v>4947</v>
      </c>
      <c r="C4951" s="113">
        <v>13.1</v>
      </c>
      <c r="D4951" s="276" t="str">
        <f t="shared" si="154"/>
        <v>0</v>
      </c>
      <c r="L4951" s="114">
        <f>IF(C4951&lt;$G$6,Lähteandmed!$E$45*1.2*1.005*($G$6-O4951),0)</f>
        <v>8.5875400800000001</v>
      </c>
      <c r="M4951" s="276" t="str">
        <f>IF(($G$4-Lähteandmed!$H$45*(Kraadpäevad!$G$4-Kraadpäevad!C4951))&gt;Lähteandmed!$I$45,($G$4-Lähteandmed!$H$45*(Kraadpäevad!$G$4-Kraadpäevad!C4951)),Lähteandmed!$I$45)</f>
        <v/>
      </c>
      <c r="N4951" s="114">
        <f>IFERROR(($G$4-M4951)/($G$4-C4951),Lähteandmed!$H$45)</f>
        <v>0</v>
      </c>
      <c r="O4951" s="276">
        <f t="shared" si="155"/>
        <v>13.1</v>
      </c>
      <c r="P4951" s="276">
        <f>IF(O4951&lt;($G$6-1),Lähteandmed!$E$45*1.2*1.005*(($G$6-1)-O4951),0)</f>
        <v>6.8349808799999998</v>
      </c>
    </row>
    <row r="4952" spans="2:16">
      <c r="B4952" s="113">
        <v>4948</v>
      </c>
      <c r="C4952" s="113">
        <v>12.6</v>
      </c>
      <c r="D4952" s="276" t="str">
        <f t="shared" si="154"/>
        <v>0</v>
      </c>
      <c r="L4952" s="114">
        <f>IF(C4952&lt;$G$6,Lähteandmed!$E$45*1.2*1.005*($G$6-O4952),0)</f>
        <v>9.4638196800000003</v>
      </c>
      <c r="M4952" s="276" t="str">
        <f>IF(($G$4-Lähteandmed!$H$45*(Kraadpäevad!$G$4-Kraadpäevad!C4952))&gt;Lähteandmed!$I$45,($G$4-Lähteandmed!$H$45*(Kraadpäevad!$G$4-Kraadpäevad!C4952)),Lähteandmed!$I$45)</f>
        <v/>
      </c>
      <c r="N4952" s="114">
        <f>IFERROR(($G$4-M4952)/($G$4-C4952),Lähteandmed!$H$45)</f>
        <v>0</v>
      </c>
      <c r="O4952" s="276">
        <f t="shared" si="155"/>
        <v>12.6</v>
      </c>
      <c r="P4952" s="276">
        <f>IF(O4952&lt;($G$6-1),Lähteandmed!$E$45*1.2*1.005*(($G$6-1)-O4952),0)</f>
        <v>7.71126048</v>
      </c>
    </row>
    <row r="4953" spans="2:16">
      <c r="B4953" s="113">
        <v>4949</v>
      </c>
      <c r="C4953" s="113">
        <v>12.1</v>
      </c>
      <c r="D4953" s="276" t="str">
        <f t="shared" si="154"/>
        <v>0</v>
      </c>
      <c r="L4953" s="114">
        <f>IF(C4953&lt;$G$6,Lähteandmed!$E$45*1.2*1.005*($G$6-O4953),0)</f>
        <v>10.34009928</v>
      </c>
      <c r="M4953" s="276" t="str">
        <f>IF(($G$4-Lähteandmed!$H$45*(Kraadpäevad!$G$4-Kraadpäevad!C4953))&gt;Lähteandmed!$I$45,($G$4-Lähteandmed!$H$45*(Kraadpäevad!$G$4-Kraadpäevad!C4953)),Lähteandmed!$I$45)</f>
        <v/>
      </c>
      <c r="N4953" s="114">
        <f>IFERROR(($G$4-M4953)/($G$4-C4953),Lähteandmed!$H$45)</f>
        <v>0</v>
      </c>
      <c r="O4953" s="276">
        <f t="shared" si="155"/>
        <v>12.1</v>
      </c>
      <c r="P4953" s="276">
        <f>IF(O4953&lt;($G$6-1),Lähteandmed!$E$45*1.2*1.005*(($G$6-1)-O4953),0)</f>
        <v>8.5875400800000001</v>
      </c>
    </row>
    <row r="4954" spans="2:16">
      <c r="B4954" s="113">
        <v>4950</v>
      </c>
      <c r="C4954" s="113">
        <v>11.6</v>
      </c>
      <c r="D4954" s="276" t="str">
        <f t="shared" si="154"/>
        <v>0</v>
      </c>
      <c r="L4954" s="114">
        <f>IF(C4954&lt;$G$6,Lähteandmed!$E$45*1.2*1.005*($G$6-O4954),0)</f>
        <v>11.216378880000001</v>
      </c>
      <c r="M4954" s="276" t="str">
        <f>IF(($G$4-Lähteandmed!$H$45*(Kraadpäevad!$G$4-Kraadpäevad!C4954))&gt;Lähteandmed!$I$45,($G$4-Lähteandmed!$H$45*(Kraadpäevad!$G$4-Kraadpäevad!C4954)),Lähteandmed!$I$45)</f>
        <v/>
      </c>
      <c r="N4954" s="114">
        <f>IFERROR(($G$4-M4954)/($G$4-C4954),Lähteandmed!$H$45)</f>
        <v>0</v>
      </c>
      <c r="O4954" s="276">
        <f t="shared" si="155"/>
        <v>11.6</v>
      </c>
      <c r="P4954" s="276">
        <f>IF(O4954&lt;($G$6-1),Lähteandmed!$E$45*1.2*1.005*(($G$6-1)-O4954),0)</f>
        <v>9.4638196800000003</v>
      </c>
    </row>
    <row r="4955" spans="2:16">
      <c r="B4955" s="113">
        <v>4951</v>
      </c>
      <c r="C4955" s="113">
        <v>13</v>
      </c>
      <c r="D4955" s="276" t="str">
        <f t="shared" si="154"/>
        <v>0</v>
      </c>
      <c r="L4955" s="114">
        <f>IF(C4955&lt;$G$6,Lähteandmed!$E$45*1.2*1.005*($G$6-O4955),0)</f>
        <v>8.7627959999999998</v>
      </c>
      <c r="M4955" s="276" t="str">
        <f>IF(($G$4-Lähteandmed!$H$45*(Kraadpäevad!$G$4-Kraadpäevad!C4955))&gt;Lähteandmed!$I$45,($G$4-Lähteandmed!$H$45*(Kraadpäevad!$G$4-Kraadpäevad!C4955)),Lähteandmed!$I$45)</f>
        <v/>
      </c>
      <c r="N4955" s="114">
        <f>IFERROR(($G$4-M4955)/($G$4-C4955),Lähteandmed!$H$45)</f>
        <v>0</v>
      </c>
      <c r="O4955" s="276">
        <f t="shared" si="155"/>
        <v>13</v>
      </c>
      <c r="P4955" s="276">
        <f>IF(O4955&lt;($G$6-1),Lähteandmed!$E$45*1.2*1.005*(($G$6-1)-O4955),0)</f>
        <v>7.0102367999999995</v>
      </c>
    </row>
    <row r="4956" spans="2:16">
      <c r="B4956" s="113">
        <v>4952</v>
      </c>
      <c r="C4956" s="113">
        <v>14.5</v>
      </c>
      <c r="D4956" s="276" t="str">
        <f t="shared" si="154"/>
        <v>0</v>
      </c>
      <c r="L4956" s="114">
        <f>IF(C4956&lt;$G$6,Lähteandmed!$E$45*1.2*1.005*($G$6-O4956),0)</f>
        <v>6.1339571999999993</v>
      </c>
      <c r="M4956" s="276" t="str">
        <f>IF(($G$4-Lähteandmed!$H$45*(Kraadpäevad!$G$4-Kraadpäevad!C4956))&gt;Lähteandmed!$I$45,($G$4-Lähteandmed!$H$45*(Kraadpäevad!$G$4-Kraadpäevad!C4956)),Lähteandmed!$I$45)</f>
        <v/>
      </c>
      <c r="N4956" s="114">
        <f>IFERROR(($G$4-M4956)/($G$4-C4956),Lähteandmed!$H$45)</f>
        <v>0</v>
      </c>
      <c r="O4956" s="276">
        <f t="shared" si="155"/>
        <v>14.5</v>
      </c>
      <c r="P4956" s="276">
        <f>IF(O4956&lt;($G$6-1),Lähteandmed!$E$45*1.2*1.005*(($G$6-1)-O4956),0)</f>
        <v>4.3813979999999999</v>
      </c>
    </row>
    <row r="4957" spans="2:16">
      <c r="B4957" s="113">
        <v>4953</v>
      </c>
      <c r="C4957" s="113">
        <v>15.9</v>
      </c>
      <c r="D4957" s="276" t="str">
        <f t="shared" si="154"/>
        <v>0</v>
      </c>
      <c r="L4957" s="114">
        <f>IF(C4957&lt;$G$6,Lähteandmed!$E$45*1.2*1.005*($G$6-O4957),0)</f>
        <v>3.680374319999999</v>
      </c>
      <c r="M4957" s="276" t="str">
        <f>IF(($G$4-Lähteandmed!$H$45*(Kraadpäevad!$G$4-Kraadpäevad!C4957))&gt;Lähteandmed!$I$45,($G$4-Lähteandmed!$H$45*(Kraadpäevad!$G$4-Kraadpäevad!C4957)),Lähteandmed!$I$45)</f>
        <v/>
      </c>
      <c r="N4957" s="114">
        <f>IFERROR(($G$4-M4957)/($G$4-C4957),Lähteandmed!$H$45)</f>
        <v>0</v>
      </c>
      <c r="O4957" s="276">
        <f t="shared" si="155"/>
        <v>15.9</v>
      </c>
      <c r="P4957" s="276">
        <f>IF(O4957&lt;($G$6-1),Lähteandmed!$E$45*1.2*1.005*(($G$6-1)-O4957),0)</f>
        <v>1.9278151199999993</v>
      </c>
    </row>
    <row r="4958" spans="2:16">
      <c r="B4958" s="113">
        <v>4954</v>
      </c>
      <c r="C4958" s="113">
        <v>16.600000000000001</v>
      </c>
      <c r="D4958" s="276" t="str">
        <f t="shared" si="154"/>
        <v>0</v>
      </c>
      <c r="L4958" s="114">
        <f>IF(C4958&lt;$G$6,Lähteandmed!$E$45*1.2*1.005*($G$6-O4958),0)</f>
        <v>2.4535828799999972</v>
      </c>
      <c r="M4958" s="276" t="str">
        <f>IF(($G$4-Lähteandmed!$H$45*(Kraadpäevad!$G$4-Kraadpäevad!C4958))&gt;Lähteandmed!$I$45,($G$4-Lähteandmed!$H$45*(Kraadpäevad!$G$4-Kraadpäevad!C4958)),Lähteandmed!$I$45)</f>
        <v/>
      </c>
      <c r="N4958" s="114">
        <f>IFERROR(($G$4-M4958)/($G$4-C4958),Lähteandmed!$H$45)</f>
        <v>0</v>
      </c>
      <c r="O4958" s="276">
        <f t="shared" si="155"/>
        <v>16.600000000000001</v>
      </c>
      <c r="P4958" s="276">
        <f>IF(O4958&lt;($G$6-1),Lähteandmed!$E$45*1.2*1.005*(($G$6-1)-O4958),0)</f>
        <v>0.70102367999999748</v>
      </c>
    </row>
    <row r="4959" spans="2:16">
      <c r="B4959" s="113">
        <v>4955</v>
      </c>
      <c r="C4959" s="113">
        <v>17.399999999999999</v>
      </c>
      <c r="D4959" s="276" t="str">
        <f t="shared" si="154"/>
        <v>0</v>
      </c>
      <c r="L4959" s="114">
        <f>IF(C4959&lt;$G$6,Lähteandmed!$E$45*1.2*1.005*($G$6-O4959),0)</f>
        <v>1.0515355200000025</v>
      </c>
      <c r="M4959" s="276" t="str">
        <f>IF(($G$4-Lähteandmed!$H$45*(Kraadpäevad!$G$4-Kraadpäevad!C4959))&gt;Lähteandmed!$I$45,($G$4-Lähteandmed!$H$45*(Kraadpäevad!$G$4-Kraadpäevad!C4959)),Lähteandmed!$I$45)</f>
        <v/>
      </c>
      <c r="N4959" s="114">
        <f>IFERROR(($G$4-M4959)/($G$4-C4959),Lähteandmed!$H$45)</f>
        <v>0</v>
      </c>
      <c r="O4959" s="276">
        <f t="shared" si="155"/>
        <v>17.399999999999999</v>
      </c>
      <c r="P4959" s="276">
        <f>IF(O4959&lt;($G$6-1),Lähteandmed!$E$45*1.2*1.005*(($G$6-1)-O4959),0)</f>
        <v>0</v>
      </c>
    </row>
    <row r="4960" spans="2:16">
      <c r="B4960" s="113">
        <v>4956</v>
      </c>
      <c r="C4960" s="113">
        <v>18.100000000000001</v>
      </c>
      <c r="D4960" s="276" t="str">
        <f t="shared" si="154"/>
        <v>0</v>
      </c>
      <c r="L4960" s="114">
        <f>IF(C4960&lt;$G$6,Lähteandmed!$E$45*1.2*1.005*($G$6-O4960),0)</f>
        <v>0</v>
      </c>
      <c r="M4960" s="276" t="str">
        <f>IF(($G$4-Lähteandmed!$H$45*(Kraadpäevad!$G$4-Kraadpäevad!C4960))&gt;Lähteandmed!$I$45,($G$4-Lähteandmed!$H$45*(Kraadpäevad!$G$4-Kraadpäevad!C4960)),Lähteandmed!$I$45)</f>
        <v/>
      </c>
      <c r="N4960" s="114">
        <f>IFERROR(($G$4-M4960)/($G$4-C4960),Lähteandmed!$H$45)</f>
        <v>0</v>
      </c>
      <c r="O4960" s="276">
        <f t="shared" si="155"/>
        <v>18.100000000000001</v>
      </c>
      <c r="P4960" s="276">
        <f>IF(O4960&lt;($G$6-1),Lähteandmed!$E$45*1.2*1.005*(($G$6-1)-O4960),0)</f>
        <v>0</v>
      </c>
    </row>
    <row r="4961" spans="2:16">
      <c r="B4961" s="113">
        <v>4957</v>
      </c>
      <c r="C4961" s="113">
        <v>18.399999999999999</v>
      </c>
      <c r="D4961" s="276" t="str">
        <f t="shared" si="154"/>
        <v>0</v>
      </c>
      <c r="L4961" s="114">
        <f>IF(C4961&lt;$G$6,Lähteandmed!$E$45*1.2*1.005*($G$6-O4961),0)</f>
        <v>0</v>
      </c>
      <c r="M4961" s="276" t="str">
        <f>IF(($G$4-Lähteandmed!$H$45*(Kraadpäevad!$G$4-Kraadpäevad!C4961))&gt;Lähteandmed!$I$45,($G$4-Lähteandmed!$H$45*(Kraadpäevad!$G$4-Kraadpäevad!C4961)),Lähteandmed!$I$45)</f>
        <v/>
      </c>
      <c r="N4961" s="114">
        <f>IFERROR(($G$4-M4961)/($G$4-C4961),Lähteandmed!$H$45)</f>
        <v>0</v>
      </c>
      <c r="O4961" s="276">
        <f t="shared" si="155"/>
        <v>18.399999999999999</v>
      </c>
      <c r="P4961" s="276">
        <f>IF(O4961&lt;($G$6-1),Lähteandmed!$E$45*1.2*1.005*(($G$6-1)-O4961),0)</f>
        <v>0</v>
      </c>
    </row>
    <row r="4962" spans="2:16">
      <c r="B4962" s="113">
        <v>4958</v>
      </c>
      <c r="C4962" s="113">
        <v>18.8</v>
      </c>
      <c r="D4962" s="276" t="str">
        <f t="shared" si="154"/>
        <v>0</v>
      </c>
      <c r="L4962" s="114">
        <f>IF(C4962&lt;$G$6,Lähteandmed!$E$45*1.2*1.005*($G$6-O4962),0)</f>
        <v>0</v>
      </c>
      <c r="M4962" s="276" t="str">
        <f>IF(($G$4-Lähteandmed!$H$45*(Kraadpäevad!$G$4-Kraadpäevad!C4962))&gt;Lähteandmed!$I$45,($G$4-Lähteandmed!$H$45*(Kraadpäevad!$G$4-Kraadpäevad!C4962)),Lähteandmed!$I$45)</f>
        <v/>
      </c>
      <c r="N4962" s="114">
        <f>IFERROR(($G$4-M4962)/($G$4-C4962),Lähteandmed!$H$45)</f>
        <v>0</v>
      </c>
      <c r="O4962" s="276">
        <f t="shared" si="155"/>
        <v>18.8</v>
      </c>
      <c r="P4962" s="276">
        <f>IF(O4962&lt;($G$6-1),Lähteandmed!$E$45*1.2*1.005*(($G$6-1)-O4962),0)</f>
        <v>0</v>
      </c>
    </row>
    <row r="4963" spans="2:16">
      <c r="B4963" s="113">
        <v>4959</v>
      </c>
      <c r="C4963" s="113">
        <v>19.100000000000001</v>
      </c>
      <c r="D4963" s="276" t="str">
        <f t="shared" si="154"/>
        <v>0</v>
      </c>
      <c r="L4963" s="114">
        <f>IF(C4963&lt;$G$6,Lähteandmed!$E$45*1.2*1.005*($G$6-O4963),0)</f>
        <v>0</v>
      </c>
      <c r="M4963" s="276" t="str">
        <f>IF(($G$4-Lähteandmed!$H$45*(Kraadpäevad!$G$4-Kraadpäevad!C4963))&gt;Lähteandmed!$I$45,($G$4-Lähteandmed!$H$45*(Kraadpäevad!$G$4-Kraadpäevad!C4963)),Lähteandmed!$I$45)</f>
        <v/>
      </c>
      <c r="N4963" s="114">
        <f>IFERROR(($G$4-M4963)/($G$4-C4963),Lähteandmed!$H$45)</f>
        <v>0</v>
      </c>
      <c r="O4963" s="276">
        <f t="shared" si="155"/>
        <v>19.100000000000001</v>
      </c>
      <c r="P4963" s="276">
        <f>IF(O4963&lt;($G$6-1),Lähteandmed!$E$45*1.2*1.005*(($G$6-1)-O4963),0)</f>
        <v>0</v>
      </c>
    </row>
    <row r="4964" spans="2:16">
      <c r="B4964" s="113">
        <v>4960</v>
      </c>
      <c r="C4964" s="113">
        <v>18.8</v>
      </c>
      <c r="D4964" s="276" t="str">
        <f t="shared" si="154"/>
        <v>0</v>
      </c>
      <c r="L4964" s="114">
        <f>IF(C4964&lt;$G$6,Lähteandmed!$E$45*1.2*1.005*($G$6-O4964),0)</f>
        <v>0</v>
      </c>
      <c r="M4964" s="276" t="str">
        <f>IF(($G$4-Lähteandmed!$H$45*(Kraadpäevad!$G$4-Kraadpäevad!C4964))&gt;Lähteandmed!$I$45,($G$4-Lähteandmed!$H$45*(Kraadpäevad!$G$4-Kraadpäevad!C4964)),Lähteandmed!$I$45)</f>
        <v/>
      </c>
      <c r="N4964" s="114">
        <f>IFERROR(($G$4-M4964)/($G$4-C4964),Lähteandmed!$H$45)</f>
        <v>0</v>
      </c>
      <c r="O4964" s="276">
        <f t="shared" si="155"/>
        <v>18.8</v>
      </c>
      <c r="P4964" s="276">
        <f>IF(O4964&lt;($G$6-1),Lähteandmed!$E$45*1.2*1.005*(($G$6-1)-O4964),0)</f>
        <v>0</v>
      </c>
    </row>
    <row r="4965" spans="2:16">
      <c r="B4965" s="113">
        <v>4961</v>
      </c>
      <c r="C4965" s="113">
        <v>18.600000000000001</v>
      </c>
      <c r="D4965" s="276" t="str">
        <f t="shared" si="154"/>
        <v>0</v>
      </c>
      <c r="L4965" s="114">
        <f>IF(C4965&lt;$G$6,Lähteandmed!$E$45*1.2*1.005*($G$6-O4965),0)</f>
        <v>0</v>
      </c>
      <c r="M4965" s="276" t="str">
        <f>IF(($G$4-Lähteandmed!$H$45*(Kraadpäevad!$G$4-Kraadpäevad!C4965))&gt;Lähteandmed!$I$45,($G$4-Lähteandmed!$H$45*(Kraadpäevad!$G$4-Kraadpäevad!C4965)),Lähteandmed!$I$45)</f>
        <v/>
      </c>
      <c r="N4965" s="114">
        <f>IFERROR(($G$4-M4965)/($G$4-C4965),Lähteandmed!$H$45)</f>
        <v>0</v>
      </c>
      <c r="O4965" s="276">
        <f t="shared" si="155"/>
        <v>18.600000000000001</v>
      </c>
      <c r="P4965" s="276">
        <f>IF(O4965&lt;($G$6-1),Lähteandmed!$E$45*1.2*1.005*(($G$6-1)-O4965),0)</f>
        <v>0</v>
      </c>
    </row>
    <row r="4966" spans="2:16">
      <c r="B4966" s="113">
        <v>4962</v>
      </c>
      <c r="C4966" s="113">
        <v>18.3</v>
      </c>
      <c r="D4966" s="276" t="str">
        <f t="shared" si="154"/>
        <v>0</v>
      </c>
      <c r="L4966" s="114">
        <f>IF(C4966&lt;$G$6,Lähteandmed!$E$45*1.2*1.005*($G$6-O4966),0)</f>
        <v>0</v>
      </c>
      <c r="M4966" s="276" t="str">
        <f>IF(($G$4-Lähteandmed!$H$45*(Kraadpäevad!$G$4-Kraadpäevad!C4966))&gt;Lähteandmed!$I$45,($G$4-Lähteandmed!$H$45*(Kraadpäevad!$G$4-Kraadpäevad!C4966)),Lähteandmed!$I$45)</f>
        <v/>
      </c>
      <c r="N4966" s="114">
        <f>IFERROR(($G$4-M4966)/($G$4-C4966),Lähteandmed!$H$45)</f>
        <v>0</v>
      </c>
      <c r="O4966" s="276">
        <f t="shared" si="155"/>
        <v>18.3</v>
      </c>
      <c r="P4966" s="276">
        <f>IF(O4966&lt;($G$6-1),Lähteandmed!$E$45*1.2*1.005*(($G$6-1)-O4966),0)</f>
        <v>0</v>
      </c>
    </row>
    <row r="4967" spans="2:16">
      <c r="B4967" s="113">
        <v>4963</v>
      </c>
      <c r="C4967" s="113">
        <v>17.600000000000001</v>
      </c>
      <c r="D4967" s="276" t="str">
        <f t="shared" si="154"/>
        <v>0</v>
      </c>
      <c r="L4967" s="114">
        <f>IF(C4967&lt;$G$6,Lähteandmed!$E$45*1.2*1.005*($G$6-O4967),0)</f>
        <v>0.70102367999999748</v>
      </c>
      <c r="M4967" s="276" t="str">
        <f>IF(($G$4-Lähteandmed!$H$45*(Kraadpäevad!$G$4-Kraadpäevad!C4967))&gt;Lähteandmed!$I$45,($G$4-Lähteandmed!$H$45*(Kraadpäevad!$G$4-Kraadpäevad!C4967)),Lähteandmed!$I$45)</f>
        <v/>
      </c>
      <c r="N4967" s="114">
        <f>IFERROR(($G$4-M4967)/($G$4-C4967),Lähteandmed!$H$45)</f>
        <v>0</v>
      </c>
      <c r="O4967" s="276">
        <f t="shared" si="155"/>
        <v>17.600000000000001</v>
      </c>
      <c r="P4967" s="276">
        <f>IF(O4967&lt;($G$6-1),Lähteandmed!$E$45*1.2*1.005*(($G$6-1)-O4967),0)</f>
        <v>0</v>
      </c>
    </row>
    <row r="4968" spans="2:16">
      <c r="B4968" s="113">
        <v>4964</v>
      </c>
      <c r="C4968" s="113">
        <v>16.899999999999999</v>
      </c>
      <c r="D4968" s="276" t="str">
        <f t="shared" si="154"/>
        <v>0</v>
      </c>
      <c r="L4968" s="114">
        <f>IF(C4968&lt;$G$6,Lähteandmed!$E$45*1.2*1.005*($G$6-O4968),0)</f>
        <v>1.9278151200000024</v>
      </c>
      <c r="M4968" s="276" t="str">
        <f>IF(($G$4-Lähteandmed!$H$45*(Kraadpäevad!$G$4-Kraadpäevad!C4968))&gt;Lähteandmed!$I$45,($G$4-Lähteandmed!$H$45*(Kraadpäevad!$G$4-Kraadpäevad!C4968)),Lähteandmed!$I$45)</f>
        <v/>
      </c>
      <c r="N4968" s="114">
        <f>IFERROR(($G$4-M4968)/($G$4-C4968),Lähteandmed!$H$45)</f>
        <v>0</v>
      </c>
      <c r="O4968" s="276">
        <f t="shared" si="155"/>
        <v>16.899999999999999</v>
      </c>
      <c r="P4968" s="276">
        <f>IF(O4968&lt;($G$6-1),Lähteandmed!$E$45*1.2*1.005*(($G$6-1)-O4968),0)</f>
        <v>0.17525592000000248</v>
      </c>
    </row>
    <row r="4969" spans="2:16">
      <c r="B4969" s="113">
        <v>4965</v>
      </c>
      <c r="C4969" s="113">
        <v>16.2</v>
      </c>
      <c r="D4969" s="276" t="str">
        <f t="shared" si="154"/>
        <v>0</v>
      </c>
      <c r="L4969" s="114">
        <f>IF(C4969&lt;$G$6,Lähteandmed!$E$45*1.2*1.005*($G$6-O4969),0)</f>
        <v>3.1546065600000008</v>
      </c>
      <c r="M4969" s="276" t="str">
        <f>IF(($G$4-Lähteandmed!$H$45*(Kraadpäevad!$G$4-Kraadpäevad!C4969))&gt;Lähteandmed!$I$45,($G$4-Lähteandmed!$H$45*(Kraadpäevad!$G$4-Kraadpäevad!C4969)),Lähteandmed!$I$45)</f>
        <v/>
      </c>
      <c r="N4969" s="114">
        <f>IFERROR(($G$4-M4969)/($G$4-C4969),Lähteandmed!$H$45)</f>
        <v>0</v>
      </c>
      <c r="O4969" s="276">
        <f t="shared" si="155"/>
        <v>16.2</v>
      </c>
      <c r="P4969" s="276">
        <f>IF(O4969&lt;($G$6-1),Lähteandmed!$E$45*1.2*1.005*(($G$6-1)-O4969),0)</f>
        <v>1.4020473600000012</v>
      </c>
    </row>
    <row r="4970" spans="2:16">
      <c r="B4970" s="113">
        <v>4966</v>
      </c>
      <c r="C4970" s="113">
        <v>15.5</v>
      </c>
      <c r="D4970" s="276" t="str">
        <f t="shared" si="154"/>
        <v>0</v>
      </c>
      <c r="L4970" s="114">
        <f>IF(C4970&lt;$G$6,Lähteandmed!$E$45*1.2*1.005*($G$6-O4970),0)</f>
        <v>4.3813979999999999</v>
      </c>
      <c r="M4970" s="276" t="str">
        <f>IF(($G$4-Lähteandmed!$H$45*(Kraadpäevad!$G$4-Kraadpäevad!C4970))&gt;Lähteandmed!$I$45,($G$4-Lähteandmed!$H$45*(Kraadpäevad!$G$4-Kraadpäevad!C4970)),Lähteandmed!$I$45)</f>
        <v/>
      </c>
      <c r="N4970" s="114">
        <f>IFERROR(($G$4-M4970)/($G$4-C4970),Lähteandmed!$H$45)</f>
        <v>0</v>
      </c>
      <c r="O4970" s="276">
        <f t="shared" si="155"/>
        <v>15.5</v>
      </c>
      <c r="P4970" s="276">
        <f>IF(O4970&lt;($G$6-1),Lähteandmed!$E$45*1.2*1.005*(($G$6-1)-O4970),0)</f>
        <v>2.6288387999999996</v>
      </c>
    </row>
    <row r="4971" spans="2:16">
      <c r="B4971" s="113">
        <v>4967</v>
      </c>
      <c r="C4971" s="113">
        <v>14.7</v>
      </c>
      <c r="D4971" s="276" t="str">
        <f t="shared" si="154"/>
        <v>0</v>
      </c>
      <c r="L4971" s="114">
        <f>IF(C4971&lt;$G$6,Lähteandmed!$E$45*1.2*1.005*($G$6-O4971),0)</f>
        <v>5.7834453600000009</v>
      </c>
      <c r="M4971" s="276" t="str">
        <f>IF(($G$4-Lähteandmed!$H$45*(Kraadpäevad!$G$4-Kraadpäevad!C4971))&gt;Lähteandmed!$I$45,($G$4-Lähteandmed!$H$45*(Kraadpäevad!$G$4-Kraadpäevad!C4971)),Lähteandmed!$I$45)</f>
        <v/>
      </c>
      <c r="N4971" s="114">
        <f>IFERROR(($G$4-M4971)/($G$4-C4971),Lähteandmed!$H$45)</f>
        <v>0</v>
      </c>
      <c r="O4971" s="276">
        <f t="shared" si="155"/>
        <v>14.7</v>
      </c>
      <c r="P4971" s="276">
        <f>IF(O4971&lt;($G$6-1),Lähteandmed!$E$45*1.2*1.005*(($G$6-1)-O4971),0)</f>
        <v>4.0308861600000006</v>
      </c>
    </row>
    <row r="4972" spans="2:16">
      <c r="B4972" s="113">
        <v>4968</v>
      </c>
      <c r="C4972" s="113">
        <v>14</v>
      </c>
      <c r="D4972" s="276" t="str">
        <f t="shared" si="154"/>
        <v>0</v>
      </c>
      <c r="L4972" s="114">
        <f>IF(C4972&lt;$G$6,Lähteandmed!$E$45*1.2*1.005*($G$6-O4972),0)</f>
        <v>7.0102367999999995</v>
      </c>
      <c r="M4972" s="276" t="str">
        <f>IF(($G$4-Lähteandmed!$H$45*(Kraadpäevad!$G$4-Kraadpäevad!C4972))&gt;Lähteandmed!$I$45,($G$4-Lähteandmed!$H$45*(Kraadpäevad!$G$4-Kraadpäevad!C4972)),Lähteandmed!$I$45)</f>
        <v/>
      </c>
      <c r="N4972" s="114">
        <f>IFERROR(($G$4-M4972)/($G$4-C4972),Lähteandmed!$H$45)</f>
        <v>0</v>
      </c>
      <c r="O4972" s="276">
        <f t="shared" si="155"/>
        <v>14</v>
      </c>
      <c r="P4972" s="276">
        <f>IF(O4972&lt;($G$6-1),Lähteandmed!$E$45*1.2*1.005*(($G$6-1)-O4972),0)</f>
        <v>5.2576775999999992</v>
      </c>
    </row>
    <row r="4973" spans="2:16">
      <c r="B4973" s="113">
        <v>4969</v>
      </c>
      <c r="C4973" s="113">
        <v>13.7</v>
      </c>
      <c r="D4973" s="276" t="str">
        <f t="shared" si="154"/>
        <v>0</v>
      </c>
      <c r="L4973" s="114">
        <f>IF(C4973&lt;$G$6,Lähteandmed!$E$45*1.2*1.005*($G$6-O4973),0)</f>
        <v>7.5360045600000003</v>
      </c>
      <c r="M4973" s="276" t="str">
        <f>IF(($G$4-Lähteandmed!$H$45*(Kraadpäevad!$G$4-Kraadpäevad!C4973))&gt;Lähteandmed!$I$45,($G$4-Lähteandmed!$H$45*(Kraadpäevad!$G$4-Kraadpäevad!C4973)),Lähteandmed!$I$45)</f>
        <v/>
      </c>
      <c r="N4973" s="114">
        <f>IFERROR(($G$4-M4973)/($G$4-C4973),Lähteandmed!$H$45)</f>
        <v>0</v>
      </c>
      <c r="O4973" s="276">
        <f t="shared" si="155"/>
        <v>13.7</v>
      </c>
      <c r="P4973" s="276">
        <f>IF(O4973&lt;($G$6-1),Lähteandmed!$E$45*1.2*1.005*(($G$6-1)-O4973),0)</f>
        <v>5.7834453600000009</v>
      </c>
    </row>
    <row r="4974" spans="2:16">
      <c r="B4974" s="113">
        <v>4970</v>
      </c>
      <c r="C4974" s="113">
        <v>13.5</v>
      </c>
      <c r="D4974" s="276" t="str">
        <f t="shared" si="154"/>
        <v>0</v>
      </c>
      <c r="L4974" s="114">
        <f>IF(C4974&lt;$G$6,Lähteandmed!$E$45*1.2*1.005*($G$6-O4974),0)</f>
        <v>7.8865163999999996</v>
      </c>
      <c r="M4974" s="276" t="str">
        <f>IF(($G$4-Lähteandmed!$H$45*(Kraadpäevad!$G$4-Kraadpäevad!C4974))&gt;Lähteandmed!$I$45,($G$4-Lähteandmed!$H$45*(Kraadpäevad!$G$4-Kraadpäevad!C4974)),Lähteandmed!$I$45)</f>
        <v/>
      </c>
      <c r="N4974" s="114">
        <f>IFERROR(($G$4-M4974)/($G$4-C4974),Lähteandmed!$H$45)</f>
        <v>0</v>
      </c>
      <c r="O4974" s="276">
        <f t="shared" si="155"/>
        <v>13.5</v>
      </c>
      <c r="P4974" s="276">
        <f>IF(O4974&lt;($G$6-1),Lähteandmed!$E$45*1.2*1.005*(($G$6-1)-O4974),0)</f>
        <v>6.1339571999999993</v>
      </c>
    </row>
    <row r="4975" spans="2:16">
      <c r="B4975" s="113">
        <v>4971</v>
      </c>
      <c r="C4975" s="113">
        <v>13.2</v>
      </c>
      <c r="D4975" s="276" t="str">
        <f t="shared" si="154"/>
        <v>0</v>
      </c>
      <c r="L4975" s="114">
        <f>IF(C4975&lt;$G$6,Lähteandmed!$E$45*1.2*1.005*($G$6-O4975),0)</f>
        <v>8.4122841600000005</v>
      </c>
      <c r="M4975" s="276" t="str">
        <f>IF(($G$4-Lähteandmed!$H$45*(Kraadpäevad!$G$4-Kraadpäevad!C4975))&gt;Lähteandmed!$I$45,($G$4-Lähteandmed!$H$45*(Kraadpäevad!$G$4-Kraadpäevad!C4975)),Lähteandmed!$I$45)</f>
        <v/>
      </c>
      <c r="N4975" s="114">
        <f>IFERROR(($G$4-M4975)/($G$4-C4975),Lähteandmed!$H$45)</f>
        <v>0</v>
      </c>
      <c r="O4975" s="276">
        <f t="shared" si="155"/>
        <v>13.2</v>
      </c>
      <c r="P4975" s="276">
        <f>IF(O4975&lt;($G$6-1),Lähteandmed!$E$45*1.2*1.005*(($G$6-1)-O4975),0)</f>
        <v>6.659724960000001</v>
      </c>
    </row>
    <row r="4976" spans="2:16">
      <c r="B4976" s="113">
        <v>4972</v>
      </c>
      <c r="C4976" s="113">
        <v>12.3</v>
      </c>
      <c r="D4976" s="276" t="str">
        <f t="shared" si="154"/>
        <v>0</v>
      </c>
      <c r="L4976" s="114">
        <f>IF(C4976&lt;$G$6,Lähteandmed!$E$45*1.2*1.005*($G$6-O4976),0)</f>
        <v>9.9895874399999975</v>
      </c>
      <c r="M4976" s="276" t="str">
        <f>IF(($G$4-Lähteandmed!$H$45*(Kraadpäevad!$G$4-Kraadpäevad!C4976))&gt;Lähteandmed!$I$45,($G$4-Lähteandmed!$H$45*(Kraadpäevad!$G$4-Kraadpäevad!C4976)),Lähteandmed!$I$45)</f>
        <v/>
      </c>
      <c r="N4976" s="114">
        <f>IFERROR(($G$4-M4976)/($G$4-C4976),Lähteandmed!$H$45)</f>
        <v>0</v>
      </c>
      <c r="O4976" s="276">
        <f t="shared" si="155"/>
        <v>12.3</v>
      </c>
      <c r="P4976" s="276">
        <f>IF(O4976&lt;($G$6-1),Lähteandmed!$E$45*1.2*1.005*(($G$6-1)-O4976),0)</f>
        <v>8.237028239999999</v>
      </c>
    </row>
    <row r="4977" spans="2:16">
      <c r="B4977" s="113">
        <v>4973</v>
      </c>
      <c r="C4977" s="113">
        <v>11.5</v>
      </c>
      <c r="D4977" s="276" t="str">
        <f t="shared" si="154"/>
        <v>0</v>
      </c>
      <c r="L4977" s="114">
        <f>IF(C4977&lt;$G$6,Lähteandmed!$E$45*1.2*1.005*($G$6-O4977),0)</f>
        <v>11.391634799999999</v>
      </c>
      <c r="M4977" s="276" t="str">
        <f>IF(($G$4-Lähteandmed!$H$45*(Kraadpäevad!$G$4-Kraadpäevad!C4977))&gt;Lähteandmed!$I$45,($G$4-Lähteandmed!$H$45*(Kraadpäevad!$G$4-Kraadpäevad!C4977)),Lähteandmed!$I$45)</f>
        <v/>
      </c>
      <c r="N4977" s="114">
        <f>IFERROR(($G$4-M4977)/($G$4-C4977),Lähteandmed!$H$45)</f>
        <v>0</v>
      </c>
      <c r="O4977" s="276">
        <f t="shared" si="155"/>
        <v>11.5</v>
      </c>
      <c r="P4977" s="276">
        <f>IF(O4977&lt;($G$6-1),Lähteandmed!$E$45*1.2*1.005*(($G$6-1)-O4977),0)</f>
        <v>9.6390756</v>
      </c>
    </row>
    <row r="4978" spans="2:16">
      <c r="B4978" s="113">
        <v>4974</v>
      </c>
      <c r="C4978" s="113">
        <v>10.6</v>
      </c>
      <c r="D4978" s="276" t="str">
        <f t="shared" si="154"/>
        <v>0</v>
      </c>
      <c r="L4978" s="114">
        <f>IF(C4978&lt;$G$6,Lähteandmed!$E$45*1.2*1.005*($G$6-O4978),0)</f>
        <v>12.968938079999999</v>
      </c>
      <c r="M4978" s="276" t="str">
        <f>IF(($G$4-Lähteandmed!$H$45*(Kraadpäevad!$G$4-Kraadpäevad!C4978))&gt;Lähteandmed!$I$45,($G$4-Lähteandmed!$H$45*(Kraadpäevad!$G$4-Kraadpäevad!C4978)),Lähteandmed!$I$45)</f>
        <v/>
      </c>
      <c r="N4978" s="114">
        <f>IFERROR(($G$4-M4978)/($G$4-C4978),Lähteandmed!$H$45)</f>
        <v>0</v>
      </c>
      <c r="O4978" s="276">
        <f t="shared" si="155"/>
        <v>10.6</v>
      </c>
      <c r="P4978" s="276">
        <f>IF(O4978&lt;($G$6-1),Lähteandmed!$E$45*1.2*1.005*(($G$6-1)-O4978),0)</f>
        <v>11.216378880000001</v>
      </c>
    </row>
    <row r="4979" spans="2:16">
      <c r="B4979" s="113">
        <v>4975</v>
      </c>
      <c r="C4979" s="113">
        <v>12.2</v>
      </c>
      <c r="D4979" s="276" t="str">
        <f t="shared" si="154"/>
        <v>0</v>
      </c>
      <c r="L4979" s="114">
        <f>IF(C4979&lt;$G$6,Lähteandmed!$E$45*1.2*1.005*($G$6-O4979),0)</f>
        <v>10.164843360000001</v>
      </c>
      <c r="M4979" s="276" t="str">
        <f>IF(($G$4-Lähteandmed!$H$45*(Kraadpäevad!$G$4-Kraadpäevad!C4979))&gt;Lähteandmed!$I$45,($G$4-Lähteandmed!$H$45*(Kraadpäevad!$G$4-Kraadpäevad!C4979)),Lähteandmed!$I$45)</f>
        <v/>
      </c>
      <c r="N4979" s="114">
        <f>IFERROR(($G$4-M4979)/($G$4-C4979),Lähteandmed!$H$45)</f>
        <v>0</v>
      </c>
      <c r="O4979" s="276">
        <f t="shared" si="155"/>
        <v>12.2</v>
      </c>
      <c r="P4979" s="276">
        <f>IF(O4979&lt;($G$6-1),Lähteandmed!$E$45*1.2*1.005*(($G$6-1)-O4979),0)</f>
        <v>8.4122841600000005</v>
      </c>
    </row>
    <row r="4980" spans="2:16">
      <c r="B4980" s="113">
        <v>4976</v>
      </c>
      <c r="C4980" s="113">
        <v>13.9</v>
      </c>
      <c r="D4980" s="276" t="str">
        <f t="shared" si="154"/>
        <v>0</v>
      </c>
      <c r="L4980" s="114">
        <f>IF(C4980&lt;$G$6,Lähteandmed!$E$45*1.2*1.005*($G$6-O4980),0)</f>
        <v>7.1854927199999992</v>
      </c>
      <c r="M4980" s="276" t="str">
        <f>IF(($G$4-Lähteandmed!$H$45*(Kraadpäevad!$G$4-Kraadpäevad!C4980))&gt;Lähteandmed!$I$45,($G$4-Lähteandmed!$H$45*(Kraadpäevad!$G$4-Kraadpäevad!C4980)),Lähteandmed!$I$45)</f>
        <v/>
      </c>
      <c r="N4980" s="114">
        <f>IFERROR(($G$4-M4980)/($G$4-C4980),Lähteandmed!$H$45)</f>
        <v>0</v>
      </c>
      <c r="O4980" s="276">
        <f t="shared" si="155"/>
        <v>13.9</v>
      </c>
      <c r="P4980" s="276">
        <f>IF(O4980&lt;($G$6-1),Lähteandmed!$E$45*1.2*1.005*(($G$6-1)-O4980),0)</f>
        <v>5.4329335199999989</v>
      </c>
    </row>
    <row r="4981" spans="2:16">
      <c r="B4981" s="113">
        <v>4977</v>
      </c>
      <c r="C4981" s="113">
        <v>15.5</v>
      </c>
      <c r="D4981" s="276" t="str">
        <f t="shared" si="154"/>
        <v>0</v>
      </c>
      <c r="L4981" s="114">
        <f>IF(C4981&lt;$G$6,Lähteandmed!$E$45*1.2*1.005*($G$6-O4981),0)</f>
        <v>4.3813979999999999</v>
      </c>
      <c r="M4981" s="276" t="str">
        <f>IF(($G$4-Lähteandmed!$H$45*(Kraadpäevad!$G$4-Kraadpäevad!C4981))&gt;Lähteandmed!$I$45,($G$4-Lähteandmed!$H$45*(Kraadpäevad!$G$4-Kraadpäevad!C4981)),Lähteandmed!$I$45)</f>
        <v/>
      </c>
      <c r="N4981" s="114">
        <f>IFERROR(($G$4-M4981)/($G$4-C4981),Lähteandmed!$H$45)</f>
        <v>0</v>
      </c>
      <c r="O4981" s="276">
        <f t="shared" si="155"/>
        <v>15.5</v>
      </c>
      <c r="P4981" s="276">
        <f>IF(O4981&lt;($G$6-1),Lähteandmed!$E$45*1.2*1.005*(($G$6-1)-O4981),0)</f>
        <v>2.6288387999999996</v>
      </c>
    </row>
    <row r="4982" spans="2:16">
      <c r="B4982" s="113">
        <v>4978</v>
      </c>
      <c r="C4982" s="113">
        <v>16.3</v>
      </c>
      <c r="D4982" s="276" t="str">
        <f t="shared" si="154"/>
        <v>0</v>
      </c>
      <c r="L4982" s="114">
        <f>IF(C4982&lt;$G$6,Lähteandmed!$E$45*1.2*1.005*($G$6-O4982),0)</f>
        <v>2.9793506399999985</v>
      </c>
      <c r="M4982" s="276" t="str">
        <f>IF(($G$4-Lähteandmed!$H$45*(Kraadpäevad!$G$4-Kraadpäevad!C4982))&gt;Lähteandmed!$I$45,($G$4-Lähteandmed!$H$45*(Kraadpäevad!$G$4-Kraadpäevad!C4982)),Lähteandmed!$I$45)</f>
        <v/>
      </c>
      <c r="N4982" s="114">
        <f>IFERROR(($G$4-M4982)/($G$4-C4982),Lähteandmed!$H$45)</f>
        <v>0</v>
      </c>
      <c r="O4982" s="276">
        <f t="shared" si="155"/>
        <v>16.3</v>
      </c>
      <c r="P4982" s="276">
        <f>IF(O4982&lt;($G$6-1),Lähteandmed!$E$45*1.2*1.005*(($G$6-1)-O4982),0)</f>
        <v>1.2267914399999986</v>
      </c>
    </row>
    <row r="4983" spans="2:16">
      <c r="B4983" s="113">
        <v>4979</v>
      </c>
      <c r="C4983" s="113">
        <v>17.100000000000001</v>
      </c>
      <c r="D4983" s="276" t="str">
        <f t="shared" si="154"/>
        <v>0</v>
      </c>
      <c r="L4983" s="114">
        <f>IF(C4983&lt;$G$6,Lähteandmed!$E$45*1.2*1.005*($G$6-O4983),0)</f>
        <v>1.5773032799999973</v>
      </c>
      <c r="M4983" s="276" t="str">
        <f>IF(($G$4-Lähteandmed!$H$45*(Kraadpäevad!$G$4-Kraadpäevad!C4983))&gt;Lähteandmed!$I$45,($G$4-Lähteandmed!$H$45*(Kraadpäevad!$G$4-Kraadpäevad!C4983)),Lähteandmed!$I$45)</f>
        <v/>
      </c>
      <c r="N4983" s="114">
        <f>IFERROR(($G$4-M4983)/($G$4-C4983),Lähteandmed!$H$45)</f>
        <v>0</v>
      </c>
      <c r="O4983" s="276">
        <f t="shared" si="155"/>
        <v>17.100000000000001</v>
      </c>
      <c r="P4983" s="276">
        <f>IF(O4983&lt;($G$6-1),Lähteandmed!$E$45*1.2*1.005*(($G$6-1)-O4983),0)</f>
        <v>0</v>
      </c>
    </row>
    <row r="4984" spans="2:16">
      <c r="B4984" s="113">
        <v>4980</v>
      </c>
      <c r="C4984" s="113">
        <v>17.899999999999999</v>
      </c>
      <c r="D4984" s="276" t="str">
        <f t="shared" si="154"/>
        <v>0</v>
      </c>
      <c r="L4984" s="114">
        <f>IF(C4984&lt;$G$6,Lähteandmed!$E$45*1.2*1.005*($G$6-O4984),0)</f>
        <v>0.17525592000000248</v>
      </c>
      <c r="M4984" s="276" t="str">
        <f>IF(($G$4-Lähteandmed!$H$45*(Kraadpäevad!$G$4-Kraadpäevad!C4984))&gt;Lähteandmed!$I$45,($G$4-Lähteandmed!$H$45*(Kraadpäevad!$G$4-Kraadpäevad!C4984)),Lähteandmed!$I$45)</f>
        <v/>
      </c>
      <c r="N4984" s="114">
        <f>IFERROR(($G$4-M4984)/($G$4-C4984),Lähteandmed!$H$45)</f>
        <v>0</v>
      </c>
      <c r="O4984" s="276">
        <f t="shared" si="155"/>
        <v>17.899999999999999</v>
      </c>
      <c r="P4984" s="276">
        <f>IF(O4984&lt;($G$6-1),Lähteandmed!$E$45*1.2*1.005*(($G$6-1)-O4984),0)</f>
        <v>0</v>
      </c>
    </row>
    <row r="4985" spans="2:16">
      <c r="B4985" s="113">
        <v>4981</v>
      </c>
      <c r="C4985" s="113">
        <v>18.399999999999999</v>
      </c>
      <c r="D4985" s="276" t="str">
        <f t="shared" si="154"/>
        <v>0</v>
      </c>
      <c r="L4985" s="114">
        <f>IF(C4985&lt;$G$6,Lähteandmed!$E$45*1.2*1.005*($G$6-O4985),0)</f>
        <v>0</v>
      </c>
      <c r="M4985" s="276" t="str">
        <f>IF(($G$4-Lähteandmed!$H$45*(Kraadpäevad!$G$4-Kraadpäevad!C4985))&gt;Lähteandmed!$I$45,($G$4-Lähteandmed!$H$45*(Kraadpäevad!$G$4-Kraadpäevad!C4985)),Lähteandmed!$I$45)</f>
        <v/>
      </c>
      <c r="N4985" s="114">
        <f>IFERROR(($G$4-M4985)/($G$4-C4985),Lähteandmed!$H$45)</f>
        <v>0</v>
      </c>
      <c r="O4985" s="276">
        <f t="shared" si="155"/>
        <v>18.399999999999999</v>
      </c>
      <c r="P4985" s="276">
        <f>IF(O4985&lt;($G$6-1),Lähteandmed!$E$45*1.2*1.005*(($G$6-1)-O4985),0)</f>
        <v>0</v>
      </c>
    </row>
    <row r="4986" spans="2:16">
      <c r="B4986" s="113">
        <v>4982</v>
      </c>
      <c r="C4986" s="113">
        <v>19</v>
      </c>
      <c r="D4986" s="276" t="str">
        <f t="shared" si="154"/>
        <v>0</v>
      </c>
      <c r="L4986" s="114">
        <f>IF(C4986&lt;$G$6,Lähteandmed!$E$45*1.2*1.005*($G$6-O4986),0)</f>
        <v>0</v>
      </c>
      <c r="M4986" s="276" t="str">
        <f>IF(($G$4-Lähteandmed!$H$45*(Kraadpäevad!$G$4-Kraadpäevad!C4986))&gt;Lähteandmed!$I$45,($G$4-Lähteandmed!$H$45*(Kraadpäevad!$G$4-Kraadpäevad!C4986)),Lähteandmed!$I$45)</f>
        <v/>
      </c>
      <c r="N4986" s="114">
        <f>IFERROR(($G$4-M4986)/($G$4-C4986),Lähteandmed!$H$45)</f>
        <v>0</v>
      </c>
      <c r="O4986" s="276">
        <f t="shared" si="155"/>
        <v>19</v>
      </c>
      <c r="P4986" s="276">
        <f>IF(O4986&lt;($G$6-1),Lähteandmed!$E$45*1.2*1.005*(($G$6-1)-O4986),0)</f>
        <v>0</v>
      </c>
    </row>
    <row r="4987" spans="2:16">
      <c r="B4987" s="113">
        <v>4983</v>
      </c>
      <c r="C4987" s="113">
        <v>19.5</v>
      </c>
      <c r="D4987" s="276" t="str">
        <f t="shared" si="154"/>
        <v>0</v>
      </c>
      <c r="L4987" s="114">
        <f>IF(C4987&lt;$G$6,Lähteandmed!$E$45*1.2*1.005*($G$6-O4987),0)</f>
        <v>0</v>
      </c>
      <c r="M4987" s="276" t="str">
        <f>IF(($G$4-Lähteandmed!$H$45*(Kraadpäevad!$G$4-Kraadpäevad!C4987))&gt;Lähteandmed!$I$45,($G$4-Lähteandmed!$H$45*(Kraadpäevad!$G$4-Kraadpäevad!C4987)),Lähteandmed!$I$45)</f>
        <v/>
      </c>
      <c r="N4987" s="114">
        <f>IFERROR(($G$4-M4987)/($G$4-C4987),Lähteandmed!$H$45)</f>
        <v>0</v>
      </c>
      <c r="O4987" s="276">
        <f t="shared" si="155"/>
        <v>19.5</v>
      </c>
      <c r="P4987" s="276">
        <f>IF(O4987&lt;($G$6-1),Lähteandmed!$E$45*1.2*1.005*(($G$6-1)-O4987),0)</f>
        <v>0</v>
      </c>
    </row>
    <row r="4988" spans="2:16">
      <c r="B4988" s="113">
        <v>4984</v>
      </c>
      <c r="C4988" s="113">
        <v>19.5</v>
      </c>
      <c r="D4988" s="276" t="str">
        <f t="shared" si="154"/>
        <v>0</v>
      </c>
      <c r="L4988" s="114">
        <f>IF(C4988&lt;$G$6,Lähteandmed!$E$45*1.2*1.005*($G$6-O4988),0)</f>
        <v>0</v>
      </c>
      <c r="M4988" s="276" t="str">
        <f>IF(($G$4-Lähteandmed!$H$45*(Kraadpäevad!$G$4-Kraadpäevad!C4988))&gt;Lähteandmed!$I$45,($G$4-Lähteandmed!$H$45*(Kraadpäevad!$G$4-Kraadpäevad!C4988)),Lähteandmed!$I$45)</f>
        <v/>
      </c>
      <c r="N4988" s="114">
        <f>IFERROR(($G$4-M4988)/($G$4-C4988),Lähteandmed!$H$45)</f>
        <v>0</v>
      </c>
      <c r="O4988" s="276">
        <f t="shared" si="155"/>
        <v>19.5</v>
      </c>
      <c r="P4988" s="276">
        <f>IF(O4988&lt;($G$6-1),Lähteandmed!$E$45*1.2*1.005*(($G$6-1)-O4988),0)</f>
        <v>0</v>
      </c>
    </row>
    <row r="4989" spans="2:16">
      <c r="B4989" s="113">
        <v>4985</v>
      </c>
      <c r="C4989" s="113">
        <v>19.600000000000001</v>
      </c>
      <c r="D4989" s="276" t="str">
        <f t="shared" si="154"/>
        <v>0</v>
      </c>
      <c r="L4989" s="114">
        <f>IF(C4989&lt;$G$6,Lähteandmed!$E$45*1.2*1.005*($G$6-O4989),0)</f>
        <v>0</v>
      </c>
      <c r="M4989" s="276" t="str">
        <f>IF(($G$4-Lähteandmed!$H$45*(Kraadpäevad!$G$4-Kraadpäevad!C4989))&gt;Lähteandmed!$I$45,($G$4-Lähteandmed!$H$45*(Kraadpäevad!$G$4-Kraadpäevad!C4989)),Lähteandmed!$I$45)</f>
        <v/>
      </c>
      <c r="N4989" s="114">
        <f>IFERROR(($G$4-M4989)/($G$4-C4989),Lähteandmed!$H$45)</f>
        <v>0</v>
      </c>
      <c r="O4989" s="276">
        <f t="shared" si="155"/>
        <v>19.600000000000001</v>
      </c>
      <c r="P4989" s="276">
        <f>IF(O4989&lt;($G$6-1),Lähteandmed!$E$45*1.2*1.005*(($G$6-1)-O4989),0)</f>
        <v>0</v>
      </c>
    </row>
    <row r="4990" spans="2:16">
      <c r="B4990" s="113">
        <v>4986</v>
      </c>
      <c r="C4990" s="113">
        <v>19.600000000000001</v>
      </c>
      <c r="D4990" s="276" t="str">
        <f t="shared" si="154"/>
        <v>0</v>
      </c>
      <c r="L4990" s="114">
        <f>IF(C4990&lt;$G$6,Lähteandmed!$E$45*1.2*1.005*($G$6-O4990),0)</f>
        <v>0</v>
      </c>
      <c r="M4990" s="276" t="str">
        <f>IF(($G$4-Lähteandmed!$H$45*(Kraadpäevad!$G$4-Kraadpäevad!C4990))&gt;Lähteandmed!$I$45,($G$4-Lähteandmed!$H$45*(Kraadpäevad!$G$4-Kraadpäevad!C4990)),Lähteandmed!$I$45)</f>
        <v/>
      </c>
      <c r="N4990" s="114">
        <f>IFERROR(($G$4-M4990)/($G$4-C4990),Lähteandmed!$H$45)</f>
        <v>0</v>
      </c>
      <c r="O4990" s="276">
        <f t="shared" si="155"/>
        <v>19.600000000000001</v>
      </c>
      <c r="P4990" s="276">
        <f>IF(O4990&lt;($G$6-1),Lähteandmed!$E$45*1.2*1.005*(($G$6-1)-O4990),0)</f>
        <v>0</v>
      </c>
    </row>
    <row r="4991" spans="2:16">
      <c r="B4991" s="113">
        <v>4987</v>
      </c>
      <c r="C4991" s="113">
        <v>18.899999999999999</v>
      </c>
      <c r="D4991" s="276" t="str">
        <f t="shared" si="154"/>
        <v>0</v>
      </c>
      <c r="L4991" s="114">
        <f>IF(C4991&lt;$G$6,Lähteandmed!$E$45*1.2*1.005*($G$6-O4991),0)</f>
        <v>0</v>
      </c>
      <c r="M4991" s="276" t="str">
        <f>IF(($G$4-Lähteandmed!$H$45*(Kraadpäevad!$G$4-Kraadpäevad!C4991))&gt;Lähteandmed!$I$45,($G$4-Lähteandmed!$H$45*(Kraadpäevad!$G$4-Kraadpäevad!C4991)),Lähteandmed!$I$45)</f>
        <v/>
      </c>
      <c r="N4991" s="114">
        <f>IFERROR(($G$4-M4991)/($G$4-C4991),Lähteandmed!$H$45)</f>
        <v>0</v>
      </c>
      <c r="O4991" s="276">
        <f t="shared" si="155"/>
        <v>18.899999999999999</v>
      </c>
      <c r="P4991" s="276">
        <f>IF(O4991&lt;($G$6-1),Lähteandmed!$E$45*1.2*1.005*(($G$6-1)-O4991),0)</f>
        <v>0</v>
      </c>
    </row>
    <row r="4992" spans="2:16">
      <c r="B4992" s="113">
        <v>4988</v>
      </c>
      <c r="C4992" s="113">
        <v>18.2</v>
      </c>
      <c r="D4992" s="276" t="str">
        <f t="shared" si="154"/>
        <v>0</v>
      </c>
      <c r="L4992" s="114">
        <f>IF(C4992&lt;$G$6,Lähteandmed!$E$45*1.2*1.005*($G$6-O4992),0)</f>
        <v>0</v>
      </c>
      <c r="M4992" s="276" t="str">
        <f>IF(($G$4-Lähteandmed!$H$45*(Kraadpäevad!$G$4-Kraadpäevad!C4992))&gt;Lähteandmed!$I$45,($G$4-Lähteandmed!$H$45*(Kraadpäevad!$G$4-Kraadpäevad!C4992)),Lähteandmed!$I$45)</f>
        <v/>
      </c>
      <c r="N4992" s="114">
        <f>IFERROR(($G$4-M4992)/($G$4-C4992),Lähteandmed!$H$45)</f>
        <v>0</v>
      </c>
      <c r="O4992" s="276">
        <f t="shared" si="155"/>
        <v>18.2</v>
      </c>
      <c r="P4992" s="276">
        <f>IF(O4992&lt;($G$6-1),Lähteandmed!$E$45*1.2*1.005*(($G$6-1)-O4992),0)</f>
        <v>0</v>
      </c>
    </row>
    <row r="4993" spans="2:16">
      <c r="B4993" s="113">
        <v>4989</v>
      </c>
      <c r="C4993" s="113">
        <v>17.5</v>
      </c>
      <c r="D4993" s="276" t="str">
        <f t="shared" si="154"/>
        <v>0</v>
      </c>
      <c r="L4993" s="114">
        <f>IF(C4993&lt;$G$6,Lähteandmed!$E$45*1.2*1.005*($G$6-O4993),0)</f>
        <v>0.87627959999999994</v>
      </c>
      <c r="M4993" s="276" t="str">
        <f>IF(($G$4-Lähteandmed!$H$45*(Kraadpäevad!$G$4-Kraadpäevad!C4993))&gt;Lähteandmed!$I$45,($G$4-Lähteandmed!$H$45*(Kraadpäevad!$G$4-Kraadpäevad!C4993)),Lähteandmed!$I$45)</f>
        <v/>
      </c>
      <c r="N4993" s="114">
        <f>IFERROR(($G$4-M4993)/($G$4-C4993),Lähteandmed!$H$45)</f>
        <v>0</v>
      </c>
      <c r="O4993" s="276">
        <f t="shared" si="155"/>
        <v>17.5</v>
      </c>
      <c r="P4993" s="276">
        <f>IF(O4993&lt;($G$6-1),Lähteandmed!$E$45*1.2*1.005*(($G$6-1)-O4993),0)</f>
        <v>0</v>
      </c>
    </row>
    <row r="4994" spans="2:16">
      <c r="B4994" s="113">
        <v>4990</v>
      </c>
      <c r="C4994" s="113">
        <v>15.7</v>
      </c>
      <c r="D4994" s="276" t="str">
        <f t="shared" si="154"/>
        <v>0</v>
      </c>
      <c r="L4994" s="114">
        <f>IF(C4994&lt;$G$6,Lähteandmed!$E$45*1.2*1.005*($G$6-O4994),0)</f>
        <v>4.0308861600000006</v>
      </c>
      <c r="M4994" s="276" t="str">
        <f>IF(($G$4-Lähteandmed!$H$45*(Kraadpäevad!$G$4-Kraadpäevad!C4994))&gt;Lähteandmed!$I$45,($G$4-Lähteandmed!$H$45*(Kraadpäevad!$G$4-Kraadpäevad!C4994)),Lähteandmed!$I$45)</f>
        <v/>
      </c>
      <c r="N4994" s="114">
        <f>IFERROR(($G$4-M4994)/($G$4-C4994),Lähteandmed!$H$45)</f>
        <v>0</v>
      </c>
      <c r="O4994" s="276">
        <f t="shared" si="155"/>
        <v>15.7</v>
      </c>
      <c r="P4994" s="276">
        <f>IF(O4994&lt;($G$6-1),Lähteandmed!$E$45*1.2*1.005*(($G$6-1)-O4994),0)</f>
        <v>2.2783269600000011</v>
      </c>
    </row>
    <row r="4995" spans="2:16">
      <c r="B4995" s="113">
        <v>4991</v>
      </c>
      <c r="C4995" s="113">
        <v>13.8</v>
      </c>
      <c r="D4995" s="276" t="str">
        <f t="shared" si="154"/>
        <v>0</v>
      </c>
      <c r="L4995" s="114">
        <f>IF(C4995&lt;$G$6,Lähteandmed!$E$45*1.2*1.005*($G$6-O4995),0)</f>
        <v>7.360748639999998</v>
      </c>
      <c r="M4995" s="276" t="str">
        <f>IF(($G$4-Lähteandmed!$H$45*(Kraadpäevad!$G$4-Kraadpäevad!C4995))&gt;Lähteandmed!$I$45,($G$4-Lähteandmed!$H$45*(Kraadpäevad!$G$4-Kraadpäevad!C4995)),Lähteandmed!$I$45)</f>
        <v/>
      </c>
      <c r="N4995" s="114">
        <f>IFERROR(($G$4-M4995)/($G$4-C4995),Lähteandmed!$H$45)</f>
        <v>0</v>
      </c>
      <c r="O4995" s="276">
        <f t="shared" si="155"/>
        <v>13.8</v>
      </c>
      <c r="P4995" s="276">
        <f>IF(O4995&lt;($G$6-1),Lähteandmed!$E$45*1.2*1.005*(($G$6-1)-O4995),0)</f>
        <v>5.6081894399999985</v>
      </c>
    </row>
    <row r="4996" spans="2:16">
      <c r="B4996" s="113">
        <v>4992</v>
      </c>
      <c r="C4996" s="113">
        <v>12</v>
      </c>
      <c r="D4996" s="276" t="str">
        <f t="shared" ref="D4996:D5059" si="156">IFERROR(IF($G$5-C4996&gt;0,$G$5-C4996,"0"),0)</f>
        <v>0</v>
      </c>
      <c r="L4996" s="114">
        <f>IF(C4996&lt;$G$6,Lähteandmed!$E$45*1.2*1.005*($G$6-O4996),0)</f>
        <v>10.515355199999998</v>
      </c>
      <c r="M4996" s="276" t="str">
        <f>IF(($G$4-Lähteandmed!$H$45*(Kraadpäevad!$G$4-Kraadpäevad!C4996))&gt;Lähteandmed!$I$45,($G$4-Lähteandmed!$H$45*(Kraadpäevad!$G$4-Kraadpäevad!C4996)),Lähteandmed!$I$45)</f>
        <v/>
      </c>
      <c r="N4996" s="114">
        <f>IFERROR(($G$4-M4996)/($G$4-C4996),Lähteandmed!$H$45)</f>
        <v>0</v>
      </c>
      <c r="O4996" s="276">
        <f t="shared" ref="O4996:O5059" si="157">N4996*($G$4-C4996)+C4996</f>
        <v>12</v>
      </c>
      <c r="P4996" s="276">
        <f>IF(O4996&lt;($G$6-1),Lähteandmed!$E$45*1.2*1.005*(($G$6-1)-O4996),0)</f>
        <v>8.7627959999999998</v>
      </c>
    </row>
    <row r="4997" spans="2:16">
      <c r="B4997" s="113">
        <v>4993</v>
      </c>
      <c r="C4997" s="113">
        <v>11.8</v>
      </c>
      <c r="D4997" s="276" t="str">
        <f t="shared" si="156"/>
        <v>0</v>
      </c>
      <c r="L4997" s="114">
        <f>IF(C4997&lt;$G$6,Lähteandmed!$E$45*1.2*1.005*($G$6-O4997),0)</f>
        <v>10.865867039999998</v>
      </c>
      <c r="M4997" s="276" t="str">
        <f>IF(($G$4-Lähteandmed!$H$45*(Kraadpäevad!$G$4-Kraadpäevad!C4997))&gt;Lähteandmed!$I$45,($G$4-Lähteandmed!$H$45*(Kraadpäevad!$G$4-Kraadpäevad!C4997)),Lähteandmed!$I$45)</f>
        <v/>
      </c>
      <c r="N4997" s="114">
        <f>IFERROR(($G$4-M4997)/($G$4-C4997),Lähteandmed!$H$45)</f>
        <v>0</v>
      </c>
      <c r="O4997" s="276">
        <f t="shared" si="157"/>
        <v>11.8</v>
      </c>
      <c r="P4997" s="276">
        <f>IF(O4997&lt;($G$6-1),Lähteandmed!$E$45*1.2*1.005*(($G$6-1)-O4997),0)</f>
        <v>9.1133078399999974</v>
      </c>
    </row>
    <row r="4998" spans="2:16">
      <c r="B4998" s="113">
        <v>4994</v>
      </c>
      <c r="C4998" s="113">
        <v>11.6</v>
      </c>
      <c r="D4998" s="276" t="str">
        <f t="shared" si="156"/>
        <v>0</v>
      </c>
      <c r="L4998" s="114">
        <f>IF(C4998&lt;$G$6,Lähteandmed!$E$45*1.2*1.005*($G$6-O4998),0)</f>
        <v>11.216378880000001</v>
      </c>
      <c r="M4998" s="276" t="str">
        <f>IF(($G$4-Lähteandmed!$H$45*(Kraadpäevad!$G$4-Kraadpäevad!C4998))&gt;Lähteandmed!$I$45,($G$4-Lähteandmed!$H$45*(Kraadpäevad!$G$4-Kraadpäevad!C4998)),Lähteandmed!$I$45)</f>
        <v/>
      </c>
      <c r="N4998" s="114">
        <f>IFERROR(($G$4-M4998)/($G$4-C4998),Lähteandmed!$H$45)</f>
        <v>0</v>
      </c>
      <c r="O4998" s="276">
        <f t="shared" si="157"/>
        <v>11.6</v>
      </c>
      <c r="P4998" s="276">
        <f>IF(O4998&lt;($G$6-1),Lähteandmed!$E$45*1.2*1.005*(($G$6-1)-O4998),0)</f>
        <v>9.4638196800000003</v>
      </c>
    </row>
    <row r="4999" spans="2:16">
      <c r="B4999" s="113">
        <v>4995</v>
      </c>
      <c r="C4999" s="113">
        <v>11.4</v>
      </c>
      <c r="D4999" s="276" t="str">
        <f t="shared" si="156"/>
        <v>0</v>
      </c>
      <c r="L4999" s="114">
        <f>IF(C4999&lt;$G$6,Lähteandmed!$E$45*1.2*1.005*($G$6-O4999),0)</f>
        <v>11.566890719999998</v>
      </c>
      <c r="M4999" s="276" t="str">
        <f>IF(($G$4-Lähteandmed!$H$45*(Kraadpäevad!$G$4-Kraadpäevad!C4999))&gt;Lähteandmed!$I$45,($G$4-Lähteandmed!$H$45*(Kraadpäevad!$G$4-Kraadpäevad!C4999)),Lähteandmed!$I$45)</f>
        <v/>
      </c>
      <c r="N4999" s="114">
        <f>IFERROR(($G$4-M4999)/($G$4-C4999),Lähteandmed!$H$45)</f>
        <v>0</v>
      </c>
      <c r="O4999" s="276">
        <f t="shared" si="157"/>
        <v>11.4</v>
      </c>
      <c r="P4999" s="276">
        <f>IF(O4999&lt;($G$6-1),Lähteandmed!$E$45*1.2*1.005*(($G$6-1)-O4999),0)</f>
        <v>9.8143315199999979</v>
      </c>
    </row>
    <row r="5000" spans="2:16">
      <c r="B5000" s="113">
        <v>4996</v>
      </c>
      <c r="C5000" s="113">
        <v>11.5</v>
      </c>
      <c r="D5000" s="276" t="str">
        <f t="shared" si="156"/>
        <v>0</v>
      </c>
      <c r="L5000" s="114">
        <f>IF(C5000&lt;$G$6,Lähteandmed!$E$45*1.2*1.005*($G$6-O5000),0)</f>
        <v>11.391634799999999</v>
      </c>
      <c r="M5000" s="276" t="str">
        <f>IF(($G$4-Lähteandmed!$H$45*(Kraadpäevad!$G$4-Kraadpäevad!C5000))&gt;Lähteandmed!$I$45,($G$4-Lähteandmed!$H$45*(Kraadpäevad!$G$4-Kraadpäevad!C5000)),Lähteandmed!$I$45)</f>
        <v/>
      </c>
      <c r="N5000" s="114">
        <f>IFERROR(($G$4-M5000)/($G$4-C5000),Lähteandmed!$H$45)</f>
        <v>0</v>
      </c>
      <c r="O5000" s="276">
        <f t="shared" si="157"/>
        <v>11.5</v>
      </c>
      <c r="P5000" s="276">
        <f>IF(O5000&lt;($G$6-1),Lähteandmed!$E$45*1.2*1.005*(($G$6-1)-O5000),0)</f>
        <v>9.6390756</v>
      </c>
    </row>
    <row r="5001" spans="2:16">
      <c r="B5001" s="113">
        <v>4997</v>
      </c>
      <c r="C5001" s="113">
        <v>11.5</v>
      </c>
      <c r="D5001" s="276" t="str">
        <f t="shared" si="156"/>
        <v>0</v>
      </c>
      <c r="L5001" s="114">
        <f>IF(C5001&lt;$G$6,Lähteandmed!$E$45*1.2*1.005*($G$6-O5001),0)</f>
        <v>11.391634799999999</v>
      </c>
      <c r="M5001" s="276" t="str">
        <f>IF(($G$4-Lähteandmed!$H$45*(Kraadpäevad!$G$4-Kraadpäevad!C5001))&gt;Lähteandmed!$I$45,($G$4-Lähteandmed!$H$45*(Kraadpäevad!$G$4-Kraadpäevad!C5001)),Lähteandmed!$I$45)</f>
        <v/>
      </c>
      <c r="N5001" s="114">
        <f>IFERROR(($G$4-M5001)/($G$4-C5001),Lähteandmed!$H$45)</f>
        <v>0</v>
      </c>
      <c r="O5001" s="276">
        <f t="shared" si="157"/>
        <v>11.5</v>
      </c>
      <c r="P5001" s="276">
        <f>IF(O5001&lt;($G$6-1),Lähteandmed!$E$45*1.2*1.005*(($G$6-1)-O5001),0)</f>
        <v>9.6390756</v>
      </c>
    </row>
    <row r="5002" spans="2:16">
      <c r="B5002" s="113">
        <v>4998</v>
      </c>
      <c r="C5002" s="113">
        <v>11.6</v>
      </c>
      <c r="D5002" s="276" t="str">
        <f t="shared" si="156"/>
        <v>0</v>
      </c>
      <c r="L5002" s="114">
        <f>IF(C5002&lt;$G$6,Lähteandmed!$E$45*1.2*1.005*($G$6-O5002),0)</f>
        <v>11.216378880000001</v>
      </c>
      <c r="M5002" s="276" t="str">
        <f>IF(($G$4-Lähteandmed!$H$45*(Kraadpäevad!$G$4-Kraadpäevad!C5002))&gt;Lähteandmed!$I$45,($G$4-Lähteandmed!$H$45*(Kraadpäevad!$G$4-Kraadpäevad!C5002)),Lähteandmed!$I$45)</f>
        <v/>
      </c>
      <c r="N5002" s="114">
        <f>IFERROR(($G$4-M5002)/($G$4-C5002),Lähteandmed!$H$45)</f>
        <v>0</v>
      </c>
      <c r="O5002" s="276">
        <f t="shared" si="157"/>
        <v>11.6</v>
      </c>
      <c r="P5002" s="276">
        <f>IF(O5002&lt;($G$6-1),Lähteandmed!$E$45*1.2*1.005*(($G$6-1)-O5002),0)</f>
        <v>9.4638196800000003</v>
      </c>
    </row>
    <row r="5003" spans="2:16">
      <c r="B5003" s="113">
        <v>4999</v>
      </c>
      <c r="C5003" s="113">
        <v>13.5</v>
      </c>
      <c r="D5003" s="276" t="str">
        <f t="shared" si="156"/>
        <v>0</v>
      </c>
      <c r="L5003" s="114">
        <f>IF(C5003&lt;$G$6,Lähteandmed!$E$45*1.2*1.005*($G$6-O5003),0)</f>
        <v>7.8865163999999996</v>
      </c>
      <c r="M5003" s="276" t="str">
        <f>IF(($G$4-Lähteandmed!$H$45*(Kraadpäevad!$G$4-Kraadpäevad!C5003))&gt;Lähteandmed!$I$45,($G$4-Lähteandmed!$H$45*(Kraadpäevad!$G$4-Kraadpäevad!C5003)),Lähteandmed!$I$45)</f>
        <v/>
      </c>
      <c r="N5003" s="114">
        <f>IFERROR(($G$4-M5003)/($G$4-C5003),Lähteandmed!$H$45)</f>
        <v>0</v>
      </c>
      <c r="O5003" s="276">
        <f t="shared" si="157"/>
        <v>13.5</v>
      </c>
      <c r="P5003" s="276">
        <f>IF(O5003&lt;($G$6-1),Lähteandmed!$E$45*1.2*1.005*(($G$6-1)-O5003),0)</f>
        <v>6.1339571999999993</v>
      </c>
    </row>
    <row r="5004" spans="2:16">
      <c r="B5004" s="113">
        <v>5000</v>
      </c>
      <c r="C5004" s="113">
        <v>15.5</v>
      </c>
      <c r="D5004" s="276" t="str">
        <f t="shared" si="156"/>
        <v>0</v>
      </c>
      <c r="L5004" s="114">
        <f>IF(C5004&lt;$G$6,Lähteandmed!$E$45*1.2*1.005*($G$6-O5004),0)</f>
        <v>4.3813979999999999</v>
      </c>
      <c r="M5004" s="276" t="str">
        <f>IF(($G$4-Lähteandmed!$H$45*(Kraadpäevad!$G$4-Kraadpäevad!C5004))&gt;Lähteandmed!$I$45,($G$4-Lähteandmed!$H$45*(Kraadpäevad!$G$4-Kraadpäevad!C5004)),Lähteandmed!$I$45)</f>
        <v/>
      </c>
      <c r="N5004" s="114">
        <f>IFERROR(($G$4-M5004)/($G$4-C5004),Lähteandmed!$H$45)</f>
        <v>0</v>
      </c>
      <c r="O5004" s="276">
        <f t="shared" si="157"/>
        <v>15.5</v>
      </c>
      <c r="P5004" s="276">
        <f>IF(O5004&lt;($G$6-1),Lähteandmed!$E$45*1.2*1.005*(($G$6-1)-O5004),0)</f>
        <v>2.6288387999999996</v>
      </c>
    </row>
    <row r="5005" spans="2:16">
      <c r="B5005" s="113">
        <v>5001</v>
      </c>
      <c r="C5005" s="113">
        <v>17.399999999999999</v>
      </c>
      <c r="D5005" s="276" t="str">
        <f t="shared" si="156"/>
        <v>0</v>
      </c>
      <c r="L5005" s="114">
        <f>IF(C5005&lt;$G$6,Lähteandmed!$E$45*1.2*1.005*($G$6-O5005),0)</f>
        <v>1.0515355200000025</v>
      </c>
      <c r="M5005" s="276" t="str">
        <f>IF(($G$4-Lähteandmed!$H$45*(Kraadpäevad!$G$4-Kraadpäevad!C5005))&gt;Lähteandmed!$I$45,($G$4-Lähteandmed!$H$45*(Kraadpäevad!$G$4-Kraadpäevad!C5005)),Lähteandmed!$I$45)</f>
        <v/>
      </c>
      <c r="N5005" s="114">
        <f>IFERROR(($G$4-M5005)/($G$4-C5005),Lähteandmed!$H$45)</f>
        <v>0</v>
      </c>
      <c r="O5005" s="276">
        <f t="shared" si="157"/>
        <v>17.399999999999999</v>
      </c>
      <c r="P5005" s="276">
        <f>IF(O5005&lt;($G$6-1),Lähteandmed!$E$45*1.2*1.005*(($G$6-1)-O5005),0)</f>
        <v>0</v>
      </c>
    </row>
    <row r="5006" spans="2:16">
      <c r="B5006" s="113">
        <v>5002</v>
      </c>
      <c r="C5006" s="113">
        <v>18.2</v>
      </c>
      <c r="D5006" s="276" t="str">
        <f t="shared" si="156"/>
        <v>0</v>
      </c>
      <c r="L5006" s="114">
        <f>IF(C5006&lt;$G$6,Lähteandmed!$E$45*1.2*1.005*($G$6-O5006),0)</f>
        <v>0</v>
      </c>
      <c r="M5006" s="276" t="str">
        <f>IF(($G$4-Lähteandmed!$H$45*(Kraadpäevad!$G$4-Kraadpäevad!C5006))&gt;Lähteandmed!$I$45,($G$4-Lähteandmed!$H$45*(Kraadpäevad!$G$4-Kraadpäevad!C5006)),Lähteandmed!$I$45)</f>
        <v/>
      </c>
      <c r="N5006" s="114">
        <f>IFERROR(($G$4-M5006)/($G$4-C5006),Lähteandmed!$H$45)</f>
        <v>0</v>
      </c>
      <c r="O5006" s="276">
        <f t="shared" si="157"/>
        <v>18.2</v>
      </c>
      <c r="P5006" s="276">
        <f>IF(O5006&lt;($G$6-1),Lähteandmed!$E$45*1.2*1.005*(($G$6-1)-O5006),0)</f>
        <v>0</v>
      </c>
    </row>
    <row r="5007" spans="2:16">
      <c r="B5007" s="113">
        <v>5003</v>
      </c>
      <c r="C5007" s="113">
        <v>19.100000000000001</v>
      </c>
      <c r="D5007" s="276" t="str">
        <f t="shared" si="156"/>
        <v>0</v>
      </c>
      <c r="L5007" s="114">
        <f>IF(C5007&lt;$G$6,Lähteandmed!$E$45*1.2*1.005*($G$6-O5007),0)</f>
        <v>0</v>
      </c>
      <c r="M5007" s="276" t="str">
        <f>IF(($G$4-Lähteandmed!$H$45*(Kraadpäevad!$G$4-Kraadpäevad!C5007))&gt;Lähteandmed!$I$45,($G$4-Lähteandmed!$H$45*(Kraadpäevad!$G$4-Kraadpäevad!C5007)),Lähteandmed!$I$45)</f>
        <v/>
      </c>
      <c r="N5007" s="114">
        <f>IFERROR(($G$4-M5007)/($G$4-C5007),Lähteandmed!$H$45)</f>
        <v>0</v>
      </c>
      <c r="O5007" s="276">
        <f t="shared" si="157"/>
        <v>19.100000000000001</v>
      </c>
      <c r="P5007" s="276">
        <f>IF(O5007&lt;($G$6-1),Lähteandmed!$E$45*1.2*1.005*(($G$6-1)-O5007),0)</f>
        <v>0</v>
      </c>
    </row>
    <row r="5008" spans="2:16">
      <c r="B5008" s="113">
        <v>5004</v>
      </c>
      <c r="C5008" s="113">
        <v>19.899999999999999</v>
      </c>
      <c r="D5008" s="276" t="str">
        <f t="shared" si="156"/>
        <v>0</v>
      </c>
      <c r="L5008" s="114">
        <f>IF(C5008&lt;$G$6,Lähteandmed!$E$45*1.2*1.005*($G$6-O5008),0)</f>
        <v>0</v>
      </c>
      <c r="M5008" s="276" t="str">
        <f>IF(($G$4-Lähteandmed!$H$45*(Kraadpäevad!$G$4-Kraadpäevad!C5008))&gt;Lähteandmed!$I$45,($G$4-Lähteandmed!$H$45*(Kraadpäevad!$G$4-Kraadpäevad!C5008)),Lähteandmed!$I$45)</f>
        <v/>
      </c>
      <c r="N5008" s="114">
        <f>IFERROR(($G$4-M5008)/($G$4-C5008),Lähteandmed!$H$45)</f>
        <v>0</v>
      </c>
      <c r="O5008" s="276">
        <f t="shared" si="157"/>
        <v>19.899999999999999</v>
      </c>
      <c r="P5008" s="276">
        <f>IF(O5008&lt;($G$6-1),Lähteandmed!$E$45*1.2*1.005*(($G$6-1)-O5008),0)</f>
        <v>0</v>
      </c>
    </row>
    <row r="5009" spans="2:16">
      <c r="B5009" s="113">
        <v>5005</v>
      </c>
      <c r="C5009" s="113">
        <v>20.5</v>
      </c>
      <c r="D5009" s="276" t="str">
        <f t="shared" si="156"/>
        <v>0</v>
      </c>
      <c r="L5009" s="114">
        <f>IF(C5009&lt;$G$6,Lähteandmed!$E$45*1.2*1.005*($G$6-O5009),0)</f>
        <v>0</v>
      </c>
      <c r="M5009" s="276" t="str">
        <f>IF(($G$4-Lähteandmed!$H$45*(Kraadpäevad!$G$4-Kraadpäevad!C5009))&gt;Lähteandmed!$I$45,($G$4-Lähteandmed!$H$45*(Kraadpäevad!$G$4-Kraadpäevad!C5009)),Lähteandmed!$I$45)</f>
        <v/>
      </c>
      <c r="N5009" s="114">
        <f>IFERROR(($G$4-M5009)/($G$4-C5009),Lähteandmed!$H$45)</f>
        <v>0</v>
      </c>
      <c r="O5009" s="276">
        <f t="shared" si="157"/>
        <v>20.5</v>
      </c>
      <c r="P5009" s="276">
        <f>IF(O5009&lt;($G$6-1),Lähteandmed!$E$45*1.2*1.005*(($G$6-1)-O5009),0)</f>
        <v>0</v>
      </c>
    </row>
    <row r="5010" spans="2:16">
      <c r="B5010" s="113">
        <v>5006</v>
      </c>
      <c r="C5010" s="113">
        <v>21</v>
      </c>
      <c r="D5010" s="276" t="str">
        <f t="shared" si="156"/>
        <v>0</v>
      </c>
      <c r="L5010" s="114">
        <f>IF(C5010&lt;$G$6,Lähteandmed!$E$45*1.2*1.005*($G$6-O5010),0)</f>
        <v>0</v>
      </c>
      <c r="M5010" s="276" t="str">
        <f>IF(($G$4-Lähteandmed!$H$45*(Kraadpäevad!$G$4-Kraadpäevad!C5010))&gt;Lähteandmed!$I$45,($G$4-Lähteandmed!$H$45*(Kraadpäevad!$G$4-Kraadpäevad!C5010)),Lähteandmed!$I$45)</f>
        <v/>
      </c>
      <c r="N5010" s="114">
        <f>IFERROR(($G$4-M5010)/($G$4-C5010),Lähteandmed!$H$45)</f>
        <v>0</v>
      </c>
      <c r="O5010" s="276">
        <f t="shared" si="157"/>
        <v>21</v>
      </c>
      <c r="P5010" s="276">
        <f>IF(O5010&lt;($G$6-1),Lähteandmed!$E$45*1.2*1.005*(($G$6-1)-O5010),0)</f>
        <v>0</v>
      </c>
    </row>
    <row r="5011" spans="2:16">
      <c r="B5011" s="113">
        <v>5007</v>
      </c>
      <c r="C5011" s="113">
        <v>21.6</v>
      </c>
      <c r="D5011" s="276" t="str">
        <f t="shared" si="156"/>
        <v>0</v>
      </c>
      <c r="L5011" s="114">
        <f>IF(C5011&lt;$G$6,Lähteandmed!$E$45*1.2*1.005*($G$6-O5011),0)</f>
        <v>0</v>
      </c>
      <c r="M5011" s="276" t="str">
        <f>IF(($G$4-Lähteandmed!$H$45*(Kraadpäevad!$G$4-Kraadpäevad!C5011))&gt;Lähteandmed!$I$45,($G$4-Lähteandmed!$H$45*(Kraadpäevad!$G$4-Kraadpäevad!C5011)),Lähteandmed!$I$45)</f>
        <v/>
      </c>
      <c r="N5011" s="114">
        <f>IFERROR(($G$4-M5011)/($G$4-C5011),Lähteandmed!$H$45)</f>
        <v>0</v>
      </c>
      <c r="O5011" s="276">
        <f t="shared" si="157"/>
        <v>21.6</v>
      </c>
      <c r="P5011" s="276">
        <f>IF(O5011&lt;($G$6-1),Lähteandmed!$E$45*1.2*1.005*(($G$6-1)-O5011),0)</f>
        <v>0</v>
      </c>
    </row>
    <row r="5012" spans="2:16">
      <c r="B5012" s="113">
        <v>5008</v>
      </c>
      <c r="C5012" s="113">
        <v>21.8</v>
      </c>
      <c r="D5012" s="276" t="str">
        <f t="shared" si="156"/>
        <v>0</v>
      </c>
      <c r="L5012" s="114">
        <f>IF(C5012&lt;$G$6,Lähteandmed!$E$45*1.2*1.005*($G$6-O5012),0)</f>
        <v>0</v>
      </c>
      <c r="M5012" s="276" t="str">
        <f>IF(($G$4-Lähteandmed!$H$45*(Kraadpäevad!$G$4-Kraadpäevad!C5012))&gt;Lähteandmed!$I$45,($G$4-Lähteandmed!$H$45*(Kraadpäevad!$G$4-Kraadpäevad!C5012)),Lähteandmed!$I$45)</f>
        <v/>
      </c>
      <c r="N5012" s="114">
        <f>IFERROR(($G$4-M5012)/($G$4-C5012),Lähteandmed!$H$45)</f>
        <v>0</v>
      </c>
      <c r="O5012" s="276">
        <f t="shared" si="157"/>
        <v>21.8</v>
      </c>
      <c r="P5012" s="276">
        <f>IF(O5012&lt;($G$6-1),Lähteandmed!$E$45*1.2*1.005*(($G$6-1)-O5012),0)</f>
        <v>0</v>
      </c>
    </row>
    <row r="5013" spans="2:16">
      <c r="B5013" s="113">
        <v>5009</v>
      </c>
      <c r="C5013" s="113">
        <v>22.1</v>
      </c>
      <c r="D5013" s="276" t="str">
        <f t="shared" si="156"/>
        <v>0</v>
      </c>
      <c r="L5013" s="114">
        <f>IF(C5013&lt;$G$6,Lähteandmed!$E$45*1.2*1.005*($G$6-O5013),0)</f>
        <v>0</v>
      </c>
      <c r="M5013" s="276" t="str">
        <f>IF(($G$4-Lähteandmed!$H$45*(Kraadpäevad!$G$4-Kraadpäevad!C5013))&gt;Lähteandmed!$I$45,($G$4-Lähteandmed!$H$45*(Kraadpäevad!$G$4-Kraadpäevad!C5013)),Lähteandmed!$I$45)</f>
        <v/>
      </c>
      <c r="N5013" s="114">
        <f>IFERROR(($G$4-M5013)/($G$4-C5013),Lähteandmed!$H$45)</f>
        <v>0</v>
      </c>
      <c r="O5013" s="276">
        <f t="shared" si="157"/>
        <v>22.1</v>
      </c>
      <c r="P5013" s="276">
        <f>IF(O5013&lt;($G$6-1),Lähteandmed!$E$45*1.2*1.005*(($G$6-1)-O5013),0)</f>
        <v>0</v>
      </c>
    </row>
    <row r="5014" spans="2:16">
      <c r="B5014" s="113">
        <v>5010</v>
      </c>
      <c r="C5014" s="113">
        <v>22.3</v>
      </c>
      <c r="D5014" s="276" t="str">
        <f t="shared" si="156"/>
        <v>0</v>
      </c>
      <c r="L5014" s="114">
        <f>IF(C5014&lt;$G$6,Lähteandmed!$E$45*1.2*1.005*($G$6-O5014),0)</f>
        <v>0</v>
      </c>
      <c r="M5014" s="276" t="str">
        <f>IF(($G$4-Lähteandmed!$H$45*(Kraadpäevad!$G$4-Kraadpäevad!C5014))&gt;Lähteandmed!$I$45,($G$4-Lähteandmed!$H$45*(Kraadpäevad!$G$4-Kraadpäevad!C5014)),Lähteandmed!$I$45)</f>
        <v/>
      </c>
      <c r="N5014" s="114">
        <f>IFERROR(($G$4-M5014)/($G$4-C5014),Lähteandmed!$H$45)</f>
        <v>0</v>
      </c>
      <c r="O5014" s="276">
        <f t="shared" si="157"/>
        <v>22.3</v>
      </c>
      <c r="P5014" s="276">
        <f>IF(O5014&lt;($G$6-1),Lähteandmed!$E$45*1.2*1.005*(($G$6-1)-O5014),0)</f>
        <v>0</v>
      </c>
    </row>
    <row r="5015" spans="2:16">
      <c r="B5015" s="113">
        <v>5011</v>
      </c>
      <c r="C5015" s="113">
        <v>21.2</v>
      </c>
      <c r="D5015" s="276" t="str">
        <f t="shared" si="156"/>
        <v>0</v>
      </c>
      <c r="L5015" s="114">
        <f>IF(C5015&lt;$G$6,Lähteandmed!$E$45*1.2*1.005*($G$6-O5015),0)</f>
        <v>0</v>
      </c>
      <c r="M5015" s="276" t="str">
        <f>IF(($G$4-Lähteandmed!$H$45*(Kraadpäevad!$G$4-Kraadpäevad!C5015))&gt;Lähteandmed!$I$45,($G$4-Lähteandmed!$H$45*(Kraadpäevad!$G$4-Kraadpäevad!C5015)),Lähteandmed!$I$45)</f>
        <v/>
      </c>
      <c r="N5015" s="114">
        <f>IFERROR(($G$4-M5015)/($G$4-C5015),Lähteandmed!$H$45)</f>
        <v>0</v>
      </c>
      <c r="O5015" s="276">
        <f t="shared" si="157"/>
        <v>21.2</v>
      </c>
      <c r="P5015" s="276">
        <f>IF(O5015&lt;($G$6-1),Lähteandmed!$E$45*1.2*1.005*(($G$6-1)-O5015),0)</f>
        <v>0</v>
      </c>
    </row>
    <row r="5016" spans="2:16">
      <c r="B5016" s="113">
        <v>5012</v>
      </c>
      <c r="C5016" s="113">
        <v>20.2</v>
      </c>
      <c r="D5016" s="276" t="str">
        <f t="shared" si="156"/>
        <v>0</v>
      </c>
      <c r="L5016" s="114">
        <f>IF(C5016&lt;$G$6,Lähteandmed!$E$45*1.2*1.005*($G$6-O5016),0)</f>
        <v>0</v>
      </c>
      <c r="M5016" s="276" t="str">
        <f>IF(($G$4-Lähteandmed!$H$45*(Kraadpäevad!$G$4-Kraadpäevad!C5016))&gt;Lähteandmed!$I$45,($G$4-Lähteandmed!$H$45*(Kraadpäevad!$G$4-Kraadpäevad!C5016)),Lähteandmed!$I$45)</f>
        <v/>
      </c>
      <c r="N5016" s="114">
        <f>IFERROR(($G$4-M5016)/($G$4-C5016),Lähteandmed!$H$45)</f>
        <v>0</v>
      </c>
      <c r="O5016" s="276">
        <f t="shared" si="157"/>
        <v>20.2</v>
      </c>
      <c r="P5016" s="276">
        <f>IF(O5016&lt;($G$6-1),Lähteandmed!$E$45*1.2*1.005*(($G$6-1)-O5016),0)</f>
        <v>0</v>
      </c>
    </row>
    <row r="5017" spans="2:16">
      <c r="B5017" s="113">
        <v>5013</v>
      </c>
      <c r="C5017" s="113">
        <v>19.100000000000001</v>
      </c>
      <c r="D5017" s="276" t="str">
        <f t="shared" si="156"/>
        <v>0</v>
      </c>
      <c r="L5017" s="114">
        <f>IF(C5017&lt;$G$6,Lähteandmed!$E$45*1.2*1.005*($G$6-O5017),0)</f>
        <v>0</v>
      </c>
      <c r="M5017" s="276" t="str">
        <f>IF(($G$4-Lähteandmed!$H$45*(Kraadpäevad!$G$4-Kraadpäevad!C5017))&gt;Lähteandmed!$I$45,($G$4-Lähteandmed!$H$45*(Kraadpäevad!$G$4-Kraadpäevad!C5017)),Lähteandmed!$I$45)</f>
        <v/>
      </c>
      <c r="N5017" s="114">
        <f>IFERROR(($G$4-M5017)/($G$4-C5017),Lähteandmed!$H$45)</f>
        <v>0</v>
      </c>
      <c r="O5017" s="276">
        <f t="shared" si="157"/>
        <v>19.100000000000001</v>
      </c>
      <c r="P5017" s="276">
        <f>IF(O5017&lt;($G$6-1),Lähteandmed!$E$45*1.2*1.005*(($G$6-1)-O5017),0)</f>
        <v>0</v>
      </c>
    </row>
    <row r="5018" spans="2:16">
      <c r="B5018" s="113">
        <v>5014</v>
      </c>
      <c r="C5018" s="113">
        <v>17.100000000000001</v>
      </c>
      <c r="D5018" s="276" t="str">
        <f t="shared" si="156"/>
        <v>0</v>
      </c>
      <c r="L5018" s="114">
        <f>IF(C5018&lt;$G$6,Lähteandmed!$E$45*1.2*1.005*($G$6-O5018),0)</f>
        <v>1.5773032799999973</v>
      </c>
      <c r="M5018" s="276" t="str">
        <f>IF(($G$4-Lähteandmed!$H$45*(Kraadpäevad!$G$4-Kraadpäevad!C5018))&gt;Lähteandmed!$I$45,($G$4-Lähteandmed!$H$45*(Kraadpäevad!$G$4-Kraadpäevad!C5018)),Lähteandmed!$I$45)</f>
        <v/>
      </c>
      <c r="N5018" s="114">
        <f>IFERROR(($G$4-M5018)/($G$4-C5018),Lähteandmed!$H$45)</f>
        <v>0</v>
      </c>
      <c r="O5018" s="276">
        <f t="shared" si="157"/>
        <v>17.100000000000001</v>
      </c>
      <c r="P5018" s="276">
        <f>IF(O5018&lt;($G$6-1),Lähteandmed!$E$45*1.2*1.005*(($G$6-1)-O5018),0)</f>
        <v>0</v>
      </c>
    </row>
    <row r="5019" spans="2:16">
      <c r="B5019" s="113">
        <v>5015</v>
      </c>
      <c r="C5019" s="113">
        <v>15</v>
      </c>
      <c r="D5019" s="276" t="str">
        <f t="shared" si="156"/>
        <v>0</v>
      </c>
      <c r="L5019" s="114">
        <f>IF(C5019&lt;$G$6,Lähteandmed!$E$45*1.2*1.005*($G$6-O5019),0)</f>
        <v>5.2576775999999992</v>
      </c>
      <c r="M5019" s="276" t="str">
        <f>IF(($G$4-Lähteandmed!$H$45*(Kraadpäevad!$G$4-Kraadpäevad!C5019))&gt;Lähteandmed!$I$45,($G$4-Lähteandmed!$H$45*(Kraadpäevad!$G$4-Kraadpäevad!C5019)),Lähteandmed!$I$45)</f>
        <v/>
      </c>
      <c r="N5019" s="114">
        <f>IFERROR(($G$4-M5019)/($G$4-C5019),Lähteandmed!$H$45)</f>
        <v>0</v>
      </c>
      <c r="O5019" s="276">
        <f t="shared" si="157"/>
        <v>15</v>
      </c>
      <c r="P5019" s="276">
        <f>IF(O5019&lt;($G$6-1),Lähteandmed!$E$45*1.2*1.005*(($G$6-1)-O5019),0)</f>
        <v>3.5051183999999997</v>
      </c>
    </row>
    <row r="5020" spans="2:16">
      <c r="B5020" s="113">
        <v>5016</v>
      </c>
      <c r="C5020" s="113">
        <v>13</v>
      </c>
      <c r="D5020" s="276" t="str">
        <f t="shared" si="156"/>
        <v>0</v>
      </c>
      <c r="L5020" s="114">
        <f>IF(C5020&lt;$G$6,Lähteandmed!$E$45*1.2*1.005*($G$6-O5020),0)</f>
        <v>8.7627959999999998</v>
      </c>
      <c r="M5020" s="276" t="str">
        <f>IF(($G$4-Lähteandmed!$H$45*(Kraadpäevad!$G$4-Kraadpäevad!C5020))&gt;Lähteandmed!$I$45,($G$4-Lähteandmed!$H$45*(Kraadpäevad!$G$4-Kraadpäevad!C5020)),Lähteandmed!$I$45)</f>
        <v/>
      </c>
      <c r="N5020" s="114">
        <f>IFERROR(($G$4-M5020)/($G$4-C5020),Lähteandmed!$H$45)</f>
        <v>0</v>
      </c>
      <c r="O5020" s="276">
        <f t="shared" si="157"/>
        <v>13</v>
      </c>
      <c r="P5020" s="276">
        <f>IF(O5020&lt;($G$6-1),Lähteandmed!$E$45*1.2*1.005*(($G$6-1)-O5020),0)</f>
        <v>7.0102367999999995</v>
      </c>
    </row>
    <row r="5021" spans="2:16">
      <c r="B5021" s="113">
        <v>5017</v>
      </c>
      <c r="C5021" s="113">
        <v>12.3</v>
      </c>
      <c r="D5021" s="276" t="str">
        <f t="shared" si="156"/>
        <v>0</v>
      </c>
      <c r="L5021" s="114">
        <f>IF(C5021&lt;$G$6,Lähteandmed!$E$45*1.2*1.005*($G$6-O5021),0)</f>
        <v>9.9895874399999975</v>
      </c>
      <c r="M5021" s="276" t="str">
        <f>IF(($G$4-Lähteandmed!$H$45*(Kraadpäevad!$G$4-Kraadpäevad!C5021))&gt;Lähteandmed!$I$45,($G$4-Lähteandmed!$H$45*(Kraadpäevad!$G$4-Kraadpäevad!C5021)),Lähteandmed!$I$45)</f>
        <v/>
      </c>
      <c r="N5021" s="114">
        <f>IFERROR(($G$4-M5021)/($G$4-C5021),Lähteandmed!$H$45)</f>
        <v>0</v>
      </c>
      <c r="O5021" s="276">
        <f t="shared" si="157"/>
        <v>12.3</v>
      </c>
      <c r="P5021" s="276">
        <f>IF(O5021&lt;($G$6-1),Lähteandmed!$E$45*1.2*1.005*(($G$6-1)-O5021),0)</f>
        <v>8.237028239999999</v>
      </c>
    </row>
    <row r="5022" spans="2:16">
      <c r="B5022" s="113">
        <v>5018</v>
      </c>
      <c r="C5022" s="113">
        <v>11.5</v>
      </c>
      <c r="D5022" s="276" t="str">
        <f t="shared" si="156"/>
        <v>0</v>
      </c>
      <c r="L5022" s="114">
        <f>IF(C5022&lt;$G$6,Lähteandmed!$E$45*1.2*1.005*($G$6-O5022),0)</f>
        <v>11.391634799999999</v>
      </c>
      <c r="M5022" s="276" t="str">
        <f>IF(($G$4-Lähteandmed!$H$45*(Kraadpäevad!$G$4-Kraadpäevad!C5022))&gt;Lähteandmed!$I$45,($G$4-Lähteandmed!$H$45*(Kraadpäevad!$G$4-Kraadpäevad!C5022)),Lähteandmed!$I$45)</f>
        <v/>
      </c>
      <c r="N5022" s="114">
        <f>IFERROR(($G$4-M5022)/($G$4-C5022),Lähteandmed!$H$45)</f>
        <v>0</v>
      </c>
      <c r="O5022" s="276">
        <f t="shared" si="157"/>
        <v>11.5</v>
      </c>
      <c r="P5022" s="276">
        <f>IF(O5022&lt;($G$6-1),Lähteandmed!$E$45*1.2*1.005*(($G$6-1)-O5022),0)</f>
        <v>9.6390756</v>
      </c>
    </row>
    <row r="5023" spans="2:16">
      <c r="B5023" s="113">
        <v>5019</v>
      </c>
      <c r="C5023" s="113">
        <v>10.8</v>
      </c>
      <c r="D5023" s="276" t="str">
        <f t="shared" si="156"/>
        <v>0</v>
      </c>
      <c r="L5023" s="114">
        <f>IF(C5023&lt;$G$6,Lähteandmed!$E$45*1.2*1.005*($G$6-O5023),0)</f>
        <v>12.618426239999998</v>
      </c>
      <c r="M5023" s="276" t="str">
        <f>IF(($G$4-Lähteandmed!$H$45*(Kraadpäevad!$G$4-Kraadpäevad!C5023))&gt;Lähteandmed!$I$45,($G$4-Lähteandmed!$H$45*(Kraadpäevad!$G$4-Kraadpäevad!C5023)),Lähteandmed!$I$45)</f>
        <v/>
      </c>
      <c r="N5023" s="114">
        <f>IFERROR(($G$4-M5023)/($G$4-C5023),Lähteandmed!$H$45)</f>
        <v>0</v>
      </c>
      <c r="O5023" s="276">
        <f t="shared" si="157"/>
        <v>10.8</v>
      </c>
      <c r="P5023" s="276">
        <f>IF(O5023&lt;($G$6-1),Lähteandmed!$E$45*1.2*1.005*(($G$6-1)-O5023),0)</f>
        <v>10.865867039999998</v>
      </c>
    </row>
    <row r="5024" spans="2:16">
      <c r="B5024" s="113">
        <v>5020</v>
      </c>
      <c r="C5024" s="113">
        <v>10.5</v>
      </c>
      <c r="D5024" s="276" t="str">
        <f t="shared" si="156"/>
        <v>0</v>
      </c>
      <c r="L5024" s="114">
        <f>IF(C5024&lt;$G$6,Lähteandmed!$E$45*1.2*1.005*($G$6-O5024),0)</f>
        <v>13.144193999999999</v>
      </c>
      <c r="M5024" s="276" t="str">
        <f>IF(($G$4-Lähteandmed!$H$45*(Kraadpäevad!$G$4-Kraadpäevad!C5024))&gt;Lähteandmed!$I$45,($G$4-Lähteandmed!$H$45*(Kraadpäevad!$G$4-Kraadpäevad!C5024)),Lähteandmed!$I$45)</f>
        <v/>
      </c>
      <c r="N5024" s="114">
        <f>IFERROR(($G$4-M5024)/($G$4-C5024),Lähteandmed!$H$45)</f>
        <v>0</v>
      </c>
      <c r="O5024" s="276">
        <f t="shared" si="157"/>
        <v>10.5</v>
      </c>
      <c r="P5024" s="276">
        <f>IF(O5024&lt;($G$6-1),Lähteandmed!$E$45*1.2*1.005*(($G$6-1)-O5024),0)</f>
        <v>11.391634799999999</v>
      </c>
    </row>
    <row r="5025" spans="2:16">
      <c r="B5025" s="113">
        <v>5021</v>
      </c>
      <c r="C5025" s="113">
        <v>10.1</v>
      </c>
      <c r="D5025" s="276" t="str">
        <f t="shared" si="156"/>
        <v>0</v>
      </c>
      <c r="L5025" s="114">
        <f>IF(C5025&lt;$G$6,Lähteandmed!$E$45*1.2*1.005*($G$6-O5025),0)</f>
        <v>13.845217679999999</v>
      </c>
      <c r="M5025" s="276" t="str">
        <f>IF(($G$4-Lähteandmed!$H$45*(Kraadpäevad!$G$4-Kraadpäevad!C5025))&gt;Lähteandmed!$I$45,($G$4-Lähteandmed!$H$45*(Kraadpäevad!$G$4-Kraadpäevad!C5025)),Lähteandmed!$I$45)</f>
        <v/>
      </c>
      <c r="N5025" s="114">
        <f>IFERROR(($G$4-M5025)/($G$4-C5025),Lähteandmed!$H$45)</f>
        <v>0</v>
      </c>
      <c r="O5025" s="276">
        <f t="shared" si="157"/>
        <v>10.1</v>
      </c>
      <c r="P5025" s="276">
        <f>IF(O5025&lt;($G$6-1),Lähteandmed!$E$45*1.2*1.005*(($G$6-1)-O5025),0)</f>
        <v>12.092658479999999</v>
      </c>
    </row>
    <row r="5026" spans="2:16">
      <c r="B5026" s="113">
        <v>5022</v>
      </c>
      <c r="C5026" s="113">
        <v>9.8000000000000007</v>
      </c>
      <c r="D5026" s="276">
        <f t="shared" si="156"/>
        <v>0.18879749586557892</v>
      </c>
      <c r="L5026" s="114">
        <f>IF(C5026&lt;$G$6,Lähteandmed!$E$45*1.2*1.005*($G$6-O5026),0)</f>
        <v>14.370985439999998</v>
      </c>
      <c r="M5026" s="276" t="str">
        <f>IF(($G$4-Lähteandmed!$H$45*(Kraadpäevad!$G$4-Kraadpäevad!C5026))&gt;Lähteandmed!$I$45,($G$4-Lähteandmed!$H$45*(Kraadpäevad!$G$4-Kraadpäevad!C5026)),Lähteandmed!$I$45)</f>
        <v/>
      </c>
      <c r="N5026" s="114">
        <f>IFERROR(($G$4-M5026)/($G$4-C5026),Lähteandmed!$H$45)</f>
        <v>0</v>
      </c>
      <c r="O5026" s="276">
        <f t="shared" si="157"/>
        <v>9.8000000000000007</v>
      </c>
      <c r="P5026" s="276">
        <f>IF(O5026&lt;($G$6-1),Lähteandmed!$E$45*1.2*1.005*(($G$6-1)-O5026),0)</f>
        <v>12.618426239999998</v>
      </c>
    </row>
    <row r="5027" spans="2:16">
      <c r="B5027" s="113">
        <v>5023</v>
      </c>
      <c r="C5027" s="113">
        <v>13</v>
      </c>
      <c r="D5027" s="276" t="str">
        <f t="shared" si="156"/>
        <v>0</v>
      </c>
      <c r="L5027" s="114">
        <f>IF(C5027&lt;$G$6,Lähteandmed!$E$45*1.2*1.005*($G$6-O5027),0)</f>
        <v>8.7627959999999998</v>
      </c>
      <c r="M5027" s="276" t="str">
        <f>IF(($G$4-Lähteandmed!$H$45*(Kraadpäevad!$G$4-Kraadpäevad!C5027))&gt;Lähteandmed!$I$45,($G$4-Lähteandmed!$H$45*(Kraadpäevad!$G$4-Kraadpäevad!C5027)),Lähteandmed!$I$45)</f>
        <v/>
      </c>
      <c r="N5027" s="114">
        <f>IFERROR(($G$4-M5027)/($G$4-C5027),Lähteandmed!$H$45)</f>
        <v>0</v>
      </c>
      <c r="O5027" s="276">
        <f t="shared" si="157"/>
        <v>13</v>
      </c>
      <c r="P5027" s="276">
        <f>IF(O5027&lt;($G$6-1),Lähteandmed!$E$45*1.2*1.005*(($G$6-1)-O5027),0)</f>
        <v>7.0102367999999995</v>
      </c>
    </row>
    <row r="5028" spans="2:16">
      <c r="B5028" s="113">
        <v>5024</v>
      </c>
      <c r="C5028" s="113">
        <v>16.100000000000001</v>
      </c>
      <c r="D5028" s="276" t="str">
        <f t="shared" si="156"/>
        <v>0</v>
      </c>
      <c r="L5028" s="114">
        <f>IF(C5028&lt;$G$6,Lähteandmed!$E$45*1.2*1.005*($G$6-O5028),0)</f>
        <v>3.3298624799999974</v>
      </c>
      <c r="M5028" s="276" t="str">
        <f>IF(($G$4-Lähteandmed!$H$45*(Kraadpäevad!$G$4-Kraadpäevad!C5028))&gt;Lähteandmed!$I$45,($G$4-Lähteandmed!$H$45*(Kraadpäevad!$G$4-Kraadpäevad!C5028)),Lähteandmed!$I$45)</f>
        <v/>
      </c>
      <c r="N5028" s="114">
        <f>IFERROR(($G$4-M5028)/($G$4-C5028),Lähteandmed!$H$45)</f>
        <v>0</v>
      </c>
      <c r="O5028" s="276">
        <f t="shared" si="157"/>
        <v>16.100000000000001</v>
      </c>
      <c r="P5028" s="276">
        <f>IF(O5028&lt;($G$6-1),Lähteandmed!$E$45*1.2*1.005*(($G$6-1)-O5028),0)</f>
        <v>1.5773032799999973</v>
      </c>
    </row>
    <row r="5029" spans="2:16">
      <c r="B5029" s="113">
        <v>5025</v>
      </c>
      <c r="C5029" s="113">
        <v>19.3</v>
      </c>
      <c r="D5029" s="276" t="str">
        <f t="shared" si="156"/>
        <v>0</v>
      </c>
      <c r="L5029" s="114">
        <f>IF(C5029&lt;$G$6,Lähteandmed!$E$45*1.2*1.005*($G$6-O5029),0)</f>
        <v>0</v>
      </c>
      <c r="M5029" s="276" t="str">
        <f>IF(($G$4-Lähteandmed!$H$45*(Kraadpäevad!$G$4-Kraadpäevad!C5029))&gt;Lähteandmed!$I$45,($G$4-Lähteandmed!$H$45*(Kraadpäevad!$G$4-Kraadpäevad!C5029)),Lähteandmed!$I$45)</f>
        <v/>
      </c>
      <c r="N5029" s="114">
        <f>IFERROR(($G$4-M5029)/($G$4-C5029),Lähteandmed!$H$45)</f>
        <v>0</v>
      </c>
      <c r="O5029" s="276">
        <f t="shared" si="157"/>
        <v>19.3</v>
      </c>
      <c r="P5029" s="276">
        <f>IF(O5029&lt;($G$6-1),Lähteandmed!$E$45*1.2*1.005*(($G$6-1)-O5029),0)</f>
        <v>0</v>
      </c>
    </row>
    <row r="5030" spans="2:16">
      <c r="B5030" s="113">
        <v>5026</v>
      </c>
      <c r="C5030" s="113">
        <v>20.7</v>
      </c>
      <c r="D5030" s="276" t="str">
        <f t="shared" si="156"/>
        <v>0</v>
      </c>
      <c r="L5030" s="114">
        <f>IF(C5030&lt;$G$6,Lähteandmed!$E$45*1.2*1.005*($G$6-O5030),0)</f>
        <v>0</v>
      </c>
      <c r="M5030" s="276" t="str">
        <f>IF(($G$4-Lähteandmed!$H$45*(Kraadpäevad!$G$4-Kraadpäevad!C5030))&gt;Lähteandmed!$I$45,($G$4-Lähteandmed!$H$45*(Kraadpäevad!$G$4-Kraadpäevad!C5030)),Lähteandmed!$I$45)</f>
        <v/>
      </c>
      <c r="N5030" s="114">
        <f>IFERROR(($G$4-M5030)/($G$4-C5030),Lähteandmed!$H$45)</f>
        <v>0</v>
      </c>
      <c r="O5030" s="276">
        <f t="shared" si="157"/>
        <v>20.7</v>
      </c>
      <c r="P5030" s="276">
        <f>IF(O5030&lt;($G$6-1),Lähteandmed!$E$45*1.2*1.005*(($G$6-1)-O5030),0)</f>
        <v>0</v>
      </c>
    </row>
    <row r="5031" spans="2:16">
      <c r="B5031" s="113">
        <v>5027</v>
      </c>
      <c r="C5031" s="113">
        <v>22</v>
      </c>
      <c r="D5031" s="276" t="str">
        <f t="shared" si="156"/>
        <v>0</v>
      </c>
      <c r="L5031" s="114">
        <f>IF(C5031&lt;$G$6,Lähteandmed!$E$45*1.2*1.005*($G$6-O5031),0)</f>
        <v>0</v>
      </c>
      <c r="M5031" s="276" t="str">
        <f>IF(($G$4-Lähteandmed!$H$45*(Kraadpäevad!$G$4-Kraadpäevad!C5031))&gt;Lähteandmed!$I$45,($G$4-Lähteandmed!$H$45*(Kraadpäevad!$G$4-Kraadpäevad!C5031)),Lähteandmed!$I$45)</f>
        <v/>
      </c>
      <c r="N5031" s="114">
        <f>IFERROR(($G$4-M5031)/($G$4-C5031),Lähteandmed!$H$45)</f>
        <v>0</v>
      </c>
      <c r="O5031" s="276">
        <f t="shared" si="157"/>
        <v>22</v>
      </c>
      <c r="P5031" s="276">
        <f>IF(O5031&lt;($G$6-1),Lähteandmed!$E$45*1.2*1.005*(($G$6-1)-O5031),0)</f>
        <v>0</v>
      </c>
    </row>
    <row r="5032" spans="2:16">
      <c r="B5032" s="113">
        <v>5028</v>
      </c>
      <c r="C5032" s="113">
        <v>23.4</v>
      </c>
      <c r="D5032" s="276" t="str">
        <f t="shared" si="156"/>
        <v>0</v>
      </c>
      <c r="L5032" s="114">
        <f>IF(C5032&lt;$G$6,Lähteandmed!$E$45*1.2*1.005*($G$6-O5032),0)</f>
        <v>0</v>
      </c>
      <c r="M5032" s="276" t="str">
        <f>IF(($G$4-Lähteandmed!$H$45*(Kraadpäevad!$G$4-Kraadpäevad!C5032))&gt;Lähteandmed!$I$45,($G$4-Lähteandmed!$H$45*(Kraadpäevad!$G$4-Kraadpäevad!C5032)),Lähteandmed!$I$45)</f>
        <v/>
      </c>
      <c r="N5032" s="114">
        <f>IFERROR(($G$4-M5032)/($G$4-C5032),Lähteandmed!$H$45)</f>
        <v>0</v>
      </c>
      <c r="O5032" s="276">
        <f t="shared" si="157"/>
        <v>23.4</v>
      </c>
      <c r="P5032" s="276">
        <f>IF(O5032&lt;($G$6-1),Lähteandmed!$E$45*1.2*1.005*(($G$6-1)-O5032),0)</f>
        <v>0</v>
      </c>
    </row>
    <row r="5033" spans="2:16">
      <c r="B5033" s="113">
        <v>5029</v>
      </c>
      <c r="C5033" s="113">
        <v>23.5</v>
      </c>
      <c r="D5033" s="276" t="str">
        <f t="shared" si="156"/>
        <v>0</v>
      </c>
      <c r="L5033" s="114">
        <f>IF(C5033&lt;$G$6,Lähteandmed!$E$45*1.2*1.005*($G$6-O5033),0)</f>
        <v>0</v>
      </c>
      <c r="M5033" s="276" t="str">
        <f>IF(($G$4-Lähteandmed!$H$45*(Kraadpäevad!$G$4-Kraadpäevad!C5033))&gt;Lähteandmed!$I$45,($G$4-Lähteandmed!$H$45*(Kraadpäevad!$G$4-Kraadpäevad!C5033)),Lähteandmed!$I$45)</f>
        <v/>
      </c>
      <c r="N5033" s="114">
        <f>IFERROR(($G$4-M5033)/($G$4-C5033),Lähteandmed!$H$45)</f>
        <v>0</v>
      </c>
      <c r="O5033" s="276">
        <f t="shared" si="157"/>
        <v>23.5</v>
      </c>
      <c r="P5033" s="276">
        <f>IF(O5033&lt;($G$6-1),Lähteandmed!$E$45*1.2*1.005*(($G$6-1)-O5033),0)</f>
        <v>0</v>
      </c>
    </row>
    <row r="5034" spans="2:16">
      <c r="B5034" s="113">
        <v>5030</v>
      </c>
      <c r="C5034" s="113">
        <v>23.5</v>
      </c>
      <c r="D5034" s="276" t="str">
        <f t="shared" si="156"/>
        <v>0</v>
      </c>
      <c r="L5034" s="114">
        <f>IF(C5034&lt;$G$6,Lähteandmed!$E$45*1.2*1.005*($G$6-O5034),0)</f>
        <v>0</v>
      </c>
      <c r="M5034" s="276" t="str">
        <f>IF(($G$4-Lähteandmed!$H$45*(Kraadpäevad!$G$4-Kraadpäevad!C5034))&gt;Lähteandmed!$I$45,($G$4-Lähteandmed!$H$45*(Kraadpäevad!$G$4-Kraadpäevad!C5034)),Lähteandmed!$I$45)</f>
        <v/>
      </c>
      <c r="N5034" s="114">
        <f>IFERROR(($G$4-M5034)/($G$4-C5034),Lähteandmed!$H$45)</f>
        <v>0</v>
      </c>
      <c r="O5034" s="276">
        <f t="shared" si="157"/>
        <v>23.5</v>
      </c>
      <c r="P5034" s="276">
        <f>IF(O5034&lt;($G$6-1),Lähteandmed!$E$45*1.2*1.005*(($G$6-1)-O5034),0)</f>
        <v>0</v>
      </c>
    </row>
    <row r="5035" spans="2:16">
      <c r="B5035" s="113">
        <v>5031</v>
      </c>
      <c r="C5035" s="113">
        <v>23.6</v>
      </c>
      <c r="D5035" s="276" t="str">
        <f t="shared" si="156"/>
        <v>0</v>
      </c>
      <c r="L5035" s="114">
        <f>IF(C5035&lt;$G$6,Lähteandmed!$E$45*1.2*1.005*($G$6-O5035),0)</f>
        <v>0</v>
      </c>
      <c r="M5035" s="276" t="str">
        <f>IF(($G$4-Lähteandmed!$H$45*(Kraadpäevad!$G$4-Kraadpäevad!C5035))&gt;Lähteandmed!$I$45,($G$4-Lähteandmed!$H$45*(Kraadpäevad!$G$4-Kraadpäevad!C5035)),Lähteandmed!$I$45)</f>
        <v/>
      </c>
      <c r="N5035" s="114">
        <f>IFERROR(($G$4-M5035)/($G$4-C5035),Lähteandmed!$H$45)</f>
        <v>0</v>
      </c>
      <c r="O5035" s="276">
        <f t="shared" si="157"/>
        <v>23.6</v>
      </c>
      <c r="P5035" s="276">
        <f>IF(O5035&lt;($G$6-1),Lähteandmed!$E$45*1.2*1.005*(($G$6-1)-O5035),0)</f>
        <v>0</v>
      </c>
    </row>
    <row r="5036" spans="2:16">
      <c r="B5036" s="113">
        <v>5032</v>
      </c>
      <c r="C5036" s="113">
        <v>23.8</v>
      </c>
      <c r="D5036" s="276" t="str">
        <f t="shared" si="156"/>
        <v>0</v>
      </c>
      <c r="L5036" s="114">
        <f>IF(C5036&lt;$G$6,Lähteandmed!$E$45*1.2*1.005*($G$6-O5036),0)</f>
        <v>0</v>
      </c>
      <c r="M5036" s="276" t="str">
        <f>IF(($G$4-Lähteandmed!$H$45*(Kraadpäevad!$G$4-Kraadpäevad!C5036))&gt;Lähteandmed!$I$45,($G$4-Lähteandmed!$H$45*(Kraadpäevad!$G$4-Kraadpäevad!C5036)),Lähteandmed!$I$45)</f>
        <v/>
      </c>
      <c r="N5036" s="114">
        <f>IFERROR(($G$4-M5036)/($G$4-C5036),Lähteandmed!$H$45)</f>
        <v>0</v>
      </c>
      <c r="O5036" s="276">
        <f t="shared" si="157"/>
        <v>23.8</v>
      </c>
      <c r="P5036" s="276">
        <f>IF(O5036&lt;($G$6-1),Lähteandmed!$E$45*1.2*1.005*(($G$6-1)-O5036),0)</f>
        <v>0</v>
      </c>
    </row>
    <row r="5037" spans="2:16">
      <c r="B5037" s="113">
        <v>5033</v>
      </c>
      <c r="C5037" s="113">
        <v>24</v>
      </c>
      <c r="D5037" s="276" t="str">
        <f t="shared" si="156"/>
        <v>0</v>
      </c>
      <c r="L5037" s="114">
        <f>IF(C5037&lt;$G$6,Lähteandmed!$E$45*1.2*1.005*($G$6-O5037),0)</f>
        <v>0</v>
      </c>
      <c r="M5037" s="276" t="str">
        <f>IF(($G$4-Lähteandmed!$H$45*(Kraadpäevad!$G$4-Kraadpäevad!C5037))&gt;Lähteandmed!$I$45,($G$4-Lähteandmed!$H$45*(Kraadpäevad!$G$4-Kraadpäevad!C5037)),Lähteandmed!$I$45)</f>
        <v/>
      </c>
      <c r="N5037" s="114">
        <f>IFERROR(($G$4-M5037)/($G$4-C5037),Lähteandmed!$H$45)</f>
        <v>0</v>
      </c>
      <c r="O5037" s="276">
        <f t="shared" si="157"/>
        <v>24</v>
      </c>
      <c r="P5037" s="276">
        <f>IF(O5037&lt;($G$6-1),Lähteandmed!$E$45*1.2*1.005*(($G$6-1)-O5037),0)</f>
        <v>0</v>
      </c>
    </row>
    <row r="5038" spans="2:16">
      <c r="B5038" s="113">
        <v>5034</v>
      </c>
      <c r="C5038" s="113">
        <v>24.2</v>
      </c>
      <c r="D5038" s="276" t="str">
        <f t="shared" si="156"/>
        <v>0</v>
      </c>
      <c r="L5038" s="114">
        <f>IF(C5038&lt;$G$6,Lähteandmed!$E$45*1.2*1.005*($G$6-O5038),0)</f>
        <v>0</v>
      </c>
      <c r="M5038" s="276" t="str">
        <f>IF(($G$4-Lähteandmed!$H$45*(Kraadpäevad!$G$4-Kraadpäevad!C5038))&gt;Lähteandmed!$I$45,($G$4-Lähteandmed!$H$45*(Kraadpäevad!$G$4-Kraadpäevad!C5038)),Lähteandmed!$I$45)</f>
        <v/>
      </c>
      <c r="N5038" s="114">
        <f>IFERROR(($G$4-M5038)/($G$4-C5038),Lähteandmed!$H$45)</f>
        <v>0</v>
      </c>
      <c r="O5038" s="276">
        <f t="shared" si="157"/>
        <v>24.2</v>
      </c>
      <c r="P5038" s="276">
        <f>IF(O5038&lt;($G$6-1),Lähteandmed!$E$45*1.2*1.005*(($G$6-1)-O5038),0)</f>
        <v>0</v>
      </c>
    </row>
    <row r="5039" spans="2:16">
      <c r="B5039" s="113">
        <v>5035</v>
      </c>
      <c r="C5039" s="113">
        <v>23.2</v>
      </c>
      <c r="D5039" s="276" t="str">
        <f t="shared" si="156"/>
        <v>0</v>
      </c>
      <c r="L5039" s="114">
        <f>IF(C5039&lt;$G$6,Lähteandmed!$E$45*1.2*1.005*($G$6-O5039),0)</f>
        <v>0</v>
      </c>
      <c r="M5039" s="276" t="str">
        <f>IF(($G$4-Lähteandmed!$H$45*(Kraadpäevad!$G$4-Kraadpäevad!C5039))&gt;Lähteandmed!$I$45,($G$4-Lähteandmed!$H$45*(Kraadpäevad!$G$4-Kraadpäevad!C5039)),Lähteandmed!$I$45)</f>
        <v/>
      </c>
      <c r="N5039" s="114">
        <f>IFERROR(($G$4-M5039)/($G$4-C5039),Lähteandmed!$H$45)</f>
        <v>0</v>
      </c>
      <c r="O5039" s="276">
        <f t="shared" si="157"/>
        <v>23.2</v>
      </c>
      <c r="P5039" s="276">
        <f>IF(O5039&lt;($G$6-1),Lähteandmed!$E$45*1.2*1.005*(($G$6-1)-O5039),0)</f>
        <v>0</v>
      </c>
    </row>
    <row r="5040" spans="2:16">
      <c r="B5040" s="113">
        <v>5036</v>
      </c>
      <c r="C5040" s="113">
        <v>22.2</v>
      </c>
      <c r="D5040" s="276" t="str">
        <f t="shared" si="156"/>
        <v>0</v>
      </c>
      <c r="L5040" s="114">
        <f>IF(C5040&lt;$G$6,Lähteandmed!$E$45*1.2*1.005*($G$6-O5040),0)</f>
        <v>0</v>
      </c>
      <c r="M5040" s="276" t="str">
        <f>IF(($G$4-Lähteandmed!$H$45*(Kraadpäevad!$G$4-Kraadpäevad!C5040))&gt;Lähteandmed!$I$45,($G$4-Lähteandmed!$H$45*(Kraadpäevad!$G$4-Kraadpäevad!C5040)),Lähteandmed!$I$45)</f>
        <v/>
      </c>
      <c r="N5040" s="114">
        <f>IFERROR(($G$4-M5040)/($G$4-C5040),Lähteandmed!$H$45)</f>
        <v>0</v>
      </c>
      <c r="O5040" s="276">
        <f t="shared" si="157"/>
        <v>22.2</v>
      </c>
      <c r="P5040" s="276">
        <f>IF(O5040&lt;($G$6-1),Lähteandmed!$E$45*1.2*1.005*(($G$6-1)-O5040),0)</f>
        <v>0</v>
      </c>
    </row>
    <row r="5041" spans="2:16">
      <c r="B5041" s="113">
        <v>5037</v>
      </c>
      <c r="C5041" s="113">
        <v>21.2</v>
      </c>
      <c r="D5041" s="276" t="str">
        <f t="shared" si="156"/>
        <v>0</v>
      </c>
      <c r="L5041" s="114">
        <f>IF(C5041&lt;$G$6,Lähteandmed!$E$45*1.2*1.005*($G$6-O5041),0)</f>
        <v>0</v>
      </c>
      <c r="M5041" s="276" t="str">
        <f>IF(($G$4-Lähteandmed!$H$45*(Kraadpäevad!$G$4-Kraadpäevad!C5041))&gt;Lähteandmed!$I$45,($G$4-Lähteandmed!$H$45*(Kraadpäevad!$G$4-Kraadpäevad!C5041)),Lähteandmed!$I$45)</f>
        <v/>
      </c>
      <c r="N5041" s="114">
        <f>IFERROR(($G$4-M5041)/($G$4-C5041),Lähteandmed!$H$45)</f>
        <v>0</v>
      </c>
      <c r="O5041" s="276">
        <f t="shared" si="157"/>
        <v>21.2</v>
      </c>
      <c r="P5041" s="276">
        <f>IF(O5041&lt;($G$6-1),Lähteandmed!$E$45*1.2*1.005*(($G$6-1)-O5041),0)</f>
        <v>0</v>
      </c>
    </row>
    <row r="5042" spans="2:16">
      <c r="B5042" s="113">
        <v>5038</v>
      </c>
      <c r="C5042" s="113">
        <v>19.2</v>
      </c>
      <c r="D5042" s="276" t="str">
        <f t="shared" si="156"/>
        <v>0</v>
      </c>
      <c r="L5042" s="114">
        <f>IF(C5042&lt;$G$6,Lähteandmed!$E$45*1.2*1.005*($G$6-O5042),0)</f>
        <v>0</v>
      </c>
      <c r="M5042" s="276" t="str">
        <f>IF(($G$4-Lähteandmed!$H$45*(Kraadpäevad!$G$4-Kraadpäevad!C5042))&gt;Lähteandmed!$I$45,($G$4-Lähteandmed!$H$45*(Kraadpäevad!$G$4-Kraadpäevad!C5042)),Lähteandmed!$I$45)</f>
        <v/>
      </c>
      <c r="N5042" s="114">
        <f>IFERROR(($G$4-M5042)/($G$4-C5042),Lähteandmed!$H$45)</f>
        <v>0</v>
      </c>
      <c r="O5042" s="276">
        <f t="shared" si="157"/>
        <v>19.2</v>
      </c>
      <c r="P5042" s="276">
        <f>IF(O5042&lt;($G$6-1),Lähteandmed!$E$45*1.2*1.005*(($G$6-1)-O5042),0)</f>
        <v>0</v>
      </c>
    </row>
    <row r="5043" spans="2:16">
      <c r="B5043" s="113">
        <v>5039</v>
      </c>
      <c r="C5043" s="113">
        <v>17.100000000000001</v>
      </c>
      <c r="D5043" s="276" t="str">
        <f t="shared" si="156"/>
        <v>0</v>
      </c>
      <c r="L5043" s="114">
        <f>IF(C5043&lt;$G$6,Lähteandmed!$E$45*1.2*1.005*($G$6-O5043),0)</f>
        <v>1.5773032799999973</v>
      </c>
      <c r="M5043" s="276" t="str">
        <f>IF(($G$4-Lähteandmed!$H$45*(Kraadpäevad!$G$4-Kraadpäevad!C5043))&gt;Lähteandmed!$I$45,($G$4-Lähteandmed!$H$45*(Kraadpäevad!$G$4-Kraadpäevad!C5043)),Lähteandmed!$I$45)</f>
        <v/>
      </c>
      <c r="N5043" s="114">
        <f>IFERROR(($G$4-M5043)/($G$4-C5043),Lähteandmed!$H$45)</f>
        <v>0</v>
      </c>
      <c r="O5043" s="276">
        <f t="shared" si="157"/>
        <v>17.100000000000001</v>
      </c>
      <c r="P5043" s="276">
        <f>IF(O5043&lt;($G$6-1),Lähteandmed!$E$45*1.2*1.005*(($G$6-1)-O5043),0)</f>
        <v>0</v>
      </c>
    </row>
    <row r="5044" spans="2:16">
      <c r="B5044" s="113">
        <v>5040</v>
      </c>
      <c r="C5044" s="113">
        <v>15.1</v>
      </c>
      <c r="D5044" s="276" t="str">
        <f t="shared" si="156"/>
        <v>0</v>
      </c>
      <c r="L5044" s="114">
        <f>IF(C5044&lt;$G$6,Lähteandmed!$E$45*1.2*1.005*($G$6-O5044),0)</f>
        <v>5.0824216800000004</v>
      </c>
      <c r="M5044" s="276" t="str">
        <f>IF(($G$4-Lähteandmed!$H$45*(Kraadpäevad!$G$4-Kraadpäevad!C5044))&gt;Lähteandmed!$I$45,($G$4-Lähteandmed!$H$45*(Kraadpäevad!$G$4-Kraadpäevad!C5044)),Lähteandmed!$I$45)</f>
        <v/>
      </c>
      <c r="N5044" s="114">
        <f>IFERROR(($G$4-M5044)/($G$4-C5044),Lähteandmed!$H$45)</f>
        <v>0</v>
      </c>
      <c r="O5044" s="276">
        <f t="shared" si="157"/>
        <v>15.1</v>
      </c>
      <c r="P5044" s="276">
        <f>IF(O5044&lt;($G$6-1),Lähteandmed!$E$45*1.2*1.005*(($G$6-1)-O5044),0)</f>
        <v>3.3298624800000005</v>
      </c>
    </row>
    <row r="5045" spans="2:16">
      <c r="B5045" s="113">
        <v>5041</v>
      </c>
      <c r="C5045" s="113">
        <v>14.4</v>
      </c>
      <c r="D5045" s="276" t="str">
        <f t="shared" si="156"/>
        <v>0</v>
      </c>
      <c r="L5045" s="114">
        <f>IF(C5045&lt;$G$6,Lähteandmed!$E$45*1.2*1.005*($G$6-O5045),0)</f>
        <v>6.309213119999999</v>
      </c>
      <c r="M5045" s="276" t="str">
        <f>IF(($G$4-Lähteandmed!$H$45*(Kraadpäevad!$G$4-Kraadpäevad!C5045))&gt;Lähteandmed!$I$45,($G$4-Lähteandmed!$H$45*(Kraadpäevad!$G$4-Kraadpäevad!C5045)),Lähteandmed!$I$45)</f>
        <v/>
      </c>
      <c r="N5045" s="114">
        <f>IFERROR(($G$4-M5045)/($G$4-C5045),Lähteandmed!$H$45)</f>
        <v>0</v>
      </c>
      <c r="O5045" s="276">
        <f t="shared" si="157"/>
        <v>14.4</v>
      </c>
      <c r="P5045" s="276">
        <f>IF(O5045&lt;($G$6-1),Lähteandmed!$E$45*1.2*1.005*(($G$6-1)-O5045),0)</f>
        <v>4.5566539199999987</v>
      </c>
    </row>
    <row r="5046" spans="2:16">
      <c r="B5046" s="113">
        <v>5042</v>
      </c>
      <c r="C5046" s="113">
        <v>13.7</v>
      </c>
      <c r="D5046" s="276" t="str">
        <f t="shared" si="156"/>
        <v>0</v>
      </c>
      <c r="L5046" s="114">
        <f>IF(C5046&lt;$G$6,Lähteandmed!$E$45*1.2*1.005*($G$6-O5046),0)</f>
        <v>7.5360045600000003</v>
      </c>
      <c r="M5046" s="276" t="str">
        <f>IF(($G$4-Lähteandmed!$H$45*(Kraadpäevad!$G$4-Kraadpäevad!C5046))&gt;Lähteandmed!$I$45,($G$4-Lähteandmed!$H$45*(Kraadpäevad!$G$4-Kraadpäevad!C5046)),Lähteandmed!$I$45)</f>
        <v/>
      </c>
      <c r="N5046" s="114">
        <f>IFERROR(($G$4-M5046)/($G$4-C5046),Lähteandmed!$H$45)</f>
        <v>0</v>
      </c>
      <c r="O5046" s="276">
        <f t="shared" si="157"/>
        <v>13.7</v>
      </c>
      <c r="P5046" s="276">
        <f>IF(O5046&lt;($G$6-1),Lähteandmed!$E$45*1.2*1.005*(($G$6-1)-O5046),0)</f>
        <v>5.7834453600000009</v>
      </c>
    </row>
    <row r="5047" spans="2:16">
      <c r="B5047" s="113">
        <v>5043</v>
      </c>
      <c r="C5047" s="113">
        <v>13</v>
      </c>
      <c r="D5047" s="276" t="str">
        <f t="shared" si="156"/>
        <v>0</v>
      </c>
      <c r="L5047" s="114">
        <f>IF(C5047&lt;$G$6,Lähteandmed!$E$45*1.2*1.005*($G$6-O5047),0)</f>
        <v>8.7627959999999998</v>
      </c>
      <c r="M5047" s="276" t="str">
        <f>IF(($G$4-Lähteandmed!$H$45*(Kraadpäevad!$G$4-Kraadpäevad!C5047))&gt;Lähteandmed!$I$45,($G$4-Lähteandmed!$H$45*(Kraadpäevad!$G$4-Kraadpäevad!C5047)),Lähteandmed!$I$45)</f>
        <v/>
      </c>
      <c r="N5047" s="114">
        <f>IFERROR(($G$4-M5047)/($G$4-C5047),Lähteandmed!$H$45)</f>
        <v>0</v>
      </c>
      <c r="O5047" s="276">
        <f t="shared" si="157"/>
        <v>13</v>
      </c>
      <c r="P5047" s="276">
        <f>IF(O5047&lt;($G$6-1),Lähteandmed!$E$45*1.2*1.005*(($G$6-1)-O5047),0)</f>
        <v>7.0102367999999995</v>
      </c>
    </row>
    <row r="5048" spans="2:16">
      <c r="B5048" s="113">
        <v>5044</v>
      </c>
      <c r="C5048" s="113">
        <v>12.8</v>
      </c>
      <c r="D5048" s="276" t="str">
        <f t="shared" si="156"/>
        <v>0</v>
      </c>
      <c r="L5048" s="114">
        <f>IF(C5048&lt;$G$6,Lähteandmed!$E$45*1.2*1.005*($G$6-O5048),0)</f>
        <v>9.1133078399999974</v>
      </c>
      <c r="M5048" s="276" t="str">
        <f>IF(($G$4-Lähteandmed!$H$45*(Kraadpäevad!$G$4-Kraadpäevad!C5048))&gt;Lähteandmed!$I$45,($G$4-Lähteandmed!$H$45*(Kraadpäevad!$G$4-Kraadpäevad!C5048)),Lähteandmed!$I$45)</f>
        <v/>
      </c>
      <c r="N5048" s="114">
        <f>IFERROR(($G$4-M5048)/($G$4-C5048),Lähteandmed!$H$45)</f>
        <v>0</v>
      </c>
      <c r="O5048" s="276">
        <f t="shared" si="157"/>
        <v>12.8</v>
      </c>
      <c r="P5048" s="276">
        <f>IF(O5048&lt;($G$6-1),Lähteandmed!$E$45*1.2*1.005*(($G$6-1)-O5048),0)</f>
        <v>7.360748639999998</v>
      </c>
    </row>
    <row r="5049" spans="2:16">
      <c r="B5049" s="113">
        <v>5045</v>
      </c>
      <c r="C5049" s="113">
        <v>12.6</v>
      </c>
      <c r="D5049" s="276" t="str">
        <f t="shared" si="156"/>
        <v>0</v>
      </c>
      <c r="L5049" s="114">
        <f>IF(C5049&lt;$G$6,Lähteandmed!$E$45*1.2*1.005*($G$6-O5049),0)</f>
        <v>9.4638196800000003</v>
      </c>
      <c r="M5049" s="276" t="str">
        <f>IF(($G$4-Lähteandmed!$H$45*(Kraadpäevad!$G$4-Kraadpäevad!C5049))&gt;Lähteandmed!$I$45,($G$4-Lähteandmed!$H$45*(Kraadpäevad!$G$4-Kraadpäevad!C5049)),Lähteandmed!$I$45)</f>
        <v/>
      </c>
      <c r="N5049" s="114">
        <f>IFERROR(($G$4-M5049)/($G$4-C5049),Lähteandmed!$H$45)</f>
        <v>0</v>
      </c>
      <c r="O5049" s="276">
        <f t="shared" si="157"/>
        <v>12.6</v>
      </c>
      <c r="P5049" s="276">
        <f>IF(O5049&lt;($G$6-1),Lähteandmed!$E$45*1.2*1.005*(($G$6-1)-O5049),0)</f>
        <v>7.71126048</v>
      </c>
    </row>
    <row r="5050" spans="2:16">
      <c r="B5050" s="113">
        <v>5046</v>
      </c>
      <c r="C5050" s="113">
        <v>12.4</v>
      </c>
      <c r="D5050" s="276" t="str">
        <f t="shared" si="156"/>
        <v>0</v>
      </c>
      <c r="L5050" s="114">
        <f>IF(C5050&lt;$G$6,Lähteandmed!$E$45*1.2*1.005*($G$6-O5050),0)</f>
        <v>9.8143315199999979</v>
      </c>
      <c r="M5050" s="276" t="str">
        <f>IF(($G$4-Lähteandmed!$H$45*(Kraadpäevad!$G$4-Kraadpäevad!C5050))&gt;Lähteandmed!$I$45,($G$4-Lähteandmed!$H$45*(Kraadpäevad!$G$4-Kraadpäevad!C5050)),Lähteandmed!$I$45)</f>
        <v/>
      </c>
      <c r="N5050" s="114">
        <f>IFERROR(($G$4-M5050)/($G$4-C5050),Lähteandmed!$H$45)</f>
        <v>0</v>
      </c>
      <c r="O5050" s="276">
        <f t="shared" si="157"/>
        <v>12.4</v>
      </c>
      <c r="P5050" s="276">
        <f>IF(O5050&lt;($G$6-1),Lähteandmed!$E$45*1.2*1.005*(($G$6-1)-O5050),0)</f>
        <v>8.0617723199999993</v>
      </c>
    </row>
    <row r="5051" spans="2:16">
      <c r="B5051" s="113">
        <v>5047</v>
      </c>
      <c r="C5051" s="113">
        <v>15</v>
      </c>
      <c r="D5051" s="276" t="str">
        <f t="shared" si="156"/>
        <v>0</v>
      </c>
      <c r="L5051" s="114">
        <f>IF(C5051&lt;$G$6,Lähteandmed!$E$45*1.2*1.005*($G$6-O5051),0)</f>
        <v>5.2576775999999992</v>
      </c>
      <c r="M5051" s="276" t="str">
        <f>IF(($G$4-Lähteandmed!$H$45*(Kraadpäevad!$G$4-Kraadpäevad!C5051))&gt;Lähteandmed!$I$45,($G$4-Lähteandmed!$H$45*(Kraadpäevad!$G$4-Kraadpäevad!C5051)),Lähteandmed!$I$45)</f>
        <v/>
      </c>
      <c r="N5051" s="114">
        <f>IFERROR(($G$4-M5051)/($G$4-C5051),Lähteandmed!$H$45)</f>
        <v>0</v>
      </c>
      <c r="O5051" s="276">
        <f t="shared" si="157"/>
        <v>15</v>
      </c>
      <c r="P5051" s="276">
        <f>IF(O5051&lt;($G$6-1),Lähteandmed!$E$45*1.2*1.005*(($G$6-1)-O5051),0)</f>
        <v>3.5051183999999997</v>
      </c>
    </row>
    <row r="5052" spans="2:16">
      <c r="B5052" s="113">
        <v>5048</v>
      </c>
      <c r="C5052" s="113">
        <v>17.600000000000001</v>
      </c>
      <c r="D5052" s="276" t="str">
        <f t="shared" si="156"/>
        <v>0</v>
      </c>
      <c r="L5052" s="114">
        <f>IF(C5052&lt;$G$6,Lähteandmed!$E$45*1.2*1.005*($G$6-O5052),0)</f>
        <v>0.70102367999999748</v>
      </c>
      <c r="M5052" s="276" t="str">
        <f>IF(($G$4-Lähteandmed!$H$45*(Kraadpäevad!$G$4-Kraadpäevad!C5052))&gt;Lähteandmed!$I$45,($G$4-Lähteandmed!$H$45*(Kraadpäevad!$G$4-Kraadpäevad!C5052)),Lähteandmed!$I$45)</f>
        <v/>
      </c>
      <c r="N5052" s="114">
        <f>IFERROR(($G$4-M5052)/($G$4-C5052),Lähteandmed!$H$45)</f>
        <v>0</v>
      </c>
      <c r="O5052" s="276">
        <f t="shared" si="157"/>
        <v>17.600000000000001</v>
      </c>
      <c r="P5052" s="276">
        <f>IF(O5052&lt;($G$6-1),Lähteandmed!$E$45*1.2*1.005*(($G$6-1)-O5052),0)</f>
        <v>0</v>
      </c>
    </row>
    <row r="5053" spans="2:16">
      <c r="B5053" s="113">
        <v>5049</v>
      </c>
      <c r="C5053" s="113">
        <v>20.2</v>
      </c>
      <c r="D5053" s="276" t="str">
        <f t="shared" si="156"/>
        <v>0</v>
      </c>
      <c r="L5053" s="114">
        <f>IF(C5053&lt;$G$6,Lähteandmed!$E$45*1.2*1.005*($G$6-O5053),0)</f>
        <v>0</v>
      </c>
      <c r="M5053" s="276" t="str">
        <f>IF(($G$4-Lähteandmed!$H$45*(Kraadpäevad!$G$4-Kraadpäevad!C5053))&gt;Lähteandmed!$I$45,($G$4-Lähteandmed!$H$45*(Kraadpäevad!$G$4-Kraadpäevad!C5053)),Lähteandmed!$I$45)</f>
        <v/>
      </c>
      <c r="N5053" s="114">
        <f>IFERROR(($G$4-M5053)/($G$4-C5053),Lähteandmed!$H$45)</f>
        <v>0</v>
      </c>
      <c r="O5053" s="276">
        <f t="shared" si="157"/>
        <v>20.2</v>
      </c>
      <c r="P5053" s="276">
        <f>IF(O5053&lt;($G$6-1),Lähteandmed!$E$45*1.2*1.005*(($G$6-1)-O5053),0)</f>
        <v>0</v>
      </c>
    </row>
    <row r="5054" spans="2:16">
      <c r="B5054" s="113">
        <v>5050</v>
      </c>
      <c r="C5054" s="113">
        <v>21.4</v>
      </c>
      <c r="D5054" s="276" t="str">
        <f t="shared" si="156"/>
        <v>0</v>
      </c>
      <c r="L5054" s="114">
        <f>IF(C5054&lt;$G$6,Lähteandmed!$E$45*1.2*1.005*($G$6-O5054),0)</f>
        <v>0</v>
      </c>
      <c r="M5054" s="276" t="str">
        <f>IF(($G$4-Lähteandmed!$H$45*(Kraadpäevad!$G$4-Kraadpäevad!C5054))&gt;Lähteandmed!$I$45,($G$4-Lähteandmed!$H$45*(Kraadpäevad!$G$4-Kraadpäevad!C5054)),Lähteandmed!$I$45)</f>
        <v/>
      </c>
      <c r="N5054" s="114">
        <f>IFERROR(($G$4-M5054)/($G$4-C5054),Lähteandmed!$H$45)</f>
        <v>0</v>
      </c>
      <c r="O5054" s="276">
        <f t="shared" si="157"/>
        <v>21.4</v>
      </c>
      <c r="P5054" s="276">
        <f>IF(O5054&lt;($G$6-1),Lähteandmed!$E$45*1.2*1.005*(($G$6-1)-O5054),0)</f>
        <v>0</v>
      </c>
    </row>
    <row r="5055" spans="2:16">
      <c r="B5055" s="113">
        <v>5051</v>
      </c>
      <c r="C5055" s="113">
        <v>22.7</v>
      </c>
      <c r="D5055" s="276" t="str">
        <f t="shared" si="156"/>
        <v>0</v>
      </c>
      <c r="L5055" s="114">
        <f>IF(C5055&lt;$G$6,Lähteandmed!$E$45*1.2*1.005*($G$6-O5055),0)</f>
        <v>0</v>
      </c>
      <c r="M5055" s="276" t="str">
        <f>IF(($G$4-Lähteandmed!$H$45*(Kraadpäevad!$G$4-Kraadpäevad!C5055))&gt;Lähteandmed!$I$45,($G$4-Lähteandmed!$H$45*(Kraadpäevad!$G$4-Kraadpäevad!C5055)),Lähteandmed!$I$45)</f>
        <v/>
      </c>
      <c r="N5055" s="114">
        <f>IFERROR(($G$4-M5055)/($G$4-C5055),Lähteandmed!$H$45)</f>
        <v>0</v>
      </c>
      <c r="O5055" s="276">
        <f t="shared" si="157"/>
        <v>22.7</v>
      </c>
      <c r="P5055" s="276">
        <f>IF(O5055&lt;($G$6-1),Lähteandmed!$E$45*1.2*1.005*(($G$6-1)-O5055),0)</f>
        <v>0</v>
      </c>
    </row>
    <row r="5056" spans="2:16">
      <c r="B5056" s="113">
        <v>5052</v>
      </c>
      <c r="C5056" s="113">
        <v>23.9</v>
      </c>
      <c r="D5056" s="276" t="str">
        <f t="shared" si="156"/>
        <v>0</v>
      </c>
      <c r="L5056" s="114">
        <f>IF(C5056&lt;$G$6,Lähteandmed!$E$45*1.2*1.005*($G$6-O5056),0)</f>
        <v>0</v>
      </c>
      <c r="M5056" s="276" t="str">
        <f>IF(($G$4-Lähteandmed!$H$45*(Kraadpäevad!$G$4-Kraadpäevad!C5056))&gt;Lähteandmed!$I$45,($G$4-Lähteandmed!$H$45*(Kraadpäevad!$G$4-Kraadpäevad!C5056)),Lähteandmed!$I$45)</f>
        <v/>
      </c>
      <c r="N5056" s="114">
        <f>IFERROR(($G$4-M5056)/($G$4-C5056),Lähteandmed!$H$45)</f>
        <v>0</v>
      </c>
      <c r="O5056" s="276">
        <f t="shared" si="157"/>
        <v>23.9</v>
      </c>
      <c r="P5056" s="276">
        <f>IF(O5056&lt;($G$6-1),Lähteandmed!$E$45*1.2*1.005*(($G$6-1)-O5056),0)</f>
        <v>0</v>
      </c>
    </row>
    <row r="5057" spans="2:16">
      <c r="B5057" s="113">
        <v>5053</v>
      </c>
      <c r="C5057" s="113">
        <v>24.4</v>
      </c>
      <c r="D5057" s="276" t="str">
        <f t="shared" si="156"/>
        <v>0</v>
      </c>
      <c r="L5057" s="114">
        <f>IF(C5057&lt;$G$6,Lähteandmed!$E$45*1.2*1.005*($G$6-O5057),0)</f>
        <v>0</v>
      </c>
      <c r="M5057" s="276" t="str">
        <f>IF(($G$4-Lähteandmed!$H$45*(Kraadpäevad!$G$4-Kraadpäevad!C5057))&gt;Lähteandmed!$I$45,($G$4-Lähteandmed!$H$45*(Kraadpäevad!$G$4-Kraadpäevad!C5057)),Lähteandmed!$I$45)</f>
        <v/>
      </c>
      <c r="N5057" s="114">
        <f>IFERROR(($G$4-M5057)/($G$4-C5057),Lähteandmed!$H$45)</f>
        <v>0</v>
      </c>
      <c r="O5057" s="276">
        <f t="shared" si="157"/>
        <v>24.4</v>
      </c>
      <c r="P5057" s="276">
        <f>IF(O5057&lt;($G$6-1),Lähteandmed!$E$45*1.2*1.005*(($G$6-1)-O5057),0)</f>
        <v>0</v>
      </c>
    </row>
    <row r="5058" spans="2:16">
      <c r="B5058" s="113">
        <v>5054</v>
      </c>
      <c r="C5058" s="113">
        <v>24.8</v>
      </c>
      <c r="D5058" s="276" t="str">
        <f t="shared" si="156"/>
        <v>0</v>
      </c>
      <c r="L5058" s="114">
        <f>IF(C5058&lt;$G$6,Lähteandmed!$E$45*1.2*1.005*($G$6-O5058),0)</f>
        <v>0</v>
      </c>
      <c r="M5058" s="276" t="str">
        <f>IF(($G$4-Lähteandmed!$H$45*(Kraadpäevad!$G$4-Kraadpäevad!C5058))&gt;Lähteandmed!$I$45,($G$4-Lähteandmed!$H$45*(Kraadpäevad!$G$4-Kraadpäevad!C5058)),Lähteandmed!$I$45)</f>
        <v/>
      </c>
      <c r="N5058" s="114">
        <f>IFERROR(($G$4-M5058)/($G$4-C5058),Lähteandmed!$H$45)</f>
        <v>0</v>
      </c>
      <c r="O5058" s="276">
        <f t="shared" si="157"/>
        <v>24.8</v>
      </c>
      <c r="P5058" s="276">
        <f>IF(O5058&lt;($G$6-1),Lähteandmed!$E$45*1.2*1.005*(($G$6-1)-O5058),0)</f>
        <v>0</v>
      </c>
    </row>
    <row r="5059" spans="2:16">
      <c r="B5059" s="113">
        <v>5055</v>
      </c>
      <c r="C5059" s="113">
        <v>25.3</v>
      </c>
      <c r="D5059" s="276" t="str">
        <f t="shared" si="156"/>
        <v>0</v>
      </c>
      <c r="L5059" s="114">
        <f>IF(C5059&lt;$G$6,Lähteandmed!$E$45*1.2*1.005*($G$6-O5059),0)</f>
        <v>0</v>
      </c>
      <c r="M5059" s="276" t="str">
        <f>IF(($G$4-Lähteandmed!$H$45*(Kraadpäevad!$G$4-Kraadpäevad!C5059))&gt;Lähteandmed!$I$45,($G$4-Lähteandmed!$H$45*(Kraadpäevad!$G$4-Kraadpäevad!C5059)),Lähteandmed!$I$45)</f>
        <v/>
      </c>
      <c r="N5059" s="114">
        <f>IFERROR(($G$4-M5059)/($G$4-C5059),Lähteandmed!$H$45)</f>
        <v>0</v>
      </c>
      <c r="O5059" s="276">
        <f t="shared" si="157"/>
        <v>25.3</v>
      </c>
      <c r="P5059" s="276">
        <f>IF(O5059&lt;($G$6-1),Lähteandmed!$E$45*1.2*1.005*(($G$6-1)-O5059),0)</f>
        <v>0</v>
      </c>
    </row>
    <row r="5060" spans="2:16">
      <c r="B5060" s="113">
        <v>5056</v>
      </c>
      <c r="C5060" s="113">
        <v>25.2</v>
      </c>
      <c r="D5060" s="276" t="str">
        <f t="shared" ref="D5060:D5123" si="158">IFERROR(IF($G$5-C5060&gt;0,$G$5-C5060,"0"),0)</f>
        <v>0</v>
      </c>
      <c r="L5060" s="114">
        <f>IF(C5060&lt;$G$6,Lähteandmed!$E$45*1.2*1.005*($G$6-O5060),0)</f>
        <v>0</v>
      </c>
      <c r="M5060" s="276" t="str">
        <f>IF(($G$4-Lähteandmed!$H$45*(Kraadpäevad!$G$4-Kraadpäevad!C5060))&gt;Lähteandmed!$I$45,($G$4-Lähteandmed!$H$45*(Kraadpäevad!$G$4-Kraadpäevad!C5060)),Lähteandmed!$I$45)</f>
        <v/>
      </c>
      <c r="N5060" s="114">
        <f>IFERROR(($G$4-M5060)/($G$4-C5060),Lähteandmed!$H$45)</f>
        <v>0</v>
      </c>
      <c r="O5060" s="276">
        <f t="shared" ref="O5060:O5123" si="159">N5060*($G$4-C5060)+C5060</f>
        <v>25.2</v>
      </c>
      <c r="P5060" s="276">
        <f>IF(O5060&lt;($G$6-1),Lähteandmed!$E$45*1.2*1.005*(($G$6-1)-O5060),0)</f>
        <v>0</v>
      </c>
    </row>
    <row r="5061" spans="2:16">
      <c r="B5061" s="113">
        <v>5057</v>
      </c>
      <c r="C5061" s="113">
        <v>25.2</v>
      </c>
      <c r="D5061" s="276" t="str">
        <f t="shared" si="158"/>
        <v>0</v>
      </c>
      <c r="L5061" s="114">
        <f>IF(C5061&lt;$G$6,Lähteandmed!$E$45*1.2*1.005*($G$6-O5061),0)</f>
        <v>0</v>
      </c>
      <c r="M5061" s="276" t="str">
        <f>IF(($G$4-Lähteandmed!$H$45*(Kraadpäevad!$G$4-Kraadpäevad!C5061))&gt;Lähteandmed!$I$45,($G$4-Lähteandmed!$H$45*(Kraadpäevad!$G$4-Kraadpäevad!C5061)),Lähteandmed!$I$45)</f>
        <v/>
      </c>
      <c r="N5061" s="114">
        <f>IFERROR(($G$4-M5061)/($G$4-C5061),Lähteandmed!$H$45)</f>
        <v>0</v>
      </c>
      <c r="O5061" s="276">
        <f t="shared" si="159"/>
        <v>25.2</v>
      </c>
      <c r="P5061" s="276">
        <f>IF(O5061&lt;($G$6-1),Lähteandmed!$E$45*1.2*1.005*(($G$6-1)-O5061),0)</f>
        <v>0</v>
      </c>
    </row>
    <row r="5062" spans="2:16">
      <c r="B5062" s="113">
        <v>5058</v>
      </c>
      <c r="C5062" s="113">
        <v>25.1</v>
      </c>
      <c r="D5062" s="276" t="str">
        <f t="shared" si="158"/>
        <v>0</v>
      </c>
      <c r="L5062" s="114">
        <f>IF(C5062&lt;$G$6,Lähteandmed!$E$45*1.2*1.005*($G$6-O5062),0)</f>
        <v>0</v>
      </c>
      <c r="M5062" s="276" t="str">
        <f>IF(($G$4-Lähteandmed!$H$45*(Kraadpäevad!$G$4-Kraadpäevad!C5062))&gt;Lähteandmed!$I$45,($G$4-Lähteandmed!$H$45*(Kraadpäevad!$G$4-Kraadpäevad!C5062)),Lähteandmed!$I$45)</f>
        <v/>
      </c>
      <c r="N5062" s="114">
        <f>IFERROR(($G$4-M5062)/($G$4-C5062),Lähteandmed!$H$45)</f>
        <v>0</v>
      </c>
      <c r="O5062" s="276">
        <f t="shared" si="159"/>
        <v>25.1</v>
      </c>
      <c r="P5062" s="276">
        <f>IF(O5062&lt;($G$6-1),Lähteandmed!$E$45*1.2*1.005*(($G$6-1)-O5062),0)</f>
        <v>0</v>
      </c>
    </row>
    <row r="5063" spans="2:16">
      <c r="B5063" s="113">
        <v>5059</v>
      </c>
      <c r="C5063" s="113">
        <v>24</v>
      </c>
      <c r="D5063" s="276" t="str">
        <f t="shared" si="158"/>
        <v>0</v>
      </c>
      <c r="L5063" s="114">
        <f>IF(C5063&lt;$G$6,Lähteandmed!$E$45*1.2*1.005*($G$6-O5063),0)</f>
        <v>0</v>
      </c>
      <c r="M5063" s="276" t="str">
        <f>IF(($G$4-Lähteandmed!$H$45*(Kraadpäevad!$G$4-Kraadpäevad!C5063))&gt;Lähteandmed!$I$45,($G$4-Lähteandmed!$H$45*(Kraadpäevad!$G$4-Kraadpäevad!C5063)),Lähteandmed!$I$45)</f>
        <v/>
      </c>
      <c r="N5063" s="114">
        <f>IFERROR(($G$4-M5063)/($G$4-C5063),Lähteandmed!$H$45)</f>
        <v>0</v>
      </c>
      <c r="O5063" s="276">
        <f t="shared" si="159"/>
        <v>24</v>
      </c>
      <c r="P5063" s="276">
        <f>IF(O5063&lt;($G$6-1),Lähteandmed!$E$45*1.2*1.005*(($G$6-1)-O5063),0)</f>
        <v>0</v>
      </c>
    </row>
    <row r="5064" spans="2:16">
      <c r="B5064" s="113">
        <v>5060</v>
      </c>
      <c r="C5064" s="113">
        <v>22.9</v>
      </c>
      <c r="D5064" s="276" t="str">
        <f t="shared" si="158"/>
        <v>0</v>
      </c>
      <c r="L5064" s="114">
        <f>IF(C5064&lt;$G$6,Lähteandmed!$E$45*1.2*1.005*($G$6-O5064),0)</f>
        <v>0</v>
      </c>
      <c r="M5064" s="276" t="str">
        <f>IF(($G$4-Lähteandmed!$H$45*(Kraadpäevad!$G$4-Kraadpäevad!C5064))&gt;Lähteandmed!$I$45,($G$4-Lähteandmed!$H$45*(Kraadpäevad!$G$4-Kraadpäevad!C5064)),Lähteandmed!$I$45)</f>
        <v/>
      </c>
      <c r="N5064" s="114">
        <f>IFERROR(($G$4-M5064)/($G$4-C5064),Lähteandmed!$H$45)</f>
        <v>0</v>
      </c>
      <c r="O5064" s="276">
        <f t="shared" si="159"/>
        <v>22.9</v>
      </c>
      <c r="P5064" s="276">
        <f>IF(O5064&lt;($G$6-1),Lähteandmed!$E$45*1.2*1.005*(($G$6-1)-O5064),0)</f>
        <v>0</v>
      </c>
    </row>
    <row r="5065" spans="2:16">
      <c r="B5065" s="113">
        <v>5061</v>
      </c>
      <c r="C5065" s="113">
        <v>21.8</v>
      </c>
      <c r="D5065" s="276" t="str">
        <f t="shared" si="158"/>
        <v>0</v>
      </c>
      <c r="L5065" s="114">
        <f>IF(C5065&lt;$G$6,Lähteandmed!$E$45*1.2*1.005*($G$6-O5065),0)</f>
        <v>0</v>
      </c>
      <c r="M5065" s="276" t="str">
        <f>IF(($G$4-Lähteandmed!$H$45*(Kraadpäevad!$G$4-Kraadpäevad!C5065))&gt;Lähteandmed!$I$45,($G$4-Lähteandmed!$H$45*(Kraadpäevad!$G$4-Kraadpäevad!C5065)),Lähteandmed!$I$45)</f>
        <v/>
      </c>
      <c r="N5065" s="114">
        <f>IFERROR(($G$4-M5065)/($G$4-C5065),Lähteandmed!$H$45)</f>
        <v>0</v>
      </c>
      <c r="O5065" s="276">
        <f t="shared" si="159"/>
        <v>21.8</v>
      </c>
      <c r="P5065" s="276">
        <f>IF(O5065&lt;($G$6-1),Lähteandmed!$E$45*1.2*1.005*(($G$6-1)-O5065),0)</f>
        <v>0</v>
      </c>
    </row>
    <row r="5066" spans="2:16">
      <c r="B5066" s="113">
        <v>5062</v>
      </c>
      <c r="C5066" s="113">
        <v>19.8</v>
      </c>
      <c r="D5066" s="276" t="str">
        <f t="shared" si="158"/>
        <v>0</v>
      </c>
      <c r="L5066" s="114">
        <f>IF(C5066&lt;$G$6,Lähteandmed!$E$45*1.2*1.005*($G$6-O5066),0)</f>
        <v>0</v>
      </c>
      <c r="M5066" s="276" t="str">
        <f>IF(($G$4-Lähteandmed!$H$45*(Kraadpäevad!$G$4-Kraadpäevad!C5066))&gt;Lähteandmed!$I$45,($G$4-Lähteandmed!$H$45*(Kraadpäevad!$G$4-Kraadpäevad!C5066)),Lähteandmed!$I$45)</f>
        <v/>
      </c>
      <c r="N5066" s="114">
        <f>IFERROR(($G$4-M5066)/($G$4-C5066),Lähteandmed!$H$45)</f>
        <v>0</v>
      </c>
      <c r="O5066" s="276">
        <f t="shared" si="159"/>
        <v>19.8</v>
      </c>
      <c r="P5066" s="276">
        <f>IF(O5066&lt;($G$6-1),Lähteandmed!$E$45*1.2*1.005*(($G$6-1)-O5066),0)</f>
        <v>0</v>
      </c>
    </row>
    <row r="5067" spans="2:16">
      <c r="B5067" s="113">
        <v>5063</v>
      </c>
      <c r="C5067" s="113">
        <v>17.899999999999999</v>
      </c>
      <c r="D5067" s="276" t="str">
        <f t="shared" si="158"/>
        <v>0</v>
      </c>
      <c r="L5067" s="114">
        <f>IF(C5067&lt;$G$6,Lähteandmed!$E$45*1.2*1.005*($G$6-O5067),0)</f>
        <v>0.17525592000000248</v>
      </c>
      <c r="M5067" s="276" t="str">
        <f>IF(($G$4-Lähteandmed!$H$45*(Kraadpäevad!$G$4-Kraadpäevad!C5067))&gt;Lähteandmed!$I$45,($G$4-Lähteandmed!$H$45*(Kraadpäevad!$G$4-Kraadpäevad!C5067)),Lähteandmed!$I$45)</f>
        <v/>
      </c>
      <c r="N5067" s="114">
        <f>IFERROR(($G$4-M5067)/($G$4-C5067),Lähteandmed!$H$45)</f>
        <v>0</v>
      </c>
      <c r="O5067" s="276">
        <f t="shared" si="159"/>
        <v>17.899999999999999</v>
      </c>
      <c r="P5067" s="276">
        <f>IF(O5067&lt;($G$6-1),Lähteandmed!$E$45*1.2*1.005*(($G$6-1)-O5067),0)</f>
        <v>0</v>
      </c>
    </row>
    <row r="5068" spans="2:16">
      <c r="B5068" s="113">
        <v>5064</v>
      </c>
      <c r="C5068" s="113">
        <v>15.9</v>
      </c>
      <c r="D5068" s="276" t="str">
        <f t="shared" si="158"/>
        <v>0</v>
      </c>
      <c r="L5068" s="114">
        <f>IF(C5068&lt;$G$6,Lähteandmed!$E$45*1.2*1.005*($G$6-O5068),0)</f>
        <v>3.680374319999999</v>
      </c>
      <c r="M5068" s="276" t="str">
        <f>IF(($G$4-Lähteandmed!$H$45*(Kraadpäevad!$G$4-Kraadpäevad!C5068))&gt;Lähteandmed!$I$45,($G$4-Lähteandmed!$H$45*(Kraadpäevad!$G$4-Kraadpäevad!C5068)),Lähteandmed!$I$45)</f>
        <v/>
      </c>
      <c r="N5068" s="114">
        <f>IFERROR(($G$4-M5068)/($G$4-C5068),Lähteandmed!$H$45)</f>
        <v>0</v>
      </c>
      <c r="O5068" s="276">
        <f t="shared" si="159"/>
        <v>15.9</v>
      </c>
      <c r="P5068" s="276">
        <f>IF(O5068&lt;($G$6-1),Lähteandmed!$E$45*1.2*1.005*(($G$6-1)-O5068),0)</f>
        <v>1.9278151199999993</v>
      </c>
    </row>
    <row r="5069" spans="2:16">
      <c r="B5069" s="113">
        <v>5065</v>
      </c>
      <c r="C5069" s="113">
        <v>15.3</v>
      </c>
      <c r="D5069" s="276" t="str">
        <f t="shared" si="158"/>
        <v>0</v>
      </c>
      <c r="L5069" s="114">
        <f>IF(C5069&lt;$G$6,Lähteandmed!$E$45*1.2*1.005*($G$6-O5069),0)</f>
        <v>4.7319098399999984</v>
      </c>
      <c r="M5069" s="276" t="str">
        <f>IF(($G$4-Lähteandmed!$H$45*(Kraadpäevad!$G$4-Kraadpäevad!C5069))&gt;Lähteandmed!$I$45,($G$4-Lähteandmed!$H$45*(Kraadpäevad!$G$4-Kraadpäevad!C5069)),Lähteandmed!$I$45)</f>
        <v/>
      </c>
      <c r="N5069" s="114">
        <f>IFERROR(($G$4-M5069)/($G$4-C5069),Lähteandmed!$H$45)</f>
        <v>0</v>
      </c>
      <c r="O5069" s="276">
        <f t="shared" si="159"/>
        <v>15.3</v>
      </c>
      <c r="P5069" s="276">
        <f>IF(O5069&lt;($G$6-1),Lähteandmed!$E$45*1.2*1.005*(($G$6-1)-O5069),0)</f>
        <v>2.9793506399999985</v>
      </c>
    </row>
    <row r="5070" spans="2:16">
      <c r="B5070" s="113">
        <v>5066</v>
      </c>
      <c r="C5070" s="113">
        <v>14.8</v>
      </c>
      <c r="D5070" s="276" t="str">
        <f t="shared" si="158"/>
        <v>0</v>
      </c>
      <c r="L5070" s="114">
        <f>IF(C5070&lt;$G$6,Lähteandmed!$E$45*1.2*1.005*($G$6-O5070),0)</f>
        <v>5.6081894399999985</v>
      </c>
      <c r="M5070" s="276" t="str">
        <f>IF(($G$4-Lähteandmed!$H$45*(Kraadpäevad!$G$4-Kraadpäevad!C5070))&gt;Lähteandmed!$I$45,($G$4-Lähteandmed!$H$45*(Kraadpäevad!$G$4-Kraadpäevad!C5070)),Lähteandmed!$I$45)</f>
        <v/>
      </c>
      <c r="N5070" s="114">
        <f>IFERROR(($G$4-M5070)/($G$4-C5070),Lähteandmed!$H$45)</f>
        <v>0</v>
      </c>
      <c r="O5070" s="276">
        <f t="shared" si="159"/>
        <v>14.8</v>
      </c>
      <c r="P5070" s="276">
        <f>IF(O5070&lt;($G$6-1),Lähteandmed!$E$45*1.2*1.005*(($G$6-1)-O5070),0)</f>
        <v>3.8556302399999987</v>
      </c>
    </row>
    <row r="5071" spans="2:16">
      <c r="B5071" s="113">
        <v>5067</v>
      </c>
      <c r="C5071" s="113">
        <v>14.2</v>
      </c>
      <c r="D5071" s="276" t="str">
        <f t="shared" si="158"/>
        <v>0</v>
      </c>
      <c r="L5071" s="114">
        <f>IF(C5071&lt;$G$6,Lähteandmed!$E$45*1.2*1.005*($G$6-O5071),0)</f>
        <v>6.659724960000001</v>
      </c>
      <c r="M5071" s="276" t="str">
        <f>IF(($G$4-Lähteandmed!$H$45*(Kraadpäevad!$G$4-Kraadpäevad!C5071))&gt;Lähteandmed!$I$45,($G$4-Lähteandmed!$H$45*(Kraadpäevad!$G$4-Kraadpäevad!C5071)),Lähteandmed!$I$45)</f>
        <v/>
      </c>
      <c r="N5071" s="114">
        <f>IFERROR(($G$4-M5071)/($G$4-C5071),Lähteandmed!$H$45)</f>
        <v>0</v>
      </c>
      <c r="O5071" s="276">
        <f t="shared" si="159"/>
        <v>14.2</v>
      </c>
      <c r="P5071" s="276">
        <f>IF(O5071&lt;($G$6-1),Lähteandmed!$E$45*1.2*1.005*(($G$6-1)-O5071),0)</f>
        <v>4.9071657600000007</v>
      </c>
    </row>
    <row r="5072" spans="2:16">
      <c r="B5072" s="113">
        <v>5068</v>
      </c>
      <c r="C5072" s="113">
        <v>13.6</v>
      </c>
      <c r="D5072" s="276" t="str">
        <f t="shared" si="158"/>
        <v>0</v>
      </c>
      <c r="L5072" s="114">
        <f>IF(C5072&lt;$G$6,Lähteandmed!$E$45*1.2*1.005*($G$6-O5072),0)</f>
        <v>7.71126048</v>
      </c>
      <c r="M5072" s="276" t="str">
        <f>IF(($G$4-Lähteandmed!$H$45*(Kraadpäevad!$G$4-Kraadpäevad!C5072))&gt;Lähteandmed!$I$45,($G$4-Lähteandmed!$H$45*(Kraadpäevad!$G$4-Kraadpäevad!C5072)),Lähteandmed!$I$45)</f>
        <v/>
      </c>
      <c r="N5072" s="114">
        <f>IFERROR(($G$4-M5072)/($G$4-C5072),Lähteandmed!$H$45)</f>
        <v>0</v>
      </c>
      <c r="O5072" s="276">
        <f t="shared" si="159"/>
        <v>13.6</v>
      </c>
      <c r="P5072" s="276">
        <f>IF(O5072&lt;($G$6-1),Lähteandmed!$E$45*1.2*1.005*(($G$6-1)-O5072),0)</f>
        <v>5.9587012800000005</v>
      </c>
    </row>
    <row r="5073" spans="2:16">
      <c r="B5073" s="113">
        <v>5069</v>
      </c>
      <c r="C5073" s="113">
        <v>12.9</v>
      </c>
      <c r="D5073" s="276" t="str">
        <f t="shared" si="158"/>
        <v>0</v>
      </c>
      <c r="L5073" s="114">
        <f>IF(C5073&lt;$G$6,Lähteandmed!$E$45*1.2*1.005*($G$6-O5073),0)</f>
        <v>8.9380519199999995</v>
      </c>
      <c r="M5073" s="276" t="str">
        <f>IF(($G$4-Lähteandmed!$H$45*(Kraadpäevad!$G$4-Kraadpäevad!C5073))&gt;Lähteandmed!$I$45,($G$4-Lähteandmed!$H$45*(Kraadpäevad!$G$4-Kraadpäevad!C5073)),Lähteandmed!$I$45)</f>
        <v/>
      </c>
      <c r="N5073" s="114">
        <f>IFERROR(($G$4-M5073)/($G$4-C5073),Lähteandmed!$H$45)</f>
        <v>0</v>
      </c>
      <c r="O5073" s="276">
        <f t="shared" si="159"/>
        <v>12.9</v>
      </c>
      <c r="P5073" s="276">
        <f>IF(O5073&lt;($G$6-1),Lähteandmed!$E$45*1.2*1.005*(($G$6-1)-O5073),0)</f>
        <v>7.1854927199999992</v>
      </c>
    </row>
    <row r="5074" spans="2:16">
      <c r="B5074" s="113">
        <v>5070</v>
      </c>
      <c r="C5074" s="113">
        <v>12.3</v>
      </c>
      <c r="D5074" s="276" t="str">
        <f t="shared" si="158"/>
        <v>0</v>
      </c>
      <c r="L5074" s="114">
        <f>IF(C5074&lt;$G$6,Lähteandmed!$E$45*1.2*1.005*($G$6-O5074),0)</f>
        <v>9.9895874399999975</v>
      </c>
      <c r="M5074" s="276" t="str">
        <f>IF(($G$4-Lähteandmed!$H$45*(Kraadpäevad!$G$4-Kraadpäevad!C5074))&gt;Lähteandmed!$I$45,($G$4-Lähteandmed!$H$45*(Kraadpäevad!$G$4-Kraadpäevad!C5074)),Lähteandmed!$I$45)</f>
        <v/>
      </c>
      <c r="N5074" s="114">
        <f>IFERROR(($G$4-M5074)/($G$4-C5074),Lähteandmed!$H$45)</f>
        <v>0</v>
      </c>
      <c r="O5074" s="276">
        <f t="shared" si="159"/>
        <v>12.3</v>
      </c>
      <c r="P5074" s="276">
        <f>IF(O5074&lt;($G$6-1),Lähteandmed!$E$45*1.2*1.005*(($G$6-1)-O5074),0)</f>
        <v>8.237028239999999</v>
      </c>
    </row>
    <row r="5075" spans="2:16">
      <c r="B5075" s="113">
        <v>5071</v>
      </c>
      <c r="C5075" s="113">
        <v>15</v>
      </c>
      <c r="D5075" s="276" t="str">
        <f t="shared" si="158"/>
        <v>0</v>
      </c>
      <c r="L5075" s="114">
        <f>IF(C5075&lt;$G$6,Lähteandmed!$E$45*1.2*1.005*($G$6-O5075),0)</f>
        <v>5.2576775999999992</v>
      </c>
      <c r="M5075" s="276" t="str">
        <f>IF(($G$4-Lähteandmed!$H$45*(Kraadpäevad!$G$4-Kraadpäevad!C5075))&gt;Lähteandmed!$I$45,($G$4-Lähteandmed!$H$45*(Kraadpäevad!$G$4-Kraadpäevad!C5075)),Lähteandmed!$I$45)</f>
        <v/>
      </c>
      <c r="N5075" s="114">
        <f>IFERROR(($G$4-M5075)/($G$4-C5075),Lähteandmed!$H$45)</f>
        <v>0</v>
      </c>
      <c r="O5075" s="276">
        <f t="shared" si="159"/>
        <v>15</v>
      </c>
      <c r="P5075" s="276">
        <f>IF(O5075&lt;($G$6-1),Lähteandmed!$E$45*1.2*1.005*(($G$6-1)-O5075),0)</f>
        <v>3.5051183999999997</v>
      </c>
    </row>
    <row r="5076" spans="2:16">
      <c r="B5076" s="113">
        <v>5072</v>
      </c>
      <c r="C5076" s="113">
        <v>17.7</v>
      </c>
      <c r="D5076" s="276" t="str">
        <f t="shared" si="158"/>
        <v>0</v>
      </c>
      <c r="L5076" s="114">
        <f>IF(C5076&lt;$G$6,Lähteandmed!$E$45*1.2*1.005*($G$6-O5076),0)</f>
        <v>0.52576776000000125</v>
      </c>
      <c r="M5076" s="276" t="str">
        <f>IF(($G$4-Lähteandmed!$H$45*(Kraadpäevad!$G$4-Kraadpäevad!C5076))&gt;Lähteandmed!$I$45,($G$4-Lähteandmed!$H$45*(Kraadpäevad!$G$4-Kraadpäevad!C5076)),Lähteandmed!$I$45)</f>
        <v/>
      </c>
      <c r="N5076" s="114">
        <f>IFERROR(($G$4-M5076)/($G$4-C5076),Lähteandmed!$H$45)</f>
        <v>0</v>
      </c>
      <c r="O5076" s="276">
        <f t="shared" si="159"/>
        <v>17.7</v>
      </c>
      <c r="P5076" s="276">
        <f>IF(O5076&lt;($G$6-1),Lähteandmed!$E$45*1.2*1.005*(($G$6-1)-O5076),0)</f>
        <v>0</v>
      </c>
    </row>
    <row r="5077" spans="2:16">
      <c r="B5077" s="113">
        <v>5073</v>
      </c>
      <c r="C5077" s="113">
        <v>20.399999999999999</v>
      </c>
      <c r="D5077" s="276" t="str">
        <f t="shared" si="158"/>
        <v>0</v>
      </c>
      <c r="L5077" s="114">
        <f>IF(C5077&lt;$G$6,Lähteandmed!$E$45*1.2*1.005*($G$6-O5077),0)</f>
        <v>0</v>
      </c>
      <c r="M5077" s="276" t="str">
        <f>IF(($G$4-Lähteandmed!$H$45*(Kraadpäevad!$G$4-Kraadpäevad!C5077))&gt;Lähteandmed!$I$45,($G$4-Lähteandmed!$H$45*(Kraadpäevad!$G$4-Kraadpäevad!C5077)),Lähteandmed!$I$45)</f>
        <v/>
      </c>
      <c r="N5077" s="114">
        <f>IFERROR(($G$4-M5077)/($G$4-C5077),Lähteandmed!$H$45)</f>
        <v>0</v>
      </c>
      <c r="O5077" s="276">
        <f t="shared" si="159"/>
        <v>20.399999999999999</v>
      </c>
      <c r="P5077" s="276">
        <f>IF(O5077&lt;($G$6-1),Lähteandmed!$E$45*1.2*1.005*(($G$6-1)-O5077),0)</f>
        <v>0</v>
      </c>
    </row>
    <row r="5078" spans="2:16">
      <c r="B5078" s="113">
        <v>5074</v>
      </c>
      <c r="C5078" s="113">
        <v>22</v>
      </c>
      <c r="D5078" s="276" t="str">
        <f t="shared" si="158"/>
        <v>0</v>
      </c>
      <c r="L5078" s="114">
        <f>IF(C5078&lt;$G$6,Lähteandmed!$E$45*1.2*1.005*($G$6-O5078),0)</f>
        <v>0</v>
      </c>
      <c r="M5078" s="276" t="str">
        <f>IF(($G$4-Lähteandmed!$H$45*(Kraadpäevad!$G$4-Kraadpäevad!C5078))&gt;Lähteandmed!$I$45,($G$4-Lähteandmed!$H$45*(Kraadpäevad!$G$4-Kraadpäevad!C5078)),Lähteandmed!$I$45)</f>
        <v/>
      </c>
      <c r="N5078" s="114">
        <f>IFERROR(($G$4-M5078)/($G$4-C5078),Lähteandmed!$H$45)</f>
        <v>0</v>
      </c>
      <c r="O5078" s="276">
        <f t="shared" si="159"/>
        <v>22</v>
      </c>
      <c r="P5078" s="276">
        <f>IF(O5078&lt;($G$6-1),Lähteandmed!$E$45*1.2*1.005*(($G$6-1)-O5078),0)</f>
        <v>0</v>
      </c>
    </row>
    <row r="5079" spans="2:16">
      <c r="B5079" s="113">
        <v>5075</v>
      </c>
      <c r="C5079" s="113">
        <v>23.6</v>
      </c>
      <c r="D5079" s="276" t="str">
        <f t="shared" si="158"/>
        <v>0</v>
      </c>
      <c r="L5079" s="114">
        <f>IF(C5079&lt;$G$6,Lähteandmed!$E$45*1.2*1.005*($G$6-O5079),0)</f>
        <v>0</v>
      </c>
      <c r="M5079" s="276" t="str">
        <f>IF(($G$4-Lähteandmed!$H$45*(Kraadpäevad!$G$4-Kraadpäevad!C5079))&gt;Lähteandmed!$I$45,($G$4-Lähteandmed!$H$45*(Kraadpäevad!$G$4-Kraadpäevad!C5079)),Lähteandmed!$I$45)</f>
        <v/>
      </c>
      <c r="N5079" s="114">
        <f>IFERROR(($G$4-M5079)/($G$4-C5079),Lähteandmed!$H$45)</f>
        <v>0</v>
      </c>
      <c r="O5079" s="276">
        <f t="shared" si="159"/>
        <v>23.6</v>
      </c>
      <c r="P5079" s="276">
        <f>IF(O5079&lt;($G$6-1),Lähteandmed!$E$45*1.2*1.005*(($G$6-1)-O5079),0)</f>
        <v>0</v>
      </c>
    </row>
    <row r="5080" spans="2:16">
      <c r="B5080" s="113">
        <v>5076</v>
      </c>
      <c r="C5080" s="113">
        <v>25.2</v>
      </c>
      <c r="D5080" s="276" t="str">
        <f t="shared" si="158"/>
        <v>0</v>
      </c>
      <c r="L5080" s="114">
        <f>IF(C5080&lt;$G$6,Lähteandmed!$E$45*1.2*1.005*($G$6-O5080),0)</f>
        <v>0</v>
      </c>
      <c r="M5080" s="276" t="str">
        <f>IF(($G$4-Lähteandmed!$H$45*(Kraadpäevad!$G$4-Kraadpäevad!C5080))&gt;Lähteandmed!$I$45,($G$4-Lähteandmed!$H$45*(Kraadpäevad!$G$4-Kraadpäevad!C5080)),Lähteandmed!$I$45)</f>
        <v/>
      </c>
      <c r="N5080" s="114">
        <f>IFERROR(($G$4-M5080)/($G$4-C5080),Lähteandmed!$H$45)</f>
        <v>0</v>
      </c>
      <c r="O5080" s="276">
        <f t="shared" si="159"/>
        <v>25.2</v>
      </c>
      <c r="P5080" s="276">
        <f>IF(O5080&lt;($G$6-1),Lähteandmed!$E$45*1.2*1.005*(($G$6-1)-O5080),0)</f>
        <v>0</v>
      </c>
    </row>
    <row r="5081" spans="2:16">
      <c r="B5081" s="113">
        <v>5077</v>
      </c>
      <c r="C5081" s="113">
        <v>25.3</v>
      </c>
      <c r="D5081" s="276" t="str">
        <f t="shared" si="158"/>
        <v>0</v>
      </c>
      <c r="L5081" s="114">
        <f>IF(C5081&lt;$G$6,Lähteandmed!$E$45*1.2*1.005*($G$6-O5081),0)</f>
        <v>0</v>
      </c>
      <c r="M5081" s="276" t="str">
        <f>IF(($G$4-Lähteandmed!$H$45*(Kraadpäevad!$G$4-Kraadpäevad!C5081))&gt;Lähteandmed!$I$45,($G$4-Lähteandmed!$H$45*(Kraadpäevad!$G$4-Kraadpäevad!C5081)),Lähteandmed!$I$45)</f>
        <v/>
      </c>
      <c r="N5081" s="114">
        <f>IFERROR(($G$4-M5081)/($G$4-C5081),Lähteandmed!$H$45)</f>
        <v>0</v>
      </c>
      <c r="O5081" s="276">
        <f t="shared" si="159"/>
        <v>25.3</v>
      </c>
      <c r="P5081" s="276">
        <f>IF(O5081&lt;($G$6-1),Lähteandmed!$E$45*1.2*1.005*(($G$6-1)-O5081),0)</f>
        <v>0</v>
      </c>
    </row>
    <row r="5082" spans="2:16">
      <c r="B5082" s="113">
        <v>5078</v>
      </c>
      <c r="C5082" s="113">
        <v>25.3</v>
      </c>
      <c r="D5082" s="276" t="str">
        <f t="shared" si="158"/>
        <v>0</v>
      </c>
      <c r="L5082" s="114">
        <f>IF(C5082&lt;$G$6,Lähteandmed!$E$45*1.2*1.005*($G$6-O5082),0)</f>
        <v>0</v>
      </c>
      <c r="M5082" s="276" t="str">
        <f>IF(($G$4-Lähteandmed!$H$45*(Kraadpäevad!$G$4-Kraadpäevad!C5082))&gt;Lähteandmed!$I$45,($G$4-Lähteandmed!$H$45*(Kraadpäevad!$G$4-Kraadpäevad!C5082)),Lähteandmed!$I$45)</f>
        <v/>
      </c>
      <c r="N5082" s="114">
        <f>IFERROR(($G$4-M5082)/($G$4-C5082),Lähteandmed!$H$45)</f>
        <v>0</v>
      </c>
      <c r="O5082" s="276">
        <f t="shared" si="159"/>
        <v>25.3</v>
      </c>
      <c r="P5082" s="276">
        <f>IF(O5082&lt;($G$6-1),Lähteandmed!$E$45*1.2*1.005*(($G$6-1)-O5082),0)</f>
        <v>0</v>
      </c>
    </row>
    <row r="5083" spans="2:16">
      <c r="B5083" s="113">
        <v>5079</v>
      </c>
      <c r="C5083" s="113">
        <v>25.4</v>
      </c>
      <c r="D5083" s="276" t="str">
        <f t="shared" si="158"/>
        <v>0</v>
      </c>
      <c r="L5083" s="114">
        <f>IF(C5083&lt;$G$6,Lähteandmed!$E$45*1.2*1.005*($G$6-O5083),0)</f>
        <v>0</v>
      </c>
      <c r="M5083" s="276" t="str">
        <f>IF(($G$4-Lähteandmed!$H$45*(Kraadpäevad!$G$4-Kraadpäevad!C5083))&gt;Lähteandmed!$I$45,($G$4-Lähteandmed!$H$45*(Kraadpäevad!$G$4-Kraadpäevad!C5083)),Lähteandmed!$I$45)</f>
        <v/>
      </c>
      <c r="N5083" s="114">
        <f>IFERROR(($G$4-M5083)/($G$4-C5083),Lähteandmed!$H$45)</f>
        <v>0</v>
      </c>
      <c r="O5083" s="276">
        <f t="shared" si="159"/>
        <v>25.4</v>
      </c>
      <c r="P5083" s="276">
        <f>IF(O5083&lt;($G$6-1),Lähteandmed!$E$45*1.2*1.005*(($G$6-1)-O5083),0)</f>
        <v>0</v>
      </c>
    </row>
    <row r="5084" spans="2:16">
      <c r="B5084" s="113">
        <v>5080</v>
      </c>
      <c r="C5084" s="113">
        <v>25.5</v>
      </c>
      <c r="D5084" s="276" t="str">
        <f t="shared" si="158"/>
        <v>0</v>
      </c>
      <c r="L5084" s="114">
        <f>IF(C5084&lt;$G$6,Lähteandmed!$E$45*1.2*1.005*($G$6-O5084),0)</f>
        <v>0</v>
      </c>
      <c r="M5084" s="276" t="str">
        <f>IF(($G$4-Lähteandmed!$H$45*(Kraadpäevad!$G$4-Kraadpäevad!C5084))&gt;Lähteandmed!$I$45,($G$4-Lähteandmed!$H$45*(Kraadpäevad!$G$4-Kraadpäevad!C5084)),Lähteandmed!$I$45)</f>
        <v/>
      </c>
      <c r="N5084" s="114">
        <f>IFERROR(($G$4-M5084)/($G$4-C5084),Lähteandmed!$H$45)</f>
        <v>0</v>
      </c>
      <c r="O5084" s="276">
        <f t="shared" si="159"/>
        <v>25.5</v>
      </c>
      <c r="P5084" s="276">
        <f>IF(O5084&lt;($G$6-1),Lähteandmed!$E$45*1.2*1.005*(($G$6-1)-O5084),0)</f>
        <v>0</v>
      </c>
    </row>
    <row r="5085" spans="2:16">
      <c r="B5085" s="113">
        <v>5081</v>
      </c>
      <c r="C5085" s="113">
        <v>24.9</v>
      </c>
      <c r="D5085" s="276" t="str">
        <f t="shared" si="158"/>
        <v>0</v>
      </c>
      <c r="L5085" s="114">
        <f>IF(C5085&lt;$G$6,Lähteandmed!$E$45*1.2*1.005*($G$6-O5085),0)</f>
        <v>0</v>
      </c>
      <c r="M5085" s="276" t="str">
        <f>IF(($G$4-Lähteandmed!$H$45*(Kraadpäevad!$G$4-Kraadpäevad!C5085))&gt;Lähteandmed!$I$45,($G$4-Lähteandmed!$H$45*(Kraadpäevad!$G$4-Kraadpäevad!C5085)),Lähteandmed!$I$45)</f>
        <v/>
      </c>
      <c r="N5085" s="114">
        <f>IFERROR(($G$4-M5085)/($G$4-C5085),Lähteandmed!$H$45)</f>
        <v>0</v>
      </c>
      <c r="O5085" s="276">
        <f t="shared" si="159"/>
        <v>24.9</v>
      </c>
      <c r="P5085" s="276">
        <f>IF(O5085&lt;($G$6-1),Lähteandmed!$E$45*1.2*1.005*(($G$6-1)-O5085),0)</f>
        <v>0</v>
      </c>
    </row>
    <row r="5086" spans="2:16">
      <c r="B5086" s="113">
        <v>5082</v>
      </c>
      <c r="C5086" s="113">
        <v>24.4</v>
      </c>
      <c r="D5086" s="276" t="str">
        <f t="shared" si="158"/>
        <v>0</v>
      </c>
      <c r="L5086" s="114">
        <f>IF(C5086&lt;$G$6,Lähteandmed!$E$45*1.2*1.005*($G$6-O5086),0)</f>
        <v>0</v>
      </c>
      <c r="M5086" s="276" t="str">
        <f>IF(($G$4-Lähteandmed!$H$45*(Kraadpäevad!$G$4-Kraadpäevad!C5086))&gt;Lähteandmed!$I$45,($G$4-Lähteandmed!$H$45*(Kraadpäevad!$G$4-Kraadpäevad!C5086)),Lähteandmed!$I$45)</f>
        <v/>
      </c>
      <c r="N5086" s="114">
        <f>IFERROR(($G$4-M5086)/($G$4-C5086),Lähteandmed!$H$45)</f>
        <v>0</v>
      </c>
      <c r="O5086" s="276">
        <f t="shared" si="159"/>
        <v>24.4</v>
      </c>
      <c r="P5086" s="276">
        <f>IF(O5086&lt;($G$6-1),Lähteandmed!$E$45*1.2*1.005*(($G$6-1)-O5086),0)</f>
        <v>0</v>
      </c>
    </row>
    <row r="5087" spans="2:16">
      <c r="B5087" s="113">
        <v>5083</v>
      </c>
      <c r="C5087" s="113">
        <v>23.7</v>
      </c>
      <c r="D5087" s="276" t="str">
        <f t="shared" si="158"/>
        <v>0</v>
      </c>
      <c r="L5087" s="114">
        <f>IF(C5087&lt;$G$6,Lähteandmed!$E$45*1.2*1.005*($G$6-O5087),0)</f>
        <v>0</v>
      </c>
      <c r="M5087" s="276" t="str">
        <f>IF(($G$4-Lähteandmed!$H$45*(Kraadpäevad!$G$4-Kraadpäevad!C5087))&gt;Lähteandmed!$I$45,($G$4-Lähteandmed!$H$45*(Kraadpäevad!$G$4-Kraadpäevad!C5087)),Lähteandmed!$I$45)</f>
        <v/>
      </c>
      <c r="N5087" s="114">
        <f>IFERROR(($G$4-M5087)/($G$4-C5087),Lähteandmed!$H$45)</f>
        <v>0</v>
      </c>
      <c r="O5087" s="276">
        <f t="shared" si="159"/>
        <v>23.7</v>
      </c>
      <c r="P5087" s="276">
        <f>IF(O5087&lt;($G$6-1),Lähteandmed!$E$45*1.2*1.005*(($G$6-1)-O5087),0)</f>
        <v>0</v>
      </c>
    </row>
    <row r="5088" spans="2:16">
      <c r="B5088" s="113">
        <v>5084</v>
      </c>
      <c r="C5088" s="113">
        <v>22.9</v>
      </c>
      <c r="D5088" s="276" t="str">
        <f t="shared" si="158"/>
        <v>0</v>
      </c>
      <c r="L5088" s="114">
        <f>IF(C5088&lt;$G$6,Lähteandmed!$E$45*1.2*1.005*($G$6-O5088),0)</f>
        <v>0</v>
      </c>
      <c r="M5088" s="276" t="str">
        <f>IF(($G$4-Lähteandmed!$H$45*(Kraadpäevad!$G$4-Kraadpäevad!C5088))&gt;Lähteandmed!$I$45,($G$4-Lähteandmed!$H$45*(Kraadpäevad!$G$4-Kraadpäevad!C5088)),Lähteandmed!$I$45)</f>
        <v/>
      </c>
      <c r="N5088" s="114">
        <f>IFERROR(($G$4-M5088)/($G$4-C5088),Lähteandmed!$H$45)</f>
        <v>0</v>
      </c>
      <c r="O5088" s="276">
        <f t="shared" si="159"/>
        <v>22.9</v>
      </c>
      <c r="P5088" s="276">
        <f>IF(O5088&lt;($G$6-1),Lähteandmed!$E$45*1.2*1.005*(($G$6-1)-O5088),0)</f>
        <v>0</v>
      </c>
    </row>
    <row r="5089" spans="2:16">
      <c r="B5089" s="113">
        <v>5085</v>
      </c>
      <c r="C5089" s="113">
        <v>22</v>
      </c>
      <c r="D5089" s="276" t="str">
        <f t="shared" si="158"/>
        <v>0</v>
      </c>
      <c r="L5089" s="114">
        <f>IF(C5089&lt;$G$6,Lähteandmed!$E$45*1.2*1.005*($G$6-O5089),0)</f>
        <v>0</v>
      </c>
      <c r="M5089" s="276" t="str">
        <f>IF(($G$4-Lähteandmed!$H$45*(Kraadpäevad!$G$4-Kraadpäevad!C5089))&gt;Lähteandmed!$I$45,($G$4-Lähteandmed!$H$45*(Kraadpäevad!$G$4-Kraadpäevad!C5089)),Lähteandmed!$I$45)</f>
        <v/>
      </c>
      <c r="N5089" s="114">
        <f>IFERROR(($G$4-M5089)/($G$4-C5089),Lähteandmed!$H$45)</f>
        <v>0</v>
      </c>
      <c r="O5089" s="276">
        <f t="shared" si="159"/>
        <v>22</v>
      </c>
      <c r="P5089" s="276">
        <f>IF(O5089&lt;($G$6-1),Lähteandmed!$E$45*1.2*1.005*(($G$6-1)-O5089),0)</f>
        <v>0</v>
      </c>
    </row>
    <row r="5090" spans="2:16">
      <c r="B5090" s="113">
        <v>5086</v>
      </c>
      <c r="C5090" s="113">
        <v>21</v>
      </c>
      <c r="D5090" s="276" t="str">
        <f t="shared" si="158"/>
        <v>0</v>
      </c>
      <c r="L5090" s="114">
        <f>IF(C5090&lt;$G$6,Lähteandmed!$E$45*1.2*1.005*($G$6-O5090),0)</f>
        <v>0</v>
      </c>
      <c r="M5090" s="276" t="str">
        <f>IF(($G$4-Lähteandmed!$H$45*(Kraadpäevad!$G$4-Kraadpäevad!C5090))&gt;Lähteandmed!$I$45,($G$4-Lähteandmed!$H$45*(Kraadpäevad!$G$4-Kraadpäevad!C5090)),Lähteandmed!$I$45)</f>
        <v/>
      </c>
      <c r="N5090" s="114">
        <f>IFERROR(($G$4-M5090)/($G$4-C5090),Lähteandmed!$H$45)</f>
        <v>0</v>
      </c>
      <c r="O5090" s="276">
        <f t="shared" si="159"/>
        <v>21</v>
      </c>
      <c r="P5090" s="276">
        <f>IF(O5090&lt;($G$6-1),Lähteandmed!$E$45*1.2*1.005*(($G$6-1)-O5090),0)</f>
        <v>0</v>
      </c>
    </row>
    <row r="5091" spans="2:16">
      <c r="B5091" s="113">
        <v>5087</v>
      </c>
      <c r="C5091" s="113">
        <v>20.100000000000001</v>
      </c>
      <c r="D5091" s="276" t="str">
        <f t="shared" si="158"/>
        <v>0</v>
      </c>
      <c r="L5091" s="114">
        <f>IF(C5091&lt;$G$6,Lähteandmed!$E$45*1.2*1.005*($G$6-O5091),0)</f>
        <v>0</v>
      </c>
      <c r="M5091" s="276" t="str">
        <f>IF(($G$4-Lähteandmed!$H$45*(Kraadpäevad!$G$4-Kraadpäevad!C5091))&gt;Lähteandmed!$I$45,($G$4-Lähteandmed!$H$45*(Kraadpäevad!$G$4-Kraadpäevad!C5091)),Lähteandmed!$I$45)</f>
        <v/>
      </c>
      <c r="N5091" s="114">
        <f>IFERROR(($G$4-M5091)/($G$4-C5091),Lähteandmed!$H$45)</f>
        <v>0</v>
      </c>
      <c r="O5091" s="276">
        <f t="shared" si="159"/>
        <v>20.100000000000001</v>
      </c>
      <c r="P5091" s="276">
        <f>IF(O5091&lt;($G$6-1),Lähteandmed!$E$45*1.2*1.005*(($G$6-1)-O5091),0)</f>
        <v>0</v>
      </c>
    </row>
    <row r="5092" spans="2:16">
      <c r="B5092" s="113">
        <v>5088</v>
      </c>
      <c r="C5092" s="113">
        <v>19.100000000000001</v>
      </c>
      <c r="D5092" s="276" t="str">
        <f t="shared" si="158"/>
        <v>0</v>
      </c>
      <c r="L5092" s="114">
        <f>IF(C5092&lt;$G$6,Lähteandmed!$E$45*1.2*1.005*($G$6-O5092),0)</f>
        <v>0</v>
      </c>
      <c r="M5092" s="276" t="str">
        <f>IF(($G$4-Lähteandmed!$H$45*(Kraadpäevad!$G$4-Kraadpäevad!C5092))&gt;Lähteandmed!$I$45,($G$4-Lähteandmed!$H$45*(Kraadpäevad!$G$4-Kraadpäevad!C5092)),Lähteandmed!$I$45)</f>
        <v/>
      </c>
      <c r="N5092" s="114">
        <f>IFERROR(($G$4-M5092)/($G$4-C5092),Lähteandmed!$H$45)</f>
        <v>0</v>
      </c>
      <c r="O5092" s="276">
        <f t="shared" si="159"/>
        <v>19.100000000000001</v>
      </c>
      <c r="P5092" s="276">
        <f>IF(O5092&lt;($G$6-1),Lähteandmed!$E$45*1.2*1.005*(($G$6-1)-O5092),0)</f>
        <v>0</v>
      </c>
    </row>
    <row r="5093" spans="2:16">
      <c r="B5093" s="113">
        <v>5089</v>
      </c>
      <c r="C5093" s="113">
        <v>18.100000000000001</v>
      </c>
      <c r="D5093" s="276" t="str">
        <f t="shared" si="158"/>
        <v>0</v>
      </c>
      <c r="L5093" s="114">
        <f>IF(C5093&lt;$G$6,Lähteandmed!$E$45*1.2*1.005*($G$6-O5093),0)</f>
        <v>0</v>
      </c>
      <c r="M5093" s="276" t="str">
        <f>IF(($G$4-Lähteandmed!$H$45*(Kraadpäevad!$G$4-Kraadpäevad!C5093))&gt;Lähteandmed!$I$45,($G$4-Lähteandmed!$H$45*(Kraadpäevad!$G$4-Kraadpäevad!C5093)),Lähteandmed!$I$45)</f>
        <v/>
      </c>
      <c r="N5093" s="114">
        <f>IFERROR(($G$4-M5093)/($G$4-C5093),Lähteandmed!$H$45)</f>
        <v>0</v>
      </c>
      <c r="O5093" s="276">
        <f t="shared" si="159"/>
        <v>18.100000000000001</v>
      </c>
      <c r="P5093" s="276">
        <f>IF(O5093&lt;($G$6-1),Lähteandmed!$E$45*1.2*1.005*(($G$6-1)-O5093),0)</f>
        <v>0</v>
      </c>
    </row>
    <row r="5094" spans="2:16">
      <c r="B5094" s="113">
        <v>5090</v>
      </c>
      <c r="C5094" s="113">
        <v>17.2</v>
      </c>
      <c r="D5094" s="276" t="str">
        <f t="shared" si="158"/>
        <v>0</v>
      </c>
      <c r="L5094" s="114">
        <f>IF(C5094&lt;$G$6,Lähteandmed!$E$45*1.2*1.005*($G$6-O5094),0)</f>
        <v>1.4020473600000012</v>
      </c>
      <c r="M5094" s="276" t="str">
        <f>IF(($G$4-Lähteandmed!$H$45*(Kraadpäevad!$G$4-Kraadpäevad!C5094))&gt;Lähteandmed!$I$45,($G$4-Lähteandmed!$H$45*(Kraadpäevad!$G$4-Kraadpäevad!C5094)),Lähteandmed!$I$45)</f>
        <v/>
      </c>
      <c r="N5094" s="114">
        <f>IFERROR(($G$4-M5094)/($G$4-C5094),Lähteandmed!$H$45)</f>
        <v>0</v>
      </c>
      <c r="O5094" s="276">
        <f t="shared" si="159"/>
        <v>17.2</v>
      </c>
      <c r="P5094" s="276">
        <f>IF(O5094&lt;($G$6-1),Lähteandmed!$E$45*1.2*1.005*(($G$6-1)-O5094),0)</f>
        <v>0</v>
      </c>
    </row>
    <row r="5095" spans="2:16">
      <c r="B5095" s="113">
        <v>5091</v>
      </c>
      <c r="C5095" s="113">
        <v>16.3</v>
      </c>
      <c r="D5095" s="276" t="str">
        <f t="shared" si="158"/>
        <v>0</v>
      </c>
      <c r="L5095" s="114">
        <f>IF(C5095&lt;$G$6,Lähteandmed!$E$45*1.2*1.005*($G$6-O5095),0)</f>
        <v>2.9793506399999985</v>
      </c>
      <c r="M5095" s="276" t="str">
        <f>IF(($G$4-Lähteandmed!$H$45*(Kraadpäevad!$G$4-Kraadpäevad!C5095))&gt;Lähteandmed!$I$45,($G$4-Lähteandmed!$H$45*(Kraadpäevad!$G$4-Kraadpäevad!C5095)),Lähteandmed!$I$45)</f>
        <v/>
      </c>
      <c r="N5095" s="114">
        <f>IFERROR(($G$4-M5095)/($G$4-C5095),Lähteandmed!$H$45)</f>
        <v>0</v>
      </c>
      <c r="O5095" s="276">
        <f t="shared" si="159"/>
        <v>16.3</v>
      </c>
      <c r="P5095" s="276">
        <f>IF(O5095&lt;($G$6-1),Lähteandmed!$E$45*1.2*1.005*(($G$6-1)-O5095),0)</f>
        <v>1.2267914399999986</v>
      </c>
    </row>
    <row r="5096" spans="2:16">
      <c r="B5096" s="113">
        <v>5092</v>
      </c>
      <c r="C5096" s="113">
        <v>15.5</v>
      </c>
      <c r="D5096" s="276" t="str">
        <f t="shared" si="158"/>
        <v>0</v>
      </c>
      <c r="L5096" s="114">
        <f>IF(C5096&lt;$G$6,Lähteandmed!$E$45*1.2*1.005*($G$6-O5096),0)</f>
        <v>4.3813979999999999</v>
      </c>
      <c r="M5096" s="276" t="str">
        <f>IF(($G$4-Lähteandmed!$H$45*(Kraadpäevad!$G$4-Kraadpäevad!C5096))&gt;Lähteandmed!$I$45,($G$4-Lähteandmed!$H$45*(Kraadpäevad!$G$4-Kraadpäevad!C5096)),Lähteandmed!$I$45)</f>
        <v/>
      </c>
      <c r="N5096" s="114">
        <f>IFERROR(($G$4-M5096)/($G$4-C5096),Lähteandmed!$H$45)</f>
        <v>0</v>
      </c>
      <c r="O5096" s="276">
        <f t="shared" si="159"/>
        <v>15.5</v>
      </c>
      <c r="P5096" s="276">
        <f>IF(O5096&lt;($G$6-1),Lähteandmed!$E$45*1.2*1.005*(($G$6-1)-O5096),0)</f>
        <v>2.6288387999999996</v>
      </c>
    </row>
    <row r="5097" spans="2:16">
      <c r="B5097" s="113">
        <v>5093</v>
      </c>
      <c r="C5097" s="113">
        <v>14.9</v>
      </c>
      <c r="D5097" s="276" t="str">
        <f t="shared" si="158"/>
        <v>0</v>
      </c>
      <c r="L5097" s="114">
        <f>IF(C5097&lt;$G$6,Lähteandmed!$E$45*1.2*1.005*($G$6-O5097),0)</f>
        <v>5.4329335199999989</v>
      </c>
      <c r="M5097" s="276" t="str">
        <f>IF(($G$4-Lähteandmed!$H$45*(Kraadpäevad!$G$4-Kraadpäevad!C5097))&gt;Lähteandmed!$I$45,($G$4-Lähteandmed!$H$45*(Kraadpäevad!$G$4-Kraadpäevad!C5097)),Lähteandmed!$I$45)</f>
        <v/>
      </c>
      <c r="N5097" s="114">
        <f>IFERROR(($G$4-M5097)/($G$4-C5097),Lähteandmed!$H$45)</f>
        <v>0</v>
      </c>
      <c r="O5097" s="276">
        <f t="shared" si="159"/>
        <v>14.9</v>
      </c>
      <c r="P5097" s="276">
        <f>IF(O5097&lt;($G$6-1),Lähteandmed!$E$45*1.2*1.005*(($G$6-1)-O5097),0)</f>
        <v>3.680374319999999</v>
      </c>
    </row>
    <row r="5098" spans="2:16">
      <c r="B5098" s="113">
        <v>5094</v>
      </c>
      <c r="C5098" s="113">
        <v>14.4</v>
      </c>
      <c r="D5098" s="276" t="str">
        <f t="shared" si="158"/>
        <v>0</v>
      </c>
      <c r="L5098" s="114">
        <f>IF(C5098&lt;$G$6,Lähteandmed!$E$45*1.2*1.005*($G$6-O5098),0)</f>
        <v>6.309213119999999</v>
      </c>
      <c r="M5098" s="276" t="str">
        <f>IF(($G$4-Lähteandmed!$H$45*(Kraadpäevad!$G$4-Kraadpäevad!C5098))&gt;Lähteandmed!$I$45,($G$4-Lähteandmed!$H$45*(Kraadpäevad!$G$4-Kraadpäevad!C5098)),Lähteandmed!$I$45)</f>
        <v/>
      </c>
      <c r="N5098" s="114">
        <f>IFERROR(($G$4-M5098)/($G$4-C5098),Lähteandmed!$H$45)</f>
        <v>0</v>
      </c>
      <c r="O5098" s="276">
        <f t="shared" si="159"/>
        <v>14.4</v>
      </c>
      <c r="P5098" s="276">
        <f>IF(O5098&lt;($G$6-1),Lähteandmed!$E$45*1.2*1.005*(($G$6-1)-O5098),0)</f>
        <v>4.5566539199999987</v>
      </c>
    </row>
    <row r="5099" spans="2:16">
      <c r="B5099" s="113">
        <v>5095</v>
      </c>
      <c r="C5099" s="113">
        <v>14</v>
      </c>
      <c r="D5099" s="276" t="str">
        <f t="shared" si="158"/>
        <v>0</v>
      </c>
      <c r="L5099" s="114">
        <f>IF(C5099&lt;$G$6,Lähteandmed!$E$45*1.2*1.005*($G$6-O5099),0)</f>
        <v>7.0102367999999995</v>
      </c>
      <c r="M5099" s="276" t="str">
        <f>IF(($G$4-Lähteandmed!$H$45*(Kraadpäevad!$G$4-Kraadpäevad!C5099))&gt;Lähteandmed!$I$45,($G$4-Lähteandmed!$H$45*(Kraadpäevad!$G$4-Kraadpäevad!C5099)),Lähteandmed!$I$45)</f>
        <v/>
      </c>
      <c r="N5099" s="114">
        <f>IFERROR(($G$4-M5099)/($G$4-C5099),Lähteandmed!$H$45)</f>
        <v>0</v>
      </c>
      <c r="O5099" s="276">
        <f t="shared" si="159"/>
        <v>14</v>
      </c>
      <c r="P5099" s="276">
        <f>IF(O5099&lt;($G$6-1),Lähteandmed!$E$45*1.2*1.005*(($G$6-1)-O5099),0)</f>
        <v>5.2576775999999992</v>
      </c>
    </row>
    <row r="5100" spans="2:16">
      <c r="B5100" s="113">
        <v>5096</v>
      </c>
      <c r="C5100" s="113">
        <v>13.9</v>
      </c>
      <c r="D5100" s="276" t="str">
        <f t="shared" si="158"/>
        <v>0</v>
      </c>
      <c r="L5100" s="114">
        <f>IF(C5100&lt;$G$6,Lähteandmed!$E$45*1.2*1.005*($G$6-O5100),0)</f>
        <v>7.1854927199999992</v>
      </c>
      <c r="M5100" s="276" t="str">
        <f>IF(($G$4-Lähteandmed!$H$45*(Kraadpäevad!$G$4-Kraadpäevad!C5100))&gt;Lähteandmed!$I$45,($G$4-Lähteandmed!$H$45*(Kraadpäevad!$G$4-Kraadpäevad!C5100)),Lähteandmed!$I$45)</f>
        <v/>
      </c>
      <c r="N5100" s="114">
        <f>IFERROR(($G$4-M5100)/($G$4-C5100),Lähteandmed!$H$45)</f>
        <v>0</v>
      </c>
      <c r="O5100" s="276">
        <f t="shared" si="159"/>
        <v>13.9</v>
      </c>
      <c r="P5100" s="276">
        <f>IF(O5100&lt;($G$6-1),Lähteandmed!$E$45*1.2*1.005*(($G$6-1)-O5100),0)</f>
        <v>5.4329335199999989</v>
      </c>
    </row>
    <row r="5101" spans="2:16">
      <c r="B5101" s="113">
        <v>5097</v>
      </c>
      <c r="C5101" s="113">
        <v>14.7</v>
      </c>
      <c r="D5101" s="276" t="str">
        <f t="shared" si="158"/>
        <v>0</v>
      </c>
      <c r="L5101" s="114">
        <f>IF(C5101&lt;$G$6,Lähteandmed!$E$45*1.2*1.005*($G$6-O5101),0)</f>
        <v>5.7834453600000009</v>
      </c>
      <c r="M5101" s="276" t="str">
        <f>IF(($G$4-Lähteandmed!$H$45*(Kraadpäevad!$G$4-Kraadpäevad!C5101))&gt;Lähteandmed!$I$45,($G$4-Lähteandmed!$H$45*(Kraadpäevad!$G$4-Kraadpäevad!C5101)),Lähteandmed!$I$45)</f>
        <v/>
      </c>
      <c r="N5101" s="114">
        <f>IFERROR(($G$4-M5101)/($G$4-C5101),Lähteandmed!$H$45)</f>
        <v>0</v>
      </c>
      <c r="O5101" s="276">
        <f t="shared" si="159"/>
        <v>14.7</v>
      </c>
      <c r="P5101" s="276">
        <f>IF(O5101&lt;($G$6-1),Lähteandmed!$E$45*1.2*1.005*(($G$6-1)-O5101),0)</f>
        <v>4.0308861600000006</v>
      </c>
    </row>
    <row r="5102" spans="2:16">
      <c r="B5102" s="113">
        <v>5098</v>
      </c>
      <c r="C5102" s="113">
        <v>15.7</v>
      </c>
      <c r="D5102" s="276" t="str">
        <f t="shared" si="158"/>
        <v>0</v>
      </c>
      <c r="L5102" s="114">
        <f>IF(C5102&lt;$G$6,Lähteandmed!$E$45*1.2*1.005*($G$6-O5102),0)</f>
        <v>4.0308861600000006</v>
      </c>
      <c r="M5102" s="276" t="str">
        <f>IF(($G$4-Lähteandmed!$H$45*(Kraadpäevad!$G$4-Kraadpäevad!C5102))&gt;Lähteandmed!$I$45,($G$4-Lähteandmed!$H$45*(Kraadpäevad!$G$4-Kraadpäevad!C5102)),Lähteandmed!$I$45)</f>
        <v/>
      </c>
      <c r="N5102" s="114">
        <f>IFERROR(($G$4-M5102)/($G$4-C5102),Lähteandmed!$H$45)</f>
        <v>0</v>
      </c>
      <c r="O5102" s="276">
        <f t="shared" si="159"/>
        <v>15.7</v>
      </c>
      <c r="P5102" s="276">
        <f>IF(O5102&lt;($G$6-1),Lähteandmed!$E$45*1.2*1.005*(($G$6-1)-O5102),0)</f>
        <v>2.2783269600000011</v>
      </c>
    </row>
    <row r="5103" spans="2:16">
      <c r="B5103" s="113">
        <v>5099</v>
      </c>
      <c r="C5103" s="113">
        <v>16.8</v>
      </c>
      <c r="D5103" s="276" t="str">
        <f t="shared" si="158"/>
        <v>0</v>
      </c>
      <c r="L5103" s="114">
        <f>IF(C5103&lt;$G$6,Lähteandmed!$E$45*1.2*1.005*($G$6-O5103),0)</f>
        <v>2.1030710399999988</v>
      </c>
      <c r="M5103" s="276" t="str">
        <f>IF(($G$4-Lähteandmed!$H$45*(Kraadpäevad!$G$4-Kraadpäevad!C5103))&gt;Lähteandmed!$I$45,($G$4-Lähteandmed!$H$45*(Kraadpäevad!$G$4-Kraadpäevad!C5103)),Lähteandmed!$I$45)</f>
        <v/>
      </c>
      <c r="N5103" s="114">
        <f>IFERROR(($G$4-M5103)/($G$4-C5103),Lähteandmed!$H$45)</f>
        <v>0</v>
      </c>
      <c r="O5103" s="276">
        <f t="shared" si="159"/>
        <v>16.8</v>
      </c>
      <c r="P5103" s="276">
        <f>IF(O5103&lt;($G$6-1),Lähteandmed!$E$45*1.2*1.005*(($G$6-1)-O5103),0)</f>
        <v>0.35051183999999874</v>
      </c>
    </row>
    <row r="5104" spans="2:16">
      <c r="B5104" s="113">
        <v>5100</v>
      </c>
      <c r="C5104" s="113">
        <v>17.8</v>
      </c>
      <c r="D5104" s="276" t="str">
        <f t="shared" si="158"/>
        <v>0</v>
      </c>
      <c r="L5104" s="114">
        <f>IF(C5104&lt;$G$6,Lähteandmed!$E$45*1.2*1.005*($G$6-O5104),0)</f>
        <v>0.35051183999999874</v>
      </c>
      <c r="M5104" s="276" t="str">
        <f>IF(($G$4-Lähteandmed!$H$45*(Kraadpäevad!$G$4-Kraadpäevad!C5104))&gt;Lähteandmed!$I$45,($G$4-Lähteandmed!$H$45*(Kraadpäevad!$G$4-Kraadpäevad!C5104)),Lähteandmed!$I$45)</f>
        <v/>
      </c>
      <c r="N5104" s="114">
        <f>IFERROR(($G$4-M5104)/($G$4-C5104),Lähteandmed!$H$45)</f>
        <v>0</v>
      </c>
      <c r="O5104" s="276">
        <f t="shared" si="159"/>
        <v>17.8</v>
      </c>
      <c r="P5104" s="276">
        <f>IF(O5104&lt;($G$6-1),Lähteandmed!$E$45*1.2*1.005*(($G$6-1)-O5104),0)</f>
        <v>0</v>
      </c>
    </row>
    <row r="5105" spans="2:16">
      <c r="B5105" s="113">
        <v>5101</v>
      </c>
      <c r="C5105" s="113">
        <v>18.600000000000001</v>
      </c>
      <c r="D5105" s="276" t="str">
        <f t="shared" si="158"/>
        <v>0</v>
      </c>
      <c r="L5105" s="114">
        <f>IF(C5105&lt;$G$6,Lähteandmed!$E$45*1.2*1.005*($G$6-O5105),0)</f>
        <v>0</v>
      </c>
      <c r="M5105" s="276" t="str">
        <f>IF(($G$4-Lähteandmed!$H$45*(Kraadpäevad!$G$4-Kraadpäevad!C5105))&gt;Lähteandmed!$I$45,($G$4-Lähteandmed!$H$45*(Kraadpäevad!$G$4-Kraadpäevad!C5105)),Lähteandmed!$I$45)</f>
        <v/>
      </c>
      <c r="N5105" s="114">
        <f>IFERROR(($G$4-M5105)/($G$4-C5105),Lähteandmed!$H$45)</f>
        <v>0</v>
      </c>
      <c r="O5105" s="276">
        <f t="shared" si="159"/>
        <v>18.600000000000001</v>
      </c>
      <c r="P5105" s="276">
        <f>IF(O5105&lt;($G$6-1),Lähteandmed!$E$45*1.2*1.005*(($G$6-1)-O5105),0)</f>
        <v>0</v>
      </c>
    </row>
    <row r="5106" spans="2:16">
      <c r="B5106" s="113">
        <v>5102</v>
      </c>
      <c r="C5106" s="113">
        <v>19.399999999999999</v>
      </c>
      <c r="D5106" s="276" t="str">
        <f t="shared" si="158"/>
        <v>0</v>
      </c>
      <c r="L5106" s="114">
        <f>IF(C5106&lt;$G$6,Lähteandmed!$E$45*1.2*1.005*($G$6-O5106),0)</f>
        <v>0</v>
      </c>
      <c r="M5106" s="276" t="str">
        <f>IF(($G$4-Lähteandmed!$H$45*(Kraadpäevad!$G$4-Kraadpäevad!C5106))&gt;Lähteandmed!$I$45,($G$4-Lähteandmed!$H$45*(Kraadpäevad!$G$4-Kraadpäevad!C5106)),Lähteandmed!$I$45)</f>
        <v/>
      </c>
      <c r="N5106" s="114">
        <f>IFERROR(($G$4-M5106)/($G$4-C5106),Lähteandmed!$H$45)</f>
        <v>0</v>
      </c>
      <c r="O5106" s="276">
        <f t="shared" si="159"/>
        <v>19.399999999999999</v>
      </c>
      <c r="P5106" s="276">
        <f>IF(O5106&lt;($G$6-1),Lähteandmed!$E$45*1.2*1.005*(($G$6-1)-O5106),0)</f>
        <v>0</v>
      </c>
    </row>
    <row r="5107" spans="2:16">
      <c r="B5107" s="113">
        <v>5103</v>
      </c>
      <c r="C5107" s="113">
        <v>20.2</v>
      </c>
      <c r="D5107" s="276" t="str">
        <f t="shared" si="158"/>
        <v>0</v>
      </c>
      <c r="L5107" s="114">
        <f>IF(C5107&lt;$G$6,Lähteandmed!$E$45*1.2*1.005*($G$6-O5107),0)</f>
        <v>0</v>
      </c>
      <c r="M5107" s="276" t="str">
        <f>IF(($G$4-Lähteandmed!$H$45*(Kraadpäevad!$G$4-Kraadpäevad!C5107))&gt;Lähteandmed!$I$45,($G$4-Lähteandmed!$H$45*(Kraadpäevad!$G$4-Kraadpäevad!C5107)),Lähteandmed!$I$45)</f>
        <v/>
      </c>
      <c r="N5107" s="114">
        <f>IFERROR(($G$4-M5107)/($G$4-C5107),Lähteandmed!$H$45)</f>
        <v>0</v>
      </c>
      <c r="O5107" s="276">
        <f t="shared" si="159"/>
        <v>20.2</v>
      </c>
      <c r="P5107" s="276">
        <f>IF(O5107&lt;($G$6-1),Lähteandmed!$E$45*1.2*1.005*(($G$6-1)-O5107),0)</f>
        <v>0</v>
      </c>
    </row>
    <row r="5108" spans="2:16">
      <c r="B5108" s="113">
        <v>5104</v>
      </c>
      <c r="C5108" s="113">
        <v>19.100000000000001</v>
      </c>
      <c r="D5108" s="276" t="str">
        <f t="shared" si="158"/>
        <v>0</v>
      </c>
      <c r="L5108" s="114">
        <f>IF(C5108&lt;$G$6,Lähteandmed!$E$45*1.2*1.005*($G$6-O5108),0)</f>
        <v>0</v>
      </c>
      <c r="M5108" s="276" t="str">
        <f>IF(($G$4-Lähteandmed!$H$45*(Kraadpäevad!$G$4-Kraadpäevad!C5108))&gt;Lähteandmed!$I$45,($G$4-Lähteandmed!$H$45*(Kraadpäevad!$G$4-Kraadpäevad!C5108)),Lähteandmed!$I$45)</f>
        <v/>
      </c>
      <c r="N5108" s="114">
        <f>IFERROR(($G$4-M5108)/($G$4-C5108),Lähteandmed!$H$45)</f>
        <v>0</v>
      </c>
      <c r="O5108" s="276">
        <f t="shared" si="159"/>
        <v>19.100000000000001</v>
      </c>
      <c r="P5108" s="276">
        <f>IF(O5108&lt;($G$6-1),Lähteandmed!$E$45*1.2*1.005*(($G$6-1)-O5108),0)</f>
        <v>0</v>
      </c>
    </row>
    <row r="5109" spans="2:16">
      <c r="B5109" s="113">
        <v>5105</v>
      </c>
      <c r="C5109" s="113">
        <v>18.100000000000001</v>
      </c>
      <c r="D5109" s="276" t="str">
        <f t="shared" si="158"/>
        <v>0</v>
      </c>
      <c r="L5109" s="114">
        <f>IF(C5109&lt;$G$6,Lähteandmed!$E$45*1.2*1.005*($G$6-O5109),0)</f>
        <v>0</v>
      </c>
      <c r="M5109" s="276" t="str">
        <f>IF(($G$4-Lähteandmed!$H$45*(Kraadpäevad!$G$4-Kraadpäevad!C5109))&gt;Lähteandmed!$I$45,($G$4-Lähteandmed!$H$45*(Kraadpäevad!$G$4-Kraadpäevad!C5109)),Lähteandmed!$I$45)</f>
        <v/>
      </c>
      <c r="N5109" s="114">
        <f>IFERROR(($G$4-M5109)/($G$4-C5109),Lähteandmed!$H$45)</f>
        <v>0</v>
      </c>
      <c r="O5109" s="276">
        <f t="shared" si="159"/>
        <v>18.100000000000001</v>
      </c>
      <c r="P5109" s="276">
        <f>IF(O5109&lt;($G$6-1),Lähteandmed!$E$45*1.2*1.005*(($G$6-1)-O5109),0)</f>
        <v>0</v>
      </c>
    </row>
    <row r="5110" spans="2:16">
      <c r="B5110" s="113">
        <v>5106</v>
      </c>
      <c r="C5110" s="113">
        <v>17</v>
      </c>
      <c r="D5110" s="276" t="str">
        <f t="shared" si="158"/>
        <v>0</v>
      </c>
      <c r="L5110" s="114">
        <f>IF(C5110&lt;$G$6,Lähteandmed!$E$45*1.2*1.005*($G$6-O5110),0)</f>
        <v>1.7525591999999999</v>
      </c>
      <c r="M5110" s="276" t="str">
        <f>IF(($G$4-Lähteandmed!$H$45*(Kraadpäevad!$G$4-Kraadpäevad!C5110))&gt;Lähteandmed!$I$45,($G$4-Lähteandmed!$H$45*(Kraadpäevad!$G$4-Kraadpäevad!C5110)),Lähteandmed!$I$45)</f>
        <v/>
      </c>
      <c r="N5110" s="114">
        <f>IFERROR(($G$4-M5110)/($G$4-C5110),Lähteandmed!$H$45)</f>
        <v>0</v>
      </c>
      <c r="O5110" s="276">
        <f t="shared" si="159"/>
        <v>17</v>
      </c>
      <c r="P5110" s="276">
        <f>IF(O5110&lt;($G$6-1),Lähteandmed!$E$45*1.2*1.005*(($G$6-1)-O5110),0)</f>
        <v>0</v>
      </c>
    </row>
    <row r="5111" spans="2:16">
      <c r="B5111" s="113">
        <v>5107</v>
      </c>
      <c r="C5111" s="113">
        <v>16.600000000000001</v>
      </c>
      <c r="D5111" s="276" t="str">
        <f t="shared" si="158"/>
        <v>0</v>
      </c>
      <c r="L5111" s="114">
        <f>IF(C5111&lt;$G$6,Lähteandmed!$E$45*1.2*1.005*($G$6-O5111),0)</f>
        <v>2.4535828799999972</v>
      </c>
      <c r="M5111" s="276" t="str">
        <f>IF(($G$4-Lähteandmed!$H$45*(Kraadpäevad!$G$4-Kraadpäevad!C5111))&gt;Lähteandmed!$I$45,($G$4-Lähteandmed!$H$45*(Kraadpäevad!$G$4-Kraadpäevad!C5111)),Lähteandmed!$I$45)</f>
        <v/>
      </c>
      <c r="N5111" s="114">
        <f>IFERROR(($G$4-M5111)/($G$4-C5111),Lähteandmed!$H$45)</f>
        <v>0</v>
      </c>
      <c r="O5111" s="276">
        <f t="shared" si="159"/>
        <v>16.600000000000001</v>
      </c>
      <c r="P5111" s="276">
        <f>IF(O5111&lt;($G$6-1),Lähteandmed!$E$45*1.2*1.005*(($G$6-1)-O5111),0)</f>
        <v>0.70102367999999748</v>
      </c>
    </row>
    <row r="5112" spans="2:16">
      <c r="B5112" s="113">
        <v>5108</v>
      </c>
      <c r="C5112" s="113">
        <v>16.3</v>
      </c>
      <c r="D5112" s="276" t="str">
        <f t="shared" si="158"/>
        <v>0</v>
      </c>
      <c r="L5112" s="114">
        <f>IF(C5112&lt;$G$6,Lähteandmed!$E$45*1.2*1.005*($G$6-O5112),0)</f>
        <v>2.9793506399999985</v>
      </c>
      <c r="M5112" s="276" t="str">
        <f>IF(($G$4-Lähteandmed!$H$45*(Kraadpäevad!$G$4-Kraadpäevad!C5112))&gt;Lähteandmed!$I$45,($G$4-Lähteandmed!$H$45*(Kraadpäevad!$G$4-Kraadpäevad!C5112)),Lähteandmed!$I$45)</f>
        <v/>
      </c>
      <c r="N5112" s="114">
        <f>IFERROR(($G$4-M5112)/($G$4-C5112),Lähteandmed!$H$45)</f>
        <v>0</v>
      </c>
      <c r="O5112" s="276">
        <f t="shared" si="159"/>
        <v>16.3</v>
      </c>
      <c r="P5112" s="276">
        <f>IF(O5112&lt;($G$6-1),Lähteandmed!$E$45*1.2*1.005*(($G$6-1)-O5112),0)</f>
        <v>1.2267914399999986</v>
      </c>
    </row>
    <row r="5113" spans="2:16">
      <c r="B5113" s="113">
        <v>5109</v>
      </c>
      <c r="C5113" s="113">
        <v>15.9</v>
      </c>
      <c r="D5113" s="276" t="str">
        <f t="shared" si="158"/>
        <v>0</v>
      </c>
      <c r="L5113" s="114">
        <f>IF(C5113&lt;$G$6,Lähteandmed!$E$45*1.2*1.005*($G$6-O5113),0)</f>
        <v>3.680374319999999</v>
      </c>
      <c r="M5113" s="276" t="str">
        <f>IF(($G$4-Lähteandmed!$H$45*(Kraadpäevad!$G$4-Kraadpäevad!C5113))&gt;Lähteandmed!$I$45,($G$4-Lähteandmed!$H$45*(Kraadpäevad!$G$4-Kraadpäevad!C5113)),Lähteandmed!$I$45)</f>
        <v/>
      </c>
      <c r="N5113" s="114">
        <f>IFERROR(($G$4-M5113)/($G$4-C5113),Lähteandmed!$H$45)</f>
        <v>0</v>
      </c>
      <c r="O5113" s="276">
        <f t="shared" si="159"/>
        <v>15.9</v>
      </c>
      <c r="P5113" s="276">
        <f>IF(O5113&lt;($G$6-1),Lähteandmed!$E$45*1.2*1.005*(($G$6-1)-O5113),0)</f>
        <v>1.9278151199999993</v>
      </c>
    </row>
    <row r="5114" spans="2:16">
      <c r="B5114" s="113">
        <v>5110</v>
      </c>
      <c r="C5114" s="113">
        <v>15</v>
      </c>
      <c r="D5114" s="276" t="str">
        <f t="shared" si="158"/>
        <v>0</v>
      </c>
      <c r="L5114" s="114">
        <f>IF(C5114&lt;$G$6,Lähteandmed!$E$45*1.2*1.005*($G$6-O5114),0)</f>
        <v>5.2576775999999992</v>
      </c>
      <c r="M5114" s="276" t="str">
        <f>IF(($G$4-Lähteandmed!$H$45*(Kraadpäevad!$G$4-Kraadpäevad!C5114))&gt;Lähteandmed!$I$45,($G$4-Lähteandmed!$H$45*(Kraadpäevad!$G$4-Kraadpäevad!C5114)),Lähteandmed!$I$45)</f>
        <v/>
      </c>
      <c r="N5114" s="114">
        <f>IFERROR(($G$4-M5114)/($G$4-C5114),Lähteandmed!$H$45)</f>
        <v>0</v>
      </c>
      <c r="O5114" s="276">
        <f t="shared" si="159"/>
        <v>15</v>
      </c>
      <c r="P5114" s="276">
        <f>IF(O5114&lt;($G$6-1),Lähteandmed!$E$45*1.2*1.005*(($G$6-1)-O5114),0)</f>
        <v>3.5051183999999997</v>
      </c>
    </row>
    <row r="5115" spans="2:16">
      <c r="B5115" s="113">
        <v>5111</v>
      </c>
      <c r="C5115" s="113">
        <v>14.1</v>
      </c>
      <c r="D5115" s="276" t="str">
        <f t="shared" si="158"/>
        <v>0</v>
      </c>
      <c r="L5115" s="114">
        <f>IF(C5115&lt;$G$6,Lähteandmed!$E$45*1.2*1.005*($G$6-O5115),0)</f>
        <v>6.8349808799999998</v>
      </c>
      <c r="M5115" s="276" t="str">
        <f>IF(($G$4-Lähteandmed!$H$45*(Kraadpäevad!$G$4-Kraadpäevad!C5115))&gt;Lähteandmed!$I$45,($G$4-Lähteandmed!$H$45*(Kraadpäevad!$G$4-Kraadpäevad!C5115)),Lähteandmed!$I$45)</f>
        <v/>
      </c>
      <c r="N5115" s="114">
        <f>IFERROR(($G$4-M5115)/($G$4-C5115),Lähteandmed!$H$45)</f>
        <v>0</v>
      </c>
      <c r="O5115" s="276">
        <f t="shared" si="159"/>
        <v>14.1</v>
      </c>
      <c r="P5115" s="276">
        <f>IF(O5115&lt;($G$6-1),Lähteandmed!$E$45*1.2*1.005*(($G$6-1)-O5115),0)</f>
        <v>5.0824216800000004</v>
      </c>
    </row>
    <row r="5116" spans="2:16">
      <c r="B5116" s="113">
        <v>5112</v>
      </c>
      <c r="C5116" s="113">
        <v>13.2</v>
      </c>
      <c r="D5116" s="276" t="str">
        <f t="shared" si="158"/>
        <v>0</v>
      </c>
      <c r="L5116" s="114">
        <f>IF(C5116&lt;$G$6,Lähteandmed!$E$45*1.2*1.005*($G$6-O5116),0)</f>
        <v>8.4122841600000005</v>
      </c>
      <c r="M5116" s="276" t="str">
        <f>IF(($G$4-Lähteandmed!$H$45*(Kraadpäevad!$G$4-Kraadpäevad!C5116))&gt;Lähteandmed!$I$45,($G$4-Lähteandmed!$H$45*(Kraadpäevad!$G$4-Kraadpäevad!C5116)),Lähteandmed!$I$45)</f>
        <v/>
      </c>
      <c r="N5116" s="114">
        <f>IFERROR(($G$4-M5116)/($G$4-C5116),Lähteandmed!$H$45)</f>
        <v>0</v>
      </c>
      <c r="O5116" s="276">
        <f t="shared" si="159"/>
        <v>13.2</v>
      </c>
      <c r="P5116" s="276">
        <f>IF(O5116&lt;($G$6-1),Lähteandmed!$E$45*1.2*1.005*(($G$6-1)-O5116),0)</f>
        <v>6.659724960000001</v>
      </c>
    </row>
    <row r="5117" spans="2:16">
      <c r="B5117" s="113">
        <v>5113</v>
      </c>
      <c r="C5117" s="113">
        <v>13</v>
      </c>
      <c r="D5117" s="276" t="str">
        <f t="shared" si="158"/>
        <v>0</v>
      </c>
      <c r="L5117" s="114">
        <f>IF(C5117&lt;$G$6,Lähteandmed!$E$45*1.2*1.005*($G$6-O5117),0)</f>
        <v>8.7627959999999998</v>
      </c>
      <c r="M5117" s="276" t="str">
        <f>IF(($G$4-Lähteandmed!$H$45*(Kraadpäevad!$G$4-Kraadpäevad!C5117))&gt;Lähteandmed!$I$45,($G$4-Lähteandmed!$H$45*(Kraadpäevad!$G$4-Kraadpäevad!C5117)),Lähteandmed!$I$45)</f>
        <v/>
      </c>
      <c r="N5117" s="114">
        <f>IFERROR(($G$4-M5117)/($G$4-C5117),Lähteandmed!$H$45)</f>
        <v>0</v>
      </c>
      <c r="O5117" s="276">
        <f t="shared" si="159"/>
        <v>13</v>
      </c>
      <c r="P5117" s="276">
        <f>IF(O5117&lt;($G$6-1),Lähteandmed!$E$45*1.2*1.005*(($G$6-1)-O5117),0)</f>
        <v>7.0102367999999995</v>
      </c>
    </row>
    <row r="5118" spans="2:16">
      <c r="B5118" s="113">
        <v>5114</v>
      </c>
      <c r="C5118" s="113">
        <v>12.8</v>
      </c>
      <c r="D5118" s="276" t="str">
        <f t="shared" si="158"/>
        <v>0</v>
      </c>
      <c r="L5118" s="114">
        <f>IF(C5118&lt;$G$6,Lähteandmed!$E$45*1.2*1.005*($G$6-O5118),0)</f>
        <v>9.1133078399999974</v>
      </c>
      <c r="M5118" s="276" t="str">
        <f>IF(($G$4-Lähteandmed!$H$45*(Kraadpäevad!$G$4-Kraadpäevad!C5118))&gt;Lähteandmed!$I$45,($G$4-Lähteandmed!$H$45*(Kraadpäevad!$G$4-Kraadpäevad!C5118)),Lähteandmed!$I$45)</f>
        <v/>
      </c>
      <c r="N5118" s="114">
        <f>IFERROR(($G$4-M5118)/($G$4-C5118),Lähteandmed!$H$45)</f>
        <v>0</v>
      </c>
      <c r="O5118" s="276">
        <f t="shared" si="159"/>
        <v>12.8</v>
      </c>
      <c r="P5118" s="276">
        <f>IF(O5118&lt;($G$6-1),Lähteandmed!$E$45*1.2*1.005*(($G$6-1)-O5118),0)</f>
        <v>7.360748639999998</v>
      </c>
    </row>
    <row r="5119" spans="2:16">
      <c r="B5119" s="113">
        <v>5115</v>
      </c>
      <c r="C5119" s="113">
        <v>12.6</v>
      </c>
      <c r="D5119" s="276" t="str">
        <f t="shared" si="158"/>
        <v>0</v>
      </c>
      <c r="L5119" s="114">
        <f>IF(C5119&lt;$G$6,Lähteandmed!$E$45*1.2*1.005*($G$6-O5119),0)</f>
        <v>9.4638196800000003</v>
      </c>
      <c r="M5119" s="276" t="str">
        <f>IF(($G$4-Lähteandmed!$H$45*(Kraadpäevad!$G$4-Kraadpäevad!C5119))&gt;Lähteandmed!$I$45,($G$4-Lähteandmed!$H$45*(Kraadpäevad!$G$4-Kraadpäevad!C5119)),Lähteandmed!$I$45)</f>
        <v/>
      </c>
      <c r="N5119" s="114">
        <f>IFERROR(($G$4-M5119)/($G$4-C5119),Lähteandmed!$H$45)</f>
        <v>0</v>
      </c>
      <c r="O5119" s="276">
        <f t="shared" si="159"/>
        <v>12.6</v>
      </c>
      <c r="P5119" s="276">
        <f>IF(O5119&lt;($G$6-1),Lähteandmed!$E$45*1.2*1.005*(($G$6-1)-O5119),0)</f>
        <v>7.71126048</v>
      </c>
    </row>
    <row r="5120" spans="2:16">
      <c r="B5120" s="113">
        <v>5116</v>
      </c>
      <c r="C5120" s="113">
        <v>12.1</v>
      </c>
      <c r="D5120" s="276" t="str">
        <f t="shared" si="158"/>
        <v>0</v>
      </c>
      <c r="L5120" s="114">
        <f>IF(C5120&lt;$G$6,Lähteandmed!$E$45*1.2*1.005*($G$6-O5120),0)</f>
        <v>10.34009928</v>
      </c>
      <c r="M5120" s="276" t="str">
        <f>IF(($G$4-Lähteandmed!$H$45*(Kraadpäevad!$G$4-Kraadpäevad!C5120))&gt;Lähteandmed!$I$45,($G$4-Lähteandmed!$H$45*(Kraadpäevad!$G$4-Kraadpäevad!C5120)),Lähteandmed!$I$45)</f>
        <v/>
      </c>
      <c r="N5120" s="114">
        <f>IFERROR(($G$4-M5120)/($G$4-C5120),Lähteandmed!$H$45)</f>
        <v>0</v>
      </c>
      <c r="O5120" s="276">
        <f t="shared" si="159"/>
        <v>12.1</v>
      </c>
      <c r="P5120" s="276">
        <f>IF(O5120&lt;($G$6-1),Lähteandmed!$E$45*1.2*1.005*(($G$6-1)-O5120),0)</f>
        <v>8.5875400800000001</v>
      </c>
    </row>
    <row r="5121" spans="2:16">
      <c r="B5121" s="113">
        <v>5117</v>
      </c>
      <c r="C5121" s="113">
        <v>11.5</v>
      </c>
      <c r="D5121" s="276" t="str">
        <f t="shared" si="158"/>
        <v>0</v>
      </c>
      <c r="L5121" s="114">
        <f>IF(C5121&lt;$G$6,Lähteandmed!$E$45*1.2*1.005*($G$6-O5121),0)</f>
        <v>11.391634799999999</v>
      </c>
      <c r="M5121" s="276" t="str">
        <f>IF(($G$4-Lähteandmed!$H$45*(Kraadpäevad!$G$4-Kraadpäevad!C5121))&gt;Lähteandmed!$I$45,($G$4-Lähteandmed!$H$45*(Kraadpäevad!$G$4-Kraadpäevad!C5121)),Lähteandmed!$I$45)</f>
        <v/>
      </c>
      <c r="N5121" s="114">
        <f>IFERROR(($G$4-M5121)/($G$4-C5121),Lähteandmed!$H$45)</f>
        <v>0</v>
      </c>
      <c r="O5121" s="276">
        <f t="shared" si="159"/>
        <v>11.5</v>
      </c>
      <c r="P5121" s="276">
        <f>IF(O5121&lt;($G$6-1),Lähteandmed!$E$45*1.2*1.005*(($G$6-1)-O5121),0)</f>
        <v>9.6390756</v>
      </c>
    </row>
    <row r="5122" spans="2:16">
      <c r="B5122" s="113">
        <v>5118</v>
      </c>
      <c r="C5122" s="113">
        <v>11</v>
      </c>
      <c r="D5122" s="276" t="str">
        <f t="shared" si="158"/>
        <v>0</v>
      </c>
      <c r="L5122" s="114">
        <f>IF(C5122&lt;$G$6,Lähteandmed!$E$45*1.2*1.005*($G$6-O5122),0)</f>
        <v>12.267914399999999</v>
      </c>
      <c r="M5122" s="276" t="str">
        <f>IF(($G$4-Lähteandmed!$H$45*(Kraadpäevad!$G$4-Kraadpäevad!C5122))&gt;Lähteandmed!$I$45,($G$4-Lähteandmed!$H$45*(Kraadpäevad!$G$4-Kraadpäevad!C5122)),Lähteandmed!$I$45)</f>
        <v/>
      </c>
      <c r="N5122" s="114">
        <f>IFERROR(($G$4-M5122)/($G$4-C5122),Lähteandmed!$H$45)</f>
        <v>0</v>
      </c>
      <c r="O5122" s="276">
        <f t="shared" si="159"/>
        <v>11</v>
      </c>
      <c r="P5122" s="276">
        <f>IF(O5122&lt;($G$6-1),Lähteandmed!$E$45*1.2*1.005*(($G$6-1)-O5122),0)</f>
        <v>10.515355199999998</v>
      </c>
    </row>
    <row r="5123" spans="2:16">
      <c r="B5123" s="113">
        <v>5119</v>
      </c>
      <c r="C5123" s="113">
        <v>12.6</v>
      </c>
      <c r="D5123" s="276" t="str">
        <f t="shared" si="158"/>
        <v>0</v>
      </c>
      <c r="L5123" s="114">
        <f>IF(C5123&lt;$G$6,Lähteandmed!$E$45*1.2*1.005*($G$6-O5123),0)</f>
        <v>9.4638196800000003</v>
      </c>
      <c r="M5123" s="276" t="str">
        <f>IF(($G$4-Lähteandmed!$H$45*(Kraadpäevad!$G$4-Kraadpäevad!C5123))&gt;Lähteandmed!$I$45,($G$4-Lähteandmed!$H$45*(Kraadpäevad!$G$4-Kraadpäevad!C5123)),Lähteandmed!$I$45)</f>
        <v/>
      </c>
      <c r="N5123" s="114">
        <f>IFERROR(($G$4-M5123)/($G$4-C5123),Lähteandmed!$H$45)</f>
        <v>0</v>
      </c>
      <c r="O5123" s="276">
        <f t="shared" si="159"/>
        <v>12.6</v>
      </c>
      <c r="P5123" s="276">
        <f>IF(O5123&lt;($G$6-1),Lähteandmed!$E$45*1.2*1.005*(($G$6-1)-O5123),0)</f>
        <v>7.71126048</v>
      </c>
    </row>
    <row r="5124" spans="2:16">
      <c r="B5124" s="113">
        <v>5120</v>
      </c>
      <c r="C5124" s="113">
        <v>14.1</v>
      </c>
      <c r="D5124" s="276" t="str">
        <f t="shared" ref="D5124:D5187" si="160">IFERROR(IF($G$5-C5124&gt;0,$G$5-C5124,"0"),0)</f>
        <v>0</v>
      </c>
      <c r="L5124" s="114">
        <f>IF(C5124&lt;$G$6,Lähteandmed!$E$45*1.2*1.005*($G$6-O5124),0)</f>
        <v>6.8349808799999998</v>
      </c>
      <c r="M5124" s="276" t="str">
        <f>IF(($G$4-Lähteandmed!$H$45*(Kraadpäevad!$G$4-Kraadpäevad!C5124))&gt;Lähteandmed!$I$45,($G$4-Lähteandmed!$H$45*(Kraadpäevad!$G$4-Kraadpäevad!C5124)),Lähteandmed!$I$45)</f>
        <v/>
      </c>
      <c r="N5124" s="114">
        <f>IFERROR(($G$4-M5124)/($G$4-C5124),Lähteandmed!$H$45)</f>
        <v>0</v>
      </c>
      <c r="O5124" s="276">
        <f t="shared" ref="O5124:O5187" si="161">N5124*($G$4-C5124)+C5124</f>
        <v>14.1</v>
      </c>
      <c r="P5124" s="276">
        <f>IF(O5124&lt;($G$6-1),Lähteandmed!$E$45*1.2*1.005*(($G$6-1)-O5124),0)</f>
        <v>5.0824216800000004</v>
      </c>
    </row>
    <row r="5125" spans="2:16">
      <c r="B5125" s="113">
        <v>5121</v>
      </c>
      <c r="C5125" s="113">
        <v>15.7</v>
      </c>
      <c r="D5125" s="276" t="str">
        <f t="shared" si="160"/>
        <v>0</v>
      </c>
      <c r="L5125" s="114">
        <f>IF(C5125&lt;$G$6,Lähteandmed!$E$45*1.2*1.005*($G$6-O5125),0)</f>
        <v>4.0308861600000006</v>
      </c>
      <c r="M5125" s="276" t="str">
        <f>IF(($G$4-Lähteandmed!$H$45*(Kraadpäevad!$G$4-Kraadpäevad!C5125))&gt;Lähteandmed!$I$45,($G$4-Lähteandmed!$H$45*(Kraadpäevad!$G$4-Kraadpäevad!C5125)),Lähteandmed!$I$45)</f>
        <v/>
      </c>
      <c r="N5125" s="114">
        <f>IFERROR(($G$4-M5125)/($G$4-C5125),Lähteandmed!$H$45)</f>
        <v>0</v>
      </c>
      <c r="O5125" s="276">
        <f t="shared" si="161"/>
        <v>15.7</v>
      </c>
      <c r="P5125" s="276">
        <f>IF(O5125&lt;($G$6-1),Lähteandmed!$E$45*1.2*1.005*(($G$6-1)-O5125),0)</f>
        <v>2.2783269600000011</v>
      </c>
    </row>
    <row r="5126" spans="2:16">
      <c r="B5126" s="113">
        <v>5122</v>
      </c>
      <c r="C5126" s="113">
        <v>17.2</v>
      </c>
      <c r="D5126" s="276" t="str">
        <f t="shared" si="160"/>
        <v>0</v>
      </c>
      <c r="L5126" s="114">
        <f>IF(C5126&lt;$G$6,Lähteandmed!$E$45*1.2*1.005*($G$6-O5126),0)</f>
        <v>1.4020473600000012</v>
      </c>
      <c r="M5126" s="276" t="str">
        <f>IF(($G$4-Lähteandmed!$H$45*(Kraadpäevad!$G$4-Kraadpäevad!C5126))&gt;Lähteandmed!$I$45,($G$4-Lähteandmed!$H$45*(Kraadpäevad!$G$4-Kraadpäevad!C5126)),Lähteandmed!$I$45)</f>
        <v/>
      </c>
      <c r="N5126" s="114">
        <f>IFERROR(($G$4-M5126)/($G$4-C5126),Lähteandmed!$H$45)</f>
        <v>0</v>
      </c>
      <c r="O5126" s="276">
        <f t="shared" si="161"/>
        <v>17.2</v>
      </c>
      <c r="P5126" s="276">
        <f>IF(O5126&lt;($G$6-1),Lähteandmed!$E$45*1.2*1.005*(($G$6-1)-O5126),0)</f>
        <v>0</v>
      </c>
    </row>
    <row r="5127" spans="2:16">
      <c r="B5127" s="113">
        <v>5123</v>
      </c>
      <c r="C5127" s="113">
        <v>18.7</v>
      </c>
      <c r="D5127" s="276" t="str">
        <f t="shared" si="160"/>
        <v>0</v>
      </c>
      <c r="L5127" s="114">
        <f>IF(C5127&lt;$G$6,Lähteandmed!$E$45*1.2*1.005*($G$6-O5127),0)</f>
        <v>0</v>
      </c>
      <c r="M5127" s="276" t="str">
        <f>IF(($G$4-Lähteandmed!$H$45*(Kraadpäevad!$G$4-Kraadpäevad!C5127))&gt;Lähteandmed!$I$45,($G$4-Lähteandmed!$H$45*(Kraadpäevad!$G$4-Kraadpäevad!C5127)),Lähteandmed!$I$45)</f>
        <v/>
      </c>
      <c r="N5127" s="114">
        <f>IFERROR(($G$4-M5127)/($G$4-C5127),Lähteandmed!$H$45)</f>
        <v>0</v>
      </c>
      <c r="O5127" s="276">
        <f t="shared" si="161"/>
        <v>18.7</v>
      </c>
      <c r="P5127" s="276">
        <f>IF(O5127&lt;($G$6-1),Lähteandmed!$E$45*1.2*1.005*(($G$6-1)-O5127),0)</f>
        <v>0</v>
      </c>
    </row>
    <row r="5128" spans="2:16">
      <c r="B5128" s="113">
        <v>5124</v>
      </c>
      <c r="C5128" s="113">
        <v>20.2</v>
      </c>
      <c r="D5128" s="276" t="str">
        <f t="shared" si="160"/>
        <v>0</v>
      </c>
      <c r="L5128" s="114">
        <f>IF(C5128&lt;$G$6,Lähteandmed!$E$45*1.2*1.005*($G$6-O5128),0)</f>
        <v>0</v>
      </c>
      <c r="M5128" s="276" t="str">
        <f>IF(($G$4-Lähteandmed!$H$45*(Kraadpäevad!$G$4-Kraadpäevad!C5128))&gt;Lähteandmed!$I$45,($G$4-Lähteandmed!$H$45*(Kraadpäevad!$G$4-Kraadpäevad!C5128)),Lähteandmed!$I$45)</f>
        <v/>
      </c>
      <c r="N5128" s="114">
        <f>IFERROR(($G$4-M5128)/($G$4-C5128),Lähteandmed!$H$45)</f>
        <v>0</v>
      </c>
      <c r="O5128" s="276">
        <f t="shared" si="161"/>
        <v>20.2</v>
      </c>
      <c r="P5128" s="276">
        <f>IF(O5128&lt;($G$6-1),Lähteandmed!$E$45*1.2*1.005*(($G$6-1)-O5128),0)</f>
        <v>0</v>
      </c>
    </row>
    <row r="5129" spans="2:16">
      <c r="B5129" s="113">
        <v>5125</v>
      </c>
      <c r="C5129" s="113">
        <v>20.399999999999999</v>
      </c>
      <c r="D5129" s="276" t="str">
        <f t="shared" si="160"/>
        <v>0</v>
      </c>
      <c r="L5129" s="114">
        <f>IF(C5129&lt;$G$6,Lähteandmed!$E$45*1.2*1.005*($G$6-O5129),0)</f>
        <v>0</v>
      </c>
      <c r="M5129" s="276" t="str">
        <f>IF(($G$4-Lähteandmed!$H$45*(Kraadpäevad!$G$4-Kraadpäevad!C5129))&gt;Lähteandmed!$I$45,($G$4-Lähteandmed!$H$45*(Kraadpäevad!$G$4-Kraadpäevad!C5129)),Lähteandmed!$I$45)</f>
        <v/>
      </c>
      <c r="N5129" s="114">
        <f>IFERROR(($G$4-M5129)/($G$4-C5129),Lähteandmed!$H$45)</f>
        <v>0</v>
      </c>
      <c r="O5129" s="276">
        <f t="shared" si="161"/>
        <v>20.399999999999999</v>
      </c>
      <c r="P5129" s="276">
        <f>IF(O5129&lt;($G$6-1),Lähteandmed!$E$45*1.2*1.005*(($G$6-1)-O5129),0)</f>
        <v>0</v>
      </c>
    </row>
    <row r="5130" spans="2:16">
      <c r="B5130" s="113">
        <v>5126</v>
      </c>
      <c r="C5130" s="113">
        <v>20.6</v>
      </c>
      <c r="D5130" s="276" t="str">
        <f t="shared" si="160"/>
        <v>0</v>
      </c>
      <c r="L5130" s="114">
        <f>IF(C5130&lt;$G$6,Lähteandmed!$E$45*1.2*1.005*($G$6-O5130),0)</f>
        <v>0</v>
      </c>
      <c r="M5130" s="276" t="str">
        <f>IF(($G$4-Lähteandmed!$H$45*(Kraadpäevad!$G$4-Kraadpäevad!C5130))&gt;Lähteandmed!$I$45,($G$4-Lähteandmed!$H$45*(Kraadpäevad!$G$4-Kraadpäevad!C5130)),Lähteandmed!$I$45)</f>
        <v/>
      </c>
      <c r="N5130" s="114">
        <f>IFERROR(($G$4-M5130)/($G$4-C5130),Lähteandmed!$H$45)</f>
        <v>0</v>
      </c>
      <c r="O5130" s="276">
        <f t="shared" si="161"/>
        <v>20.6</v>
      </c>
      <c r="P5130" s="276">
        <f>IF(O5130&lt;($G$6-1),Lähteandmed!$E$45*1.2*1.005*(($G$6-1)-O5130),0)</f>
        <v>0</v>
      </c>
    </row>
    <row r="5131" spans="2:16">
      <c r="B5131" s="113">
        <v>5127</v>
      </c>
      <c r="C5131" s="113">
        <v>20.8</v>
      </c>
      <c r="D5131" s="276" t="str">
        <f t="shared" si="160"/>
        <v>0</v>
      </c>
      <c r="L5131" s="114">
        <f>IF(C5131&lt;$G$6,Lähteandmed!$E$45*1.2*1.005*($G$6-O5131),0)</f>
        <v>0</v>
      </c>
      <c r="M5131" s="276" t="str">
        <f>IF(($G$4-Lähteandmed!$H$45*(Kraadpäevad!$G$4-Kraadpäevad!C5131))&gt;Lähteandmed!$I$45,($G$4-Lähteandmed!$H$45*(Kraadpäevad!$G$4-Kraadpäevad!C5131)),Lähteandmed!$I$45)</f>
        <v/>
      </c>
      <c r="N5131" s="114">
        <f>IFERROR(($G$4-M5131)/($G$4-C5131),Lähteandmed!$H$45)</f>
        <v>0</v>
      </c>
      <c r="O5131" s="276">
        <f t="shared" si="161"/>
        <v>20.8</v>
      </c>
      <c r="P5131" s="276">
        <f>IF(O5131&lt;($G$6-1),Lähteandmed!$E$45*1.2*1.005*(($G$6-1)-O5131),0)</f>
        <v>0</v>
      </c>
    </row>
    <row r="5132" spans="2:16">
      <c r="B5132" s="113">
        <v>5128</v>
      </c>
      <c r="C5132" s="113">
        <v>21</v>
      </c>
      <c r="D5132" s="276" t="str">
        <f t="shared" si="160"/>
        <v>0</v>
      </c>
      <c r="L5132" s="114">
        <f>IF(C5132&lt;$G$6,Lähteandmed!$E$45*1.2*1.005*($G$6-O5132),0)</f>
        <v>0</v>
      </c>
      <c r="M5132" s="276" t="str">
        <f>IF(($G$4-Lähteandmed!$H$45*(Kraadpäevad!$G$4-Kraadpäevad!C5132))&gt;Lähteandmed!$I$45,($G$4-Lähteandmed!$H$45*(Kraadpäevad!$G$4-Kraadpäevad!C5132)),Lähteandmed!$I$45)</f>
        <v/>
      </c>
      <c r="N5132" s="114">
        <f>IFERROR(($G$4-M5132)/($G$4-C5132),Lähteandmed!$H$45)</f>
        <v>0</v>
      </c>
      <c r="O5132" s="276">
        <f t="shared" si="161"/>
        <v>21</v>
      </c>
      <c r="P5132" s="276">
        <f>IF(O5132&lt;($G$6-1),Lähteandmed!$E$45*1.2*1.005*(($G$6-1)-O5132),0)</f>
        <v>0</v>
      </c>
    </row>
    <row r="5133" spans="2:16">
      <c r="B5133" s="113">
        <v>5129</v>
      </c>
      <c r="C5133" s="113">
        <v>21.2</v>
      </c>
      <c r="D5133" s="276" t="str">
        <f t="shared" si="160"/>
        <v>0</v>
      </c>
      <c r="L5133" s="114">
        <f>IF(C5133&lt;$G$6,Lähteandmed!$E$45*1.2*1.005*($G$6-O5133),0)</f>
        <v>0</v>
      </c>
      <c r="M5133" s="276" t="str">
        <f>IF(($G$4-Lähteandmed!$H$45*(Kraadpäevad!$G$4-Kraadpäevad!C5133))&gt;Lähteandmed!$I$45,($G$4-Lähteandmed!$H$45*(Kraadpäevad!$G$4-Kraadpäevad!C5133)),Lähteandmed!$I$45)</f>
        <v/>
      </c>
      <c r="N5133" s="114">
        <f>IFERROR(($G$4-M5133)/($G$4-C5133),Lähteandmed!$H$45)</f>
        <v>0</v>
      </c>
      <c r="O5133" s="276">
        <f t="shared" si="161"/>
        <v>21.2</v>
      </c>
      <c r="P5133" s="276">
        <f>IF(O5133&lt;($G$6-1),Lähteandmed!$E$45*1.2*1.005*(($G$6-1)-O5133),0)</f>
        <v>0</v>
      </c>
    </row>
    <row r="5134" spans="2:16">
      <c r="B5134" s="113">
        <v>5130</v>
      </c>
      <c r="C5134" s="113">
        <v>21.4</v>
      </c>
      <c r="D5134" s="276" t="str">
        <f t="shared" si="160"/>
        <v>0</v>
      </c>
      <c r="L5134" s="114">
        <f>IF(C5134&lt;$G$6,Lähteandmed!$E$45*1.2*1.005*($G$6-O5134),0)</f>
        <v>0</v>
      </c>
      <c r="M5134" s="276" t="str">
        <f>IF(($G$4-Lähteandmed!$H$45*(Kraadpäevad!$G$4-Kraadpäevad!C5134))&gt;Lähteandmed!$I$45,($G$4-Lähteandmed!$H$45*(Kraadpäevad!$G$4-Kraadpäevad!C5134)),Lähteandmed!$I$45)</f>
        <v/>
      </c>
      <c r="N5134" s="114">
        <f>IFERROR(($G$4-M5134)/($G$4-C5134),Lähteandmed!$H$45)</f>
        <v>0</v>
      </c>
      <c r="O5134" s="276">
        <f t="shared" si="161"/>
        <v>21.4</v>
      </c>
      <c r="P5134" s="276">
        <f>IF(O5134&lt;($G$6-1),Lähteandmed!$E$45*1.2*1.005*(($G$6-1)-O5134),0)</f>
        <v>0</v>
      </c>
    </row>
    <row r="5135" spans="2:16">
      <c r="B5135" s="113">
        <v>5131</v>
      </c>
      <c r="C5135" s="113">
        <v>20.7</v>
      </c>
      <c r="D5135" s="276" t="str">
        <f t="shared" si="160"/>
        <v>0</v>
      </c>
      <c r="L5135" s="114">
        <f>IF(C5135&lt;$G$6,Lähteandmed!$E$45*1.2*1.005*($G$6-O5135),0)</f>
        <v>0</v>
      </c>
      <c r="M5135" s="276" t="str">
        <f>IF(($G$4-Lähteandmed!$H$45*(Kraadpäevad!$G$4-Kraadpäevad!C5135))&gt;Lähteandmed!$I$45,($G$4-Lähteandmed!$H$45*(Kraadpäevad!$G$4-Kraadpäevad!C5135)),Lähteandmed!$I$45)</f>
        <v/>
      </c>
      <c r="N5135" s="114">
        <f>IFERROR(($G$4-M5135)/($G$4-C5135),Lähteandmed!$H$45)</f>
        <v>0</v>
      </c>
      <c r="O5135" s="276">
        <f t="shared" si="161"/>
        <v>20.7</v>
      </c>
      <c r="P5135" s="276">
        <f>IF(O5135&lt;($G$6-1),Lähteandmed!$E$45*1.2*1.005*(($G$6-1)-O5135),0)</f>
        <v>0</v>
      </c>
    </row>
    <row r="5136" spans="2:16">
      <c r="B5136" s="113">
        <v>5132</v>
      </c>
      <c r="C5136" s="113">
        <v>20</v>
      </c>
      <c r="D5136" s="276" t="str">
        <f t="shared" si="160"/>
        <v>0</v>
      </c>
      <c r="L5136" s="114">
        <f>IF(C5136&lt;$G$6,Lähteandmed!$E$45*1.2*1.005*($G$6-O5136),0)</f>
        <v>0</v>
      </c>
      <c r="M5136" s="276" t="str">
        <f>IF(($G$4-Lähteandmed!$H$45*(Kraadpäevad!$G$4-Kraadpäevad!C5136))&gt;Lähteandmed!$I$45,($G$4-Lähteandmed!$H$45*(Kraadpäevad!$G$4-Kraadpäevad!C5136)),Lähteandmed!$I$45)</f>
        <v/>
      </c>
      <c r="N5136" s="114">
        <f>IFERROR(($G$4-M5136)/($G$4-C5136),Lähteandmed!$H$45)</f>
        <v>0</v>
      </c>
      <c r="O5136" s="276">
        <f t="shared" si="161"/>
        <v>20</v>
      </c>
      <c r="P5136" s="276">
        <f>IF(O5136&lt;($G$6-1),Lähteandmed!$E$45*1.2*1.005*(($G$6-1)-O5136),0)</f>
        <v>0</v>
      </c>
    </row>
    <row r="5137" spans="2:16">
      <c r="B5137" s="113">
        <v>5133</v>
      </c>
      <c r="C5137" s="113">
        <v>19.3</v>
      </c>
      <c r="D5137" s="276" t="str">
        <f t="shared" si="160"/>
        <v>0</v>
      </c>
      <c r="L5137" s="114">
        <f>IF(C5137&lt;$G$6,Lähteandmed!$E$45*1.2*1.005*($G$6-O5137),0)</f>
        <v>0</v>
      </c>
      <c r="M5137" s="276" t="str">
        <f>IF(($G$4-Lähteandmed!$H$45*(Kraadpäevad!$G$4-Kraadpäevad!C5137))&gt;Lähteandmed!$I$45,($G$4-Lähteandmed!$H$45*(Kraadpäevad!$G$4-Kraadpäevad!C5137)),Lähteandmed!$I$45)</f>
        <v/>
      </c>
      <c r="N5137" s="114">
        <f>IFERROR(($G$4-M5137)/($G$4-C5137),Lähteandmed!$H$45)</f>
        <v>0</v>
      </c>
      <c r="O5137" s="276">
        <f t="shared" si="161"/>
        <v>19.3</v>
      </c>
      <c r="P5137" s="276">
        <f>IF(O5137&lt;($G$6-1),Lähteandmed!$E$45*1.2*1.005*(($G$6-1)-O5137),0)</f>
        <v>0</v>
      </c>
    </row>
    <row r="5138" spans="2:16">
      <c r="B5138" s="113">
        <v>5134</v>
      </c>
      <c r="C5138" s="113">
        <v>17.3</v>
      </c>
      <c r="D5138" s="276" t="str">
        <f t="shared" si="160"/>
        <v>0</v>
      </c>
      <c r="L5138" s="114">
        <f>IF(C5138&lt;$G$6,Lähteandmed!$E$45*1.2*1.005*($G$6-O5138),0)</f>
        <v>1.2267914399999986</v>
      </c>
      <c r="M5138" s="276" t="str">
        <f>IF(($G$4-Lähteandmed!$H$45*(Kraadpäevad!$G$4-Kraadpäevad!C5138))&gt;Lähteandmed!$I$45,($G$4-Lähteandmed!$H$45*(Kraadpäevad!$G$4-Kraadpäevad!C5138)),Lähteandmed!$I$45)</f>
        <v/>
      </c>
      <c r="N5138" s="114">
        <f>IFERROR(($G$4-M5138)/($G$4-C5138),Lähteandmed!$H$45)</f>
        <v>0</v>
      </c>
      <c r="O5138" s="276">
        <f t="shared" si="161"/>
        <v>17.3</v>
      </c>
      <c r="P5138" s="276">
        <f>IF(O5138&lt;($G$6-1),Lähteandmed!$E$45*1.2*1.005*(($G$6-1)-O5138),0)</f>
        <v>0</v>
      </c>
    </row>
    <row r="5139" spans="2:16">
      <c r="B5139" s="113">
        <v>5135</v>
      </c>
      <c r="C5139" s="113">
        <v>15.3</v>
      </c>
      <c r="D5139" s="276" t="str">
        <f t="shared" si="160"/>
        <v>0</v>
      </c>
      <c r="L5139" s="114">
        <f>IF(C5139&lt;$G$6,Lähteandmed!$E$45*1.2*1.005*($G$6-O5139),0)</f>
        <v>4.7319098399999984</v>
      </c>
      <c r="M5139" s="276" t="str">
        <f>IF(($G$4-Lähteandmed!$H$45*(Kraadpäevad!$G$4-Kraadpäevad!C5139))&gt;Lähteandmed!$I$45,($G$4-Lähteandmed!$H$45*(Kraadpäevad!$G$4-Kraadpäevad!C5139)),Lähteandmed!$I$45)</f>
        <v/>
      </c>
      <c r="N5139" s="114">
        <f>IFERROR(($G$4-M5139)/($G$4-C5139),Lähteandmed!$H$45)</f>
        <v>0</v>
      </c>
      <c r="O5139" s="276">
        <f t="shared" si="161"/>
        <v>15.3</v>
      </c>
      <c r="P5139" s="276">
        <f>IF(O5139&lt;($G$6-1),Lähteandmed!$E$45*1.2*1.005*(($G$6-1)-O5139),0)</f>
        <v>2.9793506399999985</v>
      </c>
    </row>
    <row r="5140" spans="2:16">
      <c r="B5140" s="113">
        <v>5136</v>
      </c>
      <c r="C5140" s="113">
        <v>13.3</v>
      </c>
      <c r="D5140" s="276" t="str">
        <f t="shared" si="160"/>
        <v>0</v>
      </c>
      <c r="L5140" s="114">
        <f>IF(C5140&lt;$G$6,Lähteandmed!$E$45*1.2*1.005*($G$6-O5140),0)</f>
        <v>8.237028239999999</v>
      </c>
      <c r="M5140" s="276" t="str">
        <f>IF(($G$4-Lähteandmed!$H$45*(Kraadpäevad!$G$4-Kraadpäevad!C5140))&gt;Lähteandmed!$I$45,($G$4-Lähteandmed!$H$45*(Kraadpäevad!$G$4-Kraadpäevad!C5140)),Lähteandmed!$I$45)</f>
        <v/>
      </c>
      <c r="N5140" s="114">
        <f>IFERROR(($G$4-M5140)/($G$4-C5140),Lähteandmed!$H$45)</f>
        <v>0</v>
      </c>
      <c r="O5140" s="276">
        <f t="shared" si="161"/>
        <v>13.3</v>
      </c>
      <c r="P5140" s="276">
        <f>IF(O5140&lt;($G$6-1),Lähteandmed!$E$45*1.2*1.005*(($G$6-1)-O5140),0)</f>
        <v>6.4844690399999987</v>
      </c>
    </row>
    <row r="5141" spans="2:16">
      <c r="B5141" s="113">
        <v>5137</v>
      </c>
      <c r="C5141" s="113">
        <v>13</v>
      </c>
      <c r="D5141" s="276" t="str">
        <f t="shared" si="160"/>
        <v>0</v>
      </c>
      <c r="L5141" s="114">
        <f>IF(C5141&lt;$G$6,Lähteandmed!$E$45*1.2*1.005*($G$6-O5141),0)</f>
        <v>8.7627959999999998</v>
      </c>
      <c r="M5141" s="276" t="str">
        <f>IF(($G$4-Lähteandmed!$H$45*(Kraadpäevad!$G$4-Kraadpäevad!C5141))&gt;Lähteandmed!$I$45,($G$4-Lähteandmed!$H$45*(Kraadpäevad!$G$4-Kraadpäevad!C5141)),Lähteandmed!$I$45)</f>
        <v/>
      </c>
      <c r="N5141" s="114">
        <f>IFERROR(($G$4-M5141)/($G$4-C5141),Lähteandmed!$H$45)</f>
        <v>0</v>
      </c>
      <c r="O5141" s="276">
        <f t="shared" si="161"/>
        <v>13</v>
      </c>
      <c r="P5141" s="276">
        <f>IF(O5141&lt;($G$6-1),Lähteandmed!$E$45*1.2*1.005*(($G$6-1)-O5141),0)</f>
        <v>7.0102367999999995</v>
      </c>
    </row>
    <row r="5142" spans="2:16">
      <c r="B5142" s="113">
        <v>5138</v>
      </c>
      <c r="C5142" s="113">
        <v>12.6</v>
      </c>
      <c r="D5142" s="276" t="str">
        <f t="shared" si="160"/>
        <v>0</v>
      </c>
      <c r="L5142" s="114">
        <f>IF(C5142&lt;$G$6,Lähteandmed!$E$45*1.2*1.005*($G$6-O5142),0)</f>
        <v>9.4638196800000003</v>
      </c>
      <c r="M5142" s="276" t="str">
        <f>IF(($G$4-Lähteandmed!$H$45*(Kraadpäevad!$G$4-Kraadpäevad!C5142))&gt;Lähteandmed!$I$45,($G$4-Lähteandmed!$H$45*(Kraadpäevad!$G$4-Kraadpäevad!C5142)),Lähteandmed!$I$45)</f>
        <v/>
      </c>
      <c r="N5142" s="114">
        <f>IFERROR(($G$4-M5142)/($G$4-C5142),Lähteandmed!$H$45)</f>
        <v>0</v>
      </c>
      <c r="O5142" s="276">
        <f t="shared" si="161"/>
        <v>12.6</v>
      </c>
      <c r="P5142" s="276">
        <f>IF(O5142&lt;($G$6-1),Lähteandmed!$E$45*1.2*1.005*(($G$6-1)-O5142),0)</f>
        <v>7.71126048</v>
      </c>
    </row>
    <row r="5143" spans="2:16">
      <c r="B5143" s="113">
        <v>5139</v>
      </c>
      <c r="C5143" s="113">
        <v>12.3</v>
      </c>
      <c r="D5143" s="276" t="str">
        <f t="shared" si="160"/>
        <v>0</v>
      </c>
      <c r="L5143" s="114">
        <f>IF(C5143&lt;$G$6,Lähteandmed!$E$45*1.2*1.005*($G$6-O5143),0)</f>
        <v>9.9895874399999975</v>
      </c>
      <c r="M5143" s="276" t="str">
        <f>IF(($G$4-Lähteandmed!$H$45*(Kraadpäevad!$G$4-Kraadpäevad!C5143))&gt;Lähteandmed!$I$45,($G$4-Lähteandmed!$H$45*(Kraadpäevad!$G$4-Kraadpäevad!C5143)),Lähteandmed!$I$45)</f>
        <v/>
      </c>
      <c r="N5143" s="114">
        <f>IFERROR(($G$4-M5143)/($G$4-C5143),Lähteandmed!$H$45)</f>
        <v>0</v>
      </c>
      <c r="O5143" s="276">
        <f t="shared" si="161"/>
        <v>12.3</v>
      </c>
      <c r="P5143" s="276">
        <f>IF(O5143&lt;($G$6-1),Lähteandmed!$E$45*1.2*1.005*(($G$6-1)-O5143),0)</f>
        <v>8.237028239999999</v>
      </c>
    </row>
    <row r="5144" spans="2:16">
      <c r="B5144" s="113">
        <v>5140</v>
      </c>
      <c r="C5144" s="113">
        <v>12.3</v>
      </c>
      <c r="D5144" s="276" t="str">
        <f t="shared" si="160"/>
        <v>0</v>
      </c>
      <c r="L5144" s="114">
        <f>IF(C5144&lt;$G$6,Lähteandmed!$E$45*1.2*1.005*($G$6-O5144),0)</f>
        <v>9.9895874399999975</v>
      </c>
      <c r="M5144" s="276" t="str">
        <f>IF(($G$4-Lähteandmed!$H$45*(Kraadpäevad!$G$4-Kraadpäevad!C5144))&gt;Lähteandmed!$I$45,($G$4-Lähteandmed!$H$45*(Kraadpäevad!$G$4-Kraadpäevad!C5144)),Lähteandmed!$I$45)</f>
        <v/>
      </c>
      <c r="N5144" s="114">
        <f>IFERROR(($G$4-M5144)/($G$4-C5144),Lähteandmed!$H$45)</f>
        <v>0</v>
      </c>
      <c r="O5144" s="276">
        <f t="shared" si="161"/>
        <v>12.3</v>
      </c>
      <c r="P5144" s="276">
        <f>IF(O5144&lt;($G$6-1),Lähteandmed!$E$45*1.2*1.005*(($G$6-1)-O5144),0)</f>
        <v>8.237028239999999</v>
      </c>
    </row>
    <row r="5145" spans="2:16">
      <c r="B5145" s="113">
        <v>5141</v>
      </c>
      <c r="C5145" s="113">
        <v>12.2</v>
      </c>
      <c r="D5145" s="276" t="str">
        <f t="shared" si="160"/>
        <v>0</v>
      </c>
      <c r="L5145" s="114">
        <f>IF(C5145&lt;$G$6,Lähteandmed!$E$45*1.2*1.005*($G$6-O5145),0)</f>
        <v>10.164843360000001</v>
      </c>
      <c r="M5145" s="276" t="str">
        <f>IF(($G$4-Lähteandmed!$H$45*(Kraadpäevad!$G$4-Kraadpäevad!C5145))&gt;Lähteandmed!$I$45,($G$4-Lähteandmed!$H$45*(Kraadpäevad!$G$4-Kraadpäevad!C5145)),Lähteandmed!$I$45)</f>
        <v/>
      </c>
      <c r="N5145" s="114">
        <f>IFERROR(($G$4-M5145)/($G$4-C5145),Lähteandmed!$H$45)</f>
        <v>0</v>
      </c>
      <c r="O5145" s="276">
        <f t="shared" si="161"/>
        <v>12.2</v>
      </c>
      <c r="P5145" s="276">
        <f>IF(O5145&lt;($G$6-1),Lähteandmed!$E$45*1.2*1.005*(($G$6-1)-O5145),0)</f>
        <v>8.4122841600000005</v>
      </c>
    </row>
    <row r="5146" spans="2:16">
      <c r="B5146" s="113">
        <v>5142</v>
      </c>
      <c r="C5146" s="113">
        <v>12.2</v>
      </c>
      <c r="D5146" s="276" t="str">
        <f t="shared" si="160"/>
        <v>0</v>
      </c>
      <c r="L5146" s="114">
        <f>IF(C5146&lt;$G$6,Lähteandmed!$E$45*1.2*1.005*($G$6-O5146),0)</f>
        <v>10.164843360000001</v>
      </c>
      <c r="M5146" s="276" t="str">
        <f>IF(($G$4-Lähteandmed!$H$45*(Kraadpäevad!$G$4-Kraadpäevad!C5146))&gt;Lähteandmed!$I$45,($G$4-Lähteandmed!$H$45*(Kraadpäevad!$G$4-Kraadpäevad!C5146)),Lähteandmed!$I$45)</f>
        <v/>
      </c>
      <c r="N5146" s="114">
        <f>IFERROR(($G$4-M5146)/($G$4-C5146),Lähteandmed!$H$45)</f>
        <v>0</v>
      </c>
      <c r="O5146" s="276">
        <f t="shared" si="161"/>
        <v>12.2</v>
      </c>
      <c r="P5146" s="276">
        <f>IF(O5146&lt;($G$6-1),Lähteandmed!$E$45*1.2*1.005*(($G$6-1)-O5146),0)</f>
        <v>8.4122841600000005</v>
      </c>
    </row>
    <row r="5147" spans="2:16">
      <c r="B5147" s="113">
        <v>5143</v>
      </c>
      <c r="C5147" s="113">
        <v>13.5</v>
      </c>
      <c r="D5147" s="276" t="str">
        <f t="shared" si="160"/>
        <v>0</v>
      </c>
      <c r="L5147" s="114">
        <f>IF(C5147&lt;$G$6,Lähteandmed!$E$45*1.2*1.005*($G$6-O5147),0)</f>
        <v>7.8865163999999996</v>
      </c>
      <c r="M5147" s="276" t="str">
        <f>IF(($G$4-Lähteandmed!$H$45*(Kraadpäevad!$G$4-Kraadpäevad!C5147))&gt;Lähteandmed!$I$45,($G$4-Lähteandmed!$H$45*(Kraadpäevad!$G$4-Kraadpäevad!C5147)),Lähteandmed!$I$45)</f>
        <v/>
      </c>
      <c r="N5147" s="114">
        <f>IFERROR(($G$4-M5147)/($G$4-C5147),Lähteandmed!$H$45)</f>
        <v>0</v>
      </c>
      <c r="O5147" s="276">
        <f t="shared" si="161"/>
        <v>13.5</v>
      </c>
      <c r="P5147" s="276">
        <f>IF(O5147&lt;($G$6-1),Lähteandmed!$E$45*1.2*1.005*(($G$6-1)-O5147),0)</f>
        <v>6.1339571999999993</v>
      </c>
    </row>
    <row r="5148" spans="2:16">
      <c r="B5148" s="113">
        <v>5144</v>
      </c>
      <c r="C5148" s="113">
        <v>14.9</v>
      </c>
      <c r="D5148" s="276" t="str">
        <f t="shared" si="160"/>
        <v>0</v>
      </c>
      <c r="L5148" s="114">
        <f>IF(C5148&lt;$G$6,Lähteandmed!$E$45*1.2*1.005*($G$6-O5148),0)</f>
        <v>5.4329335199999989</v>
      </c>
      <c r="M5148" s="276" t="str">
        <f>IF(($G$4-Lähteandmed!$H$45*(Kraadpäevad!$G$4-Kraadpäevad!C5148))&gt;Lähteandmed!$I$45,($G$4-Lähteandmed!$H$45*(Kraadpäevad!$G$4-Kraadpäevad!C5148)),Lähteandmed!$I$45)</f>
        <v/>
      </c>
      <c r="N5148" s="114">
        <f>IFERROR(($G$4-M5148)/($G$4-C5148),Lähteandmed!$H$45)</f>
        <v>0</v>
      </c>
      <c r="O5148" s="276">
        <f t="shared" si="161"/>
        <v>14.9</v>
      </c>
      <c r="P5148" s="276">
        <f>IF(O5148&lt;($G$6-1),Lähteandmed!$E$45*1.2*1.005*(($G$6-1)-O5148),0)</f>
        <v>3.680374319999999</v>
      </c>
    </row>
    <row r="5149" spans="2:16">
      <c r="B5149" s="113">
        <v>5145</v>
      </c>
      <c r="C5149" s="113">
        <v>16.2</v>
      </c>
      <c r="D5149" s="276" t="str">
        <f t="shared" si="160"/>
        <v>0</v>
      </c>
      <c r="L5149" s="114">
        <f>IF(C5149&lt;$G$6,Lähteandmed!$E$45*1.2*1.005*($G$6-O5149),0)</f>
        <v>3.1546065600000008</v>
      </c>
      <c r="M5149" s="276" t="str">
        <f>IF(($G$4-Lähteandmed!$H$45*(Kraadpäevad!$G$4-Kraadpäevad!C5149))&gt;Lähteandmed!$I$45,($G$4-Lähteandmed!$H$45*(Kraadpäevad!$G$4-Kraadpäevad!C5149)),Lähteandmed!$I$45)</f>
        <v/>
      </c>
      <c r="N5149" s="114">
        <f>IFERROR(($G$4-M5149)/($G$4-C5149),Lähteandmed!$H$45)</f>
        <v>0</v>
      </c>
      <c r="O5149" s="276">
        <f t="shared" si="161"/>
        <v>16.2</v>
      </c>
      <c r="P5149" s="276">
        <f>IF(O5149&lt;($G$6-1),Lähteandmed!$E$45*1.2*1.005*(($G$6-1)-O5149),0)</f>
        <v>1.4020473600000012</v>
      </c>
    </row>
    <row r="5150" spans="2:16">
      <c r="B5150" s="113">
        <v>5146</v>
      </c>
      <c r="C5150" s="113">
        <v>18.2</v>
      </c>
      <c r="D5150" s="276" t="str">
        <f t="shared" si="160"/>
        <v>0</v>
      </c>
      <c r="L5150" s="114">
        <f>IF(C5150&lt;$G$6,Lähteandmed!$E$45*1.2*1.005*($G$6-O5150),0)</f>
        <v>0</v>
      </c>
      <c r="M5150" s="276" t="str">
        <f>IF(($G$4-Lähteandmed!$H$45*(Kraadpäevad!$G$4-Kraadpäevad!C5150))&gt;Lähteandmed!$I$45,($G$4-Lähteandmed!$H$45*(Kraadpäevad!$G$4-Kraadpäevad!C5150)),Lähteandmed!$I$45)</f>
        <v/>
      </c>
      <c r="N5150" s="114">
        <f>IFERROR(($G$4-M5150)/($G$4-C5150),Lähteandmed!$H$45)</f>
        <v>0</v>
      </c>
      <c r="O5150" s="276">
        <f t="shared" si="161"/>
        <v>18.2</v>
      </c>
      <c r="P5150" s="276">
        <f>IF(O5150&lt;($G$6-1),Lähteandmed!$E$45*1.2*1.005*(($G$6-1)-O5150),0)</f>
        <v>0</v>
      </c>
    </row>
    <row r="5151" spans="2:16">
      <c r="B5151" s="113">
        <v>5147</v>
      </c>
      <c r="C5151" s="113">
        <v>20.100000000000001</v>
      </c>
      <c r="D5151" s="276" t="str">
        <f t="shared" si="160"/>
        <v>0</v>
      </c>
      <c r="L5151" s="114">
        <f>IF(C5151&lt;$G$6,Lähteandmed!$E$45*1.2*1.005*($G$6-O5151),0)</f>
        <v>0</v>
      </c>
      <c r="M5151" s="276" t="str">
        <f>IF(($G$4-Lähteandmed!$H$45*(Kraadpäevad!$G$4-Kraadpäevad!C5151))&gt;Lähteandmed!$I$45,($G$4-Lähteandmed!$H$45*(Kraadpäevad!$G$4-Kraadpäevad!C5151)),Lähteandmed!$I$45)</f>
        <v/>
      </c>
      <c r="N5151" s="114">
        <f>IFERROR(($G$4-M5151)/($G$4-C5151),Lähteandmed!$H$45)</f>
        <v>0</v>
      </c>
      <c r="O5151" s="276">
        <f t="shared" si="161"/>
        <v>20.100000000000001</v>
      </c>
      <c r="P5151" s="276">
        <f>IF(O5151&lt;($G$6-1),Lähteandmed!$E$45*1.2*1.005*(($G$6-1)-O5151),0)</f>
        <v>0</v>
      </c>
    </row>
    <row r="5152" spans="2:16">
      <c r="B5152" s="113">
        <v>5148</v>
      </c>
      <c r="C5152" s="113">
        <v>22.1</v>
      </c>
      <c r="D5152" s="276" t="str">
        <f t="shared" si="160"/>
        <v>0</v>
      </c>
      <c r="L5152" s="114">
        <f>IF(C5152&lt;$G$6,Lähteandmed!$E$45*1.2*1.005*($G$6-O5152),0)</f>
        <v>0</v>
      </c>
      <c r="M5152" s="276" t="str">
        <f>IF(($G$4-Lähteandmed!$H$45*(Kraadpäevad!$G$4-Kraadpäevad!C5152))&gt;Lähteandmed!$I$45,($G$4-Lähteandmed!$H$45*(Kraadpäevad!$G$4-Kraadpäevad!C5152)),Lähteandmed!$I$45)</f>
        <v/>
      </c>
      <c r="N5152" s="114">
        <f>IFERROR(($G$4-M5152)/($G$4-C5152),Lähteandmed!$H$45)</f>
        <v>0</v>
      </c>
      <c r="O5152" s="276">
        <f t="shared" si="161"/>
        <v>22.1</v>
      </c>
      <c r="P5152" s="276">
        <f>IF(O5152&lt;($G$6-1),Lähteandmed!$E$45*1.2*1.005*(($G$6-1)-O5152),0)</f>
        <v>0</v>
      </c>
    </row>
    <row r="5153" spans="2:16">
      <c r="B5153" s="113">
        <v>5149</v>
      </c>
      <c r="C5153" s="113">
        <v>22.8</v>
      </c>
      <c r="D5153" s="276" t="str">
        <f t="shared" si="160"/>
        <v>0</v>
      </c>
      <c r="L5153" s="114">
        <f>IF(C5153&lt;$G$6,Lähteandmed!$E$45*1.2*1.005*($G$6-O5153),0)</f>
        <v>0</v>
      </c>
      <c r="M5153" s="276" t="str">
        <f>IF(($G$4-Lähteandmed!$H$45*(Kraadpäevad!$G$4-Kraadpäevad!C5153))&gt;Lähteandmed!$I$45,($G$4-Lähteandmed!$H$45*(Kraadpäevad!$G$4-Kraadpäevad!C5153)),Lähteandmed!$I$45)</f>
        <v/>
      </c>
      <c r="N5153" s="114">
        <f>IFERROR(($G$4-M5153)/($G$4-C5153),Lähteandmed!$H$45)</f>
        <v>0</v>
      </c>
      <c r="O5153" s="276">
        <f t="shared" si="161"/>
        <v>22.8</v>
      </c>
      <c r="P5153" s="276">
        <f>IF(O5153&lt;($G$6-1),Lähteandmed!$E$45*1.2*1.005*(($G$6-1)-O5153),0)</f>
        <v>0</v>
      </c>
    </row>
    <row r="5154" spans="2:16">
      <c r="B5154" s="113">
        <v>5150</v>
      </c>
      <c r="C5154" s="113">
        <v>23.4</v>
      </c>
      <c r="D5154" s="276" t="str">
        <f t="shared" si="160"/>
        <v>0</v>
      </c>
      <c r="L5154" s="114">
        <f>IF(C5154&lt;$G$6,Lähteandmed!$E$45*1.2*1.005*($G$6-O5154),0)</f>
        <v>0</v>
      </c>
      <c r="M5154" s="276" t="str">
        <f>IF(($G$4-Lähteandmed!$H$45*(Kraadpäevad!$G$4-Kraadpäevad!C5154))&gt;Lähteandmed!$I$45,($G$4-Lähteandmed!$H$45*(Kraadpäevad!$G$4-Kraadpäevad!C5154)),Lähteandmed!$I$45)</f>
        <v/>
      </c>
      <c r="N5154" s="114">
        <f>IFERROR(($G$4-M5154)/($G$4-C5154),Lähteandmed!$H$45)</f>
        <v>0</v>
      </c>
      <c r="O5154" s="276">
        <f t="shared" si="161"/>
        <v>23.4</v>
      </c>
      <c r="P5154" s="276">
        <f>IF(O5154&lt;($G$6-1),Lähteandmed!$E$45*1.2*1.005*(($G$6-1)-O5154),0)</f>
        <v>0</v>
      </c>
    </row>
    <row r="5155" spans="2:16">
      <c r="B5155" s="113">
        <v>5151</v>
      </c>
      <c r="C5155" s="113">
        <v>24.1</v>
      </c>
      <c r="D5155" s="276" t="str">
        <f t="shared" si="160"/>
        <v>0</v>
      </c>
      <c r="L5155" s="114">
        <f>IF(C5155&lt;$G$6,Lähteandmed!$E$45*1.2*1.005*($G$6-O5155),0)</f>
        <v>0</v>
      </c>
      <c r="M5155" s="276" t="str">
        <f>IF(($G$4-Lähteandmed!$H$45*(Kraadpäevad!$G$4-Kraadpäevad!C5155))&gt;Lähteandmed!$I$45,($G$4-Lähteandmed!$H$45*(Kraadpäevad!$G$4-Kraadpäevad!C5155)),Lähteandmed!$I$45)</f>
        <v/>
      </c>
      <c r="N5155" s="114">
        <f>IFERROR(($G$4-M5155)/($G$4-C5155),Lähteandmed!$H$45)</f>
        <v>0</v>
      </c>
      <c r="O5155" s="276">
        <f t="shared" si="161"/>
        <v>24.1</v>
      </c>
      <c r="P5155" s="276">
        <f>IF(O5155&lt;($G$6-1),Lähteandmed!$E$45*1.2*1.005*(($G$6-1)-O5155),0)</f>
        <v>0</v>
      </c>
    </row>
    <row r="5156" spans="2:16">
      <c r="B5156" s="113">
        <v>5152</v>
      </c>
      <c r="C5156" s="113">
        <v>24.2</v>
      </c>
      <c r="D5156" s="276" t="str">
        <f t="shared" si="160"/>
        <v>0</v>
      </c>
      <c r="L5156" s="114">
        <f>IF(C5156&lt;$G$6,Lähteandmed!$E$45*1.2*1.005*($G$6-O5156),0)</f>
        <v>0</v>
      </c>
      <c r="M5156" s="276" t="str">
        <f>IF(($G$4-Lähteandmed!$H$45*(Kraadpäevad!$G$4-Kraadpäevad!C5156))&gt;Lähteandmed!$I$45,($G$4-Lähteandmed!$H$45*(Kraadpäevad!$G$4-Kraadpäevad!C5156)),Lähteandmed!$I$45)</f>
        <v/>
      </c>
      <c r="N5156" s="114">
        <f>IFERROR(($G$4-M5156)/($G$4-C5156),Lähteandmed!$H$45)</f>
        <v>0</v>
      </c>
      <c r="O5156" s="276">
        <f t="shared" si="161"/>
        <v>24.2</v>
      </c>
      <c r="P5156" s="276">
        <f>IF(O5156&lt;($G$6-1),Lähteandmed!$E$45*1.2*1.005*(($G$6-1)-O5156),0)</f>
        <v>0</v>
      </c>
    </row>
    <row r="5157" spans="2:16">
      <c r="B5157" s="113">
        <v>5153</v>
      </c>
      <c r="C5157" s="113">
        <v>24.4</v>
      </c>
      <c r="D5157" s="276" t="str">
        <f t="shared" si="160"/>
        <v>0</v>
      </c>
      <c r="L5157" s="114">
        <f>IF(C5157&lt;$G$6,Lähteandmed!$E$45*1.2*1.005*($G$6-O5157),0)</f>
        <v>0</v>
      </c>
      <c r="M5157" s="276" t="str">
        <f>IF(($G$4-Lähteandmed!$H$45*(Kraadpäevad!$G$4-Kraadpäevad!C5157))&gt;Lähteandmed!$I$45,($G$4-Lähteandmed!$H$45*(Kraadpäevad!$G$4-Kraadpäevad!C5157)),Lähteandmed!$I$45)</f>
        <v/>
      </c>
      <c r="N5157" s="114">
        <f>IFERROR(($G$4-M5157)/($G$4-C5157),Lähteandmed!$H$45)</f>
        <v>0</v>
      </c>
      <c r="O5157" s="276">
        <f t="shared" si="161"/>
        <v>24.4</v>
      </c>
      <c r="P5157" s="276">
        <f>IF(O5157&lt;($G$6-1),Lähteandmed!$E$45*1.2*1.005*(($G$6-1)-O5157),0)</f>
        <v>0</v>
      </c>
    </row>
    <row r="5158" spans="2:16">
      <c r="B5158" s="113">
        <v>5154</v>
      </c>
      <c r="C5158" s="113">
        <v>24.5</v>
      </c>
      <c r="D5158" s="276" t="str">
        <f t="shared" si="160"/>
        <v>0</v>
      </c>
      <c r="L5158" s="114">
        <f>IF(C5158&lt;$G$6,Lähteandmed!$E$45*1.2*1.005*($G$6-O5158),0)</f>
        <v>0</v>
      </c>
      <c r="M5158" s="276" t="str">
        <f>IF(($G$4-Lähteandmed!$H$45*(Kraadpäevad!$G$4-Kraadpäevad!C5158))&gt;Lähteandmed!$I$45,($G$4-Lähteandmed!$H$45*(Kraadpäevad!$G$4-Kraadpäevad!C5158)),Lähteandmed!$I$45)</f>
        <v/>
      </c>
      <c r="N5158" s="114">
        <f>IFERROR(($G$4-M5158)/($G$4-C5158),Lähteandmed!$H$45)</f>
        <v>0</v>
      </c>
      <c r="O5158" s="276">
        <f t="shared" si="161"/>
        <v>24.5</v>
      </c>
      <c r="P5158" s="276">
        <f>IF(O5158&lt;($G$6-1),Lähteandmed!$E$45*1.2*1.005*(($G$6-1)-O5158),0)</f>
        <v>0</v>
      </c>
    </row>
    <row r="5159" spans="2:16">
      <c r="B5159" s="113">
        <v>5155</v>
      </c>
      <c r="C5159" s="113">
        <v>23.4</v>
      </c>
      <c r="D5159" s="276" t="str">
        <f t="shared" si="160"/>
        <v>0</v>
      </c>
      <c r="L5159" s="114">
        <f>IF(C5159&lt;$G$6,Lähteandmed!$E$45*1.2*1.005*($G$6-O5159),0)</f>
        <v>0</v>
      </c>
      <c r="M5159" s="276" t="str">
        <f>IF(($G$4-Lähteandmed!$H$45*(Kraadpäevad!$G$4-Kraadpäevad!C5159))&gt;Lähteandmed!$I$45,($G$4-Lähteandmed!$H$45*(Kraadpäevad!$G$4-Kraadpäevad!C5159)),Lähteandmed!$I$45)</f>
        <v/>
      </c>
      <c r="N5159" s="114">
        <f>IFERROR(($G$4-M5159)/($G$4-C5159),Lähteandmed!$H$45)</f>
        <v>0</v>
      </c>
      <c r="O5159" s="276">
        <f t="shared" si="161"/>
        <v>23.4</v>
      </c>
      <c r="P5159" s="276">
        <f>IF(O5159&lt;($G$6-1),Lähteandmed!$E$45*1.2*1.005*(($G$6-1)-O5159),0)</f>
        <v>0</v>
      </c>
    </row>
    <row r="5160" spans="2:16">
      <c r="B5160" s="113">
        <v>5156</v>
      </c>
      <c r="C5160" s="113">
        <v>22.3</v>
      </c>
      <c r="D5160" s="276" t="str">
        <f t="shared" si="160"/>
        <v>0</v>
      </c>
      <c r="L5160" s="114">
        <f>IF(C5160&lt;$G$6,Lähteandmed!$E$45*1.2*1.005*($G$6-O5160),0)</f>
        <v>0</v>
      </c>
      <c r="M5160" s="276" t="str">
        <f>IF(($G$4-Lähteandmed!$H$45*(Kraadpäevad!$G$4-Kraadpäevad!C5160))&gt;Lähteandmed!$I$45,($G$4-Lähteandmed!$H$45*(Kraadpäevad!$G$4-Kraadpäevad!C5160)),Lähteandmed!$I$45)</f>
        <v/>
      </c>
      <c r="N5160" s="114">
        <f>IFERROR(($G$4-M5160)/($G$4-C5160),Lähteandmed!$H$45)</f>
        <v>0</v>
      </c>
      <c r="O5160" s="276">
        <f t="shared" si="161"/>
        <v>22.3</v>
      </c>
      <c r="P5160" s="276">
        <f>IF(O5160&lt;($G$6-1),Lähteandmed!$E$45*1.2*1.005*(($G$6-1)-O5160),0)</f>
        <v>0</v>
      </c>
    </row>
    <row r="5161" spans="2:16">
      <c r="B5161" s="113">
        <v>5157</v>
      </c>
      <c r="C5161" s="113">
        <v>21.2</v>
      </c>
      <c r="D5161" s="276" t="str">
        <f t="shared" si="160"/>
        <v>0</v>
      </c>
      <c r="L5161" s="114">
        <f>IF(C5161&lt;$G$6,Lähteandmed!$E$45*1.2*1.005*($G$6-O5161),0)</f>
        <v>0</v>
      </c>
      <c r="M5161" s="276" t="str">
        <f>IF(($G$4-Lähteandmed!$H$45*(Kraadpäevad!$G$4-Kraadpäevad!C5161))&gt;Lähteandmed!$I$45,($G$4-Lähteandmed!$H$45*(Kraadpäevad!$G$4-Kraadpäevad!C5161)),Lähteandmed!$I$45)</f>
        <v/>
      </c>
      <c r="N5161" s="114">
        <f>IFERROR(($G$4-M5161)/($G$4-C5161),Lähteandmed!$H$45)</f>
        <v>0</v>
      </c>
      <c r="O5161" s="276">
        <f t="shared" si="161"/>
        <v>21.2</v>
      </c>
      <c r="P5161" s="276">
        <f>IF(O5161&lt;($G$6-1),Lähteandmed!$E$45*1.2*1.005*(($G$6-1)-O5161),0)</f>
        <v>0</v>
      </c>
    </row>
    <row r="5162" spans="2:16">
      <c r="B5162" s="113">
        <v>5158</v>
      </c>
      <c r="C5162" s="113">
        <v>19.100000000000001</v>
      </c>
      <c r="D5162" s="276" t="str">
        <f t="shared" si="160"/>
        <v>0</v>
      </c>
      <c r="L5162" s="114">
        <f>IF(C5162&lt;$G$6,Lähteandmed!$E$45*1.2*1.005*($G$6-O5162),0)</f>
        <v>0</v>
      </c>
      <c r="M5162" s="276" t="str">
        <f>IF(($G$4-Lähteandmed!$H$45*(Kraadpäevad!$G$4-Kraadpäevad!C5162))&gt;Lähteandmed!$I$45,($G$4-Lähteandmed!$H$45*(Kraadpäevad!$G$4-Kraadpäevad!C5162)),Lähteandmed!$I$45)</f>
        <v/>
      </c>
      <c r="N5162" s="114">
        <f>IFERROR(($G$4-M5162)/($G$4-C5162),Lähteandmed!$H$45)</f>
        <v>0</v>
      </c>
      <c r="O5162" s="276">
        <f t="shared" si="161"/>
        <v>19.100000000000001</v>
      </c>
      <c r="P5162" s="276">
        <f>IF(O5162&lt;($G$6-1),Lähteandmed!$E$45*1.2*1.005*(($G$6-1)-O5162),0)</f>
        <v>0</v>
      </c>
    </row>
    <row r="5163" spans="2:16">
      <c r="B5163" s="113">
        <v>5159</v>
      </c>
      <c r="C5163" s="113">
        <v>17.100000000000001</v>
      </c>
      <c r="D5163" s="276" t="str">
        <f t="shared" si="160"/>
        <v>0</v>
      </c>
      <c r="L5163" s="114">
        <f>IF(C5163&lt;$G$6,Lähteandmed!$E$45*1.2*1.005*($G$6-O5163),0)</f>
        <v>1.5773032799999973</v>
      </c>
      <c r="M5163" s="276" t="str">
        <f>IF(($G$4-Lähteandmed!$H$45*(Kraadpäevad!$G$4-Kraadpäevad!C5163))&gt;Lähteandmed!$I$45,($G$4-Lähteandmed!$H$45*(Kraadpäevad!$G$4-Kraadpäevad!C5163)),Lähteandmed!$I$45)</f>
        <v/>
      </c>
      <c r="N5163" s="114">
        <f>IFERROR(($G$4-M5163)/($G$4-C5163),Lähteandmed!$H$45)</f>
        <v>0</v>
      </c>
      <c r="O5163" s="276">
        <f t="shared" si="161"/>
        <v>17.100000000000001</v>
      </c>
      <c r="P5163" s="276">
        <f>IF(O5163&lt;($G$6-1),Lähteandmed!$E$45*1.2*1.005*(($G$6-1)-O5163),0)</f>
        <v>0</v>
      </c>
    </row>
    <row r="5164" spans="2:16">
      <c r="B5164" s="113">
        <v>5160</v>
      </c>
      <c r="C5164" s="113">
        <v>15</v>
      </c>
      <c r="D5164" s="276" t="str">
        <f t="shared" si="160"/>
        <v>0</v>
      </c>
      <c r="L5164" s="114">
        <f>IF(C5164&lt;$G$6,Lähteandmed!$E$45*1.2*1.005*($G$6-O5164),0)</f>
        <v>5.2576775999999992</v>
      </c>
      <c r="M5164" s="276" t="str">
        <f>IF(($G$4-Lähteandmed!$H$45*(Kraadpäevad!$G$4-Kraadpäevad!C5164))&gt;Lähteandmed!$I$45,($G$4-Lähteandmed!$H$45*(Kraadpäevad!$G$4-Kraadpäevad!C5164)),Lähteandmed!$I$45)</f>
        <v/>
      </c>
      <c r="N5164" s="114">
        <f>IFERROR(($G$4-M5164)/($G$4-C5164),Lähteandmed!$H$45)</f>
        <v>0</v>
      </c>
      <c r="O5164" s="276">
        <f t="shared" si="161"/>
        <v>15</v>
      </c>
      <c r="P5164" s="276">
        <f>IF(O5164&lt;($G$6-1),Lähteandmed!$E$45*1.2*1.005*(($G$6-1)-O5164),0)</f>
        <v>3.5051183999999997</v>
      </c>
    </row>
    <row r="5165" spans="2:16">
      <c r="B5165" s="113">
        <v>5161</v>
      </c>
      <c r="C5165" s="113">
        <v>14.1</v>
      </c>
      <c r="D5165" s="276" t="str">
        <f t="shared" si="160"/>
        <v>0</v>
      </c>
      <c r="L5165" s="114">
        <f>IF(C5165&lt;$G$6,Lähteandmed!$E$45*1.2*1.005*($G$6-O5165),0)</f>
        <v>6.8349808799999998</v>
      </c>
      <c r="M5165" s="276" t="str">
        <f>IF(($G$4-Lähteandmed!$H$45*(Kraadpäevad!$G$4-Kraadpäevad!C5165))&gt;Lähteandmed!$I$45,($G$4-Lähteandmed!$H$45*(Kraadpäevad!$G$4-Kraadpäevad!C5165)),Lähteandmed!$I$45)</f>
        <v/>
      </c>
      <c r="N5165" s="114">
        <f>IFERROR(($G$4-M5165)/($G$4-C5165),Lähteandmed!$H$45)</f>
        <v>0</v>
      </c>
      <c r="O5165" s="276">
        <f t="shared" si="161"/>
        <v>14.1</v>
      </c>
      <c r="P5165" s="276">
        <f>IF(O5165&lt;($G$6-1),Lähteandmed!$E$45*1.2*1.005*(($G$6-1)-O5165),0)</f>
        <v>5.0824216800000004</v>
      </c>
    </row>
    <row r="5166" spans="2:16">
      <c r="B5166" s="113">
        <v>5162</v>
      </c>
      <c r="C5166" s="113">
        <v>13.1</v>
      </c>
      <c r="D5166" s="276" t="str">
        <f t="shared" si="160"/>
        <v>0</v>
      </c>
      <c r="L5166" s="114">
        <f>IF(C5166&lt;$G$6,Lähteandmed!$E$45*1.2*1.005*($G$6-O5166),0)</f>
        <v>8.5875400800000001</v>
      </c>
      <c r="M5166" s="276" t="str">
        <f>IF(($G$4-Lähteandmed!$H$45*(Kraadpäevad!$G$4-Kraadpäevad!C5166))&gt;Lähteandmed!$I$45,($G$4-Lähteandmed!$H$45*(Kraadpäevad!$G$4-Kraadpäevad!C5166)),Lähteandmed!$I$45)</f>
        <v/>
      </c>
      <c r="N5166" s="114">
        <f>IFERROR(($G$4-M5166)/($G$4-C5166),Lähteandmed!$H$45)</f>
        <v>0</v>
      </c>
      <c r="O5166" s="276">
        <f t="shared" si="161"/>
        <v>13.1</v>
      </c>
      <c r="P5166" s="276">
        <f>IF(O5166&lt;($G$6-1),Lähteandmed!$E$45*1.2*1.005*(($G$6-1)-O5166),0)</f>
        <v>6.8349808799999998</v>
      </c>
    </row>
    <row r="5167" spans="2:16">
      <c r="B5167" s="113">
        <v>5163</v>
      </c>
      <c r="C5167" s="113">
        <v>12.2</v>
      </c>
      <c r="D5167" s="276" t="str">
        <f t="shared" si="160"/>
        <v>0</v>
      </c>
      <c r="L5167" s="114">
        <f>IF(C5167&lt;$G$6,Lähteandmed!$E$45*1.2*1.005*($G$6-O5167),0)</f>
        <v>10.164843360000001</v>
      </c>
      <c r="M5167" s="276" t="str">
        <f>IF(($G$4-Lähteandmed!$H$45*(Kraadpäevad!$G$4-Kraadpäevad!C5167))&gt;Lähteandmed!$I$45,($G$4-Lähteandmed!$H$45*(Kraadpäevad!$G$4-Kraadpäevad!C5167)),Lähteandmed!$I$45)</f>
        <v/>
      </c>
      <c r="N5167" s="114">
        <f>IFERROR(($G$4-M5167)/($G$4-C5167),Lähteandmed!$H$45)</f>
        <v>0</v>
      </c>
      <c r="O5167" s="276">
        <f t="shared" si="161"/>
        <v>12.2</v>
      </c>
      <c r="P5167" s="276">
        <f>IF(O5167&lt;($G$6-1),Lähteandmed!$E$45*1.2*1.005*(($G$6-1)-O5167),0)</f>
        <v>8.4122841600000005</v>
      </c>
    </row>
    <row r="5168" spans="2:16">
      <c r="B5168" s="113">
        <v>5164</v>
      </c>
      <c r="C5168" s="113">
        <v>12.8</v>
      </c>
      <c r="D5168" s="276" t="str">
        <f t="shared" si="160"/>
        <v>0</v>
      </c>
      <c r="L5168" s="114">
        <f>IF(C5168&lt;$G$6,Lähteandmed!$E$45*1.2*1.005*($G$6-O5168),0)</f>
        <v>9.1133078399999974</v>
      </c>
      <c r="M5168" s="276" t="str">
        <f>IF(($G$4-Lähteandmed!$H$45*(Kraadpäevad!$G$4-Kraadpäevad!C5168))&gt;Lähteandmed!$I$45,($G$4-Lähteandmed!$H$45*(Kraadpäevad!$G$4-Kraadpäevad!C5168)),Lähteandmed!$I$45)</f>
        <v/>
      </c>
      <c r="N5168" s="114">
        <f>IFERROR(($G$4-M5168)/($G$4-C5168),Lähteandmed!$H$45)</f>
        <v>0</v>
      </c>
      <c r="O5168" s="276">
        <f t="shared" si="161"/>
        <v>12.8</v>
      </c>
      <c r="P5168" s="276">
        <f>IF(O5168&lt;($G$6-1),Lähteandmed!$E$45*1.2*1.005*(($G$6-1)-O5168),0)</f>
        <v>7.360748639999998</v>
      </c>
    </row>
    <row r="5169" spans="2:16">
      <c r="B5169" s="113">
        <v>5165</v>
      </c>
      <c r="C5169" s="113">
        <v>13.5</v>
      </c>
      <c r="D5169" s="276" t="str">
        <f t="shared" si="160"/>
        <v>0</v>
      </c>
      <c r="L5169" s="114">
        <f>IF(C5169&lt;$G$6,Lähteandmed!$E$45*1.2*1.005*($G$6-O5169),0)</f>
        <v>7.8865163999999996</v>
      </c>
      <c r="M5169" s="276" t="str">
        <f>IF(($G$4-Lähteandmed!$H$45*(Kraadpäevad!$G$4-Kraadpäevad!C5169))&gt;Lähteandmed!$I$45,($G$4-Lähteandmed!$H$45*(Kraadpäevad!$G$4-Kraadpäevad!C5169)),Lähteandmed!$I$45)</f>
        <v/>
      </c>
      <c r="N5169" s="114">
        <f>IFERROR(($G$4-M5169)/($G$4-C5169),Lähteandmed!$H$45)</f>
        <v>0</v>
      </c>
      <c r="O5169" s="276">
        <f t="shared" si="161"/>
        <v>13.5</v>
      </c>
      <c r="P5169" s="276">
        <f>IF(O5169&lt;($G$6-1),Lähteandmed!$E$45*1.2*1.005*(($G$6-1)-O5169),0)</f>
        <v>6.1339571999999993</v>
      </c>
    </row>
    <row r="5170" spans="2:16">
      <c r="B5170" s="113">
        <v>5166</v>
      </c>
      <c r="C5170" s="113">
        <v>14.1</v>
      </c>
      <c r="D5170" s="276" t="str">
        <f t="shared" si="160"/>
        <v>0</v>
      </c>
      <c r="L5170" s="114">
        <f>IF(C5170&lt;$G$6,Lähteandmed!$E$45*1.2*1.005*($G$6-O5170),0)</f>
        <v>6.8349808799999998</v>
      </c>
      <c r="M5170" s="276" t="str">
        <f>IF(($G$4-Lähteandmed!$H$45*(Kraadpäevad!$G$4-Kraadpäevad!C5170))&gt;Lähteandmed!$I$45,($G$4-Lähteandmed!$H$45*(Kraadpäevad!$G$4-Kraadpäevad!C5170)),Lähteandmed!$I$45)</f>
        <v/>
      </c>
      <c r="N5170" s="114">
        <f>IFERROR(($G$4-M5170)/($G$4-C5170),Lähteandmed!$H$45)</f>
        <v>0</v>
      </c>
      <c r="O5170" s="276">
        <f t="shared" si="161"/>
        <v>14.1</v>
      </c>
      <c r="P5170" s="276">
        <f>IF(O5170&lt;($G$6-1),Lähteandmed!$E$45*1.2*1.005*(($G$6-1)-O5170),0)</f>
        <v>5.0824216800000004</v>
      </c>
    </row>
    <row r="5171" spans="2:16">
      <c r="B5171" s="113">
        <v>5167</v>
      </c>
      <c r="C5171" s="113">
        <v>15.6</v>
      </c>
      <c r="D5171" s="276" t="str">
        <f t="shared" si="160"/>
        <v>0</v>
      </c>
      <c r="L5171" s="114">
        <f>IF(C5171&lt;$G$6,Lähteandmed!$E$45*1.2*1.005*($G$6-O5171),0)</f>
        <v>4.2061420800000002</v>
      </c>
      <c r="M5171" s="276" t="str">
        <f>IF(($G$4-Lähteandmed!$H$45*(Kraadpäevad!$G$4-Kraadpäevad!C5171))&gt;Lähteandmed!$I$45,($G$4-Lähteandmed!$H$45*(Kraadpäevad!$G$4-Kraadpäevad!C5171)),Lähteandmed!$I$45)</f>
        <v/>
      </c>
      <c r="N5171" s="114">
        <f>IFERROR(($G$4-M5171)/($G$4-C5171),Lähteandmed!$H$45)</f>
        <v>0</v>
      </c>
      <c r="O5171" s="276">
        <f t="shared" si="161"/>
        <v>15.6</v>
      </c>
      <c r="P5171" s="276">
        <f>IF(O5171&lt;($G$6-1),Lähteandmed!$E$45*1.2*1.005*(($G$6-1)-O5171),0)</f>
        <v>2.4535828800000004</v>
      </c>
    </row>
    <row r="5172" spans="2:16">
      <c r="B5172" s="113">
        <v>5168</v>
      </c>
      <c r="C5172" s="113">
        <v>17.2</v>
      </c>
      <c r="D5172" s="276" t="str">
        <f t="shared" si="160"/>
        <v>0</v>
      </c>
      <c r="L5172" s="114">
        <f>IF(C5172&lt;$G$6,Lähteandmed!$E$45*1.2*1.005*($G$6-O5172),0)</f>
        <v>1.4020473600000012</v>
      </c>
      <c r="M5172" s="276" t="str">
        <f>IF(($G$4-Lähteandmed!$H$45*(Kraadpäevad!$G$4-Kraadpäevad!C5172))&gt;Lähteandmed!$I$45,($G$4-Lähteandmed!$H$45*(Kraadpäevad!$G$4-Kraadpäevad!C5172)),Lähteandmed!$I$45)</f>
        <v/>
      </c>
      <c r="N5172" s="114">
        <f>IFERROR(($G$4-M5172)/($G$4-C5172),Lähteandmed!$H$45)</f>
        <v>0</v>
      </c>
      <c r="O5172" s="276">
        <f t="shared" si="161"/>
        <v>17.2</v>
      </c>
      <c r="P5172" s="276">
        <f>IF(O5172&lt;($G$6-1),Lähteandmed!$E$45*1.2*1.005*(($G$6-1)-O5172),0)</f>
        <v>0</v>
      </c>
    </row>
    <row r="5173" spans="2:16">
      <c r="B5173" s="113">
        <v>5169</v>
      </c>
      <c r="C5173" s="113">
        <v>18.7</v>
      </c>
      <c r="D5173" s="276" t="str">
        <f t="shared" si="160"/>
        <v>0</v>
      </c>
      <c r="L5173" s="114">
        <f>IF(C5173&lt;$G$6,Lähteandmed!$E$45*1.2*1.005*($G$6-O5173),0)</f>
        <v>0</v>
      </c>
      <c r="M5173" s="276" t="str">
        <f>IF(($G$4-Lähteandmed!$H$45*(Kraadpäevad!$G$4-Kraadpäevad!C5173))&gt;Lähteandmed!$I$45,($G$4-Lähteandmed!$H$45*(Kraadpäevad!$G$4-Kraadpäevad!C5173)),Lähteandmed!$I$45)</f>
        <v/>
      </c>
      <c r="N5173" s="114">
        <f>IFERROR(($G$4-M5173)/($G$4-C5173),Lähteandmed!$H$45)</f>
        <v>0</v>
      </c>
      <c r="O5173" s="276">
        <f t="shared" si="161"/>
        <v>18.7</v>
      </c>
      <c r="P5173" s="276">
        <f>IF(O5173&lt;($G$6-1),Lähteandmed!$E$45*1.2*1.005*(($G$6-1)-O5173),0)</f>
        <v>0</v>
      </c>
    </row>
    <row r="5174" spans="2:16">
      <c r="B5174" s="113">
        <v>5170</v>
      </c>
      <c r="C5174" s="113">
        <v>20.2</v>
      </c>
      <c r="D5174" s="276" t="str">
        <f t="shared" si="160"/>
        <v>0</v>
      </c>
      <c r="L5174" s="114">
        <f>IF(C5174&lt;$G$6,Lähteandmed!$E$45*1.2*1.005*($G$6-O5174),0)</f>
        <v>0</v>
      </c>
      <c r="M5174" s="276" t="str">
        <f>IF(($G$4-Lähteandmed!$H$45*(Kraadpäevad!$G$4-Kraadpäevad!C5174))&gt;Lähteandmed!$I$45,($G$4-Lähteandmed!$H$45*(Kraadpäevad!$G$4-Kraadpäevad!C5174)),Lähteandmed!$I$45)</f>
        <v/>
      </c>
      <c r="N5174" s="114">
        <f>IFERROR(($G$4-M5174)/($G$4-C5174),Lähteandmed!$H$45)</f>
        <v>0</v>
      </c>
      <c r="O5174" s="276">
        <f t="shared" si="161"/>
        <v>20.2</v>
      </c>
      <c r="P5174" s="276">
        <f>IF(O5174&lt;($G$6-1),Lähteandmed!$E$45*1.2*1.005*(($G$6-1)-O5174),0)</f>
        <v>0</v>
      </c>
    </row>
    <row r="5175" spans="2:16">
      <c r="B5175" s="113">
        <v>5171</v>
      </c>
      <c r="C5175" s="113">
        <v>21.8</v>
      </c>
      <c r="D5175" s="276" t="str">
        <f t="shared" si="160"/>
        <v>0</v>
      </c>
      <c r="L5175" s="114">
        <f>IF(C5175&lt;$G$6,Lähteandmed!$E$45*1.2*1.005*($G$6-O5175),0)</f>
        <v>0</v>
      </c>
      <c r="M5175" s="276" t="str">
        <f>IF(($G$4-Lähteandmed!$H$45*(Kraadpäevad!$G$4-Kraadpäevad!C5175))&gt;Lähteandmed!$I$45,($G$4-Lähteandmed!$H$45*(Kraadpäevad!$G$4-Kraadpäevad!C5175)),Lähteandmed!$I$45)</f>
        <v/>
      </c>
      <c r="N5175" s="114">
        <f>IFERROR(($G$4-M5175)/($G$4-C5175),Lähteandmed!$H$45)</f>
        <v>0</v>
      </c>
      <c r="O5175" s="276">
        <f t="shared" si="161"/>
        <v>21.8</v>
      </c>
      <c r="P5175" s="276">
        <f>IF(O5175&lt;($G$6-1),Lähteandmed!$E$45*1.2*1.005*(($G$6-1)-O5175),0)</f>
        <v>0</v>
      </c>
    </row>
    <row r="5176" spans="2:16">
      <c r="B5176" s="113">
        <v>5172</v>
      </c>
      <c r="C5176" s="113">
        <v>23.3</v>
      </c>
      <c r="D5176" s="276" t="str">
        <f t="shared" si="160"/>
        <v>0</v>
      </c>
      <c r="L5176" s="114">
        <f>IF(C5176&lt;$G$6,Lähteandmed!$E$45*1.2*1.005*($G$6-O5176),0)</f>
        <v>0</v>
      </c>
      <c r="M5176" s="276" t="str">
        <f>IF(($G$4-Lähteandmed!$H$45*(Kraadpäevad!$G$4-Kraadpäevad!C5176))&gt;Lähteandmed!$I$45,($G$4-Lähteandmed!$H$45*(Kraadpäevad!$G$4-Kraadpäevad!C5176)),Lähteandmed!$I$45)</f>
        <v/>
      </c>
      <c r="N5176" s="114">
        <f>IFERROR(($G$4-M5176)/($G$4-C5176),Lähteandmed!$H$45)</f>
        <v>0</v>
      </c>
      <c r="O5176" s="276">
        <f t="shared" si="161"/>
        <v>23.3</v>
      </c>
      <c r="P5176" s="276">
        <f>IF(O5176&lt;($G$6-1),Lähteandmed!$E$45*1.2*1.005*(($G$6-1)-O5176),0)</f>
        <v>0</v>
      </c>
    </row>
    <row r="5177" spans="2:16">
      <c r="B5177" s="113">
        <v>5173</v>
      </c>
      <c r="C5177" s="113">
        <v>24</v>
      </c>
      <c r="D5177" s="276" t="str">
        <f t="shared" si="160"/>
        <v>0</v>
      </c>
      <c r="L5177" s="114">
        <f>IF(C5177&lt;$G$6,Lähteandmed!$E$45*1.2*1.005*($G$6-O5177),0)</f>
        <v>0</v>
      </c>
      <c r="M5177" s="276" t="str">
        <f>IF(($G$4-Lähteandmed!$H$45*(Kraadpäevad!$G$4-Kraadpäevad!C5177))&gt;Lähteandmed!$I$45,($G$4-Lähteandmed!$H$45*(Kraadpäevad!$G$4-Kraadpäevad!C5177)),Lähteandmed!$I$45)</f>
        <v/>
      </c>
      <c r="N5177" s="114">
        <f>IFERROR(($G$4-M5177)/($G$4-C5177),Lähteandmed!$H$45)</f>
        <v>0</v>
      </c>
      <c r="O5177" s="276">
        <f t="shared" si="161"/>
        <v>24</v>
      </c>
      <c r="P5177" s="276">
        <f>IF(O5177&lt;($G$6-1),Lähteandmed!$E$45*1.2*1.005*(($G$6-1)-O5177),0)</f>
        <v>0</v>
      </c>
    </row>
    <row r="5178" spans="2:16">
      <c r="B5178" s="113">
        <v>5174</v>
      </c>
      <c r="C5178" s="113">
        <v>24.6</v>
      </c>
      <c r="D5178" s="276" t="str">
        <f t="shared" si="160"/>
        <v>0</v>
      </c>
      <c r="L5178" s="114">
        <f>IF(C5178&lt;$G$6,Lähteandmed!$E$45*1.2*1.005*($G$6-O5178),0)</f>
        <v>0</v>
      </c>
      <c r="M5178" s="276" t="str">
        <f>IF(($G$4-Lähteandmed!$H$45*(Kraadpäevad!$G$4-Kraadpäevad!C5178))&gt;Lähteandmed!$I$45,($G$4-Lähteandmed!$H$45*(Kraadpäevad!$G$4-Kraadpäevad!C5178)),Lähteandmed!$I$45)</f>
        <v/>
      </c>
      <c r="N5178" s="114">
        <f>IFERROR(($G$4-M5178)/($G$4-C5178),Lähteandmed!$H$45)</f>
        <v>0</v>
      </c>
      <c r="O5178" s="276">
        <f t="shared" si="161"/>
        <v>24.6</v>
      </c>
      <c r="P5178" s="276">
        <f>IF(O5178&lt;($G$6-1),Lähteandmed!$E$45*1.2*1.005*(($G$6-1)-O5178),0)</f>
        <v>0</v>
      </c>
    </row>
    <row r="5179" spans="2:16">
      <c r="B5179" s="113">
        <v>5175</v>
      </c>
      <c r="C5179" s="113">
        <v>25.3</v>
      </c>
      <c r="D5179" s="276" t="str">
        <f t="shared" si="160"/>
        <v>0</v>
      </c>
      <c r="L5179" s="114">
        <f>IF(C5179&lt;$G$6,Lähteandmed!$E$45*1.2*1.005*($G$6-O5179),0)</f>
        <v>0</v>
      </c>
      <c r="M5179" s="276" t="str">
        <f>IF(($G$4-Lähteandmed!$H$45*(Kraadpäevad!$G$4-Kraadpäevad!C5179))&gt;Lähteandmed!$I$45,($G$4-Lähteandmed!$H$45*(Kraadpäevad!$G$4-Kraadpäevad!C5179)),Lähteandmed!$I$45)</f>
        <v/>
      </c>
      <c r="N5179" s="114">
        <f>IFERROR(($G$4-M5179)/($G$4-C5179),Lähteandmed!$H$45)</f>
        <v>0</v>
      </c>
      <c r="O5179" s="276">
        <f t="shared" si="161"/>
        <v>25.3</v>
      </c>
      <c r="P5179" s="276">
        <f>IF(O5179&lt;($G$6-1),Lähteandmed!$E$45*1.2*1.005*(($G$6-1)-O5179),0)</f>
        <v>0</v>
      </c>
    </row>
    <row r="5180" spans="2:16">
      <c r="B5180" s="113">
        <v>5176</v>
      </c>
      <c r="C5180" s="113">
        <v>25.3</v>
      </c>
      <c r="D5180" s="276" t="str">
        <f t="shared" si="160"/>
        <v>0</v>
      </c>
      <c r="L5180" s="114">
        <f>IF(C5180&lt;$G$6,Lähteandmed!$E$45*1.2*1.005*($G$6-O5180),0)</f>
        <v>0</v>
      </c>
      <c r="M5180" s="276" t="str">
        <f>IF(($G$4-Lähteandmed!$H$45*(Kraadpäevad!$G$4-Kraadpäevad!C5180))&gt;Lähteandmed!$I$45,($G$4-Lähteandmed!$H$45*(Kraadpäevad!$G$4-Kraadpäevad!C5180)),Lähteandmed!$I$45)</f>
        <v/>
      </c>
      <c r="N5180" s="114">
        <f>IFERROR(($G$4-M5180)/($G$4-C5180),Lähteandmed!$H$45)</f>
        <v>0</v>
      </c>
      <c r="O5180" s="276">
        <f t="shared" si="161"/>
        <v>25.3</v>
      </c>
      <c r="P5180" s="276">
        <f>IF(O5180&lt;($G$6-1),Lähteandmed!$E$45*1.2*1.005*(($G$6-1)-O5180),0)</f>
        <v>0</v>
      </c>
    </row>
    <row r="5181" spans="2:16">
      <c r="B5181" s="113">
        <v>5177</v>
      </c>
      <c r="C5181" s="113">
        <v>25.4</v>
      </c>
      <c r="D5181" s="276" t="str">
        <f t="shared" si="160"/>
        <v>0</v>
      </c>
      <c r="L5181" s="114">
        <f>IF(C5181&lt;$G$6,Lähteandmed!$E$45*1.2*1.005*($G$6-O5181),0)</f>
        <v>0</v>
      </c>
      <c r="M5181" s="276" t="str">
        <f>IF(($G$4-Lähteandmed!$H$45*(Kraadpäevad!$G$4-Kraadpäevad!C5181))&gt;Lähteandmed!$I$45,($G$4-Lähteandmed!$H$45*(Kraadpäevad!$G$4-Kraadpäevad!C5181)),Lähteandmed!$I$45)</f>
        <v/>
      </c>
      <c r="N5181" s="114">
        <f>IFERROR(($G$4-M5181)/($G$4-C5181),Lähteandmed!$H$45)</f>
        <v>0</v>
      </c>
      <c r="O5181" s="276">
        <f t="shared" si="161"/>
        <v>25.4</v>
      </c>
      <c r="P5181" s="276">
        <f>IF(O5181&lt;($G$6-1),Lähteandmed!$E$45*1.2*1.005*(($G$6-1)-O5181),0)</f>
        <v>0</v>
      </c>
    </row>
    <row r="5182" spans="2:16">
      <c r="B5182" s="113">
        <v>5178</v>
      </c>
      <c r="C5182" s="113">
        <v>25.4</v>
      </c>
      <c r="D5182" s="276" t="str">
        <f t="shared" si="160"/>
        <v>0</v>
      </c>
      <c r="L5182" s="114">
        <f>IF(C5182&lt;$G$6,Lähteandmed!$E$45*1.2*1.005*($G$6-O5182),0)</f>
        <v>0</v>
      </c>
      <c r="M5182" s="276" t="str">
        <f>IF(($G$4-Lähteandmed!$H$45*(Kraadpäevad!$G$4-Kraadpäevad!C5182))&gt;Lähteandmed!$I$45,($G$4-Lähteandmed!$H$45*(Kraadpäevad!$G$4-Kraadpäevad!C5182)),Lähteandmed!$I$45)</f>
        <v/>
      </c>
      <c r="N5182" s="114">
        <f>IFERROR(($G$4-M5182)/($G$4-C5182),Lähteandmed!$H$45)</f>
        <v>0</v>
      </c>
      <c r="O5182" s="276">
        <f t="shared" si="161"/>
        <v>25.4</v>
      </c>
      <c r="P5182" s="276">
        <f>IF(O5182&lt;($G$6-1),Lähteandmed!$E$45*1.2*1.005*(($G$6-1)-O5182),0)</f>
        <v>0</v>
      </c>
    </row>
    <row r="5183" spans="2:16">
      <c r="B5183" s="113">
        <v>5179</v>
      </c>
      <c r="C5183" s="113">
        <v>24.2</v>
      </c>
      <c r="D5183" s="276" t="str">
        <f t="shared" si="160"/>
        <v>0</v>
      </c>
      <c r="L5183" s="114">
        <f>IF(C5183&lt;$G$6,Lähteandmed!$E$45*1.2*1.005*($G$6-O5183),0)</f>
        <v>0</v>
      </c>
      <c r="M5183" s="276" t="str">
        <f>IF(($G$4-Lähteandmed!$H$45*(Kraadpäevad!$G$4-Kraadpäevad!C5183))&gt;Lähteandmed!$I$45,($G$4-Lähteandmed!$H$45*(Kraadpäevad!$G$4-Kraadpäevad!C5183)),Lähteandmed!$I$45)</f>
        <v/>
      </c>
      <c r="N5183" s="114">
        <f>IFERROR(($G$4-M5183)/($G$4-C5183),Lähteandmed!$H$45)</f>
        <v>0</v>
      </c>
      <c r="O5183" s="276">
        <f t="shared" si="161"/>
        <v>24.2</v>
      </c>
      <c r="P5183" s="276">
        <f>IF(O5183&lt;($G$6-1),Lähteandmed!$E$45*1.2*1.005*(($G$6-1)-O5183),0)</f>
        <v>0</v>
      </c>
    </row>
    <row r="5184" spans="2:16">
      <c r="B5184" s="113">
        <v>5180</v>
      </c>
      <c r="C5184" s="113">
        <v>23.1</v>
      </c>
      <c r="D5184" s="276" t="str">
        <f t="shared" si="160"/>
        <v>0</v>
      </c>
      <c r="L5184" s="114">
        <f>IF(C5184&lt;$G$6,Lähteandmed!$E$45*1.2*1.005*($G$6-O5184),0)</f>
        <v>0</v>
      </c>
      <c r="M5184" s="276" t="str">
        <f>IF(($G$4-Lähteandmed!$H$45*(Kraadpäevad!$G$4-Kraadpäevad!C5184))&gt;Lähteandmed!$I$45,($G$4-Lähteandmed!$H$45*(Kraadpäevad!$G$4-Kraadpäevad!C5184)),Lähteandmed!$I$45)</f>
        <v/>
      </c>
      <c r="N5184" s="114">
        <f>IFERROR(($G$4-M5184)/($G$4-C5184),Lähteandmed!$H$45)</f>
        <v>0</v>
      </c>
      <c r="O5184" s="276">
        <f t="shared" si="161"/>
        <v>23.1</v>
      </c>
      <c r="P5184" s="276">
        <f>IF(O5184&lt;($G$6-1),Lähteandmed!$E$45*1.2*1.005*(($G$6-1)-O5184),0)</f>
        <v>0</v>
      </c>
    </row>
    <row r="5185" spans="2:16">
      <c r="B5185" s="113">
        <v>5181</v>
      </c>
      <c r="C5185" s="113">
        <v>21.9</v>
      </c>
      <c r="D5185" s="276" t="str">
        <f t="shared" si="160"/>
        <v>0</v>
      </c>
      <c r="L5185" s="114">
        <f>IF(C5185&lt;$G$6,Lähteandmed!$E$45*1.2*1.005*($G$6-O5185),0)</f>
        <v>0</v>
      </c>
      <c r="M5185" s="276" t="str">
        <f>IF(($G$4-Lähteandmed!$H$45*(Kraadpäevad!$G$4-Kraadpäevad!C5185))&gt;Lähteandmed!$I$45,($G$4-Lähteandmed!$H$45*(Kraadpäevad!$G$4-Kraadpäevad!C5185)),Lähteandmed!$I$45)</f>
        <v/>
      </c>
      <c r="N5185" s="114">
        <f>IFERROR(($G$4-M5185)/($G$4-C5185),Lähteandmed!$H$45)</f>
        <v>0</v>
      </c>
      <c r="O5185" s="276">
        <f t="shared" si="161"/>
        <v>21.9</v>
      </c>
      <c r="P5185" s="276">
        <f>IF(O5185&lt;($G$6-1),Lähteandmed!$E$45*1.2*1.005*(($G$6-1)-O5185),0)</f>
        <v>0</v>
      </c>
    </row>
    <row r="5186" spans="2:16">
      <c r="B5186" s="113">
        <v>5182</v>
      </c>
      <c r="C5186" s="113">
        <v>20.8</v>
      </c>
      <c r="D5186" s="276" t="str">
        <f t="shared" si="160"/>
        <v>0</v>
      </c>
      <c r="L5186" s="114">
        <f>IF(C5186&lt;$G$6,Lähteandmed!$E$45*1.2*1.005*($G$6-O5186),0)</f>
        <v>0</v>
      </c>
      <c r="M5186" s="276" t="str">
        <f>IF(($G$4-Lähteandmed!$H$45*(Kraadpäevad!$G$4-Kraadpäevad!C5186))&gt;Lähteandmed!$I$45,($G$4-Lähteandmed!$H$45*(Kraadpäevad!$G$4-Kraadpäevad!C5186)),Lähteandmed!$I$45)</f>
        <v/>
      </c>
      <c r="N5186" s="114">
        <f>IFERROR(($G$4-M5186)/($G$4-C5186),Lähteandmed!$H$45)</f>
        <v>0</v>
      </c>
      <c r="O5186" s="276">
        <f t="shared" si="161"/>
        <v>20.8</v>
      </c>
      <c r="P5186" s="276">
        <f>IF(O5186&lt;($G$6-1),Lähteandmed!$E$45*1.2*1.005*(($G$6-1)-O5186),0)</f>
        <v>0</v>
      </c>
    </row>
    <row r="5187" spans="2:16">
      <c r="B5187" s="113">
        <v>5183</v>
      </c>
      <c r="C5187" s="113">
        <v>19.8</v>
      </c>
      <c r="D5187" s="276" t="str">
        <f t="shared" si="160"/>
        <v>0</v>
      </c>
      <c r="L5187" s="114">
        <f>IF(C5187&lt;$G$6,Lähteandmed!$E$45*1.2*1.005*($G$6-O5187),0)</f>
        <v>0</v>
      </c>
      <c r="M5187" s="276" t="str">
        <f>IF(($G$4-Lähteandmed!$H$45*(Kraadpäevad!$G$4-Kraadpäevad!C5187))&gt;Lähteandmed!$I$45,($G$4-Lähteandmed!$H$45*(Kraadpäevad!$G$4-Kraadpäevad!C5187)),Lähteandmed!$I$45)</f>
        <v/>
      </c>
      <c r="N5187" s="114">
        <f>IFERROR(($G$4-M5187)/($G$4-C5187),Lähteandmed!$H$45)</f>
        <v>0</v>
      </c>
      <c r="O5187" s="276">
        <f t="shared" si="161"/>
        <v>19.8</v>
      </c>
      <c r="P5187" s="276">
        <f>IF(O5187&lt;($G$6-1),Lähteandmed!$E$45*1.2*1.005*(($G$6-1)-O5187),0)</f>
        <v>0</v>
      </c>
    </row>
    <row r="5188" spans="2:16">
      <c r="B5188" s="113">
        <v>5184</v>
      </c>
      <c r="C5188" s="113">
        <v>18.7</v>
      </c>
      <c r="D5188" s="276" t="str">
        <f t="shared" ref="D5188:D5251" si="162">IFERROR(IF($G$5-C5188&gt;0,$G$5-C5188,"0"),0)</f>
        <v>0</v>
      </c>
      <c r="L5188" s="114">
        <f>IF(C5188&lt;$G$6,Lähteandmed!$E$45*1.2*1.005*($G$6-O5188),0)</f>
        <v>0</v>
      </c>
      <c r="M5188" s="276" t="str">
        <f>IF(($G$4-Lähteandmed!$H$45*(Kraadpäevad!$G$4-Kraadpäevad!C5188))&gt;Lähteandmed!$I$45,($G$4-Lähteandmed!$H$45*(Kraadpäevad!$G$4-Kraadpäevad!C5188)),Lähteandmed!$I$45)</f>
        <v/>
      </c>
      <c r="N5188" s="114">
        <f>IFERROR(($G$4-M5188)/($G$4-C5188),Lähteandmed!$H$45)</f>
        <v>0</v>
      </c>
      <c r="O5188" s="276">
        <f t="shared" ref="O5188:O5251" si="163">N5188*($G$4-C5188)+C5188</f>
        <v>18.7</v>
      </c>
      <c r="P5188" s="276">
        <f>IF(O5188&lt;($G$6-1),Lähteandmed!$E$45*1.2*1.005*(($G$6-1)-O5188),0)</f>
        <v>0</v>
      </c>
    </row>
    <row r="5189" spans="2:16">
      <c r="B5189" s="113">
        <v>5185</v>
      </c>
      <c r="C5189" s="113">
        <v>18.3</v>
      </c>
      <c r="D5189" s="276" t="str">
        <f t="shared" si="162"/>
        <v>0</v>
      </c>
      <c r="L5189" s="114">
        <f>IF(C5189&lt;$G$6,Lähteandmed!$E$45*1.2*1.005*($G$6-O5189),0)</f>
        <v>0</v>
      </c>
      <c r="M5189" s="276" t="str">
        <f>IF(($G$4-Lähteandmed!$H$45*(Kraadpäevad!$G$4-Kraadpäevad!C5189))&gt;Lähteandmed!$I$45,($G$4-Lähteandmed!$H$45*(Kraadpäevad!$G$4-Kraadpäevad!C5189)),Lähteandmed!$I$45)</f>
        <v/>
      </c>
      <c r="N5189" s="114">
        <f>IFERROR(($G$4-M5189)/($G$4-C5189),Lähteandmed!$H$45)</f>
        <v>0</v>
      </c>
      <c r="O5189" s="276">
        <f t="shared" si="163"/>
        <v>18.3</v>
      </c>
      <c r="P5189" s="276">
        <f>IF(O5189&lt;($G$6-1),Lähteandmed!$E$45*1.2*1.005*(($G$6-1)-O5189),0)</f>
        <v>0</v>
      </c>
    </row>
    <row r="5190" spans="2:16">
      <c r="B5190" s="113">
        <v>5186</v>
      </c>
      <c r="C5190" s="113">
        <v>17.899999999999999</v>
      </c>
      <c r="D5190" s="276" t="str">
        <f t="shared" si="162"/>
        <v>0</v>
      </c>
      <c r="L5190" s="114">
        <f>IF(C5190&lt;$G$6,Lähteandmed!$E$45*1.2*1.005*($G$6-O5190),0)</f>
        <v>0.17525592000000248</v>
      </c>
      <c r="M5190" s="276" t="str">
        <f>IF(($G$4-Lähteandmed!$H$45*(Kraadpäevad!$G$4-Kraadpäevad!C5190))&gt;Lähteandmed!$I$45,($G$4-Lähteandmed!$H$45*(Kraadpäevad!$G$4-Kraadpäevad!C5190)),Lähteandmed!$I$45)</f>
        <v/>
      </c>
      <c r="N5190" s="114">
        <f>IFERROR(($G$4-M5190)/($G$4-C5190),Lähteandmed!$H$45)</f>
        <v>0</v>
      </c>
      <c r="O5190" s="276">
        <f t="shared" si="163"/>
        <v>17.899999999999999</v>
      </c>
      <c r="P5190" s="276">
        <f>IF(O5190&lt;($G$6-1),Lähteandmed!$E$45*1.2*1.005*(($G$6-1)-O5190),0)</f>
        <v>0</v>
      </c>
    </row>
    <row r="5191" spans="2:16">
      <c r="B5191" s="113">
        <v>5187</v>
      </c>
      <c r="C5191" s="113">
        <v>17.5</v>
      </c>
      <c r="D5191" s="276" t="str">
        <f t="shared" si="162"/>
        <v>0</v>
      </c>
      <c r="L5191" s="114">
        <f>IF(C5191&lt;$G$6,Lähteandmed!$E$45*1.2*1.005*($G$6-O5191),0)</f>
        <v>0.87627959999999994</v>
      </c>
      <c r="M5191" s="276" t="str">
        <f>IF(($G$4-Lähteandmed!$H$45*(Kraadpäevad!$G$4-Kraadpäevad!C5191))&gt;Lähteandmed!$I$45,($G$4-Lähteandmed!$H$45*(Kraadpäevad!$G$4-Kraadpäevad!C5191)),Lähteandmed!$I$45)</f>
        <v/>
      </c>
      <c r="N5191" s="114">
        <f>IFERROR(($G$4-M5191)/($G$4-C5191),Lähteandmed!$H$45)</f>
        <v>0</v>
      </c>
      <c r="O5191" s="276">
        <f t="shared" si="163"/>
        <v>17.5</v>
      </c>
      <c r="P5191" s="276">
        <f>IF(O5191&lt;($G$6-1),Lähteandmed!$E$45*1.2*1.005*(($G$6-1)-O5191),0)</f>
        <v>0</v>
      </c>
    </row>
    <row r="5192" spans="2:16">
      <c r="B5192" s="113">
        <v>5188</v>
      </c>
      <c r="C5192" s="113">
        <v>17.3</v>
      </c>
      <c r="D5192" s="276" t="str">
        <f t="shared" si="162"/>
        <v>0</v>
      </c>
      <c r="L5192" s="114">
        <f>IF(C5192&lt;$G$6,Lähteandmed!$E$45*1.2*1.005*($G$6-O5192),0)</f>
        <v>1.2267914399999986</v>
      </c>
      <c r="M5192" s="276" t="str">
        <f>IF(($G$4-Lähteandmed!$H$45*(Kraadpäevad!$G$4-Kraadpäevad!C5192))&gt;Lähteandmed!$I$45,($G$4-Lähteandmed!$H$45*(Kraadpäevad!$G$4-Kraadpäevad!C5192)),Lähteandmed!$I$45)</f>
        <v/>
      </c>
      <c r="N5192" s="114">
        <f>IFERROR(($G$4-M5192)/($G$4-C5192),Lähteandmed!$H$45)</f>
        <v>0</v>
      </c>
      <c r="O5192" s="276">
        <f t="shared" si="163"/>
        <v>17.3</v>
      </c>
      <c r="P5192" s="276">
        <f>IF(O5192&lt;($G$6-1),Lähteandmed!$E$45*1.2*1.005*(($G$6-1)-O5192),0)</f>
        <v>0</v>
      </c>
    </row>
    <row r="5193" spans="2:16">
      <c r="B5193" s="113">
        <v>5189</v>
      </c>
      <c r="C5193" s="113">
        <v>17.100000000000001</v>
      </c>
      <c r="D5193" s="276" t="str">
        <f t="shared" si="162"/>
        <v>0</v>
      </c>
      <c r="L5193" s="114">
        <f>IF(C5193&lt;$G$6,Lähteandmed!$E$45*1.2*1.005*($G$6-O5193),0)</f>
        <v>1.5773032799999973</v>
      </c>
      <c r="M5193" s="276" t="str">
        <f>IF(($G$4-Lähteandmed!$H$45*(Kraadpäevad!$G$4-Kraadpäevad!C5193))&gt;Lähteandmed!$I$45,($G$4-Lähteandmed!$H$45*(Kraadpäevad!$G$4-Kraadpäevad!C5193)),Lähteandmed!$I$45)</f>
        <v/>
      </c>
      <c r="N5193" s="114">
        <f>IFERROR(($G$4-M5193)/($G$4-C5193),Lähteandmed!$H$45)</f>
        <v>0</v>
      </c>
      <c r="O5193" s="276">
        <f t="shared" si="163"/>
        <v>17.100000000000001</v>
      </c>
      <c r="P5193" s="276">
        <f>IF(O5193&lt;($G$6-1),Lähteandmed!$E$45*1.2*1.005*(($G$6-1)-O5193),0)</f>
        <v>0</v>
      </c>
    </row>
    <row r="5194" spans="2:16">
      <c r="B5194" s="113">
        <v>5190</v>
      </c>
      <c r="C5194" s="113">
        <v>16.899999999999999</v>
      </c>
      <c r="D5194" s="276" t="str">
        <f t="shared" si="162"/>
        <v>0</v>
      </c>
      <c r="L5194" s="114">
        <f>IF(C5194&lt;$G$6,Lähteandmed!$E$45*1.2*1.005*($G$6-O5194),0)</f>
        <v>1.9278151200000024</v>
      </c>
      <c r="M5194" s="276" t="str">
        <f>IF(($G$4-Lähteandmed!$H$45*(Kraadpäevad!$G$4-Kraadpäevad!C5194))&gt;Lähteandmed!$I$45,($G$4-Lähteandmed!$H$45*(Kraadpäevad!$G$4-Kraadpäevad!C5194)),Lähteandmed!$I$45)</f>
        <v/>
      </c>
      <c r="N5194" s="114">
        <f>IFERROR(($G$4-M5194)/($G$4-C5194),Lähteandmed!$H$45)</f>
        <v>0</v>
      </c>
      <c r="O5194" s="276">
        <f t="shared" si="163"/>
        <v>16.899999999999999</v>
      </c>
      <c r="P5194" s="276">
        <f>IF(O5194&lt;($G$6-1),Lähteandmed!$E$45*1.2*1.005*(($G$6-1)-O5194),0)</f>
        <v>0.17525592000000248</v>
      </c>
    </row>
    <row r="5195" spans="2:16">
      <c r="B5195" s="113">
        <v>5191</v>
      </c>
      <c r="C5195" s="113">
        <v>17.600000000000001</v>
      </c>
      <c r="D5195" s="276" t="str">
        <f t="shared" si="162"/>
        <v>0</v>
      </c>
      <c r="L5195" s="114">
        <f>IF(C5195&lt;$G$6,Lähteandmed!$E$45*1.2*1.005*($G$6-O5195),0)</f>
        <v>0.70102367999999748</v>
      </c>
      <c r="M5195" s="276" t="str">
        <f>IF(($G$4-Lähteandmed!$H$45*(Kraadpäevad!$G$4-Kraadpäevad!C5195))&gt;Lähteandmed!$I$45,($G$4-Lähteandmed!$H$45*(Kraadpäevad!$G$4-Kraadpäevad!C5195)),Lähteandmed!$I$45)</f>
        <v/>
      </c>
      <c r="N5195" s="114">
        <f>IFERROR(($G$4-M5195)/($G$4-C5195),Lähteandmed!$H$45)</f>
        <v>0</v>
      </c>
      <c r="O5195" s="276">
        <f t="shared" si="163"/>
        <v>17.600000000000001</v>
      </c>
      <c r="P5195" s="276">
        <f>IF(O5195&lt;($G$6-1),Lähteandmed!$E$45*1.2*1.005*(($G$6-1)-O5195),0)</f>
        <v>0</v>
      </c>
    </row>
    <row r="5196" spans="2:16">
      <c r="B5196" s="113">
        <v>5192</v>
      </c>
      <c r="C5196" s="113">
        <v>18.399999999999999</v>
      </c>
      <c r="D5196" s="276" t="str">
        <f t="shared" si="162"/>
        <v>0</v>
      </c>
      <c r="L5196" s="114">
        <f>IF(C5196&lt;$G$6,Lähteandmed!$E$45*1.2*1.005*($G$6-O5196),0)</f>
        <v>0</v>
      </c>
      <c r="M5196" s="276" t="str">
        <f>IF(($G$4-Lähteandmed!$H$45*(Kraadpäevad!$G$4-Kraadpäevad!C5196))&gt;Lähteandmed!$I$45,($G$4-Lähteandmed!$H$45*(Kraadpäevad!$G$4-Kraadpäevad!C5196)),Lähteandmed!$I$45)</f>
        <v/>
      </c>
      <c r="N5196" s="114">
        <f>IFERROR(($G$4-M5196)/($G$4-C5196),Lähteandmed!$H$45)</f>
        <v>0</v>
      </c>
      <c r="O5196" s="276">
        <f t="shared" si="163"/>
        <v>18.399999999999999</v>
      </c>
      <c r="P5196" s="276">
        <f>IF(O5196&lt;($G$6-1),Lähteandmed!$E$45*1.2*1.005*(($G$6-1)-O5196),0)</f>
        <v>0</v>
      </c>
    </row>
    <row r="5197" spans="2:16">
      <c r="B5197" s="113">
        <v>5193</v>
      </c>
      <c r="C5197" s="113">
        <v>19.100000000000001</v>
      </c>
      <c r="D5197" s="276" t="str">
        <f t="shared" si="162"/>
        <v>0</v>
      </c>
      <c r="L5197" s="114">
        <f>IF(C5197&lt;$G$6,Lähteandmed!$E$45*1.2*1.005*($G$6-O5197),0)</f>
        <v>0</v>
      </c>
      <c r="M5197" s="276" t="str">
        <f>IF(($G$4-Lähteandmed!$H$45*(Kraadpäevad!$G$4-Kraadpäevad!C5197))&gt;Lähteandmed!$I$45,($G$4-Lähteandmed!$H$45*(Kraadpäevad!$G$4-Kraadpäevad!C5197)),Lähteandmed!$I$45)</f>
        <v/>
      </c>
      <c r="N5197" s="114">
        <f>IFERROR(($G$4-M5197)/($G$4-C5197),Lähteandmed!$H$45)</f>
        <v>0</v>
      </c>
      <c r="O5197" s="276">
        <f t="shared" si="163"/>
        <v>19.100000000000001</v>
      </c>
      <c r="P5197" s="276">
        <f>IF(O5197&lt;($G$6-1),Lähteandmed!$E$45*1.2*1.005*(($G$6-1)-O5197),0)</f>
        <v>0</v>
      </c>
    </row>
    <row r="5198" spans="2:16">
      <c r="B5198" s="113">
        <v>5194</v>
      </c>
      <c r="C5198" s="113">
        <v>20.9</v>
      </c>
      <c r="D5198" s="276" t="str">
        <f t="shared" si="162"/>
        <v>0</v>
      </c>
      <c r="L5198" s="114">
        <f>IF(C5198&lt;$G$6,Lähteandmed!$E$45*1.2*1.005*($G$6-O5198),0)</f>
        <v>0</v>
      </c>
      <c r="M5198" s="276" t="str">
        <f>IF(($G$4-Lähteandmed!$H$45*(Kraadpäevad!$G$4-Kraadpäevad!C5198))&gt;Lähteandmed!$I$45,($G$4-Lähteandmed!$H$45*(Kraadpäevad!$G$4-Kraadpäevad!C5198)),Lähteandmed!$I$45)</f>
        <v/>
      </c>
      <c r="N5198" s="114">
        <f>IFERROR(($G$4-M5198)/($G$4-C5198),Lähteandmed!$H$45)</f>
        <v>0</v>
      </c>
      <c r="O5198" s="276">
        <f t="shared" si="163"/>
        <v>20.9</v>
      </c>
      <c r="P5198" s="276">
        <f>IF(O5198&lt;($G$6-1),Lähteandmed!$E$45*1.2*1.005*(($G$6-1)-O5198),0)</f>
        <v>0</v>
      </c>
    </row>
    <row r="5199" spans="2:16">
      <c r="B5199" s="113">
        <v>5195</v>
      </c>
      <c r="C5199" s="113">
        <v>22.6</v>
      </c>
      <c r="D5199" s="276" t="str">
        <f t="shared" si="162"/>
        <v>0</v>
      </c>
      <c r="L5199" s="114">
        <f>IF(C5199&lt;$G$6,Lähteandmed!$E$45*1.2*1.005*($G$6-O5199),0)</f>
        <v>0</v>
      </c>
      <c r="M5199" s="276" t="str">
        <f>IF(($G$4-Lähteandmed!$H$45*(Kraadpäevad!$G$4-Kraadpäevad!C5199))&gt;Lähteandmed!$I$45,($G$4-Lähteandmed!$H$45*(Kraadpäevad!$G$4-Kraadpäevad!C5199)),Lähteandmed!$I$45)</f>
        <v/>
      </c>
      <c r="N5199" s="114">
        <f>IFERROR(($G$4-M5199)/($G$4-C5199),Lähteandmed!$H$45)</f>
        <v>0</v>
      </c>
      <c r="O5199" s="276">
        <f t="shared" si="163"/>
        <v>22.6</v>
      </c>
      <c r="P5199" s="276">
        <f>IF(O5199&lt;($G$6-1),Lähteandmed!$E$45*1.2*1.005*(($G$6-1)-O5199),0)</f>
        <v>0</v>
      </c>
    </row>
    <row r="5200" spans="2:16">
      <c r="B5200" s="113">
        <v>5196</v>
      </c>
      <c r="C5200" s="113">
        <v>24.4</v>
      </c>
      <c r="D5200" s="276" t="str">
        <f t="shared" si="162"/>
        <v>0</v>
      </c>
      <c r="L5200" s="114">
        <f>IF(C5200&lt;$G$6,Lähteandmed!$E$45*1.2*1.005*($G$6-O5200),0)</f>
        <v>0</v>
      </c>
      <c r="M5200" s="276" t="str">
        <f>IF(($G$4-Lähteandmed!$H$45*(Kraadpäevad!$G$4-Kraadpäevad!C5200))&gt;Lähteandmed!$I$45,($G$4-Lähteandmed!$H$45*(Kraadpäevad!$G$4-Kraadpäevad!C5200)),Lähteandmed!$I$45)</f>
        <v/>
      </c>
      <c r="N5200" s="114">
        <f>IFERROR(($G$4-M5200)/($G$4-C5200),Lähteandmed!$H$45)</f>
        <v>0</v>
      </c>
      <c r="O5200" s="276">
        <f t="shared" si="163"/>
        <v>24.4</v>
      </c>
      <c r="P5200" s="276">
        <f>IF(O5200&lt;($G$6-1),Lähteandmed!$E$45*1.2*1.005*(($G$6-1)-O5200),0)</f>
        <v>0</v>
      </c>
    </row>
    <row r="5201" spans="2:16">
      <c r="B5201" s="113">
        <v>5197</v>
      </c>
      <c r="C5201" s="113">
        <v>25.3</v>
      </c>
      <c r="D5201" s="276" t="str">
        <f t="shared" si="162"/>
        <v>0</v>
      </c>
      <c r="L5201" s="114">
        <f>IF(C5201&lt;$G$6,Lähteandmed!$E$45*1.2*1.005*($G$6-O5201),0)</f>
        <v>0</v>
      </c>
      <c r="M5201" s="276" t="str">
        <f>IF(($G$4-Lähteandmed!$H$45*(Kraadpäevad!$G$4-Kraadpäevad!C5201))&gt;Lähteandmed!$I$45,($G$4-Lähteandmed!$H$45*(Kraadpäevad!$G$4-Kraadpäevad!C5201)),Lähteandmed!$I$45)</f>
        <v/>
      </c>
      <c r="N5201" s="114">
        <f>IFERROR(($G$4-M5201)/($G$4-C5201),Lähteandmed!$H$45)</f>
        <v>0</v>
      </c>
      <c r="O5201" s="276">
        <f t="shared" si="163"/>
        <v>25.3</v>
      </c>
      <c r="P5201" s="276">
        <f>IF(O5201&lt;($G$6-1),Lähteandmed!$E$45*1.2*1.005*(($G$6-1)-O5201),0)</f>
        <v>0</v>
      </c>
    </row>
    <row r="5202" spans="2:16">
      <c r="B5202" s="113">
        <v>5198</v>
      </c>
      <c r="C5202" s="113">
        <v>26.3</v>
      </c>
      <c r="D5202" s="276" t="str">
        <f t="shared" si="162"/>
        <v>0</v>
      </c>
      <c r="L5202" s="114">
        <f>IF(C5202&lt;$G$6,Lähteandmed!$E$45*1.2*1.005*($G$6-O5202),0)</f>
        <v>0</v>
      </c>
      <c r="M5202" s="276" t="str">
        <f>IF(($G$4-Lähteandmed!$H$45*(Kraadpäevad!$G$4-Kraadpäevad!C5202))&gt;Lähteandmed!$I$45,($G$4-Lähteandmed!$H$45*(Kraadpäevad!$G$4-Kraadpäevad!C5202)),Lähteandmed!$I$45)</f>
        <v/>
      </c>
      <c r="N5202" s="114">
        <f>IFERROR(($G$4-M5202)/($G$4-C5202),Lähteandmed!$H$45)</f>
        <v>0</v>
      </c>
      <c r="O5202" s="276">
        <f t="shared" si="163"/>
        <v>26.3</v>
      </c>
      <c r="P5202" s="276">
        <f>IF(O5202&lt;($G$6-1),Lähteandmed!$E$45*1.2*1.005*(($G$6-1)-O5202),0)</f>
        <v>0</v>
      </c>
    </row>
    <row r="5203" spans="2:16">
      <c r="B5203" s="113">
        <v>5199</v>
      </c>
      <c r="C5203" s="113">
        <v>27.2</v>
      </c>
      <c r="D5203" s="276" t="str">
        <f t="shared" si="162"/>
        <v>0</v>
      </c>
      <c r="L5203" s="114">
        <f>IF(C5203&lt;$G$6,Lähteandmed!$E$45*1.2*1.005*($G$6-O5203),0)</f>
        <v>0</v>
      </c>
      <c r="M5203" s="276" t="str">
        <f>IF(($G$4-Lähteandmed!$H$45*(Kraadpäevad!$G$4-Kraadpäevad!C5203))&gt;Lähteandmed!$I$45,($G$4-Lähteandmed!$H$45*(Kraadpäevad!$G$4-Kraadpäevad!C5203)),Lähteandmed!$I$45)</f>
        <v/>
      </c>
      <c r="N5203" s="114">
        <f>IFERROR(($G$4-M5203)/($G$4-C5203),Lähteandmed!$H$45)</f>
        <v>0</v>
      </c>
      <c r="O5203" s="276">
        <f t="shared" si="163"/>
        <v>27.2</v>
      </c>
      <c r="P5203" s="276">
        <f>IF(O5203&lt;($G$6-1),Lähteandmed!$E$45*1.2*1.005*(($G$6-1)-O5203),0)</f>
        <v>0</v>
      </c>
    </row>
    <row r="5204" spans="2:16">
      <c r="B5204" s="113">
        <v>5200</v>
      </c>
      <c r="C5204" s="113">
        <v>27</v>
      </c>
      <c r="D5204" s="276" t="str">
        <f t="shared" si="162"/>
        <v>0</v>
      </c>
      <c r="L5204" s="114">
        <f>IF(C5204&lt;$G$6,Lähteandmed!$E$45*1.2*1.005*($G$6-O5204),0)</f>
        <v>0</v>
      </c>
      <c r="M5204" s="276" t="str">
        <f>IF(($G$4-Lähteandmed!$H$45*(Kraadpäevad!$G$4-Kraadpäevad!C5204))&gt;Lähteandmed!$I$45,($G$4-Lähteandmed!$H$45*(Kraadpäevad!$G$4-Kraadpäevad!C5204)),Lähteandmed!$I$45)</f>
        <v/>
      </c>
      <c r="N5204" s="114">
        <f>IFERROR(($G$4-M5204)/($G$4-C5204),Lähteandmed!$H$45)</f>
        <v>0</v>
      </c>
      <c r="O5204" s="276">
        <f t="shared" si="163"/>
        <v>27</v>
      </c>
      <c r="P5204" s="276">
        <f>IF(O5204&lt;($G$6-1),Lähteandmed!$E$45*1.2*1.005*(($G$6-1)-O5204),0)</f>
        <v>0</v>
      </c>
    </row>
    <row r="5205" spans="2:16">
      <c r="B5205" s="113">
        <v>5201</v>
      </c>
      <c r="C5205" s="113">
        <v>26.9</v>
      </c>
      <c r="D5205" s="276" t="str">
        <f t="shared" si="162"/>
        <v>0</v>
      </c>
      <c r="L5205" s="114">
        <f>IF(C5205&lt;$G$6,Lähteandmed!$E$45*1.2*1.005*($G$6-O5205),0)</f>
        <v>0</v>
      </c>
      <c r="M5205" s="276" t="str">
        <f>IF(($G$4-Lähteandmed!$H$45*(Kraadpäevad!$G$4-Kraadpäevad!C5205))&gt;Lähteandmed!$I$45,($G$4-Lähteandmed!$H$45*(Kraadpäevad!$G$4-Kraadpäevad!C5205)),Lähteandmed!$I$45)</f>
        <v/>
      </c>
      <c r="N5205" s="114">
        <f>IFERROR(($G$4-M5205)/($G$4-C5205),Lähteandmed!$H$45)</f>
        <v>0</v>
      </c>
      <c r="O5205" s="276">
        <f t="shared" si="163"/>
        <v>26.9</v>
      </c>
      <c r="P5205" s="276">
        <f>IF(O5205&lt;($G$6-1),Lähteandmed!$E$45*1.2*1.005*(($G$6-1)-O5205),0)</f>
        <v>0</v>
      </c>
    </row>
    <row r="5206" spans="2:16">
      <c r="B5206" s="113">
        <v>5202</v>
      </c>
      <c r="C5206" s="113">
        <v>26.7</v>
      </c>
      <c r="D5206" s="276" t="str">
        <f t="shared" si="162"/>
        <v>0</v>
      </c>
      <c r="L5206" s="114">
        <f>IF(C5206&lt;$G$6,Lähteandmed!$E$45*1.2*1.005*($G$6-O5206),0)</f>
        <v>0</v>
      </c>
      <c r="M5206" s="276" t="str">
        <f>IF(($G$4-Lähteandmed!$H$45*(Kraadpäevad!$G$4-Kraadpäevad!C5206))&gt;Lähteandmed!$I$45,($G$4-Lähteandmed!$H$45*(Kraadpäevad!$G$4-Kraadpäevad!C5206)),Lähteandmed!$I$45)</f>
        <v/>
      </c>
      <c r="N5206" s="114">
        <f>IFERROR(($G$4-M5206)/($G$4-C5206),Lähteandmed!$H$45)</f>
        <v>0</v>
      </c>
      <c r="O5206" s="276">
        <f t="shared" si="163"/>
        <v>26.7</v>
      </c>
      <c r="P5206" s="276">
        <f>IF(O5206&lt;($G$6-1),Lähteandmed!$E$45*1.2*1.005*(($G$6-1)-O5206),0)</f>
        <v>0</v>
      </c>
    </row>
    <row r="5207" spans="2:16">
      <c r="B5207" s="113">
        <v>5203</v>
      </c>
      <c r="C5207" s="113">
        <v>25.5</v>
      </c>
      <c r="D5207" s="276" t="str">
        <f t="shared" si="162"/>
        <v>0</v>
      </c>
      <c r="L5207" s="114">
        <f>IF(C5207&lt;$G$6,Lähteandmed!$E$45*1.2*1.005*($G$6-O5207),0)</f>
        <v>0</v>
      </c>
      <c r="M5207" s="276" t="str">
        <f>IF(($G$4-Lähteandmed!$H$45*(Kraadpäevad!$G$4-Kraadpäevad!C5207))&gt;Lähteandmed!$I$45,($G$4-Lähteandmed!$H$45*(Kraadpäevad!$G$4-Kraadpäevad!C5207)),Lähteandmed!$I$45)</f>
        <v/>
      </c>
      <c r="N5207" s="114">
        <f>IFERROR(($G$4-M5207)/($G$4-C5207),Lähteandmed!$H$45)</f>
        <v>0</v>
      </c>
      <c r="O5207" s="276">
        <f t="shared" si="163"/>
        <v>25.5</v>
      </c>
      <c r="P5207" s="276">
        <f>IF(O5207&lt;($G$6-1),Lähteandmed!$E$45*1.2*1.005*(($G$6-1)-O5207),0)</f>
        <v>0</v>
      </c>
    </row>
    <row r="5208" spans="2:16">
      <c r="B5208" s="113">
        <v>5204</v>
      </c>
      <c r="C5208" s="113">
        <v>24.2</v>
      </c>
      <c r="D5208" s="276" t="str">
        <f t="shared" si="162"/>
        <v>0</v>
      </c>
      <c r="L5208" s="114">
        <f>IF(C5208&lt;$G$6,Lähteandmed!$E$45*1.2*1.005*($G$6-O5208),0)</f>
        <v>0</v>
      </c>
      <c r="M5208" s="276" t="str">
        <f>IF(($G$4-Lähteandmed!$H$45*(Kraadpäevad!$G$4-Kraadpäevad!C5208))&gt;Lähteandmed!$I$45,($G$4-Lähteandmed!$H$45*(Kraadpäevad!$G$4-Kraadpäevad!C5208)),Lähteandmed!$I$45)</f>
        <v/>
      </c>
      <c r="N5208" s="114">
        <f>IFERROR(($G$4-M5208)/($G$4-C5208),Lähteandmed!$H$45)</f>
        <v>0</v>
      </c>
      <c r="O5208" s="276">
        <f t="shared" si="163"/>
        <v>24.2</v>
      </c>
      <c r="P5208" s="276">
        <f>IF(O5208&lt;($G$6-1),Lähteandmed!$E$45*1.2*1.005*(($G$6-1)-O5208),0)</f>
        <v>0</v>
      </c>
    </row>
    <row r="5209" spans="2:16">
      <c r="B5209" s="113">
        <v>5205</v>
      </c>
      <c r="C5209" s="113">
        <v>23</v>
      </c>
      <c r="D5209" s="276" t="str">
        <f t="shared" si="162"/>
        <v>0</v>
      </c>
      <c r="L5209" s="114">
        <f>IF(C5209&lt;$G$6,Lähteandmed!$E$45*1.2*1.005*($G$6-O5209),0)</f>
        <v>0</v>
      </c>
      <c r="M5209" s="276" t="str">
        <f>IF(($G$4-Lähteandmed!$H$45*(Kraadpäevad!$G$4-Kraadpäevad!C5209))&gt;Lähteandmed!$I$45,($G$4-Lähteandmed!$H$45*(Kraadpäevad!$G$4-Kraadpäevad!C5209)),Lähteandmed!$I$45)</f>
        <v/>
      </c>
      <c r="N5209" s="114">
        <f>IFERROR(($G$4-M5209)/($G$4-C5209),Lähteandmed!$H$45)</f>
        <v>0</v>
      </c>
      <c r="O5209" s="276">
        <f t="shared" si="163"/>
        <v>23</v>
      </c>
      <c r="P5209" s="276">
        <f>IF(O5209&lt;($G$6-1),Lähteandmed!$E$45*1.2*1.005*(($G$6-1)-O5209),0)</f>
        <v>0</v>
      </c>
    </row>
    <row r="5210" spans="2:16">
      <c r="B5210" s="113">
        <v>5206</v>
      </c>
      <c r="C5210" s="113">
        <v>22.8</v>
      </c>
      <c r="D5210" s="276" t="str">
        <f t="shared" si="162"/>
        <v>0</v>
      </c>
      <c r="L5210" s="114">
        <f>IF(C5210&lt;$G$6,Lähteandmed!$E$45*1.2*1.005*($G$6-O5210),0)</f>
        <v>0</v>
      </c>
      <c r="M5210" s="276" t="str">
        <f>IF(($G$4-Lähteandmed!$H$45*(Kraadpäevad!$G$4-Kraadpäevad!C5210))&gt;Lähteandmed!$I$45,($G$4-Lähteandmed!$H$45*(Kraadpäevad!$G$4-Kraadpäevad!C5210)),Lähteandmed!$I$45)</f>
        <v/>
      </c>
      <c r="N5210" s="114">
        <f>IFERROR(($G$4-M5210)/($G$4-C5210),Lähteandmed!$H$45)</f>
        <v>0</v>
      </c>
      <c r="O5210" s="276">
        <f t="shared" si="163"/>
        <v>22.8</v>
      </c>
      <c r="P5210" s="276">
        <f>IF(O5210&lt;($G$6-1),Lähteandmed!$E$45*1.2*1.005*(($G$6-1)-O5210),0)</f>
        <v>0</v>
      </c>
    </row>
    <row r="5211" spans="2:16">
      <c r="B5211" s="113">
        <v>5207</v>
      </c>
      <c r="C5211" s="113">
        <v>22.6</v>
      </c>
      <c r="D5211" s="276" t="str">
        <f t="shared" si="162"/>
        <v>0</v>
      </c>
      <c r="L5211" s="114">
        <f>IF(C5211&lt;$G$6,Lähteandmed!$E$45*1.2*1.005*($G$6-O5211),0)</f>
        <v>0</v>
      </c>
      <c r="M5211" s="276" t="str">
        <f>IF(($G$4-Lähteandmed!$H$45*(Kraadpäevad!$G$4-Kraadpäevad!C5211))&gt;Lähteandmed!$I$45,($G$4-Lähteandmed!$H$45*(Kraadpäevad!$G$4-Kraadpäevad!C5211)),Lähteandmed!$I$45)</f>
        <v/>
      </c>
      <c r="N5211" s="114">
        <f>IFERROR(($G$4-M5211)/($G$4-C5211),Lähteandmed!$H$45)</f>
        <v>0</v>
      </c>
      <c r="O5211" s="276">
        <f t="shared" si="163"/>
        <v>22.6</v>
      </c>
      <c r="P5211" s="276">
        <f>IF(O5211&lt;($G$6-1),Lähteandmed!$E$45*1.2*1.005*(($G$6-1)-O5211),0)</f>
        <v>0</v>
      </c>
    </row>
    <row r="5212" spans="2:16">
      <c r="B5212" s="113">
        <v>5208</v>
      </c>
      <c r="C5212" s="113">
        <v>22.4</v>
      </c>
      <c r="D5212" s="276" t="str">
        <f t="shared" si="162"/>
        <v>0</v>
      </c>
      <c r="L5212" s="114">
        <f>IF(C5212&lt;$G$6,Lähteandmed!$E$45*1.2*1.005*($G$6-O5212),0)</f>
        <v>0</v>
      </c>
      <c r="M5212" s="276" t="str">
        <f>IF(($G$4-Lähteandmed!$H$45*(Kraadpäevad!$G$4-Kraadpäevad!C5212))&gt;Lähteandmed!$I$45,($G$4-Lähteandmed!$H$45*(Kraadpäevad!$G$4-Kraadpäevad!C5212)),Lähteandmed!$I$45)</f>
        <v/>
      </c>
      <c r="N5212" s="114">
        <f>IFERROR(($G$4-M5212)/($G$4-C5212),Lähteandmed!$H$45)</f>
        <v>0</v>
      </c>
      <c r="O5212" s="276">
        <f t="shared" si="163"/>
        <v>22.4</v>
      </c>
      <c r="P5212" s="276">
        <f>IF(O5212&lt;($G$6-1),Lähteandmed!$E$45*1.2*1.005*(($G$6-1)-O5212),0)</f>
        <v>0</v>
      </c>
    </row>
    <row r="5213" spans="2:16">
      <c r="B5213" s="113">
        <v>5209</v>
      </c>
      <c r="C5213" s="113">
        <v>21.8</v>
      </c>
      <c r="D5213" s="276" t="str">
        <f t="shared" si="162"/>
        <v>0</v>
      </c>
      <c r="L5213" s="114">
        <f>IF(C5213&lt;$G$6,Lähteandmed!$E$45*1.2*1.005*($G$6-O5213),0)</f>
        <v>0</v>
      </c>
      <c r="M5213" s="276" t="str">
        <f>IF(($G$4-Lähteandmed!$H$45*(Kraadpäevad!$G$4-Kraadpäevad!C5213))&gt;Lähteandmed!$I$45,($G$4-Lähteandmed!$H$45*(Kraadpäevad!$G$4-Kraadpäevad!C5213)),Lähteandmed!$I$45)</f>
        <v/>
      </c>
      <c r="N5213" s="114">
        <f>IFERROR(($G$4-M5213)/($G$4-C5213),Lähteandmed!$H$45)</f>
        <v>0</v>
      </c>
      <c r="O5213" s="276">
        <f t="shared" si="163"/>
        <v>21.8</v>
      </c>
      <c r="P5213" s="276">
        <f>IF(O5213&lt;($G$6-1),Lähteandmed!$E$45*1.2*1.005*(($G$6-1)-O5213),0)</f>
        <v>0</v>
      </c>
    </row>
    <row r="5214" spans="2:16">
      <c r="B5214" s="113">
        <v>5210</v>
      </c>
      <c r="C5214" s="113">
        <v>21.3</v>
      </c>
      <c r="D5214" s="276" t="str">
        <f t="shared" si="162"/>
        <v>0</v>
      </c>
      <c r="L5214" s="114">
        <f>IF(C5214&lt;$G$6,Lähteandmed!$E$45*1.2*1.005*($G$6-O5214),0)</f>
        <v>0</v>
      </c>
      <c r="M5214" s="276" t="str">
        <f>IF(($G$4-Lähteandmed!$H$45*(Kraadpäevad!$G$4-Kraadpäevad!C5214))&gt;Lähteandmed!$I$45,($G$4-Lähteandmed!$H$45*(Kraadpäevad!$G$4-Kraadpäevad!C5214)),Lähteandmed!$I$45)</f>
        <v/>
      </c>
      <c r="N5214" s="114">
        <f>IFERROR(($G$4-M5214)/($G$4-C5214),Lähteandmed!$H$45)</f>
        <v>0</v>
      </c>
      <c r="O5214" s="276">
        <f t="shared" si="163"/>
        <v>21.3</v>
      </c>
      <c r="P5214" s="276">
        <f>IF(O5214&lt;($G$6-1),Lähteandmed!$E$45*1.2*1.005*(($G$6-1)-O5214),0)</f>
        <v>0</v>
      </c>
    </row>
    <row r="5215" spans="2:16">
      <c r="B5215" s="113">
        <v>5211</v>
      </c>
      <c r="C5215" s="113">
        <v>20.7</v>
      </c>
      <c r="D5215" s="276" t="str">
        <f t="shared" si="162"/>
        <v>0</v>
      </c>
      <c r="L5215" s="114">
        <f>IF(C5215&lt;$G$6,Lähteandmed!$E$45*1.2*1.005*($G$6-O5215),0)</f>
        <v>0</v>
      </c>
      <c r="M5215" s="276" t="str">
        <f>IF(($G$4-Lähteandmed!$H$45*(Kraadpäevad!$G$4-Kraadpäevad!C5215))&gt;Lähteandmed!$I$45,($G$4-Lähteandmed!$H$45*(Kraadpäevad!$G$4-Kraadpäevad!C5215)),Lähteandmed!$I$45)</f>
        <v/>
      </c>
      <c r="N5215" s="114">
        <f>IFERROR(($G$4-M5215)/($G$4-C5215),Lähteandmed!$H$45)</f>
        <v>0</v>
      </c>
      <c r="O5215" s="276">
        <f t="shared" si="163"/>
        <v>20.7</v>
      </c>
      <c r="P5215" s="276">
        <f>IF(O5215&lt;($G$6-1),Lähteandmed!$E$45*1.2*1.005*(($G$6-1)-O5215),0)</f>
        <v>0</v>
      </c>
    </row>
    <row r="5216" spans="2:16">
      <c r="B5216" s="113">
        <v>5212</v>
      </c>
      <c r="C5216" s="113">
        <v>19.3</v>
      </c>
      <c r="D5216" s="276" t="str">
        <f t="shared" si="162"/>
        <v>0</v>
      </c>
      <c r="L5216" s="114">
        <f>IF(C5216&lt;$G$6,Lähteandmed!$E$45*1.2*1.005*($G$6-O5216),0)</f>
        <v>0</v>
      </c>
      <c r="M5216" s="276" t="str">
        <f>IF(($G$4-Lähteandmed!$H$45*(Kraadpäevad!$G$4-Kraadpäevad!C5216))&gt;Lähteandmed!$I$45,($G$4-Lähteandmed!$H$45*(Kraadpäevad!$G$4-Kraadpäevad!C5216)),Lähteandmed!$I$45)</f>
        <v/>
      </c>
      <c r="N5216" s="114">
        <f>IFERROR(($G$4-M5216)/($G$4-C5216),Lähteandmed!$H$45)</f>
        <v>0</v>
      </c>
      <c r="O5216" s="276">
        <f t="shared" si="163"/>
        <v>19.3</v>
      </c>
      <c r="P5216" s="276">
        <f>IF(O5216&lt;($G$6-1),Lähteandmed!$E$45*1.2*1.005*(($G$6-1)-O5216),0)</f>
        <v>0</v>
      </c>
    </row>
    <row r="5217" spans="2:16">
      <c r="B5217" s="113">
        <v>5213</v>
      </c>
      <c r="C5217" s="113">
        <v>17.899999999999999</v>
      </c>
      <c r="D5217" s="276" t="str">
        <f t="shared" si="162"/>
        <v>0</v>
      </c>
      <c r="L5217" s="114">
        <f>IF(C5217&lt;$G$6,Lähteandmed!$E$45*1.2*1.005*($G$6-O5217),0)</f>
        <v>0.17525592000000248</v>
      </c>
      <c r="M5217" s="276" t="str">
        <f>IF(($G$4-Lähteandmed!$H$45*(Kraadpäevad!$G$4-Kraadpäevad!C5217))&gt;Lähteandmed!$I$45,($G$4-Lähteandmed!$H$45*(Kraadpäevad!$G$4-Kraadpäevad!C5217)),Lähteandmed!$I$45)</f>
        <v/>
      </c>
      <c r="N5217" s="114">
        <f>IFERROR(($G$4-M5217)/($G$4-C5217),Lähteandmed!$H$45)</f>
        <v>0</v>
      </c>
      <c r="O5217" s="276">
        <f t="shared" si="163"/>
        <v>17.899999999999999</v>
      </c>
      <c r="P5217" s="276">
        <f>IF(O5217&lt;($G$6-1),Lähteandmed!$E$45*1.2*1.005*(($G$6-1)-O5217),0)</f>
        <v>0</v>
      </c>
    </row>
    <row r="5218" spans="2:16">
      <c r="B5218" s="113">
        <v>5214</v>
      </c>
      <c r="C5218" s="113">
        <v>16.5</v>
      </c>
      <c r="D5218" s="276" t="str">
        <f t="shared" si="162"/>
        <v>0</v>
      </c>
      <c r="L5218" s="114">
        <f>IF(C5218&lt;$G$6,Lähteandmed!$E$45*1.2*1.005*($G$6-O5218),0)</f>
        <v>2.6288387999999996</v>
      </c>
      <c r="M5218" s="276" t="str">
        <f>IF(($G$4-Lähteandmed!$H$45*(Kraadpäevad!$G$4-Kraadpäevad!C5218))&gt;Lähteandmed!$I$45,($G$4-Lähteandmed!$H$45*(Kraadpäevad!$G$4-Kraadpäevad!C5218)),Lähteandmed!$I$45)</f>
        <v/>
      </c>
      <c r="N5218" s="114">
        <f>IFERROR(($G$4-M5218)/($G$4-C5218),Lähteandmed!$H$45)</f>
        <v>0</v>
      </c>
      <c r="O5218" s="276">
        <f t="shared" si="163"/>
        <v>16.5</v>
      </c>
      <c r="P5218" s="276">
        <f>IF(O5218&lt;($G$6-1),Lähteandmed!$E$45*1.2*1.005*(($G$6-1)-O5218),0)</f>
        <v>0.87627959999999994</v>
      </c>
    </row>
    <row r="5219" spans="2:16">
      <c r="B5219" s="113">
        <v>5215</v>
      </c>
      <c r="C5219" s="113">
        <v>16.8</v>
      </c>
      <c r="D5219" s="276" t="str">
        <f t="shared" si="162"/>
        <v>0</v>
      </c>
      <c r="L5219" s="114">
        <f>IF(C5219&lt;$G$6,Lähteandmed!$E$45*1.2*1.005*($G$6-O5219),0)</f>
        <v>2.1030710399999988</v>
      </c>
      <c r="M5219" s="276" t="str">
        <f>IF(($G$4-Lähteandmed!$H$45*(Kraadpäevad!$G$4-Kraadpäevad!C5219))&gt;Lähteandmed!$I$45,($G$4-Lähteandmed!$H$45*(Kraadpäevad!$G$4-Kraadpäevad!C5219)),Lähteandmed!$I$45)</f>
        <v/>
      </c>
      <c r="N5219" s="114">
        <f>IFERROR(($G$4-M5219)/($G$4-C5219),Lähteandmed!$H$45)</f>
        <v>0</v>
      </c>
      <c r="O5219" s="276">
        <f t="shared" si="163"/>
        <v>16.8</v>
      </c>
      <c r="P5219" s="276">
        <f>IF(O5219&lt;($G$6-1),Lähteandmed!$E$45*1.2*1.005*(($G$6-1)-O5219),0)</f>
        <v>0.35051183999999874</v>
      </c>
    </row>
    <row r="5220" spans="2:16">
      <c r="B5220" s="113">
        <v>5216</v>
      </c>
      <c r="C5220" s="113">
        <v>17.100000000000001</v>
      </c>
      <c r="D5220" s="276" t="str">
        <f t="shared" si="162"/>
        <v>0</v>
      </c>
      <c r="L5220" s="114">
        <f>IF(C5220&lt;$G$6,Lähteandmed!$E$45*1.2*1.005*($G$6-O5220),0)</f>
        <v>1.5773032799999973</v>
      </c>
      <c r="M5220" s="276" t="str">
        <f>IF(($G$4-Lähteandmed!$H$45*(Kraadpäevad!$G$4-Kraadpäevad!C5220))&gt;Lähteandmed!$I$45,($G$4-Lähteandmed!$H$45*(Kraadpäevad!$G$4-Kraadpäevad!C5220)),Lähteandmed!$I$45)</f>
        <v/>
      </c>
      <c r="N5220" s="114">
        <f>IFERROR(($G$4-M5220)/($G$4-C5220),Lähteandmed!$H$45)</f>
        <v>0</v>
      </c>
      <c r="O5220" s="276">
        <f t="shared" si="163"/>
        <v>17.100000000000001</v>
      </c>
      <c r="P5220" s="276">
        <f>IF(O5220&lt;($G$6-1),Lähteandmed!$E$45*1.2*1.005*(($G$6-1)-O5220),0)</f>
        <v>0</v>
      </c>
    </row>
    <row r="5221" spans="2:16">
      <c r="B5221" s="113">
        <v>5217</v>
      </c>
      <c r="C5221" s="113">
        <v>17.399999999999999</v>
      </c>
      <c r="D5221" s="276" t="str">
        <f t="shared" si="162"/>
        <v>0</v>
      </c>
      <c r="L5221" s="114">
        <f>IF(C5221&lt;$G$6,Lähteandmed!$E$45*1.2*1.005*($G$6-O5221),0)</f>
        <v>1.0515355200000025</v>
      </c>
      <c r="M5221" s="276" t="str">
        <f>IF(($G$4-Lähteandmed!$H$45*(Kraadpäevad!$G$4-Kraadpäevad!C5221))&gt;Lähteandmed!$I$45,($G$4-Lähteandmed!$H$45*(Kraadpäevad!$G$4-Kraadpäevad!C5221)),Lähteandmed!$I$45)</f>
        <v/>
      </c>
      <c r="N5221" s="114">
        <f>IFERROR(($G$4-M5221)/($G$4-C5221),Lähteandmed!$H$45)</f>
        <v>0</v>
      </c>
      <c r="O5221" s="276">
        <f t="shared" si="163"/>
        <v>17.399999999999999</v>
      </c>
      <c r="P5221" s="276">
        <f>IF(O5221&lt;($G$6-1),Lähteandmed!$E$45*1.2*1.005*(($G$6-1)-O5221),0)</f>
        <v>0</v>
      </c>
    </row>
    <row r="5222" spans="2:16">
      <c r="B5222" s="113">
        <v>5218</v>
      </c>
      <c r="C5222" s="113">
        <v>18</v>
      </c>
      <c r="D5222" s="276" t="str">
        <f t="shared" si="162"/>
        <v>0</v>
      </c>
      <c r="L5222" s="114">
        <f>IF(C5222&lt;$G$6,Lähteandmed!$E$45*1.2*1.005*($G$6-O5222),0)</f>
        <v>0</v>
      </c>
      <c r="M5222" s="276" t="str">
        <f>IF(($G$4-Lähteandmed!$H$45*(Kraadpäevad!$G$4-Kraadpäevad!C5222))&gt;Lähteandmed!$I$45,($G$4-Lähteandmed!$H$45*(Kraadpäevad!$G$4-Kraadpäevad!C5222)),Lähteandmed!$I$45)</f>
        <v/>
      </c>
      <c r="N5222" s="114">
        <f>IFERROR(($G$4-M5222)/($G$4-C5222),Lähteandmed!$H$45)</f>
        <v>0</v>
      </c>
      <c r="O5222" s="276">
        <f t="shared" si="163"/>
        <v>18</v>
      </c>
      <c r="P5222" s="276">
        <f>IF(O5222&lt;($G$6-1),Lähteandmed!$E$45*1.2*1.005*(($G$6-1)-O5222),0)</f>
        <v>0</v>
      </c>
    </row>
    <row r="5223" spans="2:16">
      <c r="B5223" s="113">
        <v>5219</v>
      </c>
      <c r="C5223" s="113">
        <v>18.7</v>
      </c>
      <c r="D5223" s="276" t="str">
        <f t="shared" si="162"/>
        <v>0</v>
      </c>
      <c r="L5223" s="114">
        <f>IF(C5223&lt;$G$6,Lähteandmed!$E$45*1.2*1.005*($G$6-O5223),0)</f>
        <v>0</v>
      </c>
      <c r="M5223" s="276" t="str">
        <f>IF(($G$4-Lähteandmed!$H$45*(Kraadpäevad!$G$4-Kraadpäevad!C5223))&gt;Lähteandmed!$I$45,($G$4-Lähteandmed!$H$45*(Kraadpäevad!$G$4-Kraadpäevad!C5223)),Lähteandmed!$I$45)</f>
        <v/>
      </c>
      <c r="N5223" s="114">
        <f>IFERROR(($G$4-M5223)/($G$4-C5223),Lähteandmed!$H$45)</f>
        <v>0</v>
      </c>
      <c r="O5223" s="276">
        <f t="shared" si="163"/>
        <v>18.7</v>
      </c>
      <c r="P5223" s="276">
        <f>IF(O5223&lt;($G$6-1),Lähteandmed!$E$45*1.2*1.005*(($G$6-1)-O5223),0)</f>
        <v>0</v>
      </c>
    </row>
    <row r="5224" spans="2:16">
      <c r="B5224" s="113">
        <v>5220</v>
      </c>
      <c r="C5224" s="113">
        <v>19.3</v>
      </c>
      <c r="D5224" s="276" t="str">
        <f t="shared" si="162"/>
        <v>0</v>
      </c>
      <c r="L5224" s="114">
        <f>IF(C5224&lt;$G$6,Lähteandmed!$E$45*1.2*1.005*($G$6-O5224),0)</f>
        <v>0</v>
      </c>
      <c r="M5224" s="276" t="str">
        <f>IF(($G$4-Lähteandmed!$H$45*(Kraadpäevad!$G$4-Kraadpäevad!C5224))&gt;Lähteandmed!$I$45,($G$4-Lähteandmed!$H$45*(Kraadpäevad!$G$4-Kraadpäevad!C5224)),Lähteandmed!$I$45)</f>
        <v/>
      </c>
      <c r="N5224" s="114">
        <f>IFERROR(($G$4-M5224)/($G$4-C5224),Lähteandmed!$H$45)</f>
        <v>0</v>
      </c>
      <c r="O5224" s="276">
        <f t="shared" si="163"/>
        <v>19.3</v>
      </c>
      <c r="P5224" s="276">
        <f>IF(O5224&lt;($G$6-1),Lähteandmed!$E$45*1.2*1.005*(($G$6-1)-O5224),0)</f>
        <v>0</v>
      </c>
    </row>
    <row r="5225" spans="2:16">
      <c r="B5225" s="113">
        <v>5221</v>
      </c>
      <c r="C5225" s="113">
        <v>19.600000000000001</v>
      </c>
      <c r="D5225" s="276" t="str">
        <f t="shared" si="162"/>
        <v>0</v>
      </c>
      <c r="L5225" s="114">
        <f>IF(C5225&lt;$G$6,Lähteandmed!$E$45*1.2*1.005*($G$6-O5225),0)</f>
        <v>0</v>
      </c>
      <c r="M5225" s="276" t="str">
        <f>IF(($G$4-Lähteandmed!$H$45*(Kraadpäevad!$G$4-Kraadpäevad!C5225))&gt;Lähteandmed!$I$45,($G$4-Lähteandmed!$H$45*(Kraadpäevad!$G$4-Kraadpäevad!C5225)),Lähteandmed!$I$45)</f>
        <v/>
      </c>
      <c r="N5225" s="114">
        <f>IFERROR(($G$4-M5225)/($G$4-C5225),Lähteandmed!$H$45)</f>
        <v>0</v>
      </c>
      <c r="O5225" s="276">
        <f t="shared" si="163"/>
        <v>19.600000000000001</v>
      </c>
      <c r="P5225" s="276">
        <f>IF(O5225&lt;($G$6-1),Lähteandmed!$E$45*1.2*1.005*(($G$6-1)-O5225),0)</f>
        <v>0</v>
      </c>
    </row>
    <row r="5226" spans="2:16">
      <c r="B5226" s="113">
        <v>5222</v>
      </c>
      <c r="C5226" s="113">
        <v>19.8</v>
      </c>
      <c r="D5226" s="276" t="str">
        <f t="shared" si="162"/>
        <v>0</v>
      </c>
      <c r="L5226" s="114">
        <f>IF(C5226&lt;$G$6,Lähteandmed!$E$45*1.2*1.005*($G$6-O5226),0)</f>
        <v>0</v>
      </c>
      <c r="M5226" s="276" t="str">
        <f>IF(($G$4-Lähteandmed!$H$45*(Kraadpäevad!$G$4-Kraadpäevad!C5226))&gt;Lähteandmed!$I$45,($G$4-Lähteandmed!$H$45*(Kraadpäevad!$G$4-Kraadpäevad!C5226)),Lähteandmed!$I$45)</f>
        <v/>
      </c>
      <c r="N5226" s="114">
        <f>IFERROR(($G$4-M5226)/($G$4-C5226),Lähteandmed!$H$45)</f>
        <v>0</v>
      </c>
      <c r="O5226" s="276">
        <f t="shared" si="163"/>
        <v>19.8</v>
      </c>
      <c r="P5226" s="276">
        <f>IF(O5226&lt;($G$6-1),Lähteandmed!$E$45*1.2*1.005*(($G$6-1)-O5226),0)</f>
        <v>0</v>
      </c>
    </row>
    <row r="5227" spans="2:16">
      <c r="B5227" s="113">
        <v>5223</v>
      </c>
      <c r="C5227" s="113">
        <v>20.100000000000001</v>
      </c>
      <c r="D5227" s="276" t="str">
        <f t="shared" si="162"/>
        <v>0</v>
      </c>
      <c r="L5227" s="114">
        <f>IF(C5227&lt;$G$6,Lähteandmed!$E$45*1.2*1.005*($G$6-O5227),0)</f>
        <v>0</v>
      </c>
      <c r="M5227" s="276" t="str">
        <f>IF(($G$4-Lähteandmed!$H$45*(Kraadpäevad!$G$4-Kraadpäevad!C5227))&gt;Lähteandmed!$I$45,($G$4-Lähteandmed!$H$45*(Kraadpäevad!$G$4-Kraadpäevad!C5227)),Lähteandmed!$I$45)</f>
        <v/>
      </c>
      <c r="N5227" s="114">
        <f>IFERROR(($G$4-M5227)/($G$4-C5227),Lähteandmed!$H$45)</f>
        <v>0</v>
      </c>
      <c r="O5227" s="276">
        <f t="shared" si="163"/>
        <v>20.100000000000001</v>
      </c>
      <c r="P5227" s="276">
        <f>IF(O5227&lt;($G$6-1),Lähteandmed!$E$45*1.2*1.005*(($G$6-1)-O5227),0)</f>
        <v>0</v>
      </c>
    </row>
    <row r="5228" spans="2:16">
      <c r="B5228" s="113">
        <v>5224</v>
      </c>
      <c r="C5228" s="113">
        <v>19.899999999999999</v>
      </c>
      <c r="D5228" s="276" t="str">
        <f t="shared" si="162"/>
        <v>0</v>
      </c>
      <c r="L5228" s="114">
        <f>IF(C5228&lt;$G$6,Lähteandmed!$E$45*1.2*1.005*($G$6-O5228),0)</f>
        <v>0</v>
      </c>
      <c r="M5228" s="276" t="str">
        <f>IF(($G$4-Lähteandmed!$H$45*(Kraadpäevad!$G$4-Kraadpäevad!C5228))&gt;Lähteandmed!$I$45,($G$4-Lähteandmed!$H$45*(Kraadpäevad!$G$4-Kraadpäevad!C5228)),Lähteandmed!$I$45)</f>
        <v/>
      </c>
      <c r="N5228" s="114">
        <f>IFERROR(($G$4-M5228)/($G$4-C5228),Lähteandmed!$H$45)</f>
        <v>0</v>
      </c>
      <c r="O5228" s="276">
        <f t="shared" si="163"/>
        <v>19.899999999999999</v>
      </c>
      <c r="P5228" s="276">
        <f>IF(O5228&lt;($G$6-1),Lähteandmed!$E$45*1.2*1.005*(($G$6-1)-O5228),0)</f>
        <v>0</v>
      </c>
    </row>
    <row r="5229" spans="2:16">
      <c r="B5229" s="113">
        <v>5225</v>
      </c>
      <c r="C5229" s="113">
        <v>19.7</v>
      </c>
      <c r="D5229" s="276" t="str">
        <f t="shared" si="162"/>
        <v>0</v>
      </c>
      <c r="L5229" s="114">
        <f>IF(C5229&lt;$G$6,Lähteandmed!$E$45*1.2*1.005*($G$6-O5229),0)</f>
        <v>0</v>
      </c>
      <c r="M5229" s="276" t="str">
        <f>IF(($G$4-Lähteandmed!$H$45*(Kraadpäevad!$G$4-Kraadpäevad!C5229))&gt;Lähteandmed!$I$45,($G$4-Lähteandmed!$H$45*(Kraadpäevad!$G$4-Kraadpäevad!C5229)),Lähteandmed!$I$45)</f>
        <v/>
      </c>
      <c r="N5229" s="114">
        <f>IFERROR(($G$4-M5229)/($G$4-C5229),Lähteandmed!$H$45)</f>
        <v>0</v>
      </c>
      <c r="O5229" s="276">
        <f t="shared" si="163"/>
        <v>19.7</v>
      </c>
      <c r="P5229" s="276">
        <f>IF(O5229&lt;($G$6-1),Lähteandmed!$E$45*1.2*1.005*(($G$6-1)-O5229),0)</f>
        <v>0</v>
      </c>
    </row>
    <row r="5230" spans="2:16">
      <c r="B5230" s="113">
        <v>5226</v>
      </c>
      <c r="C5230" s="113">
        <v>19.5</v>
      </c>
      <c r="D5230" s="276" t="str">
        <f t="shared" si="162"/>
        <v>0</v>
      </c>
      <c r="L5230" s="114">
        <f>IF(C5230&lt;$G$6,Lähteandmed!$E$45*1.2*1.005*($G$6-O5230),0)</f>
        <v>0</v>
      </c>
      <c r="M5230" s="276" t="str">
        <f>IF(($G$4-Lähteandmed!$H$45*(Kraadpäevad!$G$4-Kraadpäevad!C5230))&gt;Lähteandmed!$I$45,($G$4-Lähteandmed!$H$45*(Kraadpäevad!$G$4-Kraadpäevad!C5230)),Lähteandmed!$I$45)</f>
        <v/>
      </c>
      <c r="N5230" s="114">
        <f>IFERROR(($G$4-M5230)/($G$4-C5230),Lähteandmed!$H$45)</f>
        <v>0</v>
      </c>
      <c r="O5230" s="276">
        <f t="shared" si="163"/>
        <v>19.5</v>
      </c>
      <c r="P5230" s="276">
        <f>IF(O5230&lt;($G$6-1),Lähteandmed!$E$45*1.2*1.005*(($G$6-1)-O5230),0)</f>
        <v>0</v>
      </c>
    </row>
    <row r="5231" spans="2:16">
      <c r="B5231" s="113">
        <v>5227</v>
      </c>
      <c r="C5231" s="113">
        <v>18.5</v>
      </c>
      <c r="D5231" s="276" t="str">
        <f t="shared" si="162"/>
        <v>0</v>
      </c>
      <c r="L5231" s="114">
        <f>IF(C5231&lt;$G$6,Lähteandmed!$E$45*1.2*1.005*($G$6-O5231),0)</f>
        <v>0</v>
      </c>
      <c r="M5231" s="276" t="str">
        <f>IF(($G$4-Lähteandmed!$H$45*(Kraadpäevad!$G$4-Kraadpäevad!C5231))&gt;Lähteandmed!$I$45,($G$4-Lähteandmed!$H$45*(Kraadpäevad!$G$4-Kraadpäevad!C5231)),Lähteandmed!$I$45)</f>
        <v/>
      </c>
      <c r="N5231" s="114">
        <f>IFERROR(($G$4-M5231)/($G$4-C5231),Lähteandmed!$H$45)</f>
        <v>0</v>
      </c>
      <c r="O5231" s="276">
        <f t="shared" si="163"/>
        <v>18.5</v>
      </c>
      <c r="P5231" s="276">
        <f>IF(O5231&lt;($G$6-1),Lähteandmed!$E$45*1.2*1.005*(($G$6-1)-O5231),0)</f>
        <v>0</v>
      </c>
    </row>
    <row r="5232" spans="2:16">
      <c r="B5232" s="113">
        <v>5228</v>
      </c>
      <c r="C5232" s="113">
        <v>17.600000000000001</v>
      </c>
      <c r="D5232" s="276" t="str">
        <f t="shared" si="162"/>
        <v>0</v>
      </c>
      <c r="L5232" s="114">
        <f>IF(C5232&lt;$G$6,Lähteandmed!$E$45*1.2*1.005*($G$6-O5232),0)</f>
        <v>0.70102367999999748</v>
      </c>
      <c r="M5232" s="276" t="str">
        <f>IF(($G$4-Lähteandmed!$H$45*(Kraadpäevad!$G$4-Kraadpäevad!C5232))&gt;Lähteandmed!$I$45,($G$4-Lähteandmed!$H$45*(Kraadpäevad!$G$4-Kraadpäevad!C5232)),Lähteandmed!$I$45)</f>
        <v/>
      </c>
      <c r="N5232" s="114">
        <f>IFERROR(($G$4-M5232)/($G$4-C5232),Lähteandmed!$H$45)</f>
        <v>0</v>
      </c>
      <c r="O5232" s="276">
        <f t="shared" si="163"/>
        <v>17.600000000000001</v>
      </c>
      <c r="P5232" s="276">
        <f>IF(O5232&lt;($G$6-1),Lähteandmed!$E$45*1.2*1.005*(($G$6-1)-O5232),0)</f>
        <v>0</v>
      </c>
    </row>
    <row r="5233" spans="2:16">
      <c r="B5233" s="113">
        <v>5229</v>
      </c>
      <c r="C5233" s="113">
        <v>16.600000000000001</v>
      </c>
      <c r="D5233" s="276" t="str">
        <f t="shared" si="162"/>
        <v>0</v>
      </c>
      <c r="L5233" s="114">
        <f>IF(C5233&lt;$G$6,Lähteandmed!$E$45*1.2*1.005*($G$6-O5233),0)</f>
        <v>2.4535828799999972</v>
      </c>
      <c r="M5233" s="276" t="str">
        <f>IF(($G$4-Lähteandmed!$H$45*(Kraadpäevad!$G$4-Kraadpäevad!C5233))&gt;Lähteandmed!$I$45,($G$4-Lähteandmed!$H$45*(Kraadpäevad!$G$4-Kraadpäevad!C5233)),Lähteandmed!$I$45)</f>
        <v/>
      </c>
      <c r="N5233" s="114">
        <f>IFERROR(($G$4-M5233)/($G$4-C5233),Lähteandmed!$H$45)</f>
        <v>0</v>
      </c>
      <c r="O5233" s="276">
        <f t="shared" si="163"/>
        <v>16.600000000000001</v>
      </c>
      <c r="P5233" s="276">
        <f>IF(O5233&lt;($G$6-1),Lähteandmed!$E$45*1.2*1.005*(($G$6-1)-O5233),0)</f>
        <v>0.70102367999999748</v>
      </c>
    </row>
    <row r="5234" spans="2:16">
      <c r="B5234" s="113">
        <v>5230</v>
      </c>
      <c r="C5234" s="113">
        <v>15.6</v>
      </c>
      <c r="D5234" s="276" t="str">
        <f t="shared" si="162"/>
        <v>0</v>
      </c>
      <c r="L5234" s="114">
        <f>IF(C5234&lt;$G$6,Lähteandmed!$E$45*1.2*1.005*($G$6-O5234),0)</f>
        <v>4.2061420800000002</v>
      </c>
      <c r="M5234" s="276" t="str">
        <f>IF(($G$4-Lähteandmed!$H$45*(Kraadpäevad!$G$4-Kraadpäevad!C5234))&gt;Lähteandmed!$I$45,($G$4-Lähteandmed!$H$45*(Kraadpäevad!$G$4-Kraadpäevad!C5234)),Lähteandmed!$I$45)</f>
        <v/>
      </c>
      <c r="N5234" s="114">
        <f>IFERROR(($G$4-M5234)/($G$4-C5234),Lähteandmed!$H$45)</f>
        <v>0</v>
      </c>
      <c r="O5234" s="276">
        <f t="shared" si="163"/>
        <v>15.6</v>
      </c>
      <c r="P5234" s="276">
        <f>IF(O5234&lt;($G$6-1),Lähteandmed!$E$45*1.2*1.005*(($G$6-1)-O5234),0)</f>
        <v>2.4535828800000004</v>
      </c>
    </row>
    <row r="5235" spans="2:16">
      <c r="B5235" s="113">
        <v>5231</v>
      </c>
      <c r="C5235" s="113">
        <v>14.6</v>
      </c>
      <c r="D5235" s="276" t="str">
        <f t="shared" si="162"/>
        <v>0</v>
      </c>
      <c r="L5235" s="114">
        <f>IF(C5235&lt;$G$6,Lähteandmed!$E$45*1.2*1.005*($G$6-O5235),0)</f>
        <v>5.9587012800000005</v>
      </c>
      <c r="M5235" s="276" t="str">
        <f>IF(($G$4-Lähteandmed!$H$45*(Kraadpäevad!$G$4-Kraadpäevad!C5235))&gt;Lähteandmed!$I$45,($G$4-Lähteandmed!$H$45*(Kraadpäevad!$G$4-Kraadpäevad!C5235)),Lähteandmed!$I$45)</f>
        <v/>
      </c>
      <c r="N5235" s="114">
        <f>IFERROR(($G$4-M5235)/($G$4-C5235),Lähteandmed!$H$45)</f>
        <v>0</v>
      </c>
      <c r="O5235" s="276">
        <f t="shared" si="163"/>
        <v>14.6</v>
      </c>
      <c r="P5235" s="276">
        <f>IF(O5235&lt;($G$6-1),Lähteandmed!$E$45*1.2*1.005*(($G$6-1)-O5235),0)</f>
        <v>4.2061420800000002</v>
      </c>
    </row>
    <row r="5236" spans="2:16">
      <c r="B5236" s="113">
        <v>5232</v>
      </c>
      <c r="C5236" s="113">
        <v>13.6</v>
      </c>
      <c r="D5236" s="276" t="str">
        <f t="shared" si="162"/>
        <v>0</v>
      </c>
      <c r="L5236" s="114">
        <f>IF(C5236&lt;$G$6,Lähteandmed!$E$45*1.2*1.005*($G$6-O5236),0)</f>
        <v>7.71126048</v>
      </c>
      <c r="M5236" s="276" t="str">
        <f>IF(($G$4-Lähteandmed!$H$45*(Kraadpäevad!$G$4-Kraadpäevad!C5236))&gt;Lähteandmed!$I$45,($G$4-Lähteandmed!$H$45*(Kraadpäevad!$G$4-Kraadpäevad!C5236)),Lähteandmed!$I$45)</f>
        <v/>
      </c>
      <c r="N5236" s="114">
        <f>IFERROR(($G$4-M5236)/($G$4-C5236),Lähteandmed!$H$45)</f>
        <v>0</v>
      </c>
      <c r="O5236" s="276">
        <f t="shared" si="163"/>
        <v>13.6</v>
      </c>
      <c r="P5236" s="276">
        <f>IF(O5236&lt;($G$6-1),Lähteandmed!$E$45*1.2*1.005*(($G$6-1)-O5236),0)</f>
        <v>5.9587012800000005</v>
      </c>
    </row>
    <row r="5237" spans="2:16">
      <c r="B5237" s="113">
        <v>5233</v>
      </c>
      <c r="C5237" s="113">
        <v>13.8</v>
      </c>
      <c r="D5237" s="276" t="str">
        <f t="shared" si="162"/>
        <v>0</v>
      </c>
      <c r="L5237" s="114">
        <f>IF(C5237&lt;$G$6,Lähteandmed!$E$45*1.2*1.005*($G$6-O5237),0)</f>
        <v>7.360748639999998</v>
      </c>
      <c r="M5237" s="276" t="str">
        <f>IF(($G$4-Lähteandmed!$H$45*(Kraadpäevad!$G$4-Kraadpäevad!C5237))&gt;Lähteandmed!$I$45,($G$4-Lähteandmed!$H$45*(Kraadpäevad!$G$4-Kraadpäevad!C5237)),Lähteandmed!$I$45)</f>
        <v/>
      </c>
      <c r="N5237" s="114">
        <f>IFERROR(($G$4-M5237)/($G$4-C5237),Lähteandmed!$H$45)</f>
        <v>0</v>
      </c>
      <c r="O5237" s="276">
        <f t="shared" si="163"/>
        <v>13.8</v>
      </c>
      <c r="P5237" s="276">
        <f>IF(O5237&lt;($G$6-1),Lähteandmed!$E$45*1.2*1.005*(($G$6-1)-O5237),0)</f>
        <v>5.6081894399999985</v>
      </c>
    </row>
    <row r="5238" spans="2:16">
      <c r="B5238" s="113">
        <v>5234</v>
      </c>
      <c r="C5238" s="113">
        <v>14.1</v>
      </c>
      <c r="D5238" s="276" t="str">
        <f t="shared" si="162"/>
        <v>0</v>
      </c>
      <c r="L5238" s="114">
        <f>IF(C5238&lt;$G$6,Lähteandmed!$E$45*1.2*1.005*($G$6-O5238),0)</f>
        <v>6.8349808799999998</v>
      </c>
      <c r="M5238" s="276" t="str">
        <f>IF(($G$4-Lähteandmed!$H$45*(Kraadpäevad!$G$4-Kraadpäevad!C5238))&gt;Lähteandmed!$I$45,($G$4-Lähteandmed!$H$45*(Kraadpäevad!$G$4-Kraadpäevad!C5238)),Lähteandmed!$I$45)</f>
        <v/>
      </c>
      <c r="N5238" s="114">
        <f>IFERROR(($G$4-M5238)/($G$4-C5238),Lähteandmed!$H$45)</f>
        <v>0</v>
      </c>
      <c r="O5238" s="276">
        <f t="shared" si="163"/>
        <v>14.1</v>
      </c>
      <c r="P5238" s="276">
        <f>IF(O5238&lt;($G$6-1),Lähteandmed!$E$45*1.2*1.005*(($G$6-1)-O5238),0)</f>
        <v>5.0824216800000004</v>
      </c>
    </row>
    <row r="5239" spans="2:16">
      <c r="B5239" s="113">
        <v>5235</v>
      </c>
      <c r="C5239" s="113">
        <v>14.3</v>
      </c>
      <c r="D5239" s="276" t="str">
        <f t="shared" si="162"/>
        <v>0</v>
      </c>
      <c r="L5239" s="114">
        <f>IF(C5239&lt;$G$6,Lähteandmed!$E$45*1.2*1.005*($G$6-O5239),0)</f>
        <v>6.4844690399999987</v>
      </c>
      <c r="M5239" s="276" t="str">
        <f>IF(($G$4-Lähteandmed!$H$45*(Kraadpäevad!$G$4-Kraadpäevad!C5239))&gt;Lähteandmed!$I$45,($G$4-Lähteandmed!$H$45*(Kraadpäevad!$G$4-Kraadpäevad!C5239)),Lähteandmed!$I$45)</f>
        <v/>
      </c>
      <c r="N5239" s="114">
        <f>IFERROR(($G$4-M5239)/($G$4-C5239),Lähteandmed!$H$45)</f>
        <v>0</v>
      </c>
      <c r="O5239" s="276">
        <f t="shared" si="163"/>
        <v>14.3</v>
      </c>
      <c r="P5239" s="276">
        <f>IF(O5239&lt;($G$6-1),Lähteandmed!$E$45*1.2*1.005*(($G$6-1)-O5239),0)</f>
        <v>4.7319098399999984</v>
      </c>
    </row>
    <row r="5240" spans="2:16">
      <c r="B5240" s="113">
        <v>5236</v>
      </c>
      <c r="C5240" s="113">
        <v>13.8</v>
      </c>
      <c r="D5240" s="276" t="str">
        <f t="shared" si="162"/>
        <v>0</v>
      </c>
      <c r="L5240" s="114">
        <f>IF(C5240&lt;$G$6,Lähteandmed!$E$45*1.2*1.005*($G$6-O5240),0)</f>
        <v>7.360748639999998</v>
      </c>
      <c r="M5240" s="276" t="str">
        <f>IF(($G$4-Lähteandmed!$H$45*(Kraadpäevad!$G$4-Kraadpäevad!C5240))&gt;Lähteandmed!$I$45,($G$4-Lähteandmed!$H$45*(Kraadpäevad!$G$4-Kraadpäevad!C5240)),Lähteandmed!$I$45)</f>
        <v/>
      </c>
      <c r="N5240" s="114">
        <f>IFERROR(($G$4-M5240)/($G$4-C5240),Lähteandmed!$H$45)</f>
        <v>0</v>
      </c>
      <c r="O5240" s="276">
        <f t="shared" si="163"/>
        <v>13.8</v>
      </c>
      <c r="P5240" s="276">
        <f>IF(O5240&lt;($G$6-1),Lähteandmed!$E$45*1.2*1.005*(($G$6-1)-O5240),0)</f>
        <v>5.6081894399999985</v>
      </c>
    </row>
    <row r="5241" spans="2:16">
      <c r="B5241" s="113">
        <v>5237</v>
      </c>
      <c r="C5241" s="113">
        <v>13.3</v>
      </c>
      <c r="D5241" s="276" t="str">
        <f t="shared" si="162"/>
        <v>0</v>
      </c>
      <c r="L5241" s="114">
        <f>IF(C5241&lt;$G$6,Lähteandmed!$E$45*1.2*1.005*($G$6-O5241),0)</f>
        <v>8.237028239999999</v>
      </c>
      <c r="M5241" s="276" t="str">
        <f>IF(($G$4-Lähteandmed!$H$45*(Kraadpäevad!$G$4-Kraadpäevad!C5241))&gt;Lähteandmed!$I$45,($G$4-Lähteandmed!$H$45*(Kraadpäevad!$G$4-Kraadpäevad!C5241)),Lähteandmed!$I$45)</f>
        <v/>
      </c>
      <c r="N5241" s="114">
        <f>IFERROR(($G$4-M5241)/($G$4-C5241),Lähteandmed!$H$45)</f>
        <v>0</v>
      </c>
      <c r="O5241" s="276">
        <f t="shared" si="163"/>
        <v>13.3</v>
      </c>
      <c r="P5241" s="276">
        <f>IF(O5241&lt;($G$6-1),Lähteandmed!$E$45*1.2*1.005*(($G$6-1)-O5241),0)</f>
        <v>6.4844690399999987</v>
      </c>
    </row>
    <row r="5242" spans="2:16">
      <c r="B5242" s="113">
        <v>5238</v>
      </c>
      <c r="C5242" s="113">
        <v>12.8</v>
      </c>
      <c r="D5242" s="276" t="str">
        <f t="shared" si="162"/>
        <v>0</v>
      </c>
      <c r="L5242" s="114">
        <f>IF(C5242&lt;$G$6,Lähteandmed!$E$45*1.2*1.005*($G$6-O5242),0)</f>
        <v>9.1133078399999974</v>
      </c>
      <c r="M5242" s="276" t="str">
        <f>IF(($G$4-Lähteandmed!$H$45*(Kraadpäevad!$G$4-Kraadpäevad!C5242))&gt;Lähteandmed!$I$45,($G$4-Lähteandmed!$H$45*(Kraadpäevad!$G$4-Kraadpäevad!C5242)),Lähteandmed!$I$45)</f>
        <v/>
      </c>
      <c r="N5242" s="114">
        <f>IFERROR(($G$4-M5242)/($G$4-C5242),Lähteandmed!$H$45)</f>
        <v>0</v>
      </c>
      <c r="O5242" s="276">
        <f t="shared" si="163"/>
        <v>12.8</v>
      </c>
      <c r="P5242" s="276">
        <f>IF(O5242&lt;($G$6-1),Lähteandmed!$E$45*1.2*1.005*(($G$6-1)-O5242),0)</f>
        <v>7.360748639999998</v>
      </c>
    </row>
    <row r="5243" spans="2:16">
      <c r="B5243" s="113">
        <v>5239</v>
      </c>
      <c r="C5243" s="113">
        <v>13.9</v>
      </c>
      <c r="D5243" s="276" t="str">
        <f t="shared" si="162"/>
        <v>0</v>
      </c>
      <c r="L5243" s="114">
        <f>IF(C5243&lt;$G$6,Lähteandmed!$E$45*1.2*1.005*($G$6-O5243),0)</f>
        <v>7.1854927199999992</v>
      </c>
      <c r="M5243" s="276" t="str">
        <f>IF(($G$4-Lähteandmed!$H$45*(Kraadpäevad!$G$4-Kraadpäevad!C5243))&gt;Lähteandmed!$I$45,($G$4-Lähteandmed!$H$45*(Kraadpäevad!$G$4-Kraadpäevad!C5243)),Lähteandmed!$I$45)</f>
        <v/>
      </c>
      <c r="N5243" s="114">
        <f>IFERROR(($G$4-M5243)/($G$4-C5243),Lähteandmed!$H$45)</f>
        <v>0</v>
      </c>
      <c r="O5243" s="276">
        <f t="shared" si="163"/>
        <v>13.9</v>
      </c>
      <c r="P5243" s="276">
        <f>IF(O5243&lt;($G$6-1),Lähteandmed!$E$45*1.2*1.005*(($G$6-1)-O5243),0)</f>
        <v>5.4329335199999989</v>
      </c>
    </row>
    <row r="5244" spans="2:16">
      <c r="B5244" s="113">
        <v>5240</v>
      </c>
      <c r="C5244" s="113">
        <v>15.1</v>
      </c>
      <c r="D5244" s="276" t="str">
        <f t="shared" si="162"/>
        <v>0</v>
      </c>
      <c r="L5244" s="114">
        <f>IF(C5244&lt;$G$6,Lähteandmed!$E$45*1.2*1.005*($G$6-O5244),0)</f>
        <v>5.0824216800000004</v>
      </c>
      <c r="M5244" s="276" t="str">
        <f>IF(($G$4-Lähteandmed!$H$45*(Kraadpäevad!$G$4-Kraadpäevad!C5244))&gt;Lähteandmed!$I$45,($G$4-Lähteandmed!$H$45*(Kraadpäevad!$G$4-Kraadpäevad!C5244)),Lähteandmed!$I$45)</f>
        <v/>
      </c>
      <c r="N5244" s="114">
        <f>IFERROR(($G$4-M5244)/($G$4-C5244),Lähteandmed!$H$45)</f>
        <v>0</v>
      </c>
      <c r="O5244" s="276">
        <f t="shared" si="163"/>
        <v>15.1</v>
      </c>
      <c r="P5244" s="276">
        <f>IF(O5244&lt;($G$6-1),Lähteandmed!$E$45*1.2*1.005*(($G$6-1)-O5244),0)</f>
        <v>3.3298624800000005</v>
      </c>
    </row>
    <row r="5245" spans="2:16">
      <c r="B5245" s="113">
        <v>5241</v>
      </c>
      <c r="C5245" s="113">
        <v>16.2</v>
      </c>
      <c r="D5245" s="276" t="str">
        <f t="shared" si="162"/>
        <v>0</v>
      </c>
      <c r="L5245" s="114">
        <f>IF(C5245&lt;$G$6,Lähteandmed!$E$45*1.2*1.005*($G$6-O5245),0)</f>
        <v>3.1546065600000008</v>
      </c>
      <c r="M5245" s="276" t="str">
        <f>IF(($G$4-Lähteandmed!$H$45*(Kraadpäevad!$G$4-Kraadpäevad!C5245))&gt;Lähteandmed!$I$45,($G$4-Lähteandmed!$H$45*(Kraadpäevad!$G$4-Kraadpäevad!C5245)),Lähteandmed!$I$45)</f>
        <v/>
      </c>
      <c r="N5245" s="114">
        <f>IFERROR(($G$4-M5245)/($G$4-C5245),Lähteandmed!$H$45)</f>
        <v>0</v>
      </c>
      <c r="O5245" s="276">
        <f t="shared" si="163"/>
        <v>16.2</v>
      </c>
      <c r="P5245" s="276">
        <f>IF(O5245&lt;($G$6-1),Lähteandmed!$E$45*1.2*1.005*(($G$6-1)-O5245),0)</f>
        <v>1.4020473600000012</v>
      </c>
    </row>
    <row r="5246" spans="2:16">
      <c r="B5246" s="113">
        <v>5242</v>
      </c>
      <c r="C5246" s="113">
        <v>17.3</v>
      </c>
      <c r="D5246" s="276" t="str">
        <f t="shared" si="162"/>
        <v>0</v>
      </c>
      <c r="L5246" s="114">
        <f>IF(C5246&lt;$G$6,Lähteandmed!$E$45*1.2*1.005*($G$6-O5246),0)</f>
        <v>1.2267914399999986</v>
      </c>
      <c r="M5246" s="276" t="str">
        <f>IF(($G$4-Lähteandmed!$H$45*(Kraadpäevad!$G$4-Kraadpäevad!C5246))&gt;Lähteandmed!$I$45,($G$4-Lähteandmed!$H$45*(Kraadpäevad!$G$4-Kraadpäevad!C5246)),Lähteandmed!$I$45)</f>
        <v/>
      </c>
      <c r="N5246" s="114">
        <f>IFERROR(($G$4-M5246)/($G$4-C5246),Lähteandmed!$H$45)</f>
        <v>0</v>
      </c>
      <c r="O5246" s="276">
        <f t="shared" si="163"/>
        <v>17.3</v>
      </c>
      <c r="P5246" s="276">
        <f>IF(O5246&lt;($G$6-1),Lähteandmed!$E$45*1.2*1.005*(($G$6-1)-O5246),0)</f>
        <v>0</v>
      </c>
    </row>
    <row r="5247" spans="2:16">
      <c r="B5247" s="113">
        <v>5243</v>
      </c>
      <c r="C5247" s="113">
        <v>18.3</v>
      </c>
      <c r="D5247" s="276" t="str">
        <f t="shared" si="162"/>
        <v>0</v>
      </c>
      <c r="L5247" s="114">
        <f>IF(C5247&lt;$G$6,Lähteandmed!$E$45*1.2*1.005*($G$6-O5247),0)</f>
        <v>0</v>
      </c>
      <c r="M5247" s="276" t="str">
        <f>IF(($G$4-Lähteandmed!$H$45*(Kraadpäevad!$G$4-Kraadpäevad!C5247))&gt;Lähteandmed!$I$45,($G$4-Lähteandmed!$H$45*(Kraadpäevad!$G$4-Kraadpäevad!C5247)),Lähteandmed!$I$45)</f>
        <v/>
      </c>
      <c r="N5247" s="114">
        <f>IFERROR(($G$4-M5247)/($G$4-C5247),Lähteandmed!$H$45)</f>
        <v>0</v>
      </c>
      <c r="O5247" s="276">
        <f t="shared" si="163"/>
        <v>18.3</v>
      </c>
      <c r="P5247" s="276">
        <f>IF(O5247&lt;($G$6-1),Lähteandmed!$E$45*1.2*1.005*(($G$6-1)-O5247),0)</f>
        <v>0</v>
      </c>
    </row>
    <row r="5248" spans="2:16">
      <c r="B5248" s="113">
        <v>5244</v>
      </c>
      <c r="C5248" s="113">
        <v>19.399999999999999</v>
      </c>
      <c r="D5248" s="276" t="str">
        <f t="shared" si="162"/>
        <v>0</v>
      </c>
      <c r="L5248" s="114">
        <f>IF(C5248&lt;$G$6,Lähteandmed!$E$45*1.2*1.005*($G$6-O5248),0)</f>
        <v>0</v>
      </c>
      <c r="M5248" s="276" t="str">
        <f>IF(($G$4-Lähteandmed!$H$45*(Kraadpäevad!$G$4-Kraadpäevad!C5248))&gt;Lähteandmed!$I$45,($G$4-Lähteandmed!$H$45*(Kraadpäevad!$G$4-Kraadpäevad!C5248)),Lähteandmed!$I$45)</f>
        <v/>
      </c>
      <c r="N5248" s="114">
        <f>IFERROR(($G$4-M5248)/($G$4-C5248),Lähteandmed!$H$45)</f>
        <v>0</v>
      </c>
      <c r="O5248" s="276">
        <f t="shared" si="163"/>
        <v>19.399999999999999</v>
      </c>
      <c r="P5248" s="276">
        <f>IF(O5248&lt;($G$6-1),Lähteandmed!$E$45*1.2*1.005*(($G$6-1)-O5248),0)</f>
        <v>0</v>
      </c>
    </row>
    <row r="5249" spans="2:16">
      <c r="B5249" s="113">
        <v>5245</v>
      </c>
      <c r="C5249" s="113">
        <v>19.100000000000001</v>
      </c>
      <c r="D5249" s="276" t="str">
        <f t="shared" si="162"/>
        <v>0</v>
      </c>
      <c r="L5249" s="114">
        <f>IF(C5249&lt;$G$6,Lähteandmed!$E$45*1.2*1.005*($G$6-O5249),0)</f>
        <v>0</v>
      </c>
      <c r="M5249" s="276" t="str">
        <f>IF(($G$4-Lähteandmed!$H$45*(Kraadpäevad!$G$4-Kraadpäevad!C5249))&gt;Lähteandmed!$I$45,($G$4-Lähteandmed!$H$45*(Kraadpäevad!$G$4-Kraadpäevad!C5249)),Lähteandmed!$I$45)</f>
        <v/>
      </c>
      <c r="N5249" s="114">
        <f>IFERROR(($G$4-M5249)/($G$4-C5249),Lähteandmed!$H$45)</f>
        <v>0</v>
      </c>
      <c r="O5249" s="276">
        <f t="shared" si="163"/>
        <v>19.100000000000001</v>
      </c>
      <c r="P5249" s="276">
        <f>IF(O5249&lt;($G$6-1),Lähteandmed!$E$45*1.2*1.005*(($G$6-1)-O5249),0)</f>
        <v>0</v>
      </c>
    </row>
    <row r="5250" spans="2:16">
      <c r="B5250" s="113">
        <v>5246</v>
      </c>
      <c r="C5250" s="113">
        <v>18.7</v>
      </c>
      <c r="D5250" s="276" t="str">
        <f t="shared" si="162"/>
        <v>0</v>
      </c>
      <c r="L5250" s="114">
        <f>IF(C5250&lt;$G$6,Lähteandmed!$E$45*1.2*1.005*($G$6-O5250),0)</f>
        <v>0</v>
      </c>
      <c r="M5250" s="276" t="str">
        <f>IF(($G$4-Lähteandmed!$H$45*(Kraadpäevad!$G$4-Kraadpäevad!C5250))&gt;Lähteandmed!$I$45,($G$4-Lähteandmed!$H$45*(Kraadpäevad!$G$4-Kraadpäevad!C5250)),Lähteandmed!$I$45)</f>
        <v/>
      </c>
      <c r="N5250" s="114">
        <f>IFERROR(($G$4-M5250)/($G$4-C5250),Lähteandmed!$H$45)</f>
        <v>0</v>
      </c>
      <c r="O5250" s="276">
        <f t="shared" si="163"/>
        <v>18.7</v>
      </c>
      <c r="P5250" s="276">
        <f>IF(O5250&lt;($G$6-1),Lähteandmed!$E$45*1.2*1.005*(($G$6-1)-O5250),0)</f>
        <v>0</v>
      </c>
    </row>
    <row r="5251" spans="2:16">
      <c r="B5251" s="113">
        <v>5247</v>
      </c>
      <c r="C5251" s="113">
        <v>18.399999999999999</v>
      </c>
      <c r="D5251" s="276" t="str">
        <f t="shared" si="162"/>
        <v>0</v>
      </c>
      <c r="L5251" s="114">
        <f>IF(C5251&lt;$G$6,Lähteandmed!$E$45*1.2*1.005*($G$6-O5251),0)</f>
        <v>0</v>
      </c>
      <c r="M5251" s="276" t="str">
        <f>IF(($G$4-Lähteandmed!$H$45*(Kraadpäevad!$G$4-Kraadpäevad!C5251))&gt;Lähteandmed!$I$45,($G$4-Lähteandmed!$H$45*(Kraadpäevad!$G$4-Kraadpäevad!C5251)),Lähteandmed!$I$45)</f>
        <v/>
      </c>
      <c r="N5251" s="114">
        <f>IFERROR(($G$4-M5251)/($G$4-C5251),Lähteandmed!$H$45)</f>
        <v>0</v>
      </c>
      <c r="O5251" s="276">
        <f t="shared" si="163"/>
        <v>18.399999999999999</v>
      </c>
      <c r="P5251" s="276">
        <f>IF(O5251&lt;($G$6-1),Lähteandmed!$E$45*1.2*1.005*(($G$6-1)-O5251),0)</f>
        <v>0</v>
      </c>
    </row>
    <row r="5252" spans="2:16">
      <c r="B5252" s="113">
        <v>5248</v>
      </c>
      <c r="C5252" s="113">
        <v>18.600000000000001</v>
      </c>
      <c r="D5252" s="276" t="str">
        <f t="shared" ref="D5252:D5315" si="164">IFERROR(IF($G$5-C5252&gt;0,$G$5-C5252,"0"),0)</f>
        <v>0</v>
      </c>
      <c r="L5252" s="114">
        <f>IF(C5252&lt;$G$6,Lähteandmed!$E$45*1.2*1.005*($G$6-O5252),0)</f>
        <v>0</v>
      </c>
      <c r="M5252" s="276" t="str">
        <f>IF(($G$4-Lähteandmed!$H$45*(Kraadpäevad!$G$4-Kraadpäevad!C5252))&gt;Lähteandmed!$I$45,($G$4-Lähteandmed!$H$45*(Kraadpäevad!$G$4-Kraadpäevad!C5252)),Lähteandmed!$I$45)</f>
        <v/>
      </c>
      <c r="N5252" s="114">
        <f>IFERROR(($G$4-M5252)/($G$4-C5252),Lähteandmed!$H$45)</f>
        <v>0</v>
      </c>
      <c r="O5252" s="276">
        <f t="shared" ref="O5252:O5315" si="165">N5252*($G$4-C5252)+C5252</f>
        <v>18.600000000000001</v>
      </c>
      <c r="P5252" s="276">
        <f>IF(O5252&lt;($G$6-1),Lähteandmed!$E$45*1.2*1.005*(($G$6-1)-O5252),0)</f>
        <v>0</v>
      </c>
    </row>
    <row r="5253" spans="2:16">
      <c r="B5253" s="113">
        <v>5249</v>
      </c>
      <c r="C5253" s="113">
        <v>18.8</v>
      </c>
      <c r="D5253" s="276" t="str">
        <f t="shared" si="164"/>
        <v>0</v>
      </c>
      <c r="L5253" s="114">
        <f>IF(C5253&lt;$G$6,Lähteandmed!$E$45*1.2*1.005*($G$6-O5253),0)</f>
        <v>0</v>
      </c>
      <c r="M5253" s="276" t="str">
        <f>IF(($G$4-Lähteandmed!$H$45*(Kraadpäevad!$G$4-Kraadpäevad!C5253))&gt;Lähteandmed!$I$45,($G$4-Lähteandmed!$H$45*(Kraadpäevad!$G$4-Kraadpäevad!C5253)),Lähteandmed!$I$45)</f>
        <v/>
      </c>
      <c r="N5253" s="114">
        <f>IFERROR(($G$4-M5253)/($G$4-C5253),Lähteandmed!$H$45)</f>
        <v>0</v>
      </c>
      <c r="O5253" s="276">
        <f t="shared" si="165"/>
        <v>18.8</v>
      </c>
      <c r="P5253" s="276">
        <f>IF(O5253&lt;($G$6-1),Lähteandmed!$E$45*1.2*1.005*(($G$6-1)-O5253),0)</f>
        <v>0</v>
      </c>
    </row>
    <row r="5254" spans="2:16">
      <c r="B5254" s="113">
        <v>5250</v>
      </c>
      <c r="C5254" s="113">
        <v>19</v>
      </c>
      <c r="D5254" s="276" t="str">
        <f t="shared" si="164"/>
        <v>0</v>
      </c>
      <c r="L5254" s="114">
        <f>IF(C5254&lt;$G$6,Lähteandmed!$E$45*1.2*1.005*($G$6-O5254),0)</f>
        <v>0</v>
      </c>
      <c r="M5254" s="276" t="str">
        <f>IF(($G$4-Lähteandmed!$H$45*(Kraadpäevad!$G$4-Kraadpäevad!C5254))&gt;Lähteandmed!$I$45,($G$4-Lähteandmed!$H$45*(Kraadpäevad!$G$4-Kraadpäevad!C5254)),Lähteandmed!$I$45)</f>
        <v/>
      </c>
      <c r="N5254" s="114">
        <f>IFERROR(($G$4-M5254)/($G$4-C5254),Lähteandmed!$H$45)</f>
        <v>0</v>
      </c>
      <c r="O5254" s="276">
        <f t="shared" si="165"/>
        <v>19</v>
      </c>
      <c r="P5254" s="276">
        <f>IF(O5254&lt;($G$6-1),Lähteandmed!$E$45*1.2*1.005*(($G$6-1)-O5254),0)</f>
        <v>0</v>
      </c>
    </row>
    <row r="5255" spans="2:16">
      <c r="B5255" s="113">
        <v>5251</v>
      </c>
      <c r="C5255" s="113">
        <v>18.399999999999999</v>
      </c>
      <c r="D5255" s="276" t="str">
        <f t="shared" si="164"/>
        <v>0</v>
      </c>
      <c r="L5255" s="114">
        <f>IF(C5255&lt;$G$6,Lähteandmed!$E$45*1.2*1.005*($G$6-O5255),0)</f>
        <v>0</v>
      </c>
      <c r="M5255" s="276" t="str">
        <f>IF(($G$4-Lähteandmed!$H$45*(Kraadpäevad!$G$4-Kraadpäevad!C5255))&gt;Lähteandmed!$I$45,($G$4-Lähteandmed!$H$45*(Kraadpäevad!$G$4-Kraadpäevad!C5255)),Lähteandmed!$I$45)</f>
        <v/>
      </c>
      <c r="N5255" s="114">
        <f>IFERROR(($G$4-M5255)/($G$4-C5255),Lähteandmed!$H$45)</f>
        <v>0</v>
      </c>
      <c r="O5255" s="276">
        <f t="shared" si="165"/>
        <v>18.399999999999999</v>
      </c>
      <c r="P5255" s="276">
        <f>IF(O5255&lt;($G$6-1),Lähteandmed!$E$45*1.2*1.005*(($G$6-1)-O5255),0)</f>
        <v>0</v>
      </c>
    </row>
    <row r="5256" spans="2:16">
      <c r="B5256" s="113">
        <v>5252</v>
      </c>
      <c r="C5256" s="113">
        <v>17.7</v>
      </c>
      <c r="D5256" s="276" t="str">
        <f t="shared" si="164"/>
        <v>0</v>
      </c>
      <c r="L5256" s="114">
        <f>IF(C5256&lt;$G$6,Lähteandmed!$E$45*1.2*1.005*($G$6-O5256),0)</f>
        <v>0.52576776000000125</v>
      </c>
      <c r="M5256" s="276" t="str">
        <f>IF(($G$4-Lähteandmed!$H$45*(Kraadpäevad!$G$4-Kraadpäevad!C5256))&gt;Lähteandmed!$I$45,($G$4-Lähteandmed!$H$45*(Kraadpäevad!$G$4-Kraadpäevad!C5256)),Lähteandmed!$I$45)</f>
        <v/>
      </c>
      <c r="N5256" s="114">
        <f>IFERROR(($G$4-M5256)/($G$4-C5256),Lähteandmed!$H$45)</f>
        <v>0</v>
      </c>
      <c r="O5256" s="276">
        <f t="shared" si="165"/>
        <v>17.7</v>
      </c>
      <c r="P5256" s="276">
        <f>IF(O5256&lt;($G$6-1),Lähteandmed!$E$45*1.2*1.005*(($G$6-1)-O5256),0)</f>
        <v>0</v>
      </c>
    </row>
    <row r="5257" spans="2:16">
      <c r="B5257" s="113">
        <v>5253</v>
      </c>
      <c r="C5257" s="113">
        <v>17.100000000000001</v>
      </c>
      <c r="D5257" s="276" t="str">
        <f t="shared" si="164"/>
        <v>0</v>
      </c>
      <c r="L5257" s="114">
        <f>IF(C5257&lt;$G$6,Lähteandmed!$E$45*1.2*1.005*($G$6-O5257),0)</f>
        <v>1.5773032799999973</v>
      </c>
      <c r="M5257" s="276" t="str">
        <f>IF(($G$4-Lähteandmed!$H$45*(Kraadpäevad!$G$4-Kraadpäevad!C5257))&gt;Lähteandmed!$I$45,($G$4-Lähteandmed!$H$45*(Kraadpäevad!$G$4-Kraadpäevad!C5257)),Lähteandmed!$I$45)</f>
        <v/>
      </c>
      <c r="N5257" s="114">
        <f>IFERROR(($G$4-M5257)/($G$4-C5257),Lähteandmed!$H$45)</f>
        <v>0</v>
      </c>
      <c r="O5257" s="276">
        <f t="shared" si="165"/>
        <v>17.100000000000001</v>
      </c>
      <c r="P5257" s="276">
        <f>IF(O5257&lt;($G$6-1),Lähteandmed!$E$45*1.2*1.005*(($G$6-1)-O5257),0)</f>
        <v>0</v>
      </c>
    </row>
    <row r="5258" spans="2:16">
      <c r="B5258" s="113">
        <v>5254</v>
      </c>
      <c r="C5258" s="113">
        <v>15.7</v>
      </c>
      <c r="D5258" s="276" t="str">
        <f t="shared" si="164"/>
        <v>0</v>
      </c>
      <c r="L5258" s="114">
        <f>IF(C5258&lt;$G$6,Lähteandmed!$E$45*1.2*1.005*($G$6-O5258),0)</f>
        <v>4.0308861600000006</v>
      </c>
      <c r="M5258" s="276" t="str">
        <f>IF(($G$4-Lähteandmed!$H$45*(Kraadpäevad!$G$4-Kraadpäevad!C5258))&gt;Lähteandmed!$I$45,($G$4-Lähteandmed!$H$45*(Kraadpäevad!$G$4-Kraadpäevad!C5258)),Lähteandmed!$I$45)</f>
        <v/>
      </c>
      <c r="N5258" s="114">
        <f>IFERROR(($G$4-M5258)/($G$4-C5258),Lähteandmed!$H$45)</f>
        <v>0</v>
      </c>
      <c r="O5258" s="276">
        <f t="shared" si="165"/>
        <v>15.7</v>
      </c>
      <c r="P5258" s="276">
        <f>IF(O5258&lt;($G$6-1),Lähteandmed!$E$45*1.2*1.005*(($G$6-1)-O5258),0)</f>
        <v>2.2783269600000011</v>
      </c>
    </row>
    <row r="5259" spans="2:16">
      <c r="B5259" s="113">
        <v>5255</v>
      </c>
      <c r="C5259" s="113">
        <v>14.3</v>
      </c>
      <c r="D5259" s="276" t="str">
        <f t="shared" si="164"/>
        <v>0</v>
      </c>
      <c r="L5259" s="114">
        <f>IF(C5259&lt;$G$6,Lähteandmed!$E$45*1.2*1.005*($G$6-O5259),0)</f>
        <v>6.4844690399999987</v>
      </c>
      <c r="M5259" s="276" t="str">
        <f>IF(($G$4-Lähteandmed!$H$45*(Kraadpäevad!$G$4-Kraadpäevad!C5259))&gt;Lähteandmed!$I$45,($G$4-Lähteandmed!$H$45*(Kraadpäevad!$G$4-Kraadpäevad!C5259)),Lähteandmed!$I$45)</f>
        <v/>
      </c>
      <c r="N5259" s="114">
        <f>IFERROR(($G$4-M5259)/($G$4-C5259),Lähteandmed!$H$45)</f>
        <v>0</v>
      </c>
      <c r="O5259" s="276">
        <f t="shared" si="165"/>
        <v>14.3</v>
      </c>
      <c r="P5259" s="276">
        <f>IF(O5259&lt;($G$6-1),Lähteandmed!$E$45*1.2*1.005*(($G$6-1)-O5259),0)</f>
        <v>4.7319098399999984</v>
      </c>
    </row>
    <row r="5260" spans="2:16">
      <c r="B5260" s="113">
        <v>5256</v>
      </c>
      <c r="C5260" s="113">
        <v>12.9</v>
      </c>
      <c r="D5260" s="276" t="str">
        <f t="shared" si="164"/>
        <v>0</v>
      </c>
      <c r="L5260" s="114">
        <f>IF(C5260&lt;$G$6,Lähteandmed!$E$45*1.2*1.005*($G$6-O5260),0)</f>
        <v>8.9380519199999995</v>
      </c>
      <c r="M5260" s="276" t="str">
        <f>IF(($G$4-Lähteandmed!$H$45*(Kraadpäevad!$G$4-Kraadpäevad!C5260))&gt;Lähteandmed!$I$45,($G$4-Lähteandmed!$H$45*(Kraadpäevad!$G$4-Kraadpäevad!C5260)),Lähteandmed!$I$45)</f>
        <v/>
      </c>
      <c r="N5260" s="114">
        <f>IFERROR(($G$4-M5260)/($G$4-C5260),Lähteandmed!$H$45)</f>
        <v>0</v>
      </c>
      <c r="O5260" s="276">
        <f t="shared" si="165"/>
        <v>12.9</v>
      </c>
      <c r="P5260" s="276">
        <f>IF(O5260&lt;($G$6-1),Lähteandmed!$E$45*1.2*1.005*(($G$6-1)-O5260),0)</f>
        <v>7.1854927199999992</v>
      </c>
    </row>
    <row r="5261" spans="2:16">
      <c r="B5261" s="113">
        <v>5257</v>
      </c>
      <c r="C5261" s="113">
        <v>12.4</v>
      </c>
      <c r="D5261" s="276" t="str">
        <f t="shared" si="164"/>
        <v>0</v>
      </c>
      <c r="L5261" s="114">
        <f>IF(C5261&lt;$G$6,Lähteandmed!$E$45*1.2*1.005*($G$6-O5261),0)</f>
        <v>9.8143315199999979</v>
      </c>
      <c r="M5261" s="276" t="str">
        <f>IF(($G$4-Lähteandmed!$H$45*(Kraadpäevad!$G$4-Kraadpäevad!C5261))&gt;Lähteandmed!$I$45,($G$4-Lähteandmed!$H$45*(Kraadpäevad!$G$4-Kraadpäevad!C5261)),Lähteandmed!$I$45)</f>
        <v/>
      </c>
      <c r="N5261" s="114">
        <f>IFERROR(($G$4-M5261)/($G$4-C5261),Lähteandmed!$H$45)</f>
        <v>0</v>
      </c>
      <c r="O5261" s="276">
        <f t="shared" si="165"/>
        <v>12.4</v>
      </c>
      <c r="P5261" s="276">
        <f>IF(O5261&lt;($G$6-1),Lähteandmed!$E$45*1.2*1.005*(($G$6-1)-O5261),0)</f>
        <v>8.0617723199999993</v>
      </c>
    </row>
    <row r="5262" spans="2:16">
      <c r="B5262" s="113">
        <v>5258</v>
      </c>
      <c r="C5262" s="113">
        <v>12</v>
      </c>
      <c r="D5262" s="276" t="str">
        <f t="shared" si="164"/>
        <v>0</v>
      </c>
      <c r="L5262" s="114">
        <f>IF(C5262&lt;$G$6,Lähteandmed!$E$45*1.2*1.005*($G$6-O5262),0)</f>
        <v>10.515355199999998</v>
      </c>
      <c r="M5262" s="276" t="str">
        <f>IF(($G$4-Lähteandmed!$H$45*(Kraadpäevad!$G$4-Kraadpäevad!C5262))&gt;Lähteandmed!$I$45,($G$4-Lähteandmed!$H$45*(Kraadpäevad!$G$4-Kraadpäevad!C5262)),Lähteandmed!$I$45)</f>
        <v/>
      </c>
      <c r="N5262" s="114">
        <f>IFERROR(($G$4-M5262)/($G$4-C5262),Lähteandmed!$H$45)</f>
        <v>0</v>
      </c>
      <c r="O5262" s="276">
        <f t="shared" si="165"/>
        <v>12</v>
      </c>
      <c r="P5262" s="276">
        <f>IF(O5262&lt;($G$6-1),Lähteandmed!$E$45*1.2*1.005*(($G$6-1)-O5262),0)</f>
        <v>8.7627959999999998</v>
      </c>
    </row>
    <row r="5263" spans="2:16">
      <c r="B5263" s="113">
        <v>5259</v>
      </c>
      <c r="C5263" s="113">
        <v>11.5</v>
      </c>
      <c r="D5263" s="276" t="str">
        <f t="shared" si="164"/>
        <v>0</v>
      </c>
      <c r="L5263" s="114">
        <f>IF(C5263&lt;$G$6,Lähteandmed!$E$45*1.2*1.005*($G$6-O5263),0)</f>
        <v>11.391634799999999</v>
      </c>
      <c r="M5263" s="276" t="str">
        <f>IF(($G$4-Lähteandmed!$H$45*(Kraadpäevad!$G$4-Kraadpäevad!C5263))&gt;Lähteandmed!$I$45,($G$4-Lähteandmed!$H$45*(Kraadpäevad!$G$4-Kraadpäevad!C5263)),Lähteandmed!$I$45)</f>
        <v/>
      </c>
      <c r="N5263" s="114">
        <f>IFERROR(($G$4-M5263)/($G$4-C5263),Lähteandmed!$H$45)</f>
        <v>0</v>
      </c>
      <c r="O5263" s="276">
        <f t="shared" si="165"/>
        <v>11.5</v>
      </c>
      <c r="P5263" s="276">
        <f>IF(O5263&lt;($G$6-1),Lähteandmed!$E$45*1.2*1.005*(($G$6-1)-O5263),0)</f>
        <v>9.6390756</v>
      </c>
    </row>
    <row r="5264" spans="2:16">
      <c r="B5264" s="113">
        <v>5260</v>
      </c>
      <c r="C5264" s="113">
        <v>11.3</v>
      </c>
      <c r="D5264" s="276" t="str">
        <f t="shared" si="164"/>
        <v>0</v>
      </c>
      <c r="L5264" s="114">
        <f>IF(C5264&lt;$G$6,Lähteandmed!$E$45*1.2*1.005*($G$6-O5264),0)</f>
        <v>11.742146639999998</v>
      </c>
      <c r="M5264" s="276" t="str">
        <f>IF(($G$4-Lähteandmed!$H$45*(Kraadpäevad!$G$4-Kraadpäevad!C5264))&gt;Lähteandmed!$I$45,($G$4-Lähteandmed!$H$45*(Kraadpäevad!$G$4-Kraadpäevad!C5264)),Lähteandmed!$I$45)</f>
        <v/>
      </c>
      <c r="N5264" s="114">
        <f>IFERROR(($G$4-M5264)/($G$4-C5264),Lähteandmed!$H$45)</f>
        <v>0</v>
      </c>
      <c r="O5264" s="276">
        <f t="shared" si="165"/>
        <v>11.3</v>
      </c>
      <c r="P5264" s="276">
        <f>IF(O5264&lt;($G$6-1),Lähteandmed!$E$45*1.2*1.005*(($G$6-1)-O5264),0)</f>
        <v>9.9895874399999975</v>
      </c>
    </row>
    <row r="5265" spans="2:16">
      <c r="B5265" s="113">
        <v>5261</v>
      </c>
      <c r="C5265" s="113">
        <v>11.1</v>
      </c>
      <c r="D5265" s="276" t="str">
        <f t="shared" si="164"/>
        <v>0</v>
      </c>
      <c r="L5265" s="114">
        <f>IF(C5265&lt;$G$6,Lähteandmed!$E$45*1.2*1.005*($G$6-O5265),0)</f>
        <v>12.092658479999999</v>
      </c>
      <c r="M5265" s="276" t="str">
        <f>IF(($G$4-Lähteandmed!$H$45*(Kraadpäevad!$G$4-Kraadpäevad!C5265))&gt;Lähteandmed!$I$45,($G$4-Lähteandmed!$H$45*(Kraadpäevad!$G$4-Kraadpäevad!C5265)),Lähteandmed!$I$45)</f>
        <v/>
      </c>
      <c r="N5265" s="114">
        <f>IFERROR(($G$4-M5265)/($G$4-C5265),Lähteandmed!$H$45)</f>
        <v>0</v>
      </c>
      <c r="O5265" s="276">
        <f t="shared" si="165"/>
        <v>11.1</v>
      </c>
      <c r="P5265" s="276">
        <f>IF(O5265&lt;($G$6-1),Lähteandmed!$E$45*1.2*1.005*(($G$6-1)-O5265),0)</f>
        <v>10.34009928</v>
      </c>
    </row>
    <row r="5266" spans="2:16">
      <c r="B5266" s="113">
        <v>5262</v>
      </c>
      <c r="C5266" s="113">
        <v>10.9</v>
      </c>
      <c r="D5266" s="276" t="str">
        <f t="shared" si="164"/>
        <v>0</v>
      </c>
      <c r="L5266" s="114">
        <f>IF(C5266&lt;$G$6,Lähteandmed!$E$45*1.2*1.005*($G$6-O5266),0)</f>
        <v>12.443170319999998</v>
      </c>
      <c r="M5266" s="276" t="str">
        <f>IF(($G$4-Lähteandmed!$H$45*(Kraadpäevad!$G$4-Kraadpäevad!C5266))&gt;Lähteandmed!$I$45,($G$4-Lähteandmed!$H$45*(Kraadpäevad!$G$4-Kraadpäevad!C5266)),Lähteandmed!$I$45)</f>
        <v/>
      </c>
      <c r="N5266" s="114">
        <f>IFERROR(($G$4-M5266)/($G$4-C5266),Lähteandmed!$H$45)</f>
        <v>0</v>
      </c>
      <c r="O5266" s="276">
        <f t="shared" si="165"/>
        <v>10.9</v>
      </c>
      <c r="P5266" s="276">
        <f>IF(O5266&lt;($G$6-1),Lähteandmed!$E$45*1.2*1.005*(($G$6-1)-O5266),0)</f>
        <v>10.690611119999998</v>
      </c>
    </row>
    <row r="5267" spans="2:16">
      <c r="B5267" s="113">
        <v>5263</v>
      </c>
      <c r="C5267" s="113">
        <v>12</v>
      </c>
      <c r="D5267" s="276" t="str">
        <f t="shared" si="164"/>
        <v>0</v>
      </c>
      <c r="L5267" s="114">
        <f>IF(C5267&lt;$G$6,Lähteandmed!$E$45*1.2*1.005*($G$6-O5267),0)</f>
        <v>10.515355199999998</v>
      </c>
      <c r="M5267" s="276" t="str">
        <f>IF(($G$4-Lähteandmed!$H$45*(Kraadpäevad!$G$4-Kraadpäevad!C5267))&gt;Lähteandmed!$I$45,($G$4-Lähteandmed!$H$45*(Kraadpäevad!$G$4-Kraadpäevad!C5267)),Lähteandmed!$I$45)</f>
        <v/>
      </c>
      <c r="N5267" s="114">
        <f>IFERROR(($G$4-M5267)/($G$4-C5267),Lähteandmed!$H$45)</f>
        <v>0</v>
      </c>
      <c r="O5267" s="276">
        <f t="shared" si="165"/>
        <v>12</v>
      </c>
      <c r="P5267" s="276">
        <f>IF(O5267&lt;($G$6-1),Lähteandmed!$E$45*1.2*1.005*(($G$6-1)-O5267),0)</f>
        <v>8.7627959999999998</v>
      </c>
    </row>
    <row r="5268" spans="2:16">
      <c r="B5268" s="113">
        <v>5264</v>
      </c>
      <c r="C5268" s="113">
        <v>13</v>
      </c>
      <c r="D5268" s="276" t="str">
        <f t="shared" si="164"/>
        <v>0</v>
      </c>
      <c r="L5268" s="114">
        <f>IF(C5268&lt;$G$6,Lähteandmed!$E$45*1.2*1.005*($G$6-O5268),0)</f>
        <v>8.7627959999999998</v>
      </c>
      <c r="M5268" s="276" t="str">
        <f>IF(($G$4-Lähteandmed!$H$45*(Kraadpäevad!$G$4-Kraadpäevad!C5268))&gt;Lähteandmed!$I$45,($G$4-Lähteandmed!$H$45*(Kraadpäevad!$G$4-Kraadpäevad!C5268)),Lähteandmed!$I$45)</f>
        <v/>
      </c>
      <c r="N5268" s="114">
        <f>IFERROR(($G$4-M5268)/($G$4-C5268),Lähteandmed!$H$45)</f>
        <v>0</v>
      </c>
      <c r="O5268" s="276">
        <f t="shared" si="165"/>
        <v>13</v>
      </c>
      <c r="P5268" s="276">
        <f>IF(O5268&lt;($G$6-1),Lähteandmed!$E$45*1.2*1.005*(($G$6-1)-O5268),0)</f>
        <v>7.0102367999999995</v>
      </c>
    </row>
    <row r="5269" spans="2:16">
      <c r="B5269" s="113">
        <v>5265</v>
      </c>
      <c r="C5269" s="113">
        <v>14.1</v>
      </c>
      <c r="D5269" s="276" t="str">
        <f t="shared" si="164"/>
        <v>0</v>
      </c>
      <c r="L5269" s="114">
        <f>IF(C5269&lt;$G$6,Lähteandmed!$E$45*1.2*1.005*($G$6-O5269),0)</f>
        <v>6.8349808799999998</v>
      </c>
      <c r="M5269" s="276" t="str">
        <f>IF(($G$4-Lähteandmed!$H$45*(Kraadpäevad!$G$4-Kraadpäevad!C5269))&gt;Lähteandmed!$I$45,($G$4-Lähteandmed!$H$45*(Kraadpäevad!$G$4-Kraadpäevad!C5269)),Lähteandmed!$I$45)</f>
        <v/>
      </c>
      <c r="N5269" s="114">
        <f>IFERROR(($G$4-M5269)/($G$4-C5269),Lähteandmed!$H$45)</f>
        <v>0</v>
      </c>
      <c r="O5269" s="276">
        <f t="shared" si="165"/>
        <v>14.1</v>
      </c>
      <c r="P5269" s="276">
        <f>IF(O5269&lt;($G$6-1),Lähteandmed!$E$45*1.2*1.005*(($G$6-1)-O5269),0)</f>
        <v>5.0824216800000004</v>
      </c>
    </row>
    <row r="5270" spans="2:16">
      <c r="B5270" s="113">
        <v>5266</v>
      </c>
      <c r="C5270" s="113">
        <v>15.8</v>
      </c>
      <c r="D5270" s="276" t="str">
        <f t="shared" si="164"/>
        <v>0</v>
      </c>
      <c r="L5270" s="114">
        <f>IF(C5270&lt;$G$6,Lähteandmed!$E$45*1.2*1.005*($G$6-O5270),0)</f>
        <v>3.8556302399999987</v>
      </c>
      <c r="M5270" s="276" t="str">
        <f>IF(($G$4-Lähteandmed!$H$45*(Kraadpäevad!$G$4-Kraadpäevad!C5270))&gt;Lähteandmed!$I$45,($G$4-Lähteandmed!$H$45*(Kraadpäevad!$G$4-Kraadpäevad!C5270)),Lähteandmed!$I$45)</f>
        <v/>
      </c>
      <c r="N5270" s="114">
        <f>IFERROR(($G$4-M5270)/($G$4-C5270),Lähteandmed!$H$45)</f>
        <v>0</v>
      </c>
      <c r="O5270" s="276">
        <f t="shared" si="165"/>
        <v>15.8</v>
      </c>
      <c r="P5270" s="276">
        <f>IF(O5270&lt;($G$6-1),Lähteandmed!$E$45*1.2*1.005*(($G$6-1)-O5270),0)</f>
        <v>2.1030710399999988</v>
      </c>
    </row>
    <row r="5271" spans="2:16">
      <c r="B5271" s="113">
        <v>5267</v>
      </c>
      <c r="C5271" s="113">
        <v>17.399999999999999</v>
      </c>
      <c r="D5271" s="276" t="str">
        <f t="shared" si="164"/>
        <v>0</v>
      </c>
      <c r="L5271" s="114">
        <f>IF(C5271&lt;$G$6,Lähteandmed!$E$45*1.2*1.005*($G$6-O5271),0)</f>
        <v>1.0515355200000025</v>
      </c>
      <c r="M5271" s="276" t="str">
        <f>IF(($G$4-Lähteandmed!$H$45*(Kraadpäevad!$G$4-Kraadpäevad!C5271))&gt;Lähteandmed!$I$45,($G$4-Lähteandmed!$H$45*(Kraadpäevad!$G$4-Kraadpäevad!C5271)),Lähteandmed!$I$45)</f>
        <v/>
      </c>
      <c r="N5271" s="114">
        <f>IFERROR(($G$4-M5271)/($G$4-C5271),Lähteandmed!$H$45)</f>
        <v>0</v>
      </c>
      <c r="O5271" s="276">
        <f t="shared" si="165"/>
        <v>17.399999999999999</v>
      </c>
      <c r="P5271" s="276">
        <f>IF(O5271&lt;($G$6-1),Lähteandmed!$E$45*1.2*1.005*(($G$6-1)-O5271),0)</f>
        <v>0</v>
      </c>
    </row>
    <row r="5272" spans="2:16">
      <c r="B5272" s="113">
        <v>5268</v>
      </c>
      <c r="C5272" s="113">
        <v>19.100000000000001</v>
      </c>
      <c r="D5272" s="276" t="str">
        <f t="shared" si="164"/>
        <v>0</v>
      </c>
      <c r="L5272" s="114">
        <f>IF(C5272&lt;$G$6,Lähteandmed!$E$45*1.2*1.005*($G$6-O5272),0)</f>
        <v>0</v>
      </c>
      <c r="M5272" s="276" t="str">
        <f>IF(($G$4-Lähteandmed!$H$45*(Kraadpäevad!$G$4-Kraadpäevad!C5272))&gt;Lähteandmed!$I$45,($G$4-Lähteandmed!$H$45*(Kraadpäevad!$G$4-Kraadpäevad!C5272)),Lähteandmed!$I$45)</f>
        <v/>
      </c>
      <c r="N5272" s="114">
        <f>IFERROR(($G$4-M5272)/($G$4-C5272),Lähteandmed!$H$45)</f>
        <v>0</v>
      </c>
      <c r="O5272" s="276">
        <f t="shared" si="165"/>
        <v>19.100000000000001</v>
      </c>
      <c r="P5272" s="276">
        <f>IF(O5272&lt;($G$6-1),Lähteandmed!$E$45*1.2*1.005*(($G$6-1)-O5272),0)</f>
        <v>0</v>
      </c>
    </row>
    <row r="5273" spans="2:16">
      <c r="B5273" s="113">
        <v>5269</v>
      </c>
      <c r="C5273" s="113">
        <v>19.100000000000001</v>
      </c>
      <c r="D5273" s="276" t="str">
        <f t="shared" si="164"/>
        <v>0</v>
      </c>
      <c r="L5273" s="114">
        <f>IF(C5273&lt;$G$6,Lähteandmed!$E$45*1.2*1.005*($G$6-O5273),0)</f>
        <v>0</v>
      </c>
      <c r="M5273" s="276" t="str">
        <f>IF(($G$4-Lähteandmed!$H$45*(Kraadpäevad!$G$4-Kraadpäevad!C5273))&gt;Lähteandmed!$I$45,($G$4-Lähteandmed!$H$45*(Kraadpäevad!$G$4-Kraadpäevad!C5273)),Lähteandmed!$I$45)</f>
        <v/>
      </c>
      <c r="N5273" s="114">
        <f>IFERROR(($G$4-M5273)/($G$4-C5273),Lähteandmed!$H$45)</f>
        <v>0</v>
      </c>
      <c r="O5273" s="276">
        <f t="shared" si="165"/>
        <v>19.100000000000001</v>
      </c>
      <c r="P5273" s="276">
        <f>IF(O5273&lt;($G$6-1),Lähteandmed!$E$45*1.2*1.005*(($G$6-1)-O5273),0)</f>
        <v>0</v>
      </c>
    </row>
    <row r="5274" spans="2:16">
      <c r="B5274" s="113">
        <v>5270</v>
      </c>
      <c r="C5274" s="113">
        <v>19.2</v>
      </c>
      <c r="D5274" s="276" t="str">
        <f t="shared" si="164"/>
        <v>0</v>
      </c>
      <c r="L5274" s="114">
        <f>IF(C5274&lt;$G$6,Lähteandmed!$E$45*1.2*1.005*($G$6-O5274),0)</f>
        <v>0</v>
      </c>
      <c r="M5274" s="276" t="str">
        <f>IF(($G$4-Lähteandmed!$H$45*(Kraadpäevad!$G$4-Kraadpäevad!C5274))&gt;Lähteandmed!$I$45,($G$4-Lähteandmed!$H$45*(Kraadpäevad!$G$4-Kraadpäevad!C5274)),Lähteandmed!$I$45)</f>
        <v/>
      </c>
      <c r="N5274" s="114">
        <f>IFERROR(($G$4-M5274)/($G$4-C5274),Lähteandmed!$H$45)</f>
        <v>0</v>
      </c>
      <c r="O5274" s="276">
        <f t="shared" si="165"/>
        <v>19.2</v>
      </c>
      <c r="P5274" s="276">
        <f>IF(O5274&lt;($G$6-1),Lähteandmed!$E$45*1.2*1.005*(($G$6-1)-O5274),0)</f>
        <v>0</v>
      </c>
    </row>
    <row r="5275" spans="2:16">
      <c r="B5275" s="113">
        <v>5271</v>
      </c>
      <c r="C5275" s="113">
        <v>19.2</v>
      </c>
      <c r="D5275" s="276" t="str">
        <f t="shared" si="164"/>
        <v>0</v>
      </c>
      <c r="L5275" s="114">
        <f>IF(C5275&lt;$G$6,Lähteandmed!$E$45*1.2*1.005*($G$6-O5275),0)</f>
        <v>0</v>
      </c>
      <c r="M5275" s="276" t="str">
        <f>IF(($G$4-Lähteandmed!$H$45*(Kraadpäevad!$G$4-Kraadpäevad!C5275))&gt;Lähteandmed!$I$45,($G$4-Lähteandmed!$H$45*(Kraadpäevad!$G$4-Kraadpäevad!C5275)),Lähteandmed!$I$45)</f>
        <v/>
      </c>
      <c r="N5275" s="114">
        <f>IFERROR(($G$4-M5275)/($G$4-C5275),Lähteandmed!$H$45)</f>
        <v>0</v>
      </c>
      <c r="O5275" s="276">
        <f t="shared" si="165"/>
        <v>19.2</v>
      </c>
      <c r="P5275" s="276">
        <f>IF(O5275&lt;($G$6-1),Lähteandmed!$E$45*1.2*1.005*(($G$6-1)-O5275),0)</f>
        <v>0</v>
      </c>
    </row>
    <row r="5276" spans="2:16">
      <c r="B5276" s="113">
        <v>5272</v>
      </c>
      <c r="C5276" s="113">
        <v>19.399999999999999</v>
      </c>
      <c r="D5276" s="276" t="str">
        <f t="shared" si="164"/>
        <v>0</v>
      </c>
      <c r="L5276" s="114">
        <f>IF(C5276&lt;$G$6,Lähteandmed!$E$45*1.2*1.005*($G$6-O5276),0)</f>
        <v>0</v>
      </c>
      <c r="M5276" s="276" t="str">
        <f>IF(($G$4-Lähteandmed!$H$45*(Kraadpäevad!$G$4-Kraadpäevad!C5276))&gt;Lähteandmed!$I$45,($G$4-Lähteandmed!$H$45*(Kraadpäevad!$G$4-Kraadpäevad!C5276)),Lähteandmed!$I$45)</f>
        <v/>
      </c>
      <c r="N5276" s="114">
        <f>IFERROR(($G$4-M5276)/($G$4-C5276),Lähteandmed!$H$45)</f>
        <v>0</v>
      </c>
      <c r="O5276" s="276">
        <f t="shared" si="165"/>
        <v>19.399999999999999</v>
      </c>
      <c r="P5276" s="276">
        <f>IF(O5276&lt;($G$6-1),Lähteandmed!$E$45*1.2*1.005*(($G$6-1)-O5276),0)</f>
        <v>0</v>
      </c>
    </row>
    <row r="5277" spans="2:16">
      <c r="B5277" s="113">
        <v>5273</v>
      </c>
      <c r="C5277" s="113">
        <v>19.5</v>
      </c>
      <c r="D5277" s="276" t="str">
        <f t="shared" si="164"/>
        <v>0</v>
      </c>
      <c r="L5277" s="114">
        <f>IF(C5277&lt;$G$6,Lähteandmed!$E$45*1.2*1.005*($G$6-O5277),0)</f>
        <v>0</v>
      </c>
      <c r="M5277" s="276" t="str">
        <f>IF(($G$4-Lähteandmed!$H$45*(Kraadpäevad!$G$4-Kraadpäevad!C5277))&gt;Lähteandmed!$I$45,($G$4-Lähteandmed!$H$45*(Kraadpäevad!$G$4-Kraadpäevad!C5277)),Lähteandmed!$I$45)</f>
        <v/>
      </c>
      <c r="N5277" s="114">
        <f>IFERROR(($G$4-M5277)/($G$4-C5277),Lähteandmed!$H$45)</f>
        <v>0</v>
      </c>
      <c r="O5277" s="276">
        <f t="shared" si="165"/>
        <v>19.5</v>
      </c>
      <c r="P5277" s="276">
        <f>IF(O5277&lt;($G$6-1),Lähteandmed!$E$45*1.2*1.005*(($G$6-1)-O5277),0)</f>
        <v>0</v>
      </c>
    </row>
    <row r="5278" spans="2:16">
      <c r="B5278" s="113">
        <v>5274</v>
      </c>
      <c r="C5278" s="113">
        <v>19.7</v>
      </c>
      <c r="D5278" s="276" t="str">
        <f t="shared" si="164"/>
        <v>0</v>
      </c>
      <c r="L5278" s="114">
        <f>IF(C5278&lt;$G$6,Lähteandmed!$E$45*1.2*1.005*($G$6-O5278),0)</f>
        <v>0</v>
      </c>
      <c r="M5278" s="276" t="str">
        <f>IF(($G$4-Lähteandmed!$H$45*(Kraadpäevad!$G$4-Kraadpäevad!C5278))&gt;Lähteandmed!$I$45,($G$4-Lähteandmed!$H$45*(Kraadpäevad!$G$4-Kraadpäevad!C5278)),Lähteandmed!$I$45)</f>
        <v/>
      </c>
      <c r="N5278" s="114">
        <f>IFERROR(($G$4-M5278)/($G$4-C5278),Lähteandmed!$H$45)</f>
        <v>0</v>
      </c>
      <c r="O5278" s="276">
        <f t="shared" si="165"/>
        <v>19.7</v>
      </c>
      <c r="P5278" s="276">
        <f>IF(O5278&lt;($G$6-1),Lähteandmed!$E$45*1.2*1.005*(($G$6-1)-O5278),0)</f>
        <v>0</v>
      </c>
    </row>
    <row r="5279" spans="2:16">
      <c r="B5279" s="113">
        <v>5275</v>
      </c>
      <c r="C5279" s="113">
        <v>18.600000000000001</v>
      </c>
      <c r="D5279" s="276" t="str">
        <f t="shared" si="164"/>
        <v>0</v>
      </c>
      <c r="L5279" s="114">
        <f>IF(C5279&lt;$G$6,Lähteandmed!$E$45*1.2*1.005*($G$6-O5279),0)</f>
        <v>0</v>
      </c>
      <c r="M5279" s="276" t="str">
        <f>IF(($G$4-Lähteandmed!$H$45*(Kraadpäevad!$G$4-Kraadpäevad!C5279))&gt;Lähteandmed!$I$45,($G$4-Lähteandmed!$H$45*(Kraadpäevad!$G$4-Kraadpäevad!C5279)),Lähteandmed!$I$45)</f>
        <v/>
      </c>
      <c r="N5279" s="114">
        <f>IFERROR(($G$4-M5279)/($G$4-C5279),Lähteandmed!$H$45)</f>
        <v>0</v>
      </c>
      <c r="O5279" s="276">
        <f t="shared" si="165"/>
        <v>18.600000000000001</v>
      </c>
      <c r="P5279" s="276">
        <f>IF(O5279&lt;($G$6-1),Lähteandmed!$E$45*1.2*1.005*(($G$6-1)-O5279),0)</f>
        <v>0</v>
      </c>
    </row>
    <row r="5280" spans="2:16">
      <c r="B5280" s="113">
        <v>5276</v>
      </c>
      <c r="C5280" s="113">
        <v>17.600000000000001</v>
      </c>
      <c r="D5280" s="276" t="str">
        <f t="shared" si="164"/>
        <v>0</v>
      </c>
      <c r="L5280" s="114">
        <f>IF(C5280&lt;$G$6,Lähteandmed!$E$45*1.2*1.005*($G$6-O5280),0)</f>
        <v>0.70102367999999748</v>
      </c>
      <c r="M5280" s="276" t="str">
        <f>IF(($G$4-Lähteandmed!$H$45*(Kraadpäevad!$G$4-Kraadpäevad!C5280))&gt;Lähteandmed!$I$45,($G$4-Lähteandmed!$H$45*(Kraadpäevad!$G$4-Kraadpäevad!C5280)),Lähteandmed!$I$45)</f>
        <v/>
      </c>
      <c r="N5280" s="114">
        <f>IFERROR(($G$4-M5280)/($G$4-C5280),Lähteandmed!$H$45)</f>
        <v>0</v>
      </c>
      <c r="O5280" s="276">
        <f t="shared" si="165"/>
        <v>17.600000000000001</v>
      </c>
      <c r="P5280" s="276">
        <f>IF(O5280&lt;($G$6-1),Lähteandmed!$E$45*1.2*1.005*(($G$6-1)-O5280),0)</f>
        <v>0</v>
      </c>
    </row>
    <row r="5281" spans="2:16">
      <c r="B5281" s="113">
        <v>5277</v>
      </c>
      <c r="C5281" s="113">
        <v>16.5</v>
      </c>
      <c r="D5281" s="276" t="str">
        <f t="shared" si="164"/>
        <v>0</v>
      </c>
      <c r="L5281" s="114">
        <f>IF(C5281&lt;$G$6,Lähteandmed!$E$45*1.2*1.005*($G$6-O5281),0)</f>
        <v>2.6288387999999996</v>
      </c>
      <c r="M5281" s="276" t="str">
        <f>IF(($G$4-Lähteandmed!$H$45*(Kraadpäevad!$G$4-Kraadpäevad!C5281))&gt;Lähteandmed!$I$45,($G$4-Lähteandmed!$H$45*(Kraadpäevad!$G$4-Kraadpäevad!C5281)),Lähteandmed!$I$45)</f>
        <v/>
      </c>
      <c r="N5281" s="114">
        <f>IFERROR(($G$4-M5281)/($G$4-C5281),Lähteandmed!$H$45)</f>
        <v>0</v>
      </c>
      <c r="O5281" s="276">
        <f t="shared" si="165"/>
        <v>16.5</v>
      </c>
      <c r="P5281" s="276">
        <f>IF(O5281&lt;($G$6-1),Lähteandmed!$E$45*1.2*1.005*(($G$6-1)-O5281),0)</f>
        <v>0.87627959999999994</v>
      </c>
    </row>
    <row r="5282" spans="2:16">
      <c r="B5282" s="113">
        <v>5278</v>
      </c>
      <c r="C5282" s="113">
        <v>15.4</v>
      </c>
      <c r="D5282" s="276" t="str">
        <f t="shared" si="164"/>
        <v>0</v>
      </c>
      <c r="L5282" s="114">
        <f>IF(C5282&lt;$G$6,Lähteandmed!$E$45*1.2*1.005*($G$6-O5282),0)</f>
        <v>4.5566539199999987</v>
      </c>
      <c r="M5282" s="276" t="str">
        <f>IF(($G$4-Lähteandmed!$H$45*(Kraadpäevad!$G$4-Kraadpäevad!C5282))&gt;Lähteandmed!$I$45,($G$4-Lähteandmed!$H$45*(Kraadpäevad!$G$4-Kraadpäevad!C5282)),Lähteandmed!$I$45)</f>
        <v/>
      </c>
      <c r="N5282" s="114">
        <f>IFERROR(($G$4-M5282)/($G$4-C5282),Lähteandmed!$H$45)</f>
        <v>0</v>
      </c>
      <c r="O5282" s="276">
        <f t="shared" si="165"/>
        <v>15.4</v>
      </c>
      <c r="P5282" s="276">
        <f>IF(O5282&lt;($G$6-1),Lähteandmed!$E$45*1.2*1.005*(($G$6-1)-O5282),0)</f>
        <v>2.8040947199999993</v>
      </c>
    </row>
    <row r="5283" spans="2:16">
      <c r="B5283" s="113">
        <v>5279</v>
      </c>
      <c r="C5283" s="113">
        <v>14.2</v>
      </c>
      <c r="D5283" s="276" t="str">
        <f t="shared" si="164"/>
        <v>0</v>
      </c>
      <c r="L5283" s="114">
        <f>IF(C5283&lt;$G$6,Lähteandmed!$E$45*1.2*1.005*($G$6-O5283),0)</f>
        <v>6.659724960000001</v>
      </c>
      <c r="M5283" s="276" t="str">
        <f>IF(($G$4-Lähteandmed!$H$45*(Kraadpäevad!$G$4-Kraadpäevad!C5283))&gt;Lähteandmed!$I$45,($G$4-Lähteandmed!$H$45*(Kraadpäevad!$G$4-Kraadpäevad!C5283)),Lähteandmed!$I$45)</f>
        <v/>
      </c>
      <c r="N5283" s="114">
        <f>IFERROR(($G$4-M5283)/($G$4-C5283),Lähteandmed!$H$45)</f>
        <v>0</v>
      </c>
      <c r="O5283" s="276">
        <f t="shared" si="165"/>
        <v>14.2</v>
      </c>
      <c r="P5283" s="276">
        <f>IF(O5283&lt;($G$6-1),Lähteandmed!$E$45*1.2*1.005*(($G$6-1)-O5283),0)</f>
        <v>4.9071657600000007</v>
      </c>
    </row>
    <row r="5284" spans="2:16">
      <c r="B5284" s="113">
        <v>5280</v>
      </c>
      <c r="C5284" s="113">
        <v>13.1</v>
      </c>
      <c r="D5284" s="276" t="str">
        <f t="shared" si="164"/>
        <v>0</v>
      </c>
      <c r="L5284" s="114">
        <f>IF(C5284&lt;$G$6,Lähteandmed!$E$45*1.2*1.005*($G$6-O5284),0)</f>
        <v>8.5875400800000001</v>
      </c>
      <c r="M5284" s="276" t="str">
        <f>IF(($G$4-Lähteandmed!$H$45*(Kraadpäevad!$G$4-Kraadpäevad!C5284))&gt;Lähteandmed!$I$45,($G$4-Lähteandmed!$H$45*(Kraadpäevad!$G$4-Kraadpäevad!C5284)),Lähteandmed!$I$45)</f>
        <v/>
      </c>
      <c r="N5284" s="114">
        <f>IFERROR(($G$4-M5284)/($G$4-C5284),Lähteandmed!$H$45)</f>
        <v>0</v>
      </c>
      <c r="O5284" s="276">
        <f t="shared" si="165"/>
        <v>13.1</v>
      </c>
      <c r="P5284" s="276">
        <f>IF(O5284&lt;($G$6-1),Lähteandmed!$E$45*1.2*1.005*(($G$6-1)-O5284),0)</f>
        <v>6.8349808799999998</v>
      </c>
    </row>
    <row r="5285" spans="2:16">
      <c r="B5285" s="113">
        <v>5281</v>
      </c>
      <c r="C5285" s="113">
        <v>12.3</v>
      </c>
      <c r="D5285" s="276" t="str">
        <f t="shared" si="164"/>
        <v>0</v>
      </c>
      <c r="L5285" s="114">
        <f>IF(C5285&lt;$G$6,Lähteandmed!$E$45*1.2*1.005*($G$6-O5285),0)</f>
        <v>9.9895874399999975</v>
      </c>
      <c r="M5285" s="276" t="str">
        <f>IF(($G$4-Lähteandmed!$H$45*(Kraadpäevad!$G$4-Kraadpäevad!C5285))&gt;Lähteandmed!$I$45,($G$4-Lähteandmed!$H$45*(Kraadpäevad!$G$4-Kraadpäevad!C5285)),Lähteandmed!$I$45)</f>
        <v/>
      </c>
      <c r="N5285" s="114">
        <f>IFERROR(($G$4-M5285)/($G$4-C5285),Lähteandmed!$H$45)</f>
        <v>0</v>
      </c>
      <c r="O5285" s="276">
        <f t="shared" si="165"/>
        <v>12.3</v>
      </c>
      <c r="P5285" s="276">
        <f>IF(O5285&lt;($G$6-1),Lähteandmed!$E$45*1.2*1.005*(($G$6-1)-O5285),0)</f>
        <v>8.237028239999999</v>
      </c>
    </row>
    <row r="5286" spans="2:16">
      <c r="B5286" s="113">
        <v>5282</v>
      </c>
      <c r="C5286" s="113">
        <v>11.5</v>
      </c>
      <c r="D5286" s="276" t="str">
        <f t="shared" si="164"/>
        <v>0</v>
      </c>
      <c r="L5286" s="114">
        <f>IF(C5286&lt;$G$6,Lähteandmed!$E$45*1.2*1.005*($G$6-O5286),0)</f>
        <v>11.391634799999999</v>
      </c>
      <c r="M5286" s="276" t="str">
        <f>IF(($G$4-Lähteandmed!$H$45*(Kraadpäevad!$G$4-Kraadpäevad!C5286))&gt;Lähteandmed!$I$45,($G$4-Lähteandmed!$H$45*(Kraadpäevad!$G$4-Kraadpäevad!C5286)),Lähteandmed!$I$45)</f>
        <v/>
      </c>
      <c r="N5286" s="114">
        <f>IFERROR(($G$4-M5286)/($G$4-C5286),Lähteandmed!$H$45)</f>
        <v>0</v>
      </c>
      <c r="O5286" s="276">
        <f t="shared" si="165"/>
        <v>11.5</v>
      </c>
      <c r="P5286" s="276">
        <f>IF(O5286&lt;($G$6-1),Lähteandmed!$E$45*1.2*1.005*(($G$6-1)-O5286),0)</f>
        <v>9.6390756</v>
      </c>
    </row>
    <row r="5287" spans="2:16">
      <c r="B5287" s="113">
        <v>5283</v>
      </c>
      <c r="C5287" s="113">
        <v>10.7</v>
      </c>
      <c r="D5287" s="276" t="str">
        <f t="shared" si="164"/>
        <v>0</v>
      </c>
      <c r="L5287" s="114">
        <f>IF(C5287&lt;$G$6,Lähteandmed!$E$45*1.2*1.005*($G$6-O5287),0)</f>
        <v>12.793682159999999</v>
      </c>
      <c r="M5287" s="276" t="str">
        <f>IF(($G$4-Lähteandmed!$H$45*(Kraadpäevad!$G$4-Kraadpäevad!C5287))&gt;Lähteandmed!$I$45,($G$4-Lähteandmed!$H$45*(Kraadpäevad!$G$4-Kraadpäevad!C5287)),Lähteandmed!$I$45)</f>
        <v/>
      </c>
      <c r="N5287" s="114">
        <f>IFERROR(($G$4-M5287)/($G$4-C5287),Lähteandmed!$H$45)</f>
        <v>0</v>
      </c>
      <c r="O5287" s="276">
        <f t="shared" si="165"/>
        <v>10.7</v>
      </c>
      <c r="P5287" s="276">
        <f>IF(O5287&lt;($G$6-1),Lähteandmed!$E$45*1.2*1.005*(($G$6-1)-O5287),0)</f>
        <v>11.041122960000001</v>
      </c>
    </row>
    <row r="5288" spans="2:16">
      <c r="B5288" s="113">
        <v>5284</v>
      </c>
      <c r="C5288" s="113">
        <v>11.1</v>
      </c>
      <c r="D5288" s="276" t="str">
        <f t="shared" si="164"/>
        <v>0</v>
      </c>
      <c r="L5288" s="114">
        <f>IF(C5288&lt;$G$6,Lähteandmed!$E$45*1.2*1.005*($G$6-O5288),0)</f>
        <v>12.092658479999999</v>
      </c>
      <c r="M5288" s="276" t="str">
        <f>IF(($G$4-Lähteandmed!$H$45*(Kraadpäevad!$G$4-Kraadpäevad!C5288))&gt;Lähteandmed!$I$45,($G$4-Lähteandmed!$H$45*(Kraadpäevad!$G$4-Kraadpäevad!C5288)),Lähteandmed!$I$45)</f>
        <v/>
      </c>
      <c r="N5288" s="114">
        <f>IFERROR(($G$4-M5288)/($G$4-C5288),Lähteandmed!$H$45)</f>
        <v>0</v>
      </c>
      <c r="O5288" s="276">
        <f t="shared" si="165"/>
        <v>11.1</v>
      </c>
      <c r="P5288" s="276">
        <f>IF(O5288&lt;($G$6-1),Lähteandmed!$E$45*1.2*1.005*(($G$6-1)-O5288),0)</f>
        <v>10.34009928</v>
      </c>
    </row>
    <row r="5289" spans="2:16">
      <c r="B5289" s="113">
        <v>5285</v>
      </c>
      <c r="C5289" s="113">
        <v>11.4</v>
      </c>
      <c r="D5289" s="276" t="str">
        <f t="shared" si="164"/>
        <v>0</v>
      </c>
      <c r="L5289" s="114">
        <f>IF(C5289&lt;$G$6,Lähteandmed!$E$45*1.2*1.005*($G$6-O5289),0)</f>
        <v>11.566890719999998</v>
      </c>
      <c r="M5289" s="276" t="str">
        <f>IF(($G$4-Lähteandmed!$H$45*(Kraadpäevad!$G$4-Kraadpäevad!C5289))&gt;Lähteandmed!$I$45,($G$4-Lähteandmed!$H$45*(Kraadpäevad!$G$4-Kraadpäevad!C5289)),Lähteandmed!$I$45)</f>
        <v/>
      </c>
      <c r="N5289" s="114">
        <f>IFERROR(($G$4-M5289)/($G$4-C5289),Lähteandmed!$H$45)</f>
        <v>0</v>
      </c>
      <c r="O5289" s="276">
        <f t="shared" si="165"/>
        <v>11.4</v>
      </c>
      <c r="P5289" s="276">
        <f>IF(O5289&lt;($G$6-1),Lähteandmed!$E$45*1.2*1.005*(($G$6-1)-O5289),0)</f>
        <v>9.8143315199999979</v>
      </c>
    </row>
    <row r="5290" spans="2:16">
      <c r="B5290" s="113">
        <v>5286</v>
      </c>
      <c r="C5290" s="113">
        <v>11.8</v>
      </c>
      <c r="D5290" s="276" t="str">
        <f t="shared" si="164"/>
        <v>0</v>
      </c>
      <c r="L5290" s="114">
        <f>IF(C5290&lt;$G$6,Lähteandmed!$E$45*1.2*1.005*($G$6-O5290),0)</f>
        <v>10.865867039999998</v>
      </c>
      <c r="M5290" s="276" t="str">
        <f>IF(($G$4-Lähteandmed!$H$45*(Kraadpäevad!$G$4-Kraadpäevad!C5290))&gt;Lähteandmed!$I$45,($G$4-Lähteandmed!$H$45*(Kraadpäevad!$G$4-Kraadpäevad!C5290)),Lähteandmed!$I$45)</f>
        <v/>
      </c>
      <c r="N5290" s="114">
        <f>IFERROR(($G$4-M5290)/($G$4-C5290),Lähteandmed!$H$45)</f>
        <v>0</v>
      </c>
      <c r="O5290" s="276">
        <f t="shared" si="165"/>
        <v>11.8</v>
      </c>
      <c r="P5290" s="276">
        <f>IF(O5290&lt;($G$6-1),Lähteandmed!$E$45*1.2*1.005*(($G$6-1)-O5290),0)</f>
        <v>9.1133078399999974</v>
      </c>
    </row>
    <row r="5291" spans="2:16">
      <c r="B5291" s="113">
        <v>5287</v>
      </c>
      <c r="C5291" s="113">
        <v>12.6</v>
      </c>
      <c r="D5291" s="276" t="str">
        <f t="shared" si="164"/>
        <v>0</v>
      </c>
      <c r="L5291" s="114">
        <f>IF(C5291&lt;$G$6,Lähteandmed!$E$45*1.2*1.005*($G$6-O5291),0)</f>
        <v>9.4638196800000003</v>
      </c>
      <c r="M5291" s="276" t="str">
        <f>IF(($G$4-Lähteandmed!$H$45*(Kraadpäevad!$G$4-Kraadpäevad!C5291))&gt;Lähteandmed!$I$45,($G$4-Lähteandmed!$H$45*(Kraadpäevad!$G$4-Kraadpäevad!C5291)),Lähteandmed!$I$45)</f>
        <v/>
      </c>
      <c r="N5291" s="114">
        <f>IFERROR(($G$4-M5291)/($G$4-C5291),Lähteandmed!$H$45)</f>
        <v>0</v>
      </c>
      <c r="O5291" s="276">
        <f t="shared" si="165"/>
        <v>12.6</v>
      </c>
      <c r="P5291" s="276">
        <f>IF(O5291&lt;($G$6-1),Lähteandmed!$E$45*1.2*1.005*(($G$6-1)-O5291),0)</f>
        <v>7.71126048</v>
      </c>
    </row>
    <row r="5292" spans="2:16">
      <c r="B5292" s="113">
        <v>5288</v>
      </c>
      <c r="C5292" s="113">
        <v>13.4</v>
      </c>
      <c r="D5292" s="276" t="str">
        <f t="shared" si="164"/>
        <v>0</v>
      </c>
      <c r="L5292" s="114">
        <f>IF(C5292&lt;$G$6,Lähteandmed!$E$45*1.2*1.005*($G$6-O5292),0)</f>
        <v>8.0617723199999993</v>
      </c>
      <c r="M5292" s="276" t="str">
        <f>IF(($G$4-Lähteandmed!$H$45*(Kraadpäevad!$G$4-Kraadpäevad!C5292))&gt;Lähteandmed!$I$45,($G$4-Lähteandmed!$H$45*(Kraadpäevad!$G$4-Kraadpäevad!C5292)),Lähteandmed!$I$45)</f>
        <v/>
      </c>
      <c r="N5292" s="114">
        <f>IFERROR(($G$4-M5292)/($G$4-C5292),Lähteandmed!$H$45)</f>
        <v>0</v>
      </c>
      <c r="O5292" s="276">
        <f t="shared" si="165"/>
        <v>13.4</v>
      </c>
      <c r="P5292" s="276">
        <f>IF(O5292&lt;($G$6-1),Lähteandmed!$E$45*1.2*1.005*(($G$6-1)-O5292),0)</f>
        <v>6.309213119999999</v>
      </c>
    </row>
    <row r="5293" spans="2:16">
      <c r="B5293" s="113">
        <v>5289</v>
      </c>
      <c r="C5293" s="113">
        <v>14.2</v>
      </c>
      <c r="D5293" s="276" t="str">
        <f t="shared" si="164"/>
        <v>0</v>
      </c>
      <c r="L5293" s="114">
        <f>IF(C5293&lt;$G$6,Lähteandmed!$E$45*1.2*1.005*($G$6-O5293),0)</f>
        <v>6.659724960000001</v>
      </c>
      <c r="M5293" s="276" t="str">
        <f>IF(($G$4-Lähteandmed!$H$45*(Kraadpäevad!$G$4-Kraadpäevad!C5293))&gt;Lähteandmed!$I$45,($G$4-Lähteandmed!$H$45*(Kraadpäevad!$G$4-Kraadpäevad!C5293)),Lähteandmed!$I$45)</f>
        <v/>
      </c>
      <c r="N5293" s="114">
        <f>IFERROR(($G$4-M5293)/($G$4-C5293),Lähteandmed!$H$45)</f>
        <v>0</v>
      </c>
      <c r="O5293" s="276">
        <f t="shared" si="165"/>
        <v>14.2</v>
      </c>
      <c r="P5293" s="276">
        <f>IF(O5293&lt;($G$6-1),Lähteandmed!$E$45*1.2*1.005*(($G$6-1)-O5293),0)</f>
        <v>4.9071657600000007</v>
      </c>
    </row>
    <row r="5294" spans="2:16">
      <c r="B5294" s="113">
        <v>5290</v>
      </c>
      <c r="C5294" s="113">
        <v>15.8</v>
      </c>
      <c r="D5294" s="276" t="str">
        <f t="shared" si="164"/>
        <v>0</v>
      </c>
      <c r="L5294" s="114">
        <f>IF(C5294&lt;$G$6,Lähteandmed!$E$45*1.2*1.005*($G$6-O5294),0)</f>
        <v>3.8556302399999987</v>
      </c>
      <c r="M5294" s="276" t="str">
        <f>IF(($G$4-Lähteandmed!$H$45*(Kraadpäevad!$G$4-Kraadpäevad!C5294))&gt;Lähteandmed!$I$45,($G$4-Lähteandmed!$H$45*(Kraadpäevad!$G$4-Kraadpäevad!C5294)),Lähteandmed!$I$45)</f>
        <v/>
      </c>
      <c r="N5294" s="114">
        <f>IFERROR(($G$4-M5294)/($G$4-C5294),Lähteandmed!$H$45)</f>
        <v>0</v>
      </c>
      <c r="O5294" s="276">
        <f t="shared" si="165"/>
        <v>15.8</v>
      </c>
      <c r="P5294" s="276">
        <f>IF(O5294&lt;($G$6-1),Lähteandmed!$E$45*1.2*1.005*(($G$6-1)-O5294),0)</f>
        <v>2.1030710399999988</v>
      </c>
    </row>
    <row r="5295" spans="2:16">
      <c r="B5295" s="113">
        <v>5291</v>
      </c>
      <c r="C5295" s="113">
        <v>17.5</v>
      </c>
      <c r="D5295" s="276" t="str">
        <f t="shared" si="164"/>
        <v>0</v>
      </c>
      <c r="L5295" s="114">
        <f>IF(C5295&lt;$G$6,Lähteandmed!$E$45*1.2*1.005*($G$6-O5295),0)</f>
        <v>0.87627959999999994</v>
      </c>
      <c r="M5295" s="276" t="str">
        <f>IF(($G$4-Lähteandmed!$H$45*(Kraadpäevad!$G$4-Kraadpäevad!C5295))&gt;Lähteandmed!$I$45,($G$4-Lähteandmed!$H$45*(Kraadpäevad!$G$4-Kraadpäevad!C5295)),Lähteandmed!$I$45)</f>
        <v/>
      </c>
      <c r="N5295" s="114">
        <f>IFERROR(($G$4-M5295)/($G$4-C5295),Lähteandmed!$H$45)</f>
        <v>0</v>
      </c>
      <c r="O5295" s="276">
        <f t="shared" si="165"/>
        <v>17.5</v>
      </c>
      <c r="P5295" s="276">
        <f>IF(O5295&lt;($G$6-1),Lähteandmed!$E$45*1.2*1.005*(($G$6-1)-O5295),0)</f>
        <v>0</v>
      </c>
    </row>
    <row r="5296" spans="2:16">
      <c r="B5296" s="113">
        <v>5292</v>
      </c>
      <c r="C5296" s="113">
        <v>19.100000000000001</v>
      </c>
      <c r="D5296" s="276" t="str">
        <f t="shared" si="164"/>
        <v>0</v>
      </c>
      <c r="L5296" s="114">
        <f>IF(C5296&lt;$G$6,Lähteandmed!$E$45*1.2*1.005*($G$6-O5296),0)</f>
        <v>0</v>
      </c>
      <c r="M5296" s="276" t="str">
        <f>IF(($G$4-Lähteandmed!$H$45*(Kraadpäevad!$G$4-Kraadpäevad!C5296))&gt;Lähteandmed!$I$45,($G$4-Lähteandmed!$H$45*(Kraadpäevad!$G$4-Kraadpäevad!C5296)),Lähteandmed!$I$45)</f>
        <v/>
      </c>
      <c r="N5296" s="114">
        <f>IFERROR(($G$4-M5296)/($G$4-C5296),Lähteandmed!$H$45)</f>
        <v>0</v>
      </c>
      <c r="O5296" s="276">
        <f t="shared" si="165"/>
        <v>19.100000000000001</v>
      </c>
      <c r="P5296" s="276">
        <f>IF(O5296&lt;($G$6-1),Lähteandmed!$E$45*1.2*1.005*(($G$6-1)-O5296),0)</f>
        <v>0</v>
      </c>
    </row>
    <row r="5297" spans="2:16">
      <c r="B5297" s="113">
        <v>5293</v>
      </c>
      <c r="C5297" s="113">
        <v>19.8</v>
      </c>
      <c r="D5297" s="276" t="str">
        <f t="shared" si="164"/>
        <v>0</v>
      </c>
      <c r="L5297" s="114">
        <f>IF(C5297&lt;$G$6,Lähteandmed!$E$45*1.2*1.005*($G$6-O5297),0)</f>
        <v>0</v>
      </c>
      <c r="M5297" s="276" t="str">
        <f>IF(($G$4-Lähteandmed!$H$45*(Kraadpäevad!$G$4-Kraadpäevad!C5297))&gt;Lähteandmed!$I$45,($G$4-Lähteandmed!$H$45*(Kraadpäevad!$G$4-Kraadpäevad!C5297)),Lähteandmed!$I$45)</f>
        <v/>
      </c>
      <c r="N5297" s="114">
        <f>IFERROR(($G$4-M5297)/($G$4-C5297),Lähteandmed!$H$45)</f>
        <v>0</v>
      </c>
      <c r="O5297" s="276">
        <f t="shared" si="165"/>
        <v>19.8</v>
      </c>
      <c r="P5297" s="276">
        <f>IF(O5297&lt;($G$6-1),Lähteandmed!$E$45*1.2*1.005*(($G$6-1)-O5297),0)</f>
        <v>0</v>
      </c>
    </row>
    <row r="5298" spans="2:16">
      <c r="B5298" s="113">
        <v>5294</v>
      </c>
      <c r="C5298" s="113">
        <v>20.399999999999999</v>
      </c>
      <c r="D5298" s="276" t="str">
        <f t="shared" si="164"/>
        <v>0</v>
      </c>
      <c r="L5298" s="114">
        <f>IF(C5298&lt;$G$6,Lähteandmed!$E$45*1.2*1.005*($G$6-O5298),0)</f>
        <v>0</v>
      </c>
      <c r="M5298" s="276" t="str">
        <f>IF(($G$4-Lähteandmed!$H$45*(Kraadpäevad!$G$4-Kraadpäevad!C5298))&gt;Lähteandmed!$I$45,($G$4-Lähteandmed!$H$45*(Kraadpäevad!$G$4-Kraadpäevad!C5298)),Lähteandmed!$I$45)</f>
        <v/>
      </c>
      <c r="N5298" s="114">
        <f>IFERROR(($G$4-M5298)/($G$4-C5298),Lähteandmed!$H$45)</f>
        <v>0</v>
      </c>
      <c r="O5298" s="276">
        <f t="shared" si="165"/>
        <v>20.399999999999999</v>
      </c>
      <c r="P5298" s="276">
        <f>IF(O5298&lt;($G$6-1),Lähteandmed!$E$45*1.2*1.005*(($G$6-1)-O5298),0)</f>
        <v>0</v>
      </c>
    </row>
    <row r="5299" spans="2:16">
      <c r="B5299" s="113">
        <v>5295</v>
      </c>
      <c r="C5299" s="113">
        <v>21.1</v>
      </c>
      <c r="D5299" s="276" t="str">
        <f t="shared" si="164"/>
        <v>0</v>
      </c>
      <c r="L5299" s="114">
        <f>IF(C5299&lt;$G$6,Lähteandmed!$E$45*1.2*1.005*($G$6-O5299),0)</f>
        <v>0</v>
      </c>
      <c r="M5299" s="276" t="str">
        <f>IF(($G$4-Lähteandmed!$H$45*(Kraadpäevad!$G$4-Kraadpäevad!C5299))&gt;Lähteandmed!$I$45,($G$4-Lähteandmed!$H$45*(Kraadpäevad!$G$4-Kraadpäevad!C5299)),Lähteandmed!$I$45)</f>
        <v/>
      </c>
      <c r="N5299" s="114">
        <f>IFERROR(($G$4-M5299)/($G$4-C5299),Lähteandmed!$H$45)</f>
        <v>0</v>
      </c>
      <c r="O5299" s="276">
        <f t="shared" si="165"/>
        <v>21.1</v>
      </c>
      <c r="P5299" s="276">
        <f>IF(O5299&lt;($G$6-1),Lähteandmed!$E$45*1.2*1.005*(($G$6-1)-O5299),0)</f>
        <v>0</v>
      </c>
    </row>
    <row r="5300" spans="2:16">
      <c r="B5300" s="113">
        <v>5296</v>
      </c>
      <c r="C5300" s="113">
        <v>20.9</v>
      </c>
      <c r="D5300" s="276" t="str">
        <f t="shared" si="164"/>
        <v>0</v>
      </c>
      <c r="L5300" s="114">
        <f>IF(C5300&lt;$G$6,Lähteandmed!$E$45*1.2*1.005*($G$6-O5300),0)</f>
        <v>0</v>
      </c>
      <c r="M5300" s="276" t="str">
        <f>IF(($G$4-Lähteandmed!$H$45*(Kraadpäevad!$G$4-Kraadpäevad!C5300))&gt;Lähteandmed!$I$45,($G$4-Lähteandmed!$H$45*(Kraadpäevad!$G$4-Kraadpäevad!C5300)),Lähteandmed!$I$45)</f>
        <v/>
      </c>
      <c r="N5300" s="114">
        <f>IFERROR(($G$4-M5300)/($G$4-C5300),Lähteandmed!$H$45)</f>
        <v>0</v>
      </c>
      <c r="O5300" s="276">
        <f t="shared" si="165"/>
        <v>20.9</v>
      </c>
      <c r="P5300" s="276">
        <f>IF(O5300&lt;($G$6-1),Lähteandmed!$E$45*1.2*1.005*(($G$6-1)-O5300),0)</f>
        <v>0</v>
      </c>
    </row>
    <row r="5301" spans="2:16">
      <c r="B5301" s="113">
        <v>5297</v>
      </c>
      <c r="C5301" s="113">
        <v>20.8</v>
      </c>
      <c r="D5301" s="276" t="str">
        <f t="shared" si="164"/>
        <v>0</v>
      </c>
      <c r="L5301" s="114">
        <f>IF(C5301&lt;$G$6,Lähteandmed!$E$45*1.2*1.005*($G$6-O5301),0)</f>
        <v>0</v>
      </c>
      <c r="M5301" s="276" t="str">
        <f>IF(($G$4-Lähteandmed!$H$45*(Kraadpäevad!$G$4-Kraadpäevad!C5301))&gt;Lähteandmed!$I$45,($G$4-Lähteandmed!$H$45*(Kraadpäevad!$G$4-Kraadpäevad!C5301)),Lähteandmed!$I$45)</f>
        <v/>
      </c>
      <c r="N5301" s="114">
        <f>IFERROR(($G$4-M5301)/($G$4-C5301),Lähteandmed!$H$45)</f>
        <v>0</v>
      </c>
      <c r="O5301" s="276">
        <f t="shared" si="165"/>
        <v>20.8</v>
      </c>
      <c r="P5301" s="276">
        <f>IF(O5301&lt;($G$6-1),Lähteandmed!$E$45*1.2*1.005*(($G$6-1)-O5301),0)</f>
        <v>0</v>
      </c>
    </row>
    <row r="5302" spans="2:16">
      <c r="B5302" s="113">
        <v>5298</v>
      </c>
      <c r="C5302" s="113">
        <v>20.6</v>
      </c>
      <c r="D5302" s="276" t="str">
        <f t="shared" si="164"/>
        <v>0</v>
      </c>
      <c r="L5302" s="114">
        <f>IF(C5302&lt;$G$6,Lähteandmed!$E$45*1.2*1.005*($G$6-O5302),0)</f>
        <v>0</v>
      </c>
      <c r="M5302" s="276" t="str">
        <f>IF(($G$4-Lähteandmed!$H$45*(Kraadpäevad!$G$4-Kraadpäevad!C5302))&gt;Lähteandmed!$I$45,($G$4-Lähteandmed!$H$45*(Kraadpäevad!$G$4-Kraadpäevad!C5302)),Lähteandmed!$I$45)</f>
        <v/>
      </c>
      <c r="N5302" s="114">
        <f>IFERROR(($G$4-M5302)/($G$4-C5302),Lähteandmed!$H$45)</f>
        <v>0</v>
      </c>
      <c r="O5302" s="276">
        <f t="shared" si="165"/>
        <v>20.6</v>
      </c>
      <c r="P5302" s="276">
        <f>IF(O5302&lt;($G$6-1),Lähteandmed!$E$45*1.2*1.005*(($G$6-1)-O5302),0)</f>
        <v>0</v>
      </c>
    </row>
    <row r="5303" spans="2:16">
      <c r="B5303" s="113">
        <v>5299</v>
      </c>
      <c r="C5303" s="113">
        <v>19.5</v>
      </c>
      <c r="D5303" s="276" t="str">
        <f t="shared" si="164"/>
        <v>0</v>
      </c>
      <c r="L5303" s="114">
        <f>IF(C5303&lt;$G$6,Lähteandmed!$E$45*1.2*1.005*($G$6-O5303),0)</f>
        <v>0</v>
      </c>
      <c r="M5303" s="276" t="str">
        <f>IF(($G$4-Lähteandmed!$H$45*(Kraadpäevad!$G$4-Kraadpäevad!C5303))&gt;Lähteandmed!$I$45,($G$4-Lähteandmed!$H$45*(Kraadpäevad!$G$4-Kraadpäevad!C5303)),Lähteandmed!$I$45)</f>
        <v/>
      </c>
      <c r="N5303" s="114">
        <f>IFERROR(($G$4-M5303)/($G$4-C5303),Lähteandmed!$H$45)</f>
        <v>0</v>
      </c>
      <c r="O5303" s="276">
        <f t="shared" si="165"/>
        <v>19.5</v>
      </c>
      <c r="P5303" s="276">
        <f>IF(O5303&lt;($G$6-1),Lähteandmed!$E$45*1.2*1.005*(($G$6-1)-O5303),0)</f>
        <v>0</v>
      </c>
    </row>
    <row r="5304" spans="2:16">
      <c r="B5304" s="113">
        <v>5300</v>
      </c>
      <c r="C5304" s="113">
        <v>18.5</v>
      </c>
      <c r="D5304" s="276" t="str">
        <f t="shared" si="164"/>
        <v>0</v>
      </c>
      <c r="L5304" s="114">
        <f>IF(C5304&lt;$G$6,Lähteandmed!$E$45*1.2*1.005*($G$6-O5304),0)</f>
        <v>0</v>
      </c>
      <c r="M5304" s="276" t="str">
        <f>IF(($G$4-Lähteandmed!$H$45*(Kraadpäevad!$G$4-Kraadpäevad!C5304))&gt;Lähteandmed!$I$45,($G$4-Lähteandmed!$H$45*(Kraadpäevad!$G$4-Kraadpäevad!C5304)),Lähteandmed!$I$45)</f>
        <v/>
      </c>
      <c r="N5304" s="114">
        <f>IFERROR(($G$4-M5304)/($G$4-C5304),Lähteandmed!$H$45)</f>
        <v>0</v>
      </c>
      <c r="O5304" s="276">
        <f t="shared" si="165"/>
        <v>18.5</v>
      </c>
      <c r="P5304" s="276">
        <f>IF(O5304&lt;($G$6-1),Lähteandmed!$E$45*1.2*1.005*(($G$6-1)-O5304),0)</f>
        <v>0</v>
      </c>
    </row>
    <row r="5305" spans="2:16">
      <c r="B5305" s="113">
        <v>5301</v>
      </c>
      <c r="C5305" s="113">
        <v>17.399999999999999</v>
      </c>
      <c r="D5305" s="276" t="str">
        <f t="shared" si="164"/>
        <v>0</v>
      </c>
      <c r="L5305" s="114">
        <f>IF(C5305&lt;$G$6,Lähteandmed!$E$45*1.2*1.005*($G$6-O5305),0)</f>
        <v>1.0515355200000025</v>
      </c>
      <c r="M5305" s="276" t="str">
        <f>IF(($G$4-Lähteandmed!$H$45*(Kraadpäevad!$G$4-Kraadpäevad!C5305))&gt;Lähteandmed!$I$45,($G$4-Lähteandmed!$H$45*(Kraadpäevad!$G$4-Kraadpäevad!C5305)),Lähteandmed!$I$45)</f>
        <v/>
      </c>
      <c r="N5305" s="114">
        <f>IFERROR(($G$4-M5305)/($G$4-C5305),Lähteandmed!$H$45)</f>
        <v>0</v>
      </c>
      <c r="O5305" s="276">
        <f t="shared" si="165"/>
        <v>17.399999999999999</v>
      </c>
      <c r="P5305" s="276">
        <f>IF(O5305&lt;($G$6-1),Lähteandmed!$E$45*1.2*1.005*(($G$6-1)-O5305),0)</f>
        <v>0</v>
      </c>
    </row>
    <row r="5306" spans="2:16">
      <c r="B5306" s="113">
        <v>5302</v>
      </c>
      <c r="C5306" s="113">
        <v>16.5</v>
      </c>
      <c r="D5306" s="276" t="str">
        <f t="shared" si="164"/>
        <v>0</v>
      </c>
      <c r="L5306" s="114">
        <f>IF(C5306&lt;$G$6,Lähteandmed!$E$45*1.2*1.005*($G$6-O5306),0)</f>
        <v>2.6288387999999996</v>
      </c>
      <c r="M5306" s="276" t="str">
        <f>IF(($G$4-Lähteandmed!$H$45*(Kraadpäevad!$G$4-Kraadpäevad!C5306))&gt;Lähteandmed!$I$45,($G$4-Lähteandmed!$H$45*(Kraadpäevad!$G$4-Kraadpäevad!C5306)),Lähteandmed!$I$45)</f>
        <v/>
      </c>
      <c r="N5306" s="114">
        <f>IFERROR(($G$4-M5306)/($G$4-C5306),Lähteandmed!$H$45)</f>
        <v>0</v>
      </c>
      <c r="O5306" s="276">
        <f t="shared" si="165"/>
        <v>16.5</v>
      </c>
      <c r="P5306" s="276">
        <f>IF(O5306&lt;($G$6-1),Lähteandmed!$E$45*1.2*1.005*(($G$6-1)-O5306),0)</f>
        <v>0.87627959999999994</v>
      </c>
    </row>
    <row r="5307" spans="2:16">
      <c r="B5307" s="113">
        <v>5303</v>
      </c>
      <c r="C5307" s="113">
        <v>15.5</v>
      </c>
      <c r="D5307" s="276" t="str">
        <f t="shared" si="164"/>
        <v>0</v>
      </c>
      <c r="L5307" s="114">
        <f>IF(C5307&lt;$G$6,Lähteandmed!$E$45*1.2*1.005*($G$6-O5307),0)</f>
        <v>4.3813979999999999</v>
      </c>
      <c r="M5307" s="276" t="str">
        <f>IF(($G$4-Lähteandmed!$H$45*(Kraadpäevad!$G$4-Kraadpäevad!C5307))&gt;Lähteandmed!$I$45,($G$4-Lähteandmed!$H$45*(Kraadpäevad!$G$4-Kraadpäevad!C5307)),Lähteandmed!$I$45)</f>
        <v/>
      </c>
      <c r="N5307" s="114">
        <f>IFERROR(($G$4-M5307)/($G$4-C5307),Lähteandmed!$H$45)</f>
        <v>0</v>
      </c>
      <c r="O5307" s="276">
        <f t="shared" si="165"/>
        <v>15.5</v>
      </c>
      <c r="P5307" s="276">
        <f>IF(O5307&lt;($G$6-1),Lähteandmed!$E$45*1.2*1.005*(($G$6-1)-O5307),0)</f>
        <v>2.6288387999999996</v>
      </c>
    </row>
    <row r="5308" spans="2:16">
      <c r="B5308" s="113">
        <v>5304</v>
      </c>
      <c r="C5308" s="113">
        <v>14.6</v>
      </c>
      <c r="D5308" s="276" t="str">
        <f t="shared" si="164"/>
        <v>0</v>
      </c>
      <c r="L5308" s="114">
        <f>IF(C5308&lt;$G$6,Lähteandmed!$E$45*1.2*1.005*($G$6-O5308),0)</f>
        <v>5.9587012800000005</v>
      </c>
      <c r="M5308" s="276" t="str">
        <f>IF(($G$4-Lähteandmed!$H$45*(Kraadpäevad!$G$4-Kraadpäevad!C5308))&gt;Lähteandmed!$I$45,($G$4-Lähteandmed!$H$45*(Kraadpäevad!$G$4-Kraadpäevad!C5308)),Lähteandmed!$I$45)</f>
        <v/>
      </c>
      <c r="N5308" s="114">
        <f>IFERROR(($G$4-M5308)/($G$4-C5308),Lähteandmed!$H$45)</f>
        <v>0</v>
      </c>
      <c r="O5308" s="276">
        <f t="shared" si="165"/>
        <v>14.6</v>
      </c>
      <c r="P5308" s="276">
        <f>IF(O5308&lt;($G$6-1),Lähteandmed!$E$45*1.2*1.005*(($G$6-1)-O5308),0)</f>
        <v>4.2061420800000002</v>
      </c>
    </row>
    <row r="5309" spans="2:16">
      <c r="B5309" s="113">
        <v>5305</v>
      </c>
      <c r="C5309" s="113">
        <v>14.5</v>
      </c>
      <c r="D5309" s="276" t="str">
        <f t="shared" si="164"/>
        <v>0</v>
      </c>
      <c r="L5309" s="114">
        <f>IF(C5309&lt;$G$6,Lähteandmed!$E$45*1.2*1.005*($G$6-O5309),0)</f>
        <v>6.1339571999999993</v>
      </c>
      <c r="M5309" s="276" t="str">
        <f>IF(($G$4-Lähteandmed!$H$45*(Kraadpäevad!$G$4-Kraadpäevad!C5309))&gt;Lähteandmed!$I$45,($G$4-Lähteandmed!$H$45*(Kraadpäevad!$G$4-Kraadpäevad!C5309)),Lähteandmed!$I$45)</f>
        <v/>
      </c>
      <c r="N5309" s="114">
        <f>IFERROR(($G$4-M5309)/($G$4-C5309),Lähteandmed!$H$45)</f>
        <v>0</v>
      </c>
      <c r="O5309" s="276">
        <f t="shared" si="165"/>
        <v>14.5</v>
      </c>
      <c r="P5309" s="276">
        <f>IF(O5309&lt;($G$6-1),Lähteandmed!$E$45*1.2*1.005*(($G$6-1)-O5309),0)</f>
        <v>4.3813979999999999</v>
      </c>
    </row>
    <row r="5310" spans="2:16">
      <c r="B5310" s="113">
        <v>5306</v>
      </c>
      <c r="C5310" s="113">
        <v>14.4</v>
      </c>
      <c r="D5310" s="276" t="str">
        <f t="shared" si="164"/>
        <v>0</v>
      </c>
      <c r="L5310" s="114">
        <f>IF(C5310&lt;$G$6,Lähteandmed!$E$45*1.2*1.005*($G$6-O5310),0)</f>
        <v>6.309213119999999</v>
      </c>
      <c r="M5310" s="276" t="str">
        <f>IF(($G$4-Lähteandmed!$H$45*(Kraadpäevad!$G$4-Kraadpäevad!C5310))&gt;Lähteandmed!$I$45,($G$4-Lähteandmed!$H$45*(Kraadpäevad!$G$4-Kraadpäevad!C5310)),Lähteandmed!$I$45)</f>
        <v/>
      </c>
      <c r="N5310" s="114">
        <f>IFERROR(($G$4-M5310)/($G$4-C5310),Lähteandmed!$H$45)</f>
        <v>0</v>
      </c>
      <c r="O5310" s="276">
        <f t="shared" si="165"/>
        <v>14.4</v>
      </c>
      <c r="P5310" s="276">
        <f>IF(O5310&lt;($G$6-1),Lähteandmed!$E$45*1.2*1.005*(($G$6-1)-O5310),0)</f>
        <v>4.5566539199999987</v>
      </c>
    </row>
    <row r="5311" spans="2:16">
      <c r="B5311" s="113">
        <v>5307</v>
      </c>
      <c r="C5311" s="113">
        <v>14.3</v>
      </c>
      <c r="D5311" s="276" t="str">
        <f t="shared" si="164"/>
        <v>0</v>
      </c>
      <c r="L5311" s="114">
        <f>IF(C5311&lt;$G$6,Lähteandmed!$E$45*1.2*1.005*($G$6-O5311),0)</f>
        <v>6.4844690399999987</v>
      </c>
      <c r="M5311" s="276" t="str">
        <f>IF(($G$4-Lähteandmed!$H$45*(Kraadpäevad!$G$4-Kraadpäevad!C5311))&gt;Lähteandmed!$I$45,($G$4-Lähteandmed!$H$45*(Kraadpäevad!$G$4-Kraadpäevad!C5311)),Lähteandmed!$I$45)</f>
        <v/>
      </c>
      <c r="N5311" s="114">
        <f>IFERROR(($G$4-M5311)/($G$4-C5311),Lähteandmed!$H$45)</f>
        <v>0</v>
      </c>
      <c r="O5311" s="276">
        <f t="shared" si="165"/>
        <v>14.3</v>
      </c>
      <c r="P5311" s="276">
        <f>IF(O5311&lt;($G$6-1),Lähteandmed!$E$45*1.2*1.005*(($G$6-1)-O5311),0)</f>
        <v>4.7319098399999984</v>
      </c>
    </row>
    <row r="5312" spans="2:16">
      <c r="B5312" s="113">
        <v>5308</v>
      </c>
      <c r="C5312" s="113">
        <v>13.9</v>
      </c>
      <c r="D5312" s="276" t="str">
        <f t="shared" si="164"/>
        <v>0</v>
      </c>
      <c r="L5312" s="114">
        <f>IF(C5312&lt;$G$6,Lähteandmed!$E$45*1.2*1.005*($G$6-O5312),0)</f>
        <v>7.1854927199999992</v>
      </c>
      <c r="M5312" s="276" t="str">
        <f>IF(($G$4-Lähteandmed!$H$45*(Kraadpäevad!$G$4-Kraadpäevad!C5312))&gt;Lähteandmed!$I$45,($G$4-Lähteandmed!$H$45*(Kraadpäevad!$G$4-Kraadpäevad!C5312)),Lähteandmed!$I$45)</f>
        <v/>
      </c>
      <c r="N5312" s="114">
        <f>IFERROR(($G$4-M5312)/($G$4-C5312),Lähteandmed!$H$45)</f>
        <v>0</v>
      </c>
      <c r="O5312" s="276">
        <f t="shared" si="165"/>
        <v>13.9</v>
      </c>
      <c r="P5312" s="276">
        <f>IF(O5312&lt;($G$6-1),Lähteandmed!$E$45*1.2*1.005*(($G$6-1)-O5312),0)</f>
        <v>5.4329335199999989</v>
      </c>
    </row>
    <row r="5313" spans="2:16">
      <c r="B5313" s="113">
        <v>5309</v>
      </c>
      <c r="C5313" s="113">
        <v>13.6</v>
      </c>
      <c r="D5313" s="276" t="str">
        <f t="shared" si="164"/>
        <v>0</v>
      </c>
      <c r="L5313" s="114">
        <f>IF(C5313&lt;$G$6,Lähteandmed!$E$45*1.2*1.005*($G$6-O5313),0)</f>
        <v>7.71126048</v>
      </c>
      <c r="M5313" s="276" t="str">
        <f>IF(($G$4-Lähteandmed!$H$45*(Kraadpäevad!$G$4-Kraadpäevad!C5313))&gt;Lähteandmed!$I$45,($G$4-Lähteandmed!$H$45*(Kraadpäevad!$G$4-Kraadpäevad!C5313)),Lähteandmed!$I$45)</f>
        <v/>
      </c>
      <c r="N5313" s="114">
        <f>IFERROR(($G$4-M5313)/($G$4-C5313),Lähteandmed!$H$45)</f>
        <v>0</v>
      </c>
      <c r="O5313" s="276">
        <f t="shared" si="165"/>
        <v>13.6</v>
      </c>
      <c r="P5313" s="276">
        <f>IF(O5313&lt;($G$6-1),Lähteandmed!$E$45*1.2*1.005*(($G$6-1)-O5313),0)</f>
        <v>5.9587012800000005</v>
      </c>
    </row>
    <row r="5314" spans="2:16">
      <c r="B5314" s="113">
        <v>5310</v>
      </c>
      <c r="C5314" s="113">
        <v>13.2</v>
      </c>
      <c r="D5314" s="276" t="str">
        <f t="shared" si="164"/>
        <v>0</v>
      </c>
      <c r="L5314" s="114">
        <f>IF(C5314&lt;$G$6,Lähteandmed!$E$45*1.2*1.005*($G$6-O5314),0)</f>
        <v>8.4122841600000005</v>
      </c>
      <c r="M5314" s="276" t="str">
        <f>IF(($G$4-Lähteandmed!$H$45*(Kraadpäevad!$G$4-Kraadpäevad!C5314))&gt;Lähteandmed!$I$45,($G$4-Lähteandmed!$H$45*(Kraadpäevad!$G$4-Kraadpäevad!C5314)),Lähteandmed!$I$45)</f>
        <v/>
      </c>
      <c r="N5314" s="114">
        <f>IFERROR(($G$4-M5314)/($G$4-C5314),Lähteandmed!$H$45)</f>
        <v>0</v>
      </c>
      <c r="O5314" s="276">
        <f t="shared" si="165"/>
        <v>13.2</v>
      </c>
      <c r="P5314" s="276">
        <f>IF(O5314&lt;($G$6-1),Lähteandmed!$E$45*1.2*1.005*(($G$6-1)-O5314),0)</f>
        <v>6.659724960000001</v>
      </c>
    </row>
    <row r="5315" spans="2:16">
      <c r="B5315" s="113">
        <v>5311</v>
      </c>
      <c r="C5315" s="113">
        <v>13.6</v>
      </c>
      <c r="D5315" s="276" t="str">
        <f t="shared" si="164"/>
        <v>0</v>
      </c>
      <c r="L5315" s="114">
        <f>IF(C5315&lt;$G$6,Lähteandmed!$E$45*1.2*1.005*($G$6-O5315),0)</f>
        <v>7.71126048</v>
      </c>
      <c r="M5315" s="276" t="str">
        <f>IF(($G$4-Lähteandmed!$H$45*(Kraadpäevad!$G$4-Kraadpäevad!C5315))&gt;Lähteandmed!$I$45,($G$4-Lähteandmed!$H$45*(Kraadpäevad!$G$4-Kraadpäevad!C5315)),Lähteandmed!$I$45)</f>
        <v/>
      </c>
      <c r="N5315" s="114">
        <f>IFERROR(($G$4-M5315)/($G$4-C5315),Lähteandmed!$H$45)</f>
        <v>0</v>
      </c>
      <c r="O5315" s="276">
        <f t="shared" si="165"/>
        <v>13.6</v>
      </c>
      <c r="P5315" s="276">
        <f>IF(O5315&lt;($G$6-1),Lähteandmed!$E$45*1.2*1.005*(($G$6-1)-O5315),0)</f>
        <v>5.9587012800000005</v>
      </c>
    </row>
    <row r="5316" spans="2:16">
      <c r="B5316" s="113">
        <v>5312</v>
      </c>
      <c r="C5316" s="113">
        <v>14</v>
      </c>
      <c r="D5316" s="276" t="str">
        <f t="shared" ref="D5316:D5379" si="166">IFERROR(IF($G$5-C5316&gt;0,$G$5-C5316,"0"),0)</f>
        <v>0</v>
      </c>
      <c r="L5316" s="114">
        <f>IF(C5316&lt;$G$6,Lähteandmed!$E$45*1.2*1.005*($G$6-O5316),0)</f>
        <v>7.0102367999999995</v>
      </c>
      <c r="M5316" s="276" t="str">
        <f>IF(($G$4-Lähteandmed!$H$45*(Kraadpäevad!$G$4-Kraadpäevad!C5316))&gt;Lähteandmed!$I$45,($G$4-Lähteandmed!$H$45*(Kraadpäevad!$G$4-Kraadpäevad!C5316)),Lähteandmed!$I$45)</f>
        <v/>
      </c>
      <c r="N5316" s="114">
        <f>IFERROR(($G$4-M5316)/($G$4-C5316),Lähteandmed!$H$45)</f>
        <v>0</v>
      </c>
      <c r="O5316" s="276">
        <f t="shared" ref="O5316:O5379" si="167">N5316*($G$4-C5316)+C5316</f>
        <v>14</v>
      </c>
      <c r="P5316" s="276">
        <f>IF(O5316&lt;($G$6-1),Lähteandmed!$E$45*1.2*1.005*(($G$6-1)-O5316),0)</f>
        <v>5.2576775999999992</v>
      </c>
    </row>
    <row r="5317" spans="2:16">
      <c r="B5317" s="113">
        <v>5313</v>
      </c>
      <c r="C5317" s="113">
        <v>14.4</v>
      </c>
      <c r="D5317" s="276" t="str">
        <f t="shared" si="166"/>
        <v>0</v>
      </c>
      <c r="L5317" s="114">
        <f>IF(C5317&lt;$G$6,Lähteandmed!$E$45*1.2*1.005*($G$6-O5317),0)</f>
        <v>6.309213119999999</v>
      </c>
      <c r="M5317" s="276" t="str">
        <f>IF(($G$4-Lähteandmed!$H$45*(Kraadpäevad!$G$4-Kraadpäevad!C5317))&gt;Lähteandmed!$I$45,($G$4-Lähteandmed!$H$45*(Kraadpäevad!$G$4-Kraadpäevad!C5317)),Lähteandmed!$I$45)</f>
        <v/>
      </c>
      <c r="N5317" s="114">
        <f>IFERROR(($G$4-M5317)/($G$4-C5317),Lähteandmed!$H$45)</f>
        <v>0</v>
      </c>
      <c r="O5317" s="276">
        <f t="shared" si="167"/>
        <v>14.4</v>
      </c>
      <c r="P5317" s="276">
        <f>IF(O5317&lt;($G$6-1),Lähteandmed!$E$45*1.2*1.005*(($G$6-1)-O5317),0)</f>
        <v>4.5566539199999987</v>
      </c>
    </row>
    <row r="5318" spans="2:16">
      <c r="B5318" s="113">
        <v>5314</v>
      </c>
      <c r="C5318" s="113">
        <v>14.5</v>
      </c>
      <c r="D5318" s="276" t="str">
        <f t="shared" si="166"/>
        <v>0</v>
      </c>
      <c r="L5318" s="114">
        <f>IF(C5318&lt;$G$6,Lähteandmed!$E$45*1.2*1.005*($G$6-O5318),0)</f>
        <v>6.1339571999999993</v>
      </c>
      <c r="M5318" s="276" t="str">
        <f>IF(($G$4-Lähteandmed!$H$45*(Kraadpäevad!$G$4-Kraadpäevad!C5318))&gt;Lähteandmed!$I$45,($G$4-Lähteandmed!$H$45*(Kraadpäevad!$G$4-Kraadpäevad!C5318)),Lähteandmed!$I$45)</f>
        <v/>
      </c>
      <c r="N5318" s="114">
        <f>IFERROR(($G$4-M5318)/($G$4-C5318),Lähteandmed!$H$45)</f>
        <v>0</v>
      </c>
      <c r="O5318" s="276">
        <f t="shared" si="167"/>
        <v>14.5</v>
      </c>
      <c r="P5318" s="276">
        <f>IF(O5318&lt;($G$6-1),Lähteandmed!$E$45*1.2*1.005*(($G$6-1)-O5318),0)</f>
        <v>4.3813979999999999</v>
      </c>
    </row>
    <row r="5319" spans="2:16">
      <c r="B5319" s="113">
        <v>5315</v>
      </c>
      <c r="C5319" s="113">
        <v>14.6</v>
      </c>
      <c r="D5319" s="276" t="str">
        <f t="shared" si="166"/>
        <v>0</v>
      </c>
      <c r="L5319" s="114">
        <f>IF(C5319&lt;$G$6,Lähteandmed!$E$45*1.2*1.005*($G$6-O5319),0)</f>
        <v>5.9587012800000005</v>
      </c>
      <c r="M5319" s="276" t="str">
        <f>IF(($G$4-Lähteandmed!$H$45*(Kraadpäevad!$G$4-Kraadpäevad!C5319))&gt;Lähteandmed!$I$45,($G$4-Lähteandmed!$H$45*(Kraadpäevad!$G$4-Kraadpäevad!C5319)),Lähteandmed!$I$45)</f>
        <v/>
      </c>
      <c r="N5319" s="114">
        <f>IFERROR(($G$4-M5319)/($G$4-C5319),Lähteandmed!$H$45)</f>
        <v>0</v>
      </c>
      <c r="O5319" s="276">
        <f t="shared" si="167"/>
        <v>14.6</v>
      </c>
      <c r="P5319" s="276">
        <f>IF(O5319&lt;($G$6-1),Lähteandmed!$E$45*1.2*1.005*(($G$6-1)-O5319),0)</f>
        <v>4.2061420800000002</v>
      </c>
    </row>
    <row r="5320" spans="2:16">
      <c r="B5320" s="113">
        <v>5316</v>
      </c>
      <c r="C5320" s="113">
        <v>14.7</v>
      </c>
      <c r="D5320" s="276" t="str">
        <f t="shared" si="166"/>
        <v>0</v>
      </c>
      <c r="L5320" s="114">
        <f>IF(C5320&lt;$G$6,Lähteandmed!$E$45*1.2*1.005*($G$6-O5320),0)</f>
        <v>5.7834453600000009</v>
      </c>
      <c r="M5320" s="276" t="str">
        <f>IF(($G$4-Lähteandmed!$H$45*(Kraadpäevad!$G$4-Kraadpäevad!C5320))&gt;Lähteandmed!$I$45,($G$4-Lähteandmed!$H$45*(Kraadpäevad!$G$4-Kraadpäevad!C5320)),Lähteandmed!$I$45)</f>
        <v/>
      </c>
      <c r="N5320" s="114">
        <f>IFERROR(($G$4-M5320)/($G$4-C5320),Lähteandmed!$H$45)</f>
        <v>0</v>
      </c>
      <c r="O5320" s="276">
        <f t="shared" si="167"/>
        <v>14.7</v>
      </c>
      <c r="P5320" s="276">
        <f>IF(O5320&lt;($G$6-1),Lähteandmed!$E$45*1.2*1.005*(($G$6-1)-O5320),0)</f>
        <v>4.0308861600000006</v>
      </c>
    </row>
    <row r="5321" spans="2:16">
      <c r="B5321" s="113">
        <v>5317</v>
      </c>
      <c r="C5321" s="113">
        <v>15.2</v>
      </c>
      <c r="D5321" s="276" t="str">
        <f t="shared" si="166"/>
        <v>0</v>
      </c>
      <c r="L5321" s="114">
        <f>IF(C5321&lt;$G$6,Lähteandmed!$E$45*1.2*1.005*($G$6-O5321),0)</f>
        <v>4.9071657600000007</v>
      </c>
      <c r="M5321" s="276" t="str">
        <f>IF(($G$4-Lähteandmed!$H$45*(Kraadpäevad!$G$4-Kraadpäevad!C5321))&gt;Lähteandmed!$I$45,($G$4-Lähteandmed!$H$45*(Kraadpäevad!$G$4-Kraadpäevad!C5321)),Lähteandmed!$I$45)</f>
        <v/>
      </c>
      <c r="N5321" s="114">
        <f>IFERROR(($G$4-M5321)/($G$4-C5321),Lähteandmed!$H$45)</f>
        <v>0</v>
      </c>
      <c r="O5321" s="276">
        <f t="shared" si="167"/>
        <v>15.2</v>
      </c>
      <c r="P5321" s="276">
        <f>IF(O5321&lt;($G$6-1),Lähteandmed!$E$45*1.2*1.005*(($G$6-1)-O5321),0)</f>
        <v>3.1546065600000008</v>
      </c>
    </row>
    <row r="5322" spans="2:16">
      <c r="B5322" s="113">
        <v>5318</v>
      </c>
      <c r="C5322" s="113">
        <v>15.6</v>
      </c>
      <c r="D5322" s="276" t="str">
        <f t="shared" si="166"/>
        <v>0</v>
      </c>
      <c r="L5322" s="114">
        <f>IF(C5322&lt;$G$6,Lähteandmed!$E$45*1.2*1.005*($G$6-O5322),0)</f>
        <v>4.2061420800000002</v>
      </c>
      <c r="M5322" s="276" t="str">
        <f>IF(($G$4-Lähteandmed!$H$45*(Kraadpäevad!$G$4-Kraadpäevad!C5322))&gt;Lähteandmed!$I$45,($G$4-Lähteandmed!$H$45*(Kraadpäevad!$G$4-Kraadpäevad!C5322)),Lähteandmed!$I$45)</f>
        <v/>
      </c>
      <c r="N5322" s="114">
        <f>IFERROR(($G$4-M5322)/($G$4-C5322),Lähteandmed!$H$45)</f>
        <v>0</v>
      </c>
      <c r="O5322" s="276">
        <f t="shared" si="167"/>
        <v>15.6</v>
      </c>
      <c r="P5322" s="276">
        <f>IF(O5322&lt;($G$6-1),Lähteandmed!$E$45*1.2*1.005*(($G$6-1)-O5322),0)</f>
        <v>2.4535828800000004</v>
      </c>
    </row>
    <row r="5323" spans="2:16">
      <c r="B5323" s="113">
        <v>5319</v>
      </c>
      <c r="C5323" s="113">
        <v>16.100000000000001</v>
      </c>
      <c r="D5323" s="276" t="str">
        <f t="shared" si="166"/>
        <v>0</v>
      </c>
      <c r="L5323" s="114">
        <f>IF(C5323&lt;$G$6,Lähteandmed!$E$45*1.2*1.005*($G$6-O5323),0)</f>
        <v>3.3298624799999974</v>
      </c>
      <c r="M5323" s="276" t="str">
        <f>IF(($G$4-Lähteandmed!$H$45*(Kraadpäevad!$G$4-Kraadpäevad!C5323))&gt;Lähteandmed!$I$45,($G$4-Lähteandmed!$H$45*(Kraadpäevad!$G$4-Kraadpäevad!C5323)),Lähteandmed!$I$45)</f>
        <v/>
      </c>
      <c r="N5323" s="114">
        <f>IFERROR(($G$4-M5323)/($G$4-C5323),Lähteandmed!$H$45)</f>
        <v>0</v>
      </c>
      <c r="O5323" s="276">
        <f t="shared" si="167"/>
        <v>16.100000000000001</v>
      </c>
      <c r="P5323" s="276">
        <f>IF(O5323&lt;($G$6-1),Lähteandmed!$E$45*1.2*1.005*(($G$6-1)-O5323),0)</f>
        <v>1.5773032799999973</v>
      </c>
    </row>
    <row r="5324" spans="2:16">
      <c r="B5324" s="113">
        <v>5320</v>
      </c>
      <c r="C5324" s="113">
        <v>16.399999999999999</v>
      </c>
      <c r="D5324" s="276" t="str">
        <f t="shared" si="166"/>
        <v>0</v>
      </c>
      <c r="L5324" s="114">
        <f>IF(C5324&lt;$G$6,Lähteandmed!$E$45*1.2*1.005*($G$6-O5324),0)</f>
        <v>2.8040947200000024</v>
      </c>
      <c r="M5324" s="276" t="str">
        <f>IF(($G$4-Lähteandmed!$H$45*(Kraadpäevad!$G$4-Kraadpäevad!C5324))&gt;Lähteandmed!$I$45,($G$4-Lähteandmed!$H$45*(Kraadpäevad!$G$4-Kraadpäevad!C5324)),Lähteandmed!$I$45)</f>
        <v/>
      </c>
      <c r="N5324" s="114">
        <f>IFERROR(($G$4-M5324)/($G$4-C5324),Lähteandmed!$H$45)</f>
        <v>0</v>
      </c>
      <c r="O5324" s="276">
        <f t="shared" si="167"/>
        <v>16.399999999999999</v>
      </c>
      <c r="P5324" s="276">
        <f>IF(O5324&lt;($G$6-1),Lähteandmed!$E$45*1.2*1.005*(($G$6-1)-O5324),0)</f>
        <v>1.0515355200000025</v>
      </c>
    </row>
    <row r="5325" spans="2:16">
      <c r="B5325" s="113">
        <v>5321</v>
      </c>
      <c r="C5325" s="113">
        <v>16.600000000000001</v>
      </c>
      <c r="D5325" s="276" t="str">
        <f t="shared" si="166"/>
        <v>0</v>
      </c>
      <c r="L5325" s="114">
        <f>IF(C5325&lt;$G$6,Lähteandmed!$E$45*1.2*1.005*($G$6-O5325),0)</f>
        <v>2.4535828799999972</v>
      </c>
      <c r="M5325" s="276" t="str">
        <f>IF(($G$4-Lähteandmed!$H$45*(Kraadpäevad!$G$4-Kraadpäevad!C5325))&gt;Lähteandmed!$I$45,($G$4-Lähteandmed!$H$45*(Kraadpäevad!$G$4-Kraadpäevad!C5325)),Lähteandmed!$I$45)</f>
        <v/>
      </c>
      <c r="N5325" s="114">
        <f>IFERROR(($G$4-M5325)/($G$4-C5325),Lähteandmed!$H$45)</f>
        <v>0</v>
      </c>
      <c r="O5325" s="276">
        <f t="shared" si="167"/>
        <v>16.600000000000001</v>
      </c>
      <c r="P5325" s="276">
        <f>IF(O5325&lt;($G$6-1),Lähteandmed!$E$45*1.2*1.005*(($G$6-1)-O5325),0)</f>
        <v>0.70102367999999748</v>
      </c>
    </row>
    <row r="5326" spans="2:16">
      <c r="B5326" s="113">
        <v>5322</v>
      </c>
      <c r="C5326" s="113">
        <v>16.899999999999999</v>
      </c>
      <c r="D5326" s="276" t="str">
        <f t="shared" si="166"/>
        <v>0</v>
      </c>
      <c r="L5326" s="114">
        <f>IF(C5326&lt;$G$6,Lähteandmed!$E$45*1.2*1.005*($G$6-O5326),0)</f>
        <v>1.9278151200000024</v>
      </c>
      <c r="M5326" s="276" t="str">
        <f>IF(($G$4-Lähteandmed!$H$45*(Kraadpäevad!$G$4-Kraadpäevad!C5326))&gt;Lähteandmed!$I$45,($G$4-Lähteandmed!$H$45*(Kraadpäevad!$G$4-Kraadpäevad!C5326)),Lähteandmed!$I$45)</f>
        <v/>
      </c>
      <c r="N5326" s="114">
        <f>IFERROR(($G$4-M5326)/($G$4-C5326),Lähteandmed!$H$45)</f>
        <v>0</v>
      </c>
      <c r="O5326" s="276">
        <f t="shared" si="167"/>
        <v>16.899999999999999</v>
      </c>
      <c r="P5326" s="276">
        <f>IF(O5326&lt;($G$6-1),Lähteandmed!$E$45*1.2*1.005*(($G$6-1)-O5326),0)</f>
        <v>0.17525592000000248</v>
      </c>
    </row>
    <row r="5327" spans="2:16">
      <c r="B5327" s="113">
        <v>5323</v>
      </c>
      <c r="C5327" s="113">
        <v>16.7</v>
      </c>
      <c r="D5327" s="276" t="str">
        <f t="shared" si="166"/>
        <v>0</v>
      </c>
      <c r="L5327" s="114">
        <f>IF(C5327&lt;$G$6,Lähteandmed!$E$45*1.2*1.005*($G$6-O5327),0)</f>
        <v>2.2783269600000011</v>
      </c>
      <c r="M5327" s="276" t="str">
        <f>IF(($G$4-Lähteandmed!$H$45*(Kraadpäevad!$G$4-Kraadpäevad!C5327))&gt;Lähteandmed!$I$45,($G$4-Lähteandmed!$H$45*(Kraadpäevad!$G$4-Kraadpäevad!C5327)),Lähteandmed!$I$45)</f>
        <v/>
      </c>
      <c r="N5327" s="114">
        <f>IFERROR(($G$4-M5327)/($G$4-C5327),Lähteandmed!$H$45)</f>
        <v>0</v>
      </c>
      <c r="O5327" s="276">
        <f t="shared" si="167"/>
        <v>16.7</v>
      </c>
      <c r="P5327" s="276">
        <f>IF(O5327&lt;($G$6-1),Lähteandmed!$E$45*1.2*1.005*(($G$6-1)-O5327),0)</f>
        <v>0.52576776000000125</v>
      </c>
    </row>
    <row r="5328" spans="2:16">
      <c r="B5328" s="113">
        <v>5324</v>
      </c>
      <c r="C5328" s="113">
        <v>16.600000000000001</v>
      </c>
      <c r="D5328" s="276" t="str">
        <f t="shared" si="166"/>
        <v>0</v>
      </c>
      <c r="L5328" s="114">
        <f>IF(C5328&lt;$G$6,Lähteandmed!$E$45*1.2*1.005*($G$6-O5328),0)</f>
        <v>2.4535828799999972</v>
      </c>
      <c r="M5328" s="276" t="str">
        <f>IF(($G$4-Lähteandmed!$H$45*(Kraadpäevad!$G$4-Kraadpäevad!C5328))&gt;Lähteandmed!$I$45,($G$4-Lähteandmed!$H$45*(Kraadpäevad!$G$4-Kraadpäevad!C5328)),Lähteandmed!$I$45)</f>
        <v/>
      </c>
      <c r="N5328" s="114">
        <f>IFERROR(($G$4-M5328)/($G$4-C5328),Lähteandmed!$H$45)</f>
        <v>0</v>
      </c>
      <c r="O5328" s="276">
        <f t="shared" si="167"/>
        <v>16.600000000000001</v>
      </c>
      <c r="P5328" s="276">
        <f>IF(O5328&lt;($G$6-1),Lähteandmed!$E$45*1.2*1.005*(($G$6-1)-O5328),0)</f>
        <v>0.70102367999999748</v>
      </c>
    </row>
    <row r="5329" spans="2:16">
      <c r="B5329" s="113">
        <v>5325</v>
      </c>
      <c r="C5329" s="113">
        <v>16.399999999999999</v>
      </c>
      <c r="D5329" s="276" t="str">
        <f t="shared" si="166"/>
        <v>0</v>
      </c>
      <c r="L5329" s="114">
        <f>IF(C5329&lt;$G$6,Lähteandmed!$E$45*1.2*1.005*($G$6-O5329),0)</f>
        <v>2.8040947200000024</v>
      </c>
      <c r="M5329" s="276" t="str">
        <f>IF(($G$4-Lähteandmed!$H$45*(Kraadpäevad!$G$4-Kraadpäevad!C5329))&gt;Lähteandmed!$I$45,($G$4-Lähteandmed!$H$45*(Kraadpäevad!$G$4-Kraadpäevad!C5329)),Lähteandmed!$I$45)</f>
        <v/>
      </c>
      <c r="N5329" s="114">
        <f>IFERROR(($G$4-M5329)/($G$4-C5329),Lähteandmed!$H$45)</f>
        <v>0</v>
      </c>
      <c r="O5329" s="276">
        <f t="shared" si="167"/>
        <v>16.399999999999999</v>
      </c>
      <c r="P5329" s="276">
        <f>IF(O5329&lt;($G$6-1),Lähteandmed!$E$45*1.2*1.005*(($G$6-1)-O5329),0)</f>
        <v>1.0515355200000025</v>
      </c>
    </row>
    <row r="5330" spans="2:16">
      <c r="B5330" s="113">
        <v>5326</v>
      </c>
      <c r="C5330" s="113">
        <v>14.5</v>
      </c>
      <c r="D5330" s="276" t="str">
        <f t="shared" si="166"/>
        <v>0</v>
      </c>
      <c r="L5330" s="114">
        <f>IF(C5330&lt;$G$6,Lähteandmed!$E$45*1.2*1.005*($G$6-O5330),0)</f>
        <v>6.1339571999999993</v>
      </c>
      <c r="M5330" s="276" t="str">
        <f>IF(($G$4-Lähteandmed!$H$45*(Kraadpäevad!$G$4-Kraadpäevad!C5330))&gt;Lähteandmed!$I$45,($G$4-Lähteandmed!$H$45*(Kraadpäevad!$G$4-Kraadpäevad!C5330)),Lähteandmed!$I$45)</f>
        <v/>
      </c>
      <c r="N5330" s="114">
        <f>IFERROR(($G$4-M5330)/($G$4-C5330),Lähteandmed!$H$45)</f>
        <v>0</v>
      </c>
      <c r="O5330" s="276">
        <f t="shared" si="167"/>
        <v>14.5</v>
      </c>
      <c r="P5330" s="276">
        <f>IF(O5330&lt;($G$6-1),Lähteandmed!$E$45*1.2*1.005*(($G$6-1)-O5330),0)</f>
        <v>4.3813979999999999</v>
      </c>
    </row>
    <row r="5331" spans="2:16">
      <c r="B5331" s="113">
        <v>5327</v>
      </c>
      <c r="C5331" s="113">
        <v>12.7</v>
      </c>
      <c r="D5331" s="276" t="str">
        <f t="shared" si="166"/>
        <v>0</v>
      </c>
      <c r="L5331" s="114">
        <f>IF(C5331&lt;$G$6,Lähteandmed!$E$45*1.2*1.005*($G$6-O5331),0)</f>
        <v>9.2885637600000006</v>
      </c>
      <c r="M5331" s="276" t="str">
        <f>IF(($G$4-Lähteandmed!$H$45*(Kraadpäevad!$G$4-Kraadpäevad!C5331))&gt;Lähteandmed!$I$45,($G$4-Lähteandmed!$H$45*(Kraadpäevad!$G$4-Kraadpäevad!C5331)),Lähteandmed!$I$45)</f>
        <v/>
      </c>
      <c r="N5331" s="114">
        <f>IFERROR(($G$4-M5331)/($G$4-C5331),Lähteandmed!$H$45)</f>
        <v>0</v>
      </c>
      <c r="O5331" s="276">
        <f t="shared" si="167"/>
        <v>12.7</v>
      </c>
      <c r="P5331" s="276">
        <f>IF(O5331&lt;($G$6-1),Lähteandmed!$E$45*1.2*1.005*(($G$6-1)-O5331),0)</f>
        <v>7.5360045600000003</v>
      </c>
    </row>
    <row r="5332" spans="2:16">
      <c r="B5332" s="113">
        <v>5328</v>
      </c>
      <c r="C5332" s="113">
        <v>10.8</v>
      </c>
      <c r="D5332" s="276" t="str">
        <f t="shared" si="166"/>
        <v>0</v>
      </c>
      <c r="L5332" s="114">
        <f>IF(C5332&lt;$G$6,Lähteandmed!$E$45*1.2*1.005*($G$6-O5332),0)</f>
        <v>12.618426239999998</v>
      </c>
      <c r="M5332" s="276" t="str">
        <f>IF(($G$4-Lähteandmed!$H$45*(Kraadpäevad!$G$4-Kraadpäevad!C5332))&gt;Lähteandmed!$I$45,($G$4-Lähteandmed!$H$45*(Kraadpäevad!$G$4-Kraadpäevad!C5332)),Lähteandmed!$I$45)</f>
        <v/>
      </c>
      <c r="N5332" s="114">
        <f>IFERROR(($G$4-M5332)/($G$4-C5332),Lähteandmed!$H$45)</f>
        <v>0</v>
      </c>
      <c r="O5332" s="276">
        <f t="shared" si="167"/>
        <v>10.8</v>
      </c>
      <c r="P5332" s="276">
        <f>IF(O5332&lt;($G$6-1),Lähteandmed!$E$45*1.2*1.005*(($G$6-1)-O5332),0)</f>
        <v>10.865867039999998</v>
      </c>
    </row>
    <row r="5333" spans="2:16">
      <c r="B5333" s="113">
        <v>5329</v>
      </c>
      <c r="C5333" s="113">
        <v>11.3</v>
      </c>
      <c r="D5333" s="276" t="str">
        <f t="shared" si="166"/>
        <v>0</v>
      </c>
      <c r="L5333" s="114">
        <f>IF(C5333&lt;$G$6,Lähteandmed!$E$45*1.2*1.005*($G$6-O5333),0)</f>
        <v>11.742146639999998</v>
      </c>
      <c r="M5333" s="276" t="str">
        <f>IF(($G$4-Lähteandmed!$H$45*(Kraadpäevad!$G$4-Kraadpäevad!C5333))&gt;Lähteandmed!$I$45,($G$4-Lähteandmed!$H$45*(Kraadpäevad!$G$4-Kraadpäevad!C5333)),Lähteandmed!$I$45)</f>
        <v/>
      </c>
      <c r="N5333" s="114">
        <f>IFERROR(($G$4-M5333)/($G$4-C5333),Lähteandmed!$H$45)</f>
        <v>0</v>
      </c>
      <c r="O5333" s="276">
        <f t="shared" si="167"/>
        <v>11.3</v>
      </c>
      <c r="P5333" s="276">
        <f>IF(O5333&lt;($G$6-1),Lähteandmed!$E$45*1.2*1.005*(($G$6-1)-O5333),0)</f>
        <v>9.9895874399999975</v>
      </c>
    </row>
    <row r="5334" spans="2:16">
      <c r="B5334" s="113">
        <v>5330</v>
      </c>
      <c r="C5334" s="113">
        <v>11.8</v>
      </c>
      <c r="D5334" s="276" t="str">
        <f t="shared" si="166"/>
        <v>0</v>
      </c>
      <c r="L5334" s="114">
        <f>IF(C5334&lt;$G$6,Lähteandmed!$E$45*1.2*1.005*($G$6-O5334),0)</f>
        <v>10.865867039999998</v>
      </c>
      <c r="M5334" s="276" t="str">
        <f>IF(($G$4-Lähteandmed!$H$45*(Kraadpäevad!$G$4-Kraadpäevad!C5334))&gt;Lähteandmed!$I$45,($G$4-Lähteandmed!$H$45*(Kraadpäevad!$G$4-Kraadpäevad!C5334)),Lähteandmed!$I$45)</f>
        <v/>
      </c>
      <c r="N5334" s="114">
        <f>IFERROR(($G$4-M5334)/($G$4-C5334),Lähteandmed!$H$45)</f>
        <v>0</v>
      </c>
      <c r="O5334" s="276">
        <f t="shared" si="167"/>
        <v>11.8</v>
      </c>
      <c r="P5334" s="276">
        <f>IF(O5334&lt;($G$6-1),Lähteandmed!$E$45*1.2*1.005*(($G$6-1)-O5334),0)</f>
        <v>9.1133078399999974</v>
      </c>
    </row>
    <row r="5335" spans="2:16">
      <c r="B5335" s="113">
        <v>5331</v>
      </c>
      <c r="C5335" s="113">
        <v>12.3</v>
      </c>
      <c r="D5335" s="276" t="str">
        <f t="shared" si="166"/>
        <v>0</v>
      </c>
      <c r="L5335" s="114">
        <f>IF(C5335&lt;$G$6,Lähteandmed!$E$45*1.2*1.005*($G$6-O5335),0)</f>
        <v>9.9895874399999975</v>
      </c>
      <c r="M5335" s="276" t="str">
        <f>IF(($G$4-Lähteandmed!$H$45*(Kraadpäevad!$G$4-Kraadpäevad!C5335))&gt;Lähteandmed!$I$45,($G$4-Lähteandmed!$H$45*(Kraadpäevad!$G$4-Kraadpäevad!C5335)),Lähteandmed!$I$45)</f>
        <v/>
      </c>
      <c r="N5335" s="114">
        <f>IFERROR(($G$4-M5335)/($G$4-C5335),Lähteandmed!$H$45)</f>
        <v>0</v>
      </c>
      <c r="O5335" s="276">
        <f t="shared" si="167"/>
        <v>12.3</v>
      </c>
      <c r="P5335" s="276">
        <f>IF(O5335&lt;($G$6-1),Lähteandmed!$E$45*1.2*1.005*(($G$6-1)-O5335),0)</f>
        <v>8.237028239999999</v>
      </c>
    </row>
    <row r="5336" spans="2:16">
      <c r="B5336" s="113">
        <v>5332</v>
      </c>
      <c r="C5336" s="113">
        <v>11.6</v>
      </c>
      <c r="D5336" s="276" t="str">
        <f t="shared" si="166"/>
        <v>0</v>
      </c>
      <c r="L5336" s="114">
        <f>IF(C5336&lt;$G$6,Lähteandmed!$E$45*1.2*1.005*($G$6-O5336),0)</f>
        <v>11.216378880000001</v>
      </c>
      <c r="M5336" s="276" t="str">
        <f>IF(($G$4-Lähteandmed!$H$45*(Kraadpäevad!$G$4-Kraadpäevad!C5336))&gt;Lähteandmed!$I$45,($G$4-Lähteandmed!$H$45*(Kraadpäevad!$G$4-Kraadpäevad!C5336)),Lähteandmed!$I$45)</f>
        <v/>
      </c>
      <c r="N5336" s="114">
        <f>IFERROR(($G$4-M5336)/($G$4-C5336),Lähteandmed!$H$45)</f>
        <v>0</v>
      </c>
      <c r="O5336" s="276">
        <f t="shared" si="167"/>
        <v>11.6</v>
      </c>
      <c r="P5336" s="276">
        <f>IF(O5336&lt;($G$6-1),Lähteandmed!$E$45*1.2*1.005*(($G$6-1)-O5336),0)</f>
        <v>9.4638196800000003</v>
      </c>
    </row>
    <row r="5337" spans="2:16">
      <c r="B5337" s="113">
        <v>5333</v>
      </c>
      <c r="C5337" s="113">
        <v>10.9</v>
      </c>
      <c r="D5337" s="276" t="str">
        <f t="shared" si="166"/>
        <v>0</v>
      </c>
      <c r="L5337" s="114">
        <f>IF(C5337&lt;$G$6,Lähteandmed!$E$45*1.2*1.005*($G$6-O5337),0)</f>
        <v>12.443170319999998</v>
      </c>
      <c r="M5337" s="276" t="str">
        <f>IF(($G$4-Lähteandmed!$H$45*(Kraadpäevad!$G$4-Kraadpäevad!C5337))&gt;Lähteandmed!$I$45,($G$4-Lähteandmed!$H$45*(Kraadpäevad!$G$4-Kraadpäevad!C5337)),Lähteandmed!$I$45)</f>
        <v/>
      </c>
      <c r="N5337" s="114">
        <f>IFERROR(($G$4-M5337)/($G$4-C5337),Lähteandmed!$H$45)</f>
        <v>0</v>
      </c>
      <c r="O5337" s="276">
        <f t="shared" si="167"/>
        <v>10.9</v>
      </c>
      <c r="P5337" s="276">
        <f>IF(O5337&lt;($G$6-1),Lähteandmed!$E$45*1.2*1.005*(($G$6-1)-O5337),0)</f>
        <v>10.690611119999998</v>
      </c>
    </row>
    <row r="5338" spans="2:16">
      <c r="B5338" s="113">
        <v>5334</v>
      </c>
      <c r="C5338" s="113">
        <v>10.199999999999999</v>
      </c>
      <c r="D5338" s="276" t="str">
        <f t="shared" si="166"/>
        <v>0</v>
      </c>
      <c r="L5338" s="114">
        <f>IF(C5338&lt;$G$6,Lähteandmed!$E$45*1.2*1.005*($G$6-O5338),0)</f>
        <v>13.66996176</v>
      </c>
      <c r="M5338" s="276" t="str">
        <f>IF(($G$4-Lähteandmed!$H$45*(Kraadpäevad!$G$4-Kraadpäevad!C5338))&gt;Lähteandmed!$I$45,($G$4-Lähteandmed!$H$45*(Kraadpäevad!$G$4-Kraadpäevad!C5338)),Lähteandmed!$I$45)</f>
        <v/>
      </c>
      <c r="N5338" s="114">
        <f>IFERROR(($G$4-M5338)/($G$4-C5338),Lähteandmed!$H$45)</f>
        <v>0</v>
      </c>
      <c r="O5338" s="276">
        <f t="shared" si="167"/>
        <v>10.199999999999999</v>
      </c>
      <c r="P5338" s="276">
        <f>IF(O5338&lt;($G$6-1),Lähteandmed!$E$45*1.2*1.005*(($G$6-1)-O5338),0)</f>
        <v>11.917402560000001</v>
      </c>
    </row>
    <row r="5339" spans="2:16">
      <c r="B5339" s="113">
        <v>5335</v>
      </c>
      <c r="C5339" s="113">
        <v>11.5</v>
      </c>
      <c r="D5339" s="276" t="str">
        <f t="shared" si="166"/>
        <v>0</v>
      </c>
      <c r="L5339" s="114">
        <f>IF(C5339&lt;$G$6,Lähteandmed!$E$45*1.2*1.005*($G$6-O5339),0)</f>
        <v>11.391634799999999</v>
      </c>
      <c r="M5339" s="276" t="str">
        <f>IF(($G$4-Lähteandmed!$H$45*(Kraadpäevad!$G$4-Kraadpäevad!C5339))&gt;Lähteandmed!$I$45,($G$4-Lähteandmed!$H$45*(Kraadpäevad!$G$4-Kraadpäevad!C5339)),Lähteandmed!$I$45)</f>
        <v/>
      </c>
      <c r="N5339" s="114">
        <f>IFERROR(($G$4-M5339)/($G$4-C5339),Lähteandmed!$H$45)</f>
        <v>0</v>
      </c>
      <c r="O5339" s="276">
        <f t="shared" si="167"/>
        <v>11.5</v>
      </c>
      <c r="P5339" s="276">
        <f>IF(O5339&lt;($G$6-1),Lähteandmed!$E$45*1.2*1.005*(($G$6-1)-O5339),0)</f>
        <v>9.6390756</v>
      </c>
    </row>
    <row r="5340" spans="2:16">
      <c r="B5340" s="113">
        <v>5336</v>
      </c>
      <c r="C5340" s="113">
        <v>12.8</v>
      </c>
      <c r="D5340" s="276" t="str">
        <f t="shared" si="166"/>
        <v>0</v>
      </c>
      <c r="L5340" s="114">
        <f>IF(C5340&lt;$G$6,Lähteandmed!$E$45*1.2*1.005*($G$6-O5340),0)</f>
        <v>9.1133078399999974</v>
      </c>
      <c r="M5340" s="276" t="str">
        <f>IF(($G$4-Lähteandmed!$H$45*(Kraadpäevad!$G$4-Kraadpäevad!C5340))&gt;Lähteandmed!$I$45,($G$4-Lähteandmed!$H$45*(Kraadpäevad!$G$4-Kraadpäevad!C5340)),Lähteandmed!$I$45)</f>
        <v/>
      </c>
      <c r="N5340" s="114">
        <f>IFERROR(($G$4-M5340)/($G$4-C5340),Lähteandmed!$H$45)</f>
        <v>0</v>
      </c>
      <c r="O5340" s="276">
        <f t="shared" si="167"/>
        <v>12.8</v>
      </c>
      <c r="P5340" s="276">
        <f>IF(O5340&lt;($G$6-1),Lähteandmed!$E$45*1.2*1.005*(($G$6-1)-O5340),0)</f>
        <v>7.360748639999998</v>
      </c>
    </row>
    <row r="5341" spans="2:16">
      <c r="B5341" s="113">
        <v>5337</v>
      </c>
      <c r="C5341" s="113">
        <v>14.1</v>
      </c>
      <c r="D5341" s="276" t="str">
        <f t="shared" si="166"/>
        <v>0</v>
      </c>
      <c r="L5341" s="114">
        <f>IF(C5341&lt;$G$6,Lähteandmed!$E$45*1.2*1.005*($G$6-O5341),0)</f>
        <v>6.8349808799999998</v>
      </c>
      <c r="M5341" s="276" t="str">
        <f>IF(($G$4-Lähteandmed!$H$45*(Kraadpäevad!$G$4-Kraadpäevad!C5341))&gt;Lähteandmed!$I$45,($G$4-Lähteandmed!$H$45*(Kraadpäevad!$G$4-Kraadpäevad!C5341)),Lähteandmed!$I$45)</f>
        <v/>
      </c>
      <c r="N5341" s="114">
        <f>IFERROR(($G$4-M5341)/($G$4-C5341),Lähteandmed!$H$45)</f>
        <v>0</v>
      </c>
      <c r="O5341" s="276">
        <f t="shared" si="167"/>
        <v>14.1</v>
      </c>
      <c r="P5341" s="276">
        <f>IF(O5341&lt;($G$6-1),Lähteandmed!$E$45*1.2*1.005*(($G$6-1)-O5341),0)</f>
        <v>5.0824216800000004</v>
      </c>
    </row>
    <row r="5342" spans="2:16">
      <c r="B5342" s="113">
        <v>5338</v>
      </c>
      <c r="C5342" s="113">
        <v>15</v>
      </c>
      <c r="D5342" s="276" t="str">
        <f t="shared" si="166"/>
        <v>0</v>
      </c>
      <c r="L5342" s="114">
        <f>IF(C5342&lt;$G$6,Lähteandmed!$E$45*1.2*1.005*($G$6-O5342),0)</f>
        <v>5.2576775999999992</v>
      </c>
      <c r="M5342" s="276" t="str">
        <f>IF(($G$4-Lähteandmed!$H$45*(Kraadpäevad!$G$4-Kraadpäevad!C5342))&gt;Lähteandmed!$I$45,($G$4-Lähteandmed!$H$45*(Kraadpäevad!$G$4-Kraadpäevad!C5342)),Lähteandmed!$I$45)</f>
        <v/>
      </c>
      <c r="N5342" s="114">
        <f>IFERROR(($G$4-M5342)/($G$4-C5342),Lähteandmed!$H$45)</f>
        <v>0</v>
      </c>
      <c r="O5342" s="276">
        <f t="shared" si="167"/>
        <v>15</v>
      </c>
      <c r="P5342" s="276">
        <f>IF(O5342&lt;($G$6-1),Lähteandmed!$E$45*1.2*1.005*(($G$6-1)-O5342),0)</f>
        <v>3.5051183999999997</v>
      </c>
    </row>
    <row r="5343" spans="2:16">
      <c r="B5343" s="113">
        <v>5339</v>
      </c>
      <c r="C5343" s="113">
        <v>16</v>
      </c>
      <c r="D5343" s="276" t="str">
        <f t="shared" si="166"/>
        <v>0</v>
      </c>
      <c r="L5343" s="114">
        <f>IF(C5343&lt;$G$6,Lähteandmed!$E$45*1.2*1.005*($G$6-O5343),0)</f>
        <v>3.5051183999999997</v>
      </c>
      <c r="M5343" s="276" t="str">
        <f>IF(($G$4-Lähteandmed!$H$45*(Kraadpäevad!$G$4-Kraadpäevad!C5343))&gt;Lähteandmed!$I$45,($G$4-Lähteandmed!$H$45*(Kraadpäevad!$G$4-Kraadpäevad!C5343)),Lähteandmed!$I$45)</f>
        <v/>
      </c>
      <c r="N5343" s="114">
        <f>IFERROR(($G$4-M5343)/($G$4-C5343),Lähteandmed!$H$45)</f>
        <v>0</v>
      </c>
      <c r="O5343" s="276">
        <f t="shared" si="167"/>
        <v>16</v>
      </c>
      <c r="P5343" s="276">
        <f>IF(O5343&lt;($G$6-1),Lähteandmed!$E$45*1.2*1.005*(($G$6-1)-O5343),0)</f>
        <v>1.7525591999999999</v>
      </c>
    </row>
    <row r="5344" spans="2:16">
      <c r="B5344" s="113">
        <v>5340</v>
      </c>
      <c r="C5344" s="113">
        <v>16.899999999999999</v>
      </c>
      <c r="D5344" s="276" t="str">
        <f t="shared" si="166"/>
        <v>0</v>
      </c>
      <c r="L5344" s="114">
        <f>IF(C5344&lt;$G$6,Lähteandmed!$E$45*1.2*1.005*($G$6-O5344),0)</f>
        <v>1.9278151200000024</v>
      </c>
      <c r="M5344" s="276" t="str">
        <f>IF(($G$4-Lähteandmed!$H$45*(Kraadpäevad!$G$4-Kraadpäevad!C5344))&gt;Lähteandmed!$I$45,($G$4-Lähteandmed!$H$45*(Kraadpäevad!$G$4-Kraadpäevad!C5344)),Lähteandmed!$I$45)</f>
        <v/>
      </c>
      <c r="N5344" s="114">
        <f>IFERROR(($G$4-M5344)/($G$4-C5344),Lähteandmed!$H$45)</f>
        <v>0</v>
      </c>
      <c r="O5344" s="276">
        <f t="shared" si="167"/>
        <v>16.899999999999999</v>
      </c>
      <c r="P5344" s="276">
        <f>IF(O5344&lt;($G$6-1),Lähteandmed!$E$45*1.2*1.005*(($G$6-1)-O5344),0)</f>
        <v>0.17525592000000248</v>
      </c>
    </row>
    <row r="5345" spans="2:16">
      <c r="B5345" s="113">
        <v>5341</v>
      </c>
      <c r="C5345" s="113">
        <v>17.7</v>
      </c>
      <c r="D5345" s="276" t="str">
        <f t="shared" si="166"/>
        <v>0</v>
      </c>
      <c r="L5345" s="114">
        <f>IF(C5345&lt;$G$6,Lähteandmed!$E$45*1.2*1.005*($G$6-O5345),0)</f>
        <v>0.52576776000000125</v>
      </c>
      <c r="M5345" s="276" t="str">
        <f>IF(($G$4-Lähteandmed!$H$45*(Kraadpäevad!$G$4-Kraadpäevad!C5345))&gt;Lähteandmed!$I$45,($G$4-Lähteandmed!$H$45*(Kraadpäevad!$G$4-Kraadpäevad!C5345)),Lähteandmed!$I$45)</f>
        <v/>
      </c>
      <c r="N5345" s="114">
        <f>IFERROR(($G$4-M5345)/($G$4-C5345),Lähteandmed!$H$45)</f>
        <v>0</v>
      </c>
      <c r="O5345" s="276">
        <f t="shared" si="167"/>
        <v>17.7</v>
      </c>
      <c r="P5345" s="276">
        <f>IF(O5345&lt;($G$6-1),Lähteandmed!$E$45*1.2*1.005*(($G$6-1)-O5345),0)</f>
        <v>0</v>
      </c>
    </row>
    <row r="5346" spans="2:16">
      <c r="B5346" s="113">
        <v>5342</v>
      </c>
      <c r="C5346" s="113">
        <v>18.5</v>
      </c>
      <c r="D5346" s="276" t="str">
        <f t="shared" si="166"/>
        <v>0</v>
      </c>
      <c r="L5346" s="114">
        <f>IF(C5346&lt;$G$6,Lähteandmed!$E$45*1.2*1.005*($G$6-O5346),0)</f>
        <v>0</v>
      </c>
      <c r="M5346" s="276" t="str">
        <f>IF(($G$4-Lähteandmed!$H$45*(Kraadpäevad!$G$4-Kraadpäevad!C5346))&gt;Lähteandmed!$I$45,($G$4-Lähteandmed!$H$45*(Kraadpäevad!$G$4-Kraadpäevad!C5346)),Lähteandmed!$I$45)</f>
        <v/>
      </c>
      <c r="N5346" s="114">
        <f>IFERROR(($G$4-M5346)/($G$4-C5346),Lähteandmed!$H$45)</f>
        <v>0</v>
      </c>
      <c r="O5346" s="276">
        <f t="shared" si="167"/>
        <v>18.5</v>
      </c>
      <c r="P5346" s="276">
        <f>IF(O5346&lt;($G$6-1),Lähteandmed!$E$45*1.2*1.005*(($G$6-1)-O5346),0)</f>
        <v>0</v>
      </c>
    </row>
    <row r="5347" spans="2:16">
      <c r="B5347" s="113">
        <v>5343</v>
      </c>
      <c r="C5347" s="113">
        <v>19.3</v>
      </c>
      <c r="D5347" s="276" t="str">
        <f t="shared" si="166"/>
        <v>0</v>
      </c>
      <c r="L5347" s="114">
        <f>IF(C5347&lt;$G$6,Lähteandmed!$E$45*1.2*1.005*($G$6-O5347),0)</f>
        <v>0</v>
      </c>
      <c r="M5347" s="276" t="str">
        <f>IF(($G$4-Lähteandmed!$H$45*(Kraadpäevad!$G$4-Kraadpäevad!C5347))&gt;Lähteandmed!$I$45,($G$4-Lähteandmed!$H$45*(Kraadpäevad!$G$4-Kraadpäevad!C5347)),Lähteandmed!$I$45)</f>
        <v/>
      </c>
      <c r="N5347" s="114">
        <f>IFERROR(($G$4-M5347)/($G$4-C5347),Lähteandmed!$H$45)</f>
        <v>0</v>
      </c>
      <c r="O5347" s="276">
        <f t="shared" si="167"/>
        <v>19.3</v>
      </c>
      <c r="P5347" s="276">
        <f>IF(O5347&lt;($G$6-1),Lähteandmed!$E$45*1.2*1.005*(($G$6-1)-O5347),0)</f>
        <v>0</v>
      </c>
    </row>
    <row r="5348" spans="2:16">
      <c r="B5348" s="113">
        <v>5344</v>
      </c>
      <c r="C5348" s="113">
        <v>19.399999999999999</v>
      </c>
      <c r="D5348" s="276" t="str">
        <f t="shared" si="166"/>
        <v>0</v>
      </c>
      <c r="L5348" s="114">
        <f>IF(C5348&lt;$G$6,Lähteandmed!$E$45*1.2*1.005*($G$6-O5348),0)</f>
        <v>0</v>
      </c>
      <c r="M5348" s="276" t="str">
        <f>IF(($G$4-Lähteandmed!$H$45*(Kraadpäevad!$G$4-Kraadpäevad!C5348))&gt;Lähteandmed!$I$45,($G$4-Lähteandmed!$H$45*(Kraadpäevad!$G$4-Kraadpäevad!C5348)),Lähteandmed!$I$45)</f>
        <v/>
      </c>
      <c r="N5348" s="114">
        <f>IFERROR(($G$4-M5348)/($G$4-C5348),Lähteandmed!$H$45)</f>
        <v>0</v>
      </c>
      <c r="O5348" s="276">
        <f t="shared" si="167"/>
        <v>19.399999999999999</v>
      </c>
      <c r="P5348" s="276">
        <f>IF(O5348&lt;($G$6-1),Lähteandmed!$E$45*1.2*1.005*(($G$6-1)-O5348),0)</f>
        <v>0</v>
      </c>
    </row>
    <row r="5349" spans="2:16">
      <c r="B5349" s="113">
        <v>5345</v>
      </c>
      <c r="C5349" s="113">
        <v>19.5</v>
      </c>
      <c r="D5349" s="276" t="str">
        <f t="shared" si="166"/>
        <v>0</v>
      </c>
      <c r="L5349" s="114">
        <f>IF(C5349&lt;$G$6,Lähteandmed!$E$45*1.2*1.005*($G$6-O5349),0)</f>
        <v>0</v>
      </c>
      <c r="M5349" s="276" t="str">
        <f>IF(($G$4-Lähteandmed!$H$45*(Kraadpäevad!$G$4-Kraadpäevad!C5349))&gt;Lähteandmed!$I$45,($G$4-Lähteandmed!$H$45*(Kraadpäevad!$G$4-Kraadpäevad!C5349)),Lähteandmed!$I$45)</f>
        <v/>
      </c>
      <c r="N5349" s="114">
        <f>IFERROR(($G$4-M5349)/($G$4-C5349),Lähteandmed!$H$45)</f>
        <v>0</v>
      </c>
      <c r="O5349" s="276">
        <f t="shared" si="167"/>
        <v>19.5</v>
      </c>
      <c r="P5349" s="276">
        <f>IF(O5349&lt;($G$6-1),Lähteandmed!$E$45*1.2*1.005*(($G$6-1)-O5349),0)</f>
        <v>0</v>
      </c>
    </row>
    <row r="5350" spans="2:16">
      <c r="B5350" s="113">
        <v>5346</v>
      </c>
      <c r="C5350" s="113">
        <v>19.600000000000001</v>
      </c>
      <c r="D5350" s="276" t="str">
        <f t="shared" si="166"/>
        <v>0</v>
      </c>
      <c r="L5350" s="114">
        <f>IF(C5350&lt;$G$6,Lähteandmed!$E$45*1.2*1.005*($G$6-O5350),0)</f>
        <v>0</v>
      </c>
      <c r="M5350" s="276" t="str">
        <f>IF(($G$4-Lähteandmed!$H$45*(Kraadpäevad!$G$4-Kraadpäevad!C5350))&gt;Lähteandmed!$I$45,($G$4-Lähteandmed!$H$45*(Kraadpäevad!$G$4-Kraadpäevad!C5350)),Lähteandmed!$I$45)</f>
        <v/>
      </c>
      <c r="N5350" s="114">
        <f>IFERROR(($G$4-M5350)/($G$4-C5350),Lähteandmed!$H$45)</f>
        <v>0</v>
      </c>
      <c r="O5350" s="276">
        <f t="shared" si="167"/>
        <v>19.600000000000001</v>
      </c>
      <c r="P5350" s="276">
        <f>IF(O5350&lt;($G$6-1),Lähteandmed!$E$45*1.2*1.005*(($G$6-1)-O5350),0)</f>
        <v>0</v>
      </c>
    </row>
    <row r="5351" spans="2:16">
      <c r="B5351" s="113">
        <v>5347</v>
      </c>
      <c r="C5351" s="113">
        <v>18.8</v>
      </c>
      <c r="D5351" s="276" t="str">
        <f t="shared" si="166"/>
        <v>0</v>
      </c>
      <c r="L5351" s="114">
        <f>IF(C5351&lt;$G$6,Lähteandmed!$E$45*1.2*1.005*($G$6-O5351),0)</f>
        <v>0</v>
      </c>
      <c r="M5351" s="276" t="str">
        <f>IF(($G$4-Lähteandmed!$H$45*(Kraadpäevad!$G$4-Kraadpäevad!C5351))&gt;Lähteandmed!$I$45,($G$4-Lähteandmed!$H$45*(Kraadpäevad!$G$4-Kraadpäevad!C5351)),Lähteandmed!$I$45)</f>
        <v/>
      </c>
      <c r="N5351" s="114">
        <f>IFERROR(($G$4-M5351)/($G$4-C5351),Lähteandmed!$H$45)</f>
        <v>0</v>
      </c>
      <c r="O5351" s="276">
        <f t="shared" si="167"/>
        <v>18.8</v>
      </c>
      <c r="P5351" s="276">
        <f>IF(O5351&lt;($G$6-1),Lähteandmed!$E$45*1.2*1.005*(($G$6-1)-O5351),0)</f>
        <v>0</v>
      </c>
    </row>
    <row r="5352" spans="2:16">
      <c r="B5352" s="113">
        <v>5348</v>
      </c>
      <c r="C5352" s="113">
        <v>18</v>
      </c>
      <c r="D5352" s="276" t="str">
        <f t="shared" si="166"/>
        <v>0</v>
      </c>
      <c r="L5352" s="114">
        <f>IF(C5352&lt;$G$6,Lähteandmed!$E$45*1.2*1.005*($G$6-O5352),0)</f>
        <v>0</v>
      </c>
      <c r="M5352" s="276" t="str">
        <f>IF(($G$4-Lähteandmed!$H$45*(Kraadpäevad!$G$4-Kraadpäevad!C5352))&gt;Lähteandmed!$I$45,($G$4-Lähteandmed!$H$45*(Kraadpäevad!$G$4-Kraadpäevad!C5352)),Lähteandmed!$I$45)</f>
        <v/>
      </c>
      <c r="N5352" s="114">
        <f>IFERROR(($G$4-M5352)/($G$4-C5352),Lähteandmed!$H$45)</f>
        <v>0</v>
      </c>
      <c r="O5352" s="276">
        <f t="shared" si="167"/>
        <v>18</v>
      </c>
      <c r="P5352" s="276">
        <f>IF(O5352&lt;($G$6-1),Lähteandmed!$E$45*1.2*1.005*(($G$6-1)-O5352),0)</f>
        <v>0</v>
      </c>
    </row>
    <row r="5353" spans="2:16">
      <c r="B5353" s="113">
        <v>5349</v>
      </c>
      <c r="C5353" s="113">
        <v>17.2</v>
      </c>
      <c r="D5353" s="276" t="str">
        <f t="shared" si="166"/>
        <v>0</v>
      </c>
      <c r="L5353" s="114">
        <f>IF(C5353&lt;$G$6,Lähteandmed!$E$45*1.2*1.005*($G$6-O5353),0)</f>
        <v>1.4020473600000012</v>
      </c>
      <c r="M5353" s="276" t="str">
        <f>IF(($G$4-Lähteandmed!$H$45*(Kraadpäevad!$G$4-Kraadpäevad!C5353))&gt;Lähteandmed!$I$45,($G$4-Lähteandmed!$H$45*(Kraadpäevad!$G$4-Kraadpäevad!C5353)),Lähteandmed!$I$45)</f>
        <v/>
      </c>
      <c r="N5353" s="114">
        <f>IFERROR(($G$4-M5353)/($G$4-C5353),Lähteandmed!$H$45)</f>
        <v>0</v>
      </c>
      <c r="O5353" s="276">
        <f t="shared" si="167"/>
        <v>17.2</v>
      </c>
      <c r="P5353" s="276">
        <f>IF(O5353&lt;($G$6-1),Lähteandmed!$E$45*1.2*1.005*(($G$6-1)-O5353),0)</f>
        <v>0</v>
      </c>
    </row>
    <row r="5354" spans="2:16">
      <c r="B5354" s="113">
        <v>5350</v>
      </c>
      <c r="C5354" s="113">
        <v>15.3</v>
      </c>
      <c r="D5354" s="276" t="str">
        <f t="shared" si="166"/>
        <v>0</v>
      </c>
      <c r="L5354" s="114">
        <f>IF(C5354&lt;$G$6,Lähteandmed!$E$45*1.2*1.005*($G$6-O5354),0)</f>
        <v>4.7319098399999984</v>
      </c>
      <c r="M5354" s="276" t="str">
        <f>IF(($G$4-Lähteandmed!$H$45*(Kraadpäevad!$G$4-Kraadpäevad!C5354))&gt;Lähteandmed!$I$45,($G$4-Lähteandmed!$H$45*(Kraadpäevad!$G$4-Kraadpäevad!C5354)),Lähteandmed!$I$45)</f>
        <v/>
      </c>
      <c r="N5354" s="114">
        <f>IFERROR(($G$4-M5354)/($G$4-C5354),Lähteandmed!$H$45)</f>
        <v>0</v>
      </c>
      <c r="O5354" s="276">
        <f t="shared" si="167"/>
        <v>15.3</v>
      </c>
      <c r="P5354" s="276">
        <f>IF(O5354&lt;($G$6-1),Lähteandmed!$E$45*1.2*1.005*(($G$6-1)-O5354),0)</f>
        <v>2.9793506399999985</v>
      </c>
    </row>
    <row r="5355" spans="2:16">
      <c r="B5355" s="113">
        <v>5351</v>
      </c>
      <c r="C5355" s="113">
        <v>13.3</v>
      </c>
      <c r="D5355" s="276" t="str">
        <f t="shared" si="166"/>
        <v>0</v>
      </c>
      <c r="L5355" s="114">
        <f>IF(C5355&lt;$G$6,Lähteandmed!$E$45*1.2*1.005*($G$6-O5355),0)</f>
        <v>8.237028239999999</v>
      </c>
      <c r="M5355" s="276" t="str">
        <f>IF(($G$4-Lähteandmed!$H$45*(Kraadpäevad!$G$4-Kraadpäevad!C5355))&gt;Lähteandmed!$I$45,($G$4-Lähteandmed!$H$45*(Kraadpäevad!$G$4-Kraadpäevad!C5355)),Lähteandmed!$I$45)</f>
        <v/>
      </c>
      <c r="N5355" s="114">
        <f>IFERROR(($G$4-M5355)/($G$4-C5355),Lähteandmed!$H$45)</f>
        <v>0</v>
      </c>
      <c r="O5355" s="276">
        <f t="shared" si="167"/>
        <v>13.3</v>
      </c>
      <c r="P5355" s="276">
        <f>IF(O5355&lt;($G$6-1),Lähteandmed!$E$45*1.2*1.005*(($G$6-1)-O5355),0)</f>
        <v>6.4844690399999987</v>
      </c>
    </row>
    <row r="5356" spans="2:16">
      <c r="B5356" s="113">
        <v>5352</v>
      </c>
      <c r="C5356" s="113">
        <v>11.4</v>
      </c>
      <c r="D5356" s="276" t="str">
        <f t="shared" si="166"/>
        <v>0</v>
      </c>
      <c r="L5356" s="114">
        <f>IF(C5356&lt;$G$6,Lähteandmed!$E$45*1.2*1.005*($G$6-O5356),0)</f>
        <v>11.566890719999998</v>
      </c>
      <c r="M5356" s="276" t="str">
        <f>IF(($G$4-Lähteandmed!$H$45*(Kraadpäevad!$G$4-Kraadpäevad!C5356))&gt;Lähteandmed!$I$45,($G$4-Lähteandmed!$H$45*(Kraadpäevad!$G$4-Kraadpäevad!C5356)),Lähteandmed!$I$45)</f>
        <v/>
      </c>
      <c r="N5356" s="114">
        <f>IFERROR(($G$4-M5356)/($G$4-C5356),Lähteandmed!$H$45)</f>
        <v>0</v>
      </c>
      <c r="O5356" s="276">
        <f t="shared" si="167"/>
        <v>11.4</v>
      </c>
      <c r="P5356" s="276">
        <f>IF(O5356&lt;($G$6-1),Lähteandmed!$E$45*1.2*1.005*(($G$6-1)-O5356),0)</f>
        <v>9.8143315199999979</v>
      </c>
    </row>
    <row r="5357" spans="2:16">
      <c r="B5357" s="113">
        <v>5353</v>
      </c>
      <c r="C5357" s="113">
        <v>10.8</v>
      </c>
      <c r="D5357" s="276" t="str">
        <f t="shared" si="166"/>
        <v>0</v>
      </c>
      <c r="L5357" s="114">
        <f>IF(C5357&lt;$G$6,Lähteandmed!$E$45*1.2*1.005*($G$6-O5357),0)</f>
        <v>12.618426239999998</v>
      </c>
      <c r="M5357" s="276" t="str">
        <f>IF(($G$4-Lähteandmed!$H$45*(Kraadpäevad!$G$4-Kraadpäevad!C5357))&gt;Lähteandmed!$I$45,($G$4-Lähteandmed!$H$45*(Kraadpäevad!$G$4-Kraadpäevad!C5357)),Lähteandmed!$I$45)</f>
        <v/>
      </c>
      <c r="N5357" s="114">
        <f>IFERROR(($G$4-M5357)/($G$4-C5357),Lähteandmed!$H$45)</f>
        <v>0</v>
      </c>
      <c r="O5357" s="276">
        <f t="shared" si="167"/>
        <v>10.8</v>
      </c>
      <c r="P5357" s="276">
        <f>IF(O5357&lt;($G$6-1),Lähteandmed!$E$45*1.2*1.005*(($G$6-1)-O5357),0)</f>
        <v>10.865867039999998</v>
      </c>
    </row>
    <row r="5358" spans="2:16">
      <c r="B5358" s="113">
        <v>5354</v>
      </c>
      <c r="C5358" s="113">
        <v>10.1</v>
      </c>
      <c r="D5358" s="276" t="str">
        <f t="shared" si="166"/>
        <v>0</v>
      </c>
      <c r="L5358" s="114">
        <f>IF(C5358&lt;$G$6,Lähteandmed!$E$45*1.2*1.005*($G$6-O5358),0)</f>
        <v>13.845217679999999</v>
      </c>
      <c r="M5358" s="276" t="str">
        <f>IF(($G$4-Lähteandmed!$H$45*(Kraadpäevad!$G$4-Kraadpäevad!C5358))&gt;Lähteandmed!$I$45,($G$4-Lähteandmed!$H$45*(Kraadpäevad!$G$4-Kraadpäevad!C5358)),Lähteandmed!$I$45)</f>
        <v/>
      </c>
      <c r="N5358" s="114">
        <f>IFERROR(($G$4-M5358)/($G$4-C5358),Lähteandmed!$H$45)</f>
        <v>0</v>
      </c>
      <c r="O5358" s="276">
        <f t="shared" si="167"/>
        <v>10.1</v>
      </c>
      <c r="P5358" s="276">
        <f>IF(O5358&lt;($G$6-1),Lähteandmed!$E$45*1.2*1.005*(($G$6-1)-O5358),0)</f>
        <v>12.092658479999999</v>
      </c>
    </row>
    <row r="5359" spans="2:16">
      <c r="B5359" s="113">
        <v>5355</v>
      </c>
      <c r="C5359" s="113">
        <v>9.5</v>
      </c>
      <c r="D5359" s="276">
        <f t="shared" si="166"/>
        <v>0.48879749586557963</v>
      </c>
      <c r="L5359" s="114">
        <f>IF(C5359&lt;$G$6,Lähteandmed!$E$45*1.2*1.005*($G$6-O5359),0)</f>
        <v>14.896753199999999</v>
      </c>
      <c r="M5359" s="276" t="str">
        <f>IF(($G$4-Lähteandmed!$H$45*(Kraadpäevad!$G$4-Kraadpäevad!C5359))&gt;Lähteandmed!$I$45,($G$4-Lähteandmed!$H$45*(Kraadpäevad!$G$4-Kraadpäevad!C5359)),Lähteandmed!$I$45)</f>
        <v/>
      </c>
      <c r="N5359" s="114">
        <f>IFERROR(($G$4-M5359)/($G$4-C5359),Lähteandmed!$H$45)</f>
        <v>0</v>
      </c>
      <c r="O5359" s="276">
        <f t="shared" si="167"/>
        <v>9.5</v>
      </c>
      <c r="P5359" s="276">
        <f>IF(O5359&lt;($G$6-1),Lähteandmed!$E$45*1.2*1.005*(($G$6-1)-O5359),0)</f>
        <v>13.144193999999999</v>
      </c>
    </row>
    <row r="5360" spans="2:16">
      <c r="B5360" s="113">
        <v>5356</v>
      </c>
      <c r="C5360" s="113">
        <v>9.8000000000000007</v>
      </c>
      <c r="D5360" s="276">
        <f t="shared" si="166"/>
        <v>0.18879749586557892</v>
      </c>
      <c r="L5360" s="114">
        <f>IF(C5360&lt;$G$6,Lähteandmed!$E$45*1.2*1.005*($G$6-O5360),0)</f>
        <v>14.370985439999998</v>
      </c>
      <c r="M5360" s="276" t="str">
        <f>IF(($G$4-Lähteandmed!$H$45*(Kraadpäevad!$G$4-Kraadpäevad!C5360))&gt;Lähteandmed!$I$45,($G$4-Lähteandmed!$H$45*(Kraadpäevad!$G$4-Kraadpäevad!C5360)),Lähteandmed!$I$45)</f>
        <v/>
      </c>
      <c r="N5360" s="114">
        <f>IFERROR(($G$4-M5360)/($G$4-C5360),Lähteandmed!$H$45)</f>
        <v>0</v>
      </c>
      <c r="O5360" s="276">
        <f t="shared" si="167"/>
        <v>9.8000000000000007</v>
      </c>
      <c r="P5360" s="276">
        <f>IF(O5360&lt;($G$6-1),Lähteandmed!$E$45*1.2*1.005*(($G$6-1)-O5360),0)</f>
        <v>12.618426239999998</v>
      </c>
    </row>
    <row r="5361" spans="2:16">
      <c r="B5361" s="113">
        <v>5357</v>
      </c>
      <c r="C5361" s="113">
        <v>10</v>
      </c>
      <c r="D5361" s="276" t="str">
        <f t="shared" si="166"/>
        <v>0</v>
      </c>
      <c r="L5361" s="114">
        <f>IF(C5361&lt;$G$6,Lähteandmed!$E$45*1.2*1.005*($G$6-O5361),0)</f>
        <v>14.020473599999999</v>
      </c>
      <c r="M5361" s="276" t="str">
        <f>IF(($G$4-Lähteandmed!$H$45*(Kraadpäevad!$G$4-Kraadpäevad!C5361))&gt;Lähteandmed!$I$45,($G$4-Lähteandmed!$H$45*(Kraadpäevad!$G$4-Kraadpäevad!C5361)),Lähteandmed!$I$45)</f>
        <v/>
      </c>
      <c r="N5361" s="114">
        <f>IFERROR(($G$4-M5361)/($G$4-C5361),Lähteandmed!$H$45)</f>
        <v>0</v>
      </c>
      <c r="O5361" s="276">
        <f t="shared" si="167"/>
        <v>10</v>
      </c>
      <c r="P5361" s="276">
        <f>IF(O5361&lt;($G$6-1),Lähteandmed!$E$45*1.2*1.005*(($G$6-1)-O5361),0)</f>
        <v>12.267914399999999</v>
      </c>
    </row>
    <row r="5362" spans="2:16">
      <c r="B5362" s="113">
        <v>5358</v>
      </c>
      <c r="C5362" s="113">
        <v>10.3</v>
      </c>
      <c r="D5362" s="276" t="str">
        <f t="shared" si="166"/>
        <v>0</v>
      </c>
      <c r="L5362" s="114">
        <f>IF(C5362&lt;$G$6,Lähteandmed!$E$45*1.2*1.005*($G$6-O5362),0)</f>
        <v>13.494705839999998</v>
      </c>
      <c r="M5362" s="276" t="str">
        <f>IF(($G$4-Lähteandmed!$H$45*(Kraadpäevad!$G$4-Kraadpäevad!C5362))&gt;Lähteandmed!$I$45,($G$4-Lähteandmed!$H$45*(Kraadpäevad!$G$4-Kraadpäevad!C5362)),Lähteandmed!$I$45)</f>
        <v/>
      </c>
      <c r="N5362" s="114">
        <f>IFERROR(($G$4-M5362)/($G$4-C5362),Lähteandmed!$H$45)</f>
        <v>0</v>
      </c>
      <c r="O5362" s="276">
        <f t="shared" si="167"/>
        <v>10.3</v>
      </c>
      <c r="P5362" s="276">
        <f>IF(O5362&lt;($G$6-1),Lähteandmed!$E$45*1.2*1.005*(($G$6-1)-O5362),0)</f>
        <v>11.742146639999998</v>
      </c>
    </row>
    <row r="5363" spans="2:16">
      <c r="B5363" s="113">
        <v>5359</v>
      </c>
      <c r="C5363" s="113">
        <v>11.4</v>
      </c>
      <c r="D5363" s="276" t="str">
        <f t="shared" si="166"/>
        <v>0</v>
      </c>
      <c r="L5363" s="114">
        <f>IF(C5363&lt;$G$6,Lähteandmed!$E$45*1.2*1.005*($G$6-O5363),0)</f>
        <v>11.566890719999998</v>
      </c>
      <c r="M5363" s="276" t="str">
        <f>IF(($G$4-Lähteandmed!$H$45*(Kraadpäevad!$G$4-Kraadpäevad!C5363))&gt;Lähteandmed!$I$45,($G$4-Lähteandmed!$H$45*(Kraadpäevad!$G$4-Kraadpäevad!C5363)),Lähteandmed!$I$45)</f>
        <v/>
      </c>
      <c r="N5363" s="114">
        <f>IFERROR(($G$4-M5363)/($G$4-C5363),Lähteandmed!$H$45)</f>
        <v>0</v>
      </c>
      <c r="O5363" s="276">
        <f t="shared" si="167"/>
        <v>11.4</v>
      </c>
      <c r="P5363" s="276">
        <f>IF(O5363&lt;($G$6-1),Lähteandmed!$E$45*1.2*1.005*(($G$6-1)-O5363),0)</f>
        <v>9.8143315199999979</v>
      </c>
    </row>
    <row r="5364" spans="2:16">
      <c r="B5364" s="113">
        <v>5360</v>
      </c>
      <c r="C5364" s="113">
        <v>12.5</v>
      </c>
      <c r="D5364" s="276" t="str">
        <f t="shared" si="166"/>
        <v>0</v>
      </c>
      <c r="L5364" s="114">
        <f>IF(C5364&lt;$G$6,Lähteandmed!$E$45*1.2*1.005*($G$6-O5364),0)</f>
        <v>9.6390756</v>
      </c>
      <c r="M5364" s="276" t="str">
        <f>IF(($G$4-Lähteandmed!$H$45*(Kraadpäevad!$G$4-Kraadpäevad!C5364))&gt;Lähteandmed!$I$45,($G$4-Lähteandmed!$H$45*(Kraadpäevad!$G$4-Kraadpäevad!C5364)),Lähteandmed!$I$45)</f>
        <v/>
      </c>
      <c r="N5364" s="114">
        <f>IFERROR(($G$4-M5364)/($G$4-C5364),Lähteandmed!$H$45)</f>
        <v>0</v>
      </c>
      <c r="O5364" s="276">
        <f t="shared" si="167"/>
        <v>12.5</v>
      </c>
      <c r="P5364" s="276">
        <f>IF(O5364&lt;($G$6-1),Lähteandmed!$E$45*1.2*1.005*(($G$6-1)-O5364),0)</f>
        <v>7.8865163999999996</v>
      </c>
    </row>
    <row r="5365" spans="2:16">
      <c r="B5365" s="113">
        <v>5361</v>
      </c>
      <c r="C5365" s="113">
        <v>13.6</v>
      </c>
      <c r="D5365" s="276" t="str">
        <f t="shared" si="166"/>
        <v>0</v>
      </c>
      <c r="L5365" s="114">
        <f>IF(C5365&lt;$G$6,Lähteandmed!$E$45*1.2*1.005*($G$6-O5365),0)</f>
        <v>7.71126048</v>
      </c>
      <c r="M5365" s="276" t="str">
        <f>IF(($G$4-Lähteandmed!$H$45*(Kraadpäevad!$G$4-Kraadpäevad!C5365))&gt;Lähteandmed!$I$45,($G$4-Lähteandmed!$H$45*(Kraadpäevad!$G$4-Kraadpäevad!C5365)),Lähteandmed!$I$45)</f>
        <v/>
      </c>
      <c r="N5365" s="114">
        <f>IFERROR(($G$4-M5365)/($G$4-C5365),Lähteandmed!$H$45)</f>
        <v>0</v>
      </c>
      <c r="O5365" s="276">
        <f t="shared" si="167"/>
        <v>13.6</v>
      </c>
      <c r="P5365" s="276">
        <f>IF(O5365&lt;($G$6-1),Lähteandmed!$E$45*1.2*1.005*(($G$6-1)-O5365),0)</f>
        <v>5.9587012800000005</v>
      </c>
    </row>
    <row r="5366" spans="2:16">
      <c r="B5366" s="113">
        <v>5362</v>
      </c>
      <c r="C5366" s="113">
        <v>15.1</v>
      </c>
      <c r="D5366" s="276" t="str">
        <f t="shared" si="166"/>
        <v>0</v>
      </c>
      <c r="L5366" s="114">
        <f>IF(C5366&lt;$G$6,Lähteandmed!$E$45*1.2*1.005*($G$6-O5366),0)</f>
        <v>5.0824216800000004</v>
      </c>
      <c r="M5366" s="276" t="str">
        <f>IF(($G$4-Lähteandmed!$H$45*(Kraadpäevad!$G$4-Kraadpäevad!C5366))&gt;Lähteandmed!$I$45,($G$4-Lähteandmed!$H$45*(Kraadpäevad!$G$4-Kraadpäevad!C5366)),Lähteandmed!$I$45)</f>
        <v/>
      </c>
      <c r="N5366" s="114">
        <f>IFERROR(($G$4-M5366)/($G$4-C5366),Lähteandmed!$H$45)</f>
        <v>0</v>
      </c>
      <c r="O5366" s="276">
        <f t="shared" si="167"/>
        <v>15.1</v>
      </c>
      <c r="P5366" s="276">
        <f>IF(O5366&lt;($G$6-1),Lähteandmed!$E$45*1.2*1.005*(($G$6-1)-O5366),0)</f>
        <v>3.3298624800000005</v>
      </c>
    </row>
    <row r="5367" spans="2:16">
      <c r="B5367" s="113">
        <v>5363</v>
      </c>
      <c r="C5367" s="113">
        <v>16.5</v>
      </c>
      <c r="D5367" s="276" t="str">
        <f t="shared" si="166"/>
        <v>0</v>
      </c>
      <c r="L5367" s="114">
        <f>IF(C5367&lt;$G$6,Lähteandmed!$E$45*1.2*1.005*($G$6-O5367),0)</f>
        <v>2.6288387999999996</v>
      </c>
      <c r="M5367" s="276" t="str">
        <f>IF(($G$4-Lähteandmed!$H$45*(Kraadpäevad!$G$4-Kraadpäevad!C5367))&gt;Lähteandmed!$I$45,($G$4-Lähteandmed!$H$45*(Kraadpäevad!$G$4-Kraadpäevad!C5367)),Lähteandmed!$I$45)</f>
        <v/>
      </c>
      <c r="N5367" s="114">
        <f>IFERROR(($G$4-M5367)/($G$4-C5367),Lähteandmed!$H$45)</f>
        <v>0</v>
      </c>
      <c r="O5367" s="276">
        <f t="shared" si="167"/>
        <v>16.5</v>
      </c>
      <c r="P5367" s="276">
        <f>IF(O5367&lt;($G$6-1),Lähteandmed!$E$45*1.2*1.005*(($G$6-1)-O5367),0)</f>
        <v>0.87627959999999994</v>
      </c>
    </row>
    <row r="5368" spans="2:16">
      <c r="B5368" s="113">
        <v>5364</v>
      </c>
      <c r="C5368" s="113">
        <v>18</v>
      </c>
      <c r="D5368" s="276" t="str">
        <f t="shared" si="166"/>
        <v>0</v>
      </c>
      <c r="L5368" s="114">
        <f>IF(C5368&lt;$G$6,Lähteandmed!$E$45*1.2*1.005*($G$6-O5368),0)</f>
        <v>0</v>
      </c>
      <c r="M5368" s="276" t="str">
        <f>IF(($G$4-Lähteandmed!$H$45*(Kraadpäevad!$G$4-Kraadpäevad!C5368))&gt;Lähteandmed!$I$45,($G$4-Lähteandmed!$H$45*(Kraadpäevad!$G$4-Kraadpäevad!C5368)),Lähteandmed!$I$45)</f>
        <v/>
      </c>
      <c r="N5368" s="114">
        <f>IFERROR(($G$4-M5368)/($G$4-C5368),Lähteandmed!$H$45)</f>
        <v>0</v>
      </c>
      <c r="O5368" s="276">
        <f t="shared" si="167"/>
        <v>18</v>
      </c>
      <c r="P5368" s="276">
        <f>IF(O5368&lt;($G$6-1),Lähteandmed!$E$45*1.2*1.005*(($G$6-1)-O5368),0)</f>
        <v>0</v>
      </c>
    </row>
    <row r="5369" spans="2:16">
      <c r="B5369" s="113">
        <v>5365</v>
      </c>
      <c r="C5369" s="113">
        <v>17.899999999999999</v>
      </c>
      <c r="D5369" s="276" t="str">
        <f t="shared" si="166"/>
        <v>0</v>
      </c>
      <c r="L5369" s="114">
        <f>IF(C5369&lt;$G$6,Lähteandmed!$E$45*1.2*1.005*($G$6-O5369),0)</f>
        <v>0.17525592000000248</v>
      </c>
      <c r="M5369" s="276" t="str">
        <f>IF(($G$4-Lähteandmed!$H$45*(Kraadpäevad!$G$4-Kraadpäevad!C5369))&gt;Lähteandmed!$I$45,($G$4-Lähteandmed!$H$45*(Kraadpäevad!$G$4-Kraadpäevad!C5369)),Lähteandmed!$I$45)</f>
        <v/>
      </c>
      <c r="N5369" s="114">
        <f>IFERROR(($G$4-M5369)/($G$4-C5369),Lähteandmed!$H$45)</f>
        <v>0</v>
      </c>
      <c r="O5369" s="276">
        <f t="shared" si="167"/>
        <v>17.899999999999999</v>
      </c>
      <c r="P5369" s="276">
        <f>IF(O5369&lt;($G$6-1),Lähteandmed!$E$45*1.2*1.005*(($G$6-1)-O5369),0)</f>
        <v>0</v>
      </c>
    </row>
    <row r="5370" spans="2:16">
      <c r="B5370" s="113">
        <v>5366</v>
      </c>
      <c r="C5370" s="113">
        <v>17.899999999999999</v>
      </c>
      <c r="D5370" s="276" t="str">
        <f t="shared" si="166"/>
        <v>0</v>
      </c>
      <c r="L5370" s="114">
        <f>IF(C5370&lt;$G$6,Lähteandmed!$E$45*1.2*1.005*($G$6-O5370),0)</f>
        <v>0.17525592000000248</v>
      </c>
      <c r="M5370" s="276" t="str">
        <f>IF(($G$4-Lähteandmed!$H$45*(Kraadpäevad!$G$4-Kraadpäevad!C5370))&gt;Lähteandmed!$I$45,($G$4-Lähteandmed!$H$45*(Kraadpäevad!$G$4-Kraadpäevad!C5370)),Lähteandmed!$I$45)</f>
        <v/>
      </c>
      <c r="N5370" s="114">
        <f>IFERROR(($G$4-M5370)/($G$4-C5370),Lähteandmed!$H$45)</f>
        <v>0</v>
      </c>
      <c r="O5370" s="276">
        <f t="shared" si="167"/>
        <v>17.899999999999999</v>
      </c>
      <c r="P5370" s="276">
        <f>IF(O5370&lt;($G$6-1),Lähteandmed!$E$45*1.2*1.005*(($G$6-1)-O5370),0)</f>
        <v>0</v>
      </c>
    </row>
    <row r="5371" spans="2:16">
      <c r="B5371" s="113">
        <v>5367</v>
      </c>
      <c r="C5371" s="113">
        <v>17.8</v>
      </c>
      <c r="D5371" s="276" t="str">
        <f t="shared" si="166"/>
        <v>0</v>
      </c>
      <c r="L5371" s="114">
        <f>IF(C5371&lt;$G$6,Lähteandmed!$E$45*1.2*1.005*($G$6-O5371),0)</f>
        <v>0.35051183999999874</v>
      </c>
      <c r="M5371" s="276" t="str">
        <f>IF(($G$4-Lähteandmed!$H$45*(Kraadpäevad!$G$4-Kraadpäevad!C5371))&gt;Lähteandmed!$I$45,($G$4-Lähteandmed!$H$45*(Kraadpäevad!$G$4-Kraadpäevad!C5371)),Lähteandmed!$I$45)</f>
        <v/>
      </c>
      <c r="N5371" s="114">
        <f>IFERROR(($G$4-M5371)/($G$4-C5371),Lähteandmed!$H$45)</f>
        <v>0</v>
      </c>
      <c r="O5371" s="276">
        <f t="shared" si="167"/>
        <v>17.8</v>
      </c>
      <c r="P5371" s="276">
        <f>IF(O5371&lt;($G$6-1),Lähteandmed!$E$45*1.2*1.005*(($G$6-1)-O5371),0)</f>
        <v>0</v>
      </c>
    </row>
    <row r="5372" spans="2:16">
      <c r="B5372" s="113">
        <v>5368</v>
      </c>
      <c r="C5372" s="113">
        <v>18.2</v>
      </c>
      <c r="D5372" s="276" t="str">
        <f t="shared" si="166"/>
        <v>0</v>
      </c>
      <c r="L5372" s="114">
        <f>IF(C5372&lt;$G$6,Lähteandmed!$E$45*1.2*1.005*($G$6-O5372),0)</f>
        <v>0</v>
      </c>
      <c r="M5372" s="276" t="str">
        <f>IF(($G$4-Lähteandmed!$H$45*(Kraadpäevad!$G$4-Kraadpäevad!C5372))&gt;Lähteandmed!$I$45,($G$4-Lähteandmed!$H$45*(Kraadpäevad!$G$4-Kraadpäevad!C5372)),Lähteandmed!$I$45)</f>
        <v/>
      </c>
      <c r="N5372" s="114">
        <f>IFERROR(($G$4-M5372)/($G$4-C5372),Lähteandmed!$H$45)</f>
        <v>0</v>
      </c>
      <c r="O5372" s="276">
        <f t="shared" si="167"/>
        <v>18.2</v>
      </c>
      <c r="P5372" s="276">
        <f>IF(O5372&lt;($G$6-1),Lähteandmed!$E$45*1.2*1.005*(($G$6-1)-O5372),0)</f>
        <v>0</v>
      </c>
    </row>
    <row r="5373" spans="2:16">
      <c r="B5373" s="113">
        <v>5369</v>
      </c>
      <c r="C5373" s="113">
        <v>18.7</v>
      </c>
      <c r="D5373" s="276" t="str">
        <f t="shared" si="166"/>
        <v>0</v>
      </c>
      <c r="L5373" s="114">
        <f>IF(C5373&lt;$G$6,Lähteandmed!$E$45*1.2*1.005*($G$6-O5373),0)</f>
        <v>0</v>
      </c>
      <c r="M5373" s="276" t="str">
        <f>IF(($G$4-Lähteandmed!$H$45*(Kraadpäevad!$G$4-Kraadpäevad!C5373))&gt;Lähteandmed!$I$45,($G$4-Lähteandmed!$H$45*(Kraadpäevad!$G$4-Kraadpäevad!C5373)),Lähteandmed!$I$45)</f>
        <v/>
      </c>
      <c r="N5373" s="114">
        <f>IFERROR(($G$4-M5373)/($G$4-C5373),Lähteandmed!$H$45)</f>
        <v>0</v>
      </c>
      <c r="O5373" s="276">
        <f t="shared" si="167"/>
        <v>18.7</v>
      </c>
      <c r="P5373" s="276">
        <f>IF(O5373&lt;($G$6-1),Lähteandmed!$E$45*1.2*1.005*(($G$6-1)-O5373),0)</f>
        <v>0</v>
      </c>
    </row>
    <row r="5374" spans="2:16">
      <c r="B5374" s="113">
        <v>5370</v>
      </c>
      <c r="C5374" s="113">
        <v>19.100000000000001</v>
      </c>
      <c r="D5374" s="276" t="str">
        <f t="shared" si="166"/>
        <v>0</v>
      </c>
      <c r="L5374" s="114">
        <f>IF(C5374&lt;$G$6,Lähteandmed!$E$45*1.2*1.005*($G$6-O5374),0)</f>
        <v>0</v>
      </c>
      <c r="M5374" s="276" t="str">
        <f>IF(($G$4-Lähteandmed!$H$45*(Kraadpäevad!$G$4-Kraadpäevad!C5374))&gt;Lähteandmed!$I$45,($G$4-Lähteandmed!$H$45*(Kraadpäevad!$G$4-Kraadpäevad!C5374)),Lähteandmed!$I$45)</f>
        <v/>
      </c>
      <c r="N5374" s="114">
        <f>IFERROR(($G$4-M5374)/($G$4-C5374),Lähteandmed!$H$45)</f>
        <v>0</v>
      </c>
      <c r="O5374" s="276">
        <f t="shared" si="167"/>
        <v>19.100000000000001</v>
      </c>
      <c r="P5374" s="276">
        <f>IF(O5374&lt;($G$6-1),Lähteandmed!$E$45*1.2*1.005*(($G$6-1)-O5374),0)</f>
        <v>0</v>
      </c>
    </row>
    <row r="5375" spans="2:16">
      <c r="B5375" s="113">
        <v>5371</v>
      </c>
      <c r="C5375" s="113">
        <v>18.2</v>
      </c>
      <c r="D5375" s="276" t="str">
        <f t="shared" si="166"/>
        <v>0</v>
      </c>
      <c r="L5375" s="114">
        <f>IF(C5375&lt;$G$6,Lähteandmed!$E$45*1.2*1.005*($G$6-O5375),0)</f>
        <v>0</v>
      </c>
      <c r="M5375" s="276" t="str">
        <f>IF(($G$4-Lähteandmed!$H$45*(Kraadpäevad!$G$4-Kraadpäevad!C5375))&gt;Lähteandmed!$I$45,($G$4-Lähteandmed!$H$45*(Kraadpäevad!$G$4-Kraadpäevad!C5375)),Lähteandmed!$I$45)</f>
        <v/>
      </c>
      <c r="N5375" s="114">
        <f>IFERROR(($G$4-M5375)/($G$4-C5375),Lähteandmed!$H$45)</f>
        <v>0</v>
      </c>
      <c r="O5375" s="276">
        <f t="shared" si="167"/>
        <v>18.2</v>
      </c>
      <c r="P5375" s="276">
        <f>IF(O5375&lt;($G$6-1),Lähteandmed!$E$45*1.2*1.005*(($G$6-1)-O5375),0)</f>
        <v>0</v>
      </c>
    </row>
    <row r="5376" spans="2:16">
      <c r="B5376" s="113">
        <v>5372</v>
      </c>
      <c r="C5376" s="113">
        <v>17.3</v>
      </c>
      <c r="D5376" s="276" t="str">
        <f t="shared" si="166"/>
        <v>0</v>
      </c>
      <c r="L5376" s="114">
        <f>IF(C5376&lt;$G$6,Lähteandmed!$E$45*1.2*1.005*($G$6-O5376),0)</f>
        <v>1.2267914399999986</v>
      </c>
      <c r="M5376" s="276" t="str">
        <f>IF(($G$4-Lähteandmed!$H$45*(Kraadpäevad!$G$4-Kraadpäevad!C5376))&gt;Lähteandmed!$I$45,($G$4-Lähteandmed!$H$45*(Kraadpäevad!$G$4-Kraadpäevad!C5376)),Lähteandmed!$I$45)</f>
        <v/>
      </c>
      <c r="N5376" s="114">
        <f>IFERROR(($G$4-M5376)/($G$4-C5376),Lähteandmed!$H$45)</f>
        <v>0</v>
      </c>
      <c r="O5376" s="276">
        <f t="shared" si="167"/>
        <v>17.3</v>
      </c>
      <c r="P5376" s="276">
        <f>IF(O5376&lt;($G$6-1),Lähteandmed!$E$45*1.2*1.005*(($G$6-1)-O5376),0)</f>
        <v>0</v>
      </c>
    </row>
    <row r="5377" spans="2:16">
      <c r="B5377" s="113">
        <v>5373</v>
      </c>
      <c r="C5377" s="113">
        <v>16.399999999999999</v>
      </c>
      <c r="D5377" s="276" t="str">
        <f t="shared" si="166"/>
        <v>0</v>
      </c>
      <c r="L5377" s="114">
        <f>IF(C5377&lt;$G$6,Lähteandmed!$E$45*1.2*1.005*($G$6-O5377),0)</f>
        <v>2.8040947200000024</v>
      </c>
      <c r="M5377" s="276" t="str">
        <f>IF(($G$4-Lähteandmed!$H$45*(Kraadpäevad!$G$4-Kraadpäevad!C5377))&gt;Lähteandmed!$I$45,($G$4-Lähteandmed!$H$45*(Kraadpäevad!$G$4-Kraadpäevad!C5377)),Lähteandmed!$I$45)</f>
        <v/>
      </c>
      <c r="N5377" s="114">
        <f>IFERROR(($G$4-M5377)/($G$4-C5377),Lähteandmed!$H$45)</f>
        <v>0</v>
      </c>
      <c r="O5377" s="276">
        <f t="shared" si="167"/>
        <v>16.399999999999999</v>
      </c>
      <c r="P5377" s="276">
        <f>IF(O5377&lt;($G$6-1),Lähteandmed!$E$45*1.2*1.005*(($G$6-1)-O5377),0)</f>
        <v>1.0515355200000025</v>
      </c>
    </row>
    <row r="5378" spans="2:16">
      <c r="B5378" s="113">
        <v>5374</v>
      </c>
      <c r="C5378" s="113">
        <v>15.3</v>
      </c>
      <c r="D5378" s="276" t="str">
        <f t="shared" si="166"/>
        <v>0</v>
      </c>
      <c r="L5378" s="114">
        <f>IF(C5378&lt;$G$6,Lähteandmed!$E$45*1.2*1.005*($G$6-O5378),0)</f>
        <v>4.7319098399999984</v>
      </c>
      <c r="M5378" s="276" t="str">
        <f>IF(($G$4-Lähteandmed!$H$45*(Kraadpäevad!$G$4-Kraadpäevad!C5378))&gt;Lähteandmed!$I$45,($G$4-Lähteandmed!$H$45*(Kraadpäevad!$G$4-Kraadpäevad!C5378)),Lähteandmed!$I$45)</f>
        <v/>
      </c>
      <c r="N5378" s="114">
        <f>IFERROR(($G$4-M5378)/($G$4-C5378),Lähteandmed!$H$45)</f>
        <v>0</v>
      </c>
      <c r="O5378" s="276">
        <f t="shared" si="167"/>
        <v>15.3</v>
      </c>
      <c r="P5378" s="276">
        <f>IF(O5378&lt;($G$6-1),Lähteandmed!$E$45*1.2*1.005*(($G$6-1)-O5378),0)</f>
        <v>2.9793506399999985</v>
      </c>
    </row>
    <row r="5379" spans="2:16">
      <c r="B5379" s="113">
        <v>5375</v>
      </c>
      <c r="C5379" s="113">
        <v>14.1</v>
      </c>
      <c r="D5379" s="276" t="str">
        <f t="shared" si="166"/>
        <v>0</v>
      </c>
      <c r="L5379" s="114">
        <f>IF(C5379&lt;$G$6,Lähteandmed!$E$45*1.2*1.005*($G$6-O5379),0)</f>
        <v>6.8349808799999998</v>
      </c>
      <c r="M5379" s="276" t="str">
        <f>IF(($G$4-Lähteandmed!$H$45*(Kraadpäevad!$G$4-Kraadpäevad!C5379))&gt;Lähteandmed!$I$45,($G$4-Lähteandmed!$H$45*(Kraadpäevad!$G$4-Kraadpäevad!C5379)),Lähteandmed!$I$45)</f>
        <v/>
      </c>
      <c r="N5379" s="114">
        <f>IFERROR(($G$4-M5379)/($G$4-C5379),Lähteandmed!$H$45)</f>
        <v>0</v>
      </c>
      <c r="O5379" s="276">
        <f t="shared" si="167"/>
        <v>14.1</v>
      </c>
      <c r="P5379" s="276">
        <f>IF(O5379&lt;($G$6-1),Lähteandmed!$E$45*1.2*1.005*(($G$6-1)-O5379),0)</f>
        <v>5.0824216800000004</v>
      </c>
    </row>
    <row r="5380" spans="2:16">
      <c r="B5380" s="113">
        <v>5376</v>
      </c>
      <c r="C5380" s="113">
        <v>13</v>
      </c>
      <c r="D5380" s="276" t="str">
        <f t="shared" ref="D5380:D5443" si="168">IFERROR(IF($G$5-C5380&gt;0,$G$5-C5380,"0"),0)</f>
        <v>0</v>
      </c>
      <c r="L5380" s="114">
        <f>IF(C5380&lt;$G$6,Lähteandmed!$E$45*1.2*1.005*($G$6-O5380),0)</f>
        <v>8.7627959999999998</v>
      </c>
      <c r="M5380" s="276" t="str">
        <f>IF(($G$4-Lähteandmed!$H$45*(Kraadpäevad!$G$4-Kraadpäevad!C5380))&gt;Lähteandmed!$I$45,($G$4-Lähteandmed!$H$45*(Kraadpäevad!$G$4-Kraadpäevad!C5380)),Lähteandmed!$I$45)</f>
        <v/>
      </c>
      <c r="N5380" s="114">
        <f>IFERROR(($G$4-M5380)/($G$4-C5380),Lähteandmed!$H$45)</f>
        <v>0</v>
      </c>
      <c r="O5380" s="276">
        <f t="shared" ref="O5380:O5443" si="169">N5380*($G$4-C5380)+C5380</f>
        <v>13</v>
      </c>
      <c r="P5380" s="276">
        <f>IF(O5380&lt;($G$6-1),Lähteandmed!$E$45*1.2*1.005*(($G$6-1)-O5380),0)</f>
        <v>7.0102367999999995</v>
      </c>
    </row>
    <row r="5381" spans="2:16">
      <c r="B5381" s="113">
        <v>5377</v>
      </c>
      <c r="C5381" s="113">
        <v>12.1</v>
      </c>
      <c r="D5381" s="276" t="str">
        <f t="shared" si="168"/>
        <v>0</v>
      </c>
      <c r="L5381" s="114">
        <f>IF(C5381&lt;$G$6,Lähteandmed!$E$45*1.2*1.005*($G$6-O5381),0)</f>
        <v>10.34009928</v>
      </c>
      <c r="M5381" s="276" t="str">
        <f>IF(($G$4-Lähteandmed!$H$45*(Kraadpäevad!$G$4-Kraadpäevad!C5381))&gt;Lähteandmed!$I$45,($G$4-Lähteandmed!$H$45*(Kraadpäevad!$G$4-Kraadpäevad!C5381)),Lähteandmed!$I$45)</f>
        <v/>
      </c>
      <c r="N5381" s="114">
        <f>IFERROR(($G$4-M5381)/($G$4-C5381),Lähteandmed!$H$45)</f>
        <v>0</v>
      </c>
      <c r="O5381" s="276">
        <f t="shared" si="169"/>
        <v>12.1</v>
      </c>
      <c r="P5381" s="276">
        <f>IF(O5381&lt;($G$6-1),Lähteandmed!$E$45*1.2*1.005*(($G$6-1)-O5381),0)</f>
        <v>8.5875400800000001</v>
      </c>
    </row>
    <row r="5382" spans="2:16">
      <c r="B5382" s="113">
        <v>5378</v>
      </c>
      <c r="C5382" s="113">
        <v>11.1</v>
      </c>
      <c r="D5382" s="276" t="str">
        <f t="shared" si="168"/>
        <v>0</v>
      </c>
      <c r="L5382" s="114">
        <f>IF(C5382&lt;$G$6,Lähteandmed!$E$45*1.2*1.005*($G$6-O5382),0)</f>
        <v>12.092658479999999</v>
      </c>
      <c r="M5382" s="276" t="str">
        <f>IF(($G$4-Lähteandmed!$H$45*(Kraadpäevad!$G$4-Kraadpäevad!C5382))&gt;Lähteandmed!$I$45,($G$4-Lähteandmed!$H$45*(Kraadpäevad!$G$4-Kraadpäevad!C5382)),Lähteandmed!$I$45)</f>
        <v/>
      </c>
      <c r="N5382" s="114">
        <f>IFERROR(($G$4-M5382)/($G$4-C5382),Lähteandmed!$H$45)</f>
        <v>0</v>
      </c>
      <c r="O5382" s="276">
        <f t="shared" si="169"/>
        <v>11.1</v>
      </c>
      <c r="P5382" s="276">
        <f>IF(O5382&lt;($G$6-1),Lähteandmed!$E$45*1.2*1.005*(($G$6-1)-O5382),0)</f>
        <v>10.34009928</v>
      </c>
    </row>
    <row r="5383" spans="2:16">
      <c r="B5383" s="113">
        <v>5379</v>
      </c>
      <c r="C5383" s="113">
        <v>10.199999999999999</v>
      </c>
      <c r="D5383" s="276" t="str">
        <f t="shared" si="168"/>
        <v>0</v>
      </c>
      <c r="L5383" s="114">
        <f>IF(C5383&lt;$G$6,Lähteandmed!$E$45*1.2*1.005*($G$6-O5383),0)</f>
        <v>13.66996176</v>
      </c>
      <c r="M5383" s="276" t="str">
        <f>IF(($G$4-Lähteandmed!$H$45*(Kraadpäevad!$G$4-Kraadpäevad!C5383))&gt;Lähteandmed!$I$45,($G$4-Lähteandmed!$H$45*(Kraadpäevad!$G$4-Kraadpäevad!C5383)),Lähteandmed!$I$45)</f>
        <v/>
      </c>
      <c r="N5383" s="114">
        <f>IFERROR(($G$4-M5383)/($G$4-C5383),Lähteandmed!$H$45)</f>
        <v>0</v>
      </c>
      <c r="O5383" s="276">
        <f t="shared" si="169"/>
        <v>10.199999999999999</v>
      </c>
      <c r="P5383" s="276">
        <f>IF(O5383&lt;($G$6-1),Lähteandmed!$E$45*1.2*1.005*(($G$6-1)-O5383),0)</f>
        <v>11.917402560000001</v>
      </c>
    </row>
    <row r="5384" spans="2:16">
      <c r="B5384" s="113">
        <v>5380</v>
      </c>
      <c r="C5384" s="113">
        <v>10.6</v>
      </c>
      <c r="D5384" s="276" t="str">
        <f t="shared" si="168"/>
        <v>0</v>
      </c>
      <c r="L5384" s="114">
        <f>IF(C5384&lt;$G$6,Lähteandmed!$E$45*1.2*1.005*($G$6-O5384),0)</f>
        <v>12.968938079999999</v>
      </c>
      <c r="M5384" s="276" t="str">
        <f>IF(($G$4-Lähteandmed!$H$45*(Kraadpäevad!$G$4-Kraadpäevad!C5384))&gt;Lähteandmed!$I$45,($G$4-Lähteandmed!$H$45*(Kraadpäevad!$G$4-Kraadpäevad!C5384)),Lähteandmed!$I$45)</f>
        <v/>
      </c>
      <c r="N5384" s="114">
        <f>IFERROR(($G$4-M5384)/($G$4-C5384),Lähteandmed!$H$45)</f>
        <v>0</v>
      </c>
      <c r="O5384" s="276">
        <f t="shared" si="169"/>
        <v>10.6</v>
      </c>
      <c r="P5384" s="276">
        <f>IF(O5384&lt;($G$6-1),Lähteandmed!$E$45*1.2*1.005*(($G$6-1)-O5384),0)</f>
        <v>11.216378880000001</v>
      </c>
    </row>
    <row r="5385" spans="2:16">
      <c r="B5385" s="113">
        <v>5381</v>
      </c>
      <c r="C5385" s="113">
        <v>10.9</v>
      </c>
      <c r="D5385" s="276" t="str">
        <f t="shared" si="168"/>
        <v>0</v>
      </c>
      <c r="L5385" s="114">
        <f>IF(C5385&lt;$G$6,Lähteandmed!$E$45*1.2*1.005*($G$6-O5385),0)</f>
        <v>12.443170319999998</v>
      </c>
      <c r="M5385" s="276" t="str">
        <f>IF(($G$4-Lähteandmed!$H$45*(Kraadpäevad!$G$4-Kraadpäevad!C5385))&gt;Lähteandmed!$I$45,($G$4-Lähteandmed!$H$45*(Kraadpäevad!$G$4-Kraadpäevad!C5385)),Lähteandmed!$I$45)</f>
        <v/>
      </c>
      <c r="N5385" s="114">
        <f>IFERROR(($G$4-M5385)/($G$4-C5385),Lähteandmed!$H$45)</f>
        <v>0</v>
      </c>
      <c r="O5385" s="276">
        <f t="shared" si="169"/>
        <v>10.9</v>
      </c>
      <c r="P5385" s="276">
        <f>IF(O5385&lt;($G$6-1),Lähteandmed!$E$45*1.2*1.005*(($G$6-1)-O5385),0)</f>
        <v>10.690611119999998</v>
      </c>
    </row>
    <row r="5386" spans="2:16">
      <c r="B5386" s="113">
        <v>5382</v>
      </c>
      <c r="C5386" s="113">
        <v>11.3</v>
      </c>
      <c r="D5386" s="276" t="str">
        <f t="shared" si="168"/>
        <v>0</v>
      </c>
      <c r="L5386" s="114">
        <f>IF(C5386&lt;$G$6,Lähteandmed!$E$45*1.2*1.005*($G$6-O5386),0)</f>
        <v>11.742146639999998</v>
      </c>
      <c r="M5386" s="276" t="str">
        <f>IF(($G$4-Lähteandmed!$H$45*(Kraadpäevad!$G$4-Kraadpäevad!C5386))&gt;Lähteandmed!$I$45,($G$4-Lähteandmed!$H$45*(Kraadpäevad!$G$4-Kraadpäevad!C5386)),Lähteandmed!$I$45)</f>
        <v/>
      </c>
      <c r="N5386" s="114">
        <f>IFERROR(($G$4-M5386)/($G$4-C5386),Lähteandmed!$H$45)</f>
        <v>0</v>
      </c>
      <c r="O5386" s="276">
        <f t="shared" si="169"/>
        <v>11.3</v>
      </c>
      <c r="P5386" s="276">
        <f>IF(O5386&lt;($G$6-1),Lähteandmed!$E$45*1.2*1.005*(($G$6-1)-O5386),0)</f>
        <v>9.9895874399999975</v>
      </c>
    </row>
    <row r="5387" spans="2:16">
      <c r="B5387" s="113">
        <v>5383</v>
      </c>
      <c r="C5387" s="113">
        <v>11.9</v>
      </c>
      <c r="D5387" s="276" t="str">
        <f t="shared" si="168"/>
        <v>0</v>
      </c>
      <c r="L5387" s="114">
        <f>IF(C5387&lt;$G$6,Lähteandmed!$E$45*1.2*1.005*($G$6-O5387),0)</f>
        <v>10.690611119999998</v>
      </c>
      <c r="M5387" s="276" t="str">
        <f>IF(($G$4-Lähteandmed!$H$45*(Kraadpäevad!$G$4-Kraadpäevad!C5387))&gt;Lähteandmed!$I$45,($G$4-Lähteandmed!$H$45*(Kraadpäevad!$G$4-Kraadpäevad!C5387)),Lähteandmed!$I$45)</f>
        <v/>
      </c>
      <c r="N5387" s="114">
        <f>IFERROR(($G$4-M5387)/($G$4-C5387),Lähteandmed!$H$45)</f>
        <v>0</v>
      </c>
      <c r="O5387" s="276">
        <f t="shared" si="169"/>
        <v>11.9</v>
      </c>
      <c r="P5387" s="276">
        <f>IF(O5387&lt;($G$6-1),Lähteandmed!$E$45*1.2*1.005*(($G$6-1)-O5387),0)</f>
        <v>8.9380519199999995</v>
      </c>
    </row>
    <row r="5388" spans="2:16">
      <c r="B5388" s="113">
        <v>5384</v>
      </c>
      <c r="C5388" s="113">
        <v>12.6</v>
      </c>
      <c r="D5388" s="276" t="str">
        <f t="shared" si="168"/>
        <v>0</v>
      </c>
      <c r="L5388" s="114">
        <f>IF(C5388&lt;$G$6,Lähteandmed!$E$45*1.2*1.005*($G$6-O5388),0)</f>
        <v>9.4638196800000003</v>
      </c>
      <c r="M5388" s="276" t="str">
        <f>IF(($G$4-Lähteandmed!$H$45*(Kraadpäevad!$G$4-Kraadpäevad!C5388))&gt;Lähteandmed!$I$45,($G$4-Lähteandmed!$H$45*(Kraadpäevad!$G$4-Kraadpäevad!C5388)),Lähteandmed!$I$45)</f>
        <v/>
      </c>
      <c r="N5388" s="114">
        <f>IFERROR(($G$4-M5388)/($G$4-C5388),Lähteandmed!$H$45)</f>
        <v>0</v>
      </c>
      <c r="O5388" s="276">
        <f t="shared" si="169"/>
        <v>12.6</v>
      </c>
      <c r="P5388" s="276">
        <f>IF(O5388&lt;($G$6-1),Lähteandmed!$E$45*1.2*1.005*(($G$6-1)-O5388),0)</f>
        <v>7.71126048</v>
      </c>
    </row>
    <row r="5389" spans="2:16">
      <c r="B5389" s="113">
        <v>5385</v>
      </c>
      <c r="C5389" s="113">
        <v>13.2</v>
      </c>
      <c r="D5389" s="276" t="str">
        <f t="shared" si="168"/>
        <v>0</v>
      </c>
      <c r="L5389" s="114">
        <f>IF(C5389&lt;$G$6,Lähteandmed!$E$45*1.2*1.005*($G$6-O5389),0)</f>
        <v>8.4122841600000005</v>
      </c>
      <c r="M5389" s="276" t="str">
        <f>IF(($G$4-Lähteandmed!$H$45*(Kraadpäevad!$G$4-Kraadpäevad!C5389))&gt;Lähteandmed!$I$45,($G$4-Lähteandmed!$H$45*(Kraadpäevad!$G$4-Kraadpäevad!C5389)),Lähteandmed!$I$45)</f>
        <v/>
      </c>
      <c r="N5389" s="114">
        <f>IFERROR(($G$4-M5389)/($G$4-C5389),Lähteandmed!$H$45)</f>
        <v>0</v>
      </c>
      <c r="O5389" s="276">
        <f t="shared" si="169"/>
        <v>13.2</v>
      </c>
      <c r="P5389" s="276">
        <f>IF(O5389&lt;($G$6-1),Lähteandmed!$E$45*1.2*1.005*(($G$6-1)-O5389),0)</f>
        <v>6.659724960000001</v>
      </c>
    </row>
    <row r="5390" spans="2:16">
      <c r="B5390" s="113">
        <v>5386</v>
      </c>
      <c r="C5390" s="113">
        <v>15.1</v>
      </c>
      <c r="D5390" s="276" t="str">
        <f t="shared" si="168"/>
        <v>0</v>
      </c>
      <c r="L5390" s="114">
        <f>IF(C5390&lt;$G$6,Lähteandmed!$E$45*1.2*1.005*($G$6-O5390),0)</f>
        <v>5.0824216800000004</v>
      </c>
      <c r="M5390" s="276" t="str">
        <f>IF(($G$4-Lähteandmed!$H$45*(Kraadpäevad!$G$4-Kraadpäevad!C5390))&gt;Lähteandmed!$I$45,($G$4-Lähteandmed!$H$45*(Kraadpäevad!$G$4-Kraadpäevad!C5390)),Lähteandmed!$I$45)</f>
        <v/>
      </c>
      <c r="N5390" s="114">
        <f>IFERROR(($G$4-M5390)/($G$4-C5390),Lähteandmed!$H$45)</f>
        <v>0</v>
      </c>
      <c r="O5390" s="276">
        <f t="shared" si="169"/>
        <v>15.1</v>
      </c>
      <c r="P5390" s="276">
        <f>IF(O5390&lt;($G$6-1),Lähteandmed!$E$45*1.2*1.005*(($G$6-1)-O5390),0)</f>
        <v>3.3298624800000005</v>
      </c>
    </row>
    <row r="5391" spans="2:16">
      <c r="B5391" s="113">
        <v>5387</v>
      </c>
      <c r="C5391" s="113">
        <v>16.899999999999999</v>
      </c>
      <c r="D5391" s="276" t="str">
        <f t="shared" si="168"/>
        <v>0</v>
      </c>
      <c r="L5391" s="114">
        <f>IF(C5391&lt;$G$6,Lähteandmed!$E$45*1.2*1.005*($G$6-O5391),0)</f>
        <v>1.9278151200000024</v>
      </c>
      <c r="M5391" s="276" t="str">
        <f>IF(($G$4-Lähteandmed!$H$45*(Kraadpäevad!$G$4-Kraadpäevad!C5391))&gt;Lähteandmed!$I$45,($G$4-Lähteandmed!$H$45*(Kraadpäevad!$G$4-Kraadpäevad!C5391)),Lähteandmed!$I$45)</f>
        <v/>
      </c>
      <c r="N5391" s="114">
        <f>IFERROR(($G$4-M5391)/($G$4-C5391),Lähteandmed!$H$45)</f>
        <v>0</v>
      </c>
      <c r="O5391" s="276">
        <f t="shared" si="169"/>
        <v>16.899999999999999</v>
      </c>
      <c r="P5391" s="276">
        <f>IF(O5391&lt;($G$6-1),Lähteandmed!$E$45*1.2*1.005*(($G$6-1)-O5391),0)</f>
        <v>0.17525592000000248</v>
      </c>
    </row>
    <row r="5392" spans="2:16">
      <c r="B5392" s="113">
        <v>5388</v>
      </c>
      <c r="C5392" s="113">
        <v>18.8</v>
      </c>
      <c r="D5392" s="276" t="str">
        <f t="shared" si="168"/>
        <v>0</v>
      </c>
      <c r="L5392" s="114">
        <f>IF(C5392&lt;$G$6,Lähteandmed!$E$45*1.2*1.005*($G$6-O5392),0)</f>
        <v>0</v>
      </c>
      <c r="M5392" s="276" t="str">
        <f>IF(($G$4-Lähteandmed!$H$45*(Kraadpäevad!$G$4-Kraadpäevad!C5392))&gt;Lähteandmed!$I$45,($G$4-Lähteandmed!$H$45*(Kraadpäevad!$G$4-Kraadpäevad!C5392)),Lähteandmed!$I$45)</f>
        <v/>
      </c>
      <c r="N5392" s="114">
        <f>IFERROR(($G$4-M5392)/($G$4-C5392),Lähteandmed!$H$45)</f>
        <v>0</v>
      </c>
      <c r="O5392" s="276">
        <f t="shared" si="169"/>
        <v>18.8</v>
      </c>
      <c r="P5392" s="276">
        <f>IF(O5392&lt;($G$6-1),Lähteandmed!$E$45*1.2*1.005*(($G$6-1)-O5392),0)</f>
        <v>0</v>
      </c>
    </row>
    <row r="5393" spans="2:16">
      <c r="B5393" s="113">
        <v>5389</v>
      </c>
      <c r="C5393" s="113">
        <v>19.7</v>
      </c>
      <c r="D5393" s="276" t="str">
        <f t="shared" si="168"/>
        <v>0</v>
      </c>
      <c r="L5393" s="114">
        <f>IF(C5393&lt;$G$6,Lähteandmed!$E$45*1.2*1.005*($G$6-O5393),0)</f>
        <v>0</v>
      </c>
      <c r="M5393" s="276" t="str">
        <f>IF(($G$4-Lähteandmed!$H$45*(Kraadpäevad!$G$4-Kraadpäevad!C5393))&gt;Lähteandmed!$I$45,($G$4-Lähteandmed!$H$45*(Kraadpäevad!$G$4-Kraadpäevad!C5393)),Lähteandmed!$I$45)</f>
        <v/>
      </c>
      <c r="N5393" s="114">
        <f>IFERROR(($G$4-M5393)/($G$4-C5393),Lähteandmed!$H$45)</f>
        <v>0</v>
      </c>
      <c r="O5393" s="276">
        <f t="shared" si="169"/>
        <v>19.7</v>
      </c>
      <c r="P5393" s="276">
        <f>IF(O5393&lt;($G$6-1),Lähteandmed!$E$45*1.2*1.005*(($G$6-1)-O5393),0)</f>
        <v>0</v>
      </c>
    </row>
    <row r="5394" spans="2:16">
      <c r="B5394" s="113">
        <v>5390</v>
      </c>
      <c r="C5394" s="113">
        <v>20.5</v>
      </c>
      <c r="D5394" s="276" t="str">
        <f t="shared" si="168"/>
        <v>0</v>
      </c>
      <c r="L5394" s="114">
        <f>IF(C5394&lt;$G$6,Lähteandmed!$E$45*1.2*1.005*($G$6-O5394),0)</f>
        <v>0</v>
      </c>
      <c r="M5394" s="276" t="str">
        <f>IF(($G$4-Lähteandmed!$H$45*(Kraadpäevad!$G$4-Kraadpäevad!C5394))&gt;Lähteandmed!$I$45,($G$4-Lähteandmed!$H$45*(Kraadpäevad!$G$4-Kraadpäevad!C5394)),Lähteandmed!$I$45)</f>
        <v/>
      </c>
      <c r="N5394" s="114">
        <f>IFERROR(($G$4-M5394)/($G$4-C5394),Lähteandmed!$H$45)</f>
        <v>0</v>
      </c>
      <c r="O5394" s="276">
        <f t="shared" si="169"/>
        <v>20.5</v>
      </c>
      <c r="P5394" s="276">
        <f>IF(O5394&lt;($G$6-1),Lähteandmed!$E$45*1.2*1.005*(($G$6-1)-O5394),0)</f>
        <v>0</v>
      </c>
    </row>
    <row r="5395" spans="2:16">
      <c r="B5395" s="113">
        <v>5391</v>
      </c>
      <c r="C5395" s="113">
        <v>21.4</v>
      </c>
      <c r="D5395" s="276" t="str">
        <f t="shared" si="168"/>
        <v>0</v>
      </c>
      <c r="L5395" s="114">
        <f>IF(C5395&lt;$G$6,Lähteandmed!$E$45*1.2*1.005*($G$6-O5395),0)</f>
        <v>0</v>
      </c>
      <c r="M5395" s="276" t="str">
        <f>IF(($G$4-Lähteandmed!$H$45*(Kraadpäevad!$G$4-Kraadpäevad!C5395))&gt;Lähteandmed!$I$45,($G$4-Lähteandmed!$H$45*(Kraadpäevad!$G$4-Kraadpäevad!C5395)),Lähteandmed!$I$45)</f>
        <v/>
      </c>
      <c r="N5395" s="114">
        <f>IFERROR(($G$4-M5395)/($G$4-C5395),Lähteandmed!$H$45)</f>
        <v>0</v>
      </c>
      <c r="O5395" s="276">
        <f t="shared" si="169"/>
        <v>21.4</v>
      </c>
      <c r="P5395" s="276">
        <f>IF(O5395&lt;($G$6-1),Lähteandmed!$E$45*1.2*1.005*(($G$6-1)-O5395),0)</f>
        <v>0</v>
      </c>
    </row>
    <row r="5396" spans="2:16">
      <c r="B5396" s="113">
        <v>5392</v>
      </c>
      <c r="C5396" s="113">
        <v>21.7</v>
      </c>
      <c r="D5396" s="276" t="str">
        <f t="shared" si="168"/>
        <v>0</v>
      </c>
      <c r="L5396" s="114">
        <f>IF(C5396&lt;$G$6,Lähteandmed!$E$45*1.2*1.005*($G$6-O5396),0)</f>
        <v>0</v>
      </c>
      <c r="M5396" s="276" t="str">
        <f>IF(($G$4-Lähteandmed!$H$45*(Kraadpäevad!$G$4-Kraadpäevad!C5396))&gt;Lähteandmed!$I$45,($G$4-Lähteandmed!$H$45*(Kraadpäevad!$G$4-Kraadpäevad!C5396)),Lähteandmed!$I$45)</f>
        <v/>
      </c>
      <c r="N5396" s="114">
        <f>IFERROR(($G$4-M5396)/($G$4-C5396),Lähteandmed!$H$45)</f>
        <v>0</v>
      </c>
      <c r="O5396" s="276">
        <f t="shared" si="169"/>
        <v>21.7</v>
      </c>
      <c r="P5396" s="276">
        <f>IF(O5396&lt;($G$6-1),Lähteandmed!$E$45*1.2*1.005*(($G$6-1)-O5396),0)</f>
        <v>0</v>
      </c>
    </row>
    <row r="5397" spans="2:16">
      <c r="B5397" s="113">
        <v>5393</v>
      </c>
      <c r="C5397" s="113">
        <v>22</v>
      </c>
      <c r="D5397" s="276" t="str">
        <f t="shared" si="168"/>
        <v>0</v>
      </c>
      <c r="L5397" s="114">
        <f>IF(C5397&lt;$G$6,Lähteandmed!$E$45*1.2*1.005*($G$6-O5397),0)</f>
        <v>0</v>
      </c>
      <c r="M5397" s="276" t="str">
        <f>IF(($G$4-Lähteandmed!$H$45*(Kraadpäevad!$G$4-Kraadpäevad!C5397))&gt;Lähteandmed!$I$45,($G$4-Lähteandmed!$H$45*(Kraadpäevad!$G$4-Kraadpäevad!C5397)),Lähteandmed!$I$45)</f>
        <v/>
      </c>
      <c r="N5397" s="114">
        <f>IFERROR(($G$4-M5397)/($G$4-C5397),Lähteandmed!$H$45)</f>
        <v>0</v>
      </c>
      <c r="O5397" s="276">
        <f t="shared" si="169"/>
        <v>22</v>
      </c>
      <c r="P5397" s="276">
        <f>IF(O5397&lt;($G$6-1),Lähteandmed!$E$45*1.2*1.005*(($G$6-1)-O5397),0)</f>
        <v>0</v>
      </c>
    </row>
    <row r="5398" spans="2:16">
      <c r="B5398" s="113">
        <v>5394</v>
      </c>
      <c r="C5398" s="113">
        <v>22.3</v>
      </c>
      <c r="D5398" s="276" t="str">
        <f t="shared" si="168"/>
        <v>0</v>
      </c>
      <c r="L5398" s="114">
        <f>IF(C5398&lt;$G$6,Lähteandmed!$E$45*1.2*1.005*($G$6-O5398),0)</f>
        <v>0</v>
      </c>
      <c r="M5398" s="276" t="str">
        <f>IF(($G$4-Lähteandmed!$H$45*(Kraadpäevad!$G$4-Kraadpäevad!C5398))&gt;Lähteandmed!$I$45,($G$4-Lähteandmed!$H$45*(Kraadpäevad!$G$4-Kraadpäevad!C5398)),Lähteandmed!$I$45)</f>
        <v/>
      </c>
      <c r="N5398" s="114">
        <f>IFERROR(($G$4-M5398)/($G$4-C5398),Lähteandmed!$H$45)</f>
        <v>0</v>
      </c>
      <c r="O5398" s="276">
        <f t="shared" si="169"/>
        <v>22.3</v>
      </c>
      <c r="P5398" s="276">
        <f>IF(O5398&lt;($G$6-1),Lähteandmed!$E$45*1.2*1.005*(($G$6-1)-O5398),0)</f>
        <v>0</v>
      </c>
    </row>
    <row r="5399" spans="2:16">
      <c r="B5399" s="113">
        <v>5395</v>
      </c>
      <c r="C5399" s="113">
        <v>21</v>
      </c>
      <c r="D5399" s="276" t="str">
        <f t="shared" si="168"/>
        <v>0</v>
      </c>
      <c r="L5399" s="114">
        <f>IF(C5399&lt;$G$6,Lähteandmed!$E$45*1.2*1.005*($G$6-O5399),0)</f>
        <v>0</v>
      </c>
      <c r="M5399" s="276" t="str">
        <f>IF(($G$4-Lähteandmed!$H$45*(Kraadpäevad!$G$4-Kraadpäevad!C5399))&gt;Lähteandmed!$I$45,($G$4-Lähteandmed!$H$45*(Kraadpäevad!$G$4-Kraadpäevad!C5399)),Lähteandmed!$I$45)</f>
        <v/>
      </c>
      <c r="N5399" s="114">
        <f>IFERROR(($G$4-M5399)/($G$4-C5399),Lähteandmed!$H$45)</f>
        <v>0</v>
      </c>
      <c r="O5399" s="276">
        <f t="shared" si="169"/>
        <v>21</v>
      </c>
      <c r="P5399" s="276">
        <f>IF(O5399&lt;($G$6-1),Lähteandmed!$E$45*1.2*1.005*(($G$6-1)-O5399),0)</f>
        <v>0</v>
      </c>
    </row>
    <row r="5400" spans="2:16">
      <c r="B5400" s="113">
        <v>5396</v>
      </c>
      <c r="C5400" s="113">
        <v>19.8</v>
      </c>
      <c r="D5400" s="276" t="str">
        <f t="shared" si="168"/>
        <v>0</v>
      </c>
      <c r="L5400" s="114">
        <f>IF(C5400&lt;$G$6,Lähteandmed!$E$45*1.2*1.005*($G$6-O5400),0)</f>
        <v>0</v>
      </c>
      <c r="M5400" s="276" t="str">
        <f>IF(($G$4-Lähteandmed!$H$45*(Kraadpäevad!$G$4-Kraadpäevad!C5400))&gt;Lähteandmed!$I$45,($G$4-Lähteandmed!$H$45*(Kraadpäevad!$G$4-Kraadpäevad!C5400)),Lähteandmed!$I$45)</f>
        <v/>
      </c>
      <c r="N5400" s="114">
        <f>IFERROR(($G$4-M5400)/($G$4-C5400),Lähteandmed!$H$45)</f>
        <v>0</v>
      </c>
      <c r="O5400" s="276">
        <f t="shared" si="169"/>
        <v>19.8</v>
      </c>
      <c r="P5400" s="276">
        <f>IF(O5400&lt;($G$6-1),Lähteandmed!$E$45*1.2*1.005*(($G$6-1)-O5400),0)</f>
        <v>0</v>
      </c>
    </row>
    <row r="5401" spans="2:16">
      <c r="B5401" s="113">
        <v>5397</v>
      </c>
      <c r="C5401" s="113">
        <v>18.5</v>
      </c>
      <c r="D5401" s="276" t="str">
        <f t="shared" si="168"/>
        <v>0</v>
      </c>
      <c r="L5401" s="114">
        <f>IF(C5401&lt;$G$6,Lähteandmed!$E$45*1.2*1.005*($G$6-O5401),0)</f>
        <v>0</v>
      </c>
      <c r="M5401" s="276" t="str">
        <f>IF(($G$4-Lähteandmed!$H$45*(Kraadpäevad!$G$4-Kraadpäevad!C5401))&gt;Lähteandmed!$I$45,($G$4-Lähteandmed!$H$45*(Kraadpäevad!$G$4-Kraadpäevad!C5401)),Lähteandmed!$I$45)</f>
        <v/>
      </c>
      <c r="N5401" s="114">
        <f>IFERROR(($G$4-M5401)/($G$4-C5401),Lähteandmed!$H$45)</f>
        <v>0</v>
      </c>
      <c r="O5401" s="276">
        <f t="shared" si="169"/>
        <v>18.5</v>
      </c>
      <c r="P5401" s="276">
        <f>IF(O5401&lt;($G$6-1),Lähteandmed!$E$45*1.2*1.005*(($G$6-1)-O5401),0)</f>
        <v>0</v>
      </c>
    </row>
    <row r="5402" spans="2:16">
      <c r="B5402" s="113">
        <v>5398</v>
      </c>
      <c r="C5402" s="113">
        <v>16.8</v>
      </c>
      <c r="D5402" s="276" t="str">
        <f t="shared" si="168"/>
        <v>0</v>
      </c>
      <c r="L5402" s="114">
        <f>IF(C5402&lt;$G$6,Lähteandmed!$E$45*1.2*1.005*($G$6-O5402),0)</f>
        <v>2.1030710399999988</v>
      </c>
      <c r="M5402" s="276" t="str">
        <f>IF(($G$4-Lähteandmed!$H$45*(Kraadpäevad!$G$4-Kraadpäevad!C5402))&gt;Lähteandmed!$I$45,($G$4-Lähteandmed!$H$45*(Kraadpäevad!$G$4-Kraadpäevad!C5402)),Lähteandmed!$I$45)</f>
        <v/>
      </c>
      <c r="N5402" s="114">
        <f>IFERROR(($G$4-M5402)/($G$4-C5402),Lähteandmed!$H$45)</f>
        <v>0</v>
      </c>
      <c r="O5402" s="276">
        <f t="shared" si="169"/>
        <v>16.8</v>
      </c>
      <c r="P5402" s="276">
        <f>IF(O5402&lt;($G$6-1),Lähteandmed!$E$45*1.2*1.005*(($G$6-1)-O5402),0)</f>
        <v>0.35051183999999874</v>
      </c>
    </row>
    <row r="5403" spans="2:16">
      <c r="B5403" s="113">
        <v>5399</v>
      </c>
      <c r="C5403" s="113">
        <v>15.1</v>
      </c>
      <c r="D5403" s="276" t="str">
        <f t="shared" si="168"/>
        <v>0</v>
      </c>
      <c r="L5403" s="114">
        <f>IF(C5403&lt;$G$6,Lähteandmed!$E$45*1.2*1.005*($G$6-O5403),0)</f>
        <v>5.0824216800000004</v>
      </c>
      <c r="M5403" s="276" t="str">
        <f>IF(($G$4-Lähteandmed!$H$45*(Kraadpäevad!$G$4-Kraadpäevad!C5403))&gt;Lähteandmed!$I$45,($G$4-Lähteandmed!$H$45*(Kraadpäevad!$G$4-Kraadpäevad!C5403)),Lähteandmed!$I$45)</f>
        <v/>
      </c>
      <c r="N5403" s="114">
        <f>IFERROR(($G$4-M5403)/($G$4-C5403),Lähteandmed!$H$45)</f>
        <v>0</v>
      </c>
      <c r="O5403" s="276">
        <f t="shared" si="169"/>
        <v>15.1</v>
      </c>
      <c r="P5403" s="276">
        <f>IF(O5403&lt;($G$6-1),Lähteandmed!$E$45*1.2*1.005*(($G$6-1)-O5403),0)</f>
        <v>3.3298624800000005</v>
      </c>
    </row>
    <row r="5404" spans="2:16">
      <c r="B5404" s="113">
        <v>5400</v>
      </c>
      <c r="C5404" s="113">
        <v>13.4</v>
      </c>
      <c r="D5404" s="276" t="str">
        <f t="shared" si="168"/>
        <v>0</v>
      </c>
      <c r="L5404" s="114">
        <f>IF(C5404&lt;$G$6,Lähteandmed!$E$45*1.2*1.005*($G$6-O5404),0)</f>
        <v>8.0617723199999993</v>
      </c>
      <c r="M5404" s="276" t="str">
        <f>IF(($G$4-Lähteandmed!$H$45*(Kraadpäevad!$G$4-Kraadpäevad!C5404))&gt;Lähteandmed!$I$45,($G$4-Lähteandmed!$H$45*(Kraadpäevad!$G$4-Kraadpäevad!C5404)),Lähteandmed!$I$45)</f>
        <v/>
      </c>
      <c r="N5404" s="114">
        <f>IFERROR(($G$4-M5404)/($G$4-C5404),Lähteandmed!$H$45)</f>
        <v>0</v>
      </c>
      <c r="O5404" s="276">
        <f t="shared" si="169"/>
        <v>13.4</v>
      </c>
      <c r="P5404" s="276">
        <f>IF(O5404&lt;($G$6-1),Lähteandmed!$E$45*1.2*1.005*(($G$6-1)-O5404),0)</f>
        <v>6.309213119999999</v>
      </c>
    </row>
    <row r="5405" spans="2:16">
      <c r="B5405" s="113">
        <v>5401</v>
      </c>
      <c r="C5405" s="113">
        <v>12.5</v>
      </c>
      <c r="D5405" s="276" t="str">
        <f t="shared" si="168"/>
        <v>0</v>
      </c>
      <c r="L5405" s="114">
        <f>IF(C5405&lt;$G$6,Lähteandmed!$E$45*1.2*1.005*($G$6-O5405),0)</f>
        <v>9.6390756</v>
      </c>
      <c r="M5405" s="276" t="str">
        <f>IF(($G$4-Lähteandmed!$H$45*(Kraadpäevad!$G$4-Kraadpäevad!C5405))&gt;Lähteandmed!$I$45,($G$4-Lähteandmed!$H$45*(Kraadpäevad!$G$4-Kraadpäevad!C5405)),Lähteandmed!$I$45)</f>
        <v/>
      </c>
      <c r="N5405" s="114">
        <f>IFERROR(($G$4-M5405)/($G$4-C5405),Lähteandmed!$H$45)</f>
        <v>0</v>
      </c>
      <c r="O5405" s="276">
        <f t="shared" si="169"/>
        <v>12.5</v>
      </c>
      <c r="P5405" s="276">
        <f>IF(O5405&lt;($G$6-1),Lähteandmed!$E$45*1.2*1.005*(($G$6-1)-O5405),0)</f>
        <v>7.8865163999999996</v>
      </c>
    </row>
    <row r="5406" spans="2:16">
      <c r="B5406" s="113">
        <v>5402</v>
      </c>
      <c r="C5406" s="113">
        <v>11.7</v>
      </c>
      <c r="D5406" s="276" t="str">
        <f t="shared" si="168"/>
        <v>0</v>
      </c>
      <c r="L5406" s="114">
        <f>IF(C5406&lt;$G$6,Lähteandmed!$E$45*1.2*1.005*($G$6-O5406),0)</f>
        <v>11.041122960000001</v>
      </c>
      <c r="M5406" s="276" t="str">
        <f>IF(($G$4-Lähteandmed!$H$45*(Kraadpäevad!$G$4-Kraadpäevad!C5406))&gt;Lähteandmed!$I$45,($G$4-Lähteandmed!$H$45*(Kraadpäevad!$G$4-Kraadpäevad!C5406)),Lähteandmed!$I$45)</f>
        <v/>
      </c>
      <c r="N5406" s="114">
        <f>IFERROR(($G$4-M5406)/($G$4-C5406),Lähteandmed!$H$45)</f>
        <v>0</v>
      </c>
      <c r="O5406" s="276">
        <f t="shared" si="169"/>
        <v>11.7</v>
      </c>
      <c r="P5406" s="276">
        <f>IF(O5406&lt;($G$6-1),Lähteandmed!$E$45*1.2*1.005*(($G$6-1)-O5406),0)</f>
        <v>9.2885637600000006</v>
      </c>
    </row>
    <row r="5407" spans="2:16">
      <c r="B5407" s="113">
        <v>5403</v>
      </c>
      <c r="C5407" s="113">
        <v>10.8</v>
      </c>
      <c r="D5407" s="276" t="str">
        <f t="shared" si="168"/>
        <v>0</v>
      </c>
      <c r="L5407" s="114">
        <f>IF(C5407&lt;$G$6,Lähteandmed!$E$45*1.2*1.005*($G$6-O5407),0)</f>
        <v>12.618426239999998</v>
      </c>
      <c r="M5407" s="276" t="str">
        <f>IF(($G$4-Lähteandmed!$H$45*(Kraadpäevad!$G$4-Kraadpäevad!C5407))&gt;Lähteandmed!$I$45,($G$4-Lähteandmed!$H$45*(Kraadpäevad!$G$4-Kraadpäevad!C5407)),Lähteandmed!$I$45)</f>
        <v/>
      </c>
      <c r="N5407" s="114">
        <f>IFERROR(($G$4-M5407)/($G$4-C5407),Lähteandmed!$H$45)</f>
        <v>0</v>
      </c>
      <c r="O5407" s="276">
        <f t="shared" si="169"/>
        <v>10.8</v>
      </c>
      <c r="P5407" s="276">
        <f>IF(O5407&lt;($G$6-1),Lähteandmed!$E$45*1.2*1.005*(($G$6-1)-O5407),0)</f>
        <v>10.865867039999998</v>
      </c>
    </row>
    <row r="5408" spans="2:16">
      <c r="B5408" s="113">
        <v>5404</v>
      </c>
      <c r="C5408" s="113">
        <v>10.199999999999999</v>
      </c>
      <c r="D5408" s="276" t="str">
        <f t="shared" si="168"/>
        <v>0</v>
      </c>
      <c r="L5408" s="114">
        <f>IF(C5408&lt;$G$6,Lähteandmed!$E$45*1.2*1.005*($G$6-O5408),0)</f>
        <v>13.66996176</v>
      </c>
      <c r="M5408" s="276" t="str">
        <f>IF(($G$4-Lähteandmed!$H$45*(Kraadpäevad!$G$4-Kraadpäevad!C5408))&gt;Lähteandmed!$I$45,($G$4-Lähteandmed!$H$45*(Kraadpäevad!$G$4-Kraadpäevad!C5408)),Lähteandmed!$I$45)</f>
        <v/>
      </c>
      <c r="N5408" s="114">
        <f>IFERROR(($G$4-M5408)/($G$4-C5408),Lähteandmed!$H$45)</f>
        <v>0</v>
      </c>
      <c r="O5408" s="276">
        <f t="shared" si="169"/>
        <v>10.199999999999999</v>
      </c>
      <c r="P5408" s="276">
        <f>IF(O5408&lt;($G$6-1),Lähteandmed!$E$45*1.2*1.005*(($G$6-1)-O5408),0)</f>
        <v>11.917402560000001</v>
      </c>
    </row>
    <row r="5409" spans="2:16">
      <c r="B5409" s="113">
        <v>5405</v>
      </c>
      <c r="C5409" s="113">
        <v>9.6</v>
      </c>
      <c r="D5409" s="276">
        <f t="shared" si="168"/>
        <v>0.38879749586557999</v>
      </c>
      <c r="L5409" s="114">
        <f>IF(C5409&lt;$G$6,Lähteandmed!$E$45*1.2*1.005*($G$6-O5409),0)</f>
        <v>14.721497279999999</v>
      </c>
      <c r="M5409" s="276" t="str">
        <f>IF(($G$4-Lähteandmed!$H$45*(Kraadpäevad!$G$4-Kraadpäevad!C5409))&gt;Lähteandmed!$I$45,($G$4-Lähteandmed!$H$45*(Kraadpäevad!$G$4-Kraadpäevad!C5409)),Lähteandmed!$I$45)</f>
        <v/>
      </c>
      <c r="N5409" s="114">
        <f>IFERROR(($G$4-M5409)/($G$4-C5409),Lähteandmed!$H$45)</f>
        <v>0</v>
      </c>
      <c r="O5409" s="276">
        <f t="shared" si="169"/>
        <v>9.6</v>
      </c>
      <c r="P5409" s="276">
        <f>IF(O5409&lt;($G$6-1),Lähteandmed!$E$45*1.2*1.005*(($G$6-1)-O5409),0)</f>
        <v>12.968938079999999</v>
      </c>
    </row>
    <row r="5410" spans="2:16">
      <c r="B5410" s="113">
        <v>5406</v>
      </c>
      <c r="C5410" s="113">
        <v>9</v>
      </c>
      <c r="D5410" s="276">
        <f t="shared" si="168"/>
        <v>0.98879749586557963</v>
      </c>
      <c r="L5410" s="114">
        <f>IF(C5410&lt;$G$6,Lähteandmed!$E$45*1.2*1.005*($G$6-O5410),0)</f>
        <v>15.773032799999999</v>
      </c>
      <c r="M5410" s="276" t="str">
        <f>IF(($G$4-Lähteandmed!$H$45*(Kraadpäevad!$G$4-Kraadpäevad!C5410))&gt;Lähteandmed!$I$45,($G$4-Lähteandmed!$H$45*(Kraadpäevad!$G$4-Kraadpäevad!C5410)),Lähteandmed!$I$45)</f>
        <v/>
      </c>
      <c r="N5410" s="114">
        <f>IFERROR(($G$4-M5410)/($G$4-C5410),Lähteandmed!$H$45)</f>
        <v>0</v>
      </c>
      <c r="O5410" s="276">
        <f t="shared" si="169"/>
        <v>9</v>
      </c>
      <c r="P5410" s="276">
        <f>IF(O5410&lt;($G$6-1),Lähteandmed!$E$45*1.2*1.005*(($G$6-1)-O5410),0)</f>
        <v>14.020473599999999</v>
      </c>
    </row>
    <row r="5411" spans="2:16">
      <c r="B5411" s="113">
        <v>5407</v>
      </c>
      <c r="C5411" s="113">
        <v>11.4</v>
      </c>
      <c r="D5411" s="276" t="str">
        <f t="shared" si="168"/>
        <v>0</v>
      </c>
      <c r="L5411" s="114">
        <f>IF(C5411&lt;$G$6,Lähteandmed!$E$45*1.2*1.005*($G$6-O5411),0)</f>
        <v>11.566890719999998</v>
      </c>
      <c r="M5411" s="276" t="str">
        <f>IF(($G$4-Lähteandmed!$H$45*(Kraadpäevad!$G$4-Kraadpäevad!C5411))&gt;Lähteandmed!$I$45,($G$4-Lähteandmed!$H$45*(Kraadpäevad!$G$4-Kraadpäevad!C5411)),Lähteandmed!$I$45)</f>
        <v/>
      </c>
      <c r="N5411" s="114">
        <f>IFERROR(($G$4-M5411)/($G$4-C5411),Lähteandmed!$H$45)</f>
        <v>0</v>
      </c>
      <c r="O5411" s="276">
        <f t="shared" si="169"/>
        <v>11.4</v>
      </c>
      <c r="P5411" s="276">
        <f>IF(O5411&lt;($G$6-1),Lähteandmed!$E$45*1.2*1.005*(($G$6-1)-O5411),0)</f>
        <v>9.8143315199999979</v>
      </c>
    </row>
    <row r="5412" spans="2:16">
      <c r="B5412" s="113">
        <v>5408</v>
      </c>
      <c r="C5412" s="113">
        <v>13.9</v>
      </c>
      <c r="D5412" s="276" t="str">
        <f t="shared" si="168"/>
        <v>0</v>
      </c>
      <c r="L5412" s="114">
        <f>IF(C5412&lt;$G$6,Lähteandmed!$E$45*1.2*1.005*($G$6-O5412),0)</f>
        <v>7.1854927199999992</v>
      </c>
      <c r="M5412" s="276" t="str">
        <f>IF(($G$4-Lähteandmed!$H$45*(Kraadpäevad!$G$4-Kraadpäevad!C5412))&gt;Lähteandmed!$I$45,($G$4-Lähteandmed!$H$45*(Kraadpäevad!$G$4-Kraadpäevad!C5412)),Lähteandmed!$I$45)</f>
        <v/>
      </c>
      <c r="N5412" s="114">
        <f>IFERROR(($G$4-M5412)/($G$4-C5412),Lähteandmed!$H$45)</f>
        <v>0</v>
      </c>
      <c r="O5412" s="276">
        <f t="shared" si="169"/>
        <v>13.9</v>
      </c>
      <c r="P5412" s="276">
        <f>IF(O5412&lt;($G$6-1),Lähteandmed!$E$45*1.2*1.005*(($G$6-1)-O5412),0)</f>
        <v>5.4329335199999989</v>
      </c>
    </row>
    <row r="5413" spans="2:16">
      <c r="B5413" s="113">
        <v>5409</v>
      </c>
      <c r="C5413" s="113">
        <v>16.3</v>
      </c>
      <c r="D5413" s="276" t="str">
        <f t="shared" si="168"/>
        <v>0</v>
      </c>
      <c r="L5413" s="114">
        <f>IF(C5413&lt;$G$6,Lähteandmed!$E$45*1.2*1.005*($G$6-O5413),0)</f>
        <v>2.9793506399999985</v>
      </c>
      <c r="M5413" s="276" t="str">
        <f>IF(($G$4-Lähteandmed!$H$45*(Kraadpäevad!$G$4-Kraadpäevad!C5413))&gt;Lähteandmed!$I$45,($G$4-Lähteandmed!$H$45*(Kraadpäevad!$G$4-Kraadpäevad!C5413)),Lähteandmed!$I$45)</f>
        <v/>
      </c>
      <c r="N5413" s="114">
        <f>IFERROR(($G$4-M5413)/($G$4-C5413),Lähteandmed!$H$45)</f>
        <v>0</v>
      </c>
      <c r="O5413" s="276">
        <f t="shared" si="169"/>
        <v>16.3</v>
      </c>
      <c r="P5413" s="276">
        <f>IF(O5413&lt;($G$6-1),Lähteandmed!$E$45*1.2*1.005*(($G$6-1)-O5413),0)</f>
        <v>1.2267914399999986</v>
      </c>
    </row>
    <row r="5414" spans="2:16">
      <c r="B5414" s="113">
        <v>5410</v>
      </c>
      <c r="C5414" s="113">
        <v>17.899999999999999</v>
      </c>
      <c r="D5414" s="276" t="str">
        <f t="shared" si="168"/>
        <v>0</v>
      </c>
      <c r="L5414" s="114">
        <f>IF(C5414&lt;$G$6,Lähteandmed!$E$45*1.2*1.005*($G$6-O5414),0)</f>
        <v>0.17525592000000248</v>
      </c>
      <c r="M5414" s="276" t="str">
        <f>IF(($G$4-Lähteandmed!$H$45*(Kraadpäevad!$G$4-Kraadpäevad!C5414))&gt;Lähteandmed!$I$45,($G$4-Lähteandmed!$H$45*(Kraadpäevad!$G$4-Kraadpäevad!C5414)),Lähteandmed!$I$45)</f>
        <v/>
      </c>
      <c r="N5414" s="114">
        <f>IFERROR(($G$4-M5414)/($G$4-C5414),Lähteandmed!$H$45)</f>
        <v>0</v>
      </c>
      <c r="O5414" s="276">
        <f t="shared" si="169"/>
        <v>17.899999999999999</v>
      </c>
      <c r="P5414" s="276">
        <f>IF(O5414&lt;($G$6-1),Lähteandmed!$E$45*1.2*1.005*(($G$6-1)-O5414),0)</f>
        <v>0</v>
      </c>
    </row>
    <row r="5415" spans="2:16">
      <c r="B5415" s="113">
        <v>5411</v>
      </c>
      <c r="C5415" s="113">
        <v>19.600000000000001</v>
      </c>
      <c r="D5415" s="276" t="str">
        <f t="shared" si="168"/>
        <v>0</v>
      </c>
      <c r="L5415" s="114">
        <f>IF(C5415&lt;$G$6,Lähteandmed!$E$45*1.2*1.005*($G$6-O5415),0)</f>
        <v>0</v>
      </c>
      <c r="M5415" s="276" t="str">
        <f>IF(($G$4-Lähteandmed!$H$45*(Kraadpäevad!$G$4-Kraadpäevad!C5415))&gt;Lähteandmed!$I$45,($G$4-Lähteandmed!$H$45*(Kraadpäevad!$G$4-Kraadpäevad!C5415)),Lähteandmed!$I$45)</f>
        <v/>
      </c>
      <c r="N5415" s="114">
        <f>IFERROR(($G$4-M5415)/($G$4-C5415),Lähteandmed!$H$45)</f>
        <v>0</v>
      </c>
      <c r="O5415" s="276">
        <f t="shared" si="169"/>
        <v>19.600000000000001</v>
      </c>
      <c r="P5415" s="276">
        <f>IF(O5415&lt;($G$6-1),Lähteandmed!$E$45*1.2*1.005*(($G$6-1)-O5415),0)</f>
        <v>0</v>
      </c>
    </row>
    <row r="5416" spans="2:16">
      <c r="B5416" s="113">
        <v>5412</v>
      </c>
      <c r="C5416" s="113">
        <v>21.2</v>
      </c>
      <c r="D5416" s="276" t="str">
        <f t="shared" si="168"/>
        <v>0</v>
      </c>
      <c r="L5416" s="114">
        <f>IF(C5416&lt;$G$6,Lähteandmed!$E$45*1.2*1.005*($G$6-O5416),0)</f>
        <v>0</v>
      </c>
      <c r="M5416" s="276" t="str">
        <f>IF(($G$4-Lähteandmed!$H$45*(Kraadpäevad!$G$4-Kraadpäevad!C5416))&gt;Lähteandmed!$I$45,($G$4-Lähteandmed!$H$45*(Kraadpäevad!$G$4-Kraadpäevad!C5416)),Lähteandmed!$I$45)</f>
        <v/>
      </c>
      <c r="N5416" s="114">
        <f>IFERROR(($G$4-M5416)/($G$4-C5416),Lähteandmed!$H$45)</f>
        <v>0</v>
      </c>
      <c r="O5416" s="276">
        <f t="shared" si="169"/>
        <v>21.2</v>
      </c>
      <c r="P5416" s="276">
        <f>IF(O5416&lt;($G$6-1),Lähteandmed!$E$45*1.2*1.005*(($G$6-1)-O5416),0)</f>
        <v>0</v>
      </c>
    </row>
    <row r="5417" spans="2:16">
      <c r="B5417" s="113">
        <v>5413</v>
      </c>
      <c r="C5417" s="113">
        <v>21.9</v>
      </c>
      <c r="D5417" s="276" t="str">
        <f t="shared" si="168"/>
        <v>0</v>
      </c>
      <c r="L5417" s="114">
        <f>IF(C5417&lt;$G$6,Lähteandmed!$E$45*1.2*1.005*($G$6-O5417),0)</f>
        <v>0</v>
      </c>
      <c r="M5417" s="276" t="str">
        <f>IF(($G$4-Lähteandmed!$H$45*(Kraadpäevad!$G$4-Kraadpäevad!C5417))&gt;Lähteandmed!$I$45,($G$4-Lähteandmed!$H$45*(Kraadpäevad!$G$4-Kraadpäevad!C5417)),Lähteandmed!$I$45)</f>
        <v/>
      </c>
      <c r="N5417" s="114">
        <f>IFERROR(($G$4-M5417)/($G$4-C5417),Lähteandmed!$H$45)</f>
        <v>0</v>
      </c>
      <c r="O5417" s="276">
        <f t="shared" si="169"/>
        <v>21.9</v>
      </c>
      <c r="P5417" s="276">
        <f>IF(O5417&lt;($G$6-1),Lähteandmed!$E$45*1.2*1.005*(($G$6-1)-O5417),0)</f>
        <v>0</v>
      </c>
    </row>
    <row r="5418" spans="2:16">
      <c r="B5418" s="113">
        <v>5414</v>
      </c>
      <c r="C5418" s="113">
        <v>22.5</v>
      </c>
      <c r="D5418" s="276" t="str">
        <f t="shared" si="168"/>
        <v>0</v>
      </c>
      <c r="L5418" s="114">
        <f>IF(C5418&lt;$G$6,Lähteandmed!$E$45*1.2*1.005*($G$6-O5418),0)</f>
        <v>0</v>
      </c>
      <c r="M5418" s="276" t="str">
        <f>IF(($G$4-Lähteandmed!$H$45*(Kraadpäevad!$G$4-Kraadpäevad!C5418))&gt;Lähteandmed!$I$45,($G$4-Lähteandmed!$H$45*(Kraadpäevad!$G$4-Kraadpäevad!C5418)),Lähteandmed!$I$45)</f>
        <v/>
      </c>
      <c r="N5418" s="114">
        <f>IFERROR(($G$4-M5418)/($G$4-C5418),Lähteandmed!$H$45)</f>
        <v>0</v>
      </c>
      <c r="O5418" s="276">
        <f t="shared" si="169"/>
        <v>22.5</v>
      </c>
      <c r="P5418" s="276">
        <f>IF(O5418&lt;($G$6-1),Lähteandmed!$E$45*1.2*1.005*(($G$6-1)-O5418),0)</f>
        <v>0</v>
      </c>
    </row>
    <row r="5419" spans="2:16">
      <c r="B5419" s="113">
        <v>5415</v>
      </c>
      <c r="C5419" s="113">
        <v>23.2</v>
      </c>
      <c r="D5419" s="276" t="str">
        <f t="shared" si="168"/>
        <v>0</v>
      </c>
      <c r="L5419" s="114">
        <f>IF(C5419&lt;$G$6,Lähteandmed!$E$45*1.2*1.005*($G$6-O5419),0)</f>
        <v>0</v>
      </c>
      <c r="M5419" s="276" t="str">
        <f>IF(($G$4-Lähteandmed!$H$45*(Kraadpäevad!$G$4-Kraadpäevad!C5419))&gt;Lähteandmed!$I$45,($G$4-Lähteandmed!$H$45*(Kraadpäevad!$G$4-Kraadpäevad!C5419)),Lähteandmed!$I$45)</f>
        <v/>
      </c>
      <c r="N5419" s="114">
        <f>IFERROR(($G$4-M5419)/($G$4-C5419),Lähteandmed!$H$45)</f>
        <v>0</v>
      </c>
      <c r="O5419" s="276">
        <f t="shared" si="169"/>
        <v>23.2</v>
      </c>
      <c r="P5419" s="276">
        <f>IF(O5419&lt;($G$6-1),Lähteandmed!$E$45*1.2*1.005*(($G$6-1)-O5419),0)</f>
        <v>0</v>
      </c>
    </row>
    <row r="5420" spans="2:16">
      <c r="B5420" s="113">
        <v>5416</v>
      </c>
      <c r="C5420" s="113">
        <v>23.1</v>
      </c>
      <c r="D5420" s="276" t="str">
        <f t="shared" si="168"/>
        <v>0</v>
      </c>
      <c r="L5420" s="114">
        <f>IF(C5420&lt;$G$6,Lähteandmed!$E$45*1.2*1.005*($G$6-O5420),0)</f>
        <v>0</v>
      </c>
      <c r="M5420" s="276" t="str">
        <f>IF(($G$4-Lähteandmed!$H$45*(Kraadpäevad!$G$4-Kraadpäevad!C5420))&gt;Lähteandmed!$I$45,($G$4-Lähteandmed!$H$45*(Kraadpäevad!$G$4-Kraadpäevad!C5420)),Lähteandmed!$I$45)</f>
        <v/>
      </c>
      <c r="N5420" s="114">
        <f>IFERROR(($G$4-M5420)/($G$4-C5420),Lähteandmed!$H$45)</f>
        <v>0</v>
      </c>
      <c r="O5420" s="276">
        <f t="shared" si="169"/>
        <v>23.1</v>
      </c>
      <c r="P5420" s="276">
        <f>IF(O5420&lt;($G$6-1),Lähteandmed!$E$45*1.2*1.005*(($G$6-1)-O5420),0)</f>
        <v>0</v>
      </c>
    </row>
    <row r="5421" spans="2:16">
      <c r="B5421" s="113">
        <v>5417</v>
      </c>
      <c r="C5421" s="113">
        <v>23</v>
      </c>
      <c r="D5421" s="276" t="str">
        <f t="shared" si="168"/>
        <v>0</v>
      </c>
      <c r="L5421" s="114">
        <f>IF(C5421&lt;$G$6,Lähteandmed!$E$45*1.2*1.005*($G$6-O5421),0)</f>
        <v>0</v>
      </c>
      <c r="M5421" s="276" t="str">
        <f>IF(($G$4-Lähteandmed!$H$45*(Kraadpäevad!$G$4-Kraadpäevad!C5421))&gt;Lähteandmed!$I$45,($G$4-Lähteandmed!$H$45*(Kraadpäevad!$G$4-Kraadpäevad!C5421)),Lähteandmed!$I$45)</f>
        <v/>
      </c>
      <c r="N5421" s="114">
        <f>IFERROR(($G$4-M5421)/($G$4-C5421),Lähteandmed!$H$45)</f>
        <v>0</v>
      </c>
      <c r="O5421" s="276">
        <f t="shared" si="169"/>
        <v>23</v>
      </c>
      <c r="P5421" s="276">
        <f>IF(O5421&lt;($G$6-1),Lähteandmed!$E$45*1.2*1.005*(($G$6-1)-O5421),0)</f>
        <v>0</v>
      </c>
    </row>
    <row r="5422" spans="2:16">
      <c r="B5422" s="113">
        <v>5418</v>
      </c>
      <c r="C5422" s="113">
        <v>22.9</v>
      </c>
      <c r="D5422" s="276" t="str">
        <f t="shared" si="168"/>
        <v>0</v>
      </c>
      <c r="L5422" s="114">
        <f>IF(C5422&lt;$G$6,Lähteandmed!$E$45*1.2*1.005*($G$6-O5422),0)</f>
        <v>0</v>
      </c>
      <c r="M5422" s="276" t="str">
        <f>IF(($G$4-Lähteandmed!$H$45*(Kraadpäevad!$G$4-Kraadpäevad!C5422))&gt;Lähteandmed!$I$45,($G$4-Lähteandmed!$H$45*(Kraadpäevad!$G$4-Kraadpäevad!C5422)),Lähteandmed!$I$45)</f>
        <v/>
      </c>
      <c r="N5422" s="114">
        <f>IFERROR(($G$4-M5422)/($G$4-C5422),Lähteandmed!$H$45)</f>
        <v>0</v>
      </c>
      <c r="O5422" s="276">
        <f t="shared" si="169"/>
        <v>22.9</v>
      </c>
      <c r="P5422" s="276">
        <f>IF(O5422&lt;($G$6-1),Lähteandmed!$E$45*1.2*1.005*(($G$6-1)-O5422),0)</f>
        <v>0</v>
      </c>
    </row>
    <row r="5423" spans="2:16">
      <c r="B5423" s="113">
        <v>5419</v>
      </c>
      <c r="C5423" s="113">
        <v>21.6</v>
      </c>
      <c r="D5423" s="276" t="str">
        <f t="shared" si="168"/>
        <v>0</v>
      </c>
      <c r="L5423" s="114">
        <f>IF(C5423&lt;$G$6,Lähteandmed!$E$45*1.2*1.005*($G$6-O5423),0)</f>
        <v>0</v>
      </c>
      <c r="M5423" s="276" t="str">
        <f>IF(($G$4-Lähteandmed!$H$45*(Kraadpäevad!$G$4-Kraadpäevad!C5423))&gt;Lähteandmed!$I$45,($G$4-Lähteandmed!$H$45*(Kraadpäevad!$G$4-Kraadpäevad!C5423)),Lähteandmed!$I$45)</f>
        <v/>
      </c>
      <c r="N5423" s="114">
        <f>IFERROR(($G$4-M5423)/($G$4-C5423),Lähteandmed!$H$45)</f>
        <v>0</v>
      </c>
      <c r="O5423" s="276">
        <f t="shared" si="169"/>
        <v>21.6</v>
      </c>
      <c r="P5423" s="276">
        <f>IF(O5423&lt;($G$6-1),Lähteandmed!$E$45*1.2*1.005*(($G$6-1)-O5423),0)</f>
        <v>0</v>
      </c>
    </row>
    <row r="5424" spans="2:16">
      <c r="B5424" s="113">
        <v>5420</v>
      </c>
      <c r="C5424" s="113">
        <v>20.2</v>
      </c>
      <c r="D5424" s="276" t="str">
        <f t="shared" si="168"/>
        <v>0</v>
      </c>
      <c r="L5424" s="114">
        <f>IF(C5424&lt;$G$6,Lähteandmed!$E$45*1.2*1.005*($G$6-O5424),0)</f>
        <v>0</v>
      </c>
      <c r="M5424" s="276" t="str">
        <f>IF(($G$4-Lähteandmed!$H$45*(Kraadpäevad!$G$4-Kraadpäevad!C5424))&gt;Lähteandmed!$I$45,($G$4-Lähteandmed!$H$45*(Kraadpäevad!$G$4-Kraadpäevad!C5424)),Lähteandmed!$I$45)</f>
        <v/>
      </c>
      <c r="N5424" s="114">
        <f>IFERROR(($G$4-M5424)/($G$4-C5424),Lähteandmed!$H$45)</f>
        <v>0</v>
      </c>
      <c r="O5424" s="276">
        <f t="shared" si="169"/>
        <v>20.2</v>
      </c>
      <c r="P5424" s="276">
        <f>IF(O5424&lt;($G$6-1),Lähteandmed!$E$45*1.2*1.005*(($G$6-1)-O5424),0)</f>
        <v>0</v>
      </c>
    </row>
    <row r="5425" spans="2:16">
      <c r="B5425" s="113">
        <v>5421</v>
      </c>
      <c r="C5425" s="113">
        <v>18.899999999999999</v>
      </c>
      <c r="D5425" s="276" t="str">
        <f t="shared" si="168"/>
        <v>0</v>
      </c>
      <c r="L5425" s="114">
        <f>IF(C5425&lt;$G$6,Lähteandmed!$E$45*1.2*1.005*($G$6-O5425),0)</f>
        <v>0</v>
      </c>
      <c r="M5425" s="276" t="str">
        <f>IF(($G$4-Lähteandmed!$H$45*(Kraadpäevad!$G$4-Kraadpäevad!C5425))&gt;Lähteandmed!$I$45,($G$4-Lähteandmed!$H$45*(Kraadpäevad!$G$4-Kraadpäevad!C5425)),Lähteandmed!$I$45)</f>
        <v/>
      </c>
      <c r="N5425" s="114">
        <f>IFERROR(($G$4-M5425)/($G$4-C5425),Lähteandmed!$H$45)</f>
        <v>0</v>
      </c>
      <c r="O5425" s="276">
        <f t="shared" si="169"/>
        <v>18.899999999999999</v>
      </c>
      <c r="P5425" s="276">
        <f>IF(O5425&lt;($G$6-1),Lähteandmed!$E$45*1.2*1.005*(($G$6-1)-O5425),0)</f>
        <v>0</v>
      </c>
    </row>
    <row r="5426" spans="2:16">
      <c r="B5426" s="113">
        <v>5422</v>
      </c>
      <c r="C5426" s="113">
        <v>17.100000000000001</v>
      </c>
      <c r="D5426" s="276" t="str">
        <f t="shared" si="168"/>
        <v>0</v>
      </c>
      <c r="L5426" s="114">
        <f>IF(C5426&lt;$G$6,Lähteandmed!$E$45*1.2*1.005*($G$6-O5426),0)</f>
        <v>1.5773032799999973</v>
      </c>
      <c r="M5426" s="276" t="str">
        <f>IF(($G$4-Lähteandmed!$H$45*(Kraadpäevad!$G$4-Kraadpäevad!C5426))&gt;Lähteandmed!$I$45,($G$4-Lähteandmed!$H$45*(Kraadpäevad!$G$4-Kraadpäevad!C5426)),Lähteandmed!$I$45)</f>
        <v/>
      </c>
      <c r="N5426" s="114">
        <f>IFERROR(($G$4-M5426)/($G$4-C5426),Lähteandmed!$H$45)</f>
        <v>0</v>
      </c>
      <c r="O5426" s="276">
        <f t="shared" si="169"/>
        <v>17.100000000000001</v>
      </c>
      <c r="P5426" s="276">
        <f>IF(O5426&lt;($G$6-1),Lähteandmed!$E$45*1.2*1.005*(($G$6-1)-O5426),0)</f>
        <v>0</v>
      </c>
    </row>
    <row r="5427" spans="2:16">
      <c r="B5427" s="113">
        <v>5423</v>
      </c>
      <c r="C5427" s="113">
        <v>15.4</v>
      </c>
      <c r="D5427" s="276" t="str">
        <f t="shared" si="168"/>
        <v>0</v>
      </c>
      <c r="L5427" s="114">
        <f>IF(C5427&lt;$G$6,Lähteandmed!$E$45*1.2*1.005*($G$6-O5427),0)</f>
        <v>4.5566539199999987</v>
      </c>
      <c r="M5427" s="276" t="str">
        <f>IF(($G$4-Lähteandmed!$H$45*(Kraadpäevad!$G$4-Kraadpäevad!C5427))&gt;Lähteandmed!$I$45,($G$4-Lähteandmed!$H$45*(Kraadpäevad!$G$4-Kraadpäevad!C5427)),Lähteandmed!$I$45)</f>
        <v/>
      </c>
      <c r="N5427" s="114">
        <f>IFERROR(($G$4-M5427)/($G$4-C5427),Lähteandmed!$H$45)</f>
        <v>0</v>
      </c>
      <c r="O5427" s="276">
        <f t="shared" si="169"/>
        <v>15.4</v>
      </c>
      <c r="P5427" s="276">
        <f>IF(O5427&lt;($G$6-1),Lähteandmed!$E$45*1.2*1.005*(($G$6-1)-O5427),0)</f>
        <v>2.8040947199999993</v>
      </c>
    </row>
    <row r="5428" spans="2:16">
      <c r="B5428" s="113">
        <v>5424</v>
      </c>
      <c r="C5428" s="113">
        <v>13.6</v>
      </c>
      <c r="D5428" s="276" t="str">
        <f t="shared" si="168"/>
        <v>0</v>
      </c>
      <c r="L5428" s="114">
        <f>IF(C5428&lt;$G$6,Lähteandmed!$E$45*1.2*1.005*($G$6-O5428),0)</f>
        <v>7.71126048</v>
      </c>
      <c r="M5428" s="276" t="str">
        <f>IF(($G$4-Lähteandmed!$H$45*(Kraadpäevad!$G$4-Kraadpäevad!C5428))&gt;Lähteandmed!$I$45,($G$4-Lähteandmed!$H$45*(Kraadpäevad!$G$4-Kraadpäevad!C5428)),Lähteandmed!$I$45)</f>
        <v/>
      </c>
      <c r="N5428" s="114">
        <f>IFERROR(($G$4-M5428)/($G$4-C5428),Lähteandmed!$H$45)</f>
        <v>0</v>
      </c>
      <c r="O5428" s="276">
        <f t="shared" si="169"/>
        <v>13.6</v>
      </c>
      <c r="P5428" s="276">
        <f>IF(O5428&lt;($G$6-1),Lähteandmed!$E$45*1.2*1.005*(($G$6-1)-O5428),0)</f>
        <v>5.9587012800000005</v>
      </c>
    </row>
    <row r="5429" spans="2:16">
      <c r="B5429" s="113">
        <v>5425</v>
      </c>
      <c r="C5429" s="113">
        <v>12.5</v>
      </c>
      <c r="D5429" s="276" t="str">
        <f t="shared" si="168"/>
        <v>0</v>
      </c>
      <c r="L5429" s="114">
        <f>IF(C5429&lt;$G$6,Lähteandmed!$E$45*1.2*1.005*($G$6-O5429),0)</f>
        <v>9.6390756</v>
      </c>
      <c r="M5429" s="276" t="str">
        <f>IF(($G$4-Lähteandmed!$H$45*(Kraadpäevad!$G$4-Kraadpäevad!C5429))&gt;Lähteandmed!$I$45,($G$4-Lähteandmed!$H$45*(Kraadpäevad!$G$4-Kraadpäevad!C5429)),Lähteandmed!$I$45)</f>
        <v/>
      </c>
      <c r="N5429" s="114">
        <f>IFERROR(($G$4-M5429)/($G$4-C5429),Lähteandmed!$H$45)</f>
        <v>0</v>
      </c>
      <c r="O5429" s="276">
        <f t="shared" si="169"/>
        <v>12.5</v>
      </c>
      <c r="P5429" s="276">
        <f>IF(O5429&lt;($G$6-1),Lähteandmed!$E$45*1.2*1.005*(($G$6-1)-O5429),0)</f>
        <v>7.8865163999999996</v>
      </c>
    </row>
    <row r="5430" spans="2:16">
      <c r="B5430" s="113">
        <v>5426</v>
      </c>
      <c r="C5430" s="113">
        <v>11.5</v>
      </c>
      <c r="D5430" s="276" t="str">
        <f t="shared" si="168"/>
        <v>0</v>
      </c>
      <c r="L5430" s="114">
        <f>IF(C5430&lt;$G$6,Lähteandmed!$E$45*1.2*1.005*($G$6-O5430),0)</f>
        <v>11.391634799999999</v>
      </c>
      <c r="M5430" s="276" t="str">
        <f>IF(($G$4-Lähteandmed!$H$45*(Kraadpäevad!$G$4-Kraadpäevad!C5430))&gt;Lähteandmed!$I$45,($G$4-Lähteandmed!$H$45*(Kraadpäevad!$G$4-Kraadpäevad!C5430)),Lähteandmed!$I$45)</f>
        <v/>
      </c>
      <c r="N5430" s="114">
        <f>IFERROR(($G$4-M5430)/($G$4-C5430),Lähteandmed!$H$45)</f>
        <v>0</v>
      </c>
      <c r="O5430" s="276">
        <f t="shared" si="169"/>
        <v>11.5</v>
      </c>
      <c r="P5430" s="276">
        <f>IF(O5430&lt;($G$6-1),Lähteandmed!$E$45*1.2*1.005*(($G$6-1)-O5430),0)</f>
        <v>9.6390756</v>
      </c>
    </row>
    <row r="5431" spans="2:16">
      <c r="B5431" s="113">
        <v>5427</v>
      </c>
      <c r="C5431" s="113">
        <v>10.4</v>
      </c>
      <c r="D5431" s="276" t="str">
        <f t="shared" si="168"/>
        <v>0</v>
      </c>
      <c r="L5431" s="114">
        <f>IF(C5431&lt;$G$6,Lähteandmed!$E$45*1.2*1.005*($G$6-O5431),0)</f>
        <v>13.319449919999998</v>
      </c>
      <c r="M5431" s="276" t="str">
        <f>IF(($G$4-Lähteandmed!$H$45*(Kraadpäevad!$G$4-Kraadpäevad!C5431))&gt;Lähteandmed!$I$45,($G$4-Lähteandmed!$H$45*(Kraadpäevad!$G$4-Kraadpäevad!C5431)),Lähteandmed!$I$45)</f>
        <v/>
      </c>
      <c r="N5431" s="114">
        <f>IFERROR(($G$4-M5431)/($G$4-C5431),Lähteandmed!$H$45)</f>
        <v>0</v>
      </c>
      <c r="O5431" s="276">
        <f t="shared" si="169"/>
        <v>10.4</v>
      </c>
      <c r="P5431" s="276">
        <f>IF(O5431&lt;($G$6-1),Lähteandmed!$E$45*1.2*1.005*(($G$6-1)-O5431),0)</f>
        <v>11.566890719999998</v>
      </c>
    </row>
    <row r="5432" spans="2:16">
      <c r="B5432" s="113">
        <v>5428</v>
      </c>
      <c r="C5432" s="113">
        <v>10.1</v>
      </c>
      <c r="D5432" s="276" t="str">
        <f t="shared" si="168"/>
        <v>0</v>
      </c>
      <c r="L5432" s="114">
        <f>IF(C5432&lt;$G$6,Lähteandmed!$E$45*1.2*1.005*($G$6-O5432),0)</f>
        <v>13.845217679999999</v>
      </c>
      <c r="M5432" s="276" t="str">
        <f>IF(($G$4-Lähteandmed!$H$45*(Kraadpäevad!$G$4-Kraadpäevad!C5432))&gt;Lähteandmed!$I$45,($G$4-Lähteandmed!$H$45*(Kraadpäevad!$G$4-Kraadpäevad!C5432)),Lähteandmed!$I$45)</f>
        <v/>
      </c>
      <c r="N5432" s="114">
        <f>IFERROR(($G$4-M5432)/($G$4-C5432),Lähteandmed!$H$45)</f>
        <v>0</v>
      </c>
      <c r="O5432" s="276">
        <f t="shared" si="169"/>
        <v>10.1</v>
      </c>
      <c r="P5432" s="276">
        <f>IF(O5432&lt;($G$6-1),Lähteandmed!$E$45*1.2*1.005*(($G$6-1)-O5432),0)</f>
        <v>12.092658479999999</v>
      </c>
    </row>
    <row r="5433" spans="2:16">
      <c r="B5433" s="113">
        <v>5429</v>
      </c>
      <c r="C5433" s="113">
        <v>9.9</v>
      </c>
      <c r="D5433" s="276">
        <f t="shared" si="168"/>
        <v>8.8797495865579279E-2</v>
      </c>
      <c r="L5433" s="114">
        <f>IF(C5433&lt;$G$6,Lähteandmed!$E$45*1.2*1.005*($G$6-O5433),0)</f>
        <v>14.195729519999999</v>
      </c>
      <c r="M5433" s="276" t="str">
        <f>IF(($G$4-Lähteandmed!$H$45*(Kraadpäevad!$G$4-Kraadpäevad!C5433))&gt;Lähteandmed!$I$45,($G$4-Lähteandmed!$H$45*(Kraadpäevad!$G$4-Kraadpäevad!C5433)),Lähteandmed!$I$45)</f>
        <v/>
      </c>
      <c r="N5433" s="114">
        <f>IFERROR(($G$4-M5433)/($G$4-C5433),Lähteandmed!$H$45)</f>
        <v>0</v>
      </c>
      <c r="O5433" s="276">
        <f t="shared" si="169"/>
        <v>9.9</v>
      </c>
      <c r="P5433" s="276">
        <f>IF(O5433&lt;($G$6-1),Lähteandmed!$E$45*1.2*1.005*(($G$6-1)-O5433),0)</f>
        <v>12.443170319999998</v>
      </c>
    </row>
    <row r="5434" spans="2:16">
      <c r="B5434" s="113">
        <v>5430</v>
      </c>
      <c r="C5434" s="113">
        <v>9.6</v>
      </c>
      <c r="D5434" s="276">
        <f t="shared" si="168"/>
        <v>0.38879749586557999</v>
      </c>
      <c r="L5434" s="114">
        <f>IF(C5434&lt;$G$6,Lähteandmed!$E$45*1.2*1.005*($G$6-O5434),0)</f>
        <v>14.721497279999999</v>
      </c>
      <c r="M5434" s="276" t="str">
        <f>IF(($G$4-Lähteandmed!$H$45*(Kraadpäevad!$G$4-Kraadpäevad!C5434))&gt;Lähteandmed!$I$45,($G$4-Lähteandmed!$H$45*(Kraadpäevad!$G$4-Kraadpäevad!C5434)),Lähteandmed!$I$45)</f>
        <v/>
      </c>
      <c r="N5434" s="114">
        <f>IFERROR(($G$4-M5434)/($G$4-C5434),Lähteandmed!$H$45)</f>
        <v>0</v>
      </c>
      <c r="O5434" s="276">
        <f t="shared" si="169"/>
        <v>9.6</v>
      </c>
      <c r="P5434" s="276">
        <f>IF(O5434&lt;($G$6-1),Lähteandmed!$E$45*1.2*1.005*(($G$6-1)-O5434),0)</f>
        <v>12.968938079999999</v>
      </c>
    </row>
    <row r="5435" spans="2:16">
      <c r="B5435" s="113">
        <v>5431</v>
      </c>
      <c r="C5435" s="113">
        <v>12.4</v>
      </c>
      <c r="D5435" s="276" t="str">
        <f t="shared" si="168"/>
        <v>0</v>
      </c>
      <c r="L5435" s="114">
        <f>IF(C5435&lt;$G$6,Lähteandmed!$E$45*1.2*1.005*($G$6-O5435),0)</f>
        <v>9.8143315199999979</v>
      </c>
      <c r="M5435" s="276" t="str">
        <f>IF(($G$4-Lähteandmed!$H$45*(Kraadpäevad!$G$4-Kraadpäevad!C5435))&gt;Lähteandmed!$I$45,($G$4-Lähteandmed!$H$45*(Kraadpäevad!$G$4-Kraadpäevad!C5435)),Lähteandmed!$I$45)</f>
        <v/>
      </c>
      <c r="N5435" s="114">
        <f>IFERROR(($G$4-M5435)/($G$4-C5435),Lähteandmed!$H$45)</f>
        <v>0</v>
      </c>
      <c r="O5435" s="276">
        <f t="shared" si="169"/>
        <v>12.4</v>
      </c>
      <c r="P5435" s="276">
        <f>IF(O5435&lt;($G$6-1),Lähteandmed!$E$45*1.2*1.005*(($G$6-1)-O5435),0)</f>
        <v>8.0617723199999993</v>
      </c>
    </row>
    <row r="5436" spans="2:16">
      <c r="B5436" s="113">
        <v>5432</v>
      </c>
      <c r="C5436" s="113">
        <v>15.3</v>
      </c>
      <c r="D5436" s="276" t="str">
        <f t="shared" si="168"/>
        <v>0</v>
      </c>
      <c r="L5436" s="114">
        <f>IF(C5436&lt;$G$6,Lähteandmed!$E$45*1.2*1.005*($G$6-O5436),0)</f>
        <v>4.7319098399999984</v>
      </c>
      <c r="M5436" s="276" t="str">
        <f>IF(($G$4-Lähteandmed!$H$45*(Kraadpäevad!$G$4-Kraadpäevad!C5436))&gt;Lähteandmed!$I$45,($G$4-Lähteandmed!$H$45*(Kraadpäevad!$G$4-Kraadpäevad!C5436)),Lähteandmed!$I$45)</f>
        <v/>
      </c>
      <c r="N5436" s="114">
        <f>IFERROR(($G$4-M5436)/($G$4-C5436),Lähteandmed!$H$45)</f>
        <v>0</v>
      </c>
      <c r="O5436" s="276">
        <f t="shared" si="169"/>
        <v>15.3</v>
      </c>
      <c r="P5436" s="276">
        <f>IF(O5436&lt;($G$6-1),Lähteandmed!$E$45*1.2*1.005*(($G$6-1)-O5436),0)</f>
        <v>2.9793506399999985</v>
      </c>
    </row>
    <row r="5437" spans="2:16">
      <c r="B5437" s="113">
        <v>5433</v>
      </c>
      <c r="C5437" s="113">
        <v>18.100000000000001</v>
      </c>
      <c r="D5437" s="276" t="str">
        <f t="shared" si="168"/>
        <v>0</v>
      </c>
      <c r="L5437" s="114">
        <f>IF(C5437&lt;$G$6,Lähteandmed!$E$45*1.2*1.005*($G$6-O5437),0)</f>
        <v>0</v>
      </c>
      <c r="M5437" s="276" t="str">
        <f>IF(($G$4-Lähteandmed!$H$45*(Kraadpäevad!$G$4-Kraadpäevad!C5437))&gt;Lähteandmed!$I$45,($G$4-Lähteandmed!$H$45*(Kraadpäevad!$G$4-Kraadpäevad!C5437)),Lähteandmed!$I$45)</f>
        <v/>
      </c>
      <c r="N5437" s="114">
        <f>IFERROR(($G$4-M5437)/($G$4-C5437),Lähteandmed!$H$45)</f>
        <v>0</v>
      </c>
      <c r="O5437" s="276">
        <f t="shared" si="169"/>
        <v>18.100000000000001</v>
      </c>
      <c r="P5437" s="276">
        <f>IF(O5437&lt;($G$6-1),Lähteandmed!$E$45*1.2*1.005*(($G$6-1)-O5437),0)</f>
        <v>0</v>
      </c>
    </row>
    <row r="5438" spans="2:16">
      <c r="B5438" s="113">
        <v>5434</v>
      </c>
      <c r="C5438" s="113">
        <v>19.7</v>
      </c>
      <c r="D5438" s="276" t="str">
        <f t="shared" si="168"/>
        <v>0</v>
      </c>
      <c r="L5438" s="114">
        <f>IF(C5438&lt;$G$6,Lähteandmed!$E$45*1.2*1.005*($G$6-O5438),0)</f>
        <v>0</v>
      </c>
      <c r="M5438" s="276" t="str">
        <f>IF(($G$4-Lähteandmed!$H$45*(Kraadpäevad!$G$4-Kraadpäevad!C5438))&gt;Lähteandmed!$I$45,($G$4-Lähteandmed!$H$45*(Kraadpäevad!$G$4-Kraadpäevad!C5438)),Lähteandmed!$I$45)</f>
        <v/>
      </c>
      <c r="N5438" s="114">
        <f>IFERROR(($G$4-M5438)/($G$4-C5438),Lähteandmed!$H$45)</f>
        <v>0</v>
      </c>
      <c r="O5438" s="276">
        <f t="shared" si="169"/>
        <v>19.7</v>
      </c>
      <c r="P5438" s="276">
        <f>IF(O5438&lt;($G$6-1),Lähteandmed!$E$45*1.2*1.005*(($G$6-1)-O5438),0)</f>
        <v>0</v>
      </c>
    </row>
    <row r="5439" spans="2:16">
      <c r="B5439" s="113">
        <v>5435</v>
      </c>
      <c r="C5439" s="113">
        <v>21.3</v>
      </c>
      <c r="D5439" s="276" t="str">
        <f t="shared" si="168"/>
        <v>0</v>
      </c>
      <c r="L5439" s="114">
        <f>IF(C5439&lt;$G$6,Lähteandmed!$E$45*1.2*1.005*($G$6-O5439),0)</f>
        <v>0</v>
      </c>
      <c r="M5439" s="276" t="str">
        <f>IF(($G$4-Lähteandmed!$H$45*(Kraadpäevad!$G$4-Kraadpäevad!C5439))&gt;Lähteandmed!$I$45,($G$4-Lähteandmed!$H$45*(Kraadpäevad!$G$4-Kraadpäevad!C5439)),Lähteandmed!$I$45)</f>
        <v/>
      </c>
      <c r="N5439" s="114">
        <f>IFERROR(($G$4-M5439)/($G$4-C5439),Lähteandmed!$H$45)</f>
        <v>0</v>
      </c>
      <c r="O5439" s="276">
        <f t="shared" si="169"/>
        <v>21.3</v>
      </c>
      <c r="P5439" s="276">
        <f>IF(O5439&lt;($G$6-1),Lähteandmed!$E$45*1.2*1.005*(($G$6-1)-O5439),0)</f>
        <v>0</v>
      </c>
    </row>
    <row r="5440" spans="2:16">
      <c r="B5440" s="113">
        <v>5436</v>
      </c>
      <c r="C5440" s="113">
        <v>22.9</v>
      </c>
      <c r="D5440" s="276" t="str">
        <f t="shared" si="168"/>
        <v>0</v>
      </c>
      <c r="L5440" s="114">
        <f>IF(C5440&lt;$G$6,Lähteandmed!$E$45*1.2*1.005*($G$6-O5440),0)</f>
        <v>0</v>
      </c>
      <c r="M5440" s="276" t="str">
        <f>IF(($G$4-Lähteandmed!$H$45*(Kraadpäevad!$G$4-Kraadpäevad!C5440))&gt;Lähteandmed!$I$45,($G$4-Lähteandmed!$H$45*(Kraadpäevad!$G$4-Kraadpäevad!C5440)),Lähteandmed!$I$45)</f>
        <v/>
      </c>
      <c r="N5440" s="114">
        <f>IFERROR(($G$4-M5440)/($G$4-C5440),Lähteandmed!$H$45)</f>
        <v>0</v>
      </c>
      <c r="O5440" s="276">
        <f t="shared" si="169"/>
        <v>22.9</v>
      </c>
      <c r="P5440" s="276">
        <f>IF(O5440&lt;($G$6-1),Lähteandmed!$E$45*1.2*1.005*(($G$6-1)-O5440),0)</f>
        <v>0</v>
      </c>
    </row>
    <row r="5441" spans="2:16">
      <c r="B5441" s="113">
        <v>5437</v>
      </c>
      <c r="C5441" s="113">
        <v>23.4</v>
      </c>
      <c r="D5441" s="276" t="str">
        <f t="shared" si="168"/>
        <v>0</v>
      </c>
      <c r="L5441" s="114">
        <f>IF(C5441&lt;$G$6,Lähteandmed!$E$45*1.2*1.005*($G$6-O5441),0)</f>
        <v>0</v>
      </c>
      <c r="M5441" s="276" t="str">
        <f>IF(($G$4-Lähteandmed!$H$45*(Kraadpäevad!$G$4-Kraadpäevad!C5441))&gt;Lähteandmed!$I$45,($G$4-Lähteandmed!$H$45*(Kraadpäevad!$G$4-Kraadpäevad!C5441)),Lähteandmed!$I$45)</f>
        <v/>
      </c>
      <c r="N5441" s="114">
        <f>IFERROR(($G$4-M5441)/($G$4-C5441),Lähteandmed!$H$45)</f>
        <v>0</v>
      </c>
      <c r="O5441" s="276">
        <f t="shared" si="169"/>
        <v>23.4</v>
      </c>
      <c r="P5441" s="276">
        <f>IF(O5441&lt;($G$6-1),Lähteandmed!$E$45*1.2*1.005*(($G$6-1)-O5441),0)</f>
        <v>0</v>
      </c>
    </row>
    <row r="5442" spans="2:16">
      <c r="B5442" s="113">
        <v>5438</v>
      </c>
      <c r="C5442" s="113">
        <v>24</v>
      </c>
      <c r="D5442" s="276" t="str">
        <f t="shared" si="168"/>
        <v>0</v>
      </c>
      <c r="L5442" s="114">
        <f>IF(C5442&lt;$G$6,Lähteandmed!$E$45*1.2*1.005*($G$6-O5442),0)</f>
        <v>0</v>
      </c>
      <c r="M5442" s="276" t="str">
        <f>IF(($G$4-Lähteandmed!$H$45*(Kraadpäevad!$G$4-Kraadpäevad!C5442))&gt;Lähteandmed!$I$45,($G$4-Lähteandmed!$H$45*(Kraadpäevad!$G$4-Kraadpäevad!C5442)),Lähteandmed!$I$45)</f>
        <v/>
      </c>
      <c r="N5442" s="114">
        <f>IFERROR(($G$4-M5442)/($G$4-C5442),Lähteandmed!$H$45)</f>
        <v>0</v>
      </c>
      <c r="O5442" s="276">
        <f t="shared" si="169"/>
        <v>24</v>
      </c>
      <c r="P5442" s="276">
        <f>IF(O5442&lt;($G$6-1),Lähteandmed!$E$45*1.2*1.005*(($G$6-1)-O5442),0)</f>
        <v>0</v>
      </c>
    </row>
    <row r="5443" spans="2:16">
      <c r="B5443" s="113">
        <v>5439</v>
      </c>
      <c r="C5443" s="113">
        <v>24.5</v>
      </c>
      <c r="D5443" s="276" t="str">
        <f t="shared" si="168"/>
        <v>0</v>
      </c>
      <c r="L5443" s="114">
        <f>IF(C5443&lt;$G$6,Lähteandmed!$E$45*1.2*1.005*($G$6-O5443),0)</f>
        <v>0</v>
      </c>
      <c r="M5443" s="276" t="str">
        <f>IF(($G$4-Lähteandmed!$H$45*(Kraadpäevad!$G$4-Kraadpäevad!C5443))&gt;Lähteandmed!$I$45,($G$4-Lähteandmed!$H$45*(Kraadpäevad!$G$4-Kraadpäevad!C5443)),Lähteandmed!$I$45)</f>
        <v/>
      </c>
      <c r="N5443" s="114">
        <f>IFERROR(($G$4-M5443)/($G$4-C5443),Lähteandmed!$H$45)</f>
        <v>0</v>
      </c>
      <c r="O5443" s="276">
        <f t="shared" si="169"/>
        <v>24.5</v>
      </c>
      <c r="P5443" s="276">
        <f>IF(O5443&lt;($G$6-1),Lähteandmed!$E$45*1.2*1.005*(($G$6-1)-O5443),0)</f>
        <v>0</v>
      </c>
    </row>
    <row r="5444" spans="2:16">
      <c r="B5444" s="113">
        <v>5440</v>
      </c>
      <c r="C5444" s="113">
        <v>24.6</v>
      </c>
      <c r="D5444" s="276" t="str">
        <f t="shared" ref="D5444:D5507" si="170">IFERROR(IF($G$5-C5444&gt;0,$G$5-C5444,"0"),0)</f>
        <v>0</v>
      </c>
      <c r="L5444" s="114">
        <f>IF(C5444&lt;$G$6,Lähteandmed!$E$45*1.2*1.005*($G$6-O5444),0)</f>
        <v>0</v>
      </c>
      <c r="M5444" s="276" t="str">
        <f>IF(($G$4-Lähteandmed!$H$45*(Kraadpäevad!$G$4-Kraadpäevad!C5444))&gt;Lähteandmed!$I$45,($G$4-Lähteandmed!$H$45*(Kraadpäevad!$G$4-Kraadpäevad!C5444)),Lähteandmed!$I$45)</f>
        <v/>
      </c>
      <c r="N5444" s="114">
        <f>IFERROR(($G$4-M5444)/($G$4-C5444),Lähteandmed!$H$45)</f>
        <v>0</v>
      </c>
      <c r="O5444" s="276">
        <f t="shared" ref="O5444:O5507" si="171">N5444*($G$4-C5444)+C5444</f>
        <v>24.6</v>
      </c>
      <c r="P5444" s="276">
        <f>IF(O5444&lt;($G$6-1),Lähteandmed!$E$45*1.2*1.005*(($G$6-1)-O5444),0)</f>
        <v>0</v>
      </c>
    </row>
    <row r="5445" spans="2:16">
      <c r="B5445" s="113">
        <v>5441</v>
      </c>
      <c r="C5445" s="113">
        <v>24.6</v>
      </c>
      <c r="D5445" s="276" t="str">
        <f t="shared" si="170"/>
        <v>0</v>
      </c>
      <c r="L5445" s="114">
        <f>IF(C5445&lt;$G$6,Lähteandmed!$E$45*1.2*1.005*($G$6-O5445),0)</f>
        <v>0</v>
      </c>
      <c r="M5445" s="276" t="str">
        <f>IF(($G$4-Lähteandmed!$H$45*(Kraadpäevad!$G$4-Kraadpäevad!C5445))&gt;Lähteandmed!$I$45,($G$4-Lähteandmed!$H$45*(Kraadpäevad!$G$4-Kraadpäevad!C5445)),Lähteandmed!$I$45)</f>
        <v/>
      </c>
      <c r="N5445" s="114">
        <f>IFERROR(($G$4-M5445)/($G$4-C5445),Lähteandmed!$H$45)</f>
        <v>0</v>
      </c>
      <c r="O5445" s="276">
        <f t="shared" si="171"/>
        <v>24.6</v>
      </c>
      <c r="P5445" s="276">
        <f>IF(O5445&lt;($G$6-1),Lähteandmed!$E$45*1.2*1.005*(($G$6-1)-O5445),0)</f>
        <v>0</v>
      </c>
    </row>
    <row r="5446" spans="2:16">
      <c r="B5446" s="113">
        <v>5442</v>
      </c>
      <c r="C5446" s="113">
        <v>24.7</v>
      </c>
      <c r="D5446" s="276" t="str">
        <f t="shared" si="170"/>
        <v>0</v>
      </c>
      <c r="L5446" s="114">
        <f>IF(C5446&lt;$G$6,Lähteandmed!$E$45*1.2*1.005*($G$6-O5446),0)</f>
        <v>0</v>
      </c>
      <c r="M5446" s="276" t="str">
        <f>IF(($G$4-Lähteandmed!$H$45*(Kraadpäevad!$G$4-Kraadpäevad!C5446))&gt;Lähteandmed!$I$45,($G$4-Lähteandmed!$H$45*(Kraadpäevad!$G$4-Kraadpäevad!C5446)),Lähteandmed!$I$45)</f>
        <v/>
      </c>
      <c r="N5446" s="114">
        <f>IFERROR(($G$4-M5446)/($G$4-C5446),Lähteandmed!$H$45)</f>
        <v>0</v>
      </c>
      <c r="O5446" s="276">
        <f t="shared" si="171"/>
        <v>24.7</v>
      </c>
      <c r="P5446" s="276">
        <f>IF(O5446&lt;($G$6-1),Lähteandmed!$E$45*1.2*1.005*(($G$6-1)-O5446),0)</f>
        <v>0</v>
      </c>
    </row>
    <row r="5447" spans="2:16">
      <c r="B5447" s="113">
        <v>5443</v>
      </c>
      <c r="C5447" s="113">
        <v>23.4</v>
      </c>
      <c r="D5447" s="276" t="str">
        <f t="shared" si="170"/>
        <v>0</v>
      </c>
      <c r="L5447" s="114">
        <f>IF(C5447&lt;$G$6,Lähteandmed!$E$45*1.2*1.005*($G$6-O5447),0)</f>
        <v>0</v>
      </c>
      <c r="M5447" s="276" t="str">
        <f>IF(($G$4-Lähteandmed!$H$45*(Kraadpäevad!$G$4-Kraadpäevad!C5447))&gt;Lähteandmed!$I$45,($G$4-Lähteandmed!$H$45*(Kraadpäevad!$G$4-Kraadpäevad!C5447)),Lähteandmed!$I$45)</f>
        <v/>
      </c>
      <c r="N5447" s="114">
        <f>IFERROR(($G$4-M5447)/($G$4-C5447),Lähteandmed!$H$45)</f>
        <v>0</v>
      </c>
      <c r="O5447" s="276">
        <f t="shared" si="171"/>
        <v>23.4</v>
      </c>
      <c r="P5447" s="276">
        <f>IF(O5447&lt;($G$6-1),Lähteandmed!$E$45*1.2*1.005*(($G$6-1)-O5447),0)</f>
        <v>0</v>
      </c>
    </row>
    <row r="5448" spans="2:16">
      <c r="B5448" s="113">
        <v>5444</v>
      </c>
      <c r="C5448" s="113">
        <v>22</v>
      </c>
      <c r="D5448" s="276" t="str">
        <f t="shared" si="170"/>
        <v>0</v>
      </c>
      <c r="L5448" s="114">
        <f>IF(C5448&lt;$G$6,Lähteandmed!$E$45*1.2*1.005*($G$6-O5448),0)</f>
        <v>0</v>
      </c>
      <c r="M5448" s="276" t="str">
        <f>IF(($G$4-Lähteandmed!$H$45*(Kraadpäevad!$G$4-Kraadpäevad!C5448))&gt;Lähteandmed!$I$45,($G$4-Lähteandmed!$H$45*(Kraadpäevad!$G$4-Kraadpäevad!C5448)),Lähteandmed!$I$45)</f>
        <v/>
      </c>
      <c r="N5448" s="114">
        <f>IFERROR(($G$4-M5448)/($G$4-C5448),Lähteandmed!$H$45)</f>
        <v>0</v>
      </c>
      <c r="O5448" s="276">
        <f t="shared" si="171"/>
        <v>22</v>
      </c>
      <c r="P5448" s="276">
        <f>IF(O5448&lt;($G$6-1),Lähteandmed!$E$45*1.2*1.005*(($G$6-1)-O5448),0)</f>
        <v>0</v>
      </c>
    </row>
    <row r="5449" spans="2:16">
      <c r="B5449" s="113">
        <v>5445</v>
      </c>
      <c r="C5449" s="113">
        <v>20.7</v>
      </c>
      <c r="D5449" s="276" t="str">
        <f t="shared" si="170"/>
        <v>0</v>
      </c>
      <c r="L5449" s="114">
        <f>IF(C5449&lt;$G$6,Lähteandmed!$E$45*1.2*1.005*($G$6-O5449),0)</f>
        <v>0</v>
      </c>
      <c r="M5449" s="276" t="str">
        <f>IF(($G$4-Lähteandmed!$H$45*(Kraadpäevad!$G$4-Kraadpäevad!C5449))&gt;Lähteandmed!$I$45,($G$4-Lähteandmed!$H$45*(Kraadpäevad!$G$4-Kraadpäevad!C5449)),Lähteandmed!$I$45)</f>
        <v/>
      </c>
      <c r="N5449" s="114">
        <f>IFERROR(($G$4-M5449)/($G$4-C5449),Lähteandmed!$H$45)</f>
        <v>0</v>
      </c>
      <c r="O5449" s="276">
        <f t="shared" si="171"/>
        <v>20.7</v>
      </c>
      <c r="P5449" s="276">
        <f>IF(O5449&lt;($G$6-1),Lähteandmed!$E$45*1.2*1.005*(($G$6-1)-O5449),0)</f>
        <v>0</v>
      </c>
    </row>
    <row r="5450" spans="2:16">
      <c r="B5450" s="113">
        <v>5446</v>
      </c>
      <c r="C5450" s="113">
        <v>18.899999999999999</v>
      </c>
      <c r="D5450" s="276" t="str">
        <f t="shared" si="170"/>
        <v>0</v>
      </c>
      <c r="L5450" s="114">
        <f>IF(C5450&lt;$G$6,Lähteandmed!$E$45*1.2*1.005*($G$6-O5450),0)</f>
        <v>0</v>
      </c>
      <c r="M5450" s="276" t="str">
        <f>IF(($G$4-Lähteandmed!$H$45*(Kraadpäevad!$G$4-Kraadpäevad!C5450))&gt;Lähteandmed!$I$45,($G$4-Lähteandmed!$H$45*(Kraadpäevad!$G$4-Kraadpäevad!C5450)),Lähteandmed!$I$45)</f>
        <v/>
      </c>
      <c r="N5450" s="114">
        <f>IFERROR(($G$4-M5450)/($G$4-C5450),Lähteandmed!$H$45)</f>
        <v>0</v>
      </c>
      <c r="O5450" s="276">
        <f t="shared" si="171"/>
        <v>18.899999999999999</v>
      </c>
      <c r="P5450" s="276">
        <f>IF(O5450&lt;($G$6-1),Lähteandmed!$E$45*1.2*1.005*(($G$6-1)-O5450),0)</f>
        <v>0</v>
      </c>
    </row>
    <row r="5451" spans="2:16">
      <c r="B5451" s="113">
        <v>5447</v>
      </c>
      <c r="C5451" s="113">
        <v>17.100000000000001</v>
      </c>
      <c r="D5451" s="276" t="str">
        <f t="shared" si="170"/>
        <v>0</v>
      </c>
      <c r="L5451" s="114">
        <f>IF(C5451&lt;$G$6,Lähteandmed!$E$45*1.2*1.005*($G$6-O5451),0)</f>
        <v>1.5773032799999973</v>
      </c>
      <c r="M5451" s="276" t="str">
        <f>IF(($G$4-Lähteandmed!$H$45*(Kraadpäevad!$G$4-Kraadpäevad!C5451))&gt;Lähteandmed!$I$45,($G$4-Lähteandmed!$H$45*(Kraadpäevad!$G$4-Kraadpäevad!C5451)),Lähteandmed!$I$45)</f>
        <v/>
      </c>
      <c r="N5451" s="114">
        <f>IFERROR(($G$4-M5451)/($G$4-C5451),Lähteandmed!$H$45)</f>
        <v>0</v>
      </c>
      <c r="O5451" s="276">
        <f t="shared" si="171"/>
        <v>17.100000000000001</v>
      </c>
      <c r="P5451" s="276">
        <f>IF(O5451&lt;($G$6-1),Lähteandmed!$E$45*1.2*1.005*(($G$6-1)-O5451),0)</f>
        <v>0</v>
      </c>
    </row>
    <row r="5452" spans="2:16">
      <c r="B5452" s="113">
        <v>5448</v>
      </c>
      <c r="C5452" s="113">
        <v>15.3</v>
      </c>
      <c r="D5452" s="276" t="str">
        <f t="shared" si="170"/>
        <v>0</v>
      </c>
      <c r="L5452" s="114">
        <f>IF(C5452&lt;$G$6,Lähteandmed!$E$45*1.2*1.005*($G$6-O5452),0)</f>
        <v>4.7319098399999984</v>
      </c>
      <c r="M5452" s="276" t="str">
        <f>IF(($G$4-Lähteandmed!$H$45*(Kraadpäevad!$G$4-Kraadpäevad!C5452))&gt;Lähteandmed!$I$45,($G$4-Lähteandmed!$H$45*(Kraadpäevad!$G$4-Kraadpäevad!C5452)),Lähteandmed!$I$45)</f>
        <v/>
      </c>
      <c r="N5452" s="114">
        <f>IFERROR(($G$4-M5452)/($G$4-C5452),Lähteandmed!$H$45)</f>
        <v>0</v>
      </c>
      <c r="O5452" s="276">
        <f t="shared" si="171"/>
        <v>15.3</v>
      </c>
      <c r="P5452" s="276">
        <f>IF(O5452&lt;($G$6-1),Lähteandmed!$E$45*1.2*1.005*(($G$6-1)-O5452),0)</f>
        <v>2.9793506399999985</v>
      </c>
    </row>
    <row r="5453" spans="2:16">
      <c r="B5453" s="113">
        <v>5449</v>
      </c>
      <c r="C5453" s="113">
        <v>14.3</v>
      </c>
      <c r="D5453" s="276" t="str">
        <f t="shared" si="170"/>
        <v>0</v>
      </c>
      <c r="L5453" s="114">
        <f>IF(C5453&lt;$G$6,Lähteandmed!$E$45*1.2*1.005*($G$6-O5453),0)</f>
        <v>6.4844690399999987</v>
      </c>
      <c r="M5453" s="276" t="str">
        <f>IF(($G$4-Lähteandmed!$H$45*(Kraadpäevad!$G$4-Kraadpäevad!C5453))&gt;Lähteandmed!$I$45,($G$4-Lähteandmed!$H$45*(Kraadpäevad!$G$4-Kraadpäevad!C5453)),Lähteandmed!$I$45)</f>
        <v/>
      </c>
      <c r="N5453" s="114">
        <f>IFERROR(($G$4-M5453)/($G$4-C5453),Lähteandmed!$H$45)</f>
        <v>0</v>
      </c>
      <c r="O5453" s="276">
        <f t="shared" si="171"/>
        <v>14.3</v>
      </c>
      <c r="P5453" s="276">
        <f>IF(O5453&lt;($G$6-1),Lähteandmed!$E$45*1.2*1.005*(($G$6-1)-O5453),0)</f>
        <v>4.7319098399999984</v>
      </c>
    </row>
    <row r="5454" spans="2:16">
      <c r="B5454" s="113">
        <v>5450</v>
      </c>
      <c r="C5454" s="113">
        <v>13.2</v>
      </c>
      <c r="D5454" s="276" t="str">
        <f t="shared" si="170"/>
        <v>0</v>
      </c>
      <c r="L5454" s="114">
        <f>IF(C5454&lt;$G$6,Lähteandmed!$E$45*1.2*1.005*($G$6-O5454),0)</f>
        <v>8.4122841600000005</v>
      </c>
      <c r="M5454" s="276" t="str">
        <f>IF(($G$4-Lähteandmed!$H$45*(Kraadpäevad!$G$4-Kraadpäevad!C5454))&gt;Lähteandmed!$I$45,($G$4-Lähteandmed!$H$45*(Kraadpäevad!$G$4-Kraadpäevad!C5454)),Lähteandmed!$I$45)</f>
        <v/>
      </c>
      <c r="N5454" s="114">
        <f>IFERROR(($G$4-M5454)/($G$4-C5454),Lähteandmed!$H$45)</f>
        <v>0</v>
      </c>
      <c r="O5454" s="276">
        <f t="shared" si="171"/>
        <v>13.2</v>
      </c>
      <c r="P5454" s="276">
        <f>IF(O5454&lt;($G$6-1),Lähteandmed!$E$45*1.2*1.005*(($G$6-1)-O5454),0)</f>
        <v>6.659724960000001</v>
      </c>
    </row>
    <row r="5455" spans="2:16">
      <c r="B5455" s="113">
        <v>5451</v>
      </c>
      <c r="C5455" s="113">
        <v>12.2</v>
      </c>
      <c r="D5455" s="276" t="str">
        <f t="shared" si="170"/>
        <v>0</v>
      </c>
      <c r="L5455" s="114">
        <f>IF(C5455&lt;$G$6,Lähteandmed!$E$45*1.2*1.005*($G$6-O5455),0)</f>
        <v>10.164843360000001</v>
      </c>
      <c r="M5455" s="276" t="str">
        <f>IF(($G$4-Lähteandmed!$H$45*(Kraadpäevad!$G$4-Kraadpäevad!C5455))&gt;Lähteandmed!$I$45,($G$4-Lähteandmed!$H$45*(Kraadpäevad!$G$4-Kraadpäevad!C5455)),Lähteandmed!$I$45)</f>
        <v/>
      </c>
      <c r="N5455" s="114">
        <f>IFERROR(($G$4-M5455)/($G$4-C5455),Lähteandmed!$H$45)</f>
        <v>0</v>
      </c>
      <c r="O5455" s="276">
        <f t="shared" si="171"/>
        <v>12.2</v>
      </c>
      <c r="P5455" s="276">
        <f>IF(O5455&lt;($G$6-1),Lähteandmed!$E$45*1.2*1.005*(($G$6-1)-O5455),0)</f>
        <v>8.4122841600000005</v>
      </c>
    </row>
    <row r="5456" spans="2:16">
      <c r="B5456" s="113">
        <v>5452</v>
      </c>
      <c r="C5456" s="113">
        <v>11.7</v>
      </c>
      <c r="D5456" s="276" t="str">
        <f t="shared" si="170"/>
        <v>0</v>
      </c>
      <c r="L5456" s="114">
        <f>IF(C5456&lt;$G$6,Lähteandmed!$E$45*1.2*1.005*($G$6-O5456),0)</f>
        <v>11.041122960000001</v>
      </c>
      <c r="M5456" s="276" t="str">
        <f>IF(($G$4-Lähteandmed!$H$45*(Kraadpäevad!$G$4-Kraadpäevad!C5456))&gt;Lähteandmed!$I$45,($G$4-Lähteandmed!$H$45*(Kraadpäevad!$G$4-Kraadpäevad!C5456)),Lähteandmed!$I$45)</f>
        <v/>
      </c>
      <c r="N5456" s="114">
        <f>IFERROR(($G$4-M5456)/($G$4-C5456),Lähteandmed!$H$45)</f>
        <v>0</v>
      </c>
      <c r="O5456" s="276">
        <f t="shared" si="171"/>
        <v>11.7</v>
      </c>
      <c r="P5456" s="276">
        <f>IF(O5456&lt;($G$6-1),Lähteandmed!$E$45*1.2*1.005*(($G$6-1)-O5456),0)</f>
        <v>9.2885637600000006</v>
      </c>
    </row>
    <row r="5457" spans="2:16">
      <c r="B5457" s="113">
        <v>5453</v>
      </c>
      <c r="C5457" s="113">
        <v>11.3</v>
      </c>
      <c r="D5457" s="276" t="str">
        <f t="shared" si="170"/>
        <v>0</v>
      </c>
      <c r="L5457" s="114">
        <f>IF(C5457&lt;$G$6,Lähteandmed!$E$45*1.2*1.005*($G$6-O5457),0)</f>
        <v>11.742146639999998</v>
      </c>
      <c r="M5457" s="276" t="str">
        <f>IF(($G$4-Lähteandmed!$H$45*(Kraadpäevad!$G$4-Kraadpäevad!C5457))&gt;Lähteandmed!$I$45,($G$4-Lähteandmed!$H$45*(Kraadpäevad!$G$4-Kraadpäevad!C5457)),Lähteandmed!$I$45)</f>
        <v/>
      </c>
      <c r="N5457" s="114">
        <f>IFERROR(($G$4-M5457)/($G$4-C5457),Lähteandmed!$H$45)</f>
        <v>0</v>
      </c>
      <c r="O5457" s="276">
        <f t="shared" si="171"/>
        <v>11.3</v>
      </c>
      <c r="P5457" s="276">
        <f>IF(O5457&lt;($G$6-1),Lähteandmed!$E$45*1.2*1.005*(($G$6-1)-O5457),0)</f>
        <v>9.9895874399999975</v>
      </c>
    </row>
    <row r="5458" spans="2:16">
      <c r="B5458" s="113">
        <v>5454</v>
      </c>
      <c r="C5458" s="113">
        <v>10.8</v>
      </c>
      <c r="D5458" s="276" t="str">
        <f t="shared" si="170"/>
        <v>0</v>
      </c>
      <c r="L5458" s="114">
        <f>IF(C5458&lt;$G$6,Lähteandmed!$E$45*1.2*1.005*($G$6-O5458),0)</f>
        <v>12.618426239999998</v>
      </c>
      <c r="M5458" s="276" t="str">
        <f>IF(($G$4-Lähteandmed!$H$45*(Kraadpäevad!$G$4-Kraadpäevad!C5458))&gt;Lähteandmed!$I$45,($G$4-Lähteandmed!$H$45*(Kraadpäevad!$G$4-Kraadpäevad!C5458)),Lähteandmed!$I$45)</f>
        <v/>
      </c>
      <c r="N5458" s="114">
        <f>IFERROR(($G$4-M5458)/($G$4-C5458),Lähteandmed!$H$45)</f>
        <v>0</v>
      </c>
      <c r="O5458" s="276">
        <f t="shared" si="171"/>
        <v>10.8</v>
      </c>
      <c r="P5458" s="276">
        <f>IF(O5458&lt;($G$6-1),Lähteandmed!$E$45*1.2*1.005*(($G$6-1)-O5458),0)</f>
        <v>10.865867039999998</v>
      </c>
    </row>
    <row r="5459" spans="2:16">
      <c r="B5459" s="113">
        <v>5455</v>
      </c>
      <c r="C5459" s="113">
        <v>13.1</v>
      </c>
      <c r="D5459" s="276" t="str">
        <f t="shared" si="170"/>
        <v>0</v>
      </c>
      <c r="L5459" s="114">
        <f>IF(C5459&lt;$G$6,Lähteandmed!$E$45*1.2*1.005*($G$6-O5459),0)</f>
        <v>8.5875400800000001</v>
      </c>
      <c r="M5459" s="276" t="str">
        <f>IF(($G$4-Lähteandmed!$H$45*(Kraadpäevad!$G$4-Kraadpäevad!C5459))&gt;Lähteandmed!$I$45,($G$4-Lähteandmed!$H$45*(Kraadpäevad!$G$4-Kraadpäevad!C5459)),Lähteandmed!$I$45)</f>
        <v/>
      </c>
      <c r="N5459" s="114">
        <f>IFERROR(($G$4-M5459)/($G$4-C5459),Lähteandmed!$H$45)</f>
        <v>0</v>
      </c>
      <c r="O5459" s="276">
        <f t="shared" si="171"/>
        <v>13.1</v>
      </c>
      <c r="P5459" s="276">
        <f>IF(O5459&lt;($G$6-1),Lähteandmed!$E$45*1.2*1.005*(($G$6-1)-O5459),0)</f>
        <v>6.8349808799999998</v>
      </c>
    </row>
    <row r="5460" spans="2:16">
      <c r="B5460" s="113">
        <v>5456</v>
      </c>
      <c r="C5460" s="113">
        <v>15.5</v>
      </c>
      <c r="D5460" s="276" t="str">
        <f t="shared" si="170"/>
        <v>0</v>
      </c>
      <c r="L5460" s="114">
        <f>IF(C5460&lt;$G$6,Lähteandmed!$E$45*1.2*1.005*($G$6-O5460),0)</f>
        <v>4.3813979999999999</v>
      </c>
      <c r="M5460" s="276" t="str">
        <f>IF(($G$4-Lähteandmed!$H$45*(Kraadpäevad!$G$4-Kraadpäevad!C5460))&gt;Lähteandmed!$I$45,($G$4-Lähteandmed!$H$45*(Kraadpäevad!$G$4-Kraadpäevad!C5460)),Lähteandmed!$I$45)</f>
        <v/>
      </c>
      <c r="N5460" s="114">
        <f>IFERROR(($G$4-M5460)/($G$4-C5460),Lähteandmed!$H$45)</f>
        <v>0</v>
      </c>
      <c r="O5460" s="276">
        <f t="shared" si="171"/>
        <v>15.5</v>
      </c>
      <c r="P5460" s="276">
        <f>IF(O5460&lt;($G$6-1),Lähteandmed!$E$45*1.2*1.005*(($G$6-1)-O5460),0)</f>
        <v>2.6288387999999996</v>
      </c>
    </row>
    <row r="5461" spans="2:16">
      <c r="B5461" s="113">
        <v>5457</v>
      </c>
      <c r="C5461" s="113">
        <v>17.8</v>
      </c>
      <c r="D5461" s="276" t="str">
        <f t="shared" si="170"/>
        <v>0</v>
      </c>
      <c r="L5461" s="114">
        <f>IF(C5461&lt;$G$6,Lähteandmed!$E$45*1.2*1.005*($G$6-O5461),0)</f>
        <v>0.35051183999999874</v>
      </c>
      <c r="M5461" s="276" t="str">
        <f>IF(($G$4-Lähteandmed!$H$45*(Kraadpäevad!$G$4-Kraadpäevad!C5461))&gt;Lähteandmed!$I$45,($G$4-Lähteandmed!$H$45*(Kraadpäevad!$G$4-Kraadpäevad!C5461)),Lähteandmed!$I$45)</f>
        <v/>
      </c>
      <c r="N5461" s="114">
        <f>IFERROR(($G$4-M5461)/($G$4-C5461),Lähteandmed!$H$45)</f>
        <v>0</v>
      </c>
      <c r="O5461" s="276">
        <f t="shared" si="171"/>
        <v>17.8</v>
      </c>
      <c r="P5461" s="276">
        <f>IF(O5461&lt;($G$6-1),Lähteandmed!$E$45*1.2*1.005*(($G$6-1)-O5461),0)</f>
        <v>0</v>
      </c>
    </row>
    <row r="5462" spans="2:16">
      <c r="B5462" s="113">
        <v>5458</v>
      </c>
      <c r="C5462" s="113">
        <v>19.8</v>
      </c>
      <c r="D5462" s="276" t="str">
        <f t="shared" si="170"/>
        <v>0</v>
      </c>
      <c r="L5462" s="114">
        <f>IF(C5462&lt;$G$6,Lähteandmed!$E$45*1.2*1.005*($G$6-O5462),0)</f>
        <v>0</v>
      </c>
      <c r="M5462" s="276" t="str">
        <f>IF(($G$4-Lähteandmed!$H$45*(Kraadpäevad!$G$4-Kraadpäevad!C5462))&gt;Lähteandmed!$I$45,($G$4-Lähteandmed!$H$45*(Kraadpäevad!$G$4-Kraadpäevad!C5462)),Lähteandmed!$I$45)</f>
        <v/>
      </c>
      <c r="N5462" s="114">
        <f>IFERROR(($G$4-M5462)/($G$4-C5462),Lähteandmed!$H$45)</f>
        <v>0</v>
      </c>
      <c r="O5462" s="276">
        <f t="shared" si="171"/>
        <v>19.8</v>
      </c>
      <c r="P5462" s="276">
        <f>IF(O5462&lt;($G$6-1),Lähteandmed!$E$45*1.2*1.005*(($G$6-1)-O5462),0)</f>
        <v>0</v>
      </c>
    </row>
    <row r="5463" spans="2:16">
      <c r="B5463" s="113">
        <v>5459</v>
      </c>
      <c r="C5463" s="113">
        <v>21.8</v>
      </c>
      <c r="D5463" s="276" t="str">
        <f t="shared" si="170"/>
        <v>0</v>
      </c>
      <c r="L5463" s="114">
        <f>IF(C5463&lt;$G$6,Lähteandmed!$E$45*1.2*1.005*($G$6-O5463),0)</f>
        <v>0</v>
      </c>
      <c r="M5463" s="276" t="str">
        <f>IF(($G$4-Lähteandmed!$H$45*(Kraadpäevad!$G$4-Kraadpäevad!C5463))&gt;Lähteandmed!$I$45,($G$4-Lähteandmed!$H$45*(Kraadpäevad!$G$4-Kraadpäevad!C5463)),Lähteandmed!$I$45)</f>
        <v/>
      </c>
      <c r="N5463" s="114">
        <f>IFERROR(($G$4-M5463)/($G$4-C5463),Lähteandmed!$H$45)</f>
        <v>0</v>
      </c>
      <c r="O5463" s="276">
        <f t="shared" si="171"/>
        <v>21.8</v>
      </c>
      <c r="P5463" s="276">
        <f>IF(O5463&lt;($G$6-1),Lähteandmed!$E$45*1.2*1.005*(($G$6-1)-O5463),0)</f>
        <v>0</v>
      </c>
    </row>
    <row r="5464" spans="2:16">
      <c r="B5464" s="113">
        <v>5460</v>
      </c>
      <c r="C5464" s="113">
        <v>23.8</v>
      </c>
      <c r="D5464" s="276" t="str">
        <f t="shared" si="170"/>
        <v>0</v>
      </c>
      <c r="L5464" s="114">
        <f>IF(C5464&lt;$G$6,Lähteandmed!$E$45*1.2*1.005*($G$6-O5464),0)</f>
        <v>0</v>
      </c>
      <c r="M5464" s="276" t="str">
        <f>IF(($G$4-Lähteandmed!$H$45*(Kraadpäevad!$G$4-Kraadpäevad!C5464))&gt;Lähteandmed!$I$45,($G$4-Lähteandmed!$H$45*(Kraadpäevad!$G$4-Kraadpäevad!C5464)),Lähteandmed!$I$45)</f>
        <v/>
      </c>
      <c r="N5464" s="114">
        <f>IFERROR(($G$4-M5464)/($G$4-C5464),Lähteandmed!$H$45)</f>
        <v>0</v>
      </c>
      <c r="O5464" s="276">
        <f t="shared" si="171"/>
        <v>23.8</v>
      </c>
      <c r="P5464" s="276">
        <f>IF(O5464&lt;($G$6-1),Lähteandmed!$E$45*1.2*1.005*(($G$6-1)-O5464),0)</f>
        <v>0</v>
      </c>
    </row>
    <row r="5465" spans="2:16">
      <c r="B5465" s="113">
        <v>5461</v>
      </c>
      <c r="C5465" s="113">
        <v>24.1</v>
      </c>
      <c r="D5465" s="276" t="str">
        <f t="shared" si="170"/>
        <v>0</v>
      </c>
      <c r="L5465" s="114">
        <f>IF(C5465&lt;$G$6,Lähteandmed!$E$45*1.2*1.005*($G$6-O5465),0)</f>
        <v>0</v>
      </c>
      <c r="M5465" s="276" t="str">
        <f>IF(($G$4-Lähteandmed!$H$45*(Kraadpäevad!$G$4-Kraadpäevad!C5465))&gt;Lähteandmed!$I$45,($G$4-Lähteandmed!$H$45*(Kraadpäevad!$G$4-Kraadpäevad!C5465)),Lähteandmed!$I$45)</f>
        <v/>
      </c>
      <c r="N5465" s="114">
        <f>IFERROR(($G$4-M5465)/($G$4-C5465),Lähteandmed!$H$45)</f>
        <v>0</v>
      </c>
      <c r="O5465" s="276">
        <f t="shared" si="171"/>
        <v>24.1</v>
      </c>
      <c r="P5465" s="276">
        <f>IF(O5465&lt;($G$6-1),Lähteandmed!$E$45*1.2*1.005*(($G$6-1)-O5465),0)</f>
        <v>0</v>
      </c>
    </row>
    <row r="5466" spans="2:16">
      <c r="B5466" s="113">
        <v>5462</v>
      </c>
      <c r="C5466" s="113">
        <v>24.5</v>
      </c>
      <c r="D5466" s="276" t="str">
        <f t="shared" si="170"/>
        <v>0</v>
      </c>
      <c r="L5466" s="114">
        <f>IF(C5466&lt;$G$6,Lähteandmed!$E$45*1.2*1.005*($G$6-O5466),0)</f>
        <v>0</v>
      </c>
      <c r="M5466" s="276" t="str">
        <f>IF(($G$4-Lähteandmed!$H$45*(Kraadpäevad!$G$4-Kraadpäevad!C5466))&gt;Lähteandmed!$I$45,($G$4-Lähteandmed!$H$45*(Kraadpäevad!$G$4-Kraadpäevad!C5466)),Lähteandmed!$I$45)</f>
        <v/>
      </c>
      <c r="N5466" s="114">
        <f>IFERROR(($G$4-M5466)/($G$4-C5466),Lähteandmed!$H$45)</f>
        <v>0</v>
      </c>
      <c r="O5466" s="276">
        <f t="shared" si="171"/>
        <v>24.5</v>
      </c>
      <c r="P5466" s="276">
        <f>IF(O5466&lt;($G$6-1),Lähteandmed!$E$45*1.2*1.005*(($G$6-1)-O5466),0)</f>
        <v>0</v>
      </c>
    </row>
    <row r="5467" spans="2:16">
      <c r="B5467" s="113">
        <v>5463</v>
      </c>
      <c r="C5467" s="113">
        <v>24.8</v>
      </c>
      <c r="D5467" s="276" t="str">
        <f t="shared" si="170"/>
        <v>0</v>
      </c>
      <c r="L5467" s="114">
        <f>IF(C5467&lt;$G$6,Lähteandmed!$E$45*1.2*1.005*($G$6-O5467),0)</f>
        <v>0</v>
      </c>
      <c r="M5467" s="276" t="str">
        <f>IF(($G$4-Lähteandmed!$H$45*(Kraadpäevad!$G$4-Kraadpäevad!C5467))&gt;Lähteandmed!$I$45,($G$4-Lähteandmed!$H$45*(Kraadpäevad!$G$4-Kraadpäevad!C5467)),Lähteandmed!$I$45)</f>
        <v/>
      </c>
      <c r="N5467" s="114">
        <f>IFERROR(($G$4-M5467)/($G$4-C5467),Lähteandmed!$H$45)</f>
        <v>0</v>
      </c>
      <c r="O5467" s="276">
        <f t="shared" si="171"/>
        <v>24.8</v>
      </c>
      <c r="P5467" s="276">
        <f>IF(O5467&lt;($G$6-1),Lähteandmed!$E$45*1.2*1.005*(($G$6-1)-O5467),0)</f>
        <v>0</v>
      </c>
    </row>
    <row r="5468" spans="2:16">
      <c r="B5468" s="113">
        <v>5464</v>
      </c>
      <c r="C5468" s="113">
        <v>24.3</v>
      </c>
      <c r="D5468" s="276" t="str">
        <f t="shared" si="170"/>
        <v>0</v>
      </c>
      <c r="L5468" s="114">
        <f>IF(C5468&lt;$G$6,Lähteandmed!$E$45*1.2*1.005*($G$6-O5468),0)</f>
        <v>0</v>
      </c>
      <c r="M5468" s="276" t="str">
        <f>IF(($G$4-Lähteandmed!$H$45*(Kraadpäevad!$G$4-Kraadpäevad!C5468))&gt;Lähteandmed!$I$45,($G$4-Lähteandmed!$H$45*(Kraadpäevad!$G$4-Kraadpäevad!C5468)),Lähteandmed!$I$45)</f>
        <v/>
      </c>
      <c r="N5468" s="114">
        <f>IFERROR(($G$4-M5468)/($G$4-C5468),Lähteandmed!$H$45)</f>
        <v>0</v>
      </c>
      <c r="O5468" s="276">
        <f t="shared" si="171"/>
        <v>24.3</v>
      </c>
      <c r="P5468" s="276">
        <f>IF(O5468&lt;($G$6-1),Lähteandmed!$E$45*1.2*1.005*(($G$6-1)-O5468),0)</f>
        <v>0</v>
      </c>
    </row>
    <row r="5469" spans="2:16">
      <c r="B5469" s="113">
        <v>5465</v>
      </c>
      <c r="C5469" s="113">
        <v>23.9</v>
      </c>
      <c r="D5469" s="276" t="str">
        <f t="shared" si="170"/>
        <v>0</v>
      </c>
      <c r="L5469" s="114">
        <f>IF(C5469&lt;$G$6,Lähteandmed!$E$45*1.2*1.005*($G$6-O5469),0)</f>
        <v>0</v>
      </c>
      <c r="M5469" s="276" t="str">
        <f>IF(($G$4-Lähteandmed!$H$45*(Kraadpäevad!$G$4-Kraadpäevad!C5469))&gt;Lähteandmed!$I$45,($G$4-Lähteandmed!$H$45*(Kraadpäevad!$G$4-Kraadpäevad!C5469)),Lähteandmed!$I$45)</f>
        <v/>
      </c>
      <c r="N5469" s="114">
        <f>IFERROR(($G$4-M5469)/($G$4-C5469),Lähteandmed!$H$45)</f>
        <v>0</v>
      </c>
      <c r="O5469" s="276">
        <f t="shared" si="171"/>
        <v>23.9</v>
      </c>
      <c r="P5469" s="276">
        <f>IF(O5469&lt;($G$6-1),Lähteandmed!$E$45*1.2*1.005*(($G$6-1)-O5469),0)</f>
        <v>0</v>
      </c>
    </row>
    <row r="5470" spans="2:16">
      <c r="B5470" s="113">
        <v>5466</v>
      </c>
      <c r="C5470" s="113">
        <v>23.4</v>
      </c>
      <c r="D5470" s="276" t="str">
        <f t="shared" si="170"/>
        <v>0</v>
      </c>
      <c r="L5470" s="114">
        <f>IF(C5470&lt;$G$6,Lähteandmed!$E$45*1.2*1.005*($G$6-O5470),0)</f>
        <v>0</v>
      </c>
      <c r="M5470" s="276" t="str">
        <f>IF(($G$4-Lähteandmed!$H$45*(Kraadpäevad!$G$4-Kraadpäevad!C5470))&gt;Lähteandmed!$I$45,($G$4-Lähteandmed!$H$45*(Kraadpäevad!$G$4-Kraadpäevad!C5470)),Lähteandmed!$I$45)</f>
        <v/>
      </c>
      <c r="N5470" s="114">
        <f>IFERROR(($G$4-M5470)/($G$4-C5470),Lähteandmed!$H$45)</f>
        <v>0</v>
      </c>
      <c r="O5470" s="276">
        <f t="shared" si="171"/>
        <v>23.4</v>
      </c>
      <c r="P5470" s="276">
        <f>IF(O5470&lt;($G$6-1),Lähteandmed!$E$45*1.2*1.005*(($G$6-1)-O5470),0)</f>
        <v>0</v>
      </c>
    </row>
    <row r="5471" spans="2:16">
      <c r="B5471" s="113">
        <v>5467</v>
      </c>
      <c r="C5471" s="113">
        <v>22.3</v>
      </c>
      <c r="D5471" s="276" t="str">
        <f t="shared" si="170"/>
        <v>0</v>
      </c>
      <c r="L5471" s="114">
        <f>IF(C5471&lt;$G$6,Lähteandmed!$E$45*1.2*1.005*($G$6-O5471),0)</f>
        <v>0</v>
      </c>
      <c r="M5471" s="276" t="str">
        <f>IF(($G$4-Lähteandmed!$H$45*(Kraadpäevad!$G$4-Kraadpäevad!C5471))&gt;Lähteandmed!$I$45,($G$4-Lähteandmed!$H$45*(Kraadpäevad!$G$4-Kraadpäevad!C5471)),Lähteandmed!$I$45)</f>
        <v/>
      </c>
      <c r="N5471" s="114">
        <f>IFERROR(($G$4-M5471)/($G$4-C5471),Lähteandmed!$H$45)</f>
        <v>0</v>
      </c>
      <c r="O5471" s="276">
        <f t="shared" si="171"/>
        <v>22.3</v>
      </c>
      <c r="P5471" s="276">
        <f>IF(O5471&lt;($G$6-1),Lähteandmed!$E$45*1.2*1.005*(($G$6-1)-O5471),0)</f>
        <v>0</v>
      </c>
    </row>
    <row r="5472" spans="2:16">
      <c r="B5472" s="113">
        <v>5468</v>
      </c>
      <c r="C5472" s="113">
        <v>21.2</v>
      </c>
      <c r="D5472" s="276" t="str">
        <f t="shared" si="170"/>
        <v>0</v>
      </c>
      <c r="L5472" s="114">
        <f>IF(C5472&lt;$G$6,Lähteandmed!$E$45*1.2*1.005*($G$6-O5472),0)</f>
        <v>0</v>
      </c>
      <c r="M5472" s="276" t="str">
        <f>IF(($G$4-Lähteandmed!$H$45*(Kraadpäevad!$G$4-Kraadpäevad!C5472))&gt;Lähteandmed!$I$45,($G$4-Lähteandmed!$H$45*(Kraadpäevad!$G$4-Kraadpäevad!C5472)),Lähteandmed!$I$45)</f>
        <v/>
      </c>
      <c r="N5472" s="114">
        <f>IFERROR(($G$4-M5472)/($G$4-C5472),Lähteandmed!$H$45)</f>
        <v>0</v>
      </c>
      <c r="O5472" s="276">
        <f t="shared" si="171"/>
        <v>21.2</v>
      </c>
      <c r="P5472" s="276">
        <f>IF(O5472&lt;($G$6-1),Lähteandmed!$E$45*1.2*1.005*(($G$6-1)-O5472),0)</f>
        <v>0</v>
      </c>
    </row>
    <row r="5473" spans="2:16">
      <c r="B5473" s="113">
        <v>5469</v>
      </c>
      <c r="C5473" s="113">
        <v>20.100000000000001</v>
      </c>
      <c r="D5473" s="276" t="str">
        <f t="shared" si="170"/>
        <v>0</v>
      </c>
      <c r="L5473" s="114">
        <f>IF(C5473&lt;$G$6,Lähteandmed!$E$45*1.2*1.005*($G$6-O5473),0)</f>
        <v>0</v>
      </c>
      <c r="M5473" s="276" t="str">
        <f>IF(($G$4-Lähteandmed!$H$45*(Kraadpäevad!$G$4-Kraadpäevad!C5473))&gt;Lähteandmed!$I$45,($G$4-Lähteandmed!$H$45*(Kraadpäevad!$G$4-Kraadpäevad!C5473)),Lähteandmed!$I$45)</f>
        <v/>
      </c>
      <c r="N5473" s="114">
        <f>IFERROR(($G$4-M5473)/($G$4-C5473),Lähteandmed!$H$45)</f>
        <v>0</v>
      </c>
      <c r="O5473" s="276">
        <f t="shared" si="171"/>
        <v>20.100000000000001</v>
      </c>
      <c r="P5473" s="276">
        <f>IF(O5473&lt;($G$6-1),Lähteandmed!$E$45*1.2*1.005*(($G$6-1)-O5473),0)</f>
        <v>0</v>
      </c>
    </row>
    <row r="5474" spans="2:16">
      <c r="B5474" s="113">
        <v>5470</v>
      </c>
      <c r="C5474" s="113">
        <v>18.8</v>
      </c>
      <c r="D5474" s="276" t="str">
        <f t="shared" si="170"/>
        <v>0</v>
      </c>
      <c r="L5474" s="114">
        <f>IF(C5474&lt;$G$6,Lähteandmed!$E$45*1.2*1.005*($G$6-O5474),0)</f>
        <v>0</v>
      </c>
      <c r="M5474" s="276" t="str">
        <f>IF(($G$4-Lähteandmed!$H$45*(Kraadpäevad!$G$4-Kraadpäevad!C5474))&gt;Lähteandmed!$I$45,($G$4-Lähteandmed!$H$45*(Kraadpäevad!$G$4-Kraadpäevad!C5474)),Lähteandmed!$I$45)</f>
        <v/>
      </c>
      <c r="N5474" s="114">
        <f>IFERROR(($G$4-M5474)/($G$4-C5474),Lähteandmed!$H$45)</f>
        <v>0</v>
      </c>
      <c r="O5474" s="276">
        <f t="shared" si="171"/>
        <v>18.8</v>
      </c>
      <c r="P5474" s="276">
        <f>IF(O5474&lt;($G$6-1),Lähteandmed!$E$45*1.2*1.005*(($G$6-1)-O5474),0)</f>
        <v>0</v>
      </c>
    </row>
    <row r="5475" spans="2:16">
      <c r="B5475" s="113">
        <v>5471</v>
      </c>
      <c r="C5475" s="113">
        <v>17.399999999999999</v>
      </c>
      <c r="D5475" s="276" t="str">
        <f t="shared" si="170"/>
        <v>0</v>
      </c>
      <c r="L5475" s="114">
        <f>IF(C5475&lt;$G$6,Lähteandmed!$E$45*1.2*1.005*($G$6-O5475),0)</f>
        <v>1.0515355200000025</v>
      </c>
      <c r="M5475" s="276" t="str">
        <f>IF(($G$4-Lähteandmed!$H$45*(Kraadpäevad!$G$4-Kraadpäevad!C5475))&gt;Lähteandmed!$I$45,($G$4-Lähteandmed!$H$45*(Kraadpäevad!$G$4-Kraadpäevad!C5475)),Lähteandmed!$I$45)</f>
        <v/>
      </c>
      <c r="N5475" s="114">
        <f>IFERROR(($G$4-M5475)/($G$4-C5475),Lähteandmed!$H$45)</f>
        <v>0</v>
      </c>
      <c r="O5475" s="276">
        <f t="shared" si="171"/>
        <v>17.399999999999999</v>
      </c>
      <c r="P5475" s="276">
        <f>IF(O5475&lt;($G$6-1),Lähteandmed!$E$45*1.2*1.005*(($G$6-1)-O5475),0)</f>
        <v>0</v>
      </c>
    </row>
    <row r="5476" spans="2:16">
      <c r="B5476" s="113">
        <v>5472</v>
      </c>
      <c r="C5476" s="113">
        <v>16.100000000000001</v>
      </c>
      <c r="D5476" s="276" t="str">
        <f t="shared" si="170"/>
        <v>0</v>
      </c>
      <c r="L5476" s="114">
        <f>IF(C5476&lt;$G$6,Lähteandmed!$E$45*1.2*1.005*($G$6-O5476),0)</f>
        <v>3.3298624799999974</v>
      </c>
      <c r="M5476" s="276" t="str">
        <f>IF(($G$4-Lähteandmed!$H$45*(Kraadpäevad!$G$4-Kraadpäevad!C5476))&gt;Lähteandmed!$I$45,($G$4-Lähteandmed!$H$45*(Kraadpäevad!$G$4-Kraadpäevad!C5476)),Lähteandmed!$I$45)</f>
        <v/>
      </c>
      <c r="N5476" s="114">
        <f>IFERROR(($G$4-M5476)/($G$4-C5476),Lähteandmed!$H$45)</f>
        <v>0</v>
      </c>
      <c r="O5476" s="276">
        <f t="shared" si="171"/>
        <v>16.100000000000001</v>
      </c>
      <c r="P5476" s="276">
        <f>IF(O5476&lt;($G$6-1),Lähteandmed!$E$45*1.2*1.005*(($G$6-1)-O5476),0)</f>
        <v>1.5773032799999973</v>
      </c>
    </row>
    <row r="5477" spans="2:16">
      <c r="B5477" s="113">
        <v>5473</v>
      </c>
      <c r="C5477" s="113">
        <v>15.4</v>
      </c>
      <c r="D5477" s="276" t="str">
        <f t="shared" si="170"/>
        <v>0</v>
      </c>
      <c r="L5477" s="114">
        <f>IF(C5477&lt;$G$6,Lähteandmed!$E$45*1.2*1.005*($G$6-O5477),0)</f>
        <v>4.5566539199999987</v>
      </c>
      <c r="M5477" s="276" t="str">
        <f>IF(($G$4-Lähteandmed!$H$45*(Kraadpäevad!$G$4-Kraadpäevad!C5477))&gt;Lähteandmed!$I$45,($G$4-Lähteandmed!$H$45*(Kraadpäevad!$G$4-Kraadpäevad!C5477)),Lähteandmed!$I$45)</f>
        <v/>
      </c>
      <c r="N5477" s="114">
        <f>IFERROR(($G$4-M5477)/($G$4-C5477),Lähteandmed!$H$45)</f>
        <v>0</v>
      </c>
      <c r="O5477" s="276">
        <f t="shared" si="171"/>
        <v>15.4</v>
      </c>
      <c r="P5477" s="276">
        <f>IF(O5477&lt;($G$6-1),Lähteandmed!$E$45*1.2*1.005*(($G$6-1)-O5477),0)</f>
        <v>2.8040947199999993</v>
      </c>
    </row>
    <row r="5478" spans="2:16">
      <c r="B5478" s="113">
        <v>5474</v>
      </c>
      <c r="C5478" s="113">
        <v>14.8</v>
      </c>
      <c r="D5478" s="276" t="str">
        <f t="shared" si="170"/>
        <v>0</v>
      </c>
      <c r="L5478" s="114">
        <f>IF(C5478&lt;$G$6,Lähteandmed!$E$45*1.2*1.005*($G$6-O5478),0)</f>
        <v>5.6081894399999985</v>
      </c>
      <c r="M5478" s="276" t="str">
        <f>IF(($G$4-Lähteandmed!$H$45*(Kraadpäevad!$G$4-Kraadpäevad!C5478))&gt;Lähteandmed!$I$45,($G$4-Lähteandmed!$H$45*(Kraadpäevad!$G$4-Kraadpäevad!C5478)),Lähteandmed!$I$45)</f>
        <v/>
      </c>
      <c r="N5478" s="114">
        <f>IFERROR(($G$4-M5478)/($G$4-C5478),Lähteandmed!$H$45)</f>
        <v>0</v>
      </c>
      <c r="O5478" s="276">
        <f t="shared" si="171"/>
        <v>14.8</v>
      </c>
      <c r="P5478" s="276">
        <f>IF(O5478&lt;($G$6-1),Lähteandmed!$E$45*1.2*1.005*(($G$6-1)-O5478),0)</f>
        <v>3.8556302399999987</v>
      </c>
    </row>
    <row r="5479" spans="2:16">
      <c r="B5479" s="113">
        <v>5475</v>
      </c>
      <c r="C5479" s="113">
        <v>14.1</v>
      </c>
      <c r="D5479" s="276" t="str">
        <f t="shared" si="170"/>
        <v>0</v>
      </c>
      <c r="L5479" s="114">
        <f>IF(C5479&lt;$G$6,Lähteandmed!$E$45*1.2*1.005*($G$6-O5479),0)</f>
        <v>6.8349808799999998</v>
      </c>
      <c r="M5479" s="276" t="str">
        <f>IF(($G$4-Lähteandmed!$H$45*(Kraadpäevad!$G$4-Kraadpäevad!C5479))&gt;Lähteandmed!$I$45,($G$4-Lähteandmed!$H$45*(Kraadpäevad!$G$4-Kraadpäevad!C5479)),Lähteandmed!$I$45)</f>
        <v/>
      </c>
      <c r="N5479" s="114">
        <f>IFERROR(($G$4-M5479)/($G$4-C5479),Lähteandmed!$H$45)</f>
        <v>0</v>
      </c>
      <c r="O5479" s="276">
        <f t="shared" si="171"/>
        <v>14.1</v>
      </c>
      <c r="P5479" s="276">
        <f>IF(O5479&lt;($G$6-1),Lähteandmed!$E$45*1.2*1.005*(($G$6-1)-O5479),0)</f>
        <v>5.0824216800000004</v>
      </c>
    </row>
    <row r="5480" spans="2:16">
      <c r="B5480" s="113">
        <v>5476</v>
      </c>
      <c r="C5480" s="113">
        <v>13.8</v>
      </c>
      <c r="D5480" s="276" t="str">
        <f t="shared" si="170"/>
        <v>0</v>
      </c>
      <c r="L5480" s="114">
        <f>IF(C5480&lt;$G$6,Lähteandmed!$E$45*1.2*1.005*($G$6-O5480),0)</f>
        <v>7.360748639999998</v>
      </c>
      <c r="M5480" s="276" t="str">
        <f>IF(($G$4-Lähteandmed!$H$45*(Kraadpäevad!$G$4-Kraadpäevad!C5480))&gt;Lähteandmed!$I$45,($G$4-Lähteandmed!$H$45*(Kraadpäevad!$G$4-Kraadpäevad!C5480)),Lähteandmed!$I$45)</f>
        <v/>
      </c>
      <c r="N5480" s="114">
        <f>IFERROR(($G$4-M5480)/($G$4-C5480),Lähteandmed!$H$45)</f>
        <v>0</v>
      </c>
      <c r="O5480" s="276">
        <f t="shared" si="171"/>
        <v>13.8</v>
      </c>
      <c r="P5480" s="276">
        <f>IF(O5480&lt;($G$6-1),Lähteandmed!$E$45*1.2*1.005*(($G$6-1)-O5480),0)</f>
        <v>5.6081894399999985</v>
      </c>
    </row>
    <row r="5481" spans="2:16">
      <c r="B5481" s="113">
        <v>5477</v>
      </c>
      <c r="C5481" s="113">
        <v>13.4</v>
      </c>
      <c r="D5481" s="276" t="str">
        <f t="shared" si="170"/>
        <v>0</v>
      </c>
      <c r="L5481" s="114">
        <f>IF(C5481&lt;$G$6,Lähteandmed!$E$45*1.2*1.005*($G$6-O5481),0)</f>
        <v>8.0617723199999993</v>
      </c>
      <c r="M5481" s="276" t="str">
        <f>IF(($G$4-Lähteandmed!$H$45*(Kraadpäevad!$G$4-Kraadpäevad!C5481))&gt;Lähteandmed!$I$45,($G$4-Lähteandmed!$H$45*(Kraadpäevad!$G$4-Kraadpäevad!C5481)),Lähteandmed!$I$45)</f>
        <v/>
      </c>
      <c r="N5481" s="114">
        <f>IFERROR(($G$4-M5481)/($G$4-C5481),Lähteandmed!$H$45)</f>
        <v>0</v>
      </c>
      <c r="O5481" s="276">
        <f t="shared" si="171"/>
        <v>13.4</v>
      </c>
      <c r="P5481" s="276">
        <f>IF(O5481&lt;($G$6-1),Lähteandmed!$E$45*1.2*1.005*(($G$6-1)-O5481),0)</f>
        <v>6.309213119999999</v>
      </c>
    </row>
    <row r="5482" spans="2:16">
      <c r="B5482" s="113">
        <v>5478</v>
      </c>
      <c r="C5482" s="113">
        <v>13.1</v>
      </c>
      <c r="D5482" s="276" t="str">
        <f t="shared" si="170"/>
        <v>0</v>
      </c>
      <c r="L5482" s="114">
        <f>IF(C5482&lt;$G$6,Lähteandmed!$E$45*1.2*1.005*($G$6-O5482),0)</f>
        <v>8.5875400800000001</v>
      </c>
      <c r="M5482" s="276" t="str">
        <f>IF(($G$4-Lähteandmed!$H$45*(Kraadpäevad!$G$4-Kraadpäevad!C5482))&gt;Lähteandmed!$I$45,($G$4-Lähteandmed!$H$45*(Kraadpäevad!$G$4-Kraadpäevad!C5482)),Lähteandmed!$I$45)</f>
        <v/>
      </c>
      <c r="N5482" s="114">
        <f>IFERROR(($G$4-M5482)/($G$4-C5482),Lähteandmed!$H$45)</f>
        <v>0</v>
      </c>
      <c r="O5482" s="276">
        <f t="shared" si="171"/>
        <v>13.1</v>
      </c>
      <c r="P5482" s="276">
        <f>IF(O5482&lt;($G$6-1),Lähteandmed!$E$45*1.2*1.005*(($G$6-1)-O5482),0)</f>
        <v>6.8349808799999998</v>
      </c>
    </row>
    <row r="5483" spans="2:16">
      <c r="B5483" s="113">
        <v>5479</v>
      </c>
      <c r="C5483" s="113">
        <v>14.1</v>
      </c>
      <c r="D5483" s="276" t="str">
        <f t="shared" si="170"/>
        <v>0</v>
      </c>
      <c r="L5483" s="114">
        <f>IF(C5483&lt;$G$6,Lähteandmed!$E$45*1.2*1.005*($G$6-O5483),0)</f>
        <v>6.8349808799999998</v>
      </c>
      <c r="M5483" s="276" t="str">
        <f>IF(($G$4-Lähteandmed!$H$45*(Kraadpäevad!$G$4-Kraadpäevad!C5483))&gt;Lähteandmed!$I$45,($G$4-Lähteandmed!$H$45*(Kraadpäevad!$G$4-Kraadpäevad!C5483)),Lähteandmed!$I$45)</f>
        <v/>
      </c>
      <c r="N5483" s="114">
        <f>IFERROR(($G$4-M5483)/($G$4-C5483),Lähteandmed!$H$45)</f>
        <v>0</v>
      </c>
      <c r="O5483" s="276">
        <f t="shared" si="171"/>
        <v>14.1</v>
      </c>
      <c r="P5483" s="276">
        <f>IF(O5483&lt;($G$6-1),Lähteandmed!$E$45*1.2*1.005*(($G$6-1)-O5483),0)</f>
        <v>5.0824216800000004</v>
      </c>
    </row>
    <row r="5484" spans="2:16">
      <c r="B5484" s="113">
        <v>5480</v>
      </c>
      <c r="C5484" s="113">
        <v>15.1</v>
      </c>
      <c r="D5484" s="276" t="str">
        <f t="shared" si="170"/>
        <v>0</v>
      </c>
      <c r="L5484" s="114">
        <f>IF(C5484&lt;$G$6,Lähteandmed!$E$45*1.2*1.005*($G$6-O5484),0)</f>
        <v>5.0824216800000004</v>
      </c>
      <c r="M5484" s="276" t="str">
        <f>IF(($G$4-Lähteandmed!$H$45*(Kraadpäevad!$G$4-Kraadpäevad!C5484))&gt;Lähteandmed!$I$45,($G$4-Lähteandmed!$H$45*(Kraadpäevad!$G$4-Kraadpäevad!C5484)),Lähteandmed!$I$45)</f>
        <v/>
      </c>
      <c r="N5484" s="114">
        <f>IFERROR(($G$4-M5484)/($G$4-C5484),Lähteandmed!$H$45)</f>
        <v>0</v>
      </c>
      <c r="O5484" s="276">
        <f t="shared" si="171"/>
        <v>15.1</v>
      </c>
      <c r="P5484" s="276">
        <f>IF(O5484&lt;($G$6-1),Lähteandmed!$E$45*1.2*1.005*(($G$6-1)-O5484),0)</f>
        <v>3.3298624800000005</v>
      </c>
    </row>
    <row r="5485" spans="2:16">
      <c r="B5485" s="113">
        <v>5481</v>
      </c>
      <c r="C5485" s="113">
        <v>16.100000000000001</v>
      </c>
      <c r="D5485" s="276" t="str">
        <f t="shared" si="170"/>
        <v>0</v>
      </c>
      <c r="L5485" s="114">
        <f>IF(C5485&lt;$G$6,Lähteandmed!$E$45*1.2*1.005*($G$6-O5485),0)</f>
        <v>3.3298624799999974</v>
      </c>
      <c r="M5485" s="276" t="str">
        <f>IF(($G$4-Lähteandmed!$H$45*(Kraadpäevad!$G$4-Kraadpäevad!C5485))&gt;Lähteandmed!$I$45,($G$4-Lähteandmed!$H$45*(Kraadpäevad!$G$4-Kraadpäevad!C5485)),Lähteandmed!$I$45)</f>
        <v/>
      </c>
      <c r="N5485" s="114">
        <f>IFERROR(($G$4-M5485)/($G$4-C5485),Lähteandmed!$H$45)</f>
        <v>0</v>
      </c>
      <c r="O5485" s="276">
        <f t="shared" si="171"/>
        <v>16.100000000000001</v>
      </c>
      <c r="P5485" s="276">
        <f>IF(O5485&lt;($G$6-1),Lähteandmed!$E$45*1.2*1.005*(($G$6-1)-O5485),0)</f>
        <v>1.5773032799999973</v>
      </c>
    </row>
    <row r="5486" spans="2:16">
      <c r="B5486" s="113">
        <v>5482</v>
      </c>
      <c r="C5486" s="113">
        <v>18.399999999999999</v>
      </c>
      <c r="D5486" s="276" t="str">
        <f t="shared" si="170"/>
        <v>0</v>
      </c>
      <c r="L5486" s="114">
        <f>IF(C5486&lt;$G$6,Lähteandmed!$E$45*1.2*1.005*($G$6-O5486),0)</f>
        <v>0</v>
      </c>
      <c r="M5486" s="276" t="str">
        <f>IF(($G$4-Lähteandmed!$H$45*(Kraadpäevad!$G$4-Kraadpäevad!C5486))&gt;Lähteandmed!$I$45,($G$4-Lähteandmed!$H$45*(Kraadpäevad!$G$4-Kraadpäevad!C5486)),Lähteandmed!$I$45)</f>
        <v/>
      </c>
      <c r="N5486" s="114">
        <f>IFERROR(($G$4-M5486)/($G$4-C5486),Lähteandmed!$H$45)</f>
        <v>0</v>
      </c>
      <c r="O5486" s="276">
        <f t="shared" si="171"/>
        <v>18.399999999999999</v>
      </c>
      <c r="P5486" s="276">
        <f>IF(O5486&lt;($G$6-1),Lähteandmed!$E$45*1.2*1.005*(($G$6-1)-O5486),0)</f>
        <v>0</v>
      </c>
    </row>
    <row r="5487" spans="2:16">
      <c r="B5487" s="113">
        <v>5483</v>
      </c>
      <c r="C5487" s="113">
        <v>20.8</v>
      </c>
      <c r="D5487" s="276" t="str">
        <f t="shared" si="170"/>
        <v>0</v>
      </c>
      <c r="L5487" s="114">
        <f>IF(C5487&lt;$G$6,Lähteandmed!$E$45*1.2*1.005*($G$6-O5487),0)</f>
        <v>0</v>
      </c>
      <c r="M5487" s="276" t="str">
        <f>IF(($G$4-Lähteandmed!$H$45*(Kraadpäevad!$G$4-Kraadpäevad!C5487))&gt;Lähteandmed!$I$45,($G$4-Lähteandmed!$H$45*(Kraadpäevad!$G$4-Kraadpäevad!C5487)),Lähteandmed!$I$45)</f>
        <v/>
      </c>
      <c r="N5487" s="114">
        <f>IFERROR(($G$4-M5487)/($G$4-C5487),Lähteandmed!$H$45)</f>
        <v>0</v>
      </c>
      <c r="O5487" s="276">
        <f t="shared" si="171"/>
        <v>20.8</v>
      </c>
      <c r="P5487" s="276">
        <f>IF(O5487&lt;($G$6-1),Lähteandmed!$E$45*1.2*1.005*(($G$6-1)-O5487),0)</f>
        <v>0</v>
      </c>
    </row>
    <row r="5488" spans="2:16">
      <c r="B5488" s="113">
        <v>5484</v>
      </c>
      <c r="C5488" s="113">
        <v>23.1</v>
      </c>
      <c r="D5488" s="276" t="str">
        <f t="shared" si="170"/>
        <v>0</v>
      </c>
      <c r="L5488" s="114">
        <f>IF(C5488&lt;$G$6,Lähteandmed!$E$45*1.2*1.005*($G$6-O5488),0)</f>
        <v>0</v>
      </c>
      <c r="M5488" s="276" t="str">
        <f>IF(($G$4-Lähteandmed!$H$45*(Kraadpäevad!$G$4-Kraadpäevad!C5488))&gt;Lähteandmed!$I$45,($G$4-Lähteandmed!$H$45*(Kraadpäevad!$G$4-Kraadpäevad!C5488)),Lähteandmed!$I$45)</f>
        <v/>
      </c>
      <c r="N5488" s="114">
        <f>IFERROR(($G$4-M5488)/($G$4-C5488),Lähteandmed!$H$45)</f>
        <v>0</v>
      </c>
      <c r="O5488" s="276">
        <f t="shared" si="171"/>
        <v>23.1</v>
      </c>
      <c r="P5488" s="276">
        <f>IF(O5488&lt;($G$6-1),Lähteandmed!$E$45*1.2*1.005*(($G$6-1)-O5488),0)</f>
        <v>0</v>
      </c>
    </row>
    <row r="5489" spans="2:16">
      <c r="B5489" s="113">
        <v>5485</v>
      </c>
      <c r="C5489" s="113">
        <v>24</v>
      </c>
      <c r="D5489" s="276" t="str">
        <f t="shared" si="170"/>
        <v>0</v>
      </c>
      <c r="L5489" s="114">
        <f>IF(C5489&lt;$G$6,Lähteandmed!$E$45*1.2*1.005*($G$6-O5489),0)</f>
        <v>0</v>
      </c>
      <c r="M5489" s="276" t="str">
        <f>IF(($G$4-Lähteandmed!$H$45*(Kraadpäevad!$G$4-Kraadpäevad!C5489))&gt;Lähteandmed!$I$45,($G$4-Lähteandmed!$H$45*(Kraadpäevad!$G$4-Kraadpäevad!C5489)),Lähteandmed!$I$45)</f>
        <v/>
      </c>
      <c r="N5489" s="114">
        <f>IFERROR(($G$4-M5489)/($G$4-C5489),Lähteandmed!$H$45)</f>
        <v>0</v>
      </c>
      <c r="O5489" s="276">
        <f t="shared" si="171"/>
        <v>24</v>
      </c>
      <c r="P5489" s="276">
        <f>IF(O5489&lt;($G$6-1),Lähteandmed!$E$45*1.2*1.005*(($G$6-1)-O5489),0)</f>
        <v>0</v>
      </c>
    </row>
    <row r="5490" spans="2:16">
      <c r="B5490" s="113">
        <v>5486</v>
      </c>
      <c r="C5490" s="113">
        <v>24.9</v>
      </c>
      <c r="D5490" s="276" t="str">
        <f t="shared" si="170"/>
        <v>0</v>
      </c>
      <c r="L5490" s="114">
        <f>IF(C5490&lt;$G$6,Lähteandmed!$E$45*1.2*1.005*($G$6-O5490),0)</f>
        <v>0</v>
      </c>
      <c r="M5490" s="276" t="str">
        <f>IF(($G$4-Lähteandmed!$H$45*(Kraadpäevad!$G$4-Kraadpäevad!C5490))&gt;Lähteandmed!$I$45,($G$4-Lähteandmed!$H$45*(Kraadpäevad!$G$4-Kraadpäevad!C5490)),Lähteandmed!$I$45)</f>
        <v/>
      </c>
      <c r="N5490" s="114">
        <f>IFERROR(($G$4-M5490)/($G$4-C5490),Lähteandmed!$H$45)</f>
        <v>0</v>
      </c>
      <c r="O5490" s="276">
        <f t="shared" si="171"/>
        <v>24.9</v>
      </c>
      <c r="P5490" s="276">
        <f>IF(O5490&lt;($G$6-1),Lähteandmed!$E$45*1.2*1.005*(($G$6-1)-O5490),0)</f>
        <v>0</v>
      </c>
    </row>
    <row r="5491" spans="2:16">
      <c r="B5491" s="113">
        <v>5487</v>
      </c>
      <c r="C5491" s="113">
        <v>25.8</v>
      </c>
      <c r="D5491" s="276" t="str">
        <f t="shared" si="170"/>
        <v>0</v>
      </c>
      <c r="L5491" s="114">
        <f>IF(C5491&lt;$G$6,Lähteandmed!$E$45*1.2*1.005*($G$6-O5491),0)</f>
        <v>0</v>
      </c>
      <c r="M5491" s="276" t="str">
        <f>IF(($G$4-Lähteandmed!$H$45*(Kraadpäevad!$G$4-Kraadpäevad!C5491))&gt;Lähteandmed!$I$45,($G$4-Lähteandmed!$H$45*(Kraadpäevad!$G$4-Kraadpäevad!C5491)),Lähteandmed!$I$45)</f>
        <v/>
      </c>
      <c r="N5491" s="114">
        <f>IFERROR(($G$4-M5491)/($G$4-C5491),Lähteandmed!$H$45)</f>
        <v>0</v>
      </c>
      <c r="O5491" s="276">
        <f t="shared" si="171"/>
        <v>25.8</v>
      </c>
      <c r="P5491" s="276">
        <f>IF(O5491&lt;($G$6-1),Lähteandmed!$E$45*1.2*1.005*(($G$6-1)-O5491),0)</f>
        <v>0</v>
      </c>
    </row>
    <row r="5492" spans="2:16">
      <c r="B5492" s="113">
        <v>5488</v>
      </c>
      <c r="C5492" s="113">
        <v>25.6</v>
      </c>
      <c r="D5492" s="276" t="str">
        <f t="shared" si="170"/>
        <v>0</v>
      </c>
      <c r="L5492" s="114">
        <f>IF(C5492&lt;$G$6,Lähteandmed!$E$45*1.2*1.005*($G$6-O5492),0)</f>
        <v>0</v>
      </c>
      <c r="M5492" s="276" t="str">
        <f>IF(($G$4-Lähteandmed!$H$45*(Kraadpäevad!$G$4-Kraadpäevad!C5492))&gt;Lähteandmed!$I$45,($G$4-Lähteandmed!$H$45*(Kraadpäevad!$G$4-Kraadpäevad!C5492)),Lähteandmed!$I$45)</f>
        <v/>
      </c>
      <c r="N5492" s="114">
        <f>IFERROR(($G$4-M5492)/($G$4-C5492),Lähteandmed!$H$45)</f>
        <v>0</v>
      </c>
      <c r="O5492" s="276">
        <f t="shared" si="171"/>
        <v>25.6</v>
      </c>
      <c r="P5492" s="276">
        <f>IF(O5492&lt;($G$6-1),Lähteandmed!$E$45*1.2*1.005*(($G$6-1)-O5492),0)</f>
        <v>0</v>
      </c>
    </row>
    <row r="5493" spans="2:16">
      <c r="B5493" s="113">
        <v>5489</v>
      </c>
      <c r="C5493" s="113">
        <v>25.5</v>
      </c>
      <c r="D5493" s="276" t="str">
        <f t="shared" si="170"/>
        <v>0</v>
      </c>
      <c r="L5493" s="114">
        <f>IF(C5493&lt;$G$6,Lähteandmed!$E$45*1.2*1.005*($G$6-O5493),0)</f>
        <v>0</v>
      </c>
      <c r="M5493" s="276" t="str">
        <f>IF(($G$4-Lähteandmed!$H$45*(Kraadpäevad!$G$4-Kraadpäevad!C5493))&gt;Lähteandmed!$I$45,($G$4-Lähteandmed!$H$45*(Kraadpäevad!$G$4-Kraadpäevad!C5493)),Lähteandmed!$I$45)</f>
        <v/>
      </c>
      <c r="N5493" s="114">
        <f>IFERROR(($G$4-M5493)/($G$4-C5493),Lähteandmed!$H$45)</f>
        <v>0</v>
      </c>
      <c r="O5493" s="276">
        <f t="shared" si="171"/>
        <v>25.5</v>
      </c>
      <c r="P5493" s="276">
        <f>IF(O5493&lt;($G$6-1),Lähteandmed!$E$45*1.2*1.005*(($G$6-1)-O5493),0)</f>
        <v>0</v>
      </c>
    </row>
    <row r="5494" spans="2:16">
      <c r="B5494" s="113">
        <v>5490</v>
      </c>
      <c r="C5494" s="113">
        <v>25.3</v>
      </c>
      <c r="D5494" s="276" t="str">
        <f t="shared" si="170"/>
        <v>0</v>
      </c>
      <c r="L5494" s="114">
        <f>IF(C5494&lt;$G$6,Lähteandmed!$E$45*1.2*1.005*($G$6-O5494),0)</f>
        <v>0</v>
      </c>
      <c r="M5494" s="276" t="str">
        <f>IF(($G$4-Lähteandmed!$H$45*(Kraadpäevad!$G$4-Kraadpäevad!C5494))&gt;Lähteandmed!$I$45,($G$4-Lähteandmed!$H$45*(Kraadpäevad!$G$4-Kraadpäevad!C5494)),Lähteandmed!$I$45)</f>
        <v/>
      </c>
      <c r="N5494" s="114">
        <f>IFERROR(($G$4-M5494)/($G$4-C5494),Lähteandmed!$H$45)</f>
        <v>0</v>
      </c>
      <c r="O5494" s="276">
        <f t="shared" si="171"/>
        <v>25.3</v>
      </c>
      <c r="P5494" s="276">
        <f>IF(O5494&lt;($G$6-1),Lähteandmed!$E$45*1.2*1.005*(($G$6-1)-O5494),0)</f>
        <v>0</v>
      </c>
    </row>
    <row r="5495" spans="2:16">
      <c r="B5495" s="113">
        <v>5491</v>
      </c>
      <c r="C5495" s="113">
        <v>23.1</v>
      </c>
      <c r="D5495" s="276" t="str">
        <f t="shared" si="170"/>
        <v>0</v>
      </c>
      <c r="L5495" s="114">
        <f>IF(C5495&lt;$G$6,Lähteandmed!$E$45*1.2*1.005*($G$6-O5495),0)</f>
        <v>0</v>
      </c>
      <c r="M5495" s="276" t="str">
        <f>IF(($G$4-Lähteandmed!$H$45*(Kraadpäevad!$G$4-Kraadpäevad!C5495))&gt;Lähteandmed!$I$45,($G$4-Lähteandmed!$H$45*(Kraadpäevad!$G$4-Kraadpäevad!C5495)),Lähteandmed!$I$45)</f>
        <v/>
      </c>
      <c r="N5495" s="114">
        <f>IFERROR(($G$4-M5495)/($G$4-C5495),Lähteandmed!$H$45)</f>
        <v>0</v>
      </c>
      <c r="O5495" s="276">
        <f t="shared" si="171"/>
        <v>23.1</v>
      </c>
      <c r="P5495" s="276">
        <f>IF(O5495&lt;($G$6-1),Lähteandmed!$E$45*1.2*1.005*(($G$6-1)-O5495),0)</f>
        <v>0</v>
      </c>
    </row>
    <row r="5496" spans="2:16">
      <c r="B5496" s="113">
        <v>5492</v>
      </c>
      <c r="C5496" s="113">
        <v>20.8</v>
      </c>
      <c r="D5496" s="276" t="str">
        <f t="shared" si="170"/>
        <v>0</v>
      </c>
      <c r="L5496" s="114">
        <f>IF(C5496&lt;$G$6,Lähteandmed!$E$45*1.2*1.005*($G$6-O5496),0)</f>
        <v>0</v>
      </c>
      <c r="M5496" s="276" t="str">
        <f>IF(($G$4-Lähteandmed!$H$45*(Kraadpäevad!$G$4-Kraadpäevad!C5496))&gt;Lähteandmed!$I$45,($G$4-Lähteandmed!$H$45*(Kraadpäevad!$G$4-Kraadpäevad!C5496)),Lähteandmed!$I$45)</f>
        <v/>
      </c>
      <c r="N5496" s="114">
        <f>IFERROR(($G$4-M5496)/($G$4-C5496),Lähteandmed!$H$45)</f>
        <v>0</v>
      </c>
      <c r="O5496" s="276">
        <f t="shared" si="171"/>
        <v>20.8</v>
      </c>
      <c r="P5496" s="276">
        <f>IF(O5496&lt;($G$6-1),Lähteandmed!$E$45*1.2*1.005*(($G$6-1)-O5496),0)</f>
        <v>0</v>
      </c>
    </row>
    <row r="5497" spans="2:16">
      <c r="B5497" s="113">
        <v>5493</v>
      </c>
      <c r="C5497" s="113">
        <v>18.600000000000001</v>
      </c>
      <c r="D5497" s="276" t="str">
        <f t="shared" si="170"/>
        <v>0</v>
      </c>
      <c r="L5497" s="114">
        <f>IF(C5497&lt;$G$6,Lähteandmed!$E$45*1.2*1.005*($G$6-O5497),0)</f>
        <v>0</v>
      </c>
      <c r="M5497" s="276" t="str">
        <f>IF(($G$4-Lähteandmed!$H$45*(Kraadpäevad!$G$4-Kraadpäevad!C5497))&gt;Lähteandmed!$I$45,($G$4-Lähteandmed!$H$45*(Kraadpäevad!$G$4-Kraadpäevad!C5497)),Lähteandmed!$I$45)</f>
        <v/>
      </c>
      <c r="N5497" s="114">
        <f>IFERROR(($G$4-M5497)/($G$4-C5497),Lähteandmed!$H$45)</f>
        <v>0</v>
      </c>
      <c r="O5497" s="276">
        <f t="shared" si="171"/>
        <v>18.600000000000001</v>
      </c>
      <c r="P5497" s="276">
        <f>IF(O5497&lt;($G$6-1),Lähteandmed!$E$45*1.2*1.005*(($G$6-1)-O5497),0)</f>
        <v>0</v>
      </c>
    </row>
    <row r="5498" spans="2:16">
      <c r="B5498" s="113">
        <v>5494</v>
      </c>
      <c r="C5498" s="113">
        <v>18.8</v>
      </c>
      <c r="D5498" s="276" t="str">
        <f t="shared" si="170"/>
        <v>0</v>
      </c>
      <c r="L5498" s="114">
        <f>IF(C5498&lt;$G$6,Lähteandmed!$E$45*1.2*1.005*($G$6-O5498),0)</f>
        <v>0</v>
      </c>
      <c r="M5498" s="276" t="str">
        <f>IF(($G$4-Lähteandmed!$H$45*(Kraadpäevad!$G$4-Kraadpäevad!C5498))&gt;Lähteandmed!$I$45,($G$4-Lähteandmed!$H$45*(Kraadpäevad!$G$4-Kraadpäevad!C5498)),Lähteandmed!$I$45)</f>
        <v/>
      </c>
      <c r="N5498" s="114">
        <f>IFERROR(($G$4-M5498)/($G$4-C5498),Lähteandmed!$H$45)</f>
        <v>0</v>
      </c>
      <c r="O5498" s="276">
        <f t="shared" si="171"/>
        <v>18.8</v>
      </c>
      <c r="P5498" s="276">
        <f>IF(O5498&lt;($G$6-1),Lähteandmed!$E$45*1.2*1.005*(($G$6-1)-O5498),0)</f>
        <v>0</v>
      </c>
    </row>
    <row r="5499" spans="2:16">
      <c r="B5499" s="113">
        <v>5495</v>
      </c>
      <c r="C5499" s="113">
        <v>18.899999999999999</v>
      </c>
      <c r="D5499" s="276" t="str">
        <f t="shared" si="170"/>
        <v>0</v>
      </c>
      <c r="L5499" s="114">
        <f>IF(C5499&lt;$G$6,Lähteandmed!$E$45*1.2*1.005*($G$6-O5499),0)</f>
        <v>0</v>
      </c>
      <c r="M5499" s="276" t="str">
        <f>IF(($G$4-Lähteandmed!$H$45*(Kraadpäevad!$G$4-Kraadpäevad!C5499))&gt;Lähteandmed!$I$45,($G$4-Lähteandmed!$H$45*(Kraadpäevad!$G$4-Kraadpäevad!C5499)),Lähteandmed!$I$45)</f>
        <v/>
      </c>
      <c r="N5499" s="114">
        <f>IFERROR(($G$4-M5499)/($G$4-C5499),Lähteandmed!$H$45)</f>
        <v>0</v>
      </c>
      <c r="O5499" s="276">
        <f t="shared" si="171"/>
        <v>18.899999999999999</v>
      </c>
      <c r="P5499" s="276">
        <f>IF(O5499&lt;($G$6-1),Lähteandmed!$E$45*1.2*1.005*(($G$6-1)-O5499),0)</f>
        <v>0</v>
      </c>
    </row>
    <row r="5500" spans="2:16">
      <c r="B5500" s="113">
        <v>5496</v>
      </c>
      <c r="C5500" s="113">
        <v>19.100000000000001</v>
      </c>
      <c r="D5500" s="276" t="str">
        <f t="shared" si="170"/>
        <v>0</v>
      </c>
      <c r="L5500" s="114">
        <f>IF(C5500&lt;$G$6,Lähteandmed!$E$45*1.2*1.005*($G$6-O5500),0)</f>
        <v>0</v>
      </c>
      <c r="M5500" s="276" t="str">
        <f>IF(($G$4-Lähteandmed!$H$45*(Kraadpäevad!$G$4-Kraadpäevad!C5500))&gt;Lähteandmed!$I$45,($G$4-Lähteandmed!$H$45*(Kraadpäevad!$G$4-Kraadpäevad!C5500)),Lähteandmed!$I$45)</f>
        <v/>
      </c>
      <c r="N5500" s="114">
        <f>IFERROR(($G$4-M5500)/($G$4-C5500),Lähteandmed!$H$45)</f>
        <v>0</v>
      </c>
      <c r="O5500" s="276">
        <f t="shared" si="171"/>
        <v>19.100000000000001</v>
      </c>
      <c r="P5500" s="276">
        <f>IF(O5500&lt;($G$6-1),Lähteandmed!$E$45*1.2*1.005*(($G$6-1)-O5500),0)</f>
        <v>0</v>
      </c>
    </row>
    <row r="5501" spans="2:16">
      <c r="B5501" s="113">
        <v>5497</v>
      </c>
      <c r="C5501" s="113">
        <v>17.899999999999999</v>
      </c>
      <c r="D5501" s="276" t="str">
        <f t="shared" si="170"/>
        <v>0</v>
      </c>
      <c r="L5501" s="114">
        <f>IF(C5501&lt;$G$6,Lähteandmed!$E$45*1.2*1.005*($G$6-O5501),0)</f>
        <v>0.17525592000000248</v>
      </c>
      <c r="M5501" s="276" t="str">
        <f>IF(($G$4-Lähteandmed!$H$45*(Kraadpäevad!$G$4-Kraadpäevad!C5501))&gt;Lähteandmed!$I$45,($G$4-Lähteandmed!$H$45*(Kraadpäevad!$G$4-Kraadpäevad!C5501)),Lähteandmed!$I$45)</f>
        <v/>
      </c>
      <c r="N5501" s="114">
        <f>IFERROR(($G$4-M5501)/($G$4-C5501),Lähteandmed!$H$45)</f>
        <v>0</v>
      </c>
      <c r="O5501" s="276">
        <f t="shared" si="171"/>
        <v>17.899999999999999</v>
      </c>
      <c r="P5501" s="276">
        <f>IF(O5501&lt;($G$6-1),Lähteandmed!$E$45*1.2*1.005*(($G$6-1)-O5501),0)</f>
        <v>0</v>
      </c>
    </row>
    <row r="5502" spans="2:16">
      <c r="B5502" s="113">
        <v>5498</v>
      </c>
      <c r="C5502" s="113">
        <v>16.8</v>
      </c>
      <c r="D5502" s="276" t="str">
        <f t="shared" si="170"/>
        <v>0</v>
      </c>
      <c r="L5502" s="114">
        <f>IF(C5502&lt;$G$6,Lähteandmed!$E$45*1.2*1.005*($G$6-O5502),0)</f>
        <v>2.1030710399999988</v>
      </c>
      <c r="M5502" s="276" t="str">
        <f>IF(($G$4-Lähteandmed!$H$45*(Kraadpäevad!$G$4-Kraadpäevad!C5502))&gt;Lähteandmed!$I$45,($G$4-Lähteandmed!$H$45*(Kraadpäevad!$G$4-Kraadpäevad!C5502)),Lähteandmed!$I$45)</f>
        <v/>
      </c>
      <c r="N5502" s="114">
        <f>IFERROR(($G$4-M5502)/($G$4-C5502),Lähteandmed!$H$45)</f>
        <v>0</v>
      </c>
      <c r="O5502" s="276">
        <f t="shared" si="171"/>
        <v>16.8</v>
      </c>
      <c r="P5502" s="276">
        <f>IF(O5502&lt;($G$6-1),Lähteandmed!$E$45*1.2*1.005*(($G$6-1)-O5502),0)</f>
        <v>0.35051183999999874</v>
      </c>
    </row>
    <row r="5503" spans="2:16">
      <c r="B5503" s="113">
        <v>5499</v>
      </c>
      <c r="C5503" s="113">
        <v>15.6</v>
      </c>
      <c r="D5503" s="276" t="str">
        <f t="shared" si="170"/>
        <v>0</v>
      </c>
      <c r="L5503" s="114">
        <f>IF(C5503&lt;$G$6,Lähteandmed!$E$45*1.2*1.005*($G$6-O5503),0)</f>
        <v>4.2061420800000002</v>
      </c>
      <c r="M5503" s="276" t="str">
        <f>IF(($G$4-Lähteandmed!$H$45*(Kraadpäevad!$G$4-Kraadpäevad!C5503))&gt;Lähteandmed!$I$45,($G$4-Lähteandmed!$H$45*(Kraadpäevad!$G$4-Kraadpäevad!C5503)),Lähteandmed!$I$45)</f>
        <v/>
      </c>
      <c r="N5503" s="114">
        <f>IFERROR(($G$4-M5503)/($G$4-C5503),Lähteandmed!$H$45)</f>
        <v>0</v>
      </c>
      <c r="O5503" s="276">
        <f t="shared" si="171"/>
        <v>15.6</v>
      </c>
      <c r="P5503" s="276">
        <f>IF(O5503&lt;($G$6-1),Lähteandmed!$E$45*1.2*1.005*(($G$6-1)-O5503),0)</f>
        <v>2.4535828800000004</v>
      </c>
    </row>
    <row r="5504" spans="2:16">
      <c r="B5504" s="113">
        <v>5500</v>
      </c>
      <c r="C5504" s="113">
        <v>16.399999999999999</v>
      </c>
      <c r="D5504" s="276" t="str">
        <f t="shared" si="170"/>
        <v>0</v>
      </c>
      <c r="L5504" s="114">
        <f>IF(C5504&lt;$G$6,Lähteandmed!$E$45*1.2*1.005*($G$6-O5504),0)</f>
        <v>2.8040947200000024</v>
      </c>
      <c r="M5504" s="276" t="str">
        <f>IF(($G$4-Lähteandmed!$H$45*(Kraadpäevad!$G$4-Kraadpäevad!C5504))&gt;Lähteandmed!$I$45,($G$4-Lähteandmed!$H$45*(Kraadpäevad!$G$4-Kraadpäevad!C5504)),Lähteandmed!$I$45)</f>
        <v/>
      </c>
      <c r="N5504" s="114">
        <f>IFERROR(($G$4-M5504)/($G$4-C5504),Lähteandmed!$H$45)</f>
        <v>0</v>
      </c>
      <c r="O5504" s="276">
        <f t="shared" si="171"/>
        <v>16.399999999999999</v>
      </c>
      <c r="P5504" s="276">
        <f>IF(O5504&lt;($G$6-1),Lähteandmed!$E$45*1.2*1.005*(($G$6-1)-O5504),0)</f>
        <v>1.0515355200000025</v>
      </c>
    </row>
    <row r="5505" spans="2:16">
      <c r="B5505" s="113">
        <v>5501</v>
      </c>
      <c r="C5505" s="113">
        <v>17.100000000000001</v>
      </c>
      <c r="D5505" s="276" t="str">
        <f t="shared" si="170"/>
        <v>0</v>
      </c>
      <c r="L5505" s="114">
        <f>IF(C5505&lt;$G$6,Lähteandmed!$E$45*1.2*1.005*($G$6-O5505),0)</f>
        <v>1.5773032799999973</v>
      </c>
      <c r="M5505" s="276" t="str">
        <f>IF(($G$4-Lähteandmed!$H$45*(Kraadpäevad!$G$4-Kraadpäevad!C5505))&gt;Lähteandmed!$I$45,($G$4-Lähteandmed!$H$45*(Kraadpäevad!$G$4-Kraadpäevad!C5505)),Lähteandmed!$I$45)</f>
        <v/>
      </c>
      <c r="N5505" s="114">
        <f>IFERROR(($G$4-M5505)/($G$4-C5505),Lähteandmed!$H$45)</f>
        <v>0</v>
      </c>
      <c r="O5505" s="276">
        <f t="shared" si="171"/>
        <v>17.100000000000001</v>
      </c>
      <c r="P5505" s="276">
        <f>IF(O5505&lt;($G$6-1),Lähteandmed!$E$45*1.2*1.005*(($G$6-1)-O5505),0)</f>
        <v>0</v>
      </c>
    </row>
    <row r="5506" spans="2:16">
      <c r="B5506" s="113">
        <v>5502</v>
      </c>
      <c r="C5506" s="113">
        <v>17.899999999999999</v>
      </c>
      <c r="D5506" s="276" t="str">
        <f t="shared" si="170"/>
        <v>0</v>
      </c>
      <c r="L5506" s="114">
        <f>IF(C5506&lt;$G$6,Lähteandmed!$E$45*1.2*1.005*($G$6-O5506),0)</f>
        <v>0.17525592000000248</v>
      </c>
      <c r="M5506" s="276" t="str">
        <f>IF(($G$4-Lähteandmed!$H$45*(Kraadpäevad!$G$4-Kraadpäevad!C5506))&gt;Lähteandmed!$I$45,($G$4-Lähteandmed!$H$45*(Kraadpäevad!$G$4-Kraadpäevad!C5506)),Lähteandmed!$I$45)</f>
        <v/>
      </c>
      <c r="N5506" s="114">
        <f>IFERROR(($G$4-M5506)/($G$4-C5506),Lähteandmed!$H$45)</f>
        <v>0</v>
      </c>
      <c r="O5506" s="276">
        <f t="shared" si="171"/>
        <v>17.899999999999999</v>
      </c>
      <c r="P5506" s="276">
        <f>IF(O5506&lt;($G$6-1),Lähteandmed!$E$45*1.2*1.005*(($G$6-1)-O5506),0)</f>
        <v>0</v>
      </c>
    </row>
    <row r="5507" spans="2:16">
      <c r="B5507" s="113">
        <v>5503</v>
      </c>
      <c r="C5507" s="113">
        <v>17.899999999999999</v>
      </c>
      <c r="D5507" s="276" t="str">
        <f t="shared" si="170"/>
        <v>0</v>
      </c>
      <c r="L5507" s="114">
        <f>IF(C5507&lt;$G$6,Lähteandmed!$E$45*1.2*1.005*($G$6-O5507),0)</f>
        <v>0.17525592000000248</v>
      </c>
      <c r="M5507" s="276" t="str">
        <f>IF(($G$4-Lähteandmed!$H$45*(Kraadpäevad!$G$4-Kraadpäevad!C5507))&gt;Lähteandmed!$I$45,($G$4-Lähteandmed!$H$45*(Kraadpäevad!$G$4-Kraadpäevad!C5507)),Lähteandmed!$I$45)</f>
        <v/>
      </c>
      <c r="N5507" s="114">
        <f>IFERROR(($G$4-M5507)/($G$4-C5507),Lähteandmed!$H$45)</f>
        <v>0</v>
      </c>
      <c r="O5507" s="276">
        <f t="shared" si="171"/>
        <v>17.899999999999999</v>
      </c>
      <c r="P5507" s="276">
        <f>IF(O5507&lt;($G$6-1),Lähteandmed!$E$45*1.2*1.005*(($G$6-1)-O5507),0)</f>
        <v>0</v>
      </c>
    </row>
    <row r="5508" spans="2:16">
      <c r="B5508" s="113">
        <v>5504</v>
      </c>
      <c r="C5508" s="113">
        <v>18</v>
      </c>
      <c r="D5508" s="276" t="str">
        <f t="shared" ref="D5508:D5571" si="172">IFERROR(IF($G$5-C5508&gt;0,$G$5-C5508,"0"),0)</f>
        <v>0</v>
      </c>
      <c r="L5508" s="114">
        <f>IF(C5508&lt;$G$6,Lähteandmed!$E$45*1.2*1.005*($G$6-O5508),0)</f>
        <v>0</v>
      </c>
      <c r="M5508" s="276" t="str">
        <f>IF(($G$4-Lähteandmed!$H$45*(Kraadpäevad!$G$4-Kraadpäevad!C5508))&gt;Lähteandmed!$I$45,($G$4-Lähteandmed!$H$45*(Kraadpäevad!$G$4-Kraadpäevad!C5508)),Lähteandmed!$I$45)</f>
        <v/>
      </c>
      <c r="N5508" s="114">
        <f>IFERROR(($G$4-M5508)/($G$4-C5508),Lähteandmed!$H$45)</f>
        <v>0</v>
      </c>
      <c r="O5508" s="276">
        <f t="shared" ref="O5508:O5571" si="173">N5508*($G$4-C5508)+C5508</f>
        <v>18</v>
      </c>
      <c r="P5508" s="276">
        <f>IF(O5508&lt;($G$6-1),Lähteandmed!$E$45*1.2*1.005*(($G$6-1)-O5508),0)</f>
        <v>0</v>
      </c>
    </row>
    <row r="5509" spans="2:16">
      <c r="B5509" s="113">
        <v>5505</v>
      </c>
      <c r="C5509" s="113">
        <v>18</v>
      </c>
      <c r="D5509" s="276" t="str">
        <f t="shared" si="172"/>
        <v>0</v>
      </c>
      <c r="L5509" s="114">
        <f>IF(C5509&lt;$G$6,Lähteandmed!$E$45*1.2*1.005*($G$6-O5509),0)</f>
        <v>0</v>
      </c>
      <c r="M5509" s="276" t="str">
        <f>IF(($G$4-Lähteandmed!$H$45*(Kraadpäevad!$G$4-Kraadpäevad!C5509))&gt;Lähteandmed!$I$45,($G$4-Lähteandmed!$H$45*(Kraadpäevad!$G$4-Kraadpäevad!C5509)),Lähteandmed!$I$45)</f>
        <v/>
      </c>
      <c r="N5509" s="114">
        <f>IFERROR(($G$4-M5509)/($G$4-C5509),Lähteandmed!$H$45)</f>
        <v>0</v>
      </c>
      <c r="O5509" s="276">
        <f t="shared" si="173"/>
        <v>18</v>
      </c>
      <c r="P5509" s="276">
        <f>IF(O5509&lt;($G$6-1),Lähteandmed!$E$45*1.2*1.005*(($G$6-1)-O5509),0)</f>
        <v>0</v>
      </c>
    </row>
    <row r="5510" spans="2:16">
      <c r="B5510" s="113">
        <v>5506</v>
      </c>
      <c r="C5510" s="113">
        <v>17.100000000000001</v>
      </c>
      <c r="D5510" s="276" t="str">
        <f t="shared" si="172"/>
        <v>0</v>
      </c>
      <c r="L5510" s="114">
        <f>IF(C5510&lt;$G$6,Lähteandmed!$E$45*1.2*1.005*($G$6-O5510),0)</f>
        <v>1.5773032799999973</v>
      </c>
      <c r="M5510" s="276" t="str">
        <f>IF(($G$4-Lähteandmed!$H$45*(Kraadpäevad!$G$4-Kraadpäevad!C5510))&gt;Lähteandmed!$I$45,($G$4-Lähteandmed!$H$45*(Kraadpäevad!$G$4-Kraadpäevad!C5510)),Lähteandmed!$I$45)</f>
        <v/>
      </c>
      <c r="N5510" s="114">
        <f>IFERROR(($G$4-M5510)/($G$4-C5510),Lähteandmed!$H$45)</f>
        <v>0</v>
      </c>
      <c r="O5510" s="276">
        <f t="shared" si="173"/>
        <v>17.100000000000001</v>
      </c>
      <c r="P5510" s="276">
        <f>IF(O5510&lt;($G$6-1),Lähteandmed!$E$45*1.2*1.005*(($G$6-1)-O5510),0)</f>
        <v>0</v>
      </c>
    </row>
    <row r="5511" spans="2:16">
      <c r="B5511" s="113">
        <v>5507</v>
      </c>
      <c r="C5511" s="113">
        <v>16.2</v>
      </c>
      <c r="D5511" s="276" t="str">
        <f t="shared" si="172"/>
        <v>0</v>
      </c>
      <c r="L5511" s="114">
        <f>IF(C5511&lt;$G$6,Lähteandmed!$E$45*1.2*1.005*($G$6-O5511),0)</f>
        <v>3.1546065600000008</v>
      </c>
      <c r="M5511" s="276" t="str">
        <f>IF(($G$4-Lähteandmed!$H$45*(Kraadpäevad!$G$4-Kraadpäevad!C5511))&gt;Lähteandmed!$I$45,($G$4-Lähteandmed!$H$45*(Kraadpäevad!$G$4-Kraadpäevad!C5511)),Lähteandmed!$I$45)</f>
        <v/>
      </c>
      <c r="N5511" s="114">
        <f>IFERROR(($G$4-M5511)/($G$4-C5511),Lähteandmed!$H$45)</f>
        <v>0</v>
      </c>
      <c r="O5511" s="276">
        <f t="shared" si="173"/>
        <v>16.2</v>
      </c>
      <c r="P5511" s="276">
        <f>IF(O5511&lt;($G$6-1),Lähteandmed!$E$45*1.2*1.005*(($G$6-1)-O5511),0)</f>
        <v>1.4020473600000012</v>
      </c>
    </row>
    <row r="5512" spans="2:16">
      <c r="B5512" s="113">
        <v>5508</v>
      </c>
      <c r="C5512" s="113">
        <v>15.3</v>
      </c>
      <c r="D5512" s="276" t="str">
        <f t="shared" si="172"/>
        <v>0</v>
      </c>
      <c r="L5512" s="114">
        <f>IF(C5512&lt;$G$6,Lähteandmed!$E$45*1.2*1.005*($G$6-O5512),0)</f>
        <v>4.7319098399999984</v>
      </c>
      <c r="M5512" s="276" t="str">
        <f>IF(($G$4-Lähteandmed!$H$45*(Kraadpäevad!$G$4-Kraadpäevad!C5512))&gt;Lähteandmed!$I$45,($G$4-Lähteandmed!$H$45*(Kraadpäevad!$G$4-Kraadpäevad!C5512)),Lähteandmed!$I$45)</f>
        <v/>
      </c>
      <c r="N5512" s="114">
        <f>IFERROR(($G$4-M5512)/($G$4-C5512),Lähteandmed!$H$45)</f>
        <v>0</v>
      </c>
      <c r="O5512" s="276">
        <f t="shared" si="173"/>
        <v>15.3</v>
      </c>
      <c r="P5512" s="276">
        <f>IF(O5512&lt;($G$6-1),Lähteandmed!$E$45*1.2*1.005*(($G$6-1)-O5512),0)</f>
        <v>2.9793506399999985</v>
      </c>
    </row>
    <row r="5513" spans="2:16">
      <c r="B5513" s="113">
        <v>5509</v>
      </c>
      <c r="C5513" s="113">
        <v>15</v>
      </c>
      <c r="D5513" s="276" t="str">
        <f t="shared" si="172"/>
        <v>0</v>
      </c>
      <c r="L5513" s="114">
        <f>IF(C5513&lt;$G$6,Lähteandmed!$E$45*1.2*1.005*($G$6-O5513),0)</f>
        <v>5.2576775999999992</v>
      </c>
      <c r="M5513" s="276" t="str">
        <f>IF(($G$4-Lähteandmed!$H$45*(Kraadpäevad!$G$4-Kraadpäevad!C5513))&gt;Lähteandmed!$I$45,($G$4-Lähteandmed!$H$45*(Kraadpäevad!$G$4-Kraadpäevad!C5513)),Lähteandmed!$I$45)</f>
        <v/>
      </c>
      <c r="N5513" s="114">
        <f>IFERROR(($G$4-M5513)/($G$4-C5513),Lähteandmed!$H$45)</f>
        <v>0</v>
      </c>
      <c r="O5513" s="276">
        <f t="shared" si="173"/>
        <v>15</v>
      </c>
      <c r="P5513" s="276">
        <f>IF(O5513&lt;($G$6-1),Lähteandmed!$E$45*1.2*1.005*(($G$6-1)-O5513),0)</f>
        <v>3.5051183999999997</v>
      </c>
    </row>
    <row r="5514" spans="2:16">
      <c r="B5514" s="113">
        <v>5510</v>
      </c>
      <c r="C5514" s="113">
        <v>14.7</v>
      </c>
      <c r="D5514" s="276" t="str">
        <f t="shared" si="172"/>
        <v>0</v>
      </c>
      <c r="L5514" s="114">
        <f>IF(C5514&lt;$G$6,Lähteandmed!$E$45*1.2*1.005*($G$6-O5514),0)</f>
        <v>5.7834453600000009</v>
      </c>
      <c r="M5514" s="276" t="str">
        <f>IF(($G$4-Lähteandmed!$H$45*(Kraadpäevad!$G$4-Kraadpäevad!C5514))&gt;Lähteandmed!$I$45,($G$4-Lähteandmed!$H$45*(Kraadpäevad!$G$4-Kraadpäevad!C5514)),Lähteandmed!$I$45)</f>
        <v/>
      </c>
      <c r="N5514" s="114">
        <f>IFERROR(($G$4-M5514)/($G$4-C5514),Lähteandmed!$H$45)</f>
        <v>0</v>
      </c>
      <c r="O5514" s="276">
        <f t="shared" si="173"/>
        <v>14.7</v>
      </c>
      <c r="P5514" s="276">
        <f>IF(O5514&lt;($G$6-1),Lähteandmed!$E$45*1.2*1.005*(($G$6-1)-O5514),0)</f>
        <v>4.0308861600000006</v>
      </c>
    </row>
    <row r="5515" spans="2:16">
      <c r="B5515" s="113">
        <v>5511</v>
      </c>
      <c r="C5515" s="113">
        <v>14.4</v>
      </c>
      <c r="D5515" s="276" t="str">
        <f t="shared" si="172"/>
        <v>0</v>
      </c>
      <c r="L5515" s="114">
        <f>IF(C5515&lt;$G$6,Lähteandmed!$E$45*1.2*1.005*($G$6-O5515),0)</f>
        <v>6.309213119999999</v>
      </c>
      <c r="M5515" s="276" t="str">
        <f>IF(($G$4-Lähteandmed!$H$45*(Kraadpäevad!$G$4-Kraadpäevad!C5515))&gt;Lähteandmed!$I$45,($G$4-Lähteandmed!$H$45*(Kraadpäevad!$G$4-Kraadpäevad!C5515)),Lähteandmed!$I$45)</f>
        <v/>
      </c>
      <c r="N5515" s="114">
        <f>IFERROR(($G$4-M5515)/($G$4-C5515),Lähteandmed!$H$45)</f>
        <v>0</v>
      </c>
      <c r="O5515" s="276">
        <f t="shared" si="173"/>
        <v>14.4</v>
      </c>
      <c r="P5515" s="276">
        <f>IF(O5515&lt;($G$6-1),Lähteandmed!$E$45*1.2*1.005*(($G$6-1)-O5515),0)</f>
        <v>4.5566539199999987</v>
      </c>
    </row>
    <row r="5516" spans="2:16">
      <c r="B5516" s="113">
        <v>5512</v>
      </c>
      <c r="C5516" s="113">
        <v>14.5</v>
      </c>
      <c r="D5516" s="276" t="str">
        <f t="shared" si="172"/>
        <v>0</v>
      </c>
      <c r="L5516" s="114">
        <f>IF(C5516&lt;$G$6,Lähteandmed!$E$45*1.2*1.005*($G$6-O5516),0)</f>
        <v>6.1339571999999993</v>
      </c>
      <c r="M5516" s="276" t="str">
        <f>IF(($G$4-Lähteandmed!$H$45*(Kraadpäevad!$G$4-Kraadpäevad!C5516))&gt;Lähteandmed!$I$45,($G$4-Lähteandmed!$H$45*(Kraadpäevad!$G$4-Kraadpäevad!C5516)),Lähteandmed!$I$45)</f>
        <v/>
      </c>
      <c r="N5516" s="114">
        <f>IFERROR(($G$4-M5516)/($G$4-C5516),Lähteandmed!$H$45)</f>
        <v>0</v>
      </c>
      <c r="O5516" s="276">
        <f t="shared" si="173"/>
        <v>14.5</v>
      </c>
      <c r="P5516" s="276">
        <f>IF(O5516&lt;($G$6-1),Lähteandmed!$E$45*1.2*1.005*(($G$6-1)-O5516),0)</f>
        <v>4.3813979999999999</v>
      </c>
    </row>
    <row r="5517" spans="2:16">
      <c r="B5517" s="113">
        <v>5513</v>
      </c>
      <c r="C5517" s="113">
        <v>14.5</v>
      </c>
      <c r="D5517" s="276" t="str">
        <f t="shared" si="172"/>
        <v>0</v>
      </c>
      <c r="L5517" s="114">
        <f>IF(C5517&lt;$G$6,Lähteandmed!$E$45*1.2*1.005*($G$6-O5517),0)</f>
        <v>6.1339571999999993</v>
      </c>
      <c r="M5517" s="276" t="str">
        <f>IF(($G$4-Lähteandmed!$H$45*(Kraadpäevad!$G$4-Kraadpäevad!C5517))&gt;Lähteandmed!$I$45,($G$4-Lähteandmed!$H$45*(Kraadpäevad!$G$4-Kraadpäevad!C5517)),Lähteandmed!$I$45)</f>
        <v/>
      </c>
      <c r="N5517" s="114">
        <f>IFERROR(($G$4-M5517)/($G$4-C5517),Lähteandmed!$H$45)</f>
        <v>0</v>
      </c>
      <c r="O5517" s="276">
        <f t="shared" si="173"/>
        <v>14.5</v>
      </c>
      <c r="P5517" s="276">
        <f>IF(O5517&lt;($G$6-1),Lähteandmed!$E$45*1.2*1.005*(($G$6-1)-O5517),0)</f>
        <v>4.3813979999999999</v>
      </c>
    </row>
    <row r="5518" spans="2:16">
      <c r="B5518" s="113">
        <v>5514</v>
      </c>
      <c r="C5518" s="113">
        <v>14.6</v>
      </c>
      <c r="D5518" s="276" t="str">
        <f t="shared" si="172"/>
        <v>0</v>
      </c>
      <c r="L5518" s="114">
        <f>IF(C5518&lt;$G$6,Lähteandmed!$E$45*1.2*1.005*($G$6-O5518),0)</f>
        <v>5.9587012800000005</v>
      </c>
      <c r="M5518" s="276" t="str">
        <f>IF(($G$4-Lähteandmed!$H$45*(Kraadpäevad!$G$4-Kraadpäevad!C5518))&gt;Lähteandmed!$I$45,($G$4-Lähteandmed!$H$45*(Kraadpäevad!$G$4-Kraadpäevad!C5518)),Lähteandmed!$I$45)</f>
        <v/>
      </c>
      <c r="N5518" s="114">
        <f>IFERROR(($G$4-M5518)/($G$4-C5518),Lähteandmed!$H$45)</f>
        <v>0</v>
      </c>
      <c r="O5518" s="276">
        <f t="shared" si="173"/>
        <v>14.6</v>
      </c>
      <c r="P5518" s="276">
        <f>IF(O5518&lt;($G$6-1),Lähteandmed!$E$45*1.2*1.005*(($G$6-1)-O5518),0)</f>
        <v>4.2061420800000002</v>
      </c>
    </row>
    <row r="5519" spans="2:16">
      <c r="B5519" s="113">
        <v>5515</v>
      </c>
      <c r="C5519" s="113">
        <v>14.4</v>
      </c>
      <c r="D5519" s="276" t="str">
        <f t="shared" si="172"/>
        <v>0</v>
      </c>
      <c r="L5519" s="114">
        <f>IF(C5519&lt;$G$6,Lähteandmed!$E$45*1.2*1.005*($G$6-O5519),0)</f>
        <v>6.309213119999999</v>
      </c>
      <c r="M5519" s="276" t="str">
        <f>IF(($G$4-Lähteandmed!$H$45*(Kraadpäevad!$G$4-Kraadpäevad!C5519))&gt;Lähteandmed!$I$45,($G$4-Lähteandmed!$H$45*(Kraadpäevad!$G$4-Kraadpäevad!C5519)),Lähteandmed!$I$45)</f>
        <v/>
      </c>
      <c r="N5519" s="114">
        <f>IFERROR(($G$4-M5519)/($G$4-C5519),Lähteandmed!$H$45)</f>
        <v>0</v>
      </c>
      <c r="O5519" s="276">
        <f t="shared" si="173"/>
        <v>14.4</v>
      </c>
      <c r="P5519" s="276">
        <f>IF(O5519&lt;($G$6-1),Lähteandmed!$E$45*1.2*1.005*(($G$6-1)-O5519),0)</f>
        <v>4.5566539199999987</v>
      </c>
    </row>
    <row r="5520" spans="2:16">
      <c r="B5520" s="113">
        <v>5516</v>
      </c>
      <c r="C5520" s="113">
        <v>14.3</v>
      </c>
      <c r="D5520" s="276" t="str">
        <f t="shared" si="172"/>
        <v>0</v>
      </c>
      <c r="L5520" s="114">
        <f>IF(C5520&lt;$G$6,Lähteandmed!$E$45*1.2*1.005*($G$6-O5520),0)</f>
        <v>6.4844690399999987</v>
      </c>
      <c r="M5520" s="276" t="str">
        <f>IF(($G$4-Lähteandmed!$H$45*(Kraadpäevad!$G$4-Kraadpäevad!C5520))&gt;Lähteandmed!$I$45,($G$4-Lähteandmed!$H$45*(Kraadpäevad!$G$4-Kraadpäevad!C5520)),Lähteandmed!$I$45)</f>
        <v/>
      </c>
      <c r="N5520" s="114">
        <f>IFERROR(($G$4-M5520)/($G$4-C5520),Lähteandmed!$H$45)</f>
        <v>0</v>
      </c>
      <c r="O5520" s="276">
        <f t="shared" si="173"/>
        <v>14.3</v>
      </c>
      <c r="P5520" s="276">
        <f>IF(O5520&lt;($G$6-1),Lähteandmed!$E$45*1.2*1.005*(($G$6-1)-O5520),0)</f>
        <v>4.7319098399999984</v>
      </c>
    </row>
    <row r="5521" spans="2:16">
      <c r="B5521" s="113">
        <v>5517</v>
      </c>
      <c r="C5521" s="113">
        <v>14.1</v>
      </c>
      <c r="D5521" s="276" t="str">
        <f t="shared" si="172"/>
        <v>0</v>
      </c>
      <c r="L5521" s="114">
        <f>IF(C5521&lt;$G$6,Lähteandmed!$E$45*1.2*1.005*($G$6-O5521),0)</f>
        <v>6.8349808799999998</v>
      </c>
      <c r="M5521" s="276" t="str">
        <f>IF(($G$4-Lähteandmed!$H$45*(Kraadpäevad!$G$4-Kraadpäevad!C5521))&gt;Lähteandmed!$I$45,($G$4-Lähteandmed!$H$45*(Kraadpäevad!$G$4-Kraadpäevad!C5521)),Lähteandmed!$I$45)</f>
        <v/>
      </c>
      <c r="N5521" s="114">
        <f>IFERROR(($G$4-M5521)/($G$4-C5521),Lähteandmed!$H$45)</f>
        <v>0</v>
      </c>
      <c r="O5521" s="276">
        <f t="shared" si="173"/>
        <v>14.1</v>
      </c>
      <c r="P5521" s="276">
        <f>IF(O5521&lt;($G$6-1),Lähteandmed!$E$45*1.2*1.005*(($G$6-1)-O5521),0)</f>
        <v>5.0824216800000004</v>
      </c>
    </row>
    <row r="5522" spans="2:16">
      <c r="B5522" s="113">
        <v>5518</v>
      </c>
      <c r="C5522" s="113">
        <v>13.9</v>
      </c>
      <c r="D5522" s="276" t="str">
        <f t="shared" si="172"/>
        <v>0</v>
      </c>
      <c r="L5522" s="114">
        <f>IF(C5522&lt;$G$6,Lähteandmed!$E$45*1.2*1.005*($G$6-O5522),0)</f>
        <v>7.1854927199999992</v>
      </c>
      <c r="M5522" s="276" t="str">
        <f>IF(($G$4-Lähteandmed!$H$45*(Kraadpäevad!$G$4-Kraadpäevad!C5522))&gt;Lähteandmed!$I$45,($G$4-Lähteandmed!$H$45*(Kraadpäevad!$G$4-Kraadpäevad!C5522)),Lähteandmed!$I$45)</f>
        <v/>
      </c>
      <c r="N5522" s="114">
        <f>IFERROR(($G$4-M5522)/($G$4-C5522),Lähteandmed!$H$45)</f>
        <v>0</v>
      </c>
      <c r="O5522" s="276">
        <f t="shared" si="173"/>
        <v>13.9</v>
      </c>
      <c r="P5522" s="276">
        <f>IF(O5522&lt;($G$6-1),Lähteandmed!$E$45*1.2*1.005*(($G$6-1)-O5522),0)</f>
        <v>5.4329335199999989</v>
      </c>
    </row>
    <row r="5523" spans="2:16">
      <c r="B5523" s="113">
        <v>5519</v>
      </c>
      <c r="C5523" s="113">
        <v>13.7</v>
      </c>
      <c r="D5523" s="276" t="str">
        <f t="shared" si="172"/>
        <v>0</v>
      </c>
      <c r="L5523" s="114">
        <f>IF(C5523&lt;$G$6,Lähteandmed!$E$45*1.2*1.005*($G$6-O5523),0)</f>
        <v>7.5360045600000003</v>
      </c>
      <c r="M5523" s="276" t="str">
        <f>IF(($G$4-Lähteandmed!$H$45*(Kraadpäevad!$G$4-Kraadpäevad!C5523))&gt;Lähteandmed!$I$45,($G$4-Lähteandmed!$H$45*(Kraadpäevad!$G$4-Kraadpäevad!C5523)),Lähteandmed!$I$45)</f>
        <v/>
      </c>
      <c r="N5523" s="114">
        <f>IFERROR(($G$4-M5523)/($G$4-C5523),Lähteandmed!$H$45)</f>
        <v>0</v>
      </c>
      <c r="O5523" s="276">
        <f t="shared" si="173"/>
        <v>13.7</v>
      </c>
      <c r="P5523" s="276">
        <f>IF(O5523&lt;($G$6-1),Lähteandmed!$E$45*1.2*1.005*(($G$6-1)-O5523),0)</f>
        <v>5.7834453600000009</v>
      </c>
    </row>
    <row r="5524" spans="2:16">
      <c r="B5524" s="113">
        <v>5520</v>
      </c>
      <c r="C5524" s="113">
        <v>13.5</v>
      </c>
      <c r="D5524" s="276" t="str">
        <f t="shared" si="172"/>
        <v>0</v>
      </c>
      <c r="L5524" s="114">
        <f>IF(C5524&lt;$G$6,Lähteandmed!$E$45*1.2*1.005*($G$6-O5524),0)</f>
        <v>7.8865163999999996</v>
      </c>
      <c r="M5524" s="276" t="str">
        <f>IF(($G$4-Lähteandmed!$H$45*(Kraadpäevad!$G$4-Kraadpäevad!C5524))&gt;Lähteandmed!$I$45,($G$4-Lähteandmed!$H$45*(Kraadpäevad!$G$4-Kraadpäevad!C5524)),Lähteandmed!$I$45)</f>
        <v/>
      </c>
      <c r="N5524" s="114">
        <f>IFERROR(($G$4-M5524)/($G$4-C5524),Lähteandmed!$H$45)</f>
        <v>0</v>
      </c>
      <c r="O5524" s="276">
        <f t="shared" si="173"/>
        <v>13.5</v>
      </c>
      <c r="P5524" s="276">
        <f>IF(O5524&lt;($G$6-1),Lähteandmed!$E$45*1.2*1.005*(($G$6-1)-O5524),0)</f>
        <v>6.1339571999999993</v>
      </c>
    </row>
    <row r="5525" spans="2:16">
      <c r="B5525" s="113">
        <v>5521</v>
      </c>
      <c r="C5525" s="113">
        <v>13</v>
      </c>
      <c r="D5525" s="276" t="str">
        <f t="shared" si="172"/>
        <v>0</v>
      </c>
      <c r="L5525" s="114">
        <f>IF(C5525&lt;$G$6,Lähteandmed!$E$45*1.2*1.005*($G$6-O5525),0)</f>
        <v>8.7627959999999998</v>
      </c>
      <c r="M5525" s="276" t="str">
        <f>IF(($G$4-Lähteandmed!$H$45*(Kraadpäevad!$G$4-Kraadpäevad!C5525))&gt;Lähteandmed!$I$45,($G$4-Lähteandmed!$H$45*(Kraadpäevad!$G$4-Kraadpäevad!C5525)),Lähteandmed!$I$45)</f>
        <v/>
      </c>
      <c r="N5525" s="114">
        <f>IFERROR(($G$4-M5525)/($G$4-C5525),Lähteandmed!$H$45)</f>
        <v>0</v>
      </c>
      <c r="O5525" s="276">
        <f t="shared" si="173"/>
        <v>13</v>
      </c>
      <c r="P5525" s="276">
        <f>IF(O5525&lt;($G$6-1),Lähteandmed!$E$45*1.2*1.005*(($G$6-1)-O5525),0)</f>
        <v>7.0102367999999995</v>
      </c>
    </row>
    <row r="5526" spans="2:16">
      <c r="B5526" s="113">
        <v>5522</v>
      </c>
      <c r="C5526" s="113">
        <v>12.5</v>
      </c>
      <c r="D5526" s="276" t="str">
        <f t="shared" si="172"/>
        <v>0</v>
      </c>
      <c r="L5526" s="114">
        <f>IF(C5526&lt;$G$6,Lähteandmed!$E$45*1.2*1.005*($G$6-O5526),0)</f>
        <v>9.6390756</v>
      </c>
      <c r="M5526" s="276" t="str">
        <f>IF(($G$4-Lähteandmed!$H$45*(Kraadpäevad!$G$4-Kraadpäevad!C5526))&gt;Lähteandmed!$I$45,($G$4-Lähteandmed!$H$45*(Kraadpäevad!$G$4-Kraadpäevad!C5526)),Lähteandmed!$I$45)</f>
        <v/>
      </c>
      <c r="N5526" s="114">
        <f>IFERROR(($G$4-M5526)/($G$4-C5526),Lähteandmed!$H$45)</f>
        <v>0</v>
      </c>
      <c r="O5526" s="276">
        <f t="shared" si="173"/>
        <v>12.5</v>
      </c>
      <c r="P5526" s="276">
        <f>IF(O5526&lt;($G$6-1),Lähteandmed!$E$45*1.2*1.005*(($G$6-1)-O5526),0)</f>
        <v>7.8865163999999996</v>
      </c>
    </row>
    <row r="5527" spans="2:16">
      <c r="B5527" s="113">
        <v>5523</v>
      </c>
      <c r="C5527" s="113">
        <v>12</v>
      </c>
      <c r="D5527" s="276" t="str">
        <f t="shared" si="172"/>
        <v>0</v>
      </c>
      <c r="L5527" s="114">
        <f>IF(C5527&lt;$G$6,Lähteandmed!$E$45*1.2*1.005*($G$6-O5527),0)</f>
        <v>10.515355199999998</v>
      </c>
      <c r="M5527" s="276" t="str">
        <f>IF(($G$4-Lähteandmed!$H$45*(Kraadpäevad!$G$4-Kraadpäevad!C5527))&gt;Lähteandmed!$I$45,($G$4-Lähteandmed!$H$45*(Kraadpäevad!$G$4-Kraadpäevad!C5527)),Lähteandmed!$I$45)</f>
        <v/>
      </c>
      <c r="N5527" s="114">
        <f>IFERROR(($G$4-M5527)/($G$4-C5527),Lähteandmed!$H$45)</f>
        <v>0</v>
      </c>
      <c r="O5527" s="276">
        <f t="shared" si="173"/>
        <v>12</v>
      </c>
      <c r="P5527" s="276">
        <f>IF(O5527&lt;($G$6-1),Lähteandmed!$E$45*1.2*1.005*(($G$6-1)-O5527),0)</f>
        <v>8.7627959999999998</v>
      </c>
    </row>
    <row r="5528" spans="2:16">
      <c r="B5528" s="113">
        <v>5524</v>
      </c>
      <c r="C5528" s="113">
        <v>11.9</v>
      </c>
      <c r="D5528" s="276" t="str">
        <f t="shared" si="172"/>
        <v>0</v>
      </c>
      <c r="L5528" s="114">
        <f>IF(C5528&lt;$G$6,Lähteandmed!$E$45*1.2*1.005*($G$6-O5528),0)</f>
        <v>10.690611119999998</v>
      </c>
      <c r="M5528" s="276" t="str">
        <f>IF(($G$4-Lähteandmed!$H$45*(Kraadpäevad!$G$4-Kraadpäevad!C5528))&gt;Lähteandmed!$I$45,($G$4-Lähteandmed!$H$45*(Kraadpäevad!$G$4-Kraadpäevad!C5528)),Lähteandmed!$I$45)</f>
        <v/>
      </c>
      <c r="N5528" s="114">
        <f>IFERROR(($G$4-M5528)/($G$4-C5528),Lähteandmed!$H$45)</f>
        <v>0</v>
      </c>
      <c r="O5528" s="276">
        <f t="shared" si="173"/>
        <v>11.9</v>
      </c>
      <c r="P5528" s="276">
        <f>IF(O5528&lt;($G$6-1),Lähteandmed!$E$45*1.2*1.005*(($G$6-1)-O5528),0)</f>
        <v>8.9380519199999995</v>
      </c>
    </row>
    <row r="5529" spans="2:16">
      <c r="B5529" s="113">
        <v>5525</v>
      </c>
      <c r="C5529" s="113">
        <v>11.7</v>
      </c>
      <c r="D5529" s="276" t="str">
        <f t="shared" si="172"/>
        <v>0</v>
      </c>
      <c r="L5529" s="114">
        <f>IF(C5529&lt;$G$6,Lähteandmed!$E$45*1.2*1.005*($G$6-O5529),0)</f>
        <v>11.041122960000001</v>
      </c>
      <c r="M5529" s="276" t="str">
        <f>IF(($G$4-Lähteandmed!$H$45*(Kraadpäevad!$G$4-Kraadpäevad!C5529))&gt;Lähteandmed!$I$45,($G$4-Lähteandmed!$H$45*(Kraadpäevad!$G$4-Kraadpäevad!C5529)),Lähteandmed!$I$45)</f>
        <v/>
      </c>
      <c r="N5529" s="114">
        <f>IFERROR(($G$4-M5529)/($G$4-C5529),Lähteandmed!$H$45)</f>
        <v>0</v>
      </c>
      <c r="O5529" s="276">
        <f t="shared" si="173"/>
        <v>11.7</v>
      </c>
      <c r="P5529" s="276">
        <f>IF(O5529&lt;($G$6-1),Lähteandmed!$E$45*1.2*1.005*(($G$6-1)-O5529),0)</f>
        <v>9.2885637600000006</v>
      </c>
    </row>
    <row r="5530" spans="2:16">
      <c r="B5530" s="113">
        <v>5526</v>
      </c>
      <c r="C5530" s="113">
        <v>11.6</v>
      </c>
      <c r="D5530" s="276" t="str">
        <f t="shared" si="172"/>
        <v>0</v>
      </c>
      <c r="L5530" s="114">
        <f>IF(C5530&lt;$G$6,Lähteandmed!$E$45*1.2*1.005*($G$6-O5530),0)</f>
        <v>11.216378880000001</v>
      </c>
      <c r="M5530" s="276" t="str">
        <f>IF(($G$4-Lähteandmed!$H$45*(Kraadpäevad!$G$4-Kraadpäevad!C5530))&gt;Lähteandmed!$I$45,($G$4-Lähteandmed!$H$45*(Kraadpäevad!$G$4-Kraadpäevad!C5530)),Lähteandmed!$I$45)</f>
        <v/>
      </c>
      <c r="N5530" s="114">
        <f>IFERROR(($G$4-M5530)/($G$4-C5530),Lähteandmed!$H$45)</f>
        <v>0</v>
      </c>
      <c r="O5530" s="276">
        <f t="shared" si="173"/>
        <v>11.6</v>
      </c>
      <c r="P5530" s="276">
        <f>IF(O5530&lt;($G$6-1),Lähteandmed!$E$45*1.2*1.005*(($G$6-1)-O5530),0)</f>
        <v>9.4638196800000003</v>
      </c>
    </row>
    <row r="5531" spans="2:16">
      <c r="B5531" s="113">
        <v>5527</v>
      </c>
      <c r="C5531" s="113">
        <v>12.3</v>
      </c>
      <c r="D5531" s="276" t="str">
        <f t="shared" si="172"/>
        <v>0</v>
      </c>
      <c r="L5531" s="114">
        <f>IF(C5531&lt;$G$6,Lähteandmed!$E$45*1.2*1.005*($G$6-O5531),0)</f>
        <v>9.9895874399999975</v>
      </c>
      <c r="M5531" s="276" t="str">
        <f>IF(($G$4-Lähteandmed!$H$45*(Kraadpäevad!$G$4-Kraadpäevad!C5531))&gt;Lähteandmed!$I$45,($G$4-Lähteandmed!$H$45*(Kraadpäevad!$G$4-Kraadpäevad!C5531)),Lähteandmed!$I$45)</f>
        <v/>
      </c>
      <c r="N5531" s="114">
        <f>IFERROR(($G$4-M5531)/($G$4-C5531),Lähteandmed!$H$45)</f>
        <v>0</v>
      </c>
      <c r="O5531" s="276">
        <f t="shared" si="173"/>
        <v>12.3</v>
      </c>
      <c r="P5531" s="276">
        <f>IF(O5531&lt;($G$6-1),Lähteandmed!$E$45*1.2*1.005*(($G$6-1)-O5531),0)</f>
        <v>8.237028239999999</v>
      </c>
    </row>
    <row r="5532" spans="2:16">
      <c r="B5532" s="113">
        <v>5528</v>
      </c>
      <c r="C5532" s="113">
        <v>13</v>
      </c>
      <c r="D5532" s="276" t="str">
        <f t="shared" si="172"/>
        <v>0</v>
      </c>
      <c r="L5532" s="114">
        <f>IF(C5532&lt;$G$6,Lähteandmed!$E$45*1.2*1.005*($G$6-O5532),0)</f>
        <v>8.7627959999999998</v>
      </c>
      <c r="M5532" s="276" t="str">
        <f>IF(($G$4-Lähteandmed!$H$45*(Kraadpäevad!$G$4-Kraadpäevad!C5532))&gt;Lähteandmed!$I$45,($G$4-Lähteandmed!$H$45*(Kraadpäevad!$G$4-Kraadpäevad!C5532)),Lähteandmed!$I$45)</f>
        <v/>
      </c>
      <c r="N5532" s="114">
        <f>IFERROR(($G$4-M5532)/($G$4-C5532),Lähteandmed!$H$45)</f>
        <v>0</v>
      </c>
      <c r="O5532" s="276">
        <f t="shared" si="173"/>
        <v>13</v>
      </c>
      <c r="P5532" s="276">
        <f>IF(O5532&lt;($G$6-1),Lähteandmed!$E$45*1.2*1.005*(($G$6-1)-O5532),0)</f>
        <v>7.0102367999999995</v>
      </c>
    </row>
    <row r="5533" spans="2:16">
      <c r="B5533" s="113">
        <v>5529</v>
      </c>
      <c r="C5533" s="113">
        <v>13.7</v>
      </c>
      <c r="D5533" s="276" t="str">
        <f t="shared" si="172"/>
        <v>0</v>
      </c>
      <c r="L5533" s="114">
        <f>IF(C5533&lt;$G$6,Lähteandmed!$E$45*1.2*1.005*($G$6-O5533),0)</f>
        <v>7.5360045600000003</v>
      </c>
      <c r="M5533" s="276" t="str">
        <f>IF(($G$4-Lähteandmed!$H$45*(Kraadpäevad!$G$4-Kraadpäevad!C5533))&gt;Lähteandmed!$I$45,($G$4-Lähteandmed!$H$45*(Kraadpäevad!$G$4-Kraadpäevad!C5533)),Lähteandmed!$I$45)</f>
        <v/>
      </c>
      <c r="N5533" s="114">
        <f>IFERROR(($G$4-M5533)/($G$4-C5533),Lähteandmed!$H$45)</f>
        <v>0</v>
      </c>
      <c r="O5533" s="276">
        <f t="shared" si="173"/>
        <v>13.7</v>
      </c>
      <c r="P5533" s="276">
        <f>IF(O5533&lt;($G$6-1),Lähteandmed!$E$45*1.2*1.005*(($G$6-1)-O5533),0)</f>
        <v>5.7834453600000009</v>
      </c>
    </row>
    <row r="5534" spans="2:16">
      <c r="B5534" s="113">
        <v>5530</v>
      </c>
      <c r="C5534" s="113">
        <v>15.2</v>
      </c>
      <c r="D5534" s="276" t="str">
        <f t="shared" si="172"/>
        <v>0</v>
      </c>
      <c r="L5534" s="114">
        <f>IF(C5534&lt;$G$6,Lähteandmed!$E$45*1.2*1.005*($G$6-O5534),0)</f>
        <v>4.9071657600000007</v>
      </c>
      <c r="M5534" s="276" t="str">
        <f>IF(($G$4-Lähteandmed!$H$45*(Kraadpäevad!$G$4-Kraadpäevad!C5534))&gt;Lähteandmed!$I$45,($G$4-Lähteandmed!$H$45*(Kraadpäevad!$G$4-Kraadpäevad!C5534)),Lähteandmed!$I$45)</f>
        <v/>
      </c>
      <c r="N5534" s="114">
        <f>IFERROR(($G$4-M5534)/($G$4-C5534),Lähteandmed!$H$45)</f>
        <v>0</v>
      </c>
      <c r="O5534" s="276">
        <f t="shared" si="173"/>
        <v>15.2</v>
      </c>
      <c r="P5534" s="276">
        <f>IF(O5534&lt;($G$6-1),Lähteandmed!$E$45*1.2*1.005*(($G$6-1)-O5534),0)</f>
        <v>3.1546065600000008</v>
      </c>
    </row>
    <row r="5535" spans="2:16">
      <c r="B5535" s="113">
        <v>5531</v>
      </c>
      <c r="C5535" s="113">
        <v>16.7</v>
      </c>
      <c r="D5535" s="276" t="str">
        <f t="shared" si="172"/>
        <v>0</v>
      </c>
      <c r="L5535" s="114">
        <f>IF(C5535&lt;$G$6,Lähteandmed!$E$45*1.2*1.005*($G$6-O5535),0)</f>
        <v>2.2783269600000011</v>
      </c>
      <c r="M5535" s="276" t="str">
        <f>IF(($G$4-Lähteandmed!$H$45*(Kraadpäevad!$G$4-Kraadpäevad!C5535))&gt;Lähteandmed!$I$45,($G$4-Lähteandmed!$H$45*(Kraadpäevad!$G$4-Kraadpäevad!C5535)),Lähteandmed!$I$45)</f>
        <v/>
      </c>
      <c r="N5535" s="114">
        <f>IFERROR(($G$4-M5535)/($G$4-C5535),Lähteandmed!$H$45)</f>
        <v>0</v>
      </c>
      <c r="O5535" s="276">
        <f t="shared" si="173"/>
        <v>16.7</v>
      </c>
      <c r="P5535" s="276">
        <f>IF(O5535&lt;($G$6-1),Lähteandmed!$E$45*1.2*1.005*(($G$6-1)-O5535),0)</f>
        <v>0.52576776000000125</v>
      </c>
    </row>
    <row r="5536" spans="2:16">
      <c r="B5536" s="113">
        <v>5532</v>
      </c>
      <c r="C5536" s="113">
        <v>18.2</v>
      </c>
      <c r="D5536" s="276" t="str">
        <f t="shared" si="172"/>
        <v>0</v>
      </c>
      <c r="L5536" s="114">
        <f>IF(C5536&lt;$G$6,Lähteandmed!$E$45*1.2*1.005*($G$6-O5536),0)</f>
        <v>0</v>
      </c>
      <c r="M5536" s="276" t="str">
        <f>IF(($G$4-Lähteandmed!$H$45*(Kraadpäevad!$G$4-Kraadpäevad!C5536))&gt;Lähteandmed!$I$45,($G$4-Lähteandmed!$H$45*(Kraadpäevad!$G$4-Kraadpäevad!C5536)),Lähteandmed!$I$45)</f>
        <v/>
      </c>
      <c r="N5536" s="114">
        <f>IFERROR(($G$4-M5536)/($G$4-C5536),Lähteandmed!$H$45)</f>
        <v>0</v>
      </c>
      <c r="O5536" s="276">
        <f t="shared" si="173"/>
        <v>18.2</v>
      </c>
      <c r="P5536" s="276">
        <f>IF(O5536&lt;($G$6-1),Lähteandmed!$E$45*1.2*1.005*(($G$6-1)-O5536),0)</f>
        <v>0</v>
      </c>
    </row>
    <row r="5537" spans="2:16">
      <c r="B5537" s="113">
        <v>5533</v>
      </c>
      <c r="C5537" s="113">
        <v>18.899999999999999</v>
      </c>
      <c r="D5537" s="276" t="str">
        <f t="shared" si="172"/>
        <v>0</v>
      </c>
      <c r="L5537" s="114">
        <f>IF(C5537&lt;$G$6,Lähteandmed!$E$45*1.2*1.005*($G$6-O5537),0)</f>
        <v>0</v>
      </c>
      <c r="M5537" s="276" t="str">
        <f>IF(($G$4-Lähteandmed!$H$45*(Kraadpäevad!$G$4-Kraadpäevad!C5537))&gt;Lähteandmed!$I$45,($G$4-Lähteandmed!$H$45*(Kraadpäevad!$G$4-Kraadpäevad!C5537)),Lähteandmed!$I$45)</f>
        <v/>
      </c>
      <c r="N5537" s="114">
        <f>IFERROR(($G$4-M5537)/($G$4-C5537),Lähteandmed!$H$45)</f>
        <v>0</v>
      </c>
      <c r="O5537" s="276">
        <f t="shared" si="173"/>
        <v>18.899999999999999</v>
      </c>
      <c r="P5537" s="276">
        <f>IF(O5537&lt;($G$6-1),Lähteandmed!$E$45*1.2*1.005*(($G$6-1)-O5537),0)</f>
        <v>0</v>
      </c>
    </row>
    <row r="5538" spans="2:16">
      <c r="B5538" s="113">
        <v>5534</v>
      </c>
      <c r="C5538" s="113">
        <v>19.5</v>
      </c>
      <c r="D5538" s="276" t="str">
        <f t="shared" si="172"/>
        <v>0</v>
      </c>
      <c r="L5538" s="114">
        <f>IF(C5538&lt;$G$6,Lähteandmed!$E$45*1.2*1.005*($G$6-O5538),0)</f>
        <v>0</v>
      </c>
      <c r="M5538" s="276" t="str">
        <f>IF(($G$4-Lähteandmed!$H$45*(Kraadpäevad!$G$4-Kraadpäevad!C5538))&gt;Lähteandmed!$I$45,($G$4-Lähteandmed!$H$45*(Kraadpäevad!$G$4-Kraadpäevad!C5538)),Lähteandmed!$I$45)</f>
        <v/>
      </c>
      <c r="N5538" s="114">
        <f>IFERROR(($G$4-M5538)/($G$4-C5538),Lähteandmed!$H$45)</f>
        <v>0</v>
      </c>
      <c r="O5538" s="276">
        <f t="shared" si="173"/>
        <v>19.5</v>
      </c>
      <c r="P5538" s="276">
        <f>IF(O5538&lt;($G$6-1),Lähteandmed!$E$45*1.2*1.005*(($G$6-1)-O5538),0)</f>
        <v>0</v>
      </c>
    </row>
    <row r="5539" spans="2:16">
      <c r="B5539" s="113">
        <v>5535</v>
      </c>
      <c r="C5539" s="113">
        <v>20.2</v>
      </c>
      <c r="D5539" s="276" t="str">
        <f t="shared" si="172"/>
        <v>0</v>
      </c>
      <c r="L5539" s="114">
        <f>IF(C5539&lt;$G$6,Lähteandmed!$E$45*1.2*1.005*($G$6-O5539),0)</f>
        <v>0</v>
      </c>
      <c r="M5539" s="276" t="str">
        <f>IF(($G$4-Lähteandmed!$H$45*(Kraadpäevad!$G$4-Kraadpäevad!C5539))&gt;Lähteandmed!$I$45,($G$4-Lähteandmed!$H$45*(Kraadpäevad!$G$4-Kraadpäevad!C5539)),Lähteandmed!$I$45)</f>
        <v/>
      </c>
      <c r="N5539" s="114">
        <f>IFERROR(($G$4-M5539)/($G$4-C5539),Lähteandmed!$H$45)</f>
        <v>0</v>
      </c>
      <c r="O5539" s="276">
        <f t="shared" si="173"/>
        <v>20.2</v>
      </c>
      <c r="P5539" s="276">
        <f>IF(O5539&lt;($G$6-1),Lähteandmed!$E$45*1.2*1.005*(($G$6-1)-O5539),0)</f>
        <v>0</v>
      </c>
    </row>
    <row r="5540" spans="2:16">
      <c r="B5540" s="113">
        <v>5536</v>
      </c>
      <c r="C5540" s="113">
        <v>19.899999999999999</v>
      </c>
      <c r="D5540" s="276" t="str">
        <f t="shared" si="172"/>
        <v>0</v>
      </c>
      <c r="L5540" s="114">
        <f>IF(C5540&lt;$G$6,Lähteandmed!$E$45*1.2*1.005*($G$6-O5540),0)</f>
        <v>0</v>
      </c>
      <c r="M5540" s="276" t="str">
        <f>IF(($G$4-Lähteandmed!$H$45*(Kraadpäevad!$G$4-Kraadpäevad!C5540))&gt;Lähteandmed!$I$45,($G$4-Lähteandmed!$H$45*(Kraadpäevad!$G$4-Kraadpäevad!C5540)),Lähteandmed!$I$45)</f>
        <v/>
      </c>
      <c r="N5540" s="114">
        <f>IFERROR(($G$4-M5540)/($G$4-C5540),Lähteandmed!$H$45)</f>
        <v>0</v>
      </c>
      <c r="O5540" s="276">
        <f t="shared" si="173"/>
        <v>19.899999999999999</v>
      </c>
      <c r="P5540" s="276">
        <f>IF(O5540&lt;($G$6-1),Lähteandmed!$E$45*1.2*1.005*(($G$6-1)-O5540),0)</f>
        <v>0</v>
      </c>
    </row>
    <row r="5541" spans="2:16">
      <c r="B5541" s="113">
        <v>5537</v>
      </c>
      <c r="C5541" s="113">
        <v>19.600000000000001</v>
      </c>
      <c r="D5541" s="276" t="str">
        <f t="shared" si="172"/>
        <v>0</v>
      </c>
      <c r="L5541" s="114">
        <f>IF(C5541&lt;$G$6,Lähteandmed!$E$45*1.2*1.005*($G$6-O5541),0)</f>
        <v>0</v>
      </c>
      <c r="M5541" s="276" t="str">
        <f>IF(($G$4-Lähteandmed!$H$45*(Kraadpäevad!$G$4-Kraadpäevad!C5541))&gt;Lähteandmed!$I$45,($G$4-Lähteandmed!$H$45*(Kraadpäevad!$G$4-Kraadpäevad!C5541)),Lähteandmed!$I$45)</f>
        <v/>
      </c>
      <c r="N5541" s="114">
        <f>IFERROR(($G$4-M5541)/($G$4-C5541),Lähteandmed!$H$45)</f>
        <v>0</v>
      </c>
      <c r="O5541" s="276">
        <f t="shared" si="173"/>
        <v>19.600000000000001</v>
      </c>
      <c r="P5541" s="276">
        <f>IF(O5541&lt;($G$6-1),Lähteandmed!$E$45*1.2*1.005*(($G$6-1)-O5541),0)</f>
        <v>0</v>
      </c>
    </row>
    <row r="5542" spans="2:16">
      <c r="B5542" s="113">
        <v>5538</v>
      </c>
      <c r="C5542" s="113">
        <v>19.3</v>
      </c>
      <c r="D5542" s="276" t="str">
        <f t="shared" si="172"/>
        <v>0</v>
      </c>
      <c r="L5542" s="114">
        <f>IF(C5542&lt;$G$6,Lähteandmed!$E$45*1.2*1.005*($G$6-O5542),0)</f>
        <v>0</v>
      </c>
      <c r="M5542" s="276" t="str">
        <f>IF(($G$4-Lähteandmed!$H$45*(Kraadpäevad!$G$4-Kraadpäevad!C5542))&gt;Lähteandmed!$I$45,($G$4-Lähteandmed!$H$45*(Kraadpäevad!$G$4-Kraadpäevad!C5542)),Lähteandmed!$I$45)</f>
        <v/>
      </c>
      <c r="N5542" s="114">
        <f>IFERROR(($G$4-M5542)/($G$4-C5542),Lähteandmed!$H$45)</f>
        <v>0</v>
      </c>
      <c r="O5542" s="276">
        <f t="shared" si="173"/>
        <v>19.3</v>
      </c>
      <c r="P5542" s="276">
        <f>IF(O5542&lt;($G$6-1),Lähteandmed!$E$45*1.2*1.005*(($G$6-1)-O5542),0)</f>
        <v>0</v>
      </c>
    </row>
    <row r="5543" spans="2:16">
      <c r="B5543" s="113">
        <v>5539</v>
      </c>
      <c r="C5543" s="113">
        <v>18.3</v>
      </c>
      <c r="D5543" s="276" t="str">
        <f t="shared" si="172"/>
        <v>0</v>
      </c>
      <c r="L5543" s="114">
        <f>IF(C5543&lt;$G$6,Lähteandmed!$E$45*1.2*1.005*($G$6-O5543),0)</f>
        <v>0</v>
      </c>
      <c r="M5543" s="276" t="str">
        <f>IF(($G$4-Lähteandmed!$H$45*(Kraadpäevad!$G$4-Kraadpäevad!C5543))&gt;Lähteandmed!$I$45,($G$4-Lähteandmed!$H$45*(Kraadpäevad!$G$4-Kraadpäevad!C5543)),Lähteandmed!$I$45)</f>
        <v/>
      </c>
      <c r="N5543" s="114">
        <f>IFERROR(($G$4-M5543)/($G$4-C5543),Lähteandmed!$H$45)</f>
        <v>0</v>
      </c>
      <c r="O5543" s="276">
        <f t="shared" si="173"/>
        <v>18.3</v>
      </c>
      <c r="P5543" s="276">
        <f>IF(O5543&lt;($G$6-1),Lähteandmed!$E$45*1.2*1.005*(($G$6-1)-O5543),0)</f>
        <v>0</v>
      </c>
    </row>
    <row r="5544" spans="2:16">
      <c r="B5544" s="113">
        <v>5540</v>
      </c>
      <c r="C5544" s="113">
        <v>17.3</v>
      </c>
      <c r="D5544" s="276" t="str">
        <f t="shared" si="172"/>
        <v>0</v>
      </c>
      <c r="L5544" s="114">
        <f>IF(C5544&lt;$G$6,Lähteandmed!$E$45*1.2*1.005*($G$6-O5544),0)</f>
        <v>1.2267914399999986</v>
      </c>
      <c r="M5544" s="276" t="str">
        <f>IF(($G$4-Lähteandmed!$H$45*(Kraadpäevad!$G$4-Kraadpäevad!C5544))&gt;Lähteandmed!$I$45,($G$4-Lähteandmed!$H$45*(Kraadpäevad!$G$4-Kraadpäevad!C5544)),Lähteandmed!$I$45)</f>
        <v/>
      </c>
      <c r="N5544" s="114">
        <f>IFERROR(($G$4-M5544)/($G$4-C5544),Lähteandmed!$H$45)</f>
        <v>0</v>
      </c>
      <c r="O5544" s="276">
        <f t="shared" si="173"/>
        <v>17.3</v>
      </c>
      <c r="P5544" s="276">
        <f>IF(O5544&lt;($G$6-1),Lähteandmed!$E$45*1.2*1.005*(($G$6-1)-O5544),0)</f>
        <v>0</v>
      </c>
    </row>
    <row r="5545" spans="2:16">
      <c r="B5545" s="113">
        <v>5541</v>
      </c>
      <c r="C5545" s="113">
        <v>16.3</v>
      </c>
      <c r="D5545" s="276" t="str">
        <f t="shared" si="172"/>
        <v>0</v>
      </c>
      <c r="L5545" s="114">
        <f>IF(C5545&lt;$G$6,Lähteandmed!$E$45*1.2*1.005*($G$6-O5545),0)</f>
        <v>2.9793506399999985</v>
      </c>
      <c r="M5545" s="276" t="str">
        <f>IF(($G$4-Lähteandmed!$H$45*(Kraadpäevad!$G$4-Kraadpäevad!C5545))&gt;Lähteandmed!$I$45,($G$4-Lähteandmed!$H$45*(Kraadpäevad!$G$4-Kraadpäevad!C5545)),Lähteandmed!$I$45)</f>
        <v/>
      </c>
      <c r="N5545" s="114">
        <f>IFERROR(($G$4-M5545)/($G$4-C5545),Lähteandmed!$H$45)</f>
        <v>0</v>
      </c>
      <c r="O5545" s="276">
        <f t="shared" si="173"/>
        <v>16.3</v>
      </c>
      <c r="P5545" s="276">
        <f>IF(O5545&lt;($G$6-1),Lähteandmed!$E$45*1.2*1.005*(($G$6-1)-O5545),0)</f>
        <v>1.2267914399999986</v>
      </c>
    </row>
    <row r="5546" spans="2:16">
      <c r="B5546" s="113">
        <v>5542</v>
      </c>
      <c r="C5546" s="113">
        <v>16.100000000000001</v>
      </c>
      <c r="D5546" s="276" t="str">
        <f t="shared" si="172"/>
        <v>0</v>
      </c>
      <c r="L5546" s="114">
        <f>IF(C5546&lt;$G$6,Lähteandmed!$E$45*1.2*1.005*($G$6-O5546),0)</f>
        <v>3.3298624799999974</v>
      </c>
      <c r="M5546" s="276" t="str">
        <f>IF(($G$4-Lähteandmed!$H$45*(Kraadpäevad!$G$4-Kraadpäevad!C5546))&gt;Lähteandmed!$I$45,($G$4-Lähteandmed!$H$45*(Kraadpäevad!$G$4-Kraadpäevad!C5546)),Lähteandmed!$I$45)</f>
        <v/>
      </c>
      <c r="N5546" s="114">
        <f>IFERROR(($G$4-M5546)/($G$4-C5546),Lähteandmed!$H$45)</f>
        <v>0</v>
      </c>
      <c r="O5546" s="276">
        <f t="shared" si="173"/>
        <v>16.100000000000001</v>
      </c>
      <c r="P5546" s="276">
        <f>IF(O5546&lt;($G$6-1),Lähteandmed!$E$45*1.2*1.005*(($G$6-1)-O5546),0)</f>
        <v>1.5773032799999973</v>
      </c>
    </row>
    <row r="5547" spans="2:16">
      <c r="B5547" s="113">
        <v>5543</v>
      </c>
      <c r="C5547" s="113">
        <v>15.8</v>
      </c>
      <c r="D5547" s="276" t="str">
        <f t="shared" si="172"/>
        <v>0</v>
      </c>
      <c r="L5547" s="114">
        <f>IF(C5547&lt;$G$6,Lähteandmed!$E$45*1.2*1.005*($G$6-O5547),0)</f>
        <v>3.8556302399999987</v>
      </c>
      <c r="M5547" s="276" t="str">
        <f>IF(($G$4-Lähteandmed!$H$45*(Kraadpäevad!$G$4-Kraadpäevad!C5547))&gt;Lähteandmed!$I$45,($G$4-Lähteandmed!$H$45*(Kraadpäevad!$G$4-Kraadpäevad!C5547)),Lähteandmed!$I$45)</f>
        <v/>
      </c>
      <c r="N5547" s="114">
        <f>IFERROR(($G$4-M5547)/($G$4-C5547),Lähteandmed!$H$45)</f>
        <v>0</v>
      </c>
      <c r="O5547" s="276">
        <f t="shared" si="173"/>
        <v>15.8</v>
      </c>
      <c r="P5547" s="276">
        <f>IF(O5547&lt;($G$6-1),Lähteandmed!$E$45*1.2*1.005*(($G$6-1)-O5547),0)</f>
        <v>2.1030710399999988</v>
      </c>
    </row>
    <row r="5548" spans="2:16">
      <c r="B5548" s="113">
        <v>5544</v>
      </c>
      <c r="C5548" s="113">
        <v>15.6</v>
      </c>
      <c r="D5548" s="276" t="str">
        <f t="shared" si="172"/>
        <v>0</v>
      </c>
      <c r="L5548" s="114">
        <f>IF(C5548&lt;$G$6,Lähteandmed!$E$45*1.2*1.005*($G$6-O5548),0)</f>
        <v>4.2061420800000002</v>
      </c>
      <c r="M5548" s="276" t="str">
        <f>IF(($G$4-Lähteandmed!$H$45*(Kraadpäevad!$G$4-Kraadpäevad!C5548))&gt;Lähteandmed!$I$45,($G$4-Lähteandmed!$H$45*(Kraadpäevad!$G$4-Kraadpäevad!C5548)),Lähteandmed!$I$45)</f>
        <v/>
      </c>
      <c r="N5548" s="114">
        <f>IFERROR(($G$4-M5548)/($G$4-C5548),Lähteandmed!$H$45)</f>
        <v>0</v>
      </c>
      <c r="O5548" s="276">
        <f t="shared" si="173"/>
        <v>15.6</v>
      </c>
      <c r="P5548" s="276">
        <f>IF(O5548&lt;($G$6-1),Lähteandmed!$E$45*1.2*1.005*(($G$6-1)-O5548),0)</f>
        <v>2.4535828800000004</v>
      </c>
    </row>
    <row r="5549" spans="2:16">
      <c r="B5549" s="113">
        <v>5545</v>
      </c>
      <c r="C5549" s="113">
        <v>14.4</v>
      </c>
      <c r="D5549" s="276" t="str">
        <f t="shared" si="172"/>
        <v>0</v>
      </c>
      <c r="L5549" s="114">
        <f>IF(C5549&lt;$G$6,Lähteandmed!$E$45*1.2*1.005*($G$6-O5549),0)</f>
        <v>6.309213119999999</v>
      </c>
      <c r="M5549" s="276" t="str">
        <f>IF(($G$4-Lähteandmed!$H$45*(Kraadpäevad!$G$4-Kraadpäevad!C5549))&gt;Lähteandmed!$I$45,($G$4-Lähteandmed!$H$45*(Kraadpäevad!$G$4-Kraadpäevad!C5549)),Lähteandmed!$I$45)</f>
        <v/>
      </c>
      <c r="N5549" s="114">
        <f>IFERROR(($G$4-M5549)/($G$4-C5549),Lähteandmed!$H$45)</f>
        <v>0</v>
      </c>
      <c r="O5549" s="276">
        <f t="shared" si="173"/>
        <v>14.4</v>
      </c>
      <c r="P5549" s="276">
        <f>IF(O5549&lt;($G$6-1),Lähteandmed!$E$45*1.2*1.005*(($G$6-1)-O5549),0)</f>
        <v>4.5566539199999987</v>
      </c>
    </row>
    <row r="5550" spans="2:16">
      <c r="B5550" s="113">
        <v>5546</v>
      </c>
      <c r="C5550" s="113">
        <v>13.1</v>
      </c>
      <c r="D5550" s="276" t="str">
        <f t="shared" si="172"/>
        <v>0</v>
      </c>
      <c r="L5550" s="114">
        <f>IF(C5550&lt;$G$6,Lähteandmed!$E$45*1.2*1.005*($G$6-O5550),0)</f>
        <v>8.5875400800000001</v>
      </c>
      <c r="M5550" s="276" t="str">
        <f>IF(($G$4-Lähteandmed!$H$45*(Kraadpäevad!$G$4-Kraadpäevad!C5550))&gt;Lähteandmed!$I$45,($G$4-Lähteandmed!$H$45*(Kraadpäevad!$G$4-Kraadpäevad!C5550)),Lähteandmed!$I$45)</f>
        <v/>
      </c>
      <c r="N5550" s="114">
        <f>IFERROR(($G$4-M5550)/($G$4-C5550),Lähteandmed!$H$45)</f>
        <v>0</v>
      </c>
      <c r="O5550" s="276">
        <f t="shared" si="173"/>
        <v>13.1</v>
      </c>
      <c r="P5550" s="276">
        <f>IF(O5550&lt;($G$6-1),Lähteandmed!$E$45*1.2*1.005*(($G$6-1)-O5550),0)</f>
        <v>6.8349808799999998</v>
      </c>
    </row>
    <row r="5551" spans="2:16">
      <c r="B5551" s="113">
        <v>5547</v>
      </c>
      <c r="C5551" s="113">
        <v>11.9</v>
      </c>
      <c r="D5551" s="276" t="str">
        <f t="shared" si="172"/>
        <v>0</v>
      </c>
      <c r="L5551" s="114">
        <f>IF(C5551&lt;$G$6,Lähteandmed!$E$45*1.2*1.005*($G$6-O5551),0)</f>
        <v>10.690611119999998</v>
      </c>
      <c r="M5551" s="276" t="str">
        <f>IF(($G$4-Lähteandmed!$H$45*(Kraadpäevad!$G$4-Kraadpäevad!C5551))&gt;Lähteandmed!$I$45,($G$4-Lähteandmed!$H$45*(Kraadpäevad!$G$4-Kraadpäevad!C5551)),Lähteandmed!$I$45)</f>
        <v/>
      </c>
      <c r="N5551" s="114">
        <f>IFERROR(($G$4-M5551)/($G$4-C5551),Lähteandmed!$H$45)</f>
        <v>0</v>
      </c>
      <c r="O5551" s="276">
        <f t="shared" si="173"/>
        <v>11.9</v>
      </c>
      <c r="P5551" s="276">
        <f>IF(O5551&lt;($G$6-1),Lähteandmed!$E$45*1.2*1.005*(($G$6-1)-O5551),0)</f>
        <v>8.9380519199999995</v>
      </c>
    </row>
    <row r="5552" spans="2:16">
      <c r="B5552" s="113">
        <v>5548</v>
      </c>
      <c r="C5552" s="113">
        <v>11.8</v>
      </c>
      <c r="D5552" s="276" t="str">
        <f t="shared" si="172"/>
        <v>0</v>
      </c>
      <c r="L5552" s="114">
        <f>IF(C5552&lt;$G$6,Lähteandmed!$E$45*1.2*1.005*($G$6-O5552),0)</f>
        <v>10.865867039999998</v>
      </c>
      <c r="M5552" s="276" t="str">
        <f>IF(($G$4-Lähteandmed!$H$45*(Kraadpäevad!$G$4-Kraadpäevad!C5552))&gt;Lähteandmed!$I$45,($G$4-Lähteandmed!$H$45*(Kraadpäevad!$G$4-Kraadpäevad!C5552)),Lähteandmed!$I$45)</f>
        <v/>
      </c>
      <c r="N5552" s="114">
        <f>IFERROR(($G$4-M5552)/($G$4-C5552),Lähteandmed!$H$45)</f>
        <v>0</v>
      </c>
      <c r="O5552" s="276">
        <f t="shared" si="173"/>
        <v>11.8</v>
      </c>
      <c r="P5552" s="276">
        <f>IF(O5552&lt;($G$6-1),Lähteandmed!$E$45*1.2*1.005*(($G$6-1)-O5552),0)</f>
        <v>9.1133078399999974</v>
      </c>
    </row>
    <row r="5553" spans="2:16">
      <c r="B5553" s="113">
        <v>5549</v>
      </c>
      <c r="C5553" s="113">
        <v>11.7</v>
      </c>
      <c r="D5553" s="276" t="str">
        <f t="shared" si="172"/>
        <v>0</v>
      </c>
      <c r="L5553" s="114">
        <f>IF(C5553&lt;$G$6,Lähteandmed!$E$45*1.2*1.005*($G$6-O5553),0)</f>
        <v>11.041122960000001</v>
      </c>
      <c r="M5553" s="276" t="str">
        <f>IF(($G$4-Lähteandmed!$H$45*(Kraadpäevad!$G$4-Kraadpäevad!C5553))&gt;Lähteandmed!$I$45,($G$4-Lähteandmed!$H$45*(Kraadpäevad!$G$4-Kraadpäevad!C5553)),Lähteandmed!$I$45)</f>
        <v/>
      </c>
      <c r="N5553" s="114">
        <f>IFERROR(($G$4-M5553)/($G$4-C5553),Lähteandmed!$H$45)</f>
        <v>0</v>
      </c>
      <c r="O5553" s="276">
        <f t="shared" si="173"/>
        <v>11.7</v>
      </c>
      <c r="P5553" s="276">
        <f>IF(O5553&lt;($G$6-1),Lähteandmed!$E$45*1.2*1.005*(($G$6-1)-O5553),0)</f>
        <v>9.2885637600000006</v>
      </c>
    </row>
    <row r="5554" spans="2:16">
      <c r="B5554" s="113">
        <v>5550</v>
      </c>
      <c r="C5554" s="113">
        <v>11.6</v>
      </c>
      <c r="D5554" s="276" t="str">
        <f t="shared" si="172"/>
        <v>0</v>
      </c>
      <c r="L5554" s="114">
        <f>IF(C5554&lt;$G$6,Lähteandmed!$E$45*1.2*1.005*($G$6-O5554),0)</f>
        <v>11.216378880000001</v>
      </c>
      <c r="M5554" s="276" t="str">
        <f>IF(($G$4-Lähteandmed!$H$45*(Kraadpäevad!$G$4-Kraadpäevad!C5554))&gt;Lähteandmed!$I$45,($G$4-Lähteandmed!$H$45*(Kraadpäevad!$G$4-Kraadpäevad!C5554)),Lähteandmed!$I$45)</f>
        <v/>
      </c>
      <c r="N5554" s="114">
        <f>IFERROR(($G$4-M5554)/($G$4-C5554),Lähteandmed!$H$45)</f>
        <v>0</v>
      </c>
      <c r="O5554" s="276">
        <f t="shared" si="173"/>
        <v>11.6</v>
      </c>
      <c r="P5554" s="276">
        <f>IF(O5554&lt;($G$6-1),Lähteandmed!$E$45*1.2*1.005*(($G$6-1)-O5554),0)</f>
        <v>9.4638196800000003</v>
      </c>
    </row>
    <row r="5555" spans="2:16">
      <c r="B5555" s="113">
        <v>5551</v>
      </c>
      <c r="C5555" s="113">
        <v>12.4</v>
      </c>
      <c r="D5555" s="276" t="str">
        <f t="shared" si="172"/>
        <v>0</v>
      </c>
      <c r="L5555" s="114">
        <f>IF(C5555&lt;$G$6,Lähteandmed!$E$45*1.2*1.005*($G$6-O5555),0)</f>
        <v>9.8143315199999979</v>
      </c>
      <c r="M5555" s="276" t="str">
        <f>IF(($G$4-Lähteandmed!$H$45*(Kraadpäevad!$G$4-Kraadpäevad!C5555))&gt;Lähteandmed!$I$45,($G$4-Lähteandmed!$H$45*(Kraadpäevad!$G$4-Kraadpäevad!C5555)),Lähteandmed!$I$45)</f>
        <v/>
      </c>
      <c r="N5555" s="114">
        <f>IFERROR(($G$4-M5555)/($G$4-C5555),Lähteandmed!$H$45)</f>
        <v>0</v>
      </c>
      <c r="O5555" s="276">
        <f t="shared" si="173"/>
        <v>12.4</v>
      </c>
      <c r="P5555" s="276">
        <f>IF(O5555&lt;($G$6-1),Lähteandmed!$E$45*1.2*1.005*(($G$6-1)-O5555),0)</f>
        <v>8.0617723199999993</v>
      </c>
    </row>
    <row r="5556" spans="2:16">
      <c r="B5556" s="113">
        <v>5552</v>
      </c>
      <c r="C5556" s="113">
        <v>13.3</v>
      </c>
      <c r="D5556" s="276" t="str">
        <f t="shared" si="172"/>
        <v>0</v>
      </c>
      <c r="L5556" s="114">
        <f>IF(C5556&lt;$G$6,Lähteandmed!$E$45*1.2*1.005*($G$6-O5556),0)</f>
        <v>8.237028239999999</v>
      </c>
      <c r="M5556" s="276" t="str">
        <f>IF(($G$4-Lähteandmed!$H$45*(Kraadpäevad!$G$4-Kraadpäevad!C5556))&gt;Lähteandmed!$I$45,($G$4-Lähteandmed!$H$45*(Kraadpäevad!$G$4-Kraadpäevad!C5556)),Lähteandmed!$I$45)</f>
        <v/>
      </c>
      <c r="N5556" s="114">
        <f>IFERROR(($G$4-M5556)/($G$4-C5556),Lähteandmed!$H$45)</f>
        <v>0</v>
      </c>
      <c r="O5556" s="276">
        <f t="shared" si="173"/>
        <v>13.3</v>
      </c>
      <c r="P5556" s="276">
        <f>IF(O5556&lt;($G$6-1),Lähteandmed!$E$45*1.2*1.005*(($G$6-1)-O5556),0)</f>
        <v>6.4844690399999987</v>
      </c>
    </row>
    <row r="5557" spans="2:16">
      <c r="B5557" s="113">
        <v>5553</v>
      </c>
      <c r="C5557" s="113">
        <v>14.1</v>
      </c>
      <c r="D5557" s="276" t="str">
        <f t="shared" si="172"/>
        <v>0</v>
      </c>
      <c r="L5557" s="114">
        <f>IF(C5557&lt;$G$6,Lähteandmed!$E$45*1.2*1.005*($G$6-O5557),0)</f>
        <v>6.8349808799999998</v>
      </c>
      <c r="M5557" s="276" t="str">
        <f>IF(($G$4-Lähteandmed!$H$45*(Kraadpäevad!$G$4-Kraadpäevad!C5557))&gt;Lähteandmed!$I$45,($G$4-Lähteandmed!$H$45*(Kraadpäevad!$G$4-Kraadpäevad!C5557)),Lähteandmed!$I$45)</f>
        <v/>
      </c>
      <c r="N5557" s="114">
        <f>IFERROR(($G$4-M5557)/($G$4-C5557),Lähteandmed!$H$45)</f>
        <v>0</v>
      </c>
      <c r="O5557" s="276">
        <f t="shared" si="173"/>
        <v>14.1</v>
      </c>
      <c r="P5557" s="276">
        <f>IF(O5557&lt;($G$6-1),Lähteandmed!$E$45*1.2*1.005*(($G$6-1)-O5557),0)</f>
        <v>5.0824216800000004</v>
      </c>
    </row>
    <row r="5558" spans="2:16">
      <c r="B5558" s="113">
        <v>5554</v>
      </c>
      <c r="C5558" s="113">
        <v>15.4</v>
      </c>
      <c r="D5558" s="276" t="str">
        <f t="shared" si="172"/>
        <v>0</v>
      </c>
      <c r="L5558" s="114">
        <f>IF(C5558&lt;$G$6,Lähteandmed!$E$45*1.2*1.005*($G$6-O5558),0)</f>
        <v>4.5566539199999987</v>
      </c>
      <c r="M5558" s="276" t="str">
        <f>IF(($G$4-Lähteandmed!$H$45*(Kraadpäevad!$G$4-Kraadpäevad!C5558))&gt;Lähteandmed!$I$45,($G$4-Lähteandmed!$H$45*(Kraadpäevad!$G$4-Kraadpäevad!C5558)),Lähteandmed!$I$45)</f>
        <v/>
      </c>
      <c r="N5558" s="114">
        <f>IFERROR(($G$4-M5558)/($G$4-C5558),Lähteandmed!$H$45)</f>
        <v>0</v>
      </c>
      <c r="O5558" s="276">
        <f t="shared" si="173"/>
        <v>15.4</v>
      </c>
      <c r="P5558" s="276">
        <f>IF(O5558&lt;($G$6-1),Lähteandmed!$E$45*1.2*1.005*(($G$6-1)-O5558),0)</f>
        <v>2.8040947199999993</v>
      </c>
    </row>
    <row r="5559" spans="2:16">
      <c r="B5559" s="113">
        <v>5555</v>
      </c>
      <c r="C5559" s="113">
        <v>16.600000000000001</v>
      </c>
      <c r="D5559" s="276" t="str">
        <f t="shared" si="172"/>
        <v>0</v>
      </c>
      <c r="L5559" s="114">
        <f>IF(C5559&lt;$G$6,Lähteandmed!$E$45*1.2*1.005*($G$6-O5559),0)</f>
        <v>2.4535828799999972</v>
      </c>
      <c r="M5559" s="276" t="str">
        <f>IF(($G$4-Lähteandmed!$H$45*(Kraadpäevad!$G$4-Kraadpäevad!C5559))&gt;Lähteandmed!$I$45,($G$4-Lähteandmed!$H$45*(Kraadpäevad!$G$4-Kraadpäevad!C5559)),Lähteandmed!$I$45)</f>
        <v/>
      </c>
      <c r="N5559" s="114">
        <f>IFERROR(($G$4-M5559)/($G$4-C5559),Lähteandmed!$H$45)</f>
        <v>0</v>
      </c>
      <c r="O5559" s="276">
        <f t="shared" si="173"/>
        <v>16.600000000000001</v>
      </c>
      <c r="P5559" s="276">
        <f>IF(O5559&lt;($G$6-1),Lähteandmed!$E$45*1.2*1.005*(($G$6-1)-O5559),0)</f>
        <v>0.70102367999999748</v>
      </c>
    </row>
    <row r="5560" spans="2:16">
      <c r="B5560" s="113">
        <v>5556</v>
      </c>
      <c r="C5560" s="113">
        <v>17.899999999999999</v>
      </c>
      <c r="D5560" s="276" t="str">
        <f t="shared" si="172"/>
        <v>0</v>
      </c>
      <c r="L5560" s="114">
        <f>IF(C5560&lt;$G$6,Lähteandmed!$E$45*1.2*1.005*($G$6-O5560),0)</f>
        <v>0.17525592000000248</v>
      </c>
      <c r="M5560" s="276" t="str">
        <f>IF(($G$4-Lähteandmed!$H$45*(Kraadpäevad!$G$4-Kraadpäevad!C5560))&gt;Lähteandmed!$I$45,($G$4-Lähteandmed!$H$45*(Kraadpäevad!$G$4-Kraadpäevad!C5560)),Lähteandmed!$I$45)</f>
        <v/>
      </c>
      <c r="N5560" s="114">
        <f>IFERROR(($G$4-M5560)/($G$4-C5560),Lähteandmed!$H$45)</f>
        <v>0</v>
      </c>
      <c r="O5560" s="276">
        <f t="shared" si="173"/>
        <v>17.899999999999999</v>
      </c>
      <c r="P5560" s="276">
        <f>IF(O5560&lt;($G$6-1),Lähteandmed!$E$45*1.2*1.005*(($G$6-1)-O5560),0)</f>
        <v>0</v>
      </c>
    </row>
    <row r="5561" spans="2:16">
      <c r="B5561" s="113">
        <v>5557</v>
      </c>
      <c r="C5561" s="113">
        <v>18.600000000000001</v>
      </c>
      <c r="D5561" s="276" t="str">
        <f t="shared" si="172"/>
        <v>0</v>
      </c>
      <c r="L5561" s="114">
        <f>IF(C5561&lt;$G$6,Lähteandmed!$E$45*1.2*1.005*($G$6-O5561),0)</f>
        <v>0</v>
      </c>
      <c r="M5561" s="276" t="str">
        <f>IF(($G$4-Lähteandmed!$H$45*(Kraadpäevad!$G$4-Kraadpäevad!C5561))&gt;Lähteandmed!$I$45,($G$4-Lähteandmed!$H$45*(Kraadpäevad!$G$4-Kraadpäevad!C5561)),Lähteandmed!$I$45)</f>
        <v/>
      </c>
      <c r="N5561" s="114">
        <f>IFERROR(($G$4-M5561)/($G$4-C5561),Lähteandmed!$H$45)</f>
        <v>0</v>
      </c>
      <c r="O5561" s="276">
        <f t="shared" si="173"/>
        <v>18.600000000000001</v>
      </c>
      <c r="P5561" s="276">
        <f>IF(O5561&lt;($G$6-1),Lähteandmed!$E$45*1.2*1.005*(($G$6-1)-O5561),0)</f>
        <v>0</v>
      </c>
    </row>
    <row r="5562" spans="2:16">
      <c r="B5562" s="113">
        <v>5558</v>
      </c>
      <c r="C5562" s="113">
        <v>19.399999999999999</v>
      </c>
      <c r="D5562" s="276" t="str">
        <f t="shared" si="172"/>
        <v>0</v>
      </c>
      <c r="L5562" s="114">
        <f>IF(C5562&lt;$G$6,Lähteandmed!$E$45*1.2*1.005*($G$6-O5562),0)</f>
        <v>0</v>
      </c>
      <c r="M5562" s="276" t="str">
        <f>IF(($G$4-Lähteandmed!$H$45*(Kraadpäevad!$G$4-Kraadpäevad!C5562))&gt;Lähteandmed!$I$45,($G$4-Lähteandmed!$H$45*(Kraadpäevad!$G$4-Kraadpäevad!C5562)),Lähteandmed!$I$45)</f>
        <v/>
      </c>
      <c r="N5562" s="114">
        <f>IFERROR(($G$4-M5562)/($G$4-C5562),Lähteandmed!$H$45)</f>
        <v>0</v>
      </c>
      <c r="O5562" s="276">
        <f t="shared" si="173"/>
        <v>19.399999999999999</v>
      </c>
      <c r="P5562" s="276">
        <f>IF(O5562&lt;($G$6-1),Lähteandmed!$E$45*1.2*1.005*(($G$6-1)-O5562),0)</f>
        <v>0</v>
      </c>
    </row>
    <row r="5563" spans="2:16">
      <c r="B5563" s="113">
        <v>5559</v>
      </c>
      <c r="C5563" s="113">
        <v>20.100000000000001</v>
      </c>
      <c r="D5563" s="276" t="str">
        <f t="shared" si="172"/>
        <v>0</v>
      </c>
      <c r="L5563" s="114">
        <f>IF(C5563&lt;$G$6,Lähteandmed!$E$45*1.2*1.005*($G$6-O5563),0)</f>
        <v>0</v>
      </c>
      <c r="M5563" s="276" t="str">
        <f>IF(($G$4-Lähteandmed!$H$45*(Kraadpäevad!$G$4-Kraadpäevad!C5563))&gt;Lähteandmed!$I$45,($G$4-Lähteandmed!$H$45*(Kraadpäevad!$G$4-Kraadpäevad!C5563)),Lähteandmed!$I$45)</f>
        <v/>
      </c>
      <c r="N5563" s="114">
        <f>IFERROR(($G$4-M5563)/($G$4-C5563),Lähteandmed!$H$45)</f>
        <v>0</v>
      </c>
      <c r="O5563" s="276">
        <f t="shared" si="173"/>
        <v>20.100000000000001</v>
      </c>
      <c r="P5563" s="276">
        <f>IF(O5563&lt;($G$6-1),Lähteandmed!$E$45*1.2*1.005*(($G$6-1)-O5563),0)</f>
        <v>0</v>
      </c>
    </row>
    <row r="5564" spans="2:16">
      <c r="B5564" s="113">
        <v>5560</v>
      </c>
      <c r="C5564" s="113">
        <v>20.100000000000001</v>
      </c>
      <c r="D5564" s="276" t="str">
        <f t="shared" si="172"/>
        <v>0</v>
      </c>
      <c r="L5564" s="114">
        <f>IF(C5564&lt;$G$6,Lähteandmed!$E$45*1.2*1.005*($G$6-O5564),0)</f>
        <v>0</v>
      </c>
      <c r="M5564" s="276" t="str">
        <f>IF(($G$4-Lähteandmed!$H$45*(Kraadpäevad!$G$4-Kraadpäevad!C5564))&gt;Lähteandmed!$I$45,($G$4-Lähteandmed!$H$45*(Kraadpäevad!$G$4-Kraadpäevad!C5564)),Lähteandmed!$I$45)</f>
        <v/>
      </c>
      <c r="N5564" s="114">
        <f>IFERROR(($G$4-M5564)/($G$4-C5564),Lähteandmed!$H$45)</f>
        <v>0</v>
      </c>
      <c r="O5564" s="276">
        <f t="shared" si="173"/>
        <v>20.100000000000001</v>
      </c>
      <c r="P5564" s="276">
        <f>IF(O5564&lt;($G$6-1),Lähteandmed!$E$45*1.2*1.005*(($G$6-1)-O5564),0)</f>
        <v>0</v>
      </c>
    </row>
    <row r="5565" spans="2:16">
      <c r="B5565" s="113">
        <v>5561</v>
      </c>
      <c r="C5565" s="113">
        <v>20.100000000000001</v>
      </c>
      <c r="D5565" s="276" t="str">
        <f t="shared" si="172"/>
        <v>0</v>
      </c>
      <c r="L5565" s="114">
        <f>IF(C5565&lt;$G$6,Lähteandmed!$E$45*1.2*1.005*($G$6-O5565),0)</f>
        <v>0</v>
      </c>
      <c r="M5565" s="276" t="str">
        <f>IF(($G$4-Lähteandmed!$H$45*(Kraadpäevad!$G$4-Kraadpäevad!C5565))&gt;Lähteandmed!$I$45,($G$4-Lähteandmed!$H$45*(Kraadpäevad!$G$4-Kraadpäevad!C5565)),Lähteandmed!$I$45)</f>
        <v/>
      </c>
      <c r="N5565" s="114">
        <f>IFERROR(($G$4-M5565)/($G$4-C5565),Lähteandmed!$H$45)</f>
        <v>0</v>
      </c>
      <c r="O5565" s="276">
        <f t="shared" si="173"/>
        <v>20.100000000000001</v>
      </c>
      <c r="P5565" s="276">
        <f>IF(O5565&lt;($G$6-1),Lähteandmed!$E$45*1.2*1.005*(($G$6-1)-O5565),0)</f>
        <v>0</v>
      </c>
    </row>
    <row r="5566" spans="2:16">
      <c r="B5566" s="113">
        <v>5562</v>
      </c>
      <c r="C5566" s="113">
        <v>20.100000000000001</v>
      </c>
      <c r="D5566" s="276" t="str">
        <f t="shared" si="172"/>
        <v>0</v>
      </c>
      <c r="L5566" s="114">
        <f>IF(C5566&lt;$G$6,Lähteandmed!$E$45*1.2*1.005*($G$6-O5566),0)</f>
        <v>0</v>
      </c>
      <c r="M5566" s="276" t="str">
        <f>IF(($G$4-Lähteandmed!$H$45*(Kraadpäevad!$G$4-Kraadpäevad!C5566))&gt;Lähteandmed!$I$45,($G$4-Lähteandmed!$H$45*(Kraadpäevad!$G$4-Kraadpäevad!C5566)),Lähteandmed!$I$45)</f>
        <v/>
      </c>
      <c r="N5566" s="114">
        <f>IFERROR(($G$4-M5566)/($G$4-C5566),Lähteandmed!$H$45)</f>
        <v>0</v>
      </c>
      <c r="O5566" s="276">
        <f t="shared" si="173"/>
        <v>20.100000000000001</v>
      </c>
      <c r="P5566" s="276">
        <f>IF(O5566&lt;($G$6-1),Lähteandmed!$E$45*1.2*1.005*(($G$6-1)-O5566),0)</f>
        <v>0</v>
      </c>
    </row>
    <row r="5567" spans="2:16">
      <c r="B5567" s="113">
        <v>5563</v>
      </c>
      <c r="C5567" s="113">
        <v>19</v>
      </c>
      <c r="D5567" s="276" t="str">
        <f t="shared" si="172"/>
        <v>0</v>
      </c>
      <c r="L5567" s="114">
        <f>IF(C5567&lt;$G$6,Lähteandmed!$E$45*1.2*1.005*($G$6-O5567),0)</f>
        <v>0</v>
      </c>
      <c r="M5567" s="276" t="str">
        <f>IF(($G$4-Lähteandmed!$H$45*(Kraadpäevad!$G$4-Kraadpäevad!C5567))&gt;Lähteandmed!$I$45,($G$4-Lähteandmed!$H$45*(Kraadpäevad!$G$4-Kraadpäevad!C5567)),Lähteandmed!$I$45)</f>
        <v/>
      </c>
      <c r="N5567" s="114">
        <f>IFERROR(($G$4-M5567)/($G$4-C5567),Lähteandmed!$H$45)</f>
        <v>0</v>
      </c>
      <c r="O5567" s="276">
        <f t="shared" si="173"/>
        <v>19</v>
      </c>
      <c r="P5567" s="276">
        <f>IF(O5567&lt;($G$6-1),Lähteandmed!$E$45*1.2*1.005*(($G$6-1)-O5567),0)</f>
        <v>0</v>
      </c>
    </row>
    <row r="5568" spans="2:16">
      <c r="B5568" s="113">
        <v>5564</v>
      </c>
      <c r="C5568" s="113">
        <v>17.899999999999999</v>
      </c>
      <c r="D5568" s="276" t="str">
        <f t="shared" si="172"/>
        <v>0</v>
      </c>
      <c r="L5568" s="114">
        <f>IF(C5568&lt;$G$6,Lähteandmed!$E$45*1.2*1.005*($G$6-O5568),0)</f>
        <v>0.17525592000000248</v>
      </c>
      <c r="M5568" s="276" t="str">
        <f>IF(($G$4-Lähteandmed!$H$45*(Kraadpäevad!$G$4-Kraadpäevad!C5568))&gt;Lähteandmed!$I$45,($G$4-Lähteandmed!$H$45*(Kraadpäevad!$G$4-Kraadpäevad!C5568)),Lähteandmed!$I$45)</f>
        <v/>
      </c>
      <c r="N5568" s="114">
        <f>IFERROR(($G$4-M5568)/($G$4-C5568),Lähteandmed!$H$45)</f>
        <v>0</v>
      </c>
      <c r="O5568" s="276">
        <f t="shared" si="173"/>
        <v>17.899999999999999</v>
      </c>
      <c r="P5568" s="276">
        <f>IF(O5568&lt;($G$6-1),Lähteandmed!$E$45*1.2*1.005*(($G$6-1)-O5568),0)</f>
        <v>0</v>
      </c>
    </row>
    <row r="5569" spans="2:16">
      <c r="B5569" s="113">
        <v>5565</v>
      </c>
      <c r="C5569" s="113">
        <v>16.8</v>
      </c>
      <c r="D5569" s="276" t="str">
        <f t="shared" si="172"/>
        <v>0</v>
      </c>
      <c r="L5569" s="114">
        <f>IF(C5569&lt;$G$6,Lähteandmed!$E$45*1.2*1.005*($G$6-O5569),0)</f>
        <v>2.1030710399999988</v>
      </c>
      <c r="M5569" s="276" t="str">
        <f>IF(($G$4-Lähteandmed!$H$45*(Kraadpäevad!$G$4-Kraadpäevad!C5569))&gt;Lähteandmed!$I$45,($G$4-Lähteandmed!$H$45*(Kraadpäevad!$G$4-Kraadpäevad!C5569)),Lähteandmed!$I$45)</f>
        <v/>
      </c>
      <c r="N5569" s="114">
        <f>IFERROR(($G$4-M5569)/($G$4-C5569),Lähteandmed!$H$45)</f>
        <v>0</v>
      </c>
      <c r="O5569" s="276">
        <f t="shared" si="173"/>
        <v>16.8</v>
      </c>
      <c r="P5569" s="276">
        <f>IF(O5569&lt;($G$6-1),Lähteandmed!$E$45*1.2*1.005*(($G$6-1)-O5569),0)</f>
        <v>0.35051183999999874</v>
      </c>
    </row>
    <row r="5570" spans="2:16">
      <c r="B5570" s="113">
        <v>5566</v>
      </c>
      <c r="C5570" s="113">
        <v>15</v>
      </c>
      <c r="D5570" s="276" t="str">
        <f t="shared" si="172"/>
        <v>0</v>
      </c>
      <c r="L5570" s="114">
        <f>IF(C5570&lt;$G$6,Lähteandmed!$E$45*1.2*1.005*($G$6-O5570),0)</f>
        <v>5.2576775999999992</v>
      </c>
      <c r="M5570" s="276" t="str">
        <f>IF(($G$4-Lähteandmed!$H$45*(Kraadpäevad!$G$4-Kraadpäevad!C5570))&gt;Lähteandmed!$I$45,($G$4-Lähteandmed!$H$45*(Kraadpäevad!$G$4-Kraadpäevad!C5570)),Lähteandmed!$I$45)</f>
        <v/>
      </c>
      <c r="N5570" s="114">
        <f>IFERROR(($G$4-M5570)/($G$4-C5570),Lähteandmed!$H$45)</f>
        <v>0</v>
      </c>
      <c r="O5570" s="276">
        <f t="shared" si="173"/>
        <v>15</v>
      </c>
      <c r="P5570" s="276">
        <f>IF(O5570&lt;($G$6-1),Lähteandmed!$E$45*1.2*1.005*(($G$6-1)-O5570),0)</f>
        <v>3.5051183999999997</v>
      </c>
    </row>
    <row r="5571" spans="2:16">
      <c r="B5571" s="113">
        <v>5567</v>
      </c>
      <c r="C5571" s="113">
        <v>13.3</v>
      </c>
      <c r="D5571" s="276" t="str">
        <f t="shared" si="172"/>
        <v>0</v>
      </c>
      <c r="L5571" s="114">
        <f>IF(C5571&lt;$G$6,Lähteandmed!$E$45*1.2*1.005*($G$6-O5571),0)</f>
        <v>8.237028239999999</v>
      </c>
      <c r="M5571" s="276" t="str">
        <f>IF(($G$4-Lähteandmed!$H$45*(Kraadpäevad!$G$4-Kraadpäevad!C5571))&gt;Lähteandmed!$I$45,($G$4-Lähteandmed!$H$45*(Kraadpäevad!$G$4-Kraadpäevad!C5571)),Lähteandmed!$I$45)</f>
        <v/>
      </c>
      <c r="N5571" s="114">
        <f>IFERROR(($G$4-M5571)/($G$4-C5571),Lähteandmed!$H$45)</f>
        <v>0</v>
      </c>
      <c r="O5571" s="276">
        <f t="shared" si="173"/>
        <v>13.3</v>
      </c>
      <c r="P5571" s="276">
        <f>IF(O5571&lt;($G$6-1),Lähteandmed!$E$45*1.2*1.005*(($G$6-1)-O5571),0)</f>
        <v>6.4844690399999987</v>
      </c>
    </row>
    <row r="5572" spans="2:16">
      <c r="B5572" s="113">
        <v>5568</v>
      </c>
      <c r="C5572" s="113">
        <v>11.5</v>
      </c>
      <c r="D5572" s="276" t="str">
        <f t="shared" ref="D5572:D5635" si="174">IFERROR(IF($G$5-C5572&gt;0,$G$5-C5572,"0"),0)</f>
        <v>0</v>
      </c>
      <c r="L5572" s="114">
        <f>IF(C5572&lt;$G$6,Lähteandmed!$E$45*1.2*1.005*($G$6-O5572),0)</f>
        <v>11.391634799999999</v>
      </c>
      <c r="M5572" s="276" t="str">
        <f>IF(($G$4-Lähteandmed!$H$45*(Kraadpäevad!$G$4-Kraadpäevad!C5572))&gt;Lähteandmed!$I$45,($G$4-Lähteandmed!$H$45*(Kraadpäevad!$G$4-Kraadpäevad!C5572)),Lähteandmed!$I$45)</f>
        <v/>
      </c>
      <c r="N5572" s="114">
        <f>IFERROR(($G$4-M5572)/($G$4-C5572),Lähteandmed!$H$45)</f>
        <v>0</v>
      </c>
      <c r="O5572" s="276">
        <f t="shared" ref="O5572:O5635" si="175">N5572*($G$4-C5572)+C5572</f>
        <v>11.5</v>
      </c>
      <c r="P5572" s="276">
        <f>IF(O5572&lt;($G$6-1),Lähteandmed!$E$45*1.2*1.005*(($G$6-1)-O5572),0)</f>
        <v>9.6390756</v>
      </c>
    </row>
    <row r="5573" spans="2:16">
      <c r="B5573" s="113">
        <v>5569</v>
      </c>
      <c r="C5573" s="113">
        <v>10.9</v>
      </c>
      <c r="D5573" s="276" t="str">
        <f t="shared" si="174"/>
        <v>0</v>
      </c>
      <c r="L5573" s="114">
        <f>IF(C5573&lt;$G$6,Lähteandmed!$E$45*1.2*1.005*($G$6-O5573),0)</f>
        <v>12.443170319999998</v>
      </c>
      <c r="M5573" s="276" t="str">
        <f>IF(($G$4-Lähteandmed!$H$45*(Kraadpäevad!$G$4-Kraadpäevad!C5573))&gt;Lähteandmed!$I$45,($G$4-Lähteandmed!$H$45*(Kraadpäevad!$G$4-Kraadpäevad!C5573)),Lähteandmed!$I$45)</f>
        <v/>
      </c>
      <c r="N5573" s="114">
        <f>IFERROR(($G$4-M5573)/($G$4-C5573),Lähteandmed!$H$45)</f>
        <v>0</v>
      </c>
      <c r="O5573" s="276">
        <f t="shared" si="175"/>
        <v>10.9</v>
      </c>
      <c r="P5573" s="276">
        <f>IF(O5573&lt;($G$6-1),Lähteandmed!$E$45*1.2*1.005*(($G$6-1)-O5573),0)</f>
        <v>10.690611119999998</v>
      </c>
    </row>
    <row r="5574" spans="2:16">
      <c r="B5574" s="113">
        <v>5570</v>
      </c>
      <c r="C5574" s="113">
        <v>10.4</v>
      </c>
      <c r="D5574" s="276" t="str">
        <f t="shared" si="174"/>
        <v>0</v>
      </c>
      <c r="L5574" s="114">
        <f>IF(C5574&lt;$G$6,Lähteandmed!$E$45*1.2*1.005*($G$6-O5574),0)</f>
        <v>13.319449919999998</v>
      </c>
      <c r="M5574" s="276" t="str">
        <f>IF(($G$4-Lähteandmed!$H$45*(Kraadpäevad!$G$4-Kraadpäevad!C5574))&gt;Lähteandmed!$I$45,($G$4-Lähteandmed!$H$45*(Kraadpäevad!$G$4-Kraadpäevad!C5574)),Lähteandmed!$I$45)</f>
        <v/>
      </c>
      <c r="N5574" s="114">
        <f>IFERROR(($G$4-M5574)/($G$4-C5574),Lähteandmed!$H$45)</f>
        <v>0</v>
      </c>
      <c r="O5574" s="276">
        <f t="shared" si="175"/>
        <v>10.4</v>
      </c>
      <c r="P5574" s="276">
        <f>IF(O5574&lt;($G$6-1),Lähteandmed!$E$45*1.2*1.005*(($G$6-1)-O5574),0)</f>
        <v>11.566890719999998</v>
      </c>
    </row>
    <row r="5575" spans="2:16">
      <c r="B5575" s="113">
        <v>5571</v>
      </c>
      <c r="C5575" s="113">
        <v>9.8000000000000007</v>
      </c>
      <c r="D5575" s="276">
        <f t="shared" si="174"/>
        <v>0.18879749586557892</v>
      </c>
      <c r="L5575" s="114">
        <f>IF(C5575&lt;$G$6,Lähteandmed!$E$45*1.2*1.005*($G$6-O5575),0)</f>
        <v>14.370985439999998</v>
      </c>
      <c r="M5575" s="276" t="str">
        <f>IF(($G$4-Lähteandmed!$H$45*(Kraadpäevad!$G$4-Kraadpäevad!C5575))&gt;Lähteandmed!$I$45,($G$4-Lähteandmed!$H$45*(Kraadpäevad!$G$4-Kraadpäevad!C5575)),Lähteandmed!$I$45)</f>
        <v/>
      </c>
      <c r="N5575" s="114">
        <f>IFERROR(($G$4-M5575)/($G$4-C5575),Lähteandmed!$H$45)</f>
        <v>0</v>
      </c>
      <c r="O5575" s="276">
        <f t="shared" si="175"/>
        <v>9.8000000000000007</v>
      </c>
      <c r="P5575" s="276">
        <f>IF(O5575&lt;($G$6-1),Lähteandmed!$E$45*1.2*1.005*(($G$6-1)-O5575),0)</f>
        <v>12.618426239999998</v>
      </c>
    </row>
    <row r="5576" spans="2:16">
      <c r="B5576" s="113">
        <v>5572</v>
      </c>
      <c r="C5576" s="113">
        <v>9.3000000000000007</v>
      </c>
      <c r="D5576" s="276">
        <f t="shared" si="174"/>
        <v>0.68879749586557892</v>
      </c>
      <c r="L5576" s="114">
        <f>IF(C5576&lt;$G$6,Lähteandmed!$E$45*1.2*1.005*($G$6-O5576),0)</f>
        <v>15.247265039999998</v>
      </c>
      <c r="M5576" s="276" t="str">
        <f>IF(($G$4-Lähteandmed!$H$45*(Kraadpäevad!$G$4-Kraadpäevad!C5576))&gt;Lähteandmed!$I$45,($G$4-Lähteandmed!$H$45*(Kraadpäevad!$G$4-Kraadpäevad!C5576)),Lähteandmed!$I$45)</f>
        <v/>
      </c>
      <c r="N5576" s="114">
        <f>IFERROR(($G$4-M5576)/($G$4-C5576),Lähteandmed!$H$45)</f>
        <v>0</v>
      </c>
      <c r="O5576" s="276">
        <f t="shared" si="175"/>
        <v>9.3000000000000007</v>
      </c>
      <c r="P5576" s="276">
        <f>IF(O5576&lt;($G$6-1),Lähteandmed!$E$45*1.2*1.005*(($G$6-1)-O5576),0)</f>
        <v>13.494705839999998</v>
      </c>
    </row>
    <row r="5577" spans="2:16">
      <c r="B5577" s="113">
        <v>5573</v>
      </c>
      <c r="C5577" s="113">
        <v>8.9</v>
      </c>
      <c r="D5577" s="276">
        <f t="shared" si="174"/>
        <v>1.0887974958655793</v>
      </c>
      <c r="L5577" s="114">
        <f>IF(C5577&lt;$G$6,Lähteandmed!$E$45*1.2*1.005*($G$6-O5577),0)</f>
        <v>15.948288719999999</v>
      </c>
      <c r="M5577" s="276" t="str">
        <f>IF(($G$4-Lähteandmed!$H$45*(Kraadpäevad!$G$4-Kraadpäevad!C5577))&gt;Lähteandmed!$I$45,($G$4-Lähteandmed!$H$45*(Kraadpäevad!$G$4-Kraadpäevad!C5577)),Lähteandmed!$I$45)</f>
        <v/>
      </c>
      <c r="N5577" s="114">
        <f>IFERROR(($G$4-M5577)/($G$4-C5577),Lähteandmed!$H$45)</f>
        <v>0</v>
      </c>
      <c r="O5577" s="276">
        <f t="shared" si="175"/>
        <v>8.9</v>
      </c>
      <c r="P5577" s="276">
        <f>IF(O5577&lt;($G$6-1),Lähteandmed!$E$45*1.2*1.005*(($G$6-1)-O5577),0)</f>
        <v>14.195729519999999</v>
      </c>
    </row>
    <row r="5578" spans="2:16">
      <c r="B5578" s="113">
        <v>5574</v>
      </c>
      <c r="C5578" s="113">
        <v>8.4</v>
      </c>
      <c r="D5578" s="276">
        <f t="shared" si="174"/>
        <v>1.5887974958655793</v>
      </c>
      <c r="L5578" s="114">
        <f>IF(C5578&lt;$G$6,Lähteandmed!$E$45*1.2*1.005*($G$6-O5578),0)</f>
        <v>16.824568319999997</v>
      </c>
      <c r="M5578" s="276" t="str">
        <f>IF(($G$4-Lähteandmed!$H$45*(Kraadpäevad!$G$4-Kraadpäevad!C5578))&gt;Lähteandmed!$I$45,($G$4-Lähteandmed!$H$45*(Kraadpäevad!$G$4-Kraadpäevad!C5578)),Lähteandmed!$I$45)</f>
        <v/>
      </c>
      <c r="N5578" s="114">
        <f>IFERROR(($G$4-M5578)/($G$4-C5578),Lähteandmed!$H$45)</f>
        <v>0</v>
      </c>
      <c r="O5578" s="276">
        <f t="shared" si="175"/>
        <v>8.4</v>
      </c>
      <c r="P5578" s="276">
        <f>IF(O5578&lt;($G$6-1),Lähteandmed!$E$45*1.2*1.005*(($G$6-1)-O5578),0)</f>
        <v>15.072009119999999</v>
      </c>
    </row>
    <row r="5579" spans="2:16">
      <c r="B5579" s="113">
        <v>5575</v>
      </c>
      <c r="C5579" s="113">
        <v>9.6</v>
      </c>
      <c r="D5579" s="276">
        <f t="shared" si="174"/>
        <v>0.38879749586557999</v>
      </c>
      <c r="L5579" s="114">
        <f>IF(C5579&lt;$G$6,Lähteandmed!$E$45*1.2*1.005*($G$6-O5579),0)</f>
        <v>14.721497279999999</v>
      </c>
      <c r="M5579" s="276" t="str">
        <f>IF(($G$4-Lähteandmed!$H$45*(Kraadpäevad!$G$4-Kraadpäevad!C5579))&gt;Lähteandmed!$I$45,($G$4-Lähteandmed!$H$45*(Kraadpäevad!$G$4-Kraadpäevad!C5579)),Lähteandmed!$I$45)</f>
        <v/>
      </c>
      <c r="N5579" s="114">
        <f>IFERROR(($G$4-M5579)/($G$4-C5579),Lähteandmed!$H$45)</f>
        <v>0</v>
      </c>
      <c r="O5579" s="276">
        <f t="shared" si="175"/>
        <v>9.6</v>
      </c>
      <c r="P5579" s="276">
        <f>IF(O5579&lt;($G$6-1),Lähteandmed!$E$45*1.2*1.005*(($G$6-1)-O5579),0)</f>
        <v>12.968938079999999</v>
      </c>
    </row>
    <row r="5580" spans="2:16">
      <c r="B5580" s="113">
        <v>5576</v>
      </c>
      <c r="C5580" s="113">
        <v>10.8</v>
      </c>
      <c r="D5580" s="276" t="str">
        <f t="shared" si="174"/>
        <v>0</v>
      </c>
      <c r="L5580" s="114">
        <f>IF(C5580&lt;$G$6,Lähteandmed!$E$45*1.2*1.005*($G$6-O5580),0)</f>
        <v>12.618426239999998</v>
      </c>
      <c r="M5580" s="276" t="str">
        <f>IF(($G$4-Lähteandmed!$H$45*(Kraadpäevad!$G$4-Kraadpäevad!C5580))&gt;Lähteandmed!$I$45,($G$4-Lähteandmed!$H$45*(Kraadpäevad!$G$4-Kraadpäevad!C5580)),Lähteandmed!$I$45)</f>
        <v/>
      </c>
      <c r="N5580" s="114">
        <f>IFERROR(($G$4-M5580)/($G$4-C5580),Lähteandmed!$H$45)</f>
        <v>0</v>
      </c>
      <c r="O5580" s="276">
        <f t="shared" si="175"/>
        <v>10.8</v>
      </c>
      <c r="P5580" s="276">
        <f>IF(O5580&lt;($G$6-1),Lähteandmed!$E$45*1.2*1.005*(($G$6-1)-O5580),0)</f>
        <v>10.865867039999998</v>
      </c>
    </row>
    <row r="5581" spans="2:16">
      <c r="B5581" s="113">
        <v>5577</v>
      </c>
      <c r="C5581" s="113">
        <v>12</v>
      </c>
      <c r="D5581" s="276" t="str">
        <f t="shared" si="174"/>
        <v>0</v>
      </c>
      <c r="L5581" s="114">
        <f>IF(C5581&lt;$G$6,Lähteandmed!$E$45*1.2*1.005*($G$6-O5581),0)</f>
        <v>10.515355199999998</v>
      </c>
      <c r="M5581" s="276" t="str">
        <f>IF(($G$4-Lähteandmed!$H$45*(Kraadpäevad!$G$4-Kraadpäevad!C5581))&gt;Lähteandmed!$I$45,($G$4-Lähteandmed!$H$45*(Kraadpäevad!$G$4-Kraadpäevad!C5581)),Lähteandmed!$I$45)</f>
        <v/>
      </c>
      <c r="N5581" s="114">
        <f>IFERROR(($G$4-M5581)/($G$4-C5581),Lähteandmed!$H$45)</f>
        <v>0</v>
      </c>
      <c r="O5581" s="276">
        <f t="shared" si="175"/>
        <v>12</v>
      </c>
      <c r="P5581" s="276">
        <f>IF(O5581&lt;($G$6-1),Lähteandmed!$E$45*1.2*1.005*(($G$6-1)-O5581),0)</f>
        <v>8.7627959999999998</v>
      </c>
    </row>
    <row r="5582" spans="2:16">
      <c r="B5582" s="113">
        <v>5578</v>
      </c>
      <c r="C5582" s="113">
        <v>14.1</v>
      </c>
      <c r="D5582" s="276" t="str">
        <f t="shared" si="174"/>
        <v>0</v>
      </c>
      <c r="L5582" s="114">
        <f>IF(C5582&lt;$G$6,Lähteandmed!$E$45*1.2*1.005*($G$6-O5582),0)</f>
        <v>6.8349808799999998</v>
      </c>
      <c r="M5582" s="276" t="str">
        <f>IF(($G$4-Lähteandmed!$H$45*(Kraadpäevad!$G$4-Kraadpäevad!C5582))&gt;Lähteandmed!$I$45,($G$4-Lähteandmed!$H$45*(Kraadpäevad!$G$4-Kraadpäevad!C5582)),Lähteandmed!$I$45)</f>
        <v/>
      </c>
      <c r="N5582" s="114">
        <f>IFERROR(($G$4-M5582)/($G$4-C5582),Lähteandmed!$H$45)</f>
        <v>0</v>
      </c>
      <c r="O5582" s="276">
        <f t="shared" si="175"/>
        <v>14.1</v>
      </c>
      <c r="P5582" s="276">
        <f>IF(O5582&lt;($G$6-1),Lähteandmed!$E$45*1.2*1.005*(($G$6-1)-O5582),0)</f>
        <v>5.0824216800000004</v>
      </c>
    </row>
    <row r="5583" spans="2:16">
      <c r="B5583" s="113">
        <v>5579</v>
      </c>
      <c r="C5583" s="113">
        <v>16.2</v>
      </c>
      <c r="D5583" s="276" t="str">
        <f t="shared" si="174"/>
        <v>0</v>
      </c>
      <c r="L5583" s="114">
        <f>IF(C5583&lt;$G$6,Lähteandmed!$E$45*1.2*1.005*($G$6-O5583),0)</f>
        <v>3.1546065600000008</v>
      </c>
      <c r="M5583" s="276" t="str">
        <f>IF(($G$4-Lähteandmed!$H$45*(Kraadpäevad!$G$4-Kraadpäevad!C5583))&gt;Lähteandmed!$I$45,($G$4-Lähteandmed!$H$45*(Kraadpäevad!$G$4-Kraadpäevad!C5583)),Lähteandmed!$I$45)</f>
        <v/>
      </c>
      <c r="N5583" s="114">
        <f>IFERROR(($G$4-M5583)/($G$4-C5583),Lähteandmed!$H$45)</f>
        <v>0</v>
      </c>
      <c r="O5583" s="276">
        <f t="shared" si="175"/>
        <v>16.2</v>
      </c>
      <c r="P5583" s="276">
        <f>IF(O5583&lt;($G$6-1),Lähteandmed!$E$45*1.2*1.005*(($G$6-1)-O5583),0)</f>
        <v>1.4020473600000012</v>
      </c>
    </row>
    <row r="5584" spans="2:16">
      <c r="B5584" s="113">
        <v>5580</v>
      </c>
      <c r="C5584" s="113">
        <v>18.3</v>
      </c>
      <c r="D5584" s="276" t="str">
        <f t="shared" si="174"/>
        <v>0</v>
      </c>
      <c r="L5584" s="114">
        <f>IF(C5584&lt;$G$6,Lähteandmed!$E$45*1.2*1.005*($G$6-O5584),0)</f>
        <v>0</v>
      </c>
      <c r="M5584" s="276" t="str">
        <f>IF(($G$4-Lähteandmed!$H$45*(Kraadpäevad!$G$4-Kraadpäevad!C5584))&gt;Lähteandmed!$I$45,($G$4-Lähteandmed!$H$45*(Kraadpäevad!$G$4-Kraadpäevad!C5584)),Lähteandmed!$I$45)</f>
        <v/>
      </c>
      <c r="N5584" s="114">
        <f>IFERROR(($G$4-M5584)/($G$4-C5584),Lähteandmed!$H$45)</f>
        <v>0</v>
      </c>
      <c r="O5584" s="276">
        <f t="shared" si="175"/>
        <v>18.3</v>
      </c>
      <c r="P5584" s="276">
        <f>IF(O5584&lt;($G$6-1),Lähteandmed!$E$45*1.2*1.005*(($G$6-1)-O5584),0)</f>
        <v>0</v>
      </c>
    </row>
    <row r="5585" spans="2:16">
      <c r="B5585" s="113">
        <v>5581</v>
      </c>
      <c r="C5585" s="113">
        <v>18.2</v>
      </c>
      <c r="D5585" s="276" t="str">
        <f t="shared" si="174"/>
        <v>0</v>
      </c>
      <c r="L5585" s="114">
        <f>IF(C5585&lt;$G$6,Lähteandmed!$E$45*1.2*1.005*($G$6-O5585),0)</f>
        <v>0</v>
      </c>
      <c r="M5585" s="276" t="str">
        <f>IF(($G$4-Lähteandmed!$H$45*(Kraadpäevad!$G$4-Kraadpäevad!C5585))&gt;Lähteandmed!$I$45,($G$4-Lähteandmed!$H$45*(Kraadpäevad!$G$4-Kraadpäevad!C5585)),Lähteandmed!$I$45)</f>
        <v/>
      </c>
      <c r="N5585" s="114">
        <f>IFERROR(($G$4-M5585)/($G$4-C5585),Lähteandmed!$H$45)</f>
        <v>0</v>
      </c>
      <c r="O5585" s="276">
        <f t="shared" si="175"/>
        <v>18.2</v>
      </c>
      <c r="P5585" s="276">
        <f>IF(O5585&lt;($G$6-1),Lähteandmed!$E$45*1.2*1.005*(($G$6-1)-O5585),0)</f>
        <v>0</v>
      </c>
    </row>
    <row r="5586" spans="2:16">
      <c r="B5586" s="113">
        <v>5582</v>
      </c>
      <c r="C5586" s="113">
        <v>18</v>
      </c>
      <c r="D5586" s="276" t="str">
        <f t="shared" si="174"/>
        <v>0</v>
      </c>
      <c r="L5586" s="114">
        <f>IF(C5586&lt;$G$6,Lähteandmed!$E$45*1.2*1.005*($G$6-O5586),0)</f>
        <v>0</v>
      </c>
      <c r="M5586" s="276" t="str">
        <f>IF(($G$4-Lähteandmed!$H$45*(Kraadpäevad!$G$4-Kraadpäevad!C5586))&gt;Lähteandmed!$I$45,($G$4-Lähteandmed!$H$45*(Kraadpäevad!$G$4-Kraadpäevad!C5586)),Lähteandmed!$I$45)</f>
        <v/>
      </c>
      <c r="N5586" s="114">
        <f>IFERROR(($G$4-M5586)/($G$4-C5586),Lähteandmed!$H$45)</f>
        <v>0</v>
      </c>
      <c r="O5586" s="276">
        <f t="shared" si="175"/>
        <v>18</v>
      </c>
      <c r="P5586" s="276">
        <f>IF(O5586&lt;($G$6-1),Lähteandmed!$E$45*1.2*1.005*(($G$6-1)-O5586),0)</f>
        <v>0</v>
      </c>
    </row>
    <row r="5587" spans="2:16">
      <c r="B5587" s="113">
        <v>5583</v>
      </c>
      <c r="C5587" s="113">
        <v>17.899999999999999</v>
      </c>
      <c r="D5587" s="276" t="str">
        <f t="shared" si="174"/>
        <v>0</v>
      </c>
      <c r="L5587" s="114">
        <f>IF(C5587&lt;$G$6,Lähteandmed!$E$45*1.2*1.005*($G$6-O5587),0)</f>
        <v>0.17525592000000248</v>
      </c>
      <c r="M5587" s="276" t="str">
        <f>IF(($G$4-Lähteandmed!$H$45*(Kraadpäevad!$G$4-Kraadpäevad!C5587))&gt;Lähteandmed!$I$45,($G$4-Lähteandmed!$H$45*(Kraadpäevad!$G$4-Kraadpäevad!C5587)),Lähteandmed!$I$45)</f>
        <v/>
      </c>
      <c r="N5587" s="114">
        <f>IFERROR(($G$4-M5587)/($G$4-C5587),Lähteandmed!$H$45)</f>
        <v>0</v>
      </c>
      <c r="O5587" s="276">
        <f t="shared" si="175"/>
        <v>17.899999999999999</v>
      </c>
      <c r="P5587" s="276">
        <f>IF(O5587&lt;($G$6-1),Lähteandmed!$E$45*1.2*1.005*(($G$6-1)-O5587),0)</f>
        <v>0</v>
      </c>
    </row>
    <row r="5588" spans="2:16">
      <c r="B5588" s="113">
        <v>5584</v>
      </c>
      <c r="C5588" s="113">
        <v>17.100000000000001</v>
      </c>
      <c r="D5588" s="276" t="str">
        <f t="shared" si="174"/>
        <v>0</v>
      </c>
      <c r="L5588" s="114">
        <f>IF(C5588&lt;$G$6,Lähteandmed!$E$45*1.2*1.005*($G$6-O5588),0)</f>
        <v>1.5773032799999973</v>
      </c>
      <c r="M5588" s="276" t="str">
        <f>IF(($G$4-Lähteandmed!$H$45*(Kraadpäevad!$G$4-Kraadpäevad!C5588))&gt;Lähteandmed!$I$45,($G$4-Lähteandmed!$H$45*(Kraadpäevad!$G$4-Kraadpäevad!C5588)),Lähteandmed!$I$45)</f>
        <v/>
      </c>
      <c r="N5588" s="114">
        <f>IFERROR(($G$4-M5588)/($G$4-C5588),Lähteandmed!$H$45)</f>
        <v>0</v>
      </c>
      <c r="O5588" s="276">
        <f t="shared" si="175"/>
        <v>17.100000000000001</v>
      </c>
      <c r="P5588" s="276">
        <f>IF(O5588&lt;($G$6-1),Lähteandmed!$E$45*1.2*1.005*(($G$6-1)-O5588),0)</f>
        <v>0</v>
      </c>
    </row>
    <row r="5589" spans="2:16">
      <c r="B5589" s="113">
        <v>5585</v>
      </c>
      <c r="C5589" s="113">
        <v>16.399999999999999</v>
      </c>
      <c r="D5589" s="276" t="str">
        <f t="shared" si="174"/>
        <v>0</v>
      </c>
      <c r="L5589" s="114">
        <f>IF(C5589&lt;$G$6,Lähteandmed!$E$45*1.2*1.005*($G$6-O5589),0)</f>
        <v>2.8040947200000024</v>
      </c>
      <c r="M5589" s="276" t="str">
        <f>IF(($G$4-Lähteandmed!$H$45*(Kraadpäevad!$G$4-Kraadpäevad!C5589))&gt;Lähteandmed!$I$45,($G$4-Lähteandmed!$H$45*(Kraadpäevad!$G$4-Kraadpäevad!C5589)),Lähteandmed!$I$45)</f>
        <v/>
      </c>
      <c r="N5589" s="114">
        <f>IFERROR(($G$4-M5589)/($G$4-C5589),Lähteandmed!$H$45)</f>
        <v>0</v>
      </c>
      <c r="O5589" s="276">
        <f t="shared" si="175"/>
        <v>16.399999999999999</v>
      </c>
      <c r="P5589" s="276">
        <f>IF(O5589&lt;($G$6-1),Lähteandmed!$E$45*1.2*1.005*(($G$6-1)-O5589),0)</f>
        <v>1.0515355200000025</v>
      </c>
    </row>
    <row r="5590" spans="2:16">
      <c r="B5590" s="113">
        <v>5586</v>
      </c>
      <c r="C5590" s="113">
        <v>15.6</v>
      </c>
      <c r="D5590" s="276" t="str">
        <f t="shared" si="174"/>
        <v>0</v>
      </c>
      <c r="L5590" s="114">
        <f>IF(C5590&lt;$G$6,Lähteandmed!$E$45*1.2*1.005*($G$6-O5590),0)</f>
        <v>4.2061420800000002</v>
      </c>
      <c r="M5590" s="276" t="str">
        <f>IF(($G$4-Lähteandmed!$H$45*(Kraadpäevad!$G$4-Kraadpäevad!C5590))&gt;Lähteandmed!$I$45,($G$4-Lähteandmed!$H$45*(Kraadpäevad!$G$4-Kraadpäevad!C5590)),Lähteandmed!$I$45)</f>
        <v/>
      </c>
      <c r="N5590" s="114">
        <f>IFERROR(($G$4-M5590)/($G$4-C5590),Lähteandmed!$H$45)</f>
        <v>0</v>
      </c>
      <c r="O5590" s="276">
        <f t="shared" si="175"/>
        <v>15.6</v>
      </c>
      <c r="P5590" s="276">
        <f>IF(O5590&lt;($G$6-1),Lähteandmed!$E$45*1.2*1.005*(($G$6-1)-O5590),0)</f>
        <v>2.4535828800000004</v>
      </c>
    </row>
    <row r="5591" spans="2:16">
      <c r="B5591" s="113">
        <v>5587</v>
      </c>
      <c r="C5591" s="113">
        <v>15.3</v>
      </c>
      <c r="D5591" s="276" t="str">
        <f t="shared" si="174"/>
        <v>0</v>
      </c>
      <c r="L5591" s="114">
        <f>IF(C5591&lt;$G$6,Lähteandmed!$E$45*1.2*1.005*($G$6-O5591),0)</f>
        <v>4.7319098399999984</v>
      </c>
      <c r="M5591" s="276" t="str">
        <f>IF(($G$4-Lähteandmed!$H$45*(Kraadpäevad!$G$4-Kraadpäevad!C5591))&gt;Lähteandmed!$I$45,($G$4-Lähteandmed!$H$45*(Kraadpäevad!$G$4-Kraadpäevad!C5591)),Lähteandmed!$I$45)</f>
        <v/>
      </c>
      <c r="N5591" s="114">
        <f>IFERROR(($G$4-M5591)/($G$4-C5591),Lähteandmed!$H$45)</f>
        <v>0</v>
      </c>
      <c r="O5591" s="276">
        <f t="shared" si="175"/>
        <v>15.3</v>
      </c>
      <c r="P5591" s="276">
        <f>IF(O5591&lt;($G$6-1),Lähteandmed!$E$45*1.2*1.005*(($G$6-1)-O5591),0)</f>
        <v>2.9793506399999985</v>
      </c>
    </row>
    <row r="5592" spans="2:16">
      <c r="B5592" s="113">
        <v>5588</v>
      </c>
      <c r="C5592" s="113">
        <v>15</v>
      </c>
      <c r="D5592" s="276" t="str">
        <f t="shared" si="174"/>
        <v>0</v>
      </c>
      <c r="L5592" s="114">
        <f>IF(C5592&lt;$G$6,Lähteandmed!$E$45*1.2*1.005*($G$6-O5592),0)</f>
        <v>5.2576775999999992</v>
      </c>
      <c r="M5592" s="276" t="str">
        <f>IF(($G$4-Lähteandmed!$H$45*(Kraadpäevad!$G$4-Kraadpäevad!C5592))&gt;Lähteandmed!$I$45,($G$4-Lähteandmed!$H$45*(Kraadpäevad!$G$4-Kraadpäevad!C5592)),Lähteandmed!$I$45)</f>
        <v/>
      </c>
      <c r="N5592" s="114">
        <f>IFERROR(($G$4-M5592)/($G$4-C5592),Lähteandmed!$H$45)</f>
        <v>0</v>
      </c>
      <c r="O5592" s="276">
        <f t="shared" si="175"/>
        <v>15</v>
      </c>
      <c r="P5592" s="276">
        <f>IF(O5592&lt;($G$6-1),Lähteandmed!$E$45*1.2*1.005*(($G$6-1)-O5592),0)</f>
        <v>3.5051183999999997</v>
      </c>
    </row>
    <row r="5593" spans="2:16">
      <c r="B5593" s="113">
        <v>5589</v>
      </c>
      <c r="C5593" s="113">
        <v>14.7</v>
      </c>
      <c r="D5593" s="276" t="str">
        <f t="shared" si="174"/>
        <v>0</v>
      </c>
      <c r="L5593" s="114">
        <f>IF(C5593&lt;$G$6,Lähteandmed!$E$45*1.2*1.005*($G$6-O5593),0)</f>
        <v>5.7834453600000009</v>
      </c>
      <c r="M5593" s="276" t="str">
        <f>IF(($G$4-Lähteandmed!$H$45*(Kraadpäevad!$G$4-Kraadpäevad!C5593))&gt;Lähteandmed!$I$45,($G$4-Lähteandmed!$H$45*(Kraadpäevad!$G$4-Kraadpäevad!C5593)),Lähteandmed!$I$45)</f>
        <v/>
      </c>
      <c r="N5593" s="114">
        <f>IFERROR(($G$4-M5593)/($G$4-C5593),Lähteandmed!$H$45)</f>
        <v>0</v>
      </c>
      <c r="O5593" s="276">
        <f t="shared" si="175"/>
        <v>14.7</v>
      </c>
      <c r="P5593" s="276">
        <f>IF(O5593&lt;($G$6-1),Lähteandmed!$E$45*1.2*1.005*(($G$6-1)-O5593),0)</f>
        <v>4.0308861600000006</v>
      </c>
    </row>
    <row r="5594" spans="2:16">
      <c r="B5594" s="113">
        <v>5590</v>
      </c>
      <c r="C5594" s="113">
        <v>13.9</v>
      </c>
      <c r="D5594" s="276" t="str">
        <f t="shared" si="174"/>
        <v>0</v>
      </c>
      <c r="L5594" s="114">
        <f>IF(C5594&lt;$G$6,Lähteandmed!$E$45*1.2*1.005*($G$6-O5594),0)</f>
        <v>7.1854927199999992</v>
      </c>
      <c r="M5594" s="276" t="str">
        <f>IF(($G$4-Lähteandmed!$H$45*(Kraadpäevad!$G$4-Kraadpäevad!C5594))&gt;Lähteandmed!$I$45,($G$4-Lähteandmed!$H$45*(Kraadpäevad!$G$4-Kraadpäevad!C5594)),Lähteandmed!$I$45)</f>
        <v/>
      </c>
      <c r="N5594" s="114">
        <f>IFERROR(($G$4-M5594)/($G$4-C5594),Lähteandmed!$H$45)</f>
        <v>0</v>
      </c>
      <c r="O5594" s="276">
        <f t="shared" si="175"/>
        <v>13.9</v>
      </c>
      <c r="P5594" s="276">
        <f>IF(O5594&lt;($G$6-1),Lähteandmed!$E$45*1.2*1.005*(($G$6-1)-O5594),0)</f>
        <v>5.4329335199999989</v>
      </c>
    </row>
    <row r="5595" spans="2:16">
      <c r="B5595" s="113">
        <v>5591</v>
      </c>
      <c r="C5595" s="113">
        <v>13.2</v>
      </c>
      <c r="D5595" s="276" t="str">
        <f t="shared" si="174"/>
        <v>0</v>
      </c>
      <c r="L5595" s="114">
        <f>IF(C5595&lt;$G$6,Lähteandmed!$E$45*1.2*1.005*($G$6-O5595),0)</f>
        <v>8.4122841600000005</v>
      </c>
      <c r="M5595" s="276" t="str">
        <f>IF(($G$4-Lähteandmed!$H$45*(Kraadpäevad!$G$4-Kraadpäevad!C5595))&gt;Lähteandmed!$I$45,($G$4-Lähteandmed!$H$45*(Kraadpäevad!$G$4-Kraadpäevad!C5595)),Lähteandmed!$I$45)</f>
        <v/>
      </c>
      <c r="N5595" s="114">
        <f>IFERROR(($G$4-M5595)/($G$4-C5595),Lähteandmed!$H$45)</f>
        <v>0</v>
      </c>
      <c r="O5595" s="276">
        <f t="shared" si="175"/>
        <v>13.2</v>
      </c>
      <c r="P5595" s="276">
        <f>IF(O5595&lt;($G$6-1),Lähteandmed!$E$45*1.2*1.005*(($G$6-1)-O5595),0)</f>
        <v>6.659724960000001</v>
      </c>
    </row>
    <row r="5596" spans="2:16">
      <c r="B5596" s="113">
        <v>5592</v>
      </c>
      <c r="C5596" s="113">
        <v>12.4</v>
      </c>
      <c r="D5596" s="276" t="str">
        <f t="shared" si="174"/>
        <v>0</v>
      </c>
      <c r="L5596" s="114">
        <f>IF(C5596&lt;$G$6,Lähteandmed!$E$45*1.2*1.005*($G$6-O5596),0)</f>
        <v>9.8143315199999979</v>
      </c>
      <c r="M5596" s="276" t="str">
        <f>IF(($G$4-Lähteandmed!$H$45*(Kraadpäevad!$G$4-Kraadpäevad!C5596))&gt;Lähteandmed!$I$45,($G$4-Lähteandmed!$H$45*(Kraadpäevad!$G$4-Kraadpäevad!C5596)),Lähteandmed!$I$45)</f>
        <v/>
      </c>
      <c r="N5596" s="114">
        <f>IFERROR(($G$4-M5596)/($G$4-C5596),Lähteandmed!$H$45)</f>
        <v>0</v>
      </c>
      <c r="O5596" s="276">
        <f t="shared" si="175"/>
        <v>12.4</v>
      </c>
      <c r="P5596" s="276">
        <f>IF(O5596&lt;($G$6-1),Lähteandmed!$E$45*1.2*1.005*(($G$6-1)-O5596),0)</f>
        <v>8.0617723199999993</v>
      </c>
    </row>
    <row r="5597" spans="2:16">
      <c r="B5597" s="113">
        <v>5593</v>
      </c>
      <c r="C5597" s="113">
        <v>12.5</v>
      </c>
      <c r="D5597" s="276" t="str">
        <f t="shared" si="174"/>
        <v>0</v>
      </c>
      <c r="L5597" s="114">
        <f>IF(C5597&lt;$G$6,Lähteandmed!$E$45*1.2*1.005*($G$6-O5597),0)</f>
        <v>9.6390756</v>
      </c>
      <c r="M5597" s="276" t="str">
        <f>IF(($G$4-Lähteandmed!$H$45*(Kraadpäevad!$G$4-Kraadpäevad!C5597))&gt;Lähteandmed!$I$45,($G$4-Lähteandmed!$H$45*(Kraadpäevad!$G$4-Kraadpäevad!C5597)),Lähteandmed!$I$45)</f>
        <v/>
      </c>
      <c r="N5597" s="114">
        <f>IFERROR(($G$4-M5597)/($G$4-C5597),Lähteandmed!$H$45)</f>
        <v>0</v>
      </c>
      <c r="O5597" s="276">
        <f t="shared" si="175"/>
        <v>12.5</v>
      </c>
      <c r="P5597" s="276">
        <f>IF(O5597&lt;($G$6-1),Lähteandmed!$E$45*1.2*1.005*(($G$6-1)-O5597),0)</f>
        <v>7.8865163999999996</v>
      </c>
    </row>
    <row r="5598" spans="2:16">
      <c r="B5598" s="113">
        <v>5594</v>
      </c>
      <c r="C5598" s="113">
        <v>12.6</v>
      </c>
      <c r="D5598" s="276" t="str">
        <f t="shared" si="174"/>
        <v>0</v>
      </c>
      <c r="L5598" s="114">
        <f>IF(C5598&lt;$G$6,Lähteandmed!$E$45*1.2*1.005*($G$6-O5598),0)</f>
        <v>9.4638196800000003</v>
      </c>
      <c r="M5598" s="276" t="str">
        <f>IF(($G$4-Lähteandmed!$H$45*(Kraadpäevad!$G$4-Kraadpäevad!C5598))&gt;Lähteandmed!$I$45,($G$4-Lähteandmed!$H$45*(Kraadpäevad!$G$4-Kraadpäevad!C5598)),Lähteandmed!$I$45)</f>
        <v/>
      </c>
      <c r="N5598" s="114">
        <f>IFERROR(($G$4-M5598)/($G$4-C5598),Lähteandmed!$H$45)</f>
        <v>0</v>
      </c>
      <c r="O5598" s="276">
        <f t="shared" si="175"/>
        <v>12.6</v>
      </c>
      <c r="P5598" s="276">
        <f>IF(O5598&lt;($G$6-1),Lähteandmed!$E$45*1.2*1.005*(($G$6-1)-O5598),0)</f>
        <v>7.71126048</v>
      </c>
    </row>
    <row r="5599" spans="2:16">
      <c r="B5599" s="113">
        <v>5595</v>
      </c>
      <c r="C5599" s="113">
        <v>12.7</v>
      </c>
      <c r="D5599" s="276" t="str">
        <f t="shared" si="174"/>
        <v>0</v>
      </c>
      <c r="L5599" s="114">
        <f>IF(C5599&lt;$G$6,Lähteandmed!$E$45*1.2*1.005*($G$6-O5599),0)</f>
        <v>9.2885637600000006</v>
      </c>
      <c r="M5599" s="276" t="str">
        <f>IF(($G$4-Lähteandmed!$H$45*(Kraadpäevad!$G$4-Kraadpäevad!C5599))&gt;Lähteandmed!$I$45,($G$4-Lähteandmed!$H$45*(Kraadpäevad!$G$4-Kraadpäevad!C5599)),Lähteandmed!$I$45)</f>
        <v/>
      </c>
      <c r="N5599" s="114">
        <f>IFERROR(($G$4-M5599)/($G$4-C5599),Lähteandmed!$H$45)</f>
        <v>0</v>
      </c>
      <c r="O5599" s="276">
        <f t="shared" si="175"/>
        <v>12.7</v>
      </c>
      <c r="P5599" s="276">
        <f>IF(O5599&lt;($G$6-1),Lähteandmed!$E$45*1.2*1.005*(($G$6-1)-O5599),0)</f>
        <v>7.5360045600000003</v>
      </c>
    </row>
    <row r="5600" spans="2:16">
      <c r="B5600" s="113">
        <v>5596</v>
      </c>
      <c r="C5600" s="113">
        <v>12.7</v>
      </c>
      <c r="D5600" s="276" t="str">
        <f t="shared" si="174"/>
        <v>0</v>
      </c>
      <c r="L5600" s="114">
        <f>IF(C5600&lt;$G$6,Lähteandmed!$E$45*1.2*1.005*($G$6-O5600),0)</f>
        <v>9.2885637600000006</v>
      </c>
      <c r="M5600" s="276" t="str">
        <f>IF(($G$4-Lähteandmed!$H$45*(Kraadpäevad!$G$4-Kraadpäevad!C5600))&gt;Lähteandmed!$I$45,($G$4-Lähteandmed!$H$45*(Kraadpäevad!$G$4-Kraadpäevad!C5600)),Lähteandmed!$I$45)</f>
        <v/>
      </c>
      <c r="N5600" s="114">
        <f>IFERROR(($G$4-M5600)/($G$4-C5600),Lähteandmed!$H$45)</f>
        <v>0</v>
      </c>
      <c r="O5600" s="276">
        <f t="shared" si="175"/>
        <v>12.7</v>
      </c>
      <c r="P5600" s="276">
        <f>IF(O5600&lt;($G$6-1),Lähteandmed!$E$45*1.2*1.005*(($G$6-1)-O5600),0)</f>
        <v>7.5360045600000003</v>
      </c>
    </row>
    <row r="5601" spans="2:16">
      <c r="B5601" s="113">
        <v>5597</v>
      </c>
      <c r="C5601" s="113">
        <v>12.6</v>
      </c>
      <c r="D5601" s="276" t="str">
        <f t="shared" si="174"/>
        <v>0</v>
      </c>
      <c r="L5601" s="114">
        <f>IF(C5601&lt;$G$6,Lähteandmed!$E$45*1.2*1.005*($G$6-O5601),0)</f>
        <v>9.4638196800000003</v>
      </c>
      <c r="M5601" s="276" t="str">
        <f>IF(($G$4-Lähteandmed!$H$45*(Kraadpäevad!$G$4-Kraadpäevad!C5601))&gt;Lähteandmed!$I$45,($G$4-Lähteandmed!$H$45*(Kraadpäevad!$G$4-Kraadpäevad!C5601)),Lähteandmed!$I$45)</f>
        <v/>
      </c>
      <c r="N5601" s="114">
        <f>IFERROR(($G$4-M5601)/($G$4-C5601),Lähteandmed!$H$45)</f>
        <v>0</v>
      </c>
      <c r="O5601" s="276">
        <f t="shared" si="175"/>
        <v>12.6</v>
      </c>
      <c r="P5601" s="276">
        <f>IF(O5601&lt;($G$6-1),Lähteandmed!$E$45*1.2*1.005*(($G$6-1)-O5601),0)</f>
        <v>7.71126048</v>
      </c>
    </row>
    <row r="5602" spans="2:16">
      <c r="B5602" s="113">
        <v>5598</v>
      </c>
      <c r="C5602" s="113">
        <v>12.6</v>
      </c>
      <c r="D5602" s="276" t="str">
        <f t="shared" si="174"/>
        <v>0</v>
      </c>
      <c r="L5602" s="114">
        <f>IF(C5602&lt;$G$6,Lähteandmed!$E$45*1.2*1.005*($G$6-O5602),0)</f>
        <v>9.4638196800000003</v>
      </c>
      <c r="M5602" s="276" t="str">
        <f>IF(($G$4-Lähteandmed!$H$45*(Kraadpäevad!$G$4-Kraadpäevad!C5602))&gt;Lähteandmed!$I$45,($G$4-Lähteandmed!$H$45*(Kraadpäevad!$G$4-Kraadpäevad!C5602)),Lähteandmed!$I$45)</f>
        <v/>
      </c>
      <c r="N5602" s="114">
        <f>IFERROR(($G$4-M5602)/($G$4-C5602),Lähteandmed!$H$45)</f>
        <v>0</v>
      </c>
      <c r="O5602" s="276">
        <f t="shared" si="175"/>
        <v>12.6</v>
      </c>
      <c r="P5602" s="276">
        <f>IF(O5602&lt;($G$6-1),Lähteandmed!$E$45*1.2*1.005*(($G$6-1)-O5602),0)</f>
        <v>7.71126048</v>
      </c>
    </row>
    <row r="5603" spans="2:16">
      <c r="B5603" s="113">
        <v>5599</v>
      </c>
      <c r="C5603" s="113">
        <v>12.9</v>
      </c>
      <c r="D5603" s="276" t="str">
        <f t="shared" si="174"/>
        <v>0</v>
      </c>
      <c r="L5603" s="114">
        <f>IF(C5603&lt;$G$6,Lähteandmed!$E$45*1.2*1.005*($G$6-O5603),0)</f>
        <v>8.9380519199999995</v>
      </c>
      <c r="M5603" s="276" t="str">
        <f>IF(($G$4-Lähteandmed!$H$45*(Kraadpäevad!$G$4-Kraadpäevad!C5603))&gt;Lähteandmed!$I$45,($G$4-Lähteandmed!$H$45*(Kraadpäevad!$G$4-Kraadpäevad!C5603)),Lähteandmed!$I$45)</f>
        <v/>
      </c>
      <c r="N5603" s="114">
        <f>IFERROR(($G$4-M5603)/($G$4-C5603),Lähteandmed!$H$45)</f>
        <v>0</v>
      </c>
      <c r="O5603" s="276">
        <f t="shared" si="175"/>
        <v>12.9</v>
      </c>
      <c r="P5603" s="276">
        <f>IF(O5603&lt;($G$6-1),Lähteandmed!$E$45*1.2*1.005*(($G$6-1)-O5603),0)</f>
        <v>7.1854927199999992</v>
      </c>
    </row>
    <row r="5604" spans="2:16">
      <c r="B5604" s="113">
        <v>5600</v>
      </c>
      <c r="C5604" s="113">
        <v>13.1</v>
      </c>
      <c r="D5604" s="276" t="str">
        <f t="shared" si="174"/>
        <v>0</v>
      </c>
      <c r="L5604" s="114">
        <f>IF(C5604&lt;$G$6,Lähteandmed!$E$45*1.2*1.005*($G$6-O5604),0)</f>
        <v>8.5875400800000001</v>
      </c>
      <c r="M5604" s="276" t="str">
        <f>IF(($G$4-Lähteandmed!$H$45*(Kraadpäevad!$G$4-Kraadpäevad!C5604))&gt;Lähteandmed!$I$45,($G$4-Lähteandmed!$H$45*(Kraadpäevad!$G$4-Kraadpäevad!C5604)),Lähteandmed!$I$45)</f>
        <v/>
      </c>
      <c r="N5604" s="114">
        <f>IFERROR(($G$4-M5604)/($G$4-C5604),Lähteandmed!$H$45)</f>
        <v>0</v>
      </c>
      <c r="O5604" s="276">
        <f t="shared" si="175"/>
        <v>13.1</v>
      </c>
      <c r="P5604" s="276">
        <f>IF(O5604&lt;($G$6-1),Lähteandmed!$E$45*1.2*1.005*(($G$6-1)-O5604),0)</f>
        <v>6.8349808799999998</v>
      </c>
    </row>
    <row r="5605" spans="2:16">
      <c r="B5605" s="113">
        <v>5601</v>
      </c>
      <c r="C5605" s="113">
        <v>13.4</v>
      </c>
      <c r="D5605" s="276" t="str">
        <f t="shared" si="174"/>
        <v>0</v>
      </c>
      <c r="L5605" s="114">
        <f>IF(C5605&lt;$G$6,Lähteandmed!$E$45*1.2*1.005*($G$6-O5605),0)</f>
        <v>8.0617723199999993</v>
      </c>
      <c r="M5605" s="276" t="str">
        <f>IF(($G$4-Lähteandmed!$H$45*(Kraadpäevad!$G$4-Kraadpäevad!C5605))&gt;Lähteandmed!$I$45,($G$4-Lähteandmed!$H$45*(Kraadpäevad!$G$4-Kraadpäevad!C5605)),Lähteandmed!$I$45)</f>
        <v/>
      </c>
      <c r="N5605" s="114">
        <f>IFERROR(($G$4-M5605)/($G$4-C5605),Lähteandmed!$H$45)</f>
        <v>0</v>
      </c>
      <c r="O5605" s="276">
        <f t="shared" si="175"/>
        <v>13.4</v>
      </c>
      <c r="P5605" s="276">
        <f>IF(O5605&lt;($G$6-1),Lähteandmed!$E$45*1.2*1.005*(($G$6-1)-O5605),0)</f>
        <v>6.309213119999999</v>
      </c>
    </row>
    <row r="5606" spans="2:16">
      <c r="B5606" s="113">
        <v>5602</v>
      </c>
      <c r="C5606" s="113">
        <v>14</v>
      </c>
      <c r="D5606" s="276" t="str">
        <f t="shared" si="174"/>
        <v>0</v>
      </c>
      <c r="L5606" s="114">
        <f>IF(C5606&lt;$G$6,Lähteandmed!$E$45*1.2*1.005*($G$6-O5606),0)</f>
        <v>7.0102367999999995</v>
      </c>
      <c r="M5606" s="276" t="str">
        <f>IF(($G$4-Lähteandmed!$H$45*(Kraadpäevad!$G$4-Kraadpäevad!C5606))&gt;Lähteandmed!$I$45,($G$4-Lähteandmed!$H$45*(Kraadpäevad!$G$4-Kraadpäevad!C5606)),Lähteandmed!$I$45)</f>
        <v/>
      </c>
      <c r="N5606" s="114">
        <f>IFERROR(($G$4-M5606)/($G$4-C5606),Lähteandmed!$H$45)</f>
        <v>0</v>
      </c>
      <c r="O5606" s="276">
        <f t="shared" si="175"/>
        <v>14</v>
      </c>
      <c r="P5606" s="276">
        <f>IF(O5606&lt;($G$6-1),Lähteandmed!$E$45*1.2*1.005*(($G$6-1)-O5606),0)</f>
        <v>5.2576775999999992</v>
      </c>
    </row>
    <row r="5607" spans="2:16">
      <c r="B5607" s="113">
        <v>5603</v>
      </c>
      <c r="C5607" s="113">
        <v>14.7</v>
      </c>
      <c r="D5607" s="276" t="str">
        <f t="shared" si="174"/>
        <v>0</v>
      </c>
      <c r="L5607" s="114">
        <f>IF(C5607&lt;$G$6,Lähteandmed!$E$45*1.2*1.005*($G$6-O5607),0)</f>
        <v>5.7834453600000009</v>
      </c>
      <c r="M5607" s="276" t="str">
        <f>IF(($G$4-Lähteandmed!$H$45*(Kraadpäevad!$G$4-Kraadpäevad!C5607))&gt;Lähteandmed!$I$45,($G$4-Lähteandmed!$H$45*(Kraadpäevad!$G$4-Kraadpäevad!C5607)),Lähteandmed!$I$45)</f>
        <v/>
      </c>
      <c r="N5607" s="114">
        <f>IFERROR(($G$4-M5607)/($G$4-C5607),Lähteandmed!$H$45)</f>
        <v>0</v>
      </c>
      <c r="O5607" s="276">
        <f t="shared" si="175"/>
        <v>14.7</v>
      </c>
      <c r="P5607" s="276">
        <f>IF(O5607&lt;($G$6-1),Lähteandmed!$E$45*1.2*1.005*(($G$6-1)-O5607),0)</f>
        <v>4.0308861600000006</v>
      </c>
    </row>
    <row r="5608" spans="2:16">
      <c r="B5608" s="113">
        <v>5604</v>
      </c>
      <c r="C5608" s="113">
        <v>15.3</v>
      </c>
      <c r="D5608" s="276" t="str">
        <f t="shared" si="174"/>
        <v>0</v>
      </c>
      <c r="L5608" s="114">
        <f>IF(C5608&lt;$G$6,Lähteandmed!$E$45*1.2*1.005*($G$6-O5608),0)</f>
        <v>4.7319098399999984</v>
      </c>
      <c r="M5608" s="276" t="str">
        <f>IF(($G$4-Lähteandmed!$H$45*(Kraadpäevad!$G$4-Kraadpäevad!C5608))&gt;Lähteandmed!$I$45,($G$4-Lähteandmed!$H$45*(Kraadpäevad!$G$4-Kraadpäevad!C5608)),Lähteandmed!$I$45)</f>
        <v/>
      </c>
      <c r="N5608" s="114">
        <f>IFERROR(($G$4-M5608)/($G$4-C5608),Lähteandmed!$H$45)</f>
        <v>0</v>
      </c>
      <c r="O5608" s="276">
        <f t="shared" si="175"/>
        <v>15.3</v>
      </c>
      <c r="P5608" s="276">
        <f>IF(O5608&lt;($G$6-1),Lähteandmed!$E$45*1.2*1.005*(($G$6-1)-O5608),0)</f>
        <v>2.9793506399999985</v>
      </c>
    </row>
    <row r="5609" spans="2:16">
      <c r="B5609" s="113">
        <v>5605</v>
      </c>
      <c r="C5609" s="113">
        <v>16.2</v>
      </c>
      <c r="D5609" s="276" t="str">
        <f t="shared" si="174"/>
        <v>0</v>
      </c>
      <c r="L5609" s="114">
        <f>IF(C5609&lt;$G$6,Lähteandmed!$E$45*1.2*1.005*($G$6-O5609),0)</f>
        <v>3.1546065600000008</v>
      </c>
      <c r="M5609" s="276" t="str">
        <f>IF(($G$4-Lähteandmed!$H$45*(Kraadpäevad!$G$4-Kraadpäevad!C5609))&gt;Lähteandmed!$I$45,($G$4-Lähteandmed!$H$45*(Kraadpäevad!$G$4-Kraadpäevad!C5609)),Lähteandmed!$I$45)</f>
        <v/>
      </c>
      <c r="N5609" s="114">
        <f>IFERROR(($G$4-M5609)/($G$4-C5609),Lähteandmed!$H$45)</f>
        <v>0</v>
      </c>
      <c r="O5609" s="276">
        <f t="shared" si="175"/>
        <v>16.2</v>
      </c>
      <c r="P5609" s="276">
        <f>IF(O5609&lt;($G$6-1),Lähteandmed!$E$45*1.2*1.005*(($G$6-1)-O5609),0)</f>
        <v>1.4020473600000012</v>
      </c>
    </row>
    <row r="5610" spans="2:16">
      <c r="B5610" s="113">
        <v>5606</v>
      </c>
      <c r="C5610" s="113">
        <v>17</v>
      </c>
      <c r="D5610" s="276" t="str">
        <f t="shared" si="174"/>
        <v>0</v>
      </c>
      <c r="L5610" s="114">
        <f>IF(C5610&lt;$G$6,Lähteandmed!$E$45*1.2*1.005*($G$6-O5610),0)</f>
        <v>1.7525591999999999</v>
      </c>
      <c r="M5610" s="276" t="str">
        <f>IF(($G$4-Lähteandmed!$H$45*(Kraadpäevad!$G$4-Kraadpäevad!C5610))&gt;Lähteandmed!$I$45,($G$4-Lähteandmed!$H$45*(Kraadpäevad!$G$4-Kraadpäevad!C5610)),Lähteandmed!$I$45)</f>
        <v/>
      </c>
      <c r="N5610" s="114">
        <f>IFERROR(($G$4-M5610)/($G$4-C5610),Lähteandmed!$H$45)</f>
        <v>0</v>
      </c>
      <c r="O5610" s="276">
        <f t="shared" si="175"/>
        <v>17</v>
      </c>
      <c r="P5610" s="276">
        <f>IF(O5610&lt;($G$6-1),Lähteandmed!$E$45*1.2*1.005*(($G$6-1)-O5610),0)</f>
        <v>0</v>
      </c>
    </row>
    <row r="5611" spans="2:16">
      <c r="B5611" s="113">
        <v>5607</v>
      </c>
      <c r="C5611" s="113">
        <v>17.899999999999999</v>
      </c>
      <c r="D5611" s="276" t="str">
        <f t="shared" si="174"/>
        <v>0</v>
      </c>
      <c r="L5611" s="114">
        <f>IF(C5611&lt;$G$6,Lähteandmed!$E$45*1.2*1.005*($G$6-O5611),0)</f>
        <v>0.17525592000000248</v>
      </c>
      <c r="M5611" s="276" t="str">
        <f>IF(($G$4-Lähteandmed!$H$45*(Kraadpäevad!$G$4-Kraadpäevad!C5611))&gt;Lähteandmed!$I$45,($G$4-Lähteandmed!$H$45*(Kraadpäevad!$G$4-Kraadpäevad!C5611)),Lähteandmed!$I$45)</f>
        <v/>
      </c>
      <c r="N5611" s="114">
        <f>IFERROR(($G$4-M5611)/($G$4-C5611),Lähteandmed!$H$45)</f>
        <v>0</v>
      </c>
      <c r="O5611" s="276">
        <f t="shared" si="175"/>
        <v>17.899999999999999</v>
      </c>
      <c r="P5611" s="276">
        <f>IF(O5611&lt;($G$6-1),Lähteandmed!$E$45*1.2*1.005*(($G$6-1)-O5611),0)</f>
        <v>0</v>
      </c>
    </row>
    <row r="5612" spans="2:16">
      <c r="B5612" s="113">
        <v>5608</v>
      </c>
      <c r="C5612" s="113">
        <v>18</v>
      </c>
      <c r="D5612" s="276" t="str">
        <f t="shared" si="174"/>
        <v>0</v>
      </c>
      <c r="L5612" s="114">
        <f>IF(C5612&lt;$G$6,Lähteandmed!$E$45*1.2*1.005*($G$6-O5612),0)</f>
        <v>0</v>
      </c>
      <c r="M5612" s="276" t="str">
        <f>IF(($G$4-Lähteandmed!$H$45*(Kraadpäevad!$G$4-Kraadpäevad!C5612))&gt;Lähteandmed!$I$45,($G$4-Lähteandmed!$H$45*(Kraadpäevad!$G$4-Kraadpäevad!C5612)),Lähteandmed!$I$45)</f>
        <v/>
      </c>
      <c r="N5612" s="114">
        <f>IFERROR(($G$4-M5612)/($G$4-C5612),Lähteandmed!$H$45)</f>
        <v>0</v>
      </c>
      <c r="O5612" s="276">
        <f t="shared" si="175"/>
        <v>18</v>
      </c>
      <c r="P5612" s="276">
        <f>IF(O5612&lt;($G$6-1),Lähteandmed!$E$45*1.2*1.005*(($G$6-1)-O5612),0)</f>
        <v>0</v>
      </c>
    </row>
    <row r="5613" spans="2:16">
      <c r="B5613" s="113">
        <v>5609</v>
      </c>
      <c r="C5613" s="113">
        <v>18</v>
      </c>
      <c r="D5613" s="276" t="str">
        <f t="shared" si="174"/>
        <v>0</v>
      </c>
      <c r="L5613" s="114">
        <f>IF(C5613&lt;$G$6,Lähteandmed!$E$45*1.2*1.005*($G$6-O5613),0)</f>
        <v>0</v>
      </c>
      <c r="M5613" s="276" t="str">
        <f>IF(($G$4-Lähteandmed!$H$45*(Kraadpäevad!$G$4-Kraadpäevad!C5613))&gt;Lähteandmed!$I$45,($G$4-Lähteandmed!$H$45*(Kraadpäevad!$G$4-Kraadpäevad!C5613)),Lähteandmed!$I$45)</f>
        <v/>
      </c>
      <c r="N5613" s="114">
        <f>IFERROR(($G$4-M5613)/($G$4-C5613),Lähteandmed!$H$45)</f>
        <v>0</v>
      </c>
      <c r="O5613" s="276">
        <f t="shared" si="175"/>
        <v>18</v>
      </c>
      <c r="P5613" s="276">
        <f>IF(O5613&lt;($G$6-1),Lähteandmed!$E$45*1.2*1.005*(($G$6-1)-O5613),0)</f>
        <v>0</v>
      </c>
    </row>
    <row r="5614" spans="2:16">
      <c r="B5614" s="113">
        <v>5610</v>
      </c>
      <c r="C5614" s="113">
        <v>18.100000000000001</v>
      </c>
      <c r="D5614" s="276" t="str">
        <f t="shared" si="174"/>
        <v>0</v>
      </c>
      <c r="L5614" s="114">
        <f>IF(C5614&lt;$G$6,Lähteandmed!$E$45*1.2*1.005*($G$6-O5614),0)</f>
        <v>0</v>
      </c>
      <c r="M5614" s="276" t="str">
        <f>IF(($G$4-Lähteandmed!$H$45*(Kraadpäevad!$G$4-Kraadpäevad!C5614))&gt;Lähteandmed!$I$45,($G$4-Lähteandmed!$H$45*(Kraadpäevad!$G$4-Kraadpäevad!C5614)),Lähteandmed!$I$45)</f>
        <v/>
      </c>
      <c r="N5614" s="114">
        <f>IFERROR(($G$4-M5614)/($G$4-C5614),Lähteandmed!$H$45)</f>
        <v>0</v>
      </c>
      <c r="O5614" s="276">
        <f t="shared" si="175"/>
        <v>18.100000000000001</v>
      </c>
      <c r="P5614" s="276">
        <f>IF(O5614&lt;($G$6-1),Lähteandmed!$E$45*1.2*1.005*(($G$6-1)-O5614),0)</f>
        <v>0</v>
      </c>
    </row>
    <row r="5615" spans="2:16">
      <c r="B5615" s="113">
        <v>5611</v>
      </c>
      <c r="C5615" s="113">
        <v>16.8</v>
      </c>
      <c r="D5615" s="276" t="str">
        <f t="shared" si="174"/>
        <v>0</v>
      </c>
      <c r="L5615" s="114">
        <f>IF(C5615&lt;$G$6,Lähteandmed!$E$45*1.2*1.005*($G$6-O5615),0)</f>
        <v>2.1030710399999988</v>
      </c>
      <c r="M5615" s="276" t="str">
        <f>IF(($G$4-Lähteandmed!$H$45*(Kraadpäevad!$G$4-Kraadpäevad!C5615))&gt;Lähteandmed!$I$45,($G$4-Lähteandmed!$H$45*(Kraadpäevad!$G$4-Kraadpäevad!C5615)),Lähteandmed!$I$45)</f>
        <v/>
      </c>
      <c r="N5615" s="114">
        <f>IFERROR(($G$4-M5615)/($G$4-C5615),Lähteandmed!$H$45)</f>
        <v>0</v>
      </c>
      <c r="O5615" s="276">
        <f t="shared" si="175"/>
        <v>16.8</v>
      </c>
      <c r="P5615" s="276">
        <f>IF(O5615&lt;($G$6-1),Lähteandmed!$E$45*1.2*1.005*(($G$6-1)-O5615),0)</f>
        <v>0.35051183999999874</v>
      </c>
    </row>
    <row r="5616" spans="2:16">
      <c r="B5616" s="113">
        <v>5612</v>
      </c>
      <c r="C5616" s="113">
        <v>15.6</v>
      </c>
      <c r="D5616" s="276" t="str">
        <f t="shared" si="174"/>
        <v>0</v>
      </c>
      <c r="L5616" s="114">
        <f>IF(C5616&lt;$G$6,Lähteandmed!$E$45*1.2*1.005*($G$6-O5616),0)</f>
        <v>4.2061420800000002</v>
      </c>
      <c r="M5616" s="276" t="str">
        <f>IF(($G$4-Lähteandmed!$H$45*(Kraadpäevad!$G$4-Kraadpäevad!C5616))&gt;Lähteandmed!$I$45,($G$4-Lähteandmed!$H$45*(Kraadpäevad!$G$4-Kraadpäevad!C5616)),Lähteandmed!$I$45)</f>
        <v/>
      </c>
      <c r="N5616" s="114">
        <f>IFERROR(($G$4-M5616)/($G$4-C5616),Lähteandmed!$H$45)</f>
        <v>0</v>
      </c>
      <c r="O5616" s="276">
        <f t="shared" si="175"/>
        <v>15.6</v>
      </c>
      <c r="P5616" s="276">
        <f>IF(O5616&lt;($G$6-1),Lähteandmed!$E$45*1.2*1.005*(($G$6-1)-O5616),0)</f>
        <v>2.4535828800000004</v>
      </c>
    </row>
    <row r="5617" spans="2:16">
      <c r="B5617" s="113">
        <v>5613</v>
      </c>
      <c r="C5617" s="113">
        <v>14.3</v>
      </c>
      <c r="D5617" s="276" t="str">
        <f t="shared" si="174"/>
        <v>0</v>
      </c>
      <c r="L5617" s="114">
        <f>IF(C5617&lt;$G$6,Lähteandmed!$E$45*1.2*1.005*($G$6-O5617),0)</f>
        <v>6.4844690399999987</v>
      </c>
      <c r="M5617" s="276" t="str">
        <f>IF(($G$4-Lähteandmed!$H$45*(Kraadpäevad!$G$4-Kraadpäevad!C5617))&gt;Lähteandmed!$I$45,($G$4-Lähteandmed!$H$45*(Kraadpäevad!$G$4-Kraadpäevad!C5617)),Lähteandmed!$I$45)</f>
        <v/>
      </c>
      <c r="N5617" s="114">
        <f>IFERROR(($G$4-M5617)/($G$4-C5617),Lähteandmed!$H$45)</f>
        <v>0</v>
      </c>
      <c r="O5617" s="276">
        <f t="shared" si="175"/>
        <v>14.3</v>
      </c>
      <c r="P5617" s="276">
        <f>IF(O5617&lt;($G$6-1),Lähteandmed!$E$45*1.2*1.005*(($G$6-1)-O5617),0)</f>
        <v>4.7319098399999984</v>
      </c>
    </row>
    <row r="5618" spans="2:16">
      <c r="B5618" s="113">
        <v>5614</v>
      </c>
      <c r="C5618" s="113">
        <v>13.8</v>
      </c>
      <c r="D5618" s="276" t="str">
        <f t="shared" si="174"/>
        <v>0</v>
      </c>
      <c r="L5618" s="114">
        <f>IF(C5618&lt;$G$6,Lähteandmed!$E$45*1.2*1.005*($G$6-O5618),0)</f>
        <v>7.360748639999998</v>
      </c>
      <c r="M5618" s="276" t="str">
        <f>IF(($G$4-Lähteandmed!$H$45*(Kraadpäevad!$G$4-Kraadpäevad!C5618))&gt;Lähteandmed!$I$45,($G$4-Lähteandmed!$H$45*(Kraadpäevad!$G$4-Kraadpäevad!C5618)),Lähteandmed!$I$45)</f>
        <v/>
      </c>
      <c r="N5618" s="114">
        <f>IFERROR(($G$4-M5618)/($G$4-C5618),Lähteandmed!$H$45)</f>
        <v>0</v>
      </c>
      <c r="O5618" s="276">
        <f t="shared" si="175"/>
        <v>13.8</v>
      </c>
      <c r="P5618" s="276">
        <f>IF(O5618&lt;($G$6-1),Lähteandmed!$E$45*1.2*1.005*(($G$6-1)-O5618),0)</f>
        <v>5.6081894399999985</v>
      </c>
    </row>
    <row r="5619" spans="2:16">
      <c r="B5619" s="113">
        <v>5615</v>
      </c>
      <c r="C5619" s="113">
        <v>13.3</v>
      </c>
      <c r="D5619" s="276" t="str">
        <f t="shared" si="174"/>
        <v>0</v>
      </c>
      <c r="L5619" s="114">
        <f>IF(C5619&lt;$G$6,Lähteandmed!$E$45*1.2*1.005*($G$6-O5619),0)</f>
        <v>8.237028239999999</v>
      </c>
      <c r="M5619" s="276" t="str">
        <f>IF(($G$4-Lähteandmed!$H$45*(Kraadpäevad!$G$4-Kraadpäevad!C5619))&gt;Lähteandmed!$I$45,($G$4-Lähteandmed!$H$45*(Kraadpäevad!$G$4-Kraadpäevad!C5619)),Lähteandmed!$I$45)</f>
        <v/>
      </c>
      <c r="N5619" s="114">
        <f>IFERROR(($G$4-M5619)/($G$4-C5619),Lähteandmed!$H$45)</f>
        <v>0</v>
      </c>
      <c r="O5619" s="276">
        <f t="shared" si="175"/>
        <v>13.3</v>
      </c>
      <c r="P5619" s="276">
        <f>IF(O5619&lt;($G$6-1),Lähteandmed!$E$45*1.2*1.005*(($G$6-1)-O5619),0)</f>
        <v>6.4844690399999987</v>
      </c>
    </row>
    <row r="5620" spans="2:16">
      <c r="B5620" s="113">
        <v>5616</v>
      </c>
      <c r="C5620" s="113">
        <v>12.8</v>
      </c>
      <c r="D5620" s="276" t="str">
        <f t="shared" si="174"/>
        <v>0</v>
      </c>
      <c r="L5620" s="114">
        <f>IF(C5620&lt;$G$6,Lähteandmed!$E$45*1.2*1.005*($G$6-O5620),0)</f>
        <v>9.1133078399999974</v>
      </c>
      <c r="M5620" s="276" t="str">
        <f>IF(($G$4-Lähteandmed!$H$45*(Kraadpäevad!$G$4-Kraadpäevad!C5620))&gt;Lähteandmed!$I$45,($G$4-Lähteandmed!$H$45*(Kraadpäevad!$G$4-Kraadpäevad!C5620)),Lähteandmed!$I$45)</f>
        <v/>
      </c>
      <c r="N5620" s="114">
        <f>IFERROR(($G$4-M5620)/($G$4-C5620),Lähteandmed!$H$45)</f>
        <v>0</v>
      </c>
      <c r="O5620" s="276">
        <f t="shared" si="175"/>
        <v>12.8</v>
      </c>
      <c r="P5620" s="276">
        <f>IF(O5620&lt;($G$6-1),Lähteandmed!$E$45*1.2*1.005*(($G$6-1)-O5620),0)</f>
        <v>7.360748639999998</v>
      </c>
    </row>
    <row r="5621" spans="2:16">
      <c r="B5621" s="113">
        <v>5617</v>
      </c>
      <c r="C5621" s="113">
        <v>12.3</v>
      </c>
      <c r="D5621" s="276" t="str">
        <f t="shared" si="174"/>
        <v>0</v>
      </c>
      <c r="L5621" s="114">
        <f>IF(C5621&lt;$G$6,Lähteandmed!$E$45*1.2*1.005*($G$6-O5621),0)</f>
        <v>9.9895874399999975</v>
      </c>
      <c r="M5621" s="276" t="str">
        <f>IF(($G$4-Lähteandmed!$H$45*(Kraadpäevad!$G$4-Kraadpäevad!C5621))&gt;Lähteandmed!$I$45,($G$4-Lähteandmed!$H$45*(Kraadpäevad!$G$4-Kraadpäevad!C5621)),Lähteandmed!$I$45)</f>
        <v/>
      </c>
      <c r="N5621" s="114">
        <f>IFERROR(($G$4-M5621)/($G$4-C5621),Lähteandmed!$H$45)</f>
        <v>0</v>
      </c>
      <c r="O5621" s="276">
        <f t="shared" si="175"/>
        <v>12.3</v>
      </c>
      <c r="P5621" s="276">
        <f>IF(O5621&lt;($G$6-1),Lähteandmed!$E$45*1.2*1.005*(($G$6-1)-O5621),0)</f>
        <v>8.237028239999999</v>
      </c>
    </row>
    <row r="5622" spans="2:16">
      <c r="B5622" s="113">
        <v>5618</v>
      </c>
      <c r="C5622" s="113">
        <v>11.8</v>
      </c>
      <c r="D5622" s="276" t="str">
        <f t="shared" si="174"/>
        <v>0</v>
      </c>
      <c r="L5622" s="114">
        <f>IF(C5622&lt;$G$6,Lähteandmed!$E$45*1.2*1.005*($G$6-O5622),0)</f>
        <v>10.865867039999998</v>
      </c>
      <c r="M5622" s="276" t="str">
        <f>IF(($G$4-Lähteandmed!$H$45*(Kraadpäevad!$G$4-Kraadpäevad!C5622))&gt;Lähteandmed!$I$45,($G$4-Lähteandmed!$H$45*(Kraadpäevad!$G$4-Kraadpäevad!C5622)),Lähteandmed!$I$45)</f>
        <v/>
      </c>
      <c r="N5622" s="114">
        <f>IFERROR(($G$4-M5622)/($G$4-C5622),Lähteandmed!$H$45)</f>
        <v>0</v>
      </c>
      <c r="O5622" s="276">
        <f t="shared" si="175"/>
        <v>11.8</v>
      </c>
      <c r="P5622" s="276">
        <f>IF(O5622&lt;($G$6-1),Lähteandmed!$E$45*1.2*1.005*(($G$6-1)-O5622),0)</f>
        <v>9.1133078399999974</v>
      </c>
    </row>
    <row r="5623" spans="2:16">
      <c r="B5623" s="113">
        <v>5619</v>
      </c>
      <c r="C5623" s="113">
        <v>11.3</v>
      </c>
      <c r="D5623" s="276" t="str">
        <f t="shared" si="174"/>
        <v>0</v>
      </c>
      <c r="L5623" s="114">
        <f>IF(C5623&lt;$G$6,Lähteandmed!$E$45*1.2*1.005*($G$6-O5623),0)</f>
        <v>11.742146639999998</v>
      </c>
      <c r="M5623" s="276" t="str">
        <f>IF(($G$4-Lähteandmed!$H$45*(Kraadpäevad!$G$4-Kraadpäevad!C5623))&gt;Lähteandmed!$I$45,($G$4-Lähteandmed!$H$45*(Kraadpäevad!$G$4-Kraadpäevad!C5623)),Lähteandmed!$I$45)</f>
        <v/>
      </c>
      <c r="N5623" s="114">
        <f>IFERROR(($G$4-M5623)/($G$4-C5623),Lähteandmed!$H$45)</f>
        <v>0</v>
      </c>
      <c r="O5623" s="276">
        <f t="shared" si="175"/>
        <v>11.3</v>
      </c>
      <c r="P5623" s="276">
        <f>IF(O5623&lt;($G$6-1),Lähteandmed!$E$45*1.2*1.005*(($G$6-1)-O5623),0)</f>
        <v>9.9895874399999975</v>
      </c>
    </row>
    <row r="5624" spans="2:16">
      <c r="B5624" s="113">
        <v>5620</v>
      </c>
      <c r="C5624" s="113">
        <v>11.5</v>
      </c>
      <c r="D5624" s="276" t="str">
        <f t="shared" si="174"/>
        <v>0</v>
      </c>
      <c r="L5624" s="114">
        <f>IF(C5624&lt;$G$6,Lähteandmed!$E$45*1.2*1.005*($G$6-O5624),0)</f>
        <v>11.391634799999999</v>
      </c>
      <c r="M5624" s="276" t="str">
        <f>IF(($G$4-Lähteandmed!$H$45*(Kraadpäevad!$G$4-Kraadpäevad!C5624))&gt;Lähteandmed!$I$45,($G$4-Lähteandmed!$H$45*(Kraadpäevad!$G$4-Kraadpäevad!C5624)),Lähteandmed!$I$45)</f>
        <v/>
      </c>
      <c r="N5624" s="114">
        <f>IFERROR(($G$4-M5624)/($G$4-C5624),Lähteandmed!$H$45)</f>
        <v>0</v>
      </c>
      <c r="O5624" s="276">
        <f t="shared" si="175"/>
        <v>11.5</v>
      </c>
      <c r="P5624" s="276">
        <f>IF(O5624&lt;($G$6-1),Lähteandmed!$E$45*1.2*1.005*(($G$6-1)-O5624),0)</f>
        <v>9.6390756</v>
      </c>
    </row>
    <row r="5625" spans="2:16">
      <c r="B5625" s="113">
        <v>5621</v>
      </c>
      <c r="C5625" s="113">
        <v>11.6</v>
      </c>
      <c r="D5625" s="276" t="str">
        <f t="shared" si="174"/>
        <v>0</v>
      </c>
      <c r="L5625" s="114">
        <f>IF(C5625&lt;$G$6,Lähteandmed!$E$45*1.2*1.005*($G$6-O5625),0)</f>
        <v>11.216378880000001</v>
      </c>
      <c r="M5625" s="276" t="str">
        <f>IF(($G$4-Lähteandmed!$H$45*(Kraadpäevad!$G$4-Kraadpäevad!C5625))&gt;Lähteandmed!$I$45,($G$4-Lähteandmed!$H$45*(Kraadpäevad!$G$4-Kraadpäevad!C5625)),Lähteandmed!$I$45)</f>
        <v/>
      </c>
      <c r="N5625" s="114">
        <f>IFERROR(($G$4-M5625)/($G$4-C5625),Lähteandmed!$H$45)</f>
        <v>0</v>
      </c>
      <c r="O5625" s="276">
        <f t="shared" si="175"/>
        <v>11.6</v>
      </c>
      <c r="P5625" s="276">
        <f>IF(O5625&lt;($G$6-1),Lähteandmed!$E$45*1.2*1.005*(($G$6-1)-O5625),0)</f>
        <v>9.4638196800000003</v>
      </c>
    </row>
    <row r="5626" spans="2:16">
      <c r="B5626" s="113">
        <v>5622</v>
      </c>
      <c r="C5626" s="113">
        <v>11.8</v>
      </c>
      <c r="D5626" s="276" t="str">
        <f t="shared" si="174"/>
        <v>0</v>
      </c>
      <c r="L5626" s="114">
        <f>IF(C5626&lt;$G$6,Lähteandmed!$E$45*1.2*1.005*($G$6-O5626),0)</f>
        <v>10.865867039999998</v>
      </c>
      <c r="M5626" s="276" t="str">
        <f>IF(($G$4-Lähteandmed!$H$45*(Kraadpäevad!$G$4-Kraadpäevad!C5626))&gt;Lähteandmed!$I$45,($G$4-Lähteandmed!$H$45*(Kraadpäevad!$G$4-Kraadpäevad!C5626)),Lähteandmed!$I$45)</f>
        <v/>
      </c>
      <c r="N5626" s="114">
        <f>IFERROR(($G$4-M5626)/($G$4-C5626),Lähteandmed!$H$45)</f>
        <v>0</v>
      </c>
      <c r="O5626" s="276">
        <f t="shared" si="175"/>
        <v>11.8</v>
      </c>
      <c r="P5626" s="276">
        <f>IF(O5626&lt;($G$6-1),Lähteandmed!$E$45*1.2*1.005*(($G$6-1)-O5626),0)</f>
        <v>9.1133078399999974</v>
      </c>
    </row>
    <row r="5627" spans="2:16">
      <c r="B5627" s="113">
        <v>5623</v>
      </c>
      <c r="C5627" s="113">
        <v>12.3</v>
      </c>
      <c r="D5627" s="276" t="str">
        <f t="shared" si="174"/>
        <v>0</v>
      </c>
      <c r="L5627" s="114">
        <f>IF(C5627&lt;$G$6,Lähteandmed!$E$45*1.2*1.005*($G$6-O5627),0)</f>
        <v>9.9895874399999975</v>
      </c>
      <c r="M5627" s="276" t="str">
        <f>IF(($G$4-Lähteandmed!$H$45*(Kraadpäevad!$G$4-Kraadpäevad!C5627))&gt;Lähteandmed!$I$45,($G$4-Lähteandmed!$H$45*(Kraadpäevad!$G$4-Kraadpäevad!C5627)),Lähteandmed!$I$45)</f>
        <v/>
      </c>
      <c r="N5627" s="114">
        <f>IFERROR(($G$4-M5627)/($G$4-C5627),Lähteandmed!$H$45)</f>
        <v>0</v>
      </c>
      <c r="O5627" s="276">
        <f t="shared" si="175"/>
        <v>12.3</v>
      </c>
      <c r="P5627" s="276">
        <f>IF(O5627&lt;($G$6-1),Lähteandmed!$E$45*1.2*1.005*(($G$6-1)-O5627),0)</f>
        <v>8.237028239999999</v>
      </c>
    </row>
    <row r="5628" spans="2:16">
      <c r="B5628" s="113">
        <v>5624</v>
      </c>
      <c r="C5628" s="113">
        <v>12.9</v>
      </c>
      <c r="D5628" s="276" t="str">
        <f t="shared" si="174"/>
        <v>0</v>
      </c>
      <c r="L5628" s="114">
        <f>IF(C5628&lt;$G$6,Lähteandmed!$E$45*1.2*1.005*($G$6-O5628),0)</f>
        <v>8.9380519199999995</v>
      </c>
      <c r="M5628" s="276" t="str">
        <f>IF(($G$4-Lähteandmed!$H$45*(Kraadpäevad!$G$4-Kraadpäevad!C5628))&gt;Lähteandmed!$I$45,($G$4-Lähteandmed!$H$45*(Kraadpäevad!$G$4-Kraadpäevad!C5628)),Lähteandmed!$I$45)</f>
        <v/>
      </c>
      <c r="N5628" s="114">
        <f>IFERROR(($G$4-M5628)/($G$4-C5628),Lähteandmed!$H$45)</f>
        <v>0</v>
      </c>
      <c r="O5628" s="276">
        <f t="shared" si="175"/>
        <v>12.9</v>
      </c>
      <c r="P5628" s="276">
        <f>IF(O5628&lt;($G$6-1),Lähteandmed!$E$45*1.2*1.005*(($G$6-1)-O5628),0)</f>
        <v>7.1854927199999992</v>
      </c>
    </row>
    <row r="5629" spans="2:16">
      <c r="B5629" s="113">
        <v>5625</v>
      </c>
      <c r="C5629" s="113">
        <v>13.4</v>
      </c>
      <c r="D5629" s="276" t="str">
        <f t="shared" si="174"/>
        <v>0</v>
      </c>
      <c r="L5629" s="114">
        <f>IF(C5629&lt;$G$6,Lähteandmed!$E$45*1.2*1.005*($G$6-O5629),0)</f>
        <v>8.0617723199999993</v>
      </c>
      <c r="M5629" s="276" t="str">
        <f>IF(($G$4-Lähteandmed!$H$45*(Kraadpäevad!$G$4-Kraadpäevad!C5629))&gt;Lähteandmed!$I$45,($G$4-Lähteandmed!$H$45*(Kraadpäevad!$G$4-Kraadpäevad!C5629)),Lähteandmed!$I$45)</f>
        <v/>
      </c>
      <c r="N5629" s="114">
        <f>IFERROR(($G$4-M5629)/($G$4-C5629),Lähteandmed!$H$45)</f>
        <v>0</v>
      </c>
      <c r="O5629" s="276">
        <f t="shared" si="175"/>
        <v>13.4</v>
      </c>
      <c r="P5629" s="276">
        <f>IF(O5629&lt;($G$6-1),Lähteandmed!$E$45*1.2*1.005*(($G$6-1)-O5629),0)</f>
        <v>6.309213119999999</v>
      </c>
    </row>
    <row r="5630" spans="2:16">
      <c r="B5630" s="113">
        <v>5626</v>
      </c>
      <c r="C5630" s="113">
        <v>13.6</v>
      </c>
      <c r="D5630" s="276" t="str">
        <f t="shared" si="174"/>
        <v>0</v>
      </c>
      <c r="L5630" s="114">
        <f>IF(C5630&lt;$G$6,Lähteandmed!$E$45*1.2*1.005*($G$6-O5630),0)</f>
        <v>7.71126048</v>
      </c>
      <c r="M5630" s="276" t="str">
        <f>IF(($G$4-Lähteandmed!$H$45*(Kraadpäevad!$G$4-Kraadpäevad!C5630))&gt;Lähteandmed!$I$45,($G$4-Lähteandmed!$H$45*(Kraadpäevad!$G$4-Kraadpäevad!C5630)),Lähteandmed!$I$45)</f>
        <v/>
      </c>
      <c r="N5630" s="114">
        <f>IFERROR(($G$4-M5630)/($G$4-C5630),Lähteandmed!$H$45)</f>
        <v>0</v>
      </c>
      <c r="O5630" s="276">
        <f t="shared" si="175"/>
        <v>13.6</v>
      </c>
      <c r="P5630" s="276">
        <f>IF(O5630&lt;($G$6-1),Lähteandmed!$E$45*1.2*1.005*(($G$6-1)-O5630),0)</f>
        <v>5.9587012800000005</v>
      </c>
    </row>
    <row r="5631" spans="2:16">
      <c r="B5631" s="113">
        <v>5627</v>
      </c>
      <c r="C5631" s="113">
        <v>13.9</v>
      </c>
      <c r="D5631" s="276" t="str">
        <f t="shared" si="174"/>
        <v>0</v>
      </c>
      <c r="L5631" s="114">
        <f>IF(C5631&lt;$G$6,Lähteandmed!$E$45*1.2*1.005*($G$6-O5631),0)</f>
        <v>7.1854927199999992</v>
      </c>
      <c r="M5631" s="276" t="str">
        <f>IF(($G$4-Lähteandmed!$H$45*(Kraadpäevad!$G$4-Kraadpäevad!C5631))&gt;Lähteandmed!$I$45,($G$4-Lähteandmed!$H$45*(Kraadpäevad!$G$4-Kraadpäevad!C5631)),Lähteandmed!$I$45)</f>
        <v/>
      </c>
      <c r="N5631" s="114">
        <f>IFERROR(($G$4-M5631)/($G$4-C5631),Lähteandmed!$H$45)</f>
        <v>0</v>
      </c>
      <c r="O5631" s="276">
        <f t="shared" si="175"/>
        <v>13.9</v>
      </c>
      <c r="P5631" s="276">
        <f>IF(O5631&lt;($G$6-1),Lähteandmed!$E$45*1.2*1.005*(($G$6-1)-O5631),0)</f>
        <v>5.4329335199999989</v>
      </c>
    </row>
    <row r="5632" spans="2:16">
      <c r="B5632" s="113">
        <v>5628</v>
      </c>
      <c r="C5632" s="113">
        <v>14.1</v>
      </c>
      <c r="D5632" s="276" t="str">
        <f t="shared" si="174"/>
        <v>0</v>
      </c>
      <c r="L5632" s="114">
        <f>IF(C5632&lt;$G$6,Lähteandmed!$E$45*1.2*1.005*($G$6-O5632),0)</f>
        <v>6.8349808799999998</v>
      </c>
      <c r="M5632" s="276" t="str">
        <f>IF(($G$4-Lähteandmed!$H$45*(Kraadpäevad!$G$4-Kraadpäevad!C5632))&gt;Lähteandmed!$I$45,($G$4-Lähteandmed!$H$45*(Kraadpäevad!$G$4-Kraadpäevad!C5632)),Lähteandmed!$I$45)</f>
        <v/>
      </c>
      <c r="N5632" s="114">
        <f>IFERROR(($G$4-M5632)/($G$4-C5632),Lähteandmed!$H$45)</f>
        <v>0</v>
      </c>
      <c r="O5632" s="276">
        <f t="shared" si="175"/>
        <v>14.1</v>
      </c>
      <c r="P5632" s="276">
        <f>IF(O5632&lt;($G$6-1),Lähteandmed!$E$45*1.2*1.005*(($G$6-1)-O5632),0)</f>
        <v>5.0824216800000004</v>
      </c>
    </row>
    <row r="5633" spans="2:16">
      <c r="B5633" s="113">
        <v>5629</v>
      </c>
      <c r="C5633" s="113">
        <v>14.8</v>
      </c>
      <c r="D5633" s="276" t="str">
        <f t="shared" si="174"/>
        <v>0</v>
      </c>
      <c r="L5633" s="114">
        <f>IF(C5633&lt;$G$6,Lähteandmed!$E$45*1.2*1.005*($G$6-O5633),0)</f>
        <v>5.6081894399999985</v>
      </c>
      <c r="M5633" s="276" t="str">
        <f>IF(($G$4-Lähteandmed!$H$45*(Kraadpäevad!$G$4-Kraadpäevad!C5633))&gt;Lähteandmed!$I$45,($G$4-Lähteandmed!$H$45*(Kraadpäevad!$G$4-Kraadpäevad!C5633)),Lähteandmed!$I$45)</f>
        <v/>
      </c>
      <c r="N5633" s="114">
        <f>IFERROR(($G$4-M5633)/($G$4-C5633),Lähteandmed!$H$45)</f>
        <v>0</v>
      </c>
      <c r="O5633" s="276">
        <f t="shared" si="175"/>
        <v>14.8</v>
      </c>
      <c r="P5633" s="276">
        <f>IF(O5633&lt;($G$6-1),Lähteandmed!$E$45*1.2*1.005*(($G$6-1)-O5633),0)</f>
        <v>3.8556302399999987</v>
      </c>
    </row>
    <row r="5634" spans="2:16">
      <c r="B5634" s="113">
        <v>5630</v>
      </c>
      <c r="C5634" s="113">
        <v>15.6</v>
      </c>
      <c r="D5634" s="276" t="str">
        <f t="shared" si="174"/>
        <v>0</v>
      </c>
      <c r="L5634" s="114">
        <f>IF(C5634&lt;$G$6,Lähteandmed!$E$45*1.2*1.005*($G$6-O5634),0)</f>
        <v>4.2061420800000002</v>
      </c>
      <c r="M5634" s="276" t="str">
        <f>IF(($G$4-Lähteandmed!$H$45*(Kraadpäevad!$G$4-Kraadpäevad!C5634))&gt;Lähteandmed!$I$45,($G$4-Lähteandmed!$H$45*(Kraadpäevad!$G$4-Kraadpäevad!C5634)),Lähteandmed!$I$45)</f>
        <v/>
      </c>
      <c r="N5634" s="114">
        <f>IFERROR(($G$4-M5634)/($G$4-C5634),Lähteandmed!$H$45)</f>
        <v>0</v>
      </c>
      <c r="O5634" s="276">
        <f t="shared" si="175"/>
        <v>15.6</v>
      </c>
      <c r="P5634" s="276">
        <f>IF(O5634&lt;($G$6-1),Lähteandmed!$E$45*1.2*1.005*(($G$6-1)-O5634),0)</f>
        <v>2.4535828800000004</v>
      </c>
    </row>
    <row r="5635" spans="2:16">
      <c r="B5635" s="113">
        <v>5631</v>
      </c>
      <c r="C5635" s="113">
        <v>16.3</v>
      </c>
      <c r="D5635" s="276" t="str">
        <f t="shared" si="174"/>
        <v>0</v>
      </c>
      <c r="L5635" s="114">
        <f>IF(C5635&lt;$G$6,Lähteandmed!$E$45*1.2*1.005*($G$6-O5635),0)</f>
        <v>2.9793506399999985</v>
      </c>
      <c r="M5635" s="276" t="str">
        <f>IF(($G$4-Lähteandmed!$H$45*(Kraadpäevad!$G$4-Kraadpäevad!C5635))&gt;Lähteandmed!$I$45,($G$4-Lähteandmed!$H$45*(Kraadpäevad!$G$4-Kraadpäevad!C5635)),Lähteandmed!$I$45)</f>
        <v/>
      </c>
      <c r="N5635" s="114">
        <f>IFERROR(($G$4-M5635)/($G$4-C5635),Lähteandmed!$H$45)</f>
        <v>0</v>
      </c>
      <c r="O5635" s="276">
        <f t="shared" si="175"/>
        <v>16.3</v>
      </c>
      <c r="P5635" s="276">
        <f>IF(O5635&lt;($G$6-1),Lähteandmed!$E$45*1.2*1.005*(($G$6-1)-O5635),0)</f>
        <v>1.2267914399999986</v>
      </c>
    </row>
    <row r="5636" spans="2:16">
      <c r="B5636" s="113">
        <v>5632</v>
      </c>
      <c r="C5636" s="113">
        <v>16.8</v>
      </c>
      <c r="D5636" s="276" t="str">
        <f t="shared" ref="D5636:D5699" si="176">IFERROR(IF($G$5-C5636&gt;0,$G$5-C5636,"0"),0)</f>
        <v>0</v>
      </c>
      <c r="L5636" s="114">
        <f>IF(C5636&lt;$G$6,Lähteandmed!$E$45*1.2*1.005*($G$6-O5636),0)</f>
        <v>2.1030710399999988</v>
      </c>
      <c r="M5636" s="276" t="str">
        <f>IF(($G$4-Lähteandmed!$H$45*(Kraadpäevad!$G$4-Kraadpäevad!C5636))&gt;Lähteandmed!$I$45,($G$4-Lähteandmed!$H$45*(Kraadpäevad!$G$4-Kraadpäevad!C5636)),Lähteandmed!$I$45)</f>
        <v/>
      </c>
      <c r="N5636" s="114">
        <f>IFERROR(($G$4-M5636)/($G$4-C5636),Lähteandmed!$H$45)</f>
        <v>0</v>
      </c>
      <c r="O5636" s="276">
        <f t="shared" ref="O5636:O5699" si="177">N5636*($G$4-C5636)+C5636</f>
        <v>16.8</v>
      </c>
      <c r="P5636" s="276">
        <f>IF(O5636&lt;($G$6-1),Lähteandmed!$E$45*1.2*1.005*(($G$6-1)-O5636),0)</f>
        <v>0.35051183999999874</v>
      </c>
    </row>
    <row r="5637" spans="2:16">
      <c r="B5637" s="113">
        <v>5633</v>
      </c>
      <c r="C5637" s="113">
        <v>17.2</v>
      </c>
      <c r="D5637" s="276" t="str">
        <f t="shared" si="176"/>
        <v>0</v>
      </c>
      <c r="L5637" s="114">
        <f>IF(C5637&lt;$G$6,Lähteandmed!$E$45*1.2*1.005*($G$6-O5637),0)</f>
        <v>1.4020473600000012</v>
      </c>
      <c r="M5637" s="276" t="str">
        <f>IF(($G$4-Lähteandmed!$H$45*(Kraadpäevad!$G$4-Kraadpäevad!C5637))&gt;Lähteandmed!$I$45,($G$4-Lähteandmed!$H$45*(Kraadpäevad!$G$4-Kraadpäevad!C5637)),Lähteandmed!$I$45)</f>
        <v/>
      </c>
      <c r="N5637" s="114">
        <f>IFERROR(($G$4-M5637)/($G$4-C5637),Lähteandmed!$H$45)</f>
        <v>0</v>
      </c>
      <c r="O5637" s="276">
        <f t="shared" si="177"/>
        <v>17.2</v>
      </c>
      <c r="P5637" s="276">
        <f>IF(O5637&lt;($G$6-1),Lähteandmed!$E$45*1.2*1.005*(($G$6-1)-O5637),0)</f>
        <v>0</v>
      </c>
    </row>
    <row r="5638" spans="2:16">
      <c r="B5638" s="113">
        <v>5634</v>
      </c>
      <c r="C5638" s="113">
        <v>17.7</v>
      </c>
      <c r="D5638" s="276" t="str">
        <f t="shared" si="176"/>
        <v>0</v>
      </c>
      <c r="L5638" s="114">
        <f>IF(C5638&lt;$G$6,Lähteandmed!$E$45*1.2*1.005*($G$6-O5638),0)</f>
        <v>0.52576776000000125</v>
      </c>
      <c r="M5638" s="276" t="str">
        <f>IF(($G$4-Lähteandmed!$H$45*(Kraadpäevad!$G$4-Kraadpäevad!C5638))&gt;Lähteandmed!$I$45,($G$4-Lähteandmed!$H$45*(Kraadpäevad!$G$4-Kraadpäevad!C5638)),Lähteandmed!$I$45)</f>
        <v/>
      </c>
      <c r="N5638" s="114">
        <f>IFERROR(($G$4-M5638)/($G$4-C5638),Lähteandmed!$H$45)</f>
        <v>0</v>
      </c>
      <c r="O5638" s="276">
        <f t="shared" si="177"/>
        <v>17.7</v>
      </c>
      <c r="P5638" s="276">
        <f>IF(O5638&lt;($G$6-1),Lähteandmed!$E$45*1.2*1.005*(($G$6-1)-O5638),0)</f>
        <v>0</v>
      </c>
    </row>
    <row r="5639" spans="2:16">
      <c r="B5639" s="113">
        <v>5635</v>
      </c>
      <c r="C5639" s="113">
        <v>16.100000000000001</v>
      </c>
      <c r="D5639" s="276" t="str">
        <f t="shared" si="176"/>
        <v>0</v>
      </c>
      <c r="L5639" s="114">
        <f>IF(C5639&lt;$G$6,Lähteandmed!$E$45*1.2*1.005*($G$6-O5639),0)</f>
        <v>3.3298624799999974</v>
      </c>
      <c r="M5639" s="276" t="str">
        <f>IF(($G$4-Lähteandmed!$H$45*(Kraadpäevad!$G$4-Kraadpäevad!C5639))&gt;Lähteandmed!$I$45,($G$4-Lähteandmed!$H$45*(Kraadpäevad!$G$4-Kraadpäevad!C5639)),Lähteandmed!$I$45)</f>
        <v/>
      </c>
      <c r="N5639" s="114">
        <f>IFERROR(($G$4-M5639)/($G$4-C5639),Lähteandmed!$H$45)</f>
        <v>0</v>
      </c>
      <c r="O5639" s="276">
        <f t="shared" si="177"/>
        <v>16.100000000000001</v>
      </c>
      <c r="P5639" s="276">
        <f>IF(O5639&lt;($G$6-1),Lähteandmed!$E$45*1.2*1.005*(($G$6-1)-O5639),0)</f>
        <v>1.5773032799999973</v>
      </c>
    </row>
    <row r="5640" spans="2:16">
      <c r="B5640" s="113">
        <v>5636</v>
      </c>
      <c r="C5640" s="113">
        <v>14.6</v>
      </c>
      <c r="D5640" s="276" t="str">
        <f t="shared" si="176"/>
        <v>0</v>
      </c>
      <c r="L5640" s="114">
        <f>IF(C5640&lt;$G$6,Lähteandmed!$E$45*1.2*1.005*($G$6-O5640),0)</f>
        <v>5.9587012800000005</v>
      </c>
      <c r="M5640" s="276" t="str">
        <f>IF(($G$4-Lähteandmed!$H$45*(Kraadpäevad!$G$4-Kraadpäevad!C5640))&gt;Lähteandmed!$I$45,($G$4-Lähteandmed!$H$45*(Kraadpäevad!$G$4-Kraadpäevad!C5640)),Lähteandmed!$I$45)</f>
        <v/>
      </c>
      <c r="N5640" s="114">
        <f>IFERROR(($G$4-M5640)/($G$4-C5640),Lähteandmed!$H$45)</f>
        <v>0</v>
      </c>
      <c r="O5640" s="276">
        <f t="shared" si="177"/>
        <v>14.6</v>
      </c>
      <c r="P5640" s="276">
        <f>IF(O5640&lt;($G$6-1),Lähteandmed!$E$45*1.2*1.005*(($G$6-1)-O5640),0)</f>
        <v>4.2061420800000002</v>
      </c>
    </row>
    <row r="5641" spans="2:16">
      <c r="B5641" s="113">
        <v>5637</v>
      </c>
      <c r="C5641" s="113">
        <v>13</v>
      </c>
      <c r="D5641" s="276" t="str">
        <f t="shared" si="176"/>
        <v>0</v>
      </c>
      <c r="L5641" s="114">
        <f>IF(C5641&lt;$G$6,Lähteandmed!$E$45*1.2*1.005*($G$6-O5641),0)</f>
        <v>8.7627959999999998</v>
      </c>
      <c r="M5641" s="276" t="str">
        <f>IF(($G$4-Lähteandmed!$H$45*(Kraadpäevad!$G$4-Kraadpäevad!C5641))&gt;Lähteandmed!$I$45,($G$4-Lähteandmed!$H$45*(Kraadpäevad!$G$4-Kraadpäevad!C5641)),Lähteandmed!$I$45)</f>
        <v/>
      </c>
      <c r="N5641" s="114">
        <f>IFERROR(($G$4-M5641)/($G$4-C5641),Lähteandmed!$H$45)</f>
        <v>0</v>
      </c>
      <c r="O5641" s="276">
        <f t="shared" si="177"/>
        <v>13</v>
      </c>
      <c r="P5641" s="276">
        <f>IF(O5641&lt;($G$6-1),Lähteandmed!$E$45*1.2*1.005*(($G$6-1)-O5641),0)</f>
        <v>7.0102367999999995</v>
      </c>
    </row>
    <row r="5642" spans="2:16">
      <c r="B5642" s="113">
        <v>5638</v>
      </c>
      <c r="C5642" s="113">
        <v>12.8</v>
      </c>
      <c r="D5642" s="276" t="str">
        <f t="shared" si="176"/>
        <v>0</v>
      </c>
      <c r="L5642" s="114">
        <f>IF(C5642&lt;$G$6,Lähteandmed!$E$45*1.2*1.005*($G$6-O5642),0)</f>
        <v>9.1133078399999974</v>
      </c>
      <c r="M5642" s="276" t="str">
        <f>IF(($G$4-Lähteandmed!$H$45*(Kraadpäevad!$G$4-Kraadpäevad!C5642))&gt;Lähteandmed!$I$45,($G$4-Lähteandmed!$H$45*(Kraadpäevad!$G$4-Kraadpäevad!C5642)),Lähteandmed!$I$45)</f>
        <v/>
      </c>
      <c r="N5642" s="114">
        <f>IFERROR(($G$4-M5642)/($G$4-C5642),Lähteandmed!$H$45)</f>
        <v>0</v>
      </c>
      <c r="O5642" s="276">
        <f t="shared" si="177"/>
        <v>12.8</v>
      </c>
      <c r="P5642" s="276">
        <f>IF(O5642&lt;($G$6-1),Lähteandmed!$E$45*1.2*1.005*(($G$6-1)-O5642),0)</f>
        <v>7.360748639999998</v>
      </c>
    </row>
    <row r="5643" spans="2:16">
      <c r="B5643" s="113">
        <v>5639</v>
      </c>
      <c r="C5643" s="113">
        <v>12.7</v>
      </c>
      <c r="D5643" s="276" t="str">
        <f t="shared" si="176"/>
        <v>0</v>
      </c>
      <c r="L5643" s="114">
        <f>IF(C5643&lt;$G$6,Lähteandmed!$E$45*1.2*1.005*($G$6-O5643),0)</f>
        <v>9.2885637600000006</v>
      </c>
      <c r="M5643" s="276" t="str">
        <f>IF(($G$4-Lähteandmed!$H$45*(Kraadpäevad!$G$4-Kraadpäevad!C5643))&gt;Lähteandmed!$I$45,($G$4-Lähteandmed!$H$45*(Kraadpäevad!$G$4-Kraadpäevad!C5643)),Lähteandmed!$I$45)</f>
        <v/>
      </c>
      <c r="N5643" s="114">
        <f>IFERROR(($G$4-M5643)/($G$4-C5643),Lähteandmed!$H$45)</f>
        <v>0</v>
      </c>
      <c r="O5643" s="276">
        <f t="shared" si="177"/>
        <v>12.7</v>
      </c>
      <c r="P5643" s="276">
        <f>IF(O5643&lt;($G$6-1),Lähteandmed!$E$45*1.2*1.005*(($G$6-1)-O5643),0)</f>
        <v>7.5360045600000003</v>
      </c>
    </row>
    <row r="5644" spans="2:16">
      <c r="B5644" s="113">
        <v>5640</v>
      </c>
      <c r="C5644" s="113">
        <v>12.5</v>
      </c>
      <c r="D5644" s="276" t="str">
        <f t="shared" si="176"/>
        <v>0</v>
      </c>
      <c r="L5644" s="114">
        <f>IF(C5644&lt;$G$6,Lähteandmed!$E$45*1.2*1.005*($G$6-O5644),0)</f>
        <v>9.6390756</v>
      </c>
      <c r="M5644" s="276" t="str">
        <f>IF(($G$4-Lähteandmed!$H$45*(Kraadpäevad!$G$4-Kraadpäevad!C5644))&gt;Lähteandmed!$I$45,($G$4-Lähteandmed!$H$45*(Kraadpäevad!$G$4-Kraadpäevad!C5644)),Lähteandmed!$I$45)</f>
        <v/>
      </c>
      <c r="N5644" s="114">
        <f>IFERROR(($G$4-M5644)/($G$4-C5644),Lähteandmed!$H$45)</f>
        <v>0</v>
      </c>
      <c r="O5644" s="276">
        <f t="shared" si="177"/>
        <v>12.5</v>
      </c>
      <c r="P5644" s="276">
        <f>IF(O5644&lt;($G$6-1),Lähteandmed!$E$45*1.2*1.005*(($G$6-1)-O5644),0)</f>
        <v>7.8865163999999996</v>
      </c>
    </row>
    <row r="5645" spans="2:16">
      <c r="B5645" s="113">
        <v>5641</v>
      </c>
      <c r="C5645" s="113">
        <v>12.4</v>
      </c>
      <c r="D5645" s="276" t="str">
        <f t="shared" si="176"/>
        <v>0</v>
      </c>
      <c r="L5645" s="114">
        <f>IF(C5645&lt;$G$6,Lähteandmed!$E$45*1.2*1.005*($G$6-O5645),0)</f>
        <v>9.8143315199999979</v>
      </c>
      <c r="M5645" s="276" t="str">
        <f>IF(($G$4-Lähteandmed!$H$45*(Kraadpäevad!$G$4-Kraadpäevad!C5645))&gt;Lähteandmed!$I$45,($G$4-Lähteandmed!$H$45*(Kraadpäevad!$G$4-Kraadpäevad!C5645)),Lähteandmed!$I$45)</f>
        <v/>
      </c>
      <c r="N5645" s="114">
        <f>IFERROR(($G$4-M5645)/($G$4-C5645),Lähteandmed!$H$45)</f>
        <v>0</v>
      </c>
      <c r="O5645" s="276">
        <f t="shared" si="177"/>
        <v>12.4</v>
      </c>
      <c r="P5645" s="276">
        <f>IF(O5645&lt;($G$6-1),Lähteandmed!$E$45*1.2*1.005*(($G$6-1)-O5645),0)</f>
        <v>8.0617723199999993</v>
      </c>
    </row>
    <row r="5646" spans="2:16">
      <c r="B5646" s="113">
        <v>5642</v>
      </c>
      <c r="C5646" s="113">
        <v>12.4</v>
      </c>
      <c r="D5646" s="276" t="str">
        <f t="shared" si="176"/>
        <v>0</v>
      </c>
      <c r="L5646" s="114">
        <f>IF(C5646&lt;$G$6,Lähteandmed!$E$45*1.2*1.005*($G$6-O5646),0)</f>
        <v>9.8143315199999979</v>
      </c>
      <c r="M5646" s="276" t="str">
        <f>IF(($G$4-Lähteandmed!$H$45*(Kraadpäevad!$G$4-Kraadpäevad!C5646))&gt;Lähteandmed!$I$45,($G$4-Lähteandmed!$H$45*(Kraadpäevad!$G$4-Kraadpäevad!C5646)),Lähteandmed!$I$45)</f>
        <v/>
      </c>
      <c r="N5646" s="114">
        <f>IFERROR(($G$4-M5646)/($G$4-C5646),Lähteandmed!$H$45)</f>
        <v>0</v>
      </c>
      <c r="O5646" s="276">
        <f t="shared" si="177"/>
        <v>12.4</v>
      </c>
      <c r="P5646" s="276">
        <f>IF(O5646&lt;($G$6-1),Lähteandmed!$E$45*1.2*1.005*(($G$6-1)-O5646),0)</f>
        <v>8.0617723199999993</v>
      </c>
    </row>
    <row r="5647" spans="2:16">
      <c r="B5647" s="113">
        <v>5643</v>
      </c>
      <c r="C5647" s="113">
        <v>12.3</v>
      </c>
      <c r="D5647" s="276" t="str">
        <f t="shared" si="176"/>
        <v>0</v>
      </c>
      <c r="L5647" s="114">
        <f>IF(C5647&lt;$G$6,Lähteandmed!$E$45*1.2*1.005*($G$6-O5647),0)</f>
        <v>9.9895874399999975</v>
      </c>
      <c r="M5647" s="276" t="str">
        <f>IF(($G$4-Lähteandmed!$H$45*(Kraadpäevad!$G$4-Kraadpäevad!C5647))&gt;Lähteandmed!$I$45,($G$4-Lähteandmed!$H$45*(Kraadpäevad!$G$4-Kraadpäevad!C5647)),Lähteandmed!$I$45)</f>
        <v/>
      </c>
      <c r="N5647" s="114">
        <f>IFERROR(($G$4-M5647)/($G$4-C5647),Lähteandmed!$H$45)</f>
        <v>0</v>
      </c>
      <c r="O5647" s="276">
        <f t="shared" si="177"/>
        <v>12.3</v>
      </c>
      <c r="P5647" s="276">
        <f>IF(O5647&lt;($G$6-1),Lähteandmed!$E$45*1.2*1.005*(($G$6-1)-O5647),0)</f>
        <v>8.237028239999999</v>
      </c>
    </row>
    <row r="5648" spans="2:16">
      <c r="B5648" s="113">
        <v>5644</v>
      </c>
      <c r="C5648" s="113">
        <v>12.3</v>
      </c>
      <c r="D5648" s="276" t="str">
        <f t="shared" si="176"/>
        <v>0</v>
      </c>
      <c r="L5648" s="114">
        <f>IF(C5648&lt;$G$6,Lähteandmed!$E$45*1.2*1.005*($G$6-O5648),0)</f>
        <v>9.9895874399999975</v>
      </c>
      <c r="M5648" s="276" t="str">
        <f>IF(($G$4-Lähteandmed!$H$45*(Kraadpäevad!$G$4-Kraadpäevad!C5648))&gt;Lähteandmed!$I$45,($G$4-Lähteandmed!$H$45*(Kraadpäevad!$G$4-Kraadpäevad!C5648)),Lähteandmed!$I$45)</f>
        <v/>
      </c>
      <c r="N5648" s="114">
        <f>IFERROR(($G$4-M5648)/($G$4-C5648),Lähteandmed!$H$45)</f>
        <v>0</v>
      </c>
      <c r="O5648" s="276">
        <f t="shared" si="177"/>
        <v>12.3</v>
      </c>
      <c r="P5648" s="276">
        <f>IF(O5648&lt;($G$6-1),Lähteandmed!$E$45*1.2*1.005*(($G$6-1)-O5648),0)</f>
        <v>8.237028239999999</v>
      </c>
    </row>
    <row r="5649" spans="2:16">
      <c r="B5649" s="113">
        <v>5645</v>
      </c>
      <c r="C5649" s="113">
        <v>12.4</v>
      </c>
      <c r="D5649" s="276" t="str">
        <f t="shared" si="176"/>
        <v>0</v>
      </c>
      <c r="L5649" s="114">
        <f>IF(C5649&lt;$G$6,Lähteandmed!$E$45*1.2*1.005*($G$6-O5649),0)</f>
        <v>9.8143315199999979</v>
      </c>
      <c r="M5649" s="276" t="str">
        <f>IF(($G$4-Lähteandmed!$H$45*(Kraadpäevad!$G$4-Kraadpäevad!C5649))&gt;Lähteandmed!$I$45,($G$4-Lähteandmed!$H$45*(Kraadpäevad!$G$4-Kraadpäevad!C5649)),Lähteandmed!$I$45)</f>
        <v/>
      </c>
      <c r="N5649" s="114">
        <f>IFERROR(($G$4-M5649)/($G$4-C5649),Lähteandmed!$H$45)</f>
        <v>0</v>
      </c>
      <c r="O5649" s="276">
        <f t="shared" si="177"/>
        <v>12.4</v>
      </c>
      <c r="P5649" s="276">
        <f>IF(O5649&lt;($G$6-1),Lähteandmed!$E$45*1.2*1.005*(($G$6-1)-O5649),0)</f>
        <v>8.0617723199999993</v>
      </c>
    </row>
    <row r="5650" spans="2:16">
      <c r="B5650" s="113">
        <v>5646</v>
      </c>
      <c r="C5650" s="113">
        <v>12.4</v>
      </c>
      <c r="D5650" s="276" t="str">
        <f t="shared" si="176"/>
        <v>0</v>
      </c>
      <c r="L5650" s="114">
        <f>IF(C5650&lt;$G$6,Lähteandmed!$E$45*1.2*1.005*($G$6-O5650),0)</f>
        <v>9.8143315199999979</v>
      </c>
      <c r="M5650" s="276" t="str">
        <f>IF(($G$4-Lähteandmed!$H$45*(Kraadpäevad!$G$4-Kraadpäevad!C5650))&gt;Lähteandmed!$I$45,($G$4-Lähteandmed!$H$45*(Kraadpäevad!$G$4-Kraadpäevad!C5650)),Lähteandmed!$I$45)</f>
        <v/>
      </c>
      <c r="N5650" s="114">
        <f>IFERROR(($G$4-M5650)/($G$4-C5650),Lähteandmed!$H$45)</f>
        <v>0</v>
      </c>
      <c r="O5650" s="276">
        <f t="shared" si="177"/>
        <v>12.4</v>
      </c>
      <c r="P5650" s="276">
        <f>IF(O5650&lt;($G$6-1),Lähteandmed!$E$45*1.2*1.005*(($G$6-1)-O5650),0)</f>
        <v>8.0617723199999993</v>
      </c>
    </row>
    <row r="5651" spans="2:16">
      <c r="B5651" s="113">
        <v>5647</v>
      </c>
      <c r="C5651" s="113">
        <v>12.4</v>
      </c>
      <c r="D5651" s="276" t="str">
        <f t="shared" si="176"/>
        <v>0</v>
      </c>
      <c r="L5651" s="114">
        <f>IF(C5651&lt;$G$6,Lähteandmed!$E$45*1.2*1.005*($G$6-O5651),0)</f>
        <v>9.8143315199999979</v>
      </c>
      <c r="M5651" s="276" t="str">
        <f>IF(($G$4-Lähteandmed!$H$45*(Kraadpäevad!$G$4-Kraadpäevad!C5651))&gt;Lähteandmed!$I$45,($G$4-Lähteandmed!$H$45*(Kraadpäevad!$G$4-Kraadpäevad!C5651)),Lähteandmed!$I$45)</f>
        <v/>
      </c>
      <c r="N5651" s="114">
        <f>IFERROR(($G$4-M5651)/($G$4-C5651),Lähteandmed!$H$45)</f>
        <v>0</v>
      </c>
      <c r="O5651" s="276">
        <f t="shared" si="177"/>
        <v>12.4</v>
      </c>
      <c r="P5651" s="276">
        <f>IF(O5651&lt;($G$6-1),Lähteandmed!$E$45*1.2*1.005*(($G$6-1)-O5651),0)</f>
        <v>8.0617723199999993</v>
      </c>
    </row>
    <row r="5652" spans="2:16">
      <c r="B5652" s="113">
        <v>5648</v>
      </c>
      <c r="C5652" s="113">
        <v>12.3</v>
      </c>
      <c r="D5652" s="276" t="str">
        <f t="shared" si="176"/>
        <v>0</v>
      </c>
      <c r="L5652" s="114">
        <f>IF(C5652&lt;$G$6,Lähteandmed!$E$45*1.2*1.005*($G$6-O5652),0)</f>
        <v>9.9895874399999975</v>
      </c>
      <c r="M5652" s="276" t="str">
        <f>IF(($G$4-Lähteandmed!$H$45*(Kraadpäevad!$G$4-Kraadpäevad!C5652))&gt;Lähteandmed!$I$45,($G$4-Lähteandmed!$H$45*(Kraadpäevad!$G$4-Kraadpäevad!C5652)),Lähteandmed!$I$45)</f>
        <v/>
      </c>
      <c r="N5652" s="114">
        <f>IFERROR(($G$4-M5652)/($G$4-C5652),Lähteandmed!$H$45)</f>
        <v>0</v>
      </c>
      <c r="O5652" s="276">
        <f t="shared" si="177"/>
        <v>12.3</v>
      </c>
      <c r="P5652" s="276">
        <f>IF(O5652&lt;($G$6-1),Lähteandmed!$E$45*1.2*1.005*(($G$6-1)-O5652),0)</f>
        <v>8.237028239999999</v>
      </c>
    </row>
    <row r="5653" spans="2:16">
      <c r="B5653" s="113">
        <v>5649</v>
      </c>
      <c r="C5653" s="113">
        <v>12.3</v>
      </c>
      <c r="D5653" s="276" t="str">
        <f t="shared" si="176"/>
        <v>0</v>
      </c>
      <c r="L5653" s="114">
        <f>IF(C5653&lt;$G$6,Lähteandmed!$E$45*1.2*1.005*($G$6-O5653),0)</f>
        <v>9.9895874399999975</v>
      </c>
      <c r="M5653" s="276" t="str">
        <f>IF(($G$4-Lähteandmed!$H$45*(Kraadpäevad!$G$4-Kraadpäevad!C5653))&gt;Lähteandmed!$I$45,($G$4-Lähteandmed!$H$45*(Kraadpäevad!$G$4-Kraadpäevad!C5653)),Lähteandmed!$I$45)</f>
        <v/>
      </c>
      <c r="N5653" s="114">
        <f>IFERROR(($G$4-M5653)/($G$4-C5653),Lähteandmed!$H$45)</f>
        <v>0</v>
      </c>
      <c r="O5653" s="276">
        <f t="shared" si="177"/>
        <v>12.3</v>
      </c>
      <c r="P5653" s="276">
        <f>IF(O5653&lt;($G$6-1),Lähteandmed!$E$45*1.2*1.005*(($G$6-1)-O5653),0)</f>
        <v>8.237028239999999</v>
      </c>
    </row>
    <row r="5654" spans="2:16">
      <c r="B5654" s="113">
        <v>5650</v>
      </c>
      <c r="C5654" s="113">
        <v>13.5</v>
      </c>
      <c r="D5654" s="276" t="str">
        <f t="shared" si="176"/>
        <v>0</v>
      </c>
      <c r="L5654" s="114">
        <f>IF(C5654&lt;$G$6,Lähteandmed!$E$45*1.2*1.005*($G$6-O5654),0)</f>
        <v>7.8865163999999996</v>
      </c>
      <c r="M5654" s="276" t="str">
        <f>IF(($G$4-Lähteandmed!$H$45*(Kraadpäevad!$G$4-Kraadpäevad!C5654))&gt;Lähteandmed!$I$45,($G$4-Lähteandmed!$H$45*(Kraadpäevad!$G$4-Kraadpäevad!C5654)),Lähteandmed!$I$45)</f>
        <v/>
      </c>
      <c r="N5654" s="114">
        <f>IFERROR(($G$4-M5654)/($G$4-C5654),Lähteandmed!$H$45)</f>
        <v>0</v>
      </c>
      <c r="O5654" s="276">
        <f t="shared" si="177"/>
        <v>13.5</v>
      </c>
      <c r="P5654" s="276">
        <f>IF(O5654&lt;($G$6-1),Lähteandmed!$E$45*1.2*1.005*(($G$6-1)-O5654),0)</f>
        <v>6.1339571999999993</v>
      </c>
    </row>
    <row r="5655" spans="2:16">
      <c r="B5655" s="113">
        <v>5651</v>
      </c>
      <c r="C5655" s="113">
        <v>14.8</v>
      </c>
      <c r="D5655" s="276" t="str">
        <f t="shared" si="176"/>
        <v>0</v>
      </c>
      <c r="L5655" s="114">
        <f>IF(C5655&lt;$G$6,Lähteandmed!$E$45*1.2*1.005*($G$6-O5655),0)</f>
        <v>5.6081894399999985</v>
      </c>
      <c r="M5655" s="276" t="str">
        <f>IF(($G$4-Lähteandmed!$H$45*(Kraadpäevad!$G$4-Kraadpäevad!C5655))&gt;Lähteandmed!$I$45,($G$4-Lähteandmed!$H$45*(Kraadpäevad!$G$4-Kraadpäevad!C5655)),Lähteandmed!$I$45)</f>
        <v/>
      </c>
      <c r="N5655" s="114">
        <f>IFERROR(($G$4-M5655)/($G$4-C5655),Lähteandmed!$H$45)</f>
        <v>0</v>
      </c>
      <c r="O5655" s="276">
        <f t="shared" si="177"/>
        <v>14.8</v>
      </c>
      <c r="P5655" s="276">
        <f>IF(O5655&lt;($G$6-1),Lähteandmed!$E$45*1.2*1.005*(($G$6-1)-O5655),0)</f>
        <v>3.8556302399999987</v>
      </c>
    </row>
    <row r="5656" spans="2:16">
      <c r="B5656" s="113">
        <v>5652</v>
      </c>
      <c r="C5656" s="113">
        <v>16</v>
      </c>
      <c r="D5656" s="276" t="str">
        <f t="shared" si="176"/>
        <v>0</v>
      </c>
      <c r="L5656" s="114">
        <f>IF(C5656&lt;$G$6,Lähteandmed!$E$45*1.2*1.005*($G$6-O5656),0)</f>
        <v>3.5051183999999997</v>
      </c>
      <c r="M5656" s="276" t="str">
        <f>IF(($G$4-Lähteandmed!$H$45*(Kraadpäevad!$G$4-Kraadpäevad!C5656))&gt;Lähteandmed!$I$45,($G$4-Lähteandmed!$H$45*(Kraadpäevad!$G$4-Kraadpäevad!C5656)),Lähteandmed!$I$45)</f>
        <v/>
      </c>
      <c r="N5656" s="114">
        <f>IFERROR(($G$4-M5656)/($G$4-C5656),Lähteandmed!$H$45)</f>
        <v>0</v>
      </c>
      <c r="O5656" s="276">
        <f t="shared" si="177"/>
        <v>16</v>
      </c>
      <c r="P5656" s="276">
        <f>IF(O5656&lt;($G$6-1),Lähteandmed!$E$45*1.2*1.005*(($G$6-1)-O5656),0)</f>
        <v>1.7525591999999999</v>
      </c>
    </row>
    <row r="5657" spans="2:16">
      <c r="B5657" s="113">
        <v>5653</v>
      </c>
      <c r="C5657" s="113">
        <v>16.600000000000001</v>
      </c>
      <c r="D5657" s="276" t="str">
        <f t="shared" si="176"/>
        <v>0</v>
      </c>
      <c r="L5657" s="114">
        <f>IF(C5657&lt;$G$6,Lähteandmed!$E$45*1.2*1.005*($G$6-O5657),0)</f>
        <v>2.4535828799999972</v>
      </c>
      <c r="M5657" s="276" t="str">
        <f>IF(($G$4-Lähteandmed!$H$45*(Kraadpäevad!$G$4-Kraadpäevad!C5657))&gt;Lähteandmed!$I$45,($G$4-Lähteandmed!$H$45*(Kraadpäevad!$G$4-Kraadpäevad!C5657)),Lähteandmed!$I$45)</f>
        <v/>
      </c>
      <c r="N5657" s="114">
        <f>IFERROR(($G$4-M5657)/($G$4-C5657),Lähteandmed!$H$45)</f>
        <v>0</v>
      </c>
      <c r="O5657" s="276">
        <f t="shared" si="177"/>
        <v>16.600000000000001</v>
      </c>
      <c r="P5657" s="276">
        <f>IF(O5657&lt;($G$6-1),Lähteandmed!$E$45*1.2*1.005*(($G$6-1)-O5657),0)</f>
        <v>0.70102367999999748</v>
      </c>
    </row>
    <row r="5658" spans="2:16">
      <c r="B5658" s="113">
        <v>5654</v>
      </c>
      <c r="C5658" s="113">
        <v>17.100000000000001</v>
      </c>
      <c r="D5658" s="276" t="str">
        <f t="shared" si="176"/>
        <v>0</v>
      </c>
      <c r="L5658" s="114">
        <f>IF(C5658&lt;$G$6,Lähteandmed!$E$45*1.2*1.005*($G$6-O5658),0)</f>
        <v>1.5773032799999973</v>
      </c>
      <c r="M5658" s="276" t="str">
        <f>IF(($G$4-Lähteandmed!$H$45*(Kraadpäevad!$G$4-Kraadpäevad!C5658))&gt;Lähteandmed!$I$45,($G$4-Lähteandmed!$H$45*(Kraadpäevad!$G$4-Kraadpäevad!C5658)),Lähteandmed!$I$45)</f>
        <v/>
      </c>
      <c r="N5658" s="114">
        <f>IFERROR(($G$4-M5658)/($G$4-C5658),Lähteandmed!$H$45)</f>
        <v>0</v>
      </c>
      <c r="O5658" s="276">
        <f t="shared" si="177"/>
        <v>17.100000000000001</v>
      </c>
      <c r="P5658" s="276">
        <f>IF(O5658&lt;($G$6-1),Lähteandmed!$E$45*1.2*1.005*(($G$6-1)-O5658),0)</f>
        <v>0</v>
      </c>
    </row>
    <row r="5659" spans="2:16">
      <c r="B5659" s="113">
        <v>5655</v>
      </c>
      <c r="C5659" s="113">
        <v>17.7</v>
      </c>
      <c r="D5659" s="276" t="str">
        <f t="shared" si="176"/>
        <v>0</v>
      </c>
      <c r="L5659" s="114">
        <f>IF(C5659&lt;$G$6,Lähteandmed!$E$45*1.2*1.005*($G$6-O5659),0)</f>
        <v>0.52576776000000125</v>
      </c>
      <c r="M5659" s="276" t="str">
        <f>IF(($G$4-Lähteandmed!$H$45*(Kraadpäevad!$G$4-Kraadpäevad!C5659))&gt;Lähteandmed!$I$45,($G$4-Lähteandmed!$H$45*(Kraadpäevad!$G$4-Kraadpäevad!C5659)),Lähteandmed!$I$45)</f>
        <v/>
      </c>
      <c r="N5659" s="114">
        <f>IFERROR(($G$4-M5659)/($G$4-C5659),Lähteandmed!$H$45)</f>
        <v>0</v>
      </c>
      <c r="O5659" s="276">
        <f t="shared" si="177"/>
        <v>17.7</v>
      </c>
      <c r="P5659" s="276">
        <f>IF(O5659&lt;($G$6-1),Lähteandmed!$E$45*1.2*1.005*(($G$6-1)-O5659),0)</f>
        <v>0</v>
      </c>
    </row>
    <row r="5660" spans="2:16">
      <c r="B5660" s="113">
        <v>5656</v>
      </c>
      <c r="C5660" s="113">
        <v>17.3</v>
      </c>
      <c r="D5660" s="276" t="str">
        <f t="shared" si="176"/>
        <v>0</v>
      </c>
      <c r="L5660" s="114">
        <f>IF(C5660&lt;$G$6,Lähteandmed!$E$45*1.2*1.005*($G$6-O5660),0)</f>
        <v>1.2267914399999986</v>
      </c>
      <c r="M5660" s="276" t="str">
        <f>IF(($G$4-Lähteandmed!$H$45*(Kraadpäevad!$G$4-Kraadpäevad!C5660))&gt;Lähteandmed!$I$45,($G$4-Lähteandmed!$H$45*(Kraadpäevad!$G$4-Kraadpäevad!C5660)),Lähteandmed!$I$45)</f>
        <v/>
      </c>
      <c r="N5660" s="114">
        <f>IFERROR(($G$4-M5660)/($G$4-C5660),Lähteandmed!$H$45)</f>
        <v>0</v>
      </c>
      <c r="O5660" s="276">
        <f t="shared" si="177"/>
        <v>17.3</v>
      </c>
      <c r="P5660" s="276">
        <f>IF(O5660&lt;($G$6-1),Lähteandmed!$E$45*1.2*1.005*(($G$6-1)-O5660),0)</f>
        <v>0</v>
      </c>
    </row>
    <row r="5661" spans="2:16">
      <c r="B5661" s="113">
        <v>5657</v>
      </c>
      <c r="C5661" s="113">
        <v>17</v>
      </c>
      <c r="D5661" s="276" t="str">
        <f t="shared" si="176"/>
        <v>0</v>
      </c>
      <c r="L5661" s="114">
        <f>IF(C5661&lt;$G$6,Lähteandmed!$E$45*1.2*1.005*($G$6-O5661),0)</f>
        <v>1.7525591999999999</v>
      </c>
      <c r="M5661" s="276" t="str">
        <f>IF(($G$4-Lähteandmed!$H$45*(Kraadpäevad!$G$4-Kraadpäevad!C5661))&gt;Lähteandmed!$I$45,($G$4-Lähteandmed!$H$45*(Kraadpäevad!$G$4-Kraadpäevad!C5661)),Lähteandmed!$I$45)</f>
        <v/>
      </c>
      <c r="N5661" s="114">
        <f>IFERROR(($G$4-M5661)/($G$4-C5661),Lähteandmed!$H$45)</f>
        <v>0</v>
      </c>
      <c r="O5661" s="276">
        <f t="shared" si="177"/>
        <v>17</v>
      </c>
      <c r="P5661" s="276">
        <f>IF(O5661&lt;($G$6-1),Lähteandmed!$E$45*1.2*1.005*(($G$6-1)-O5661),0)</f>
        <v>0</v>
      </c>
    </row>
    <row r="5662" spans="2:16">
      <c r="B5662" s="113">
        <v>5658</v>
      </c>
      <c r="C5662" s="113">
        <v>16.600000000000001</v>
      </c>
      <c r="D5662" s="276" t="str">
        <f t="shared" si="176"/>
        <v>0</v>
      </c>
      <c r="L5662" s="114">
        <f>IF(C5662&lt;$G$6,Lähteandmed!$E$45*1.2*1.005*($G$6-O5662),0)</f>
        <v>2.4535828799999972</v>
      </c>
      <c r="M5662" s="276" t="str">
        <f>IF(($G$4-Lähteandmed!$H$45*(Kraadpäevad!$G$4-Kraadpäevad!C5662))&gt;Lähteandmed!$I$45,($G$4-Lähteandmed!$H$45*(Kraadpäevad!$G$4-Kraadpäevad!C5662)),Lähteandmed!$I$45)</f>
        <v/>
      </c>
      <c r="N5662" s="114">
        <f>IFERROR(($G$4-M5662)/($G$4-C5662),Lähteandmed!$H$45)</f>
        <v>0</v>
      </c>
      <c r="O5662" s="276">
        <f t="shared" si="177"/>
        <v>16.600000000000001</v>
      </c>
      <c r="P5662" s="276">
        <f>IF(O5662&lt;($G$6-1),Lähteandmed!$E$45*1.2*1.005*(($G$6-1)-O5662),0)</f>
        <v>0.70102367999999748</v>
      </c>
    </row>
    <row r="5663" spans="2:16">
      <c r="B5663" s="113">
        <v>5659</v>
      </c>
      <c r="C5663" s="113">
        <v>15.2</v>
      </c>
      <c r="D5663" s="276" t="str">
        <f t="shared" si="176"/>
        <v>0</v>
      </c>
      <c r="L5663" s="114">
        <f>IF(C5663&lt;$G$6,Lähteandmed!$E$45*1.2*1.005*($G$6-O5663),0)</f>
        <v>4.9071657600000007</v>
      </c>
      <c r="M5663" s="276" t="str">
        <f>IF(($G$4-Lähteandmed!$H$45*(Kraadpäevad!$G$4-Kraadpäevad!C5663))&gt;Lähteandmed!$I$45,($G$4-Lähteandmed!$H$45*(Kraadpäevad!$G$4-Kraadpäevad!C5663)),Lähteandmed!$I$45)</f>
        <v/>
      </c>
      <c r="N5663" s="114">
        <f>IFERROR(($G$4-M5663)/($G$4-C5663),Lähteandmed!$H$45)</f>
        <v>0</v>
      </c>
      <c r="O5663" s="276">
        <f t="shared" si="177"/>
        <v>15.2</v>
      </c>
      <c r="P5663" s="276">
        <f>IF(O5663&lt;($G$6-1),Lähteandmed!$E$45*1.2*1.005*(($G$6-1)-O5663),0)</f>
        <v>3.1546065600000008</v>
      </c>
    </row>
    <row r="5664" spans="2:16">
      <c r="B5664" s="113">
        <v>5660</v>
      </c>
      <c r="C5664" s="113">
        <v>13.9</v>
      </c>
      <c r="D5664" s="276" t="str">
        <f t="shared" si="176"/>
        <v>0</v>
      </c>
      <c r="L5664" s="114">
        <f>IF(C5664&lt;$G$6,Lähteandmed!$E$45*1.2*1.005*($G$6-O5664),0)</f>
        <v>7.1854927199999992</v>
      </c>
      <c r="M5664" s="276" t="str">
        <f>IF(($G$4-Lähteandmed!$H$45*(Kraadpäevad!$G$4-Kraadpäevad!C5664))&gt;Lähteandmed!$I$45,($G$4-Lähteandmed!$H$45*(Kraadpäevad!$G$4-Kraadpäevad!C5664)),Lähteandmed!$I$45)</f>
        <v/>
      </c>
      <c r="N5664" s="114">
        <f>IFERROR(($G$4-M5664)/($G$4-C5664),Lähteandmed!$H$45)</f>
        <v>0</v>
      </c>
      <c r="O5664" s="276">
        <f t="shared" si="177"/>
        <v>13.9</v>
      </c>
      <c r="P5664" s="276">
        <f>IF(O5664&lt;($G$6-1),Lähteandmed!$E$45*1.2*1.005*(($G$6-1)-O5664),0)</f>
        <v>5.4329335199999989</v>
      </c>
    </row>
    <row r="5665" spans="2:16">
      <c r="B5665" s="113">
        <v>5661</v>
      </c>
      <c r="C5665" s="113">
        <v>12.5</v>
      </c>
      <c r="D5665" s="276" t="str">
        <f t="shared" si="176"/>
        <v>0</v>
      </c>
      <c r="L5665" s="114">
        <f>IF(C5665&lt;$G$6,Lähteandmed!$E$45*1.2*1.005*($G$6-O5665),0)</f>
        <v>9.6390756</v>
      </c>
      <c r="M5665" s="276" t="str">
        <f>IF(($G$4-Lähteandmed!$H$45*(Kraadpäevad!$G$4-Kraadpäevad!C5665))&gt;Lähteandmed!$I$45,($G$4-Lähteandmed!$H$45*(Kraadpäevad!$G$4-Kraadpäevad!C5665)),Lähteandmed!$I$45)</f>
        <v/>
      </c>
      <c r="N5665" s="114">
        <f>IFERROR(($G$4-M5665)/($G$4-C5665),Lähteandmed!$H$45)</f>
        <v>0</v>
      </c>
      <c r="O5665" s="276">
        <f t="shared" si="177"/>
        <v>12.5</v>
      </c>
      <c r="P5665" s="276">
        <f>IF(O5665&lt;($G$6-1),Lähteandmed!$E$45*1.2*1.005*(($G$6-1)-O5665),0)</f>
        <v>7.8865163999999996</v>
      </c>
    </row>
    <row r="5666" spans="2:16">
      <c r="B5666" s="113">
        <v>5662</v>
      </c>
      <c r="C5666" s="113">
        <v>12</v>
      </c>
      <c r="D5666" s="276" t="str">
        <f t="shared" si="176"/>
        <v>0</v>
      </c>
      <c r="L5666" s="114">
        <f>IF(C5666&lt;$G$6,Lähteandmed!$E$45*1.2*1.005*($G$6-O5666),0)</f>
        <v>10.515355199999998</v>
      </c>
      <c r="M5666" s="276" t="str">
        <f>IF(($G$4-Lähteandmed!$H$45*(Kraadpäevad!$G$4-Kraadpäevad!C5666))&gt;Lähteandmed!$I$45,($G$4-Lähteandmed!$H$45*(Kraadpäevad!$G$4-Kraadpäevad!C5666)),Lähteandmed!$I$45)</f>
        <v/>
      </c>
      <c r="N5666" s="114">
        <f>IFERROR(($G$4-M5666)/($G$4-C5666),Lähteandmed!$H$45)</f>
        <v>0</v>
      </c>
      <c r="O5666" s="276">
        <f t="shared" si="177"/>
        <v>12</v>
      </c>
      <c r="P5666" s="276">
        <f>IF(O5666&lt;($G$6-1),Lähteandmed!$E$45*1.2*1.005*(($G$6-1)-O5666),0)</f>
        <v>8.7627959999999998</v>
      </c>
    </row>
    <row r="5667" spans="2:16">
      <c r="B5667" s="113">
        <v>5663</v>
      </c>
      <c r="C5667" s="113">
        <v>11.4</v>
      </c>
      <c r="D5667" s="276" t="str">
        <f t="shared" si="176"/>
        <v>0</v>
      </c>
      <c r="L5667" s="114">
        <f>IF(C5667&lt;$G$6,Lähteandmed!$E$45*1.2*1.005*($G$6-O5667),0)</f>
        <v>11.566890719999998</v>
      </c>
      <c r="M5667" s="276" t="str">
        <f>IF(($G$4-Lähteandmed!$H$45*(Kraadpäevad!$G$4-Kraadpäevad!C5667))&gt;Lähteandmed!$I$45,($G$4-Lähteandmed!$H$45*(Kraadpäevad!$G$4-Kraadpäevad!C5667)),Lähteandmed!$I$45)</f>
        <v/>
      </c>
      <c r="N5667" s="114">
        <f>IFERROR(($G$4-M5667)/($G$4-C5667),Lähteandmed!$H$45)</f>
        <v>0</v>
      </c>
      <c r="O5667" s="276">
        <f t="shared" si="177"/>
        <v>11.4</v>
      </c>
      <c r="P5667" s="276">
        <f>IF(O5667&lt;($G$6-1),Lähteandmed!$E$45*1.2*1.005*(($G$6-1)-O5667),0)</f>
        <v>9.8143315199999979</v>
      </c>
    </row>
    <row r="5668" spans="2:16">
      <c r="B5668" s="113">
        <v>5664</v>
      </c>
      <c r="C5668" s="113">
        <v>10.9</v>
      </c>
      <c r="D5668" s="276" t="str">
        <f t="shared" si="176"/>
        <v>0</v>
      </c>
      <c r="L5668" s="114">
        <f>IF(C5668&lt;$G$6,Lähteandmed!$E$45*1.2*1.005*($G$6-O5668),0)</f>
        <v>12.443170319999998</v>
      </c>
      <c r="M5668" s="276" t="str">
        <f>IF(($G$4-Lähteandmed!$H$45*(Kraadpäevad!$G$4-Kraadpäevad!C5668))&gt;Lähteandmed!$I$45,($G$4-Lähteandmed!$H$45*(Kraadpäevad!$G$4-Kraadpäevad!C5668)),Lähteandmed!$I$45)</f>
        <v/>
      </c>
      <c r="N5668" s="114">
        <f>IFERROR(($G$4-M5668)/($G$4-C5668),Lähteandmed!$H$45)</f>
        <v>0</v>
      </c>
      <c r="O5668" s="276">
        <f t="shared" si="177"/>
        <v>10.9</v>
      </c>
      <c r="P5668" s="276">
        <f>IF(O5668&lt;($G$6-1),Lähteandmed!$E$45*1.2*1.005*(($G$6-1)-O5668),0)</f>
        <v>10.690611119999998</v>
      </c>
    </row>
    <row r="5669" spans="2:16">
      <c r="B5669" s="113">
        <v>5665</v>
      </c>
      <c r="C5669" s="113">
        <v>10.4</v>
      </c>
      <c r="D5669" s="276" t="str">
        <f t="shared" si="176"/>
        <v>0</v>
      </c>
      <c r="L5669" s="114">
        <f>IF(C5669&lt;$G$6,Lähteandmed!$E$45*1.2*1.005*($G$6-O5669),0)</f>
        <v>13.319449919999998</v>
      </c>
      <c r="M5669" s="276" t="str">
        <f>IF(($G$4-Lähteandmed!$H$45*(Kraadpäevad!$G$4-Kraadpäevad!C5669))&gt;Lähteandmed!$I$45,($G$4-Lähteandmed!$H$45*(Kraadpäevad!$G$4-Kraadpäevad!C5669)),Lähteandmed!$I$45)</f>
        <v/>
      </c>
      <c r="N5669" s="114">
        <f>IFERROR(($G$4-M5669)/($G$4-C5669),Lähteandmed!$H$45)</f>
        <v>0</v>
      </c>
      <c r="O5669" s="276">
        <f t="shared" si="177"/>
        <v>10.4</v>
      </c>
      <c r="P5669" s="276">
        <f>IF(O5669&lt;($G$6-1),Lähteandmed!$E$45*1.2*1.005*(($G$6-1)-O5669),0)</f>
        <v>11.566890719999998</v>
      </c>
    </row>
    <row r="5670" spans="2:16">
      <c r="B5670" s="113">
        <v>5666</v>
      </c>
      <c r="C5670" s="113">
        <v>9.9</v>
      </c>
      <c r="D5670" s="276">
        <f t="shared" si="176"/>
        <v>8.8797495865579279E-2</v>
      </c>
      <c r="L5670" s="114">
        <f>IF(C5670&lt;$G$6,Lähteandmed!$E$45*1.2*1.005*($G$6-O5670),0)</f>
        <v>14.195729519999999</v>
      </c>
      <c r="M5670" s="276" t="str">
        <f>IF(($G$4-Lähteandmed!$H$45*(Kraadpäevad!$G$4-Kraadpäevad!C5670))&gt;Lähteandmed!$I$45,($G$4-Lähteandmed!$H$45*(Kraadpäevad!$G$4-Kraadpäevad!C5670)),Lähteandmed!$I$45)</f>
        <v/>
      </c>
      <c r="N5670" s="114">
        <f>IFERROR(($G$4-M5670)/($G$4-C5670),Lähteandmed!$H$45)</f>
        <v>0</v>
      </c>
      <c r="O5670" s="276">
        <f t="shared" si="177"/>
        <v>9.9</v>
      </c>
      <c r="P5670" s="276">
        <f>IF(O5670&lt;($G$6-1),Lähteandmed!$E$45*1.2*1.005*(($G$6-1)-O5670),0)</f>
        <v>12.443170319999998</v>
      </c>
    </row>
    <row r="5671" spans="2:16">
      <c r="B5671" s="113">
        <v>5667</v>
      </c>
      <c r="C5671" s="113">
        <v>9.4</v>
      </c>
      <c r="D5671" s="276">
        <f t="shared" si="176"/>
        <v>0.58879749586557928</v>
      </c>
      <c r="L5671" s="114">
        <f>IF(C5671&lt;$G$6,Lähteandmed!$E$45*1.2*1.005*($G$6-O5671),0)</f>
        <v>15.072009119999999</v>
      </c>
      <c r="M5671" s="276" t="str">
        <f>IF(($G$4-Lähteandmed!$H$45*(Kraadpäevad!$G$4-Kraadpäevad!C5671))&gt;Lähteandmed!$I$45,($G$4-Lähteandmed!$H$45*(Kraadpäevad!$G$4-Kraadpäevad!C5671)),Lähteandmed!$I$45)</f>
        <v/>
      </c>
      <c r="N5671" s="114">
        <f>IFERROR(($G$4-M5671)/($G$4-C5671),Lähteandmed!$H$45)</f>
        <v>0</v>
      </c>
      <c r="O5671" s="276">
        <f t="shared" si="177"/>
        <v>9.4</v>
      </c>
      <c r="P5671" s="276">
        <f>IF(O5671&lt;($G$6-1),Lähteandmed!$E$45*1.2*1.005*(($G$6-1)-O5671),0)</f>
        <v>13.319449919999998</v>
      </c>
    </row>
    <row r="5672" spans="2:16">
      <c r="B5672" s="113">
        <v>5668</v>
      </c>
      <c r="C5672" s="113">
        <v>8.9</v>
      </c>
      <c r="D5672" s="276">
        <f t="shared" si="176"/>
        <v>1.0887974958655793</v>
      </c>
      <c r="L5672" s="114">
        <f>IF(C5672&lt;$G$6,Lähteandmed!$E$45*1.2*1.005*($G$6-O5672),0)</f>
        <v>15.948288719999999</v>
      </c>
      <c r="M5672" s="276" t="str">
        <f>IF(($G$4-Lähteandmed!$H$45*(Kraadpäevad!$G$4-Kraadpäevad!C5672))&gt;Lähteandmed!$I$45,($G$4-Lähteandmed!$H$45*(Kraadpäevad!$G$4-Kraadpäevad!C5672)),Lähteandmed!$I$45)</f>
        <v/>
      </c>
      <c r="N5672" s="114">
        <f>IFERROR(($G$4-M5672)/($G$4-C5672),Lähteandmed!$H$45)</f>
        <v>0</v>
      </c>
      <c r="O5672" s="276">
        <f t="shared" si="177"/>
        <v>8.9</v>
      </c>
      <c r="P5672" s="276">
        <f>IF(O5672&lt;($G$6-1),Lähteandmed!$E$45*1.2*1.005*(($G$6-1)-O5672),0)</f>
        <v>14.195729519999999</v>
      </c>
    </row>
    <row r="5673" spans="2:16">
      <c r="B5673" s="113">
        <v>5669</v>
      </c>
      <c r="C5673" s="113">
        <v>8.5</v>
      </c>
      <c r="D5673" s="276">
        <f t="shared" si="176"/>
        <v>1.4887974958655796</v>
      </c>
      <c r="L5673" s="114">
        <f>IF(C5673&lt;$G$6,Lähteandmed!$E$45*1.2*1.005*($G$6-O5673),0)</f>
        <v>16.649312399999999</v>
      </c>
      <c r="M5673" s="276" t="str">
        <f>IF(($G$4-Lähteandmed!$H$45*(Kraadpäevad!$G$4-Kraadpäevad!C5673))&gt;Lähteandmed!$I$45,($G$4-Lähteandmed!$H$45*(Kraadpäevad!$G$4-Kraadpäevad!C5673)),Lähteandmed!$I$45)</f>
        <v/>
      </c>
      <c r="N5673" s="114">
        <f>IFERROR(($G$4-M5673)/($G$4-C5673),Lähteandmed!$H$45)</f>
        <v>0</v>
      </c>
      <c r="O5673" s="276">
        <f t="shared" si="177"/>
        <v>8.5</v>
      </c>
      <c r="P5673" s="276">
        <f>IF(O5673&lt;($G$6-1),Lähteandmed!$E$45*1.2*1.005*(($G$6-1)-O5673),0)</f>
        <v>14.896753199999999</v>
      </c>
    </row>
    <row r="5674" spans="2:16">
      <c r="B5674" s="113">
        <v>5670</v>
      </c>
      <c r="C5674" s="113">
        <v>8</v>
      </c>
      <c r="D5674" s="276">
        <f t="shared" si="176"/>
        <v>1.9887974958655796</v>
      </c>
      <c r="L5674" s="114">
        <f>IF(C5674&lt;$G$6,Lähteandmed!$E$45*1.2*1.005*($G$6-O5674),0)</f>
        <v>17.525592</v>
      </c>
      <c r="M5674" s="276" t="str">
        <f>IF(($G$4-Lähteandmed!$H$45*(Kraadpäevad!$G$4-Kraadpäevad!C5674))&gt;Lähteandmed!$I$45,($G$4-Lähteandmed!$H$45*(Kraadpäevad!$G$4-Kraadpäevad!C5674)),Lähteandmed!$I$45)</f>
        <v/>
      </c>
      <c r="N5674" s="114">
        <f>IFERROR(($G$4-M5674)/($G$4-C5674),Lähteandmed!$H$45)</f>
        <v>0</v>
      </c>
      <c r="O5674" s="276">
        <f t="shared" si="177"/>
        <v>8</v>
      </c>
      <c r="P5674" s="276">
        <f>IF(O5674&lt;($G$6-1),Lähteandmed!$E$45*1.2*1.005*(($G$6-1)-O5674),0)</f>
        <v>15.773032799999999</v>
      </c>
    </row>
    <row r="5675" spans="2:16">
      <c r="B5675" s="113">
        <v>5671</v>
      </c>
      <c r="C5675" s="113">
        <v>9.3000000000000007</v>
      </c>
      <c r="D5675" s="276">
        <f t="shared" si="176"/>
        <v>0.68879749586557892</v>
      </c>
      <c r="L5675" s="114">
        <f>IF(C5675&lt;$G$6,Lähteandmed!$E$45*1.2*1.005*($G$6-O5675),0)</f>
        <v>15.247265039999998</v>
      </c>
      <c r="M5675" s="276" t="str">
        <f>IF(($G$4-Lähteandmed!$H$45*(Kraadpäevad!$G$4-Kraadpäevad!C5675))&gt;Lähteandmed!$I$45,($G$4-Lähteandmed!$H$45*(Kraadpäevad!$G$4-Kraadpäevad!C5675)),Lähteandmed!$I$45)</f>
        <v/>
      </c>
      <c r="N5675" s="114">
        <f>IFERROR(($G$4-M5675)/($G$4-C5675),Lähteandmed!$H$45)</f>
        <v>0</v>
      </c>
      <c r="O5675" s="276">
        <f t="shared" si="177"/>
        <v>9.3000000000000007</v>
      </c>
      <c r="P5675" s="276">
        <f>IF(O5675&lt;($G$6-1),Lähteandmed!$E$45*1.2*1.005*(($G$6-1)-O5675),0)</f>
        <v>13.494705839999998</v>
      </c>
    </row>
    <row r="5676" spans="2:16">
      <c r="B5676" s="113">
        <v>5672</v>
      </c>
      <c r="C5676" s="113">
        <v>10.6</v>
      </c>
      <c r="D5676" s="276" t="str">
        <f t="shared" si="176"/>
        <v>0</v>
      </c>
      <c r="L5676" s="114">
        <f>IF(C5676&lt;$G$6,Lähteandmed!$E$45*1.2*1.005*($G$6-O5676),0)</f>
        <v>12.968938079999999</v>
      </c>
      <c r="M5676" s="276" t="str">
        <f>IF(($G$4-Lähteandmed!$H$45*(Kraadpäevad!$G$4-Kraadpäevad!C5676))&gt;Lähteandmed!$I$45,($G$4-Lähteandmed!$H$45*(Kraadpäevad!$G$4-Kraadpäevad!C5676)),Lähteandmed!$I$45)</f>
        <v/>
      </c>
      <c r="N5676" s="114">
        <f>IFERROR(($G$4-M5676)/($G$4-C5676),Lähteandmed!$H$45)</f>
        <v>0</v>
      </c>
      <c r="O5676" s="276">
        <f t="shared" si="177"/>
        <v>10.6</v>
      </c>
      <c r="P5676" s="276">
        <f>IF(O5676&lt;($G$6-1),Lähteandmed!$E$45*1.2*1.005*(($G$6-1)-O5676),0)</f>
        <v>11.216378880000001</v>
      </c>
    </row>
    <row r="5677" spans="2:16">
      <c r="B5677" s="113">
        <v>5673</v>
      </c>
      <c r="C5677" s="113">
        <v>11.9</v>
      </c>
      <c r="D5677" s="276" t="str">
        <f t="shared" si="176"/>
        <v>0</v>
      </c>
      <c r="L5677" s="114">
        <f>IF(C5677&lt;$G$6,Lähteandmed!$E$45*1.2*1.005*($G$6-O5677),0)</f>
        <v>10.690611119999998</v>
      </c>
      <c r="M5677" s="276" t="str">
        <f>IF(($G$4-Lähteandmed!$H$45*(Kraadpäevad!$G$4-Kraadpäevad!C5677))&gt;Lähteandmed!$I$45,($G$4-Lähteandmed!$H$45*(Kraadpäevad!$G$4-Kraadpäevad!C5677)),Lähteandmed!$I$45)</f>
        <v/>
      </c>
      <c r="N5677" s="114">
        <f>IFERROR(($G$4-M5677)/($G$4-C5677),Lähteandmed!$H$45)</f>
        <v>0</v>
      </c>
      <c r="O5677" s="276">
        <f t="shared" si="177"/>
        <v>11.9</v>
      </c>
      <c r="P5677" s="276">
        <f>IF(O5677&lt;($G$6-1),Lähteandmed!$E$45*1.2*1.005*(($G$6-1)-O5677),0)</f>
        <v>8.9380519199999995</v>
      </c>
    </row>
    <row r="5678" spans="2:16">
      <c r="B5678" s="113">
        <v>5674</v>
      </c>
      <c r="C5678" s="113">
        <v>13</v>
      </c>
      <c r="D5678" s="276" t="str">
        <f t="shared" si="176"/>
        <v>0</v>
      </c>
      <c r="L5678" s="114">
        <f>IF(C5678&lt;$G$6,Lähteandmed!$E$45*1.2*1.005*($G$6-O5678),0)</f>
        <v>8.7627959999999998</v>
      </c>
      <c r="M5678" s="276" t="str">
        <f>IF(($G$4-Lähteandmed!$H$45*(Kraadpäevad!$G$4-Kraadpäevad!C5678))&gt;Lähteandmed!$I$45,($G$4-Lähteandmed!$H$45*(Kraadpäevad!$G$4-Kraadpäevad!C5678)),Lähteandmed!$I$45)</f>
        <v/>
      </c>
      <c r="N5678" s="114">
        <f>IFERROR(($G$4-M5678)/($G$4-C5678),Lähteandmed!$H$45)</f>
        <v>0</v>
      </c>
      <c r="O5678" s="276">
        <f t="shared" si="177"/>
        <v>13</v>
      </c>
      <c r="P5678" s="276">
        <f>IF(O5678&lt;($G$6-1),Lähteandmed!$E$45*1.2*1.005*(($G$6-1)-O5678),0)</f>
        <v>7.0102367999999995</v>
      </c>
    </row>
    <row r="5679" spans="2:16">
      <c r="B5679" s="113">
        <v>5675</v>
      </c>
      <c r="C5679" s="113">
        <v>14</v>
      </c>
      <c r="D5679" s="276" t="str">
        <f t="shared" si="176"/>
        <v>0</v>
      </c>
      <c r="L5679" s="114">
        <f>IF(C5679&lt;$G$6,Lähteandmed!$E$45*1.2*1.005*($G$6-O5679),0)</f>
        <v>7.0102367999999995</v>
      </c>
      <c r="M5679" s="276" t="str">
        <f>IF(($G$4-Lähteandmed!$H$45*(Kraadpäevad!$G$4-Kraadpäevad!C5679))&gt;Lähteandmed!$I$45,($G$4-Lähteandmed!$H$45*(Kraadpäevad!$G$4-Kraadpäevad!C5679)),Lähteandmed!$I$45)</f>
        <v/>
      </c>
      <c r="N5679" s="114">
        <f>IFERROR(($G$4-M5679)/($G$4-C5679),Lähteandmed!$H$45)</f>
        <v>0</v>
      </c>
      <c r="O5679" s="276">
        <f t="shared" si="177"/>
        <v>14</v>
      </c>
      <c r="P5679" s="276">
        <f>IF(O5679&lt;($G$6-1),Lähteandmed!$E$45*1.2*1.005*(($G$6-1)-O5679),0)</f>
        <v>5.2576775999999992</v>
      </c>
    </row>
    <row r="5680" spans="2:16">
      <c r="B5680" s="113">
        <v>5676</v>
      </c>
      <c r="C5680" s="113">
        <v>15.1</v>
      </c>
      <c r="D5680" s="276" t="str">
        <f t="shared" si="176"/>
        <v>0</v>
      </c>
      <c r="L5680" s="114">
        <f>IF(C5680&lt;$G$6,Lähteandmed!$E$45*1.2*1.005*($G$6-O5680),0)</f>
        <v>5.0824216800000004</v>
      </c>
      <c r="M5680" s="276" t="str">
        <f>IF(($G$4-Lähteandmed!$H$45*(Kraadpäevad!$G$4-Kraadpäevad!C5680))&gt;Lähteandmed!$I$45,($G$4-Lähteandmed!$H$45*(Kraadpäevad!$G$4-Kraadpäevad!C5680)),Lähteandmed!$I$45)</f>
        <v/>
      </c>
      <c r="N5680" s="114">
        <f>IFERROR(($G$4-M5680)/($G$4-C5680),Lähteandmed!$H$45)</f>
        <v>0</v>
      </c>
      <c r="O5680" s="276">
        <f t="shared" si="177"/>
        <v>15.1</v>
      </c>
      <c r="P5680" s="276">
        <f>IF(O5680&lt;($G$6-1),Lähteandmed!$E$45*1.2*1.005*(($G$6-1)-O5680),0)</f>
        <v>3.3298624800000005</v>
      </c>
    </row>
    <row r="5681" spans="2:16">
      <c r="B5681" s="113">
        <v>5677</v>
      </c>
      <c r="C5681" s="113">
        <v>15.4</v>
      </c>
      <c r="D5681" s="276" t="str">
        <f t="shared" si="176"/>
        <v>0</v>
      </c>
      <c r="L5681" s="114">
        <f>IF(C5681&lt;$G$6,Lähteandmed!$E$45*1.2*1.005*($G$6-O5681),0)</f>
        <v>4.5566539199999987</v>
      </c>
      <c r="M5681" s="276" t="str">
        <f>IF(($G$4-Lähteandmed!$H$45*(Kraadpäevad!$G$4-Kraadpäevad!C5681))&gt;Lähteandmed!$I$45,($G$4-Lähteandmed!$H$45*(Kraadpäevad!$G$4-Kraadpäevad!C5681)),Lähteandmed!$I$45)</f>
        <v/>
      </c>
      <c r="N5681" s="114">
        <f>IFERROR(($G$4-M5681)/($G$4-C5681),Lähteandmed!$H$45)</f>
        <v>0</v>
      </c>
      <c r="O5681" s="276">
        <f t="shared" si="177"/>
        <v>15.4</v>
      </c>
      <c r="P5681" s="276">
        <f>IF(O5681&lt;($G$6-1),Lähteandmed!$E$45*1.2*1.005*(($G$6-1)-O5681),0)</f>
        <v>2.8040947199999993</v>
      </c>
    </row>
    <row r="5682" spans="2:16">
      <c r="B5682" s="113">
        <v>5678</v>
      </c>
      <c r="C5682" s="113">
        <v>15.8</v>
      </c>
      <c r="D5682" s="276" t="str">
        <f t="shared" si="176"/>
        <v>0</v>
      </c>
      <c r="L5682" s="114">
        <f>IF(C5682&lt;$G$6,Lähteandmed!$E$45*1.2*1.005*($G$6-O5682),0)</f>
        <v>3.8556302399999987</v>
      </c>
      <c r="M5682" s="276" t="str">
        <f>IF(($G$4-Lähteandmed!$H$45*(Kraadpäevad!$G$4-Kraadpäevad!C5682))&gt;Lähteandmed!$I$45,($G$4-Lähteandmed!$H$45*(Kraadpäevad!$G$4-Kraadpäevad!C5682)),Lähteandmed!$I$45)</f>
        <v/>
      </c>
      <c r="N5682" s="114">
        <f>IFERROR(($G$4-M5682)/($G$4-C5682),Lähteandmed!$H$45)</f>
        <v>0</v>
      </c>
      <c r="O5682" s="276">
        <f t="shared" si="177"/>
        <v>15.8</v>
      </c>
      <c r="P5682" s="276">
        <f>IF(O5682&lt;($G$6-1),Lähteandmed!$E$45*1.2*1.005*(($G$6-1)-O5682),0)</f>
        <v>2.1030710399999988</v>
      </c>
    </row>
    <row r="5683" spans="2:16">
      <c r="B5683" s="113">
        <v>5679</v>
      </c>
      <c r="C5683" s="113">
        <v>16.100000000000001</v>
      </c>
      <c r="D5683" s="276" t="str">
        <f t="shared" si="176"/>
        <v>0</v>
      </c>
      <c r="L5683" s="114">
        <f>IF(C5683&lt;$G$6,Lähteandmed!$E$45*1.2*1.005*($G$6-O5683),0)</f>
        <v>3.3298624799999974</v>
      </c>
      <c r="M5683" s="276" t="str">
        <f>IF(($G$4-Lähteandmed!$H$45*(Kraadpäevad!$G$4-Kraadpäevad!C5683))&gt;Lähteandmed!$I$45,($G$4-Lähteandmed!$H$45*(Kraadpäevad!$G$4-Kraadpäevad!C5683)),Lähteandmed!$I$45)</f>
        <v/>
      </c>
      <c r="N5683" s="114">
        <f>IFERROR(($G$4-M5683)/($G$4-C5683),Lähteandmed!$H$45)</f>
        <v>0</v>
      </c>
      <c r="O5683" s="276">
        <f t="shared" si="177"/>
        <v>16.100000000000001</v>
      </c>
      <c r="P5683" s="276">
        <f>IF(O5683&lt;($G$6-1),Lähteandmed!$E$45*1.2*1.005*(($G$6-1)-O5683),0)</f>
        <v>1.5773032799999973</v>
      </c>
    </row>
    <row r="5684" spans="2:16">
      <c r="B5684" s="113">
        <v>5680</v>
      </c>
      <c r="C5684" s="113">
        <v>16</v>
      </c>
      <c r="D5684" s="276" t="str">
        <f t="shared" si="176"/>
        <v>0</v>
      </c>
      <c r="L5684" s="114">
        <f>IF(C5684&lt;$G$6,Lähteandmed!$E$45*1.2*1.005*($G$6-O5684),0)</f>
        <v>3.5051183999999997</v>
      </c>
      <c r="M5684" s="276" t="str">
        <f>IF(($G$4-Lähteandmed!$H$45*(Kraadpäevad!$G$4-Kraadpäevad!C5684))&gt;Lähteandmed!$I$45,($G$4-Lähteandmed!$H$45*(Kraadpäevad!$G$4-Kraadpäevad!C5684)),Lähteandmed!$I$45)</f>
        <v/>
      </c>
      <c r="N5684" s="114">
        <f>IFERROR(($G$4-M5684)/($G$4-C5684),Lähteandmed!$H$45)</f>
        <v>0</v>
      </c>
      <c r="O5684" s="276">
        <f t="shared" si="177"/>
        <v>16</v>
      </c>
      <c r="P5684" s="276">
        <f>IF(O5684&lt;($G$6-1),Lähteandmed!$E$45*1.2*1.005*(($G$6-1)-O5684),0)</f>
        <v>1.7525591999999999</v>
      </c>
    </row>
    <row r="5685" spans="2:16">
      <c r="B5685" s="113">
        <v>5681</v>
      </c>
      <c r="C5685" s="113">
        <v>15.9</v>
      </c>
      <c r="D5685" s="276" t="str">
        <f t="shared" si="176"/>
        <v>0</v>
      </c>
      <c r="L5685" s="114">
        <f>IF(C5685&lt;$G$6,Lähteandmed!$E$45*1.2*1.005*($G$6-O5685),0)</f>
        <v>3.680374319999999</v>
      </c>
      <c r="M5685" s="276" t="str">
        <f>IF(($G$4-Lähteandmed!$H$45*(Kraadpäevad!$G$4-Kraadpäevad!C5685))&gt;Lähteandmed!$I$45,($G$4-Lähteandmed!$H$45*(Kraadpäevad!$G$4-Kraadpäevad!C5685)),Lähteandmed!$I$45)</f>
        <v/>
      </c>
      <c r="N5685" s="114">
        <f>IFERROR(($G$4-M5685)/($G$4-C5685),Lähteandmed!$H$45)</f>
        <v>0</v>
      </c>
      <c r="O5685" s="276">
        <f t="shared" si="177"/>
        <v>15.9</v>
      </c>
      <c r="P5685" s="276">
        <f>IF(O5685&lt;($G$6-1),Lähteandmed!$E$45*1.2*1.005*(($G$6-1)-O5685),0)</f>
        <v>1.9278151199999993</v>
      </c>
    </row>
    <row r="5686" spans="2:16">
      <c r="B5686" s="113">
        <v>5682</v>
      </c>
      <c r="C5686" s="113">
        <v>15.8</v>
      </c>
      <c r="D5686" s="276" t="str">
        <f t="shared" si="176"/>
        <v>0</v>
      </c>
      <c r="L5686" s="114">
        <f>IF(C5686&lt;$G$6,Lähteandmed!$E$45*1.2*1.005*($G$6-O5686),0)</f>
        <v>3.8556302399999987</v>
      </c>
      <c r="M5686" s="276" t="str">
        <f>IF(($G$4-Lähteandmed!$H$45*(Kraadpäevad!$G$4-Kraadpäevad!C5686))&gt;Lähteandmed!$I$45,($G$4-Lähteandmed!$H$45*(Kraadpäevad!$G$4-Kraadpäevad!C5686)),Lähteandmed!$I$45)</f>
        <v/>
      </c>
      <c r="N5686" s="114">
        <f>IFERROR(($G$4-M5686)/($G$4-C5686),Lähteandmed!$H$45)</f>
        <v>0</v>
      </c>
      <c r="O5686" s="276">
        <f t="shared" si="177"/>
        <v>15.8</v>
      </c>
      <c r="P5686" s="276">
        <f>IF(O5686&lt;($G$6-1),Lähteandmed!$E$45*1.2*1.005*(($G$6-1)-O5686),0)</f>
        <v>2.1030710399999988</v>
      </c>
    </row>
    <row r="5687" spans="2:16">
      <c r="B5687" s="113">
        <v>5683</v>
      </c>
      <c r="C5687" s="113">
        <v>15</v>
      </c>
      <c r="D5687" s="276" t="str">
        <f t="shared" si="176"/>
        <v>0</v>
      </c>
      <c r="L5687" s="114">
        <f>IF(C5687&lt;$G$6,Lähteandmed!$E$45*1.2*1.005*($G$6-O5687),0)</f>
        <v>5.2576775999999992</v>
      </c>
      <c r="M5687" s="276" t="str">
        <f>IF(($G$4-Lähteandmed!$H$45*(Kraadpäevad!$G$4-Kraadpäevad!C5687))&gt;Lähteandmed!$I$45,($G$4-Lähteandmed!$H$45*(Kraadpäevad!$G$4-Kraadpäevad!C5687)),Lähteandmed!$I$45)</f>
        <v/>
      </c>
      <c r="N5687" s="114">
        <f>IFERROR(($G$4-M5687)/($G$4-C5687),Lähteandmed!$H$45)</f>
        <v>0</v>
      </c>
      <c r="O5687" s="276">
        <f t="shared" si="177"/>
        <v>15</v>
      </c>
      <c r="P5687" s="276">
        <f>IF(O5687&lt;($G$6-1),Lähteandmed!$E$45*1.2*1.005*(($G$6-1)-O5687),0)</f>
        <v>3.5051183999999997</v>
      </c>
    </row>
    <row r="5688" spans="2:16">
      <c r="B5688" s="113">
        <v>5684</v>
      </c>
      <c r="C5688" s="113">
        <v>14.3</v>
      </c>
      <c r="D5688" s="276" t="str">
        <f t="shared" si="176"/>
        <v>0</v>
      </c>
      <c r="L5688" s="114">
        <f>IF(C5688&lt;$G$6,Lähteandmed!$E$45*1.2*1.005*($G$6-O5688),0)</f>
        <v>6.4844690399999987</v>
      </c>
      <c r="M5688" s="276" t="str">
        <f>IF(($G$4-Lähteandmed!$H$45*(Kraadpäevad!$G$4-Kraadpäevad!C5688))&gt;Lähteandmed!$I$45,($G$4-Lähteandmed!$H$45*(Kraadpäevad!$G$4-Kraadpäevad!C5688)),Lähteandmed!$I$45)</f>
        <v/>
      </c>
      <c r="N5688" s="114">
        <f>IFERROR(($G$4-M5688)/($G$4-C5688),Lähteandmed!$H$45)</f>
        <v>0</v>
      </c>
      <c r="O5688" s="276">
        <f t="shared" si="177"/>
        <v>14.3</v>
      </c>
      <c r="P5688" s="276">
        <f>IF(O5688&lt;($G$6-1),Lähteandmed!$E$45*1.2*1.005*(($G$6-1)-O5688),0)</f>
        <v>4.7319098399999984</v>
      </c>
    </row>
    <row r="5689" spans="2:16">
      <c r="B5689" s="113">
        <v>5685</v>
      </c>
      <c r="C5689" s="113">
        <v>13.5</v>
      </c>
      <c r="D5689" s="276" t="str">
        <f t="shared" si="176"/>
        <v>0</v>
      </c>
      <c r="L5689" s="114">
        <f>IF(C5689&lt;$G$6,Lähteandmed!$E$45*1.2*1.005*($G$6-O5689),0)</f>
        <v>7.8865163999999996</v>
      </c>
      <c r="M5689" s="276" t="str">
        <f>IF(($G$4-Lähteandmed!$H$45*(Kraadpäevad!$G$4-Kraadpäevad!C5689))&gt;Lähteandmed!$I$45,($G$4-Lähteandmed!$H$45*(Kraadpäevad!$G$4-Kraadpäevad!C5689)),Lähteandmed!$I$45)</f>
        <v/>
      </c>
      <c r="N5689" s="114">
        <f>IFERROR(($G$4-M5689)/($G$4-C5689),Lähteandmed!$H$45)</f>
        <v>0</v>
      </c>
      <c r="O5689" s="276">
        <f t="shared" si="177"/>
        <v>13.5</v>
      </c>
      <c r="P5689" s="276">
        <f>IF(O5689&lt;($G$6-1),Lähteandmed!$E$45*1.2*1.005*(($G$6-1)-O5689),0)</f>
        <v>6.1339571999999993</v>
      </c>
    </row>
    <row r="5690" spans="2:16">
      <c r="B5690" s="113">
        <v>5686</v>
      </c>
      <c r="C5690" s="113">
        <v>13.2</v>
      </c>
      <c r="D5690" s="276" t="str">
        <f t="shared" si="176"/>
        <v>0</v>
      </c>
      <c r="L5690" s="114">
        <f>IF(C5690&lt;$G$6,Lähteandmed!$E$45*1.2*1.005*($G$6-O5690),0)</f>
        <v>8.4122841600000005</v>
      </c>
      <c r="M5690" s="276" t="str">
        <f>IF(($G$4-Lähteandmed!$H$45*(Kraadpäevad!$G$4-Kraadpäevad!C5690))&gt;Lähteandmed!$I$45,($G$4-Lähteandmed!$H$45*(Kraadpäevad!$G$4-Kraadpäevad!C5690)),Lähteandmed!$I$45)</f>
        <v/>
      </c>
      <c r="N5690" s="114">
        <f>IFERROR(($G$4-M5690)/($G$4-C5690),Lähteandmed!$H$45)</f>
        <v>0</v>
      </c>
      <c r="O5690" s="276">
        <f t="shared" si="177"/>
        <v>13.2</v>
      </c>
      <c r="P5690" s="276">
        <f>IF(O5690&lt;($G$6-1),Lähteandmed!$E$45*1.2*1.005*(($G$6-1)-O5690),0)</f>
        <v>6.659724960000001</v>
      </c>
    </row>
    <row r="5691" spans="2:16">
      <c r="B5691" s="113">
        <v>5687</v>
      </c>
      <c r="C5691" s="113">
        <v>13</v>
      </c>
      <c r="D5691" s="276" t="str">
        <f t="shared" si="176"/>
        <v>0</v>
      </c>
      <c r="L5691" s="114">
        <f>IF(C5691&lt;$G$6,Lähteandmed!$E$45*1.2*1.005*($G$6-O5691),0)</f>
        <v>8.7627959999999998</v>
      </c>
      <c r="M5691" s="276" t="str">
        <f>IF(($G$4-Lähteandmed!$H$45*(Kraadpäevad!$G$4-Kraadpäevad!C5691))&gt;Lähteandmed!$I$45,($G$4-Lähteandmed!$H$45*(Kraadpäevad!$G$4-Kraadpäevad!C5691)),Lähteandmed!$I$45)</f>
        <v/>
      </c>
      <c r="N5691" s="114">
        <f>IFERROR(($G$4-M5691)/($G$4-C5691),Lähteandmed!$H$45)</f>
        <v>0</v>
      </c>
      <c r="O5691" s="276">
        <f t="shared" si="177"/>
        <v>13</v>
      </c>
      <c r="P5691" s="276">
        <f>IF(O5691&lt;($G$6-1),Lähteandmed!$E$45*1.2*1.005*(($G$6-1)-O5691),0)</f>
        <v>7.0102367999999995</v>
      </c>
    </row>
    <row r="5692" spans="2:16">
      <c r="B5692" s="113">
        <v>5688</v>
      </c>
      <c r="C5692" s="113">
        <v>12.7</v>
      </c>
      <c r="D5692" s="276" t="str">
        <f t="shared" si="176"/>
        <v>0</v>
      </c>
      <c r="L5692" s="114">
        <f>IF(C5692&lt;$G$6,Lähteandmed!$E$45*1.2*1.005*($G$6-O5692),0)</f>
        <v>9.2885637600000006</v>
      </c>
      <c r="M5692" s="276" t="str">
        <f>IF(($G$4-Lähteandmed!$H$45*(Kraadpäevad!$G$4-Kraadpäevad!C5692))&gt;Lähteandmed!$I$45,($G$4-Lähteandmed!$H$45*(Kraadpäevad!$G$4-Kraadpäevad!C5692)),Lähteandmed!$I$45)</f>
        <v/>
      </c>
      <c r="N5692" s="114">
        <f>IFERROR(($G$4-M5692)/($G$4-C5692),Lähteandmed!$H$45)</f>
        <v>0</v>
      </c>
      <c r="O5692" s="276">
        <f t="shared" si="177"/>
        <v>12.7</v>
      </c>
      <c r="P5692" s="276">
        <f>IF(O5692&lt;($G$6-1),Lähteandmed!$E$45*1.2*1.005*(($G$6-1)-O5692),0)</f>
        <v>7.5360045600000003</v>
      </c>
    </row>
    <row r="5693" spans="2:16">
      <c r="B5693" s="113">
        <v>5689</v>
      </c>
      <c r="C5693" s="113">
        <v>13</v>
      </c>
      <c r="D5693" s="276" t="str">
        <f t="shared" si="176"/>
        <v>0</v>
      </c>
      <c r="L5693" s="114">
        <f>IF(C5693&lt;$G$6,Lähteandmed!$E$45*1.2*1.005*($G$6-O5693),0)</f>
        <v>8.7627959999999998</v>
      </c>
      <c r="M5693" s="276" t="str">
        <f>IF(($G$4-Lähteandmed!$H$45*(Kraadpäevad!$G$4-Kraadpäevad!C5693))&gt;Lähteandmed!$I$45,($G$4-Lähteandmed!$H$45*(Kraadpäevad!$G$4-Kraadpäevad!C5693)),Lähteandmed!$I$45)</f>
        <v/>
      </c>
      <c r="N5693" s="114">
        <f>IFERROR(($G$4-M5693)/($G$4-C5693),Lähteandmed!$H$45)</f>
        <v>0</v>
      </c>
      <c r="O5693" s="276">
        <f t="shared" si="177"/>
        <v>13</v>
      </c>
      <c r="P5693" s="276">
        <f>IF(O5693&lt;($G$6-1),Lähteandmed!$E$45*1.2*1.005*(($G$6-1)-O5693),0)</f>
        <v>7.0102367999999995</v>
      </c>
    </row>
    <row r="5694" spans="2:16">
      <c r="B5694" s="113">
        <v>5690</v>
      </c>
      <c r="C5694" s="113">
        <v>13.4</v>
      </c>
      <c r="D5694" s="276" t="str">
        <f t="shared" si="176"/>
        <v>0</v>
      </c>
      <c r="L5694" s="114">
        <f>IF(C5694&lt;$G$6,Lähteandmed!$E$45*1.2*1.005*($G$6-O5694),0)</f>
        <v>8.0617723199999993</v>
      </c>
      <c r="M5694" s="276" t="str">
        <f>IF(($G$4-Lähteandmed!$H$45*(Kraadpäevad!$G$4-Kraadpäevad!C5694))&gt;Lähteandmed!$I$45,($G$4-Lähteandmed!$H$45*(Kraadpäevad!$G$4-Kraadpäevad!C5694)),Lähteandmed!$I$45)</f>
        <v/>
      </c>
      <c r="N5694" s="114">
        <f>IFERROR(($G$4-M5694)/($G$4-C5694),Lähteandmed!$H$45)</f>
        <v>0</v>
      </c>
      <c r="O5694" s="276">
        <f t="shared" si="177"/>
        <v>13.4</v>
      </c>
      <c r="P5694" s="276">
        <f>IF(O5694&lt;($G$6-1),Lähteandmed!$E$45*1.2*1.005*(($G$6-1)-O5694),0)</f>
        <v>6.309213119999999</v>
      </c>
    </row>
    <row r="5695" spans="2:16">
      <c r="B5695" s="113">
        <v>5691</v>
      </c>
      <c r="C5695" s="113">
        <v>13.7</v>
      </c>
      <c r="D5695" s="276" t="str">
        <f t="shared" si="176"/>
        <v>0</v>
      </c>
      <c r="L5695" s="114">
        <f>IF(C5695&lt;$G$6,Lähteandmed!$E$45*1.2*1.005*($G$6-O5695),0)</f>
        <v>7.5360045600000003</v>
      </c>
      <c r="M5695" s="276" t="str">
        <f>IF(($G$4-Lähteandmed!$H$45*(Kraadpäevad!$G$4-Kraadpäevad!C5695))&gt;Lähteandmed!$I$45,($G$4-Lähteandmed!$H$45*(Kraadpäevad!$G$4-Kraadpäevad!C5695)),Lähteandmed!$I$45)</f>
        <v/>
      </c>
      <c r="N5695" s="114">
        <f>IFERROR(($G$4-M5695)/($G$4-C5695),Lähteandmed!$H$45)</f>
        <v>0</v>
      </c>
      <c r="O5695" s="276">
        <f t="shared" si="177"/>
        <v>13.7</v>
      </c>
      <c r="P5695" s="276">
        <f>IF(O5695&lt;($G$6-1),Lähteandmed!$E$45*1.2*1.005*(($G$6-1)-O5695),0)</f>
        <v>5.7834453600000009</v>
      </c>
    </row>
    <row r="5696" spans="2:16">
      <c r="B5696" s="113">
        <v>5692</v>
      </c>
      <c r="C5696" s="113">
        <v>13.3</v>
      </c>
      <c r="D5696" s="276" t="str">
        <f t="shared" si="176"/>
        <v>0</v>
      </c>
      <c r="L5696" s="114">
        <f>IF(C5696&lt;$G$6,Lähteandmed!$E$45*1.2*1.005*($G$6-O5696),0)</f>
        <v>8.237028239999999</v>
      </c>
      <c r="M5696" s="276" t="str">
        <f>IF(($G$4-Lähteandmed!$H$45*(Kraadpäevad!$G$4-Kraadpäevad!C5696))&gt;Lähteandmed!$I$45,($G$4-Lähteandmed!$H$45*(Kraadpäevad!$G$4-Kraadpäevad!C5696)),Lähteandmed!$I$45)</f>
        <v/>
      </c>
      <c r="N5696" s="114">
        <f>IFERROR(($G$4-M5696)/($G$4-C5696),Lähteandmed!$H$45)</f>
        <v>0</v>
      </c>
      <c r="O5696" s="276">
        <f t="shared" si="177"/>
        <v>13.3</v>
      </c>
      <c r="P5696" s="276">
        <f>IF(O5696&lt;($G$6-1),Lähteandmed!$E$45*1.2*1.005*(($G$6-1)-O5696),0)</f>
        <v>6.4844690399999987</v>
      </c>
    </row>
    <row r="5697" spans="2:16">
      <c r="B5697" s="113">
        <v>5693</v>
      </c>
      <c r="C5697" s="113">
        <v>12.9</v>
      </c>
      <c r="D5697" s="276" t="str">
        <f t="shared" si="176"/>
        <v>0</v>
      </c>
      <c r="L5697" s="114">
        <f>IF(C5697&lt;$G$6,Lähteandmed!$E$45*1.2*1.005*($G$6-O5697),0)</f>
        <v>8.9380519199999995</v>
      </c>
      <c r="M5697" s="276" t="str">
        <f>IF(($G$4-Lähteandmed!$H$45*(Kraadpäevad!$G$4-Kraadpäevad!C5697))&gt;Lähteandmed!$I$45,($G$4-Lähteandmed!$H$45*(Kraadpäevad!$G$4-Kraadpäevad!C5697)),Lähteandmed!$I$45)</f>
        <v/>
      </c>
      <c r="N5697" s="114">
        <f>IFERROR(($G$4-M5697)/($G$4-C5697),Lähteandmed!$H$45)</f>
        <v>0</v>
      </c>
      <c r="O5697" s="276">
        <f t="shared" si="177"/>
        <v>12.9</v>
      </c>
      <c r="P5697" s="276">
        <f>IF(O5697&lt;($G$6-1),Lähteandmed!$E$45*1.2*1.005*(($G$6-1)-O5697),0)</f>
        <v>7.1854927199999992</v>
      </c>
    </row>
    <row r="5698" spans="2:16">
      <c r="B5698" s="113">
        <v>5694</v>
      </c>
      <c r="C5698" s="113">
        <v>12.5</v>
      </c>
      <c r="D5698" s="276" t="str">
        <f t="shared" si="176"/>
        <v>0</v>
      </c>
      <c r="L5698" s="114">
        <f>IF(C5698&lt;$G$6,Lähteandmed!$E$45*1.2*1.005*($G$6-O5698),0)</f>
        <v>9.6390756</v>
      </c>
      <c r="M5698" s="276" t="str">
        <f>IF(($G$4-Lähteandmed!$H$45*(Kraadpäevad!$G$4-Kraadpäevad!C5698))&gt;Lähteandmed!$I$45,($G$4-Lähteandmed!$H$45*(Kraadpäevad!$G$4-Kraadpäevad!C5698)),Lähteandmed!$I$45)</f>
        <v/>
      </c>
      <c r="N5698" s="114">
        <f>IFERROR(($G$4-M5698)/($G$4-C5698),Lähteandmed!$H$45)</f>
        <v>0</v>
      </c>
      <c r="O5698" s="276">
        <f t="shared" si="177"/>
        <v>12.5</v>
      </c>
      <c r="P5698" s="276">
        <f>IF(O5698&lt;($G$6-1),Lähteandmed!$E$45*1.2*1.005*(($G$6-1)-O5698),0)</f>
        <v>7.8865163999999996</v>
      </c>
    </row>
    <row r="5699" spans="2:16">
      <c r="B5699" s="113">
        <v>5695</v>
      </c>
      <c r="C5699" s="113">
        <v>12.8</v>
      </c>
      <c r="D5699" s="276" t="str">
        <f t="shared" si="176"/>
        <v>0</v>
      </c>
      <c r="L5699" s="114">
        <f>IF(C5699&lt;$G$6,Lähteandmed!$E$45*1.2*1.005*($G$6-O5699),0)</f>
        <v>9.1133078399999974</v>
      </c>
      <c r="M5699" s="276" t="str">
        <f>IF(($G$4-Lähteandmed!$H$45*(Kraadpäevad!$G$4-Kraadpäevad!C5699))&gt;Lähteandmed!$I$45,($G$4-Lähteandmed!$H$45*(Kraadpäevad!$G$4-Kraadpäevad!C5699)),Lähteandmed!$I$45)</f>
        <v/>
      </c>
      <c r="N5699" s="114">
        <f>IFERROR(($G$4-M5699)/($G$4-C5699),Lähteandmed!$H$45)</f>
        <v>0</v>
      </c>
      <c r="O5699" s="276">
        <f t="shared" si="177"/>
        <v>12.8</v>
      </c>
      <c r="P5699" s="276">
        <f>IF(O5699&lt;($G$6-1),Lähteandmed!$E$45*1.2*1.005*(($G$6-1)-O5699),0)</f>
        <v>7.360748639999998</v>
      </c>
    </row>
    <row r="5700" spans="2:16">
      <c r="B5700" s="113">
        <v>5696</v>
      </c>
      <c r="C5700" s="113">
        <v>13</v>
      </c>
      <c r="D5700" s="276" t="str">
        <f t="shared" ref="D5700:D5763" si="178">IFERROR(IF($G$5-C5700&gt;0,$G$5-C5700,"0"),0)</f>
        <v>0</v>
      </c>
      <c r="L5700" s="114">
        <f>IF(C5700&lt;$G$6,Lähteandmed!$E$45*1.2*1.005*($G$6-O5700),0)</f>
        <v>8.7627959999999998</v>
      </c>
      <c r="M5700" s="276" t="str">
        <f>IF(($G$4-Lähteandmed!$H$45*(Kraadpäevad!$G$4-Kraadpäevad!C5700))&gt;Lähteandmed!$I$45,($G$4-Lähteandmed!$H$45*(Kraadpäevad!$G$4-Kraadpäevad!C5700)),Lähteandmed!$I$45)</f>
        <v/>
      </c>
      <c r="N5700" s="114">
        <f>IFERROR(($G$4-M5700)/($G$4-C5700),Lähteandmed!$H$45)</f>
        <v>0</v>
      </c>
      <c r="O5700" s="276">
        <f t="shared" ref="O5700:O5763" si="179">N5700*($G$4-C5700)+C5700</f>
        <v>13</v>
      </c>
      <c r="P5700" s="276">
        <f>IF(O5700&lt;($G$6-1),Lähteandmed!$E$45*1.2*1.005*(($G$6-1)-O5700),0)</f>
        <v>7.0102367999999995</v>
      </c>
    </row>
    <row r="5701" spans="2:16">
      <c r="B5701" s="113">
        <v>5697</v>
      </c>
      <c r="C5701" s="113">
        <v>13.3</v>
      </c>
      <c r="D5701" s="276" t="str">
        <f t="shared" si="178"/>
        <v>0</v>
      </c>
      <c r="L5701" s="114">
        <f>IF(C5701&lt;$G$6,Lähteandmed!$E$45*1.2*1.005*($G$6-O5701),0)</f>
        <v>8.237028239999999</v>
      </c>
      <c r="M5701" s="276" t="str">
        <f>IF(($G$4-Lähteandmed!$H$45*(Kraadpäevad!$G$4-Kraadpäevad!C5701))&gt;Lähteandmed!$I$45,($G$4-Lähteandmed!$H$45*(Kraadpäevad!$G$4-Kraadpäevad!C5701)),Lähteandmed!$I$45)</f>
        <v/>
      </c>
      <c r="N5701" s="114">
        <f>IFERROR(($G$4-M5701)/($G$4-C5701),Lähteandmed!$H$45)</f>
        <v>0</v>
      </c>
      <c r="O5701" s="276">
        <f t="shared" si="179"/>
        <v>13.3</v>
      </c>
      <c r="P5701" s="276">
        <f>IF(O5701&lt;($G$6-1),Lähteandmed!$E$45*1.2*1.005*(($G$6-1)-O5701),0)</f>
        <v>6.4844690399999987</v>
      </c>
    </row>
    <row r="5702" spans="2:16">
      <c r="B5702" s="113">
        <v>5698</v>
      </c>
      <c r="C5702" s="113">
        <v>12.8</v>
      </c>
      <c r="D5702" s="276" t="str">
        <f t="shared" si="178"/>
        <v>0</v>
      </c>
      <c r="L5702" s="114">
        <f>IF(C5702&lt;$G$6,Lähteandmed!$E$45*1.2*1.005*($G$6-O5702),0)</f>
        <v>9.1133078399999974</v>
      </c>
      <c r="M5702" s="276" t="str">
        <f>IF(($G$4-Lähteandmed!$H$45*(Kraadpäevad!$G$4-Kraadpäevad!C5702))&gt;Lähteandmed!$I$45,($G$4-Lähteandmed!$H$45*(Kraadpäevad!$G$4-Kraadpäevad!C5702)),Lähteandmed!$I$45)</f>
        <v/>
      </c>
      <c r="N5702" s="114">
        <f>IFERROR(($G$4-M5702)/($G$4-C5702),Lähteandmed!$H$45)</f>
        <v>0</v>
      </c>
      <c r="O5702" s="276">
        <f t="shared" si="179"/>
        <v>12.8</v>
      </c>
      <c r="P5702" s="276">
        <f>IF(O5702&lt;($G$6-1),Lähteandmed!$E$45*1.2*1.005*(($G$6-1)-O5702),0)</f>
        <v>7.360748639999998</v>
      </c>
    </row>
    <row r="5703" spans="2:16">
      <c r="B5703" s="113">
        <v>5699</v>
      </c>
      <c r="C5703" s="113">
        <v>12.4</v>
      </c>
      <c r="D5703" s="276" t="str">
        <f t="shared" si="178"/>
        <v>0</v>
      </c>
      <c r="L5703" s="114">
        <f>IF(C5703&lt;$G$6,Lähteandmed!$E$45*1.2*1.005*($G$6-O5703),0)</f>
        <v>9.8143315199999979</v>
      </c>
      <c r="M5703" s="276" t="str">
        <f>IF(($G$4-Lähteandmed!$H$45*(Kraadpäevad!$G$4-Kraadpäevad!C5703))&gt;Lähteandmed!$I$45,($G$4-Lähteandmed!$H$45*(Kraadpäevad!$G$4-Kraadpäevad!C5703)),Lähteandmed!$I$45)</f>
        <v/>
      </c>
      <c r="N5703" s="114">
        <f>IFERROR(($G$4-M5703)/($G$4-C5703),Lähteandmed!$H$45)</f>
        <v>0</v>
      </c>
      <c r="O5703" s="276">
        <f t="shared" si="179"/>
        <v>12.4</v>
      </c>
      <c r="P5703" s="276">
        <f>IF(O5703&lt;($G$6-1),Lähteandmed!$E$45*1.2*1.005*(($G$6-1)-O5703),0)</f>
        <v>8.0617723199999993</v>
      </c>
    </row>
    <row r="5704" spans="2:16">
      <c r="B5704" s="113">
        <v>5700</v>
      </c>
      <c r="C5704" s="113">
        <v>11.9</v>
      </c>
      <c r="D5704" s="276" t="str">
        <f t="shared" si="178"/>
        <v>0</v>
      </c>
      <c r="L5704" s="114">
        <f>IF(C5704&lt;$G$6,Lähteandmed!$E$45*1.2*1.005*($G$6-O5704),0)</f>
        <v>10.690611119999998</v>
      </c>
      <c r="M5704" s="276" t="str">
        <f>IF(($G$4-Lähteandmed!$H$45*(Kraadpäevad!$G$4-Kraadpäevad!C5704))&gt;Lähteandmed!$I$45,($G$4-Lähteandmed!$H$45*(Kraadpäevad!$G$4-Kraadpäevad!C5704)),Lähteandmed!$I$45)</f>
        <v/>
      </c>
      <c r="N5704" s="114">
        <f>IFERROR(($G$4-M5704)/($G$4-C5704),Lähteandmed!$H$45)</f>
        <v>0</v>
      </c>
      <c r="O5704" s="276">
        <f t="shared" si="179"/>
        <v>11.9</v>
      </c>
      <c r="P5704" s="276">
        <f>IF(O5704&lt;($G$6-1),Lähteandmed!$E$45*1.2*1.005*(($G$6-1)-O5704),0)</f>
        <v>8.9380519199999995</v>
      </c>
    </row>
    <row r="5705" spans="2:16">
      <c r="B5705" s="113">
        <v>5701</v>
      </c>
      <c r="C5705" s="113">
        <v>12</v>
      </c>
      <c r="D5705" s="276" t="str">
        <f t="shared" si="178"/>
        <v>0</v>
      </c>
      <c r="L5705" s="114">
        <f>IF(C5705&lt;$G$6,Lähteandmed!$E$45*1.2*1.005*($G$6-O5705),0)</f>
        <v>10.515355199999998</v>
      </c>
      <c r="M5705" s="276" t="str">
        <f>IF(($G$4-Lähteandmed!$H$45*(Kraadpäevad!$G$4-Kraadpäevad!C5705))&gt;Lähteandmed!$I$45,($G$4-Lähteandmed!$H$45*(Kraadpäevad!$G$4-Kraadpäevad!C5705)),Lähteandmed!$I$45)</f>
        <v/>
      </c>
      <c r="N5705" s="114">
        <f>IFERROR(($G$4-M5705)/($G$4-C5705),Lähteandmed!$H$45)</f>
        <v>0</v>
      </c>
      <c r="O5705" s="276">
        <f t="shared" si="179"/>
        <v>12</v>
      </c>
      <c r="P5705" s="276">
        <f>IF(O5705&lt;($G$6-1),Lähteandmed!$E$45*1.2*1.005*(($G$6-1)-O5705),0)</f>
        <v>8.7627959999999998</v>
      </c>
    </row>
    <row r="5706" spans="2:16">
      <c r="B5706" s="113">
        <v>5702</v>
      </c>
      <c r="C5706" s="113">
        <v>12.1</v>
      </c>
      <c r="D5706" s="276" t="str">
        <f t="shared" si="178"/>
        <v>0</v>
      </c>
      <c r="L5706" s="114">
        <f>IF(C5706&lt;$G$6,Lähteandmed!$E$45*1.2*1.005*($G$6-O5706),0)</f>
        <v>10.34009928</v>
      </c>
      <c r="M5706" s="276" t="str">
        <f>IF(($G$4-Lähteandmed!$H$45*(Kraadpäevad!$G$4-Kraadpäevad!C5706))&gt;Lähteandmed!$I$45,($G$4-Lähteandmed!$H$45*(Kraadpäevad!$G$4-Kraadpäevad!C5706)),Lähteandmed!$I$45)</f>
        <v/>
      </c>
      <c r="N5706" s="114">
        <f>IFERROR(($G$4-M5706)/($G$4-C5706),Lähteandmed!$H$45)</f>
        <v>0</v>
      </c>
      <c r="O5706" s="276">
        <f t="shared" si="179"/>
        <v>12.1</v>
      </c>
      <c r="P5706" s="276">
        <f>IF(O5706&lt;($G$6-1),Lähteandmed!$E$45*1.2*1.005*(($G$6-1)-O5706),0)</f>
        <v>8.5875400800000001</v>
      </c>
    </row>
    <row r="5707" spans="2:16">
      <c r="B5707" s="113">
        <v>5703</v>
      </c>
      <c r="C5707" s="113">
        <v>12.2</v>
      </c>
      <c r="D5707" s="276" t="str">
        <f t="shared" si="178"/>
        <v>0</v>
      </c>
      <c r="L5707" s="114">
        <f>IF(C5707&lt;$G$6,Lähteandmed!$E$45*1.2*1.005*($G$6-O5707),0)</f>
        <v>10.164843360000001</v>
      </c>
      <c r="M5707" s="276" t="str">
        <f>IF(($G$4-Lähteandmed!$H$45*(Kraadpäevad!$G$4-Kraadpäevad!C5707))&gt;Lähteandmed!$I$45,($G$4-Lähteandmed!$H$45*(Kraadpäevad!$G$4-Kraadpäevad!C5707)),Lähteandmed!$I$45)</f>
        <v/>
      </c>
      <c r="N5707" s="114">
        <f>IFERROR(($G$4-M5707)/($G$4-C5707),Lähteandmed!$H$45)</f>
        <v>0</v>
      </c>
      <c r="O5707" s="276">
        <f t="shared" si="179"/>
        <v>12.2</v>
      </c>
      <c r="P5707" s="276">
        <f>IF(O5707&lt;($G$6-1),Lähteandmed!$E$45*1.2*1.005*(($G$6-1)-O5707),0)</f>
        <v>8.4122841600000005</v>
      </c>
    </row>
    <row r="5708" spans="2:16">
      <c r="B5708" s="113">
        <v>5704</v>
      </c>
      <c r="C5708" s="113">
        <v>11.9</v>
      </c>
      <c r="D5708" s="276" t="str">
        <f t="shared" si="178"/>
        <v>0</v>
      </c>
      <c r="L5708" s="114">
        <f>IF(C5708&lt;$G$6,Lähteandmed!$E$45*1.2*1.005*($G$6-O5708),0)</f>
        <v>10.690611119999998</v>
      </c>
      <c r="M5708" s="276" t="str">
        <f>IF(($G$4-Lähteandmed!$H$45*(Kraadpäevad!$G$4-Kraadpäevad!C5708))&gt;Lähteandmed!$I$45,($G$4-Lähteandmed!$H$45*(Kraadpäevad!$G$4-Kraadpäevad!C5708)),Lähteandmed!$I$45)</f>
        <v/>
      </c>
      <c r="N5708" s="114">
        <f>IFERROR(($G$4-M5708)/($G$4-C5708),Lähteandmed!$H$45)</f>
        <v>0</v>
      </c>
      <c r="O5708" s="276">
        <f t="shared" si="179"/>
        <v>11.9</v>
      </c>
      <c r="P5708" s="276">
        <f>IF(O5708&lt;($G$6-1),Lähteandmed!$E$45*1.2*1.005*(($G$6-1)-O5708),0)</f>
        <v>8.9380519199999995</v>
      </c>
    </row>
    <row r="5709" spans="2:16">
      <c r="B5709" s="113">
        <v>5705</v>
      </c>
      <c r="C5709" s="113">
        <v>11.7</v>
      </c>
      <c r="D5709" s="276" t="str">
        <f t="shared" si="178"/>
        <v>0</v>
      </c>
      <c r="L5709" s="114">
        <f>IF(C5709&lt;$G$6,Lähteandmed!$E$45*1.2*1.005*($G$6-O5709),0)</f>
        <v>11.041122960000001</v>
      </c>
      <c r="M5709" s="276" t="str">
        <f>IF(($G$4-Lähteandmed!$H$45*(Kraadpäevad!$G$4-Kraadpäevad!C5709))&gt;Lähteandmed!$I$45,($G$4-Lähteandmed!$H$45*(Kraadpäevad!$G$4-Kraadpäevad!C5709)),Lähteandmed!$I$45)</f>
        <v/>
      </c>
      <c r="N5709" s="114">
        <f>IFERROR(($G$4-M5709)/($G$4-C5709),Lähteandmed!$H$45)</f>
        <v>0</v>
      </c>
      <c r="O5709" s="276">
        <f t="shared" si="179"/>
        <v>11.7</v>
      </c>
      <c r="P5709" s="276">
        <f>IF(O5709&lt;($G$6-1),Lähteandmed!$E$45*1.2*1.005*(($G$6-1)-O5709),0)</f>
        <v>9.2885637600000006</v>
      </c>
    </row>
    <row r="5710" spans="2:16">
      <c r="B5710" s="113">
        <v>5706</v>
      </c>
      <c r="C5710" s="113">
        <v>11.4</v>
      </c>
      <c r="D5710" s="276" t="str">
        <f t="shared" si="178"/>
        <v>0</v>
      </c>
      <c r="L5710" s="114">
        <f>IF(C5710&lt;$G$6,Lähteandmed!$E$45*1.2*1.005*($G$6-O5710),0)</f>
        <v>11.566890719999998</v>
      </c>
      <c r="M5710" s="276" t="str">
        <f>IF(($G$4-Lähteandmed!$H$45*(Kraadpäevad!$G$4-Kraadpäevad!C5710))&gt;Lähteandmed!$I$45,($G$4-Lähteandmed!$H$45*(Kraadpäevad!$G$4-Kraadpäevad!C5710)),Lähteandmed!$I$45)</f>
        <v/>
      </c>
      <c r="N5710" s="114">
        <f>IFERROR(($G$4-M5710)/($G$4-C5710),Lähteandmed!$H$45)</f>
        <v>0</v>
      </c>
      <c r="O5710" s="276">
        <f t="shared" si="179"/>
        <v>11.4</v>
      </c>
      <c r="P5710" s="276">
        <f>IF(O5710&lt;($G$6-1),Lähteandmed!$E$45*1.2*1.005*(($G$6-1)-O5710),0)</f>
        <v>9.8143315199999979</v>
      </c>
    </row>
    <row r="5711" spans="2:16">
      <c r="B5711" s="113">
        <v>5707</v>
      </c>
      <c r="C5711" s="113">
        <v>11.2</v>
      </c>
      <c r="D5711" s="276" t="str">
        <f t="shared" si="178"/>
        <v>0</v>
      </c>
      <c r="L5711" s="114">
        <f>IF(C5711&lt;$G$6,Lähteandmed!$E$45*1.2*1.005*($G$6-O5711),0)</f>
        <v>11.917402560000001</v>
      </c>
      <c r="M5711" s="276" t="str">
        <f>IF(($G$4-Lähteandmed!$H$45*(Kraadpäevad!$G$4-Kraadpäevad!C5711))&gt;Lähteandmed!$I$45,($G$4-Lähteandmed!$H$45*(Kraadpäevad!$G$4-Kraadpäevad!C5711)),Lähteandmed!$I$45)</f>
        <v/>
      </c>
      <c r="N5711" s="114">
        <f>IFERROR(($G$4-M5711)/($G$4-C5711),Lähteandmed!$H$45)</f>
        <v>0</v>
      </c>
      <c r="O5711" s="276">
        <f t="shared" si="179"/>
        <v>11.2</v>
      </c>
      <c r="P5711" s="276">
        <f>IF(O5711&lt;($G$6-1),Lähteandmed!$E$45*1.2*1.005*(($G$6-1)-O5711),0)</f>
        <v>10.164843360000001</v>
      </c>
    </row>
    <row r="5712" spans="2:16">
      <c r="B5712" s="113">
        <v>5708</v>
      </c>
      <c r="C5712" s="113">
        <v>11</v>
      </c>
      <c r="D5712" s="276" t="str">
        <f t="shared" si="178"/>
        <v>0</v>
      </c>
      <c r="L5712" s="114">
        <f>IF(C5712&lt;$G$6,Lähteandmed!$E$45*1.2*1.005*($G$6-O5712),0)</f>
        <v>12.267914399999999</v>
      </c>
      <c r="M5712" s="276" t="str">
        <f>IF(($G$4-Lähteandmed!$H$45*(Kraadpäevad!$G$4-Kraadpäevad!C5712))&gt;Lähteandmed!$I$45,($G$4-Lähteandmed!$H$45*(Kraadpäevad!$G$4-Kraadpäevad!C5712)),Lähteandmed!$I$45)</f>
        <v/>
      </c>
      <c r="N5712" s="114">
        <f>IFERROR(($G$4-M5712)/($G$4-C5712),Lähteandmed!$H$45)</f>
        <v>0</v>
      </c>
      <c r="O5712" s="276">
        <f t="shared" si="179"/>
        <v>11</v>
      </c>
      <c r="P5712" s="276">
        <f>IF(O5712&lt;($G$6-1),Lähteandmed!$E$45*1.2*1.005*(($G$6-1)-O5712),0)</f>
        <v>10.515355199999998</v>
      </c>
    </row>
    <row r="5713" spans="2:16">
      <c r="B5713" s="113">
        <v>5709</v>
      </c>
      <c r="C5713" s="113">
        <v>10.8</v>
      </c>
      <c r="D5713" s="276" t="str">
        <f t="shared" si="178"/>
        <v>0</v>
      </c>
      <c r="L5713" s="114">
        <f>IF(C5713&lt;$G$6,Lähteandmed!$E$45*1.2*1.005*($G$6-O5713),0)</f>
        <v>12.618426239999998</v>
      </c>
      <c r="M5713" s="276" t="str">
        <f>IF(($G$4-Lähteandmed!$H$45*(Kraadpäevad!$G$4-Kraadpäevad!C5713))&gt;Lähteandmed!$I$45,($G$4-Lähteandmed!$H$45*(Kraadpäevad!$G$4-Kraadpäevad!C5713)),Lähteandmed!$I$45)</f>
        <v/>
      </c>
      <c r="N5713" s="114">
        <f>IFERROR(($G$4-M5713)/($G$4-C5713),Lähteandmed!$H$45)</f>
        <v>0</v>
      </c>
      <c r="O5713" s="276">
        <f t="shared" si="179"/>
        <v>10.8</v>
      </c>
      <c r="P5713" s="276">
        <f>IF(O5713&lt;($G$6-1),Lähteandmed!$E$45*1.2*1.005*(($G$6-1)-O5713),0)</f>
        <v>10.865867039999998</v>
      </c>
    </row>
    <row r="5714" spans="2:16">
      <c r="B5714" s="113">
        <v>5710</v>
      </c>
      <c r="C5714" s="113">
        <v>10.4</v>
      </c>
      <c r="D5714" s="276" t="str">
        <f t="shared" si="178"/>
        <v>0</v>
      </c>
      <c r="L5714" s="114">
        <f>IF(C5714&lt;$G$6,Lähteandmed!$E$45*1.2*1.005*($G$6-O5714),0)</f>
        <v>13.319449919999998</v>
      </c>
      <c r="M5714" s="276" t="str">
        <f>IF(($G$4-Lähteandmed!$H$45*(Kraadpäevad!$G$4-Kraadpäevad!C5714))&gt;Lähteandmed!$I$45,($G$4-Lähteandmed!$H$45*(Kraadpäevad!$G$4-Kraadpäevad!C5714)),Lähteandmed!$I$45)</f>
        <v/>
      </c>
      <c r="N5714" s="114">
        <f>IFERROR(($G$4-M5714)/($G$4-C5714),Lähteandmed!$H$45)</f>
        <v>0</v>
      </c>
      <c r="O5714" s="276">
        <f t="shared" si="179"/>
        <v>10.4</v>
      </c>
      <c r="P5714" s="276">
        <f>IF(O5714&lt;($G$6-1),Lähteandmed!$E$45*1.2*1.005*(($G$6-1)-O5714),0)</f>
        <v>11.566890719999998</v>
      </c>
    </row>
    <row r="5715" spans="2:16">
      <c r="B5715" s="113">
        <v>5711</v>
      </c>
      <c r="C5715" s="113">
        <v>9.9</v>
      </c>
      <c r="D5715" s="276">
        <f t="shared" si="178"/>
        <v>8.8797495865579279E-2</v>
      </c>
      <c r="L5715" s="114">
        <f>IF(C5715&lt;$G$6,Lähteandmed!$E$45*1.2*1.005*($G$6-O5715),0)</f>
        <v>14.195729519999999</v>
      </c>
      <c r="M5715" s="276" t="str">
        <f>IF(($G$4-Lähteandmed!$H$45*(Kraadpäevad!$G$4-Kraadpäevad!C5715))&gt;Lähteandmed!$I$45,($G$4-Lähteandmed!$H$45*(Kraadpäevad!$G$4-Kraadpäevad!C5715)),Lähteandmed!$I$45)</f>
        <v/>
      </c>
      <c r="N5715" s="114">
        <f>IFERROR(($G$4-M5715)/($G$4-C5715),Lähteandmed!$H$45)</f>
        <v>0</v>
      </c>
      <c r="O5715" s="276">
        <f t="shared" si="179"/>
        <v>9.9</v>
      </c>
      <c r="P5715" s="276">
        <f>IF(O5715&lt;($G$6-1),Lähteandmed!$E$45*1.2*1.005*(($G$6-1)-O5715),0)</f>
        <v>12.443170319999998</v>
      </c>
    </row>
    <row r="5716" spans="2:16">
      <c r="B5716" s="113">
        <v>5712</v>
      </c>
      <c r="C5716" s="113">
        <v>9.5</v>
      </c>
      <c r="D5716" s="276">
        <f t="shared" si="178"/>
        <v>0.48879749586557963</v>
      </c>
      <c r="L5716" s="114">
        <f>IF(C5716&lt;$G$6,Lähteandmed!$E$45*1.2*1.005*($G$6-O5716),0)</f>
        <v>14.896753199999999</v>
      </c>
      <c r="M5716" s="276" t="str">
        <f>IF(($G$4-Lähteandmed!$H$45*(Kraadpäevad!$G$4-Kraadpäevad!C5716))&gt;Lähteandmed!$I$45,($G$4-Lähteandmed!$H$45*(Kraadpäevad!$G$4-Kraadpäevad!C5716)),Lähteandmed!$I$45)</f>
        <v/>
      </c>
      <c r="N5716" s="114">
        <f>IFERROR(($G$4-M5716)/($G$4-C5716),Lähteandmed!$H$45)</f>
        <v>0</v>
      </c>
      <c r="O5716" s="276">
        <f t="shared" si="179"/>
        <v>9.5</v>
      </c>
      <c r="P5716" s="276">
        <f>IF(O5716&lt;($G$6-1),Lähteandmed!$E$45*1.2*1.005*(($G$6-1)-O5716),0)</f>
        <v>13.144193999999999</v>
      </c>
    </row>
    <row r="5717" spans="2:16">
      <c r="B5717" s="113">
        <v>5713</v>
      </c>
      <c r="C5717" s="113">
        <v>8.9</v>
      </c>
      <c r="D5717" s="276">
        <f t="shared" si="178"/>
        <v>1.0887974958655793</v>
      </c>
      <c r="L5717" s="114">
        <f>IF(C5717&lt;$G$6,Lähteandmed!$E$45*1.2*1.005*($G$6-O5717),0)</f>
        <v>15.948288719999999</v>
      </c>
      <c r="M5717" s="276" t="str">
        <f>IF(($G$4-Lähteandmed!$H$45*(Kraadpäevad!$G$4-Kraadpäevad!C5717))&gt;Lähteandmed!$I$45,($G$4-Lähteandmed!$H$45*(Kraadpäevad!$G$4-Kraadpäevad!C5717)),Lähteandmed!$I$45)</f>
        <v/>
      </c>
      <c r="N5717" s="114">
        <f>IFERROR(($G$4-M5717)/($G$4-C5717),Lähteandmed!$H$45)</f>
        <v>0</v>
      </c>
      <c r="O5717" s="276">
        <f t="shared" si="179"/>
        <v>8.9</v>
      </c>
      <c r="P5717" s="276">
        <f>IF(O5717&lt;($G$6-1),Lähteandmed!$E$45*1.2*1.005*(($G$6-1)-O5717),0)</f>
        <v>14.195729519999999</v>
      </c>
    </row>
    <row r="5718" spans="2:16">
      <c r="B5718" s="113">
        <v>5714</v>
      </c>
      <c r="C5718" s="113">
        <v>8.3000000000000007</v>
      </c>
      <c r="D5718" s="276">
        <f t="shared" si="178"/>
        <v>1.6887974958655789</v>
      </c>
      <c r="L5718" s="114">
        <f>IF(C5718&lt;$G$6,Lähteandmed!$E$45*1.2*1.005*($G$6-O5718),0)</f>
        <v>16.999824239999999</v>
      </c>
      <c r="M5718" s="276" t="str">
        <f>IF(($G$4-Lähteandmed!$H$45*(Kraadpäevad!$G$4-Kraadpäevad!C5718))&gt;Lähteandmed!$I$45,($G$4-Lähteandmed!$H$45*(Kraadpäevad!$G$4-Kraadpäevad!C5718)),Lähteandmed!$I$45)</f>
        <v/>
      </c>
      <c r="N5718" s="114">
        <f>IFERROR(($G$4-M5718)/($G$4-C5718),Lähteandmed!$H$45)</f>
        <v>0</v>
      </c>
      <c r="O5718" s="276">
        <f t="shared" si="179"/>
        <v>8.3000000000000007</v>
      </c>
      <c r="P5718" s="276">
        <f>IF(O5718&lt;($G$6-1),Lähteandmed!$E$45*1.2*1.005*(($G$6-1)-O5718),0)</f>
        <v>15.247265039999998</v>
      </c>
    </row>
    <row r="5719" spans="2:16">
      <c r="B5719" s="113">
        <v>5715</v>
      </c>
      <c r="C5719" s="113">
        <v>7.7</v>
      </c>
      <c r="D5719" s="276">
        <f t="shared" si="178"/>
        <v>2.2887974958655795</v>
      </c>
      <c r="L5719" s="114">
        <f>IF(C5719&lt;$G$6,Lähteandmed!$E$45*1.2*1.005*($G$6-O5719),0)</f>
        <v>18.05135976</v>
      </c>
      <c r="M5719" s="276" t="str">
        <f>IF(($G$4-Lähteandmed!$H$45*(Kraadpäevad!$G$4-Kraadpäevad!C5719))&gt;Lähteandmed!$I$45,($G$4-Lähteandmed!$H$45*(Kraadpäevad!$G$4-Kraadpäevad!C5719)),Lähteandmed!$I$45)</f>
        <v/>
      </c>
      <c r="N5719" s="114">
        <f>IFERROR(($G$4-M5719)/($G$4-C5719),Lähteandmed!$H$45)</f>
        <v>0</v>
      </c>
      <c r="O5719" s="276">
        <f t="shared" si="179"/>
        <v>7.7</v>
      </c>
      <c r="P5719" s="276">
        <f>IF(O5719&lt;($G$6-1),Lähteandmed!$E$45*1.2*1.005*(($G$6-1)-O5719),0)</f>
        <v>16.29880056</v>
      </c>
    </row>
    <row r="5720" spans="2:16">
      <c r="B5720" s="113">
        <v>5716</v>
      </c>
      <c r="C5720" s="113">
        <v>7.6</v>
      </c>
      <c r="D5720" s="276">
        <f t="shared" si="178"/>
        <v>2.38879749586558</v>
      </c>
      <c r="L5720" s="114">
        <f>IF(C5720&lt;$G$6,Lähteandmed!$E$45*1.2*1.005*($G$6-O5720),0)</f>
        <v>18.226615679999998</v>
      </c>
      <c r="M5720" s="276" t="str">
        <f>IF(($G$4-Lähteandmed!$H$45*(Kraadpäevad!$G$4-Kraadpäevad!C5720))&gt;Lähteandmed!$I$45,($G$4-Lähteandmed!$H$45*(Kraadpäevad!$G$4-Kraadpäevad!C5720)),Lähteandmed!$I$45)</f>
        <v/>
      </c>
      <c r="N5720" s="114">
        <f>IFERROR(($G$4-M5720)/($G$4-C5720),Lähteandmed!$H$45)</f>
        <v>0</v>
      </c>
      <c r="O5720" s="276">
        <f t="shared" si="179"/>
        <v>7.6</v>
      </c>
      <c r="P5720" s="276">
        <f>IF(O5720&lt;($G$6-1),Lähteandmed!$E$45*1.2*1.005*(($G$6-1)-O5720),0)</f>
        <v>16.474056479999998</v>
      </c>
    </row>
    <row r="5721" spans="2:16">
      <c r="B5721" s="113">
        <v>5717</v>
      </c>
      <c r="C5721" s="113">
        <v>7.6</v>
      </c>
      <c r="D5721" s="276">
        <f t="shared" si="178"/>
        <v>2.38879749586558</v>
      </c>
      <c r="L5721" s="114">
        <f>IF(C5721&lt;$G$6,Lähteandmed!$E$45*1.2*1.005*($G$6-O5721),0)</f>
        <v>18.226615679999998</v>
      </c>
      <c r="M5721" s="276" t="str">
        <f>IF(($G$4-Lähteandmed!$H$45*(Kraadpäevad!$G$4-Kraadpäevad!C5721))&gt;Lähteandmed!$I$45,($G$4-Lähteandmed!$H$45*(Kraadpäevad!$G$4-Kraadpäevad!C5721)),Lähteandmed!$I$45)</f>
        <v/>
      </c>
      <c r="N5721" s="114">
        <f>IFERROR(($G$4-M5721)/($G$4-C5721),Lähteandmed!$H$45)</f>
        <v>0</v>
      </c>
      <c r="O5721" s="276">
        <f t="shared" si="179"/>
        <v>7.6</v>
      </c>
      <c r="P5721" s="276">
        <f>IF(O5721&lt;($G$6-1),Lähteandmed!$E$45*1.2*1.005*(($G$6-1)-O5721),0)</f>
        <v>16.474056479999998</v>
      </c>
    </row>
    <row r="5722" spans="2:16">
      <c r="B5722" s="113">
        <v>5718</v>
      </c>
      <c r="C5722" s="113">
        <v>7.5</v>
      </c>
      <c r="D5722" s="276">
        <f t="shared" si="178"/>
        <v>2.4887974958655796</v>
      </c>
      <c r="L5722" s="114">
        <f>IF(C5722&lt;$G$6,Lähteandmed!$E$45*1.2*1.005*($G$6-O5722),0)</f>
        <v>18.4018716</v>
      </c>
      <c r="M5722" s="276" t="str">
        <f>IF(($G$4-Lähteandmed!$H$45*(Kraadpäevad!$G$4-Kraadpäevad!C5722))&gt;Lähteandmed!$I$45,($G$4-Lähteandmed!$H$45*(Kraadpäevad!$G$4-Kraadpäevad!C5722)),Lähteandmed!$I$45)</f>
        <v/>
      </c>
      <c r="N5722" s="114">
        <f>IFERROR(($G$4-M5722)/($G$4-C5722),Lähteandmed!$H$45)</f>
        <v>0</v>
      </c>
      <c r="O5722" s="276">
        <f t="shared" si="179"/>
        <v>7.5</v>
      </c>
      <c r="P5722" s="276">
        <f>IF(O5722&lt;($G$6-1),Lähteandmed!$E$45*1.2*1.005*(($G$6-1)-O5722),0)</f>
        <v>16.649312399999999</v>
      </c>
    </row>
    <row r="5723" spans="2:16">
      <c r="B5723" s="113">
        <v>5719</v>
      </c>
      <c r="C5723" s="113">
        <v>8.3000000000000007</v>
      </c>
      <c r="D5723" s="276">
        <f t="shared" si="178"/>
        <v>1.6887974958655789</v>
      </c>
      <c r="L5723" s="114">
        <f>IF(C5723&lt;$G$6,Lähteandmed!$E$45*1.2*1.005*($G$6-O5723),0)</f>
        <v>16.999824239999999</v>
      </c>
      <c r="M5723" s="276" t="str">
        <f>IF(($G$4-Lähteandmed!$H$45*(Kraadpäevad!$G$4-Kraadpäevad!C5723))&gt;Lähteandmed!$I$45,($G$4-Lähteandmed!$H$45*(Kraadpäevad!$G$4-Kraadpäevad!C5723)),Lähteandmed!$I$45)</f>
        <v/>
      </c>
      <c r="N5723" s="114">
        <f>IFERROR(($G$4-M5723)/($G$4-C5723),Lähteandmed!$H$45)</f>
        <v>0</v>
      </c>
      <c r="O5723" s="276">
        <f t="shared" si="179"/>
        <v>8.3000000000000007</v>
      </c>
      <c r="P5723" s="276">
        <f>IF(O5723&lt;($G$6-1),Lähteandmed!$E$45*1.2*1.005*(($G$6-1)-O5723),0)</f>
        <v>15.247265039999998</v>
      </c>
    </row>
    <row r="5724" spans="2:16">
      <c r="B5724" s="113">
        <v>5720</v>
      </c>
      <c r="C5724" s="113">
        <v>9</v>
      </c>
      <c r="D5724" s="276">
        <f t="shared" si="178"/>
        <v>0.98879749586557963</v>
      </c>
      <c r="L5724" s="114">
        <f>IF(C5724&lt;$G$6,Lähteandmed!$E$45*1.2*1.005*($G$6-O5724),0)</f>
        <v>15.773032799999999</v>
      </c>
      <c r="M5724" s="276" t="str">
        <f>IF(($G$4-Lähteandmed!$H$45*(Kraadpäevad!$G$4-Kraadpäevad!C5724))&gt;Lähteandmed!$I$45,($G$4-Lähteandmed!$H$45*(Kraadpäevad!$G$4-Kraadpäevad!C5724)),Lähteandmed!$I$45)</f>
        <v/>
      </c>
      <c r="N5724" s="114">
        <f>IFERROR(($G$4-M5724)/($G$4-C5724),Lähteandmed!$H$45)</f>
        <v>0</v>
      </c>
      <c r="O5724" s="276">
        <f t="shared" si="179"/>
        <v>9</v>
      </c>
      <c r="P5724" s="276">
        <f>IF(O5724&lt;($G$6-1),Lähteandmed!$E$45*1.2*1.005*(($G$6-1)-O5724),0)</f>
        <v>14.020473599999999</v>
      </c>
    </row>
    <row r="5725" spans="2:16">
      <c r="B5725" s="113">
        <v>5721</v>
      </c>
      <c r="C5725" s="113">
        <v>9.8000000000000007</v>
      </c>
      <c r="D5725" s="276">
        <f t="shared" si="178"/>
        <v>0.18879749586557892</v>
      </c>
      <c r="L5725" s="114">
        <f>IF(C5725&lt;$G$6,Lähteandmed!$E$45*1.2*1.005*($G$6-O5725),0)</f>
        <v>14.370985439999998</v>
      </c>
      <c r="M5725" s="276" t="str">
        <f>IF(($G$4-Lähteandmed!$H$45*(Kraadpäevad!$G$4-Kraadpäevad!C5725))&gt;Lähteandmed!$I$45,($G$4-Lähteandmed!$H$45*(Kraadpäevad!$G$4-Kraadpäevad!C5725)),Lähteandmed!$I$45)</f>
        <v/>
      </c>
      <c r="N5725" s="114">
        <f>IFERROR(($G$4-M5725)/($G$4-C5725),Lähteandmed!$H$45)</f>
        <v>0</v>
      </c>
      <c r="O5725" s="276">
        <f t="shared" si="179"/>
        <v>9.8000000000000007</v>
      </c>
      <c r="P5725" s="276">
        <f>IF(O5725&lt;($G$6-1),Lähteandmed!$E$45*1.2*1.005*(($G$6-1)-O5725),0)</f>
        <v>12.618426239999998</v>
      </c>
    </row>
    <row r="5726" spans="2:16">
      <c r="B5726" s="113">
        <v>5722</v>
      </c>
      <c r="C5726" s="113">
        <v>11.3</v>
      </c>
      <c r="D5726" s="276" t="str">
        <f t="shared" si="178"/>
        <v>0</v>
      </c>
      <c r="L5726" s="114">
        <f>IF(C5726&lt;$G$6,Lähteandmed!$E$45*1.2*1.005*($G$6-O5726),0)</f>
        <v>11.742146639999998</v>
      </c>
      <c r="M5726" s="276" t="str">
        <f>IF(($G$4-Lähteandmed!$H$45*(Kraadpäevad!$G$4-Kraadpäevad!C5726))&gt;Lähteandmed!$I$45,($G$4-Lähteandmed!$H$45*(Kraadpäevad!$G$4-Kraadpäevad!C5726)),Lähteandmed!$I$45)</f>
        <v/>
      </c>
      <c r="N5726" s="114">
        <f>IFERROR(($G$4-M5726)/($G$4-C5726),Lähteandmed!$H$45)</f>
        <v>0</v>
      </c>
      <c r="O5726" s="276">
        <f t="shared" si="179"/>
        <v>11.3</v>
      </c>
      <c r="P5726" s="276">
        <f>IF(O5726&lt;($G$6-1),Lähteandmed!$E$45*1.2*1.005*(($G$6-1)-O5726),0)</f>
        <v>9.9895874399999975</v>
      </c>
    </row>
    <row r="5727" spans="2:16">
      <c r="B5727" s="113">
        <v>5723</v>
      </c>
      <c r="C5727" s="113">
        <v>12.7</v>
      </c>
      <c r="D5727" s="276" t="str">
        <f t="shared" si="178"/>
        <v>0</v>
      </c>
      <c r="L5727" s="114">
        <f>IF(C5727&lt;$G$6,Lähteandmed!$E$45*1.2*1.005*($G$6-O5727),0)</f>
        <v>9.2885637600000006</v>
      </c>
      <c r="M5727" s="276" t="str">
        <f>IF(($G$4-Lähteandmed!$H$45*(Kraadpäevad!$G$4-Kraadpäevad!C5727))&gt;Lähteandmed!$I$45,($G$4-Lähteandmed!$H$45*(Kraadpäevad!$G$4-Kraadpäevad!C5727)),Lähteandmed!$I$45)</f>
        <v/>
      </c>
      <c r="N5727" s="114">
        <f>IFERROR(($G$4-M5727)/($G$4-C5727),Lähteandmed!$H$45)</f>
        <v>0</v>
      </c>
      <c r="O5727" s="276">
        <f t="shared" si="179"/>
        <v>12.7</v>
      </c>
      <c r="P5727" s="276">
        <f>IF(O5727&lt;($G$6-1),Lähteandmed!$E$45*1.2*1.005*(($G$6-1)-O5727),0)</f>
        <v>7.5360045600000003</v>
      </c>
    </row>
    <row r="5728" spans="2:16">
      <c r="B5728" s="113">
        <v>5724</v>
      </c>
      <c r="C5728" s="113">
        <v>14.2</v>
      </c>
      <c r="D5728" s="276" t="str">
        <f t="shared" si="178"/>
        <v>0</v>
      </c>
      <c r="L5728" s="114">
        <f>IF(C5728&lt;$G$6,Lähteandmed!$E$45*1.2*1.005*($G$6-O5728),0)</f>
        <v>6.659724960000001</v>
      </c>
      <c r="M5728" s="276" t="str">
        <f>IF(($G$4-Lähteandmed!$H$45*(Kraadpäevad!$G$4-Kraadpäevad!C5728))&gt;Lähteandmed!$I$45,($G$4-Lähteandmed!$H$45*(Kraadpäevad!$G$4-Kraadpäevad!C5728)),Lähteandmed!$I$45)</f>
        <v/>
      </c>
      <c r="N5728" s="114">
        <f>IFERROR(($G$4-M5728)/($G$4-C5728),Lähteandmed!$H$45)</f>
        <v>0</v>
      </c>
      <c r="O5728" s="276">
        <f t="shared" si="179"/>
        <v>14.2</v>
      </c>
      <c r="P5728" s="276">
        <f>IF(O5728&lt;($G$6-1),Lähteandmed!$E$45*1.2*1.005*(($G$6-1)-O5728),0)</f>
        <v>4.9071657600000007</v>
      </c>
    </row>
    <row r="5729" spans="2:16">
      <c r="B5729" s="113">
        <v>5725</v>
      </c>
      <c r="C5729" s="113">
        <v>15.2</v>
      </c>
      <c r="D5729" s="276" t="str">
        <f t="shared" si="178"/>
        <v>0</v>
      </c>
      <c r="L5729" s="114">
        <f>IF(C5729&lt;$G$6,Lähteandmed!$E$45*1.2*1.005*($G$6-O5729),0)</f>
        <v>4.9071657600000007</v>
      </c>
      <c r="M5729" s="276" t="str">
        <f>IF(($G$4-Lähteandmed!$H$45*(Kraadpäevad!$G$4-Kraadpäevad!C5729))&gt;Lähteandmed!$I$45,($G$4-Lähteandmed!$H$45*(Kraadpäevad!$G$4-Kraadpäevad!C5729)),Lähteandmed!$I$45)</f>
        <v/>
      </c>
      <c r="N5729" s="114">
        <f>IFERROR(($G$4-M5729)/($G$4-C5729),Lähteandmed!$H$45)</f>
        <v>0</v>
      </c>
      <c r="O5729" s="276">
        <f t="shared" si="179"/>
        <v>15.2</v>
      </c>
      <c r="P5729" s="276">
        <f>IF(O5729&lt;($G$6-1),Lähteandmed!$E$45*1.2*1.005*(($G$6-1)-O5729),0)</f>
        <v>3.1546065600000008</v>
      </c>
    </row>
    <row r="5730" spans="2:16">
      <c r="B5730" s="113">
        <v>5726</v>
      </c>
      <c r="C5730" s="113">
        <v>16.100000000000001</v>
      </c>
      <c r="D5730" s="276" t="str">
        <f t="shared" si="178"/>
        <v>0</v>
      </c>
      <c r="L5730" s="114">
        <f>IF(C5730&lt;$G$6,Lähteandmed!$E$45*1.2*1.005*($G$6-O5730),0)</f>
        <v>3.3298624799999974</v>
      </c>
      <c r="M5730" s="276" t="str">
        <f>IF(($G$4-Lähteandmed!$H$45*(Kraadpäevad!$G$4-Kraadpäevad!C5730))&gt;Lähteandmed!$I$45,($G$4-Lähteandmed!$H$45*(Kraadpäevad!$G$4-Kraadpäevad!C5730)),Lähteandmed!$I$45)</f>
        <v/>
      </c>
      <c r="N5730" s="114">
        <f>IFERROR(($G$4-M5730)/($G$4-C5730),Lähteandmed!$H$45)</f>
        <v>0</v>
      </c>
      <c r="O5730" s="276">
        <f t="shared" si="179"/>
        <v>16.100000000000001</v>
      </c>
      <c r="P5730" s="276">
        <f>IF(O5730&lt;($G$6-1),Lähteandmed!$E$45*1.2*1.005*(($G$6-1)-O5730),0)</f>
        <v>1.5773032799999973</v>
      </c>
    </row>
    <row r="5731" spans="2:16">
      <c r="B5731" s="113">
        <v>5727</v>
      </c>
      <c r="C5731" s="113">
        <v>17.100000000000001</v>
      </c>
      <c r="D5731" s="276" t="str">
        <f t="shared" si="178"/>
        <v>0</v>
      </c>
      <c r="L5731" s="114">
        <f>IF(C5731&lt;$G$6,Lähteandmed!$E$45*1.2*1.005*($G$6-O5731),0)</f>
        <v>1.5773032799999973</v>
      </c>
      <c r="M5731" s="276" t="str">
        <f>IF(($G$4-Lähteandmed!$H$45*(Kraadpäevad!$G$4-Kraadpäevad!C5731))&gt;Lähteandmed!$I$45,($G$4-Lähteandmed!$H$45*(Kraadpäevad!$G$4-Kraadpäevad!C5731)),Lähteandmed!$I$45)</f>
        <v/>
      </c>
      <c r="N5731" s="114">
        <f>IFERROR(($G$4-M5731)/($G$4-C5731),Lähteandmed!$H$45)</f>
        <v>0</v>
      </c>
      <c r="O5731" s="276">
        <f t="shared" si="179"/>
        <v>17.100000000000001</v>
      </c>
      <c r="P5731" s="276">
        <f>IF(O5731&lt;($G$6-1),Lähteandmed!$E$45*1.2*1.005*(($G$6-1)-O5731),0)</f>
        <v>0</v>
      </c>
    </row>
    <row r="5732" spans="2:16">
      <c r="B5732" s="113">
        <v>5728</v>
      </c>
      <c r="C5732" s="113">
        <v>16.899999999999999</v>
      </c>
      <c r="D5732" s="276" t="str">
        <f t="shared" si="178"/>
        <v>0</v>
      </c>
      <c r="L5732" s="114">
        <f>IF(C5732&lt;$G$6,Lähteandmed!$E$45*1.2*1.005*($G$6-O5732),0)</f>
        <v>1.9278151200000024</v>
      </c>
      <c r="M5732" s="276" t="str">
        <f>IF(($G$4-Lähteandmed!$H$45*(Kraadpäevad!$G$4-Kraadpäevad!C5732))&gt;Lähteandmed!$I$45,($G$4-Lähteandmed!$H$45*(Kraadpäevad!$G$4-Kraadpäevad!C5732)),Lähteandmed!$I$45)</f>
        <v/>
      </c>
      <c r="N5732" s="114">
        <f>IFERROR(($G$4-M5732)/($G$4-C5732),Lähteandmed!$H$45)</f>
        <v>0</v>
      </c>
      <c r="O5732" s="276">
        <f t="shared" si="179"/>
        <v>16.899999999999999</v>
      </c>
      <c r="P5732" s="276">
        <f>IF(O5732&lt;($G$6-1),Lähteandmed!$E$45*1.2*1.005*(($G$6-1)-O5732),0)</f>
        <v>0.17525592000000248</v>
      </c>
    </row>
    <row r="5733" spans="2:16">
      <c r="B5733" s="113">
        <v>5729</v>
      </c>
      <c r="C5733" s="113">
        <v>16.7</v>
      </c>
      <c r="D5733" s="276" t="str">
        <f t="shared" si="178"/>
        <v>0</v>
      </c>
      <c r="L5733" s="114">
        <f>IF(C5733&lt;$G$6,Lähteandmed!$E$45*1.2*1.005*($G$6-O5733),0)</f>
        <v>2.2783269600000011</v>
      </c>
      <c r="M5733" s="276" t="str">
        <f>IF(($G$4-Lähteandmed!$H$45*(Kraadpäevad!$G$4-Kraadpäevad!C5733))&gt;Lähteandmed!$I$45,($G$4-Lähteandmed!$H$45*(Kraadpäevad!$G$4-Kraadpäevad!C5733)),Lähteandmed!$I$45)</f>
        <v/>
      </c>
      <c r="N5733" s="114">
        <f>IFERROR(($G$4-M5733)/($G$4-C5733),Lähteandmed!$H$45)</f>
        <v>0</v>
      </c>
      <c r="O5733" s="276">
        <f t="shared" si="179"/>
        <v>16.7</v>
      </c>
      <c r="P5733" s="276">
        <f>IF(O5733&lt;($G$6-1),Lähteandmed!$E$45*1.2*1.005*(($G$6-1)-O5733),0)</f>
        <v>0.52576776000000125</v>
      </c>
    </row>
    <row r="5734" spans="2:16">
      <c r="B5734" s="113">
        <v>5730</v>
      </c>
      <c r="C5734" s="113">
        <v>16.5</v>
      </c>
      <c r="D5734" s="276" t="str">
        <f t="shared" si="178"/>
        <v>0</v>
      </c>
      <c r="L5734" s="114">
        <f>IF(C5734&lt;$G$6,Lähteandmed!$E$45*1.2*1.005*($G$6-O5734),0)</f>
        <v>2.6288387999999996</v>
      </c>
      <c r="M5734" s="276" t="str">
        <f>IF(($G$4-Lähteandmed!$H$45*(Kraadpäevad!$G$4-Kraadpäevad!C5734))&gt;Lähteandmed!$I$45,($G$4-Lähteandmed!$H$45*(Kraadpäevad!$G$4-Kraadpäevad!C5734)),Lähteandmed!$I$45)</f>
        <v/>
      </c>
      <c r="N5734" s="114">
        <f>IFERROR(($G$4-M5734)/($G$4-C5734),Lähteandmed!$H$45)</f>
        <v>0</v>
      </c>
      <c r="O5734" s="276">
        <f t="shared" si="179"/>
        <v>16.5</v>
      </c>
      <c r="P5734" s="276">
        <f>IF(O5734&lt;($G$6-1),Lähteandmed!$E$45*1.2*1.005*(($G$6-1)-O5734),0)</f>
        <v>0.87627959999999994</v>
      </c>
    </row>
    <row r="5735" spans="2:16">
      <c r="B5735" s="113">
        <v>5731</v>
      </c>
      <c r="C5735" s="113">
        <v>14.6</v>
      </c>
      <c r="D5735" s="276" t="str">
        <f t="shared" si="178"/>
        <v>0</v>
      </c>
      <c r="L5735" s="114">
        <f>IF(C5735&lt;$G$6,Lähteandmed!$E$45*1.2*1.005*($G$6-O5735),0)</f>
        <v>5.9587012800000005</v>
      </c>
      <c r="M5735" s="276" t="str">
        <f>IF(($G$4-Lähteandmed!$H$45*(Kraadpäevad!$G$4-Kraadpäevad!C5735))&gt;Lähteandmed!$I$45,($G$4-Lähteandmed!$H$45*(Kraadpäevad!$G$4-Kraadpäevad!C5735)),Lähteandmed!$I$45)</f>
        <v/>
      </c>
      <c r="N5735" s="114">
        <f>IFERROR(($G$4-M5735)/($G$4-C5735),Lähteandmed!$H$45)</f>
        <v>0</v>
      </c>
      <c r="O5735" s="276">
        <f t="shared" si="179"/>
        <v>14.6</v>
      </c>
      <c r="P5735" s="276">
        <f>IF(O5735&lt;($G$6-1),Lähteandmed!$E$45*1.2*1.005*(($G$6-1)-O5735),0)</f>
        <v>4.2061420800000002</v>
      </c>
    </row>
    <row r="5736" spans="2:16">
      <c r="B5736" s="113">
        <v>5732</v>
      </c>
      <c r="C5736" s="113">
        <v>12.6</v>
      </c>
      <c r="D5736" s="276" t="str">
        <f t="shared" si="178"/>
        <v>0</v>
      </c>
      <c r="L5736" s="114">
        <f>IF(C5736&lt;$G$6,Lähteandmed!$E$45*1.2*1.005*($G$6-O5736),0)</f>
        <v>9.4638196800000003</v>
      </c>
      <c r="M5736" s="276" t="str">
        <f>IF(($G$4-Lähteandmed!$H$45*(Kraadpäevad!$G$4-Kraadpäevad!C5736))&gt;Lähteandmed!$I$45,($G$4-Lähteandmed!$H$45*(Kraadpäevad!$G$4-Kraadpäevad!C5736)),Lähteandmed!$I$45)</f>
        <v/>
      </c>
      <c r="N5736" s="114">
        <f>IFERROR(($G$4-M5736)/($G$4-C5736),Lähteandmed!$H$45)</f>
        <v>0</v>
      </c>
      <c r="O5736" s="276">
        <f t="shared" si="179"/>
        <v>12.6</v>
      </c>
      <c r="P5736" s="276">
        <f>IF(O5736&lt;($G$6-1),Lähteandmed!$E$45*1.2*1.005*(($G$6-1)-O5736),0)</f>
        <v>7.71126048</v>
      </c>
    </row>
    <row r="5737" spans="2:16">
      <c r="B5737" s="113">
        <v>5733</v>
      </c>
      <c r="C5737" s="113">
        <v>10.7</v>
      </c>
      <c r="D5737" s="276" t="str">
        <f t="shared" si="178"/>
        <v>0</v>
      </c>
      <c r="L5737" s="114">
        <f>IF(C5737&lt;$G$6,Lähteandmed!$E$45*1.2*1.005*($G$6-O5737),0)</f>
        <v>12.793682159999999</v>
      </c>
      <c r="M5737" s="276" t="str">
        <f>IF(($G$4-Lähteandmed!$H$45*(Kraadpäevad!$G$4-Kraadpäevad!C5737))&gt;Lähteandmed!$I$45,($G$4-Lähteandmed!$H$45*(Kraadpäevad!$G$4-Kraadpäevad!C5737)),Lähteandmed!$I$45)</f>
        <v/>
      </c>
      <c r="N5737" s="114">
        <f>IFERROR(($G$4-M5737)/($G$4-C5737),Lähteandmed!$H$45)</f>
        <v>0</v>
      </c>
      <c r="O5737" s="276">
        <f t="shared" si="179"/>
        <v>10.7</v>
      </c>
      <c r="P5737" s="276">
        <f>IF(O5737&lt;($G$6-1),Lähteandmed!$E$45*1.2*1.005*(($G$6-1)-O5737),0)</f>
        <v>11.041122960000001</v>
      </c>
    </row>
    <row r="5738" spans="2:16">
      <c r="B5738" s="113">
        <v>5734</v>
      </c>
      <c r="C5738" s="113">
        <v>10.1</v>
      </c>
      <c r="D5738" s="276" t="str">
        <f t="shared" si="178"/>
        <v>0</v>
      </c>
      <c r="L5738" s="114">
        <f>IF(C5738&lt;$G$6,Lähteandmed!$E$45*1.2*1.005*($G$6-O5738),0)</f>
        <v>13.845217679999999</v>
      </c>
      <c r="M5738" s="276" t="str">
        <f>IF(($G$4-Lähteandmed!$H$45*(Kraadpäevad!$G$4-Kraadpäevad!C5738))&gt;Lähteandmed!$I$45,($G$4-Lähteandmed!$H$45*(Kraadpäevad!$G$4-Kraadpäevad!C5738)),Lähteandmed!$I$45)</f>
        <v/>
      </c>
      <c r="N5738" s="114">
        <f>IFERROR(($G$4-M5738)/($G$4-C5738),Lähteandmed!$H$45)</f>
        <v>0</v>
      </c>
      <c r="O5738" s="276">
        <f t="shared" si="179"/>
        <v>10.1</v>
      </c>
      <c r="P5738" s="276">
        <f>IF(O5738&lt;($G$6-1),Lähteandmed!$E$45*1.2*1.005*(($G$6-1)-O5738),0)</f>
        <v>12.092658479999999</v>
      </c>
    </row>
    <row r="5739" spans="2:16">
      <c r="B5739" s="113">
        <v>5735</v>
      </c>
      <c r="C5739" s="113">
        <v>9.6</v>
      </c>
      <c r="D5739" s="276">
        <f t="shared" si="178"/>
        <v>0.38879749586557999</v>
      </c>
      <c r="L5739" s="114">
        <f>IF(C5739&lt;$G$6,Lähteandmed!$E$45*1.2*1.005*($G$6-O5739),0)</f>
        <v>14.721497279999999</v>
      </c>
      <c r="M5739" s="276" t="str">
        <f>IF(($G$4-Lähteandmed!$H$45*(Kraadpäevad!$G$4-Kraadpäevad!C5739))&gt;Lähteandmed!$I$45,($G$4-Lähteandmed!$H$45*(Kraadpäevad!$G$4-Kraadpäevad!C5739)),Lähteandmed!$I$45)</f>
        <v/>
      </c>
      <c r="N5739" s="114">
        <f>IFERROR(($G$4-M5739)/($G$4-C5739),Lähteandmed!$H$45)</f>
        <v>0</v>
      </c>
      <c r="O5739" s="276">
        <f t="shared" si="179"/>
        <v>9.6</v>
      </c>
      <c r="P5739" s="276">
        <f>IF(O5739&lt;($G$6-1),Lähteandmed!$E$45*1.2*1.005*(($G$6-1)-O5739),0)</f>
        <v>12.968938079999999</v>
      </c>
    </row>
    <row r="5740" spans="2:16">
      <c r="B5740" s="113">
        <v>5736</v>
      </c>
      <c r="C5740" s="113">
        <v>9</v>
      </c>
      <c r="D5740" s="276">
        <f t="shared" si="178"/>
        <v>0.98879749586557963</v>
      </c>
      <c r="L5740" s="114">
        <f>IF(C5740&lt;$G$6,Lähteandmed!$E$45*1.2*1.005*($G$6-O5740),0)</f>
        <v>15.773032799999999</v>
      </c>
      <c r="M5740" s="276" t="str">
        <f>IF(($G$4-Lähteandmed!$H$45*(Kraadpäevad!$G$4-Kraadpäevad!C5740))&gt;Lähteandmed!$I$45,($G$4-Lähteandmed!$H$45*(Kraadpäevad!$G$4-Kraadpäevad!C5740)),Lähteandmed!$I$45)</f>
        <v/>
      </c>
      <c r="N5740" s="114">
        <f>IFERROR(($G$4-M5740)/($G$4-C5740),Lähteandmed!$H$45)</f>
        <v>0</v>
      </c>
      <c r="O5740" s="276">
        <f t="shared" si="179"/>
        <v>9</v>
      </c>
      <c r="P5740" s="276">
        <f>IF(O5740&lt;($G$6-1),Lähteandmed!$E$45*1.2*1.005*(($G$6-1)-O5740),0)</f>
        <v>14.020473599999999</v>
      </c>
    </row>
    <row r="5741" spans="2:16">
      <c r="B5741" s="113">
        <v>5737</v>
      </c>
      <c r="C5741" s="113">
        <v>8.8000000000000007</v>
      </c>
      <c r="D5741" s="276">
        <f t="shared" si="178"/>
        <v>1.1887974958655789</v>
      </c>
      <c r="L5741" s="114">
        <f>IF(C5741&lt;$G$6,Lähteandmed!$E$45*1.2*1.005*($G$6-O5741),0)</f>
        <v>16.123544639999999</v>
      </c>
      <c r="M5741" s="276" t="str">
        <f>IF(($G$4-Lähteandmed!$H$45*(Kraadpäevad!$G$4-Kraadpäevad!C5741))&gt;Lähteandmed!$I$45,($G$4-Lähteandmed!$H$45*(Kraadpäevad!$G$4-Kraadpäevad!C5741)),Lähteandmed!$I$45)</f>
        <v/>
      </c>
      <c r="N5741" s="114">
        <f>IFERROR(($G$4-M5741)/($G$4-C5741),Lähteandmed!$H$45)</f>
        <v>0</v>
      </c>
      <c r="O5741" s="276">
        <f t="shared" si="179"/>
        <v>8.8000000000000007</v>
      </c>
      <c r="P5741" s="276">
        <f>IF(O5741&lt;($G$6-1),Lähteandmed!$E$45*1.2*1.005*(($G$6-1)-O5741),0)</f>
        <v>14.370985439999998</v>
      </c>
    </row>
    <row r="5742" spans="2:16">
      <c r="B5742" s="113">
        <v>5738</v>
      </c>
      <c r="C5742" s="113">
        <v>8.6999999999999993</v>
      </c>
      <c r="D5742" s="276">
        <f t="shared" si="178"/>
        <v>1.2887974958655803</v>
      </c>
      <c r="L5742" s="114">
        <f>IF(C5742&lt;$G$6,Lähteandmed!$E$45*1.2*1.005*($G$6-O5742),0)</f>
        <v>16.29880056</v>
      </c>
      <c r="M5742" s="276" t="str">
        <f>IF(($G$4-Lähteandmed!$H$45*(Kraadpäevad!$G$4-Kraadpäevad!C5742))&gt;Lähteandmed!$I$45,($G$4-Lähteandmed!$H$45*(Kraadpäevad!$G$4-Kraadpäevad!C5742)),Lähteandmed!$I$45)</f>
        <v/>
      </c>
      <c r="N5742" s="114">
        <f>IFERROR(($G$4-M5742)/($G$4-C5742),Lähteandmed!$H$45)</f>
        <v>0</v>
      </c>
      <c r="O5742" s="276">
        <f t="shared" si="179"/>
        <v>8.6999999999999993</v>
      </c>
      <c r="P5742" s="276">
        <f>IF(O5742&lt;($G$6-1),Lähteandmed!$E$45*1.2*1.005*(($G$6-1)-O5742),0)</f>
        <v>14.54624136</v>
      </c>
    </row>
    <row r="5743" spans="2:16">
      <c r="B5743" s="113">
        <v>5739</v>
      </c>
      <c r="C5743" s="113">
        <v>8.5</v>
      </c>
      <c r="D5743" s="276">
        <f t="shared" si="178"/>
        <v>1.4887974958655796</v>
      </c>
      <c r="L5743" s="114">
        <f>IF(C5743&lt;$G$6,Lähteandmed!$E$45*1.2*1.005*($G$6-O5743),0)</f>
        <v>16.649312399999999</v>
      </c>
      <c r="M5743" s="276" t="str">
        <f>IF(($G$4-Lähteandmed!$H$45*(Kraadpäevad!$G$4-Kraadpäevad!C5743))&gt;Lähteandmed!$I$45,($G$4-Lähteandmed!$H$45*(Kraadpäevad!$G$4-Kraadpäevad!C5743)),Lähteandmed!$I$45)</f>
        <v/>
      </c>
      <c r="N5743" s="114">
        <f>IFERROR(($G$4-M5743)/($G$4-C5743),Lähteandmed!$H$45)</f>
        <v>0</v>
      </c>
      <c r="O5743" s="276">
        <f t="shared" si="179"/>
        <v>8.5</v>
      </c>
      <c r="P5743" s="276">
        <f>IF(O5743&lt;($G$6-1),Lähteandmed!$E$45*1.2*1.005*(($G$6-1)-O5743),0)</f>
        <v>14.896753199999999</v>
      </c>
    </row>
    <row r="5744" spans="2:16">
      <c r="B5744" s="113">
        <v>5740</v>
      </c>
      <c r="C5744" s="113">
        <v>8.6999999999999993</v>
      </c>
      <c r="D5744" s="276">
        <f t="shared" si="178"/>
        <v>1.2887974958655803</v>
      </c>
      <c r="L5744" s="114">
        <f>IF(C5744&lt;$G$6,Lähteandmed!$E$45*1.2*1.005*($G$6-O5744),0)</f>
        <v>16.29880056</v>
      </c>
      <c r="M5744" s="276" t="str">
        <f>IF(($G$4-Lähteandmed!$H$45*(Kraadpäevad!$G$4-Kraadpäevad!C5744))&gt;Lähteandmed!$I$45,($G$4-Lähteandmed!$H$45*(Kraadpäevad!$G$4-Kraadpäevad!C5744)),Lähteandmed!$I$45)</f>
        <v/>
      </c>
      <c r="N5744" s="114">
        <f>IFERROR(($G$4-M5744)/($G$4-C5744),Lähteandmed!$H$45)</f>
        <v>0</v>
      </c>
      <c r="O5744" s="276">
        <f t="shared" si="179"/>
        <v>8.6999999999999993</v>
      </c>
      <c r="P5744" s="276">
        <f>IF(O5744&lt;($G$6-1),Lähteandmed!$E$45*1.2*1.005*(($G$6-1)-O5744),0)</f>
        <v>14.54624136</v>
      </c>
    </row>
    <row r="5745" spans="2:16">
      <c r="B5745" s="113">
        <v>5741</v>
      </c>
      <c r="C5745" s="113">
        <v>8.8000000000000007</v>
      </c>
      <c r="D5745" s="276">
        <f t="shared" si="178"/>
        <v>1.1887974958655789</v>
      </c>
      <c r="L5745" s="114">
        <f>IF(C5745&lt;$G$6,Lähteandmed!$E$45*1.2*1.005*($G$6-O5745),0)</f>
        <v>16.123544639999999</v>
      </c>
      <c r="M5745" s="276" t="str">
        <f>IF(($G$4-Lähteandmed!$H$45*(Kraadpäevad!$G$4-Kraadpäevad!C5745))&gt;Lähteandmed!$I$45,($G$4-Lähteandmed!$H$45*(Kraadpäevad!$G$4-Kraadpäevad!C5745)),Lähteandmed!$I$45)</f>
        <v/>
      </c>
      <c r="N5745" s="114">
        <f>IFERROR(($G$4-M5745)/($G$4-C5745),Lähteandmed!$H$45)</f>
        <v>0</v>
      </c>
      <c r="O5745" s="276">
        <f t="shared" si="179"/>
        <v>8.8000000000000007</v>
      </c>
      <c r="P5745" s="276">
        <f>IF(O5745&lt;($G$6-1),Lähteandmed!$E$45*1.2*1.005*(($G$6-1)-O5745),0)</f>
        <v>14.370985439999998</v>
      </c>
    </row>
    <row r="5746" spans="2:16">
      <c r="B5746" s="113">
        <v>5742</v>
      </c>
      <c r="C5746" s="113">
        <v>9</v>
      </c>
      <c r="D5746" s="276">
        <f t="shared" si="178"/>
        <v>0.98879749586557963</v>
      </c>
      <c r="L5746" s="114">
        <f>IF(C5746&lt;$G$6,Lähteandmed!$E$45*1.2*1.005*($G$6-O5746),0)</f>
        <v>15.773032799999999</v>
      </c>
      <c r="M5746" s="276" t="str">
        <f>IF(($G$4-Lähteandmed!$H$45*(Kraadpäevad!$G$4-Kraadpäevad!C5746))&gt;Lähteandmed!$I$45,($G$4-Lähteandmed!$H$45*(Kraadpäevad!$G$4-Kraadpäevad!C5746)),Lähteandmed!$I$45)</f>
        <v/>
      </c>
      <c r="N5746" s="114">
        <f>IFERROR(($G$4-M5746)/($G$4-C5746),Lähteandmed!$H$45)</f>
        <v>0</v>
      </c>
      <c r="O5746" s="276">
        <f t="shared" si="179"/>
        <v>9</v>
      </c>
      <c r="P5746" s="276">
        <f>IF(O5746&lt;($G$6-1),Lähteandmed!$E$45*1.2*1.005*(($G$6-1)-O5746),0)</f>
        <v>14.020473599999999</v>
      </c>
    </row>
    <row r="5747" spans="2:16">
      <c r="B5747" s="113">
        <v>5743</v>
      </c>
      <c r="C5747" s="113">
        <v>10.199999999999999</v>
      </c>
      <c r="D5747" s="276" t="str">
        <f t="shared" si="178"/>
        <v>0</v>
      </c>
      <c r="L5747" s="114">
        <f>IF(C5747&lt;$G$6,Lähteandmed!$E$45*1.2*1.005*($G$6-O5747),0)</f>
        <v>13.66996176</v>
      </c>
      <c r="M5747" s="276" t="str">
        <f>IF(($G$4-Lähteandmed!$H$45*(Kraadpäevad!$G$4-Kraadpäevad!C5747))&gt;Lähteandmed!$I$45,($G$4-Lähteandmed!$H$45*(Kraadpäevad!$G$4-Kraadpäevad!C5747)),Lähteandmed!$I$45)</f>
        <v/>
      </c>
      <c r="N5747" s="114">
        <f>IFERROR(($G$4-M5747)/($G$4-C5747),Lähteandmed!$H$45)</f>
        <v>0</v>
      </c>
      <c r="O5747" s="276">
        <f t="shared" si="179"/>
        <v>10.199999999999999</v>
      </c>
      <c r="P5747" s="276">
        <f>IF(O5747&lt;($G$6-1),Lähteandmed!$E$45*1.2*1.005*(($G$6-1)-O5747),0)</f>
        <v>11.917402560000001</v>
      </c>
    </row>
    <row r="5748" spans="2:16">
      <c r="B5748" s="113">
        <v>5744</v>
      </c>
      <c r="C5748" s="113">
        <v>11.3</v>
      </c>
      <c r="D5748" s="276" t="str">
        <f t="shared" si="178"/>
        <v>0</v>
      </c>
      <c r="L5748" s="114">
        <f>IF(C5748&lt;$G$6,Lähteandmed!$E$45*1.2*1.005*($G$6-O5748),0)</f>
        <v>11.742146639999998</v>
      </c>
      <c r="M5748" s="276" t="str">
        <f>IF(($G$4-Lähteandmed!$H$45*(Kraadpäevad!$G$4-Kraadpäevad!C5748))&gt;Lähteandmed!$I$45,($G$4-Lähteandmed!$H$45*(Kraadpäevad!$G$4-Kraadpäevad!C5748)),Lähteandmed!$I$45)</f>
        <v/>
      </c>
      <c r="N5748" s="114">
        <f>IFERROR(($G$4-M5748)/($G$4-C5748),Lähteandmed!$H$45)</f>
        <v>0</v>
      </c>
      <c r="O5748" s="276">
        <f t="shared" si="179"/>
        <v>11.3</v>
      </c>
      <c r="P5748" s="276">
        <f>IF(O5748&lt;($G$6-1),Lähteandmed!$E$45*1.2*1.005*(($G$6-1)-O5748),0)</f>
        <v>9.9895874399999975</v>
      </c>
    </row>
    <row r="5749" spans="2:16">
      <c r="B5749" s="113">
        <v>5745</v>
      </c>
      <c r="C5749" s="113">
        <v>12.5</v>
      </c>
      <c r="D5749" s="276" t="str">
        <f t="shared" si="178"/>
        <v>0</v>
      </c>
      <c r="L5749" s="114">
        <f>IF(C5749&lt;$G$6,Lähteandmed!$E$45*1.2*1.005*($G$6-O5749),0)</f>
        <v>9.6390756</v>
      </c>
      <c r="M5749" s="276" t="str">
        <f>IF(($G$4-Lähteandmed!$H$45*(Kraadpäevad!$G$4-Kraadpäevad!C5749))&gt;Lähteandmed!$I$45,($G$4-Lähteandmed!$H$45*(Kraadpäevad!$G$4-Kraadpäevad!C5749)),Lähteandmed!$I$45)</f>
        <v/>
      </c>
      <c r="N5749" s="114">
        <f>IFERROR(($G$4-M5749)/($G$4-C5749),Lähteandmed!$H$45)</f>
        <v>0</v>
      </c>
      <c r="O5749" s="276">
        <f t="shared" si="179"/>
        <v>12.5</v>
      </c>
      <c r="P5749" s="276">
        <f>IF(O5749&lt;($G$6-1),Lähteandmed!$E$45*1.2*1.005*(($G$6-1)-O5749),0)</f>
        <v>7.8865163999999996</v>
      </c>
    </row>
    <row r="5750" spans="2:16">
      <c r="B5750" s="113">
        <v>5746</v>
      </c>
      <c r="C5750" s="113">
        <v>13.9</v>
      </c>
      <c r="D5750" s="276" t="str">
        <f t="shared" si="178"/>
        <v>0</v>
      </c>
      <c r="L5750" s="114">
        <f>IF(C5750&lt;$G$6,Lähteandmed!$E$45*1.2*1.005*($G$6-O5750),0)</f>
        <v>7.1854927199999992</v>
      </c>
      <c r="M5750" s="276" t="str">
        <f>IF(($G$4-Lähteandmed!$H$45*(Kraadpäevad!$G$4-Kraadpäevad!C5750))&gt;Lähteandmed!$I$45,($G$4-Lähteandmed!$H$45*(Kraadpäevad!$G$4-Kraadpäevad!C5750)),Lähteandmed!$I$45)</f>
        <v/>
      </c>
      <c r="N5750" s="114">
        <f>IFERROR(($G$4-M5750)/($G$4-C5750),Lähteandmed!$H$45)</f>
        <v>0</v>
      </c>
      <c r="O5750" s="276">
        <f t="shared" si="179"/>
        <v>13.9</v>
      </c>
      <c r="P5750" s="276">
        <f>IF(O5750&lt;($G$6-1),Lähteandmed!$E$45*1.2*1.005*(($G$6-1)-O5750),0)</f>
        <v>5.4329335199999989</v>
      </c>
    </row>
    <row r="5751" spans="2:16">
      <c r="B5751" s="113">
        <v>5747</v>
      </c>
      <c r="C5751" s="113">
        <v>15.3</v>
      </c>
      <c r="D5751" s="276" t="str">
        <f t="shared" si="178"/>
        <v>0</v>
      </c>
      <c r="L5751" s="114">
        <f>IF(C5751&lt;$G$6,Lähteandmed!$E$45*1.2*1.005*($G$6-O5751),0)</f>
        <v>4.7319098399999984</v>
      </c>
      <c r="M5751" s="276" t="str">
        <f>IF(($G$4-Lähteandmed!$H$45*(Kraadpäevad!$G$4-Kraadpäevad!C5751))&gt;Lähteandmed!$I$45,($G$4-Lähteandmed!$H$45*(Kraadpäevad!$G$4-Kraadpäevad!C5751)),Lähteandmed!$I$45)</f>
        <v/>
      </c>
      <c r="N5751" s="114">
        <f>IFERROR(($G$4-M5751)/($G$4-C5751),Lähteandmed!$H$45)</f>
        <v>0</v>
      </c>
      <c r="O5751" s="276">
        <f t="shared" si="179"/>
        <v>15.3</v>
      </c>
      <c r="P5751" s="276">
        <f>IF(O5751&lt;($G$6-1),Lähteandmed!$E$45*1.2*1.005*(($G$6-1)-O5751),0)</f>
        <v>2.9793506399999985</v>
      </c>
    </row>
    <row r="5752" spans="2:16">
      <c r="B5752" s="113">
        <v>5748</v>
      </c>
      <c r="C5752" s="113">
        <v>16.7</v>
      </c>
      <c r="D5752" s="276" t="str">
        <f t="shared" si="178"/>
        <v>0</v>
      </c>
      <c r="L5752" s="114">
        <f>IF(C5752&lt;$G$6,Lähteandmed!$E$45*1.2*1.005*($G$6-O5752),0)</f>
        <v>2.2783269600000011</v>
      </c>
      <c r="M5752" s="276" t="str">
        <f>IF(($G$4-Lähteandmed!$H$45*(Kraadpäevad!$G$4-Kraadpäevad!C5752))&gt;Lähteandmed!$I$45,($G$4-Lähteandmed!$H$45*(Kraadpäevad!$G$4-Kraadpäevad!C5752)),Lähteandmed!$I$45)</f>
        <v/>
      </c>
      <c r="N5752" s="114">
        <f>IFERROR(($G$4-M5752)/($G$4-C5752),Lähteandmed!$H$45)</f>
        <v>0</v>
      </c>
      <c r="O5752" s="276">
        <f t="shared" si="179"/>
        <v>16.7</v>
      </c>
      <c r="P5752" s="276">
        <f>IF(O5752&lt;($G$6-1),Lähteandmed!$E$45*1.2*1.005*(($G$6-1)-O5752),0)</f>
        <v>0.52576776000000125</v>
      </c>
    </row>
    <row r="5753" spans="2:16">
      <c r="B5753" s="113">
        <v>5749</v>
      </c>
      <c r="C5753" s="113">
        <v>15.9</v>
      </c>
      <c r="D5753" s="276" t="str">
        <f t="shared" si="178"/>
        <v>0</v>
      </c>
      <c r="L5753" s="114">
        <f>IF(C5753&lt;$G$6,Lähteandmed!$E$45*1.2*1.005*($G$6-O5753),0)</f>
        <v>3.680374319999999</v>
      </c>
      <c r="M5753" s="276" t="str">
        <f>IF(($G$4-Lähteandmed!$H$45*(Kraadpäevad!$G$4-Kraadpäevad!C5753))&gt;Lähteandmed!$I$45,($G$4-Lähteandmed!$H$45*(Kraadpäevad!$G$4-Kraadpäevad!C5753)),Lähteandmed!$I$45)</f>
        <v/>
      </c>
      <c r="N5753" s="114">
        <f>IFERROR(($G$4-M5753)/($G$4-C5753),Lähteandmed!$H$45)</f>
        <v>0</v>
      </c>
      <c r="O5753" s="276">
        <f t="shared" si="179"/>
        <v>15.9</v>
      </c>
      <c r="P5753" s="276">
        <f>IF(O5753&lt;($G$6-1),Lähteandmed!$E$45*1.2*1.005*(($G$6-1)-O5753),0)</f>
        <v>1.9278151199999993</v>
      </c>
    </row>
    <row r="5754" spans="2:16">
      <c r="B5754" s="113">
        <v>5750</v>
      </c>
      <c r="C5754" s="113">
        <v>15.1</v>
      </c>
      <c r="D5754" s="276" t="str">
        <f t="shared" si="178"/>
        <v>0</v>
      </c>
      <c r="L5754" s="114">
        <f>IF(C5754&lt;$G$6,Lähteandmed!$E$45*1.2*1.005*($G$6-O5754),0)</f>
        <v>5.0824216800000004</v>
      </c>
      <c r="M5754" s="276" t="str">
        <f>IF(($G$4-Lähteandmed!$H$45*(Kraadpäevad!$G$4-Kraadpäevad!C5754))&gt;Lähteandmed!$I$45,($G$4-Lähteandmed!$H$45*(Kraadpäevad!$G$4-Kraadpäevad!C5754)),Lähteandmed!$I$45)</f>
        <v/>
      </c>
      <c r="N5754" s="114">
        <f>IFERROR(($G$4-M5754)/($G$4-C5754),Lähteandmed!$H$45)</f>
        <v>0</v>
      </c>
      <c r="O5754" s="276">
        <f t="shared" si="179"/>
        <v>15.1</v>
      </c>
      <c r="P5754" s="276">
        <f>IF(O5754&lt;($G$6-1),Lähteandmed!$E$45*1.2*1.005*(($G$6-1)-O5754),0)</f>
        <v>3.3298624800000005</v>
      </c>
    </row>
    <row r="5755" spans="2:16">
      <c r="B5755" s="113">
        <v>5751</v>
      </c>
      <c r="C5755" s="113">
        <v>14.3</v>
      </c>
      <c r="D5755" s="276" t="str">
        <f t="shared" si="178"/>
        <v>0</v>
      </c>
      <c r="L5755" s="114">
        <f>IF(C5755&lt;$G$6,Lähteandmed!$E$45*1.2*1.005*($G$6-O5755),0)</f>
        <v>6.4844690399999987</v>
      </c>
      <c r="M5755" s="276" t="str">
        <f>IF(($G$4-Lähteandmed!$H$45*(Kraadpäevad!$G$4-Kraadpäevad!C5755))&gt;Lähteandmed!$I$45,($G$4-Lähteandmed!$H$45*(Kraadpäevad!$G$4-Kraadpäevad!C5755)),Lähteandmed!$I$45)</f>
        <v/>
      </c>
      <c r="N5755" s="114">
        <f>IFERROR(($G$4-M5755)/($G$4-C5755),Lähteandmed!$H$45)</f>
        <v>0</v>
      </c>
      <c r="O5755" s="276">
        <f t="shared" si="179"/>
        <v>14.3</v>
      </c>
      <c r="P5755" s="276">
        <f>IF(O5755&lt;($G$6-1),Lähteandmed!$E$45*1.2*1.005*(($G$6-1)-O5755),0)</f>
        <v>4.7319098399999984</v>
      </c>
    </row>
    <row r="5756" spans="2:16">
      <c r="B5756" s="113">
        <v>5752</v>
      </c>
      <c r="C5756" s="113">
        <v>14.3</v>
      </c>
      <c r="D5756" s="276" t="str">
        <f t="shared" si="178"/>
        <v>0</v>
      </c>
      <c r="L5756" s="114">
        <f>IF(C5756&lt;$G$6,Lähteandmed!$E$45*1.2*1.005*($G$6-O5756),0)</f>
        <v>6.4844690399999987</v>
      </c>
      <c r="M5756" s="276" t="str">
        <f>IF(($G$4-Lähteandmed!$H$45*(Kraadpäevad!$G$4-Kraadpäevad!C5756))&gt;Lähteandmed!$I$45,($G$4-Lähteandmed!$H$45*(Kraadpäevad!$G$4-Kraadpäevad!C5756)),Lähteandmed!$I$45)</f>
        <v/>
      </c>
      <c r="N5756" s="114">
        <f>IFERROR(($G$4-M5756)/($G$4-C5756),Lähteandmed!$H$45)</f>
        <v>0</v>
      </c>
      <c r="O5756" s="276">
        <f t="shared" si="179"/>
        <v>14.3</v>
      </c>
      <c r="P5756" s="276">
        <f>IF(O5756&lt;($G$6-1),Lähteandmed!$E$45*1.2*1.005*(($G$6-1)-O5756),0)</f>
        <v>4.7319098399999984</v>
      </c>
    </row>
    <row r="5757" spans="2:16">
      <c r="B5757" s="113">
        <v>5753</v>
      </c>
      <c r="C5757" s="113">
        <v>14.3</v>
      </c>
      <c r="D5757" s="276" t="str">
        <f t="shared" si="178"/>
        <v>0</v>
      </c>
      <c r="L5757" s="114">
        <f>IF(C5757&lt;$G$6,Lähteandmed!$E$45*1.2*1.005*($G$6-O5757),0)</f>
        <v>6.4844690399999987</v>
      </c>
      <c r="M5757" s="276" t="str">
        <f>IF(($G$4-Lähteandmed!$H$45*(Kraadpäevad!$G$4-Kraadpäevad!C5757))&gt;Lähteandmed!$I$45,($G$4-Lähteandmed!$H$45*(Kraadpäevad!$G$4-Kraadpäevad!C5757)),Lähteandmed!$I$45)</f>
        <v/>
      </c>
      <c r="N5757" s="114">
        <f>IFERROR(($G$4-M5757)/($G$4-C5757),Lähteandmed!$H$45)</f>
        <v>0</v>
      </c>
      <c r="O5757" s="276">
        <f t="shared" si="179"/>
        <v>14.3</v>
      </c>
      <c r="P5757" s="276">
        <f>IF(O5757&lt;($G$6-1),Lähteandmed!$E$45*1.2*1.005*(($G$6-1)-O5757),0)</f>
        <v>4.7319098399999984</v>
      </c>
    </row>
    <row r="5758" spans="2:16">
      <c r="B5758" s="113">
        <v>5754</v>
      </c>
      <c r="C5758" s="113">
        <v>14.3</v>
      </c>
      <c r="D5758" s="276" t="str">
        <f t="shared" si="178"/>
        <v>0</v>
      </c>
      <c r="L5758" s="114">
        <f>IF(C5758&lt;$G$6,Lähteandmed!$E$45*1.2*1.005*($G$6-O5758),0)</f>
        <v>6.4844690399999987</v>
      </c>
      <c r="M5758" s="276" t="str">
        <f>IF(($G$4-Lähteandmed!$H$45*(Kraadpäevad!$G$4-Kraadpäevad!C5758))&gt;Lähteandmed!$I$45,($G$4-Lähteandmed!$H$45*(Kraadpäevad!$G$4-Kraadpäevad!C5758)),Lähteandmed!$I$45)</f>
        <v/>
      </c>
      <c r="N5758" s="114">
        <f>IFERROR(($G$4-M5758)/($G$4-C5758),Lähteandmed!$H$45)</f>
        <v>0</v>
      </c>
      <c r="O5758" s="276">
        <f t="shared" si="179"/>
        <v>14.3</v>
      </c>
      <c r="P5758" s="276">
        <f>IF(O5758&lt;($G$6-1),Lähteandmed!$E$45*1.2*1.005*(($G$6-1)-O5758),0)</f>
        <v>4.7319098399999984</v>
      </c>
    </row>
    <row r="5759" spans="2:16">
      <c r="B5759" s="113">
        <v>5755</v>
      </c>
      <c r="C5759" s="113">
        <v>14.2</v>
      </c>
      <c r="D5759" s="276" t="str">
        <f t="shared" si="178"/>
        <v>0</v>
      </c>
      <c r="L5759" s="114">
        <f>IF(C5759&lt;$G$6,Lähteandmed!$E$45*1.2*1.005*($G$6-O5759),0)</f>
        <v>6.659724960000001</v>
      </c>
      <c r="M5759" s="276" t="str">
        <f>IF(($G$4-Lähteandmed!$H$45*(Kraadpäevad!$G$4-Kraadpäevad!C5759))&gt;Lähteandmed!$I$45,($G$4-Lähteandmed!$H$45*(Kraadpäevad!$G$4-Kraadpäevad!C5759)),Lähteandmed!$I$45)</f>
        <v/>
      </c>
      <c r="N5759" s="114">
        <f>IFERROR(($G$4-M5759)/($G$4-C5759),Lähteandmed!$H$45)</f>
        <v>0</v>
      </c>
      <c r="O5759" s="276">
        <f t="shared" si="179"/>
        <v>14.2</v>
      </c>
      <c r="P5759" s="276">
        <f>IF(O5759&lt;($G$6-1),Lähteandmed!$E$45*1.2*1.005*(($G$6-1)-O5759),0)</f>
        <v>4.9071657600000007</v>
      </c>
    </row>
    <row r="5760" spans="2:16">
      <c r="B5760" s="113">
        <v>5756</v>
      </c>
      <c r="C5760" s="113">
        <v>14</v>
      </c>
      <c r="D5760" s="276" t="str">
        <f t="shared" si="178"/>
        <v>0</v>
      </c>
      <c r="L5760" s="114">
        <f>IF(C5760&lt;$G$6,Lähteandmed!$E$45*1.2*1.005*($G$6-O5760),0)</f>
        <v>7.0102367999999995</v>
      </c>
      <c r="M5760" s="276" t="str">
        <f>IF(($G$4-Lähteandmed!$H$45*(Kraadpäevad!$G$4-Kraadpäevad!C5760))&gt;Lähteandmed!$I$45,($G$4-Lähteandmed!$H$45*(Kraadpäevad!$G$4-Kraadpäevad!C5760)),Lähteandmed!$I$45)</f>
        <v/>
      </c>
      <c r="N5760" s="114">
        <f>IFERROR(($G$4-M5760)/($G$4-C5760),Lähteandmed!$H$45)</f>
        <v>0</v>
      </c>
      <c r="O5760" s="276">
        <f t="shared" si="179"/>
        <v>14</v>
      </c>
      <c r="P5760" s="276">
        <f>IF(O5760&lt;($G$6-1),Lähteandmed!$E$45*1.2*1.005*(($G$6-1)-O5760),0)</f>
        <v>5.2576775999999992</v>
      </c>
    </row>
    <row r="5761" spans="2:16">
      <c r="B5761" s="113">
        <v>5757</v>
      </c>
      <c r="C5761" s="113">
        <v>13.9</v>
      </c>
      <c r="D5761" s="276" t="str">
        <f t="shared" si="178"/>
        <v>0</v>
      </c>
      <c r="L5761" s="114">
        <f>IF(C5761&lt;$G$6,Lähteandmed!$E$45*1.2*1.005*($G$6-O5761),0)</f>
        <v>7.1854927199999992</v>
      </c>
      <c r="M5761" s="276" t="str">
        <f>IF(($G$4-Lähteandmed!$H$45*(Kraadpäevad!$G$4-Kraadpäevad!C5761))&gt;Lähteandmed!$I$45,($G$4-Lähteandmed!$H$45*(Kraadpäevad!$G$4-Kraadpäevad!C5761)),Lähteandmed!$I$45)</f>
        <v/>
      </c>
      <c r="N5761" s="114">
        <f>IFERROR(($G$4-M5761)/($G$4-C5761),Lähteandmed!$H$45)</f>
        <v>0</v>
      </c>
      <c r="O5761" s="276">
        <f t="shared" si="179"/>
        <v>13.9</v>
      </c>
      <c r="P5761" s="276">
        <f>IF(O5761&lt;($G$6-1),Lähteandmed!$E$45*1.2*1.005*(($G$6-1)-O5761),0)</f>
        <v>5.4329335199999989</v>
      </c>
    </row>
    <row r="5762" spans="2:16">
      <c r="B5762" s="113">
        <v>5758</v>
      </c>
      <c r="C5762" s="113">
        <v>14</v>
      </c>
      <c r="D5762" s="276" t="str">
        <f t="shared" si="178"/>
        <v>0</v>
      </c>
      <c r="L5762" s="114">
        <f>IF(C5762&lt;$G$6,Lähteandmed!$E$45*1.2*1.005*($G$6-O5762),0)</f>
        <v>7.0102367999999995</v>
      </c>
      <c r="M5762" s="276" t="str">
        <f>IF(($G$4-Lähteandmed!$H$45*(Kraadpäevad!$G$4-Kraadpäevad!C5762))&gt;Lähteandmed!$I$45,($G$4-Lähteandmed!$H$45*(Kraadpäevad!$G$4-Kraadpäevad!C5762)),Lähteandmed!$I$45)</f>
        <v/>
      </c>
      <c r="N5762" s="114">
        <f>IFERROR(($G$4-M5762)/($G$4-C5762),Lähteandmed!$H$45)</f>
        <v>0</v>
      </c>
      <c r="O5762" s="276">
        <f t="shared" si="179"/>
        <v>14</v>
      </c>
      <c r="P5762" s="276">
        <f>IF(O5762&lt;($G$6-1),Lähteandmed!$E$45*1.2*1.005*(($G$6-1)-O5762),0)</f>
        <v>5.2576775999999992</v>
      </c>
    </row>
    <row r="5763" spans="2:16">
      <c r="B5763" s="113">
        <v>5759</v>
      </c>
      <c r="C5763" s="113">
        <v>14</v>
      </c>
      <c r="D5763" s="276" t="str">
        <f t="shared" si="178"/>
        <v>0</v>
      </c>
      <c r="L5763" s="114">
        <f>IF(C5763&lt;$G$6,Lähteandmed!$E$45*1.2*1.005*($G$6-O5763),0)</f>
        <v>7.0102367999999995</v>
      </c>
      <c r="M5763" s="276" t="str">
        <f>IF(($G$4-Lähteandmed!$H$45*(Kraadpäevad!$G$4-Kraadpäevad!C5763))&gt;Lähteandmed!$I$45,($G$4-Lähteandmed!$H$45*(Kraadpäevad!$G$4-Kraadpäevad!C5763)),Lähteandmed!$I$45)</f>
        <v/>
      </c>
      <c r="N5763" s="114">
        <f>IFERROR(($G$4-M5763)/($G$4-C5763),Lähteandmed!$H$45)</f>
        <v>0</v>
      </c>
      <c r="O5763" s="276">
        <f t="shared" si="179"/>
        <v>14</v>
      </c>
      <c r="P5763" s="276">
        <f>IF(O5763&lt;($G$6-1),Lähteandmed!$E$45*1.2*1.005*(($G$6-1)-O5763),0)</f>
        <v>5.2576775999999992</v>
      </c>
    </row>
    <row r="5764" spans="2:16">
      <c r="B5764" s="113">
        <v>5760</v>
      </c>
      <c r="C5764" s="113">
        <v>14.1</v>
      </c>
      <c r="D5764" s="276" t="str">
        <f t="shared" ref="D5764:D5827" si="180">IFERROR(IF($G$5-C5764&gt;0,$G$5-C5764,"0"),0)</f>
        <v>0</v>
      </c>
      <c r="L5764" s="114">
        <f>IF(C5764&lt;$G$6,Lähteandmed!$E$45*1.2*1.005*($G$6-O5764),0)</f>
        <v>6.8349808799999998</v>
      </c>
      <c r="M5764" s="276" t="str">
        <f>IF(($G$4-Lähteandmed!$H$45*(Kraadpäevad!$G$4-Kraadpäevad!C5764))&gt;Lähteandmed!$I$45,($G$4-Lähteandmed!$H$45*(Kraadpäevad!$G$4-Kraadpäevad!C5764)),Lähteandmed!$I$45)</f>
        <v/>
      </c>
      <c r="N5764" s="114">
        <f>IFERROR(($G$4-M5764)/($G$4-C5764),Lähteandmed!$H$45)</f>
        <v>0</v>
      </c>
      <c r="O5764" s="276">
        <f t="shared" ref="O5764:O5827" si="181">N5764*($G$4-C5764)+C5764</f>
        <v>14.1</v>
      </c>
      <c r="P5764" s="276">
        <f>IF(O5764&lt;($G$6-1),Lähteandmed!$E$45*1.2*1.005*(($G$6-1)-O5764),0)</f>
        <v>5.0824216800000004</v>
      </c>
    </row>
    <row r="5765" spans="2:16">
      <c r="B5765" s="113">
        <v>5761</v>
      </c>
      <c r="C5765" s="113">
        <v>13.6</v>
      </c>
      <c r="D5765" s="276" t="str">
        <f t="shared" si="180"/>
        <v>0</v>
      </c>
      <c r="L5765" s="114">
        <f>IF(C5765&lt;$G$6,Lähteandmed!$E$45*1.2*1.005*($G$6-O5765),0)</f>
        <v>7.71126048</v>
      </c>
      <c r="M5765" s="276" t="str">
        <f>IF(($G$4-Lähteandmed!$H$45*(Kraadpäevad!$G$4-Kraadpäevad!C5765))&gt;Lähteandmed!$I$45,($G$4-Lähteandmed!$H$45*(Kraadpäevad!$G$4-Kraadpäevad!C5765)),Lähteandmed!$I$45)</f>
        <v/>
      </c>
      <c r="N5765" s="114">
        <f>IFERROR(($G$4-M5765)/($G$4-C5765),Lähteandmed!$H$45)</f>
        <v>0</v>
      </c>
      <c r="O5765" s="276">
        <f t="shared" si="181"/>
        <v>13.6</v>
      </c>
      <c r="P5765" s="276">
        <f>IF(O5765&lt;($G$6-1),Lähteandmed!$E$45*1.2*1.005*(($G$6-1)-O5765),0)</f>
        <v>5.9587012800000005</v>
      </c>
    </row>
    <row r="5766" spans="2:16">
      <c r="B5766" s="113">
        <v>5762</v>
      </c>
      <c r="C5766" s="113">
        <v>13</v>
      </c>
      <c r="D5766" s="276" t="str">
        <f t="shared" si="180"/>
        <v>0</v>
      </c>
      <c r="L5766" s="114">
        <f>IF(C5766&lt;$G$6,Lähteandmed!$E$45*1.2*1.005*($G$6-O5766),0)</f>
        <v>8.7627959999999998</v>
      </c>
      <c r="M5766" s="276" t="str">
        <f>IF(($G$4-Lähteandmed!$H$45*(Kraadpäevad!$G$4-Kraadpäevad!C5766))&gt;Lähteandmed!$I$45,($G$4-Lähteandmed!$H$45*(Kraadpäevad!$G$4-Kraadpäevad!C5766)),Lähteandmed!$I$45)</f>
        <v/>
      </c>
      <c r="N5766" s="114">
        <f>IFERROR(($G$4-M5766)/($G$4-C5766),Lähteandmed!$H$45)</f>
        <v>0</v>
      </c>
      <c r="O5766" s="276">
        <f t="shared" si="181"/>
        <v>13</v>
      </c>
      <c r="P5766" s="276">
        <f>IF(O5766&lt;($G$6-1),Lähteandmed!$E$45*1.2*1.005*(($G$6-1)-O5766),0)</f>
        <v>7.0102367999999995</v>
      </c>
    </row>
    <row r="5767" spans="2:16">
      <c r="B5767" s="113">
        <v>5763</v>
      </c>
      <c r="C5767" s="113">
        <v>12.5</v>
      </c>
      <c r="D5767" s="276" t="str">
        <f t="shared" si="180"/>
        <v>0</v>
      </c>
      <c r="L5767" s="114">
        <f>IF(C5767&lt;$G$6,Lähteandmed!$E$45*1.2*1.005*($G$6-O5767),0)</f>
        <v>9.6390756</v>
      </c>
      <c r="M5767" s="276" t="str">
        <f>IF(($G$4-Lähteandmed!$H$45*(Kraadpäevad!$G$4-Kraadpäevad!C5767))&gt;Lähteandmed!$I$45,($G$4-Lähteandmed!$H$45*(Kraadpäevad!$G$4-Kraadpäevad!C5767)),Lähteandmed!$I$45)</f>
        <v/>
      </c>
      <c r="N5767" s="114">
        <f>IFERROR(($G$4-M5767)/($G$4-C5767),Lähteandmed!$H$45)</f>
        <v>0</v>
      </c>
      <c r="O5767" s="276">
        <f t="shared" si="181"/>
        <v>12.5</v>
      </c>
      <c r="P5767" s="276">
        <f>IF(O5767&lt;($G$6-1),Lähteandmed!$E$45*1.2*1.005*(($G$6-1)-O5767),0)</f>
        <v>7.8865163999999996</v>
      </c>
    </row>
    <row r="5768" spans="2:16">
      <c r="B5768" s="113">
        <v>5764</v>
      </c>
      <c r="C5768" s="113">
        <v>12.5</v>
      </c>
      <c r="D5768" s="276" t="str">
        <f t="shared" si="180"/>
        <v>0</v>
      </c>
      <c r="L5768" s="114">
        <f>IF(C5768&lt;$G$6,Lähteandmed!$E$45*1.2*1.005*($G$6-O5768),0)</f>
        <v>9.6390756</v>
      </c>
      <c r="M5768" s="276" t="str">
        <f>IF(($G$4-Lähteandmed!$H$45*(Kraadpäevad!$G$4-Kraadpäevad!C5768))&gt;Lähteandmed!$I$45,($G$4-Lähteandmed!$H$45*(Kraadpäevad!$G$4-Kraadpäevad!C5768)),Lähteandmed!$I$45)</f>
        <v/>
      </c>
      <c r="N5768" s="114">
        <f>IFERROR(($G$4-M5768)/($G$4-C5768),Lähteandmed!$H$45)</f>
        <v>0</v>
      </c>
      <c r="O5768" s="276">
        <f t="shared" si="181"/>
        <v>12.5</v>
      </c>
      <c r="P5768" s="276">
        <f>IF(O5768&lt;($G$6-1),Lähteandmed!$E$45*1.2*1.005*(($G$6-1)-O5768),0)</f>
        <v>7.8865163999999996</v>
      </c>
    </row>
    <row r="5769" spans="2:16">
      <c r="B5769" s="113">
        <v>5765</v>
      </c>
      <c r="C5769" s="113">
        <v>12.4</v>
      </c>
      <c r="D5769" s="276" t="str">
        <f t="shared" si="180"/>
        <v>0</v>
      </c>
      <c r="L5769" s="114">
        <f>IF(C5769&lt;$G$6,Lähteandmed!$E$45*1.2*1.005*($G$6-O5769),0)</f>
        <v>9.8143315199999979</v>
      </c>
      <c r="M5769" s="276" t="str">
        <f>IF(($G$4-Lähteandmed!$H$45*(Kraadpäevad!$G$4-Kraadpäevad!C5769))&gt;Lähteandmed!$I$45,($G$4-Lähteandmed!$H$45*(Kraadpäevad!$G$4-Kraadpäevad!C5769)),Lähteandmed!$I$45)</f>
        <v/>
      </c>
      <c r="N5769" s="114">
        <f>IFERROR(($G$4-M5769)/($G$4-C5769),Lähteandmed!$H$45)</f>
        <v>0</v>
      </c>
      <c r="O5769" s="276">
        <f t="shared" si="181"/>
        <v>12.4</v>
      </c>
      <c r="P5769" s="276">
        <f>IF(O5769&lt;($G$6-1),Lähteandmed!$E$45*1.2*1.005*(($G$6-1)-O5769),0)</f>
        <v>8.0617723199999993</v>
      </c>
    </row>
    <row r="5770" spans="2:16">
      <c r="B5770" s="113">
        <v>5766</v>
      </c>
      <c r="C5770" s="113">
        <v>12.4</v>
      </c>
      <c r="D5770" s="276" t="str">
        <f t="shared" si="180"/>
        <v>0</v>
      </c>
      <c r="L5770" s="114">
        <f>IF(C5770&lt;$G$6,Lähteandmed!$E$45*1.2*1.005*($G$6-O5770),0)</f>
        <v>9.8143315199999979</v>
      </c>
      <c r="M5770" s="276" t="str">
        <f>IF(($G$4-Lähteandmed!$H$45*(Kraadpäevad!$G$4-Kraadpäevad!C5770))&gt;Lähteandmed!$I$45,($G$4-Lähteandmed!$H$45*(Kraadpäevad!$G$4-Kraadpäevad!C5770)),Lähteandmed!$I$45)</f>
        <v/>
      </c>
      <c r="N5770" s="114">
        <f>IFERROR(($G$4-M5770)/($G$4-C5770),Lähteandmed!$H$45)</f>
        <v>0</v>
      </c>
      <c r="O5770" s="276">
        <f t="shared" si="181"/>
        <v>12.4</v>
      </c>
      <c r="P5770" s="276">
        <f>IF(O5770&lt;($G$6-1),Lähteandmed!$E$45*1.2*1.005*(($G$6-1)-O5770),0)</f>
        <v>8.0617723199999993</v>
      </c>
    </row>
    <row r="5771" spans="2:16">
      <c r="B5771" s="113">
        <v>5767</v>
      </c>
      <c r="C5771" s="113">
        <v>12.2</v>
      </c>
      <c r="D5771" s="276" t="str">
        <f t="shared" si="180"/>
        <v>0</v>
      </c>
      <c r="L5771" s="114">
        <f>IF(C5771&lt;$G$6,Lähteandmed!$E$45*1.2*1.005*($G$6-O5771),0)</f>
        <v>10.164843360000001</v>
      </c>
      <c r="M5771" s="276" t="str">
        <f>IF(($G$4-Lähteandmed!$H$45*(Kraadpäevad!$G$4-Kraadpäevad!C5771))&gt;Lähteandmed!$I$45,($G$4-Lähteandmed!$H$45*(Kraadpäevad!$G$4-Kraadpäevad!C5771)),Lähteandmed!$I$45)</f>
        <v/>
      </c>
      <c r="N5771" s="114">
        <f>IFERROR(($G$4-M5771)/($G$4-C5771),Lähteandmed!$H$45)</f>
        <v>0</v>
      </c>
      <c r="O5771" s="276">
        <f t="shared" si="181"/>
        <v>12.2</v>
      </c>
      <c r="P5771" s="276">
        <f>IF(O5771&lt;($G$6-1),Lähteandmed!$E$45*1.2*1.005*(($G$6-1)-O5771),0)</f>
        <v>8.4122841600000005</v>
      </c>
    </row>
    <row r="5772" spans="2:16">
      <c r="B5772" s="113">
        <v>5768</v>
      </c>
      <c r="C5772" s="113">
        <v>12.1</v>
      </c>
      <c r="D5772" s="276" t="str">
        <f t="shared" si="180"/>
        <v>0</v>
      </c>
      <c r="L5772" s="114">
        <f>IF(C5772&lt;$G$6,Lähteandmed!$E$45*1.2*1.005*($G$6-O5772),0)</f>
        <v>10.34009928</v>
      </c>
      <c r="M5772" s="276" t="str">
        <f>IF(($G$4-Lähteandmed!$H$45*(Kraadpäevad!$G$4-Kraadpäevad!C5772))&gt;Lähteandmed!$I$45,($G$4-Lähteandmed!$H$45*(Kraadpäevad!$G$4-Kraadpäevad!C5772)),Lähteandmed!$I$45)</f>
        <v/>
      </c>
      <c r="N5772" s="114">
        <f>IFERROR(($G$4-M5772)/($G$4-C5772),Lähteandmed!$H$45)</f>
        <v>0</v>
      </c>
      <c r="O5772" s="276">
        <f t="shared" si="181"/>
        <v>12.1</v>
      </c>
      <c r="P5772" s="276">
        <f>IF(O5772&lt;($G$6-1),Lähteandmed!$E$45*1.2*1.005*(($G$6-1)-O5772),0)</f>
        <v>8.5875400800000001</v>
      </c>
    </row>
    <row r="5773" spans="2:16">
      <c r="B5773" s="113">
        <v>5769</v>
      </c>
      <c r="C5773" s="113">
        <v>11.9</v>
      </c>
      <c r="D5773" s="276" t="str">
        <f t="shared" si="180"/>
        <v>0</v>
      </c>
      <c r="L5773" s="114">
        <f>IF(C5773&lt;$G$6,Lähteandmed!$E$45*1.2*1.005*($G$6-O5773),0)</f>
        <v>10.690611119999998</v>
      </c>
      <c r="M5773" s="276" t="str">
        <f>IF(($G$4-Lähteandmed!$H$45*(Kraadpäevad!$G$4-Kraadpäevad!C5773))&gt;Lähteandmed!$I$45,($G$4-Lähteandmed!$H$45*(Kraadpäevad!$G$4-Kraadpäevad!C5773)),Lähteandmed!$I$45)</f>
        <v/>
      </c>
      <c r="N5773" s="114">
        <f>IFERROR(($G$4-M5773)/($G$4-C5773),Lähteandmed!$H$45)</f>
        <v>0</v>
      </c>
      <c r="O5773" s="276">
        <f t="shared" si="181"/>
        <v>11.9</v>
      </c>
      <c r="P5773" s="276">
        <f>IF(O5773&lt;($G$6-1),Lähteandmed!$E$45*1.2*1.005*(($G$6-1)-O5773),0)</f>
        <v>8.9380519199999995</v>
      </c>
    </row>
    <row r="5774" spans="2:16">
      <c r="B5774" s="113">
        <v>5770</v>
      </c>
      <c r="C5774" s="113">
        <v>12.9</v>
      </c>
      <c r="D5774" s="276" t="str">
        <f t="shared" si="180"/>
        <v>0</v>
      </c>
      <c r="L5774" s="114">
        <f>IF(C5774&lt;$G$6,Lähteandmed!$E$45*1.2*1.005*($G$6-O5774),0)</f>
        <v>8.9380519199999995</v>
      </c>
      <c r="M5774" s="276" t="str">
        <f>IF(($G$4-Lähteandmed!$H$45*(Kraadpäevad!$G$4-Kraadpäevad!C5774))&gt;Lähteandmed!$I$45,($G$4-Lähteandmed!$H$45*(Kraadpäevad!$G$4-Kraadpäevad!C5774)),Lähteandmed!$I$45)</f>
        <v/>
      </c>
      <c r="N5774" s="114">
        <f>IFERROR(($G$4-M5774)/($G$4-C5774),Lähteandmed!$H$45)</f>
        <v>0</v>
      </c>
      <c r="O5774" s="276">
        <f t="shared" si="181"/>
        <v>12.9</v>
      </c>
      <c r="P5774" s="276">
        <f>IF(O5774&lt;($G$6-1),Lähteandmed!$E$45*1.2*1.005*(($G$6-1)-O5774),0)</f>
        <v>7.1854927199999992</v>
      </c>
    </row>
    <row r="5775" spans="2:16">
      <c r="B5775" s="113">
        <v>5771</v>
      </c>
      <c r="C5775" s="113">
        <v>14</v>
      </c>
      <c r="D5775" s="276" t="str">
        <f t="shared" si="180"/>
        <v>0</v>
      </c>
      <c r="L5775" s="114">
        <f>IF(C5775&lt;$G$6,Lähteandmed!$E$45*1.2*1.005*($G$6-O5775),0)</f>
        <v>7.0102367999999995</v>
      </c>
      <c r="M5775" s="276" t="str">
        <f>IF(($G$4-Lähteandmed!$H$45*(Kraadpäevad!$G$4-Kraadpäevad!C5775))&gt;Lähteandmed!$I$45,($G$4-Lähteandmed!$H$45*(Kraadpäevad!$G$4-Kraadpäevad!C5775)),Lähteandmed!$I$45)</f>
        <v/>
      </c>
      <c r="N5775" s="114">
        <f>IFERROR(($G$4-M5775)/($G$4-C5775),Lähteandmed!$H$45)</f>
        <v>0</v>
      </c>
      <c r="O5775" s="276">
        <f t="shared" si="181"/>
        <v>14</v>
      </c>
      <c r="P5775" s="276">
        <f>IF(O5775&lt;($G$6-1),Lähteandmed!$E$45*1.2*1.005*(($G$6-1)-O5775),0)</f>
        <v>5.2576775999999992</v>
      </c>
    </row>
    <row r="5776" spans="2:16">
      <c r="B5776" s="113">
        <v>5772</v>
      </c>
      <c r="C5776" s="113">
        <v>15</v>
      </c>
      <c r="D5776" s="276" t="str">
        <f t="shared" si="180"/>
        <v>0</v>
      </c>
      <c r="L5776" s="114">
        <f>IF(C5776&lt;$G$6,Lähteandmed!$E$45*1.2*1.005*($G$6-O5776),0)</f>
        <v>5.2576775999999992</v>
      </c>
      <c r="M5776" s="276" t="str">
        <f>IF(($G$4-Lähteandmed!$H$45*(Kraadpäevad!$G$4-Kraadpäevad!C5776))&gt;Lähteandmed!$I$45,($G$4-Lähteandmed!$H$45*(Kraadpäevad!$G$4-Kraadpäevad!C5776)),Lähteandmed!$I$45)</f>
        <v/>
      </c>
      <c r="N5776" s="114">
        <f>IFERROR(($G$4-M5776)/($G$4-C5776),Lähteandmed!$H$45)</f>
        <v>0</v>
      </c>
      <c r="O5776" s="276">
        <f t="shared" si="181"/>
        <v>15</v>
      </c>
      <c r="P5776" s="276">
        <f>IF(O5776&lt;($G$6-1),Lähteandmed!$E$45*1.2*1.005*(($G$6-1)-O5776),0)</f>
        <v>3.5051183999999997</v>
      </c>
    </row>
    <row r="5777" spans="2:16">
      <c r="B5777" s="113">
        <v>5773</v>
      </c>
      <c r="C5777" s="113">
        <v>16.3</v>
      </c>
      <c r="D5777" s="276" t="str">
        <f t="shared" si="180"/>
        <v>0</v>
      </c>
      <c r="L5777" s="114">
        <f>IF(C5777&lt;$G$6,Lähteandmed!$E$45*1.2*1.005*($G$6-O5777),0)</f>
        <v>2.9793506399999985</v>
      </c>
      <c r="M5777" s="276" t="str">
        <f>IF(($G$4-Lähteandmed!$H$45*(Kraadpäevad!$G$4-Kraadpäevad!C5777))&gt;Lähteandmed!$I$45,($G$4-Lähteandmed!$H$45*(Kraadpäevad!$G$4-Kraadpäevad!C5777)),Lähteandmed!$I$45)</f>
        <v/>
      </c>
      <c r="N5777" s="114">
        <f>IFERROR(($G$4-M5777)/($G$4-C5777),Lähteandmed!$H$45)</f>
        <v>0</v>
      </c>
      <c r="O5777" s="276">
        <f t="shared" si="181"/>
        <v>16.3</v>
      </c>
      <c r="P5777" s="276">
        <f>IF(O5777&lt;($G$6-1),Lähteandmed!$E$45*1.2*1.005*(($G$6-1)-O5777),0)</f>
        <v>1.2267914399999986</v>
      </c>
    </row>
    <row r="5778" spans="2:16">
      <c r="B5778" s="113">
        <v>5774</v>
      </c>
      <c r="C5778" s="113">
        <v>17.600000000000001</v>
      </c>
      <c r="D5778" s="276" t="str">
        <f t="shared" si="180"/>
        <v>0</v>
      </c>
      <c r="L5778" s="114">
        <f>IF(C5778&lt;$G$6,Lähteandmed!$E$45*1.2*1.005*($G$6-O5778),0)</f>
        <v>0.70102367999999748</v>
      </c>
      <c r="M5778" s="276" t="str">
        <f>IF(($G$4-Lähteandmed!$H$45*(Kraadpäevad!$G$4-Kraadpäevad!C5778))&gt;Lähteandmed!$I$45,($G$4-Lähteandmed!$H$45*(Kraadpäevad!$G$4-Kraadpäevad!C5778)),Lähteandmed!$I$45)</f>
        <v/>
      </c>
      <c r="N5778" s="114">
        <f>IFERROR(($G$4-M5778)/($G$4-C5778),Lähteandmed!$H$45)</f>
        <v>0</v>
      </c>
      <c r="O5778" s="276">
        <f t="shared" si="181"/>
        <v>17.600000000000001</v>
      </c>
      <c r="P5778" s="276">
        <f>IF(O5778&lt;($G$6-1),Lähteandmed!$E$45*1.2*1.005*(($G$6-1)-O5778),0)</f>
        <v>0</v>
      </c>
    </row>
    <row r="5779" spans="2:16">
      <c r="B5779" s="113">
        <v>5775</v>
      </c>
      <c r="C5779" s="113">
        <v>18.899999999999999</v>
      </c>
      <c r="D5779" s="276" t="str">
        <f t="shared" si="180"/>
        <v>0</v>
      </c>
      <c r="L5779" s="114">
        <f>IF(C5779&lt;$G$6,Lähteandmed!$E$45*1.2*1.005*($G$6-O5779),0)</f>
        <v>0</v>
      </c>
      <c r="M5779" s="276" t="str">
        <f>IF(($G$4-Lähteandmed!$H$45*(Kraadpäevad!$G$4-Kraadpäevad!C5779))&gt;Lähteandmed!$I$45,($G$4-Lähteandmed!$H$45*(Kraadpäevad!$G$4-Kraadpäevad!C5779)),Lähteandmed!$I$45)</f>
        <v/>
      </c>
      <c r="N5779" s="114">
        <f>IFERROR(($G$4-M5779)/($G$4-C5779),Lähteandmed!$H$45)</f>
        <v>0</v>
      </c>
      <c r="O5779" s="276">
        <f t="shared" si="181"/>
        <v>18.899999999999999</v>
      </c>
      <c r="P5779" s="276">
        <f>IF(O5779&lt;($G$6-1),Lähteandmed!$E$45*1.2*1.005*(($G$6-1)-O5779),0)</f>
        <v>0</v>
      </c>
    </row>
    <row r="5780" spans="2:16">
      <c r="B5780" s="113">
        <v>5776</v>
      </c>
      <c r="C5780" s="113">
        <v>19.100000000000001</v>
      </c>
      <c r="D5780" s="276" t="str">
        <f t="shared" si="180"/>
        <v>0</v>
      </c>
      <c r="L5780" s="114">
        <f>IF(C5780&lt;$G$6,Lähteandmed!$E$45*1.2*1.005*($G$6-O5780),0)</f>
        <v>0</v>
      </c>
      <c r="M5780" s="276" t="str">
        <f>IF(($G$4-Lähteandmed!$H$45*(Kraadpäevad!$G$4-Kraadpäevad!C5780))&gt;Lähteandmed!$I$45,($G$4-Lähteandmed!$H$45*(Kraadpäevad!$G$4-Kraadpäevad!C5780)),Lähteandmed!$I$45)</f>
        <v/>
      </c>
      <c r="N5780" s="114">
        <f>IFERROR(($G$4-M5780)/($G$4-C5780),Lähteandmed!$H$45)</f>
        <v>0</v>
      </c>
      <c r="O5780" s="276">
        <f t="shared" si="181"/>
        <v>19.100000000000001</v>
      </c>
      <c r="P5780" s="276">
        <f>IF(O5780&lt;($G$6-1),Lähteandmed!$E$45*1.2*1.005*(($G$6-1)-O5780),0)</f>
        <v>0</v>
      </c>
    </row>
    <row r="5781" spans="2:16">
      <c r="B5781" s="113">
        <v>5777</v>
      </c>
      <c r="C5781" s="113">
        <v>19.3</v>
      </c>
      <c r="D5781" s="276" t="str">
        <f t="shared" si="180"/>
        <v>0</v>
      </c>
      <c r="L5781" s="114">
        <f>IF(C5781&lt;$G$6,Lähteandmed!$E$45*1.2*1.005*($G$6-O5781),0)</f>
        <v>0</v>
      </c>
      <c r="M5781" s="276" t="str">
        <f>IF(($G$4-Lähteandmed!$H$45*(Kraadpäevad!$G$4-Kraadpäevad!C5781))&gt;Lähteandmed!$I$45,($G$4-Lähteandmed!$H$45*(Kraadpäevad!$G$4-Kraadpäevad!C5781)),Lähteandmed!$I$45)</f>
        <v/>
      </c>
      <c r="N5781" s="114">
        <f>IFERROR(($G$4-M5781)/($G$4-C5781),Lähteandmed!$H$45)</f>
        <v>0</v>
      </c>
      <c r="O5781" s="276">
        <f t="shared" si="181"/>
        <v>19.3</v>
      </c>
      <c r="P5781" s="276">
        <f>IF(O5781&lt;($G$6-1),Lähteandmed!$E$45*1.2*1.005*(($G$6-1)-O5781),0)</f>
        <v>0</v>
      </c>
    </row>
    <row r="5782" spans="2:16">
      <c r="B5782" s="113">
        <v>5778</v>
      </c>
      <c r="C5782" s="113">
        <v>19.5</v>
      </c>
      <c r="D5782" s="276" t="str">
        <f t="shared" si="180"/>
        <v>0</v>
      </c>
      <c r="L5782" s="114">
        <f>IF(C5782&lt;$G$6,Lähteandmed!$E$45*1.2*1.005*($G$6-O5782),0)</f>
        <v>0</v>
      </c>
      <c r="M5782" s="276" t="str">
        <f>IF(($G$4-Lähteandmed!$H$45*(Kraadpäevad!$G$4-Kraadpäevad!C5782))&gt;Lähteandmed!$I$45,($G$4-Lähteandmed!$H$45*(Kraadpäevad!$G$4-Kraadpäevad!C5782)),Lähteandmed!$I$45)</f>
        <v/>
      </c>
      <c r="N5782" s="114">
        <f>IFERROR(($G$4-M5782)/($G$4-C5782),Lähteandmed!$H$45)</f>
        <v>0</v>
      </c>
      <c r="O5782" s="276">
        <f t="shared" si="181"/>
        <v>19.5</v>
      </c>
      <c r="P5782" s="276">
        <f>IF(O5782&lt;($G$6-1),Lähteandmed!$E$45*1.2*1.005*(($G$6-1)-O5782),0)</f>
        <v>0</v>
      </c>
    </row>
    <row r="5783" spans="2:16">
      <c r="B5783" s="113">
        <v>5779</v>
      </c>
      <c r="C5783" s="113">
        <v>18.100000000000001</v>
      </c>
      <c r="D5783" s="276" t="str">
        <f t="shared" si="180"/>
        <v>0</v>
      </c>
      <c r="L5783" s="114">
        <f>IF(C5783&lt;$G$6,Lähteandmed!$E$45*1.2*1.005*($G$6-O5783),0)</f>
        <v>0</v>
      </c>
      <c r="M5783" s="276" t="str">
        <f>IF(($G$4-Lähteandmed!$H$45*(Kraadpäevad!$G$4-Kraadpäevad!C5783))&gt;Lähteandmed!$I$45,($G$4-Lähteandmed!$H$45*(Kraadpäevad!$G$4-Kraadpäevad!C5783)),Lähteandmed!$I$45)</f>
        <v/>
      </c>
      <c r="N5783" s="114">
        <f>IFERROR(($G$4-M5783)/($G$4-C5783),Lähteandmed!$H$45)</f>
        <v>0</v>
      </c>
      <c r="O5783" s="276">
        <f t="shared" si="181"/>
        <v>18.100000000000001</v>
      </c>
      <c r="P5783" s="276">
        <f>IF(O5783&lt;($G$6-1),Lähteandmed!$E$45*1.2*1.005*(($G$6-1)-O5783),0)</f>
        <v>0</v>
      </c>
    </row>
    <row r="5784" spans="2:16">
      <c r="B5784" s="113">
        <v>5780</v>
      </c>
      <c r="C5784" s="113">
        <v>16.7</v>
      </c>
      <c r="D5784" s="276" t="str">
        <f t="shared" si="180"/>
        <v>0</v>
      </c>
      <c r="L5784" s="114">
        <f>IF(C5784&lt;$G$6,Lähteandmed!$E$45*1.2*1.005*($G$6-O5784),0)</f>
        <v>2.2783269600000011</v>
      </c>
      <c r="M5784" s="276" t="str">
        <f>IF(($G$4-Lähteandmed!$H$45*(Kraadpäevad!$G$4-Kraadpäevad!C5784))&gt;Lähteandmed!$I$45,($G$4-Lähteandmed!$H$45*(Kraadpäevad!$G$4-Kraadpäevad!C5784)),Lähteandmed!$I$45)</f>
        <v/>
      </c>
      <c r="N5784" s="114">
        <f>IFERROR(($G$4-M5784)/($G$4-C5784),Lähteandmed!$H$45)</f>
        <v>0</v>
      </c>
      <c r="O5784" s="276">
        <f t="shared" si="181"/>
        <v>16.7</v>
      </c>
      <c r="P5784" s="276">
        <f>IF(O5784&lt;($G$6-1),Lähteandmed!$E$45*1.2*1.005*(($G$6-1)-O5784),0)</f>
        <v>0.52576776000000125</v>
      </c>
    </row>
    <row r="5785" spans="2:16">
      <c r="B5785" s="113">
        <v>5781</v>
      </c>
      <c r="C5785" s="113">
        <v>15.3</v>
      </c>
      <c r="D5785" s="276" t="str">
        <f t="shared" si="180"/>
        <v>0</v>
      </c>
      <c r="L5785" s="114">
        <f>IF(C5785&lt;$G$6,Lähteandmed!$E$45*1.2*1.005*($G$6-O5785),0)</f>
        <v>4.7319098399999984</v>
      </c>
      <c r="M5785" s="276" t="str">
        <f>IF(($G$4-Lähteandmed!$H$45*(Kraadpäevad!$G$4-Kraadpäevad!C5785))&gt;Lähteandmed!$I$45,($G$4-Lähteandmed!$H$45*(Kraadpäevad!$G$4-Kraadpäevad!C5785)),Lähteandmed!$I$45)</f>
        <v/>
      </c>
      <c r="N5785" s="114">
        <f>IFERROR(($G$4-M5785)/($G$4-C5785),Lähteandmed!$H$45)</f>
        <v>0</v>
      </c>
      <c r="O5785" s="276">
        <f t="shared" si="181"/>
        <v>15.3</v>
      </c>
      <c r="P5785" s="276">
        <f>IF(O5785&lt;($G$6-1),Lähteandmed!$E$45*1.2*1.005*(($G$6-1)-O5785),0)</f>
        <v>2.9793506399999985</v>
      </c>
    </row>
    <row r="5786" spans="2:16">
      <c r="B5786" s="113">
        <v>5782</v>
      </c>
      <c r="C5786" s="113">
        <v>15</v>
      </c>
      <c r="D5786" s="276" t="str">
        <f t="shared" si="180"/>
        <v>0</v>
      </c>
      <c r="L5786" s="114">
        <f>IF(C5786&lt;$G$6,Lähteandmed!$E$45*1.2*1.005*($G$6-O5786),0)</f>
        <v>5.2576775999999992</v>
      </c>
      <c r="M5786" s="276" t="str">
        <f>IF(($G$4-Lähteandmed!$H$45*(Kraadpäevad!$G$4-Kraadpäevad!C5786))&gt;Lähteandmed!$I$45,($G$4-Lähteandmed!$H$45*(Kraadpäevad!$G$4-Kraadpäevad!C5786)),Lähteandmed!$I$45)</f>
        <v/>
      </c>
      <c r="N5786" s="114">
        <f>IFERROR(($G$4-M5786)/($G$4-C5786),Lähteandmed!$H$45)</f>
        <v>0</v>
      </c>
      <c r="O5786" s="276">
        <f t="shared" si="181"/>
        <v>15</v>
      </c>
      <c r="P5786" s="276">
        <f>IF(O5786&lt;($G$6-1),Lähteandmed!$E$45*1.2*1.005*(($G$6-1)-O5786),0)</f>
        <v>3.5051183999999997</v>
      </c>
    </row>
    <row r="5787" spans="2:16">
      <c r="B5787" s="113">
        <v>5783</v>
      </c>
      <c r="C5787" s="113">
        <v>14.6</v>
      </c>
      <c r="D5787" s="276" t="str">
        <f t="shared" si="180"/>
        <v>0</v>
      </c>
      <c r="L5787" s="114">
        <f>IF(C5787&lt;$G$6,Lähteandmed!$E$45*1.2*1.005*($G$6-O5787),0)</f>
        <v>5.9587012800000005</v>
      </c>
      <c r="M5787" s="276" t="str">
        <f>IF(($G$4-Lähteandmed!$H$45*(Kraadpäevad!$G$4-Kraadpäevad!C5787))&gt;Lähteandmed!$I$45,($G$4-Lähteandmed!$H$45*(Kraadpäevad!$G$4-Kraadpäevad!C5787)),Lähteandmed!$I$45)</f>
        <v/>
      </c>
      <c r="N5787" s="114">
        <f>IFERROR(($G$4-M5787)/($G$4-C5787),Lähteandmed!$H$45)</f>
        <v>0</v>
      </c>
      <c r="O5787" s="276">
        <f t="shared" si="181"/>
        <v>14.6</v>
      </c>
      <c r="P5787" s="276">
        <f>IF(O5787&lt;($G$6-1),Lähteandmed!$E$45*1.2*1.005*(($G$6-1)-O5787),0)</f>
        <v>4.2061420800000002</v>
      </c>
    </row>
    <row r="5788" spans="2:16">
      <c r="B5788" s="113">
        <v>5784</v>
      </c>
      <c r="C5788" s="113">
        <v>14.3</v>
      </c>
      <c r="D5788" s="276" t="str">
        <f t="shared" si="180"/>
        <v>0</v>
      </c>
      <c r="L5788" s="114">
        <f>IF(C5788&lt;$G$6,Lähteandmed!$E$45*1.2*1.005*($G$6-O5788),0)</f>
        <v>6.4844690399999987</v>
      </c>
      <c r="M5788" s="276" t="str">
        <f>IF(($G$4-Lähteandmed!$H$45*(Kraadpäevad!$G$4-Kraadpäevad!C5788))&gt;Lähteandmed!$I$45,($G$4-Lähteandmed!$H$45*(Kraadpäevad!$G$4-Kraadpäevad!C5788)),Lähteandmed!$I$45)</f>
        <v/>
      </c>
      <c r="N5788" s="114">
        <f>IFERROR(($G$4-M5788)/($G$4-C5788),Lähteandmed!$H$45)</f>
        <v>0</v>
      </c>
      <c r="O5788" s="276">
        <f t="shared" si="181"/>
        <v>14.3</v>
      </c>
      <c r="P5788" s="276">
        <f>IF(O5788&lt;($G$6-1),Lähteandmed!$E$45*1.2*1.005*(($G$6-1)-O5788),0)</f>
        <v>4.7319098399999984</v>
      </c>
    </row>
    <row r="5789" spans="2:16">
      <c r="B5789" s="113">
        <v>5785</v>
      </c>
      <c r="C5789" s="113">
        <v>13.6</v>
      </c>
      <c r="D5789" s="276" t="str">
        <f t="shared" si="180"/>
        <v>0</v>
      </c>
      <c r="L5789" s="114">
        <f>IF(C5789&lt;$G$6,Lähteandmed!$E$45*1.2*1.005*($G$6-O5789),0)</f>
        <v>7.71126048</v>
      </c>
      <c r="M5789" s="276" t="str">
        <f>IF(($G$4-Lähteandmed!$H$45*(Kraadpäevad!$G$4-Kraadpäevad!C5789))&gt;Lähteandmed!$I$45,($G$4-Lähteandmed!$H$45*(Kraadpäevad!$G$4-Kraadpäevad!C5789)),Lähteandmed!$I$45)</f>
        <v/>
      </c>
      <c r="N5789" s="114">
        <f>IFERROR(($G$4-M5789)/($G$4-C5789),Lähteandmed!$H$45)</f>
        <v>0</v>
      </c>
      <c r="O5789" s="276">
        <f t="shared" si="181"/>
        <v>13.6</v>
      </c>
      <c r="P5789" s="276">
        <f>IF(O5789&lt;($G$6-1),Lähteandmed!$E$45*1.2*1.005*(($G$6-1)-O5789),0)</f>
        <v>5.9587012800000005</v>
      </c>
    </row>
    <row r="5790" spans="2:16">
      <c r="B5790" s="113">
        <v>5786</v>
      </c>
      <c r="C5790" s="113">
        <v>12.9</v>
      </c>
      <c r="D5790" s="276" t="str">
        <f t="shared" si="180"/>
        <v>0</v>
      </c>
      <c r="L5790" s="114">
        <f>IF(C5790&lt;$G$6,Lähteandmed!$E$45*1.2*1.005*($G$6-O5790),0)</f>
        <v>8.9380519199999995</v>
      </c>
      <c r="M5790" s="276" t="str">
        <f>IF(($G$4-Lähteandmed!$H$45*(Kraadpäevad!$G$4-Kraadpäevad!C5790))&gt;Lähteandmed!$I$45,($G$4-Lähteandmed!$H$45*(Kraadpäevad!$G$4-Kraadpäevad!C5790)),Lähteandmed!$I$45)</f>
        <v/>
      </c>
      <c r="N5790" s="114">
        <f>IFERROR(($G$4-M5790)/($G$4-C5790),Lähteandmed!$H$45)</f>
        <v>0</v>
      </c>
      <c r="O5790" s="276">
        <f t="shared" si="181"/>
        <v>12.9</v>
      </c>
      <c r="P5790" s="276">
        <f>IF(O5790&lt;($G$6-1),Lähteandmed!$E$45*1.2*1.005*(($G$6-1)-O5790),0)</f>
        <v>7.1854927199999992</v>
      </c>
    </row>
    <row r="5791" spans="2:16">
      <c r="B5791" s="113">
        <v>5787</v>
      </c>
      <c r="C5791" s="113">
        <v>12.2</v>
      </c>
      <c r="D5791" s="276" t="str">
        <f t="shared" si="180"/>
        <v>0</v>
      </c>
      <c r="L5791" s="114">
        <f>IF(C5791&lt;$G$6,Lähteandmed!$E$45*1.2*1.005*($G$6-O5791),0)</f>
        <v>10.164843360000001</v>
      </c>
      <c r="M5791" s="276" t="str">
        <f>IF(($G$4-Lähteandmed!$H$45*(Kraadpäevad!$G$4-Kraadpäevad!C5791))&gt;Lähteandmed!$I$45,($G$4-Lähteandmed!$H$45*(Kraadpäevad!$G$4-Kraadpäevad!C5791)),Lähteandmed!$I$45)</f>
        <v/>
      </c>
      <c r="N5791" s="114">
        <f>IFERROR(($G$4-M5791)/($G$4-C5791),Lähteandmed!$H$45)</f>
        <v>0</v>
      </c>
      <c r="O5791" s="276">
        <f t="shared" si="181"/>
        <v>12.2</v>
      </c>
      <c r="P5791" s="276">
        <f>IF(O5791&lt;($G$6-1),Lähteandmed!$E$45*1.2*1.005*(($G$6-1)-O5791),0)</f>
        <v>8.4122841600000005</v>
      </c>
    </row>
    <row r="5792" spans="2:16">
      <c r="B5792" s="113">
        <v>5788</v>
      </c>
      <c r="C5792" s="113">
        <v>12.5</v>
      </c>
      <c r="D5792" s="276" t="str">
        <f t="shared" si="180"/>
        <v>0</v>
      </c>
      <c r="L5792" s="114">
        <f>IF(C5792&lt;$G$6,Lähteandmed!$E$45*1.2*1.005*($G$6-O5792),0)</f>
        <v>9.6390756</v>
      </c>
      <c r="M5792" s="276" t="str">
        <f>IF(($G$4-Lähteandmed!$H$45*(Kraadpäevad!$G$4-Kraadpäevad!C5792))&gt;Lähteandmed!$I$45,($G$4-Lähteandmed!$H$45*(Kraadpäevad!$G$4-Kraadpäevad!C5792)),Lähteandmed!$I$45)</f>
        <v/>
      </c>
      <c r="N5792" s="114">
        <f>IFERROR(($G$4-M5792)/($G$4-C5792),Lähteandmed!$H$45)</f>
        <v>0</v>
      </c>
      <c r="O5792" s="276">
        <f t="shared" si="181"/>
        <v>12.5</v>
      </c>
      <c r="P5792" s="276">
        <f>IF(O5792&lt;($G$6-1),Lähteandmed!$E$45*1.2*1.005*(($G$6-1)-O5792),0)</f>
        <v>7.8865163999999996</v>
      </c>
    </row>
    <row r="5793" spans="2:16">
      <c r="B5793" s="113">
        <v>5789</v>
      </c>
      <c r="C5793" s="113">
        <v>12.9</v>
      </c>
      <c r="D5793" s="276" t="str">
        <f t="shared" si="180"/>
        <v>0</v>
      </c>
      <c r="L5793" s="114">
        <f>IF(C5793&lt;$G$6,Lähteandmed!$E$45*1.2*1.005*($G$6-O5793),0)</f>
        <v>8.9380519199999995</v>
      </c>
      <c r="M5793" s="276" t="str">
        <f>IF(($G$4-Lähteandmed!$H$45*(Kraadpäevad!$G$4-Kraadpäevad!C5793))&gt;Lähteandmed!$I$45,($G$4-Lähteandmed!$H$45*(Kraadpäevad!$G$4-Kraadpäevad!C5793)),Lähteandmed!$I$45)</f>
        <v/>
      </c>
      <c r="N5793" s="114">
        <f>IFERROR(($G$4-M5793)/($G$4-C5793),Lähteandmed!$H$45)</f>
        <v>0</v>
      </c>
      <c r="O5793" s="276">
        <f t="shared" si="181"/>
        <v>12.9</v>
      </c>
      <c r="P5793" s="276">
        <f>IF(O5793&lt;($G$6-1),Lähteandmed!$E$45*1.2*1.005*(($G$6-1)-O5793),0)</f>
        <v>7.1854927199999992</v>
      </c>
    </row>
    <row r="5794" spans="2:16">
      <c r="B5794" s="113">
        <v>5790</v>
      </c>
      <c r="C5794" s="113">
        <v>13.2</v>
      </c>
      <c r="D5794" s="276" t="str">
        <f t="shared" si="180"/>
        <v>0</v>
      </c>
      <c r="L5794" s="114">
        <f>IF(C5794&lt;$G$6,Lähteandmed!$E$45*1.2*1.005*($G$6-O5794),0)</f>
        <v>8.4122841600000005</v>
      </c>
      <c r="M5794" s="276" t="str">
        <f>IF(($G$4-Lähteandmed!$H$45*(Kraadpäevad!$G$4-Kraadpäevad!C5794))&gt;Lähteandmed!$I$45,($G$4-Lähteandmed!$H$45*(Kraadpäevad!$G$4-Kraadpäevad!C5794)),Lähteandmed!$I$45)</f>
        <v/>
      </c>
      <c r="N5794" s="114">
        <f>IFERROR(($G$4-M5794)/($G$4-C5794),Lähteandmed!$H$45)</f>
        <v>0</v>
      </c>
      <c r="O5794" s="276">
        <f t="shared" si="181"/>
        <v>13.2</v>
      </c>
      <c r="P5794" s="276">
        <f>IF(O5794&lt;($G$6-1),Lähteandmed!$E$45*1.2*1.005*(($G$6-1)-O5794),0)</f>
        <v>6.659724960000001</v>
      </c>
    </row>
    <row r="5795" spans="2:16">
      <c r="B5795" s="113">
        <v>5791</v>
      </c>
      <c r="C5795" s="113">
        <v>13.2</v>
      </c>
      <c r="D5795" s="276" t="str">
        <f t="shared" si="180"/>
        <v>0</v>
      </c>
      <c r="L5795" s="114">
        <f>IF(C5795&lt;$G$6,Lähteandmed!$E$45*1.2*1.005*($G$6-O5795),0)</f>
        <v>8.4122841600000005</v>
      </c>
      <c r="M5795" s="276" t="str">
        <f>IF(($G$4-Lähteandmed!$H$45*(Kraadpäevad!$G$4-Kraadpäevad!C5795))&gt;Lähteandmed!$I$45,($G$4-Lähteandmed!$H$45*(Kraadpäevad!$G$4-Kraadpäevad!C5795)),Lähteandmed!$I$45)</f>
        <v/>
      </c>
      <c r="N5795" s="114">
        <f>IFERROR(($G$4-M5795)/($G$4-C5795),Lähteandmed!$H$45)</f>
        <v>0</v>
      </c>
      <c r="O5795" s="276">
        <f t="shared" si="181"/>
        <v>13.2</v>
      </c>
      <c r="P5795" s="276">
        <f>IF(O5795&lt;($G$6-1),Lähteandmed!$E$45*1.2*1.005*(($G$6-1)-O5795),0)</f>
        <v>6.659724960000001</v>
      </c>
    </row>
    <row r="5796" spans="2:16">
      <c r="B5796" s="113">
        <v>5792</v>
      </c>
      <c r="C5796" s="113">
        <v>13.3</v>
      </c>
      <c r="D5796" s="276" t="str">
        <f t="shared" si="180"/>
        <v>0</v>
      </c>
      <c r="L5796" s="114">
        <f>IF(C5796&lt;$G$6,Lähteandmed!$E$45*1.2*1.005*($G$6-O5796),0)</f>
        <v>8.237028239999999</v>
      </c>
      <c r="M5796" s="276" t="str">
        <f>IF(($G$4-Lähteandmed!$H$45*(Kraadpäevad!$G$4-Kraadpäevad!C5796))&gt;Lähteandmed!$I$45,($G$4-Lähteandmed!$H$45*(Kraadpäevad!$G$4-Kraadpäevad!C5796)),Lähteandmed!$I$45)</f>
        <v/>
      </c>
      <c r="N5796" s="114">
        <f>IFERROR(($G$4-M5796)/($G$4-C5796),Lähteandmed!$H$45)</f>
        <v>0</v>
      </c>
      <c r="O5796" s="276">
        <f t="shared" si="181"/>
        <v>13.3</v>
      </c>
      <c r="P5796" s="276">
        <f>IF(O5796&lt;($G$6-1),Lähteandmed!$E$45*1.2*1.005*(($G$6-1)-O5796),0)</f>
        <v>6.4844690399999987</v>
      </c>
    </row>
    <row r="5797" spans="2:16">
      <c r="B5797" s="113">
        <v>5793</v>
      </c>
      <c r="C5797" s="113">
        <v>13.3</v>
      </c>
      <c r="D5797" s="276" t="str">
        <f t="shared" si="180"/>
        <v>0</v>
      </c>
      <c r="L5797" s="114">
        <f>IF(C5797&lt;$G$6,Lähteandmed!$E$45*1.2*1.005*($G$6-O5797),0)</f>
        <v>8.237028239999999</v>
      </c>
      <c r="M5797" s="276" t="str">
        <f>IF(($G$4-Lähteandmed!$H$45*(Kraadpäevad!$G$4-Kraadpäevad!C5797))&gt;Lähteandmed!$I$45,($G$4-Lähteandmed!$H$45*(Kraadpäevad!$G$4-Kraadpäevad!C5797)),Lähteandmed!$I$45)</f>
        <v/>
      </c>
      <c r="N5797" s="114">
        <f>IFERROR(($G$4-M5797)/($G$4-C5797),Lähteandmed!$H$45)</f>
        <v>0</v>
      </c>
      <c r="O5797" s="276">
        <f t="shared" si="181"/>
        <v>13.3</v>
      </c>
      <c r="P5797" s="276">
        <f>IF(O5797&lt;($G$6-1),Lähteandmed!$E$45*1.2*1.005*(($G$6-1)-O5797),0)</f>
        <v>6.4844690399999987</v>
      </c>
    </row>
    <row r="5798" spans="2:16">
      <c r="B5798" s="113">
        <v>5794</v>
      </c>
      <c r="C5798" s="113">
        <v>13.8</v>
      </c>
      <c r="D5798" s="276" t="str">
        <f t="shared" si="180"/>
        <v>0</v>
      </c>
      <c r="L5798" s="114">
        <f>IF(C5798&lt;$G$6,Lähteandmed!$E$45*1.2*1.005*($G$6-O5798),0)</f>
        <v>7.360748639999998</v>
      </c>
      <c r="M5798" s="276" t="str">
        <f>IF(($G$4-Lähteandmed!$H$45*(Kraadpäevad!$G$4-Kraadpäevad!C5798))&gt;Lähteandmed!$I$45,($G$4-Lähteandmed!$H$45*(Kraadpäevad!$G$4-Kraadpäevad!C5798)),Lähteandmed!$I$45)</f>
        <v/>
      </c>
      <c r="N5798" s="114">
        <f>IFERROR(($G$4-M5798)/($G$4-C5798),Lähteandmed!$H$45)</f>
        <v>0</v>
      </c>
      <c r="O5798" s="276">
        <f t="shared" si="181"/>
        <v>13.8</v>
      </c>
      <c r="P5798" s="276">
        <f>IF(O5798&lt;($G$6-1),Lähteandmed!$E$45*1.2*1.005*(($G$6-1)-O5798),0)</f>
        <v>5.6081894399999985</v>
      </c>
    </row>
    <row r="5799" spans="2:16">
      <c r="B5799" s="113">
        <v>5795</v>
      </c>
      <c r="C5799" s="113">
        <v>14.3</v>
      </c>
      <c r="D5799" s="276" t="str">
        <f t="shared" si="180"/>
        <v>0</v>
      </c>
      <c r="L5799" s="114">
        <f>IF(C5799&lt;$G$6,Lähteandmed!$E$45*1.2*1.005*($G$6-O5799),0)</f>
        <v>6.4844690399999987</v>
      </c>
      <c r="M5799" s="276" t="str">
        <f>IF(($G$4-Lähteandmed!$H$45*(Kraadpäevad!$G$4-Kraadpäevad!C5799))&gt;Lähteandmed!$I$45,($G$4-Lähteandmed!$H$45*(Kraadpäevad!$G$4-Kraadpäevad!C5799)),Lähteandmed!$I$45)</f>
        <v/>
      </c>
      <c r="N5799" s="114">
        <f>IFERROR(($G$4-M5799)/($G$4-C5799),Lähteandmed!$H$45)</f>
        <v>0</v>
      </c>
      <c r="O5799" s="276">
        <f t="shared" si="181"/>
        <v>14.3</v>
      </c>
      <c r="P5799" s="276">
        <f>IF(O5799&lt;($G$6-1),Lähteandmed!$E$45*1.2*1.005*(($G$6-1)-O5799),0)</f>
        <v>4.7319098399999984</v>
      </c>
    </row>
    <row r="5800" spans="2:16">
      <c r="B5800" s="113">
        <v>5796</v>
      </c>
      <c r="C5800" s="113">
        <v>14.8</v>
      </c>
      <c r="D5800" s="276" t="str">
        <f t="shared" si="180"/>
        <v>0</v>
      </c>
      <c r="L5800" s="114">
        <f>IF(C5800&lt;$G$6,Lähteandmed!$E$45*1.2*1.005*($G$6-O5800),0)</f>
        <v>5.6081894399999985</v>
      </c>
      <c r="M5800" s="276" t="str">
        <f>IF(($G$4-Lähteandmed!$H$45*(Kraadpäevad!$G$4-Kraadpäevad!C5800))&gt;Lähteandmed!$I$45,($G$4-Lähteandmed!$H$45*(Kraadpäevad!$G$4-Kraadpäevad!C5800)),Lähteandmed!$I$45)</f>
        <v/>
      </c>
      <c r="N5800" s="114">
        <f>IFERROR(($G$4-M5800)/($G$4-C5800),Lähteandmed!$H$45)</f>
        <v>0</v>
      </c>
      <c r="O5800" s="276">
        <f t="shared" si="181"/>
        <v>14.8</v>
      </c>
      <c r="P5800" s="276">
        <f>IF(O5800&lt;($G$6-1),Lähteandmed!$E$45*1.2*1.005*(($G$6-1)-O5800),0)</f>
        <v>3.8556302399999987</v>
      </c>
    </row>
    <row r="5801" spans="2:16">
      <c r="B5801" s="113">
        <v>5797</v>
      </c>
      <c r="C5801" s="113">
        <v>15.4</v>
      </c>
      <c r="D5801" s="276" t="str">
        <f t="shared" si="180"/>
        <v>0</v>
      </c>
      <c r="L5801" s="114">
        <f>IF(C5801&lt;$G$6,Lähteandmed!$E$45*1.2*1.005*($G$6-O5801),0)</f>
        <v>4.5566539199999987</v>
      </c>
      <c r="M5801" s="276" t="str">
        <f>IF(($G$4-Lähteandmed!$H$45*(Kraadpäevad!$G$4-Kraadpäevad!C5801))&gt;Lähteandmed!$I$45,($G$4-Lähteandmed!$H$45*(Kraadpäevad!$G$4-Kraadpäevad!C5801)),Lähteandmed!$I$45)</f>
        <v/>
      </c>
      <c r="N5801" s="114">
        <f>IFERROR(($G$4-M5801)/($G$4-C5801),Lähteandmed!$H$45)</f>
        <v>0</v>
      </c>
      <c r="O5801" s="276">
        <f t="shared" si="181"/>
        <v>15.4</v>
      </c>
      <c r="P5801" s="276">
        <f>IF(O5801&lt;($G$6-1),Lähteandmed!$E$45*1.2*1.005*(($G$6-1)-O5801),0)</f>
        <v>2.8040947199999993</v>
      </c>
    </row>
    <row r="5802" spans="2:16">
      <c r="B5802" s="113">
        <v>5798</v>
      </c>
      <c r="C5802" s="113">
        <v>16</v>
      </c>
      <c r="D5802" s="276" t="str">
        <f t="shared" si="180"/>
        <v>0</v>
      </c>
      <c r="L5802" s="114">
        <f>IF(C5802&lt;$G$6,Lähteandmed!$E$45*1.2*1.005*($G$6-O5802),0)</f>
        <v>3.5051183999999997</v>
      </c>
      <c r="M5802" s="276" t="str">
        <f>IF(($G$4-Lähteandmed!$H$45*(Kraadpäevad!$G$4-Kraadpäevad!C5802))&gt;Lähteandmed!$I$45,($G$4-Lähteandmed!$H$45*(Kraadpäevad!$G$4-Kraadpäevad!C5802)),Lähteandmed!$I$45)</f>
        <v/>
      </c>
      <c r="N5802" s="114">
        <f>IFERROR(($G$4-M5802)/($G$4-C5802),Lähteandmed!$H$45)</f>
        <v>0</v>
      </c>
      <c r="O5802" s="276">
        <f t="shared" si="181"/>
        <v>16</v>
      </c>
      <c r="P5802" s="276">
        <f>IF(O5802&lt;($G$6-1),Lähteandmed!$E$45*1.2*1.005*(($G$6-1)-O5802),0)</f>
        <v>1.7525591999999999</v>
      </c>
    </row>
    <row r="5803" spans="2:16">
      <c r="B5803" s="113">
        <v>5799</v>
      </c>
      <c r="C5803" s="113">
        <v>16.600000000000001</v>
      </c>
      <c r="D5803" s="276" t="str">
        <f t="shared" si="180"/>
        <v>0</v>
      </c>
      <c r="L5803" s="114">
        <f>IF(C5803&lt;$G$6,Lähteandmed!$E$45*1.2*1.005*($G$6-O5803),0)</f>
        <v>2.4535828799999972</v>
      </c>
      <c r="M5803" s="276" t="str">
        <f>IF(($G$4-Lähteandmed!$H$45*(Kraadpäevad!$G$4-Kraadpäevad!C5803))&gt;Lähteandmed!$I$45,($G$4-Lähteandmed!$H$45*(Kraadpäevad!$G$4-Kraadpäevad!C5803)),Lähteandmed!$I$45)</f>
        <v/>
      </c>
      <c r="N5803" s="114">
        <f>IFERROR(($G$4-M5803)/($G$4-C5803),Lähteandmed!$H$45)</f>
        <v>0</v>
      </c>
      <c r="O5803" s="276">
        <f t="shared" si="181"/>
        <v>16.600000000000001</v>
      </c>
      <c r="P5803" s="276">
        <f>IF(O5803&lt;($G$6-1),Lähteandmed!$E$45*1.2*1.005*(($G$6-1)-O5803),0)</f>
        <v>0.70102367999999748</v>
      </c>
    </row>
    <row r="5804" spans="2:16">
      <c r="B5804" s="113">
        <v>5800</v>
      </c>
      <c r="C5804" s="113">
        <v>16.8</v>
      </c>
      <c r="D5804" s="276" t="str">
        <f t="shared" si="180"/>
        <v>0</v>
      </c>
      <c r="L5804" s="114">
        <f>IF(C5804&lt;$G$6,Lähteandmed!$E$45*1.2*1.005*($G$6-O5804),0)</f>
        <v>2.1030710399999988</v>
      </c>
      <c r="M5804" s="276" t="str">
        <f>IF(($G$4-Lähteandmed!$H$45*(Kraadpäevad!$G$4-Kraadpäevad!C5804))&gt;Lähteandmed!$I$45,($G$4-Lähteandmed!$H$45*(Kraadpäevad!$G$4-Kraadpäevad!C5804)),Lähteandmed!$I$45)</f>
        <v/>
      </c>
      <c r="N5804" s="114">
        <f>IFERROR(($G$4-M5804)/($G$4-C5804),Lähteandmed!$H$45)</f>
        <v>0</v>
      </c>
      <c r="O5804" s="276">
        <f t="shared" si="181"/>
        <v>16.8</v>
      </c>
      <c r="P5804" s="276">
        <f>IF(O5804&lt;($G$6-1),Lähteandmed!$E$45*1.2*1.005*(($G$6-1)-O5804),0)</f>
        <v>0.35051183999999874</v>
      </c>
    </row>
    <row r="5805" spans="2:16">
      <c r="B5805" s="113">
        <v>5801</v>
      </c>
      <c r="C5805" s="113">
        <v>16.899999999999999</v>
      </c>
      <c r="D5805" s="276" t="str">
        <f t="shared" si="180"/>
        <v>0</v>
      </c>
      <c r="L5805" s="114">
        <f>IF(C5805&lt;$G$6,Lähteandmed!$E$45*1.2*1.005*($G$6-O5805),0)</f>
        <v>1.9278151200000024</v>
      </c>
      <c r="M5805" s="276" t="str">
        <f>IF(($G$4-Lähteandmed!$H$45*(Kraadpäevad!$G$4-Kraadpäevad!C5805))&gt;Lähteandmed!$I$45,($G$4-Lähteandmed!$H$45*(Kraadpäevad!$G$4-Kraadpäevad!C5805)),Lähteandmed!$I$45)</f>
        <v/>
      </c>
      <c r="N5805" s="114">
        <f>IFERROR(($G$4-M5805)/($G$4-C5805),Lähteandmed!$H$45)</f>
        <v>0</v>
      </c>
      <c r="O5805" s="276">
        <f t="shared" si="181"/>
        <v>16.899999999999999</v>
      </c>
      <c r="P5805" s="276">
        <f>IF(O5805&lt;($G$6-1),Lähteandmed!$E$45*1.2*1.005*(($G$6-1)-O5805),0)</f>
        <v>0.17525592000000248</v>
      </c>
    </row>
    <row r="5806" spans="2:16">
      <c r="B5806" s="113">
        <v>5802</v>
      </c>
      <c r="C5806" s="113">
        <v>17.100000000000001</v>
      </c>
      <c r="D5806" s="276" t="str">
        <f t="shared" si="180"/>
        <v>0</v>
      </c>
      <c r="L5806" s="114">
        <f>IF(C5806&lt;$G$6,Lähteandmed!$E$45*1.2*1.005*($G$6-O5806),0)</f>
        <v>1.5773032799999973</v>
      </c>
      <c r="M5806" s="276" t="str">
        <f>IF(($G$4-Lähteandmed!$H$45*(Kraadpäevad!$G$4-Kraadpäevad!C5806))&gt;Lähteandmed!$I$45,($G$4-Lähteandmed!$H$45*(Kraadpäevad!$G$4-Kraadpäevad!C5806)),Lähteandmed!$I$45)</f>
        <v/>
      </c>
      <c r="N5806" s="114">
        <f>IFERROR(($G$4-M5806)/($G$4-C5806),Lähteandmed!$H$45)</f>
        <v>0</v>
      </c>
      <c r="O5806" s="276">
        <f t="shared" si="181"/>
        <v>17.100000000000001</v>
      </c>
      <c r="P5806" s="276">
        <f>IF(O5806&lt;($G$6-1),Lähteandmed!$E$45*1.2*1.005*(($G$6-1)-O5806),0)</f>
        <v>0</v>
      </c>
    </row>
    <row r="5807" spans="2:16">
      <c r="B5807" s="113">
        <v>5803</v>
      </c>
      <c r="C5807" s="113">
        <v>15.7</v>
      </c>
      <c r="D5807" s="276" t="str">
        <f t="shared" si="180"/>
        <v>0</v>
      </c>
      <c r="L5807" s="114">
        <f>IF(C5807&lt;$G$6,Lähteandmed!$E$45*1.2*1.005*($G$6-O5807),0)</f>
        <v>4.0308861600000006</v>
      </c>
      <c r="M5807" s="276" t="str">
        <f>IF(($G$4-Lähteandmed!$H$45*(Kraadpäevad!$G$4-Kraadpäevad!C5807))&gt;Lähteandmed!$I$45,($G$4-Lähteandmed!$H$45*(Kraadpäevad!$G$4-Kraadpäevad!C5807)),Lähteandmed!$I$45)</f>
        <v/>
      </c>
      <c r="N5807" s="114">
        <f>IFERROR(($G$4-M5807)/($G$4-C5807),Lähteandmed!$H$45)</f>
        <v>0</v>
      </c>
      <c r="O5807" s="276">
        <f t="shared" si="181"/>
        <v>15.7</v>
      </c>
      <c r="P5807" s="276">
        <f>IF(O5807&lt;($G$6-1),Lähteandmed!$E$45*1.2*1.005*(($G$6-1)-O5807),0)</f>
        <v>2.2783269600000011</v>
      </c>
    </row>
    <row r="5808" spans="2:16">
      <c r="B5808" s="113">
        <v>5804</v>
      </c>
      <c r="C5808" s="113">
        <v>14.3</v>
      </c>
      <c r="D5808" s="276" t="str">
        <f t="shared" si="180"/>
        <v>0</v>
      </c>
      <c r="L5808" s="114">
        <f>IF(C5808&lt;$G$6,Lähteandmed!$E$45*1.2*1.005*($G$6-O5808),0)</f>
        <v>6.4844690399999987</v>
      </c>
      <c r="M5808" s="276" t="str">
        <f>IF(($G$4-Lähteandmed!$H$45*(Kraadpäevad!$G$4-Kraadpäevad!C5808))&gt;Lähteandmed!$I$45,($G$4-Lähteandmed!$H$45*(Kraadpäevad!$G$4-Kraadpäevad!C5808)),Lähteandmed!$I$45)</f>
        <v/>
      </c>
      <c r="N5808" s="114">
        <f>IFERROR(($G$4-M5808)/($G$4-C5808),Lähteandmed!$H$45)</f>
        <v>0</v>
      </c>
      <c r="O5808" s="276">
        <f t="shared" si="181"/>
        <v>14.3</v>
      </c>
      <c r="P5808" s="276">
        <f>IF(O5808&lt;($G$6-1),Lähteandmed!$E$45*1.2*1.005*(($G$6-1)-O5808),0)</f>
        <v>4.7319098399999984</v>
      </c>
    </row>
    <row r="5809" spans="2:16">
      <c r="B5809" s="113">
        <v>5805</v>
      </c>
      <c r="C5809" s="113">
        <v>12.9</v>
      </c>
      <c r="D5809" s="276" t="str">
        <f t="shared" si="180"/>
        <v>0</v>
      </c>
      <c r="L5809" s="114">
        <f>IF(C5809&lt;$G$6,Lähteandmed!$E$45*1.2*1.005*($G$6-O5809),0)</f>
        <v>8.9380519199999995</v>
      </c>
      <c r="M5809" s="276" t="str">
        <f>IF(($G$4-Lähteandmed!$H$45*(Kraadpäevad!$G$4-Kraadpäevad!C5809))&gt;Lähteandmed!$I$45,($G$4-Lähteandmed!$H$45*(Kraadpäevad!$G$4-Kraadpäevad!C5809)),Lähteandmed!$I$45)</f>
        <v/>
      </c>
      <c r="N5809" s="114">
        <f>IFERROR(($G$4-M5809)/($G$4-C5809),Lähteandmed!$H$45)</f>
        <v>0</v>
      </c>
      <c r="O5809" s="276">
        <f t="shared" si="181"/>
        <v>12.9</v>
      </c>
      <c r="P5809" s="276">
        <f>IF(O5809&lt;($G$6-1),Lähteandmed!$E$45*1.2*1.005*(($G$6-1)-O5809),0)</f>
        <v>7.1854927199999992</v>
      </c>
    </row>
    <row r="5810" spans="2:16">
      <c r="B5810" s="113">
        <v>5806</v>
      </c>
      <c r="C5810" s="113">
        <v>12.4</v>
      </c>
      <c r="D5810" s="276" t="str">
        <f t="shared" si="180"/>
        <v>0</v>
      </c>
      <c r="L5810" s="114">
        <f>IF(C5810&lt;$G$6,Lähteandmed!$E$45*1.2*1.005*($G$6-O5810),0)</f>
        <v>9.8143315199999979</v>
      </c>
      <c r="M5810" s="276" t="str">
        <f>IF(($G$4-Lähteandmed!$H$45*(Kraadpäevad!$G$4-Kraadpäevad!C5810))&gt;Lähteandmed!$I$45,($G$4-Lähteandmed!$H$45*(Kraadpäevad!$G$4-Kraadpäevad!C5810)),Lähteandmed!$I$45)</f>
        <v/>
      </c>
      <c r="N5810" s="114">
        <f>IFERROR(($G$4-M5810)/($G$4-C5810),Lähteandmed!$H$45)</f>
        <v>0</v>
      </c>
      <c r="O5810" s="276">
        <f t="shared" si="181"/>
        <v>12.4</v>
      </c>
      <c r="P5810" s="276">
        <f>IF(O5810&lt;($G$6-1),Lähteandmed!$E$45*1.2*1.005*(($G$6-1)-O5810),0)</f>
        <v>8.0617723199999993</v>
      </c>
    </row>
    <row r="5811" spans="2:16">
      <c r="B5811" s="113">
        <v>5807</v>
      </c>
      <c r="C5811" s="113">
        <v>11.9</v>
      </c>
      <c r="D5811" s="276" t="str">
        <f t="shared" si="180"/>
        <v>0</v>
      </c>
      <c r="L5811" s="114">
        <f>IF(C5811&lt;$G$6,Lähteandmed!$E$45*1.2*1.005*($G$6-O5811),0)</f>
        <v>10.690611119999998</v>
      </c>
      <c r="M5811" s="276" t="str">
        <f>IF(($G$4-Lähteandmed!$H$45*(Kraadpäevad!$G$4-Kraadpäevad!C5811))&gt;Lähteandmed!$I$45,($G$4-Lähteandmed!$H$45*(Kraadpäevad!$G$4-Kraadpäevad!C5811)),Lähteandmed!$I$45)</f>
        <v/>
      </c>
      <c r="N5811" s="114">
        <f>IFERROR(($G$4-M5811)/($G$4-C5811),Lähteandmed!$H$45)</f>
        <v>0</v>
      </c>
      <c r="O5811" s="276">
        <f t="shared" si="181"/>
        <v>11.9</v>
      </c>
      <c r="P5811" s="276">
        <f>IF(O5811&lt;($G$6-1),Lähteandmed!$E$45*1.2*1.005*(($G$6-1)-O5811),0)</f>
        <v>8.9380519199999995</v>
      </c>
    </row>
    <row r="5812" spans="2:16">
      <c r="B5812" s="113">
        <v>5808</v>
      </c>
      <c r="C5812" s="113">
        <v>11.4</v>
      </c>
      <c r="D5812" s="276" t="str">
        <f t="shared" si="180"/>
        <v>0</v>
      </c>
      <c r="L5812" s="114">
        <f>IF(C5812&lt;$G$6,Lähteandmed!$E$45*1.2*1.005*($G$6-O5812),0)</f>
        <v>11.566890719999998</v>
      </c>
      <c r="M5812" s="276" t="str">
        <f>IF(($G$4-Lähteandmed!$H$45*(Kraadpäevad!$G$4-Kraadpäevad!C5812))&gt;Lähteandmed!$I$45,($G$4-Lähteandmed!$H$45*(Kraadpäevad!$G$4-Kraadpäevad!C5812)),Lähteandmed!$I$45)</f>
        <v/>
      </c>
      <c r="N5812" s="114">
        <f>IFERROR(($G$4-M5812)/($G$4-C5812),Lähteandmed!$H$45)</f>
        <v>0</v>
      </c>
      <c r="O5812" s="276">
        <f t="shared" si="181"/>
        <v>11.4</v>
      </c>
      <c r="P5812" s="276">
        <f>IF(O5812&lt;($G$6-1),Lähteandmed!$E$45*1.2*1.005*(($G$6-1)-O5812),0)</f>
        <v>9.8143315199999979</v>
      </c>
    </row>
    <row r="5813" spans="2:16">
      <c r="B5813" s="113">
        <v>5809</v>
      </c>
      <c r="C5813" s="113">
        <v>10.8</v>
      </c>
      <c r="D5813" s="276" t="str">
        <f t="shared" si="180"/>
        <v>0</v>
      </c>
      <c r="L5813" s="114">
        <f>IF(C5813&lt;$G$6,Lähteandmed!$E$45*1.2*1.005*($G$6-O5813),0)</f>
        <v>12.618426239999998</v>
      </c>
      <c r="M5813" s="276" t="str">
        <f>IF(($G$4-Lähteandmed!$H$45*(Kraadpäevad!$G$4-Kraadpäevad!C5813))&gt;Lähteandmed!$I$45,($G$4-Lähteandmed!$H$45*(Kraadpäevad!$G$4-Kraadpäevad!C5813)),Lähteandmed!$I$45)</f>
        <v/>
      </c>
      <c r="N5813" s="114">
        <f>IFERROR(($G$4-M5813)/($G$4-C5813),Lähteandmed!$H$45)</f>
        <v>0</v>
      </c>
      <c r="O5813" s="276">
        <f t="shared" si="181"/>
        <v>10.8</v>
      </c>
      <c r="P5813" s="276">
        <f>IF(O5813&lt;($G$6-1),Lähteandmed!$E$45*1.2*1.005*(($G$6-1)-O5813),0)</f>
        <v>10.865867039999998</v>
      </c>
    </row>
    <row r="5814" spans="2:16">
      <c r="B5814" s="113">
        <v>5810</v>
      </c>
      <c r="C5814" s="113">
        <v>10.1</v>
      </c>
      <c r="D5814" s="276" t="str">
        <f t="shared" si="180"/>
        <v>0</v>
      </c>
      <c r="L5814" s="114">
        <f>IF(C5814&lt;$G$6,Lähteandmed!$E$45*1.2*1.005*($G$6-O5814),0)</f>
        <v>13.845217679999999</v>
      </c>
      <c r="M5814" s="276" t="str">
        <f>IF(($G$4-Lähteandmed!$H$45*(Kraadpäevad!$G$4-Kraadpäevad!C5814))&gt;Lähteandmed!$I$45,($G$4-Lähteandmed!$H$45*(Kraadpäevad!$G$4-Kraadpäevad!C5814)),Lähteandmed!$I$45)</f>
        <v/>
      </c>
      <c r="N5814" s="114">
        <f>IFERROR(($G$4-M5814)/($G$4-C5814),Lähteandmed!$H$45)</f>
        <v>0</v>
      </c>
      <c r="O5814" s="276">
        <f t="shared" si="181"/>
        <v>10.1</v>
      </c>
      <c r="P5814" s="276">
        <f>IF(O5814&lt;($G$6-1),Lähteandmed!$E$45*1.2*1.005*(($G$6-1)-O5814),0)</f>
        <v>12.092658479999999</v>
      </c>
    </row>
    <row r="5815" spans="2:16">
      <c r="B5815" s="113">
        <v>5811</v>
      </c>
      <c r="C5815" s="113">
        <v>9.5</v>
      </c>
      <c r="D5815" s="276">
        <f t="shared" si="180"/>
        <v>0.48879749586557963</v>
      </c>
      <c r="L5815" s="114">
        <f>IF(C5815&lt;$G$6,Lähteandmed!$E$45*1.2*1.005*($G$6-O5815),0)</f>
        <v>14.896753199999999</v>
      </c>
      <c r="M5815" s="276" t="str">
        <f>IF(($G$4-Lähteandmed!$H$45*(Kraadpäevad!$G$4-Kraadpäevad!C5815))&gt;Lähteandmed!$I$45,($G$4-Lähteandmed!$H$45*(Kraadpäevad!$G$4-Kraadpäevad!C5815)),Lähteandmed!$I$45)</f>
        <v/>
      </c>
      <c r="N5815" s="114">
        <f>IFERROR(($G$4-M5815)/($G$4-C5815),Lähteandmed!$H$45)</f>
        <v>0</v>
      </c>
      <c r="O5815" s="276">
        <f t="shared" si="181"/>
        <v>9.5</v>
      </c>
      <c r="P5815" s="276">
        <f>IF(O5815&lt;($G$6-1),Lähteandmed!$E$45*1.2*1.005*(($G$6-1)-O5815),0)</f>
        <v>13.144193999999999</v>
      </c>
    </row>
    <row r="5816" spans="2:16">
      <c r="B5816" s="113">
        <v>5812</v>
      </c>
      <c r="C5816" s="113">
        <v>8.6999999999999993</v>
      </c>
      <c r="D5816" s="276">
        <f t="shared" si="180"/>
        <v>1.2887974958655803</v>
      </c>
      <c r="L5816" s="114">
        <f>IF(C5816&lt;$G$6,Lähteandmed!$E$45*1.2*1.005*($G$6-O5816),0)</f>
        <v>16.29880056</v>
      </c>
      <c r="M5816" s="276" t="str">
        <f>IF(($G$4-Lähteandmed!$H$45*(Kraadpäevad!$G$4-Kraadpäevad!C5816))&gt;Lähteandmed!$I$45,($G$4-Lähteandmed!$H$45*(Kraadpäevad!$G$4-Kraadpäevad!C5816)),Lähteandmed!$I$45)</f>
        <v/>
      </c>
      <c r="N5816" s="114">
        <f>IFERROR(($G$4-M5816)/($G$4-C5816),Lähteandmed!$H$45)</f>
        <v>0</v>
      </c>
      <c r="O5816" s="276">
        <f t="shared" si="181"/>
        <v>8.6999999999999993</v>
      </c>
      <c r="P5816" s="276">
        <f>IF(O5816&lt;($G$6-1),Lähteandmed!$E$45*1.2*1.005*(($G$6-1)-O5816),0)</f>
        <v>14.54624136</v>
      </c>
    </row>
    <row r="5817" spans="2:16">
      <c r="B5817" s="113">
        <v>5813</v>
      </c>
      <c r="C5817" s="113">
        <v>7.8</v>
      </c>
      <c r="D5817" s="276">
        <f t="shared" si="180"/>
        <v>2.1887974958655798</v>
      </c>
      <c r="L5817" s="114">
        <f>IF(C5817&lt;$G$6,Lähteandmed!$E$45*1.2*1.005*($G$6-O5817),0)</f>
        <v>17.876103839999999</v>
      </c>
      <c r="M5817" s="276" t="str">
        <f>IF(($G$4-Lähteandmed!$H$45*(Kraadpäevad!$G$4-Kraadpäevad!C5817))&gt;Lähteandmed!$I$45,($G$4-Lähteandmed!$H$45*(Kraadpäevad!$G$4-Kraadpäevad!C5817)),Lähteandmed!$I$45)</f>
        <v/>
      </c>
      <c r="N5817" s="114">
        <f>IFERROR(($G$4-M5817)/($G$4-C5817),Lähteandmed!$H$45)</f>
        <v>0</v>
      </c>
      <c r="O5817" s="276">
        <f t="shared" si="181"/>
        <v>7.8</v>
      </c>
      <c r="P5817" s="276">
        <f>IF(O5817&lt;($G$6-1),Lähteandmed!$E$45*1.2*1.005*(($G$6-1)-O5817),0)</f>
        <v>16.123544639999999</v>
      </c>
    </row>
    <row r="5818" spans="2:16">
      <c r="B5818" s="113">
        <v>5814</v>
      </c>
      <c r="C5818" s="113">
        <v>7</v>
      </c>
      <c r="D5818" s="276">
        <f t="shared" si="180"/>
        <v>2.9887974958655796</v>
      </c>
      <c r="L5818" s="114">
        <f>IF(C5818&lt;$G$6,Lähteandmed!$E$45*1.2*1.005*($G$6-O5818),0)</f>
        <v>19.2781512</v>
      </c>
      <c r="M5818" s="276" t="str">
        <f>IF(($G$4-Lähteandmed!$H$45*(Kraadpäevad!$G$4-Kraadpäevad!C5818))&gt;Lähteandmed!$I$45,($G$4-Lähteandmed!$H$45*(Kraadpäevad!$G$4-Kraadpäevad!C5818)),Lähteandmed!$I$45)</f>
        <v/>
      </c>
      <c r="N5818" s="114">
        <f>IFERROR(($G$4-M5818)/($G$4-C5818),Lähteandmed!$H$45)</f>
        <v>0</v>
      </c>
      <c r="O5818" s="276">
        <f t="shared" si="181"/>
        <v>7</v>
      </c>
      <c r="P5818" s="276">
        <f>IF(O5818&lt;($G$6-1),Lähteandmed!$E$45*1.2*1.005*(($G$6-1)-O5818),0)</f>
        <v>17.525592</v>
      </c>
    </row>
    <row r="5819" spans="2:16">
      <c r="B5819" s="113">
        <v>5815</v>
      </c>
      <c r="C5819" s="113">
        <v>8.1</v>
      </c>
      <c r="D5819" s="276">
        <f t="shared" si="180"/>
        <v>1.88879749586558</v>
      </c>
      <c r="L5819" s="114">
        <f>IF(C5819&lt;$G$6,Lähteandmed!$E$45*1.2*1.005*($G$6-O5819),0)</f>
        <v>17.350336079999998</v>
      </c>
      <c r="M5819" s="276" t="str">
        <f>IF(($G$4-Lähteandmed!$H$45*(Kraadpäevad!$G$4-Kraadpäevad!C5819))&gt;Lähteandmed!$I$45,($G$4-Lähteandmed!$H$45*(Kraadpäevad!$G$4-Kraadpäevad!C5819)),Lähteandmed!$I$45)</f>
        <v/>
      </c>
      <c r="N5819" s="114">
        <f>IFERROR(($G$4-M5819)/($G$4-C5819),Lähteandmed!$H$45)</f>
        <v>0</v>
      </c>
      <c r="O5819" s="276">
        <f t="shared" si="181"/>
        <v>8.1</v>
      </c>
      <c r="P5819" s="276">
        <f>IF(O5819&lt;($G$6-1),Lähteandmed!$E$45*1.2*1.005*(($G$6-1)-O5819),0)</f>
        <v>15.59777688</v>
      </c>
    </row>
    <row r="5820" spans="2:16">
      <c r="B5820" s="113">
        <v>5816</v>
      </c>
      <c r="C5820" s="113">
        <v>9.1</v>
      </c>
      <c r="D5820" s="276">
        <f t="shared" si="180"/>
        <v>0.88879749586557999</v>
      </c>
      <c r="L5820" s="114">
        <f>IF(C5820&lt;$G$6,Lähteandmed!$E$45*1.2*1.005*($G$6-O5820),0)</f>
        <v>15.59777688</v>
      </c>
      <c r="M5820" s="276" t="str">
        <f>IF(($G$4-Lähteandmed!$H$45*(Kraadpäevad!$G$4-Kraadpäevad!C5820))&gt;Lähteandmed!$I$45,($G$4-Lähteandmed!$H$45*(Kraadpäevad!$G$4-Kraadpäevad!C5820)),Lähteandmed!$I$45)</f>
        <v/>
      </c>
      <c r="N5820" s="114">
        <f>IFERROR(($G$4-M5820)/($G$4-C5820),Lähteandmed!$H$45)</f>
        <v>0</v>
      </c>
      <c r="O5820" s="276">
        <f t="shared" si="181"/>
        <v>9.1</v>
      </c>
      <c r="P5820" s="276">
        <f>IF(O5820&lt;($G$6-1),Lähteandmed!$E$45*1.2*1.005*(($G$6-1)-O5820),0)</f>
        <v>13.845217679999999</v>
      </c>
    </row>
    <row r="5821" spans="2:16">
      <c r="B5821" s="113">
        <v>5817</v>
      </c>
      <c r="C5821" s="113">
        <v>10.199999999999999</v>
      </c>
      <c r="D5821" s="276" t="str">
        <f t="shared" si="180"/>
        <v>0</v>
      </c>
      <c r="L5821" s="114">
        <f>IF(C5821&lt;$G$6,Lähteandmed!$E$45*1.2*1.005*($G$6-O5821),0)</f>
        <v>13.66996176</v>
      </c>
      <c r="M5821" s="276" t="str">
        <f>IF(($G$4-Lähteandmed!$H$45*(Kraadpäevad!$G$4-Kraadpäevad!C5821))&gt;Lähteandmed!$I$45,($G$4-Lähteandmed!$H$45*(Kraadpäevad!$G$4-Kraadpäevad!C5821)),Lähteandmed!$I$45)</f>
        <v/>
      </c>
      <c r="N5821" s="114">
        <f>IFERROR(($G$4-M5821)/($G$4-C5821),Lähteandmed!$H$45)</f>
        <v>0</v>
      </c>
      <c r="O5821" s="276">
        <f t="shared" si="181"/>
        <v>10.199999999999999</v>
      </c>
      <c r="P5821" s="276">
        <f>IF(O5821&lt;($G$6-1),Lähteandmed!$E$45*1.2*1.005*(($G$6-1)-O5821),0)</f>
        <v>11.917402560000001</v>
      </c>
    </row>
    <row r="5822" spans="2:16">
      <c r="B5822" s="113">
        <v>5818</v>
      </c>
      <c r="C5822" s="113">
        <v>12.2</v>
      </c>
      <c r="D5822" s="276" t="str">
        <f t="shared" si="180"/>
        <v>0</v>
      </c>
      <c r="L5822" s="114">
        <f>IF(C5822&lt;$G$6,Lähteandmed!$E$45*1.2*1.005*($G$6-O5822),0)</f>
        <v>10.164843360000001</v>
      </c>
      <c r="M5822" s="276" t="str">
        <f>IF(($G$4-Lähteandmed!$H$45*(Kraadpäevad!$G$4-Kraadpäevad!C5822))&gt;Lähteandmed!$I$45,($G$4-Lähteandmed!$H$45*(Kraadpäevad!$G$4-Kraadpäevad!C5822)),Lähteandmed!$I$45)</f>
        <v/>
      </c>
      <c r="N5822" s="114">
        <f>IFERROR(($G$4-M5822)/($G$4-C5822),Lähteandmed!$H$45)</f>
        <v>0</v>
      </c>
      <c r="O5822" s="276">
        <f t="shared" si="181"/>
        <v>12.2</v>
      </c>
      <c r="P5822" s="276">
        <f>IF(O5822&lt;($G$6-1),Lähteandmed!$E$45*1.2*1.005*(($G$6-1)-O5822),0)</f>
        <v>8.4122841600000005</v>
      </c>
    </row>
    <row r="5823" spans="2:16">
      <c r="B5823" s="113">
        <v>5819</v>
      </c>
      <c r="C5823" s="113">
        <v>14.2</v>
      </c>
      <c r="D5823" s="276" t="str">
        <f t="shared" si="180"/>
        <v>0</v>
      </c>
      <c r="L5823" s="114">
        <f>IF(C5823&lt;$G$6,Lähteandmed!$E$45*1.2*1.005*($G$6-O5823),0)</f>
        <v>6.659724960000001</v>
      </c>
      <c r="M5823" s="276" t="str">
        <f>IF(($G$4-Lähteandmed!$H$45*(Kraadpäevad!$G$4-Kraadpäevad!C5823))&gt;Lähteandmed!$I$45,($G$4-Lähteandmed!$H$45*(Kraadpäevad!$G$4-Kraadpäevad!C5823)),Lähteandmed!$I$45)</f>
        <v/>
      </c>
      <c r="N5823" s="114">
        <f>IFERROR(($G$4-M5823)/($G$4-C5823),Lähteandmed!$H$45)</f>
        <v>0</v>
      </c>
      <c r="O5823" s="276">
        <f t="shared" si="181"/>
        <v>14.2</v>
      </c>
      <c r="P5823" s="276">
        <f>IF(O5823&lt;($G$6-1),Lähteandmed!$E$45*1.2*1.005*(($G$6-1)-O5823),0)</f>
        <v>4.9071657600000007</v>
      </c>
    </row>
    <row r="5824" spans="2:16">
      <c r="B5824" s="113">
        <v>5820</v>
      </c>
      <c r="C5824" s="113">
        <v>16.2</v>
      </c>
      <c r="D5824" s="276" t="str">
        <f t="shared" si="180"/>
        <v>0</v>
      </c>
      <c r="L5824" s="114">
        <f>IF(C5824&lt;$G$6,Lähteandmed!$E$45*1.2*1.005*($G$6-O5824),0)</f>
        <v>3.1546065600000008</v>
      </c>
      <c r="M5824" s="276" t="str">
        <f>IF(($G$4-Lähteandmed!$H$45*(Kraadpäevad!$G$4-Kraadpäevad!C5824))&gt;Lähteandmed!$I$45,($G$4-Lähteandmed!$H$45*(Kraadpäevad!$G$4-Kraadpäevad!C5824)),Lähteandmed!$I$45)</f>
        <v/>
      </c>
      <c r="N5824" s="114">
        <f>IFERROR(($G$4-M5824)/($G$4-C5824),Lähteandmed!$H$45)</f>
        <v>0</v>
      </c>
      <c r="O5824" s="276">
        <f t="shared" si="181"/>
        <v>16.2</v>
      </c>
      <c r="P5824" s="276">
        <f>IF(O5824&lt;($G$6-1),Lähteandmed!$E$45*1.2*1.005*(($G$6-1)-O5824),0)</f>
        <v>1.4020473600000012</v>
      </c>
    </row>
    <row r="5825" spans="2:16">
      <c r="B5825" s="113">
        <v>5821</v>
      </c>
      <c r="C5825" s="113">
        <v>16.8</v>
      </c>
      <c r="D5825" s="276" t="str">
        <f t="shared" si="180"/>
        <v>0</v>
      </c>
      <c r="L5825" s="114">
        <f>IF(C5825&lt;$G$6,Lähteandmed!$E$45*1.2*1.005*($G$6-O5825),0)</f>
        <v>2.1030710399999988</v>
      </c>
      <c r="M5825" s="276" t="str">
        <f>IF(($G$4-Lähteandmed!$H$45*(Kraadpäevad!$G$4-Kraadpäevad!C5825))&gt;Lähteandmed!$I$45,($G$4-Lähteandmed!$H$45*(Kraadpäevad!$G$4-Kraadpäevad!C5825)),Lähteandmed!$I$45)</f>
        <v/>
      </c>
      <c r="N5825" s="114">
        <f>IFERROR(($G$4-M5825)/($G$4-C5825),Lähteandmed!$H$45)</f>
        <v>0</v>
      </c>
      <c r="O5825" s="276">
        <f t="shared" si="181"/>
        <v>16.8</v>
      </c>
      <c r="P5825" s="276">
        <f>IF(O5825&lt;($G$6-1),Lähteandmed!$E$45*1.2*1.005*(($G$6-1)-O5825),0)</f>
        <v>0.35051183999999874</v>
      </c>
    </row>
    <row r="5826" spans="2:16">
      <c r="B5826" s="113">
        <v>5822</v>
      </c>
      <c r="C5826" s="113">
        <v>17.399999999999999</v>
      </c>
      <c r="D5826" s="276" t="str">
        <f t="shared" si="180"/>
        <v>0</v>
      </c>
      <c r="L5826" s="114">
        <f>IF(C5826&lt;$G$6,Lähteandmed!$E$45*1.2*1.005*($G$6-O5826),0)</f>
        <v>1.0515355200000025</v>
      </c>
      <c r="M5826" s="276" t="str">
        <f>IF(($G$4-Lähteandmed!$H$45*(Kraadpäevad!$G$4-Kraadpäevad!C5826))&gt;Lähteandmed!$I$45,($G$4-Lähteandmed!$H$45*(Kraadpäevad!$G$4-Kraadpäevad!C5826)),Lähteandmed!$I$45)</f>
        <v/>
      </c>
      <c r="N5826" s="114">
        <f>IFERROR(($G$4-M5826)/($G$4-C5826),Lähteandmed!$H$45)</f>
        <v>0</v>
      </c>
      <c r="O5826" s="276">
        <f t="shared" si="181"/>
        <v>17.399999999999999</v>
      </c>
      <c r="P5826" s="276">
        <f>IF(O5826&lt;($G$6-1),Lähteandmed!$E$45*1.2*1.005*(($G$6-1)-O5826),0)</f>
        <v>0</v>
      </c>
    </row>
    <row r="5827" spans="2:16">
      <c r="B5827" s="113">
        <v>5823</v>
      </c>
      <c r="C5827" s="113">
        <v>18</v>
      </c>
      <c r="D5827" s="276" t="str">
        <f t="shared" si="180"/>
        <v>0</v>
      </c>
      <c r="L5827" s="114">
        <f>IF(C5827&lt;$G$6,Lähteandmed!$E$45*1.2*1.005*($G$6-O5827),0)</f>
        <v>0</v>
      </c>
      <c r="M5827" s="276" t="str">
        <f>IF(($G$4-Lähteandmed!$H$45*(Kraadpäevad!$G$4-Kraadpäevad!C5827))&gt;Lähteandmed!$I$45,($G$4-Lähteandmed!$H$45*(Kraadpäevad!$G$4-Kraadpäevad!C5827)),Lähteandmed!$I$45)</f>
        <v/>
      </c>
      <c r="N5827" s="114">
        <f>IFERROR(($G$4-M5827)/($G$4-C5827),Lähteandmed!$H$45)</f>
        <v>0</v>
      </c>
      <c r="O5827" s="276">
        <f t="shared" si="181"/>
        <v>18</v>
      </c>
      <c r="P5827" s="276">
        <f>IF(O5827&lt;($G$6-1),Lähteandmed!$E$45*1.2*1.005*(($G$6-1)-O5827),0)</f>
        <v>0</v>
      </c>
    </row>
    <row r="5828" spans="2:16">
      <c r="B5828" s="113">
        <v>5824</v>
      </c>
      <c r="C5828" s="113">
        <v>17.2</v>
      </c>
      <c r="D5828" s="276" t="str">
        <f t="shared" ref="D5828:D5891" si="182">IFERROR(IF($G$5-C5828&gt;0,$G$5-C5828,"0"),0)</f>
        <v>0</v>
      </c>
      <c r="L5828" s="114">
        <f>IF(C5828&lt;$G$6,Lähteandmed!$E$45*1.2*1.005*($G$6-O5828),0)</f>
        <v>1.4020473600000012</v>
      </c>
      <c r="M5828" s="276" t="str">
        <f>IF(($G$4-Lähteandmed!$H$45*(Kraadpäevad!$G$4-Kraadpäevad!C5828))&gt;Lähteandmed!$I$45,($G$4-Lähteandmed!$H$45*(Kraadpäevad!$G$4-Kraadpäevad!C5828)),Lähteandmed!$I$45)</f>
        <v/>
      </c>
      <c r="N5828" s="114">
        <f>IFERROR(($G$4-M5828)/($G$4-C5828),Lähteandmed!$H$45)</f>
        <v>0</v>
      </c>
      <c r="O5828" s="276">
        <f t="shared" ref="O5828:O5891" si="183">N5828*($G$4-C5828)+C5828</f>
        <v>17.2</v>
      </c>
      <c r="P5828" s="276">
        <f>IF(O5828&lt;($G$6-1),Lähteandmed!$E$45*1.2*1.005*(($G$6-1)-O5828),0)</f>
        <v>0</v>
      </c>
    </row>
    <row r="5829" spans="2:16">
      <c r="B5829" s="113">
        <v>5825</v>
      </c>
      <c r="C5829" s="113">
        <v>15.7</v>
      </c>
      <c r="D5829" s="276" t="str">
        <f t="shared" si="182"/>
        <v>0</v>
      </c>
      <c r="L5829" s="114">
        <f>IF(C5829&lt;$G$6,Lähteandmed!$E$45*1.2*1.005*($G$6-O5829),0)</f>
        <v>4.0308861600000006</v>
      </c>
      <c r="M5829" s="276" t="str">
        <f>IF(($G$4-Lähteandmed!$H$45*(Kraadpäevad!$G$4-Kraadpäevad!C5829))&gt;Lähteandmed!$I$45,($G$4-Lähteandmed!$H$45*(Kraadpäevad!$G$4-Kraadpäevad!C5829)),Lähteandmed!$I$45)</f>
        <v/>
      </c>
      <c r="N5829" s="114">
        <f>IFERROR(($G$4-M5829)/($G$4-C5829),Lähteandmed!$H$45)</f>
        <v>0</v>
      </c>
      <c r="O5829" s="276">
        <f t="shared" si="183"/>
        <v>15.7</v>
      </c>
      <c r="P5829" s="276">
        <f>IF(O5829&lt;($G$6-1),Lähteandmed!$E$45*1.2*1.005*(($G$6-1)-O5829),0)</f>
        <v>2.2783269600000011</v>
      </c>
    </row>
    <row r="5830" spans="2:16">
      <c r="B5830" s="113">
        <v>5826</v>
      </c>
      <c r="C5830" s="113">
        <v>15.3</v>
      </c>
      <c r="D5830" s="276" t="str">
        <f t="shared" si="182"/>
        <v>0</v>
      </c>
      <c r="L5830" s="114">
        <f>IF(C5830&lt;$G$6,Lähteandmed!$E$45*1.2*1.005*($G$6-O5830),0)</f>
        <v>4.7319098399999984</v>
      </c>
      <c r="M5830" s="276" t="str">
        <f>IF(($G$4-Lähteandmed!$H$45*(Kraadpäevad!$G$4-Kraadpäevad!C5830))&gt;Lähteandmed!$I$45,($G$4-Lähteandmed!$H$45*(Kraadpäevad!$G$4-Kraadpäevad!C5830)),Lähteandmed!$I$45)</f>
        <v/>
      </c>
      <c r="N5830" s="114">
        <f>IFERROR(($G$4-M5830)/($G$4-C5830),Lähteandmed!$H$45)</f>
        <v>0</v>
      </c>
      <c r="O5830" s="276">
        <f t="shared" si="183"/>
        <v>15.3</v>
      </c>
      <c r="P5830" s="276">
        <f>IF(O5830&lt;($G$6-1),Lähteandmed!$E$45*1.2*1.005*(($G$6-1)-O5830),0)</f>
        <v>2.9793506399999985</v>
      </c>
    </row>
    <row r="5831" spans="2:16">
      <c r="B5831" s="113">
        <v>5827</v>
      </c>
      <c r="C5831" s="113">
        <v>14.8</v>
      </c>
      <c r="D5831" s="276" t="str">
        <f t="shared" si="182"/>
        <v>0</v>
      </c>
      <c r="L5831" s="114">
        <f>IF(C5831&lt;$G$6,Lähteandmed!$E$45*1.2*1.005*($G$6-O5831),0)</f>
        <v>5.6081894399999985</v>
      </c>
      <c r="M5831" s="276" t="str">
        <f>IF(($G$4-Lähteandmed!$H$45*(Kraadpäevad!$G$4-Kraadpäevad!C5831))&gt;Lähteandmed!$I$45,($G$4-Lähteandmed!$H$45*(Kraadpäevad!$G$4-Kraadpäevad!C5831)),Lähteandmed!$I$45)</f>
        <v/>
      </c>
      <c r="N5831" s="114">
        <f>IFERROR(($G$4-M5831)/($G$4-C5831),Lähteandmed!$H$45)</f>
        <v>0</v>
      </c>
      <c r="O5831" s="276">
        <f t="shared" si="183"/>
        <v>14.8</v>
      </c>
      <c r="P5831" s="276">
        <f>IF(O5831&lt;($G$6-1),Lähteandmed!$E$45*1.2*1.005*(($G$6-1)-O5831),0)</f>
        <v>3.8556302399999987</v>
      </c>
    </row>
    <row r="5832" spans="2:16">
      <c r="B5832" s="113">
        <v>5828</v>
      </c>
      <c r="C5832" s="113">
        <v>14.2</v>
      </c>
      <c r="D5832" s="276" t="str">
        <f t="shared" si="182"/>
        <v>0</v>
      </c>
      <c r="L5832" s="114">
        <f>IF(C5832&lt;$G$6,Lähteandmed!$E$45*1.2*1.005*($G$6-O5832),0)</f>
        <v>6.659724960000001</v>
      </c>
      <c r="M5832" s="276" t="str">
        <f>IF(($G$4-Lähteandmed!$H$45*(Kraadpäevad!$G$4-Kraadpäevad!C5832))&gt;Lähteandmed!$I$45,($G$4-Lähteandmed!$H$45*(Kraadpäevad!$G$4-Kraadpäevad!C5832)),Lähteandmed!$I$45)</f>
        <v/>
      </c>
      <c r="N5832" s="114">
        <f>IFERROR(($G$4-M5832)/($G$4-C5832),Lähteandmed!$H$45)</f>
        <v>0</v>
      </c>
      <c r="O5832" s="276">
        <f t="shared" si="183"/>
        <v>14.2</v>
      </c>
      <c r="P5832" s="276">
        <f>IF(O5832&lt;($G$6-1),Lähteandmed!$E$45*1.2*1.005*(($G$6-1)-O5832),0)</f>
        <v>4.9071657600000007</v>
      </c>
    </row>
    <row r="5833" spans="2:16">
      <c r="B5833" s="113">
        <v>5829</v>
      </c>
      <c r="C5833" s="113">
        <v>13.6</v>
      </c>
      <c r="D5833" s="276" t="str">
        <f t="shared" si="182"/>
        <v>0</v>
      </c>
      <c r="L5833" s="114">
        <f>IF(C5833&lt;$G$6,Lähteandmed!$E$45*1.2*1.005*($G$6-O5833),0)</f>
        <v>7.71126048</v>
      </c>
      <c r="M5833" s="276" t="str">
        <f>IF(($G$4-Lähteandmed!$H$45*(Kraadpäevad!$G$4-Kraadpäevad!C5833))&gt;Lähteandmed!$I$45,($G$4-Lähteandmed!$H$45*(Kraadpäevad!$G$4-Kraadpäevad!C5833)),Lähteandmed!$I$45)</f>
        <v/>
      </c>
      <c r="N5833" s="114">
        <f>IFERROR(($G$4-M5833)/($G$4-C5833),Lähteandmed!$H$45)</f>
        <v>0</v>
      </c>
      <c r="O5833" s="276">
        <f t="shared" si="183"/>
        <v>13.6</v>
      </c>
      <c r="P5833" s="276">
        <f>IF(O5833&lt;($G$6-1),Lähteandmed!$E$45*1.2*1.005*(($G$6-1)-O5833),0)</f>
        <v>5.9587012800000005</v>
      </c>
    </row>
    <row r="5834" spans="2:16">
      <c r="B5834" s="277">
        <v>5830</v>
      </c>
      <c r="C5834" s="277">
        <v>13</v>
      </c>
      <c r="D5834" s="274" t="str">
        <f t="shared" si="182"/>
        <v>0</v>
      </c>
      <c r="L5834" s="114">
        <f>IF(C5834&lt;$G$6,Lähteandmed!$E$45*1.2*1.005*($G$6-O5834),0)</f>
        <v>8.7627959999999998</v>
      </c>
      <c r="M5834" s="276" t="str">
        <f>IF(($G$4-Lähteandmed!$H$45*(Kraadpäevad!$G$4-Kraadpäevad!C5834))&gt;Lähteandmed!$I$45,($G$4-Lähteandmed!$H$45*(Kraadpäevad!$G$4-Kraadpäevad!C5834)),Lähteandmed!$I$45)</f>
        <v/>
      </c>
      <c r="N5834" s="114">
        <f>IFERROR(($G$4-M5834)/($G$4-C5834),Lähteandmed!$H$45)</f>
        <v>0</v>
      </c>
      <c r="O5834" s="276">
        <f t="shared" si="183"/>
        <v>13</v>
      </c>
      <c r="P5834" s="276">
        <f>IF(O5834&lt;($G$6-1),Lähteandmed!$E$45*1.2*1.005*(($G$6-1)-O5834),0)</f>
        <v>7.0102367999999995</v>
      </c>
    </row>
    <row r="5835" spans="2:16">
      <c r="B5835" s="113">
        <v>5831</v>
      </c>
      <c r="C5835" s="113">
        <v>12.3</v>
      </c>
      <c r="D5835" s="276" t="str">
        <f t="shared" si="182"/>
        <v>0</v>
      </c>
      <c r="L5835" s="114">
        <f>IF(C5835&lt;$G$6,Lähteandmed!$E$45*1.2*1.005*($G$6-O5835),0)</f>
        <v>9.9895874399999975</v>
      </c>
      <c r="M5835" s="276" t="str">
        <f>IF(($G$4-Lähteandmed!$H$45*(Kraadpäevad!$G$4-Kraadpäevad!C5835))&gt;Lähteandmed!$I$45,($G$4-Lähteandmed!$H$45*(Kraadpäevad!$G$4-Kraadpäevad!C5835)),Lähteandmed!$I$45)</f>
        <v/>
      </c>
      <c r="N5835" s="114">
        <f>IFERROR(($G$4-M5835)/($G$4-C5835),Lähteandmed!$H$45)</f>
        <v>0</v>
      </c>
      <c r="O5835" s="276">
        <f t="shared" si="183"/>
        <v>12.3</v>
      </c>
      <c r="P5835" s="276">
        <f>IF(O5835&lt;($G$6-1),Lähteandmed!$E$45*1.2*1.005*(($G$6-1)-O5835),0)</f>
        <v>8.237028239999999</v>
      </c>
    </row>
    <row r="5836" spans="2:16">
      <c r="B5836" s="145">
        <v>5832</v>
      </c>
      <c r="C5836" s="113">
        <v>11.7</v>
      </c>
      <c r="D5836" s="276" t="str">
        <f t="shared" si="182"/>
        <v>0</v>
      </c>
      <c r="L5836" s="114">
        <f>IF(C5836&lt;$G$6,Lähteandmed!$E$45*1.2*1.005*($G$6-O5836),0)</f>
        <v>11.041122960000001</v>
      </c>
      <c r="M5836" s="276" t="str">
        <f>IF(($G$4-Lähteandmed!$H$45*(Kraadpäevad!$G$4-Kraadpäevad!C5836))&gt;Lähteandmed!$I$45,($G$4-Lähteandmed!$H$45*(Kraadpäevad!$G$4-Kraadpäevad!C5836)),Lähteandmed!$I$45)</f>
        <v/>
      </c>
      <c r="N5836" s="114">
        <f>IFERROR(($G$4-M5836)/($G$4-C5836),Lähteandmed!$H$45)</f>
        <v>0</v>
      </c>
      <c r="O5836" s="276">
        <f t="shared" si="183"/>
        <v>11.7</v>
      </c>
      <c r="P5836" s="276">
        <f>IF(O5836&lt;($G$6-1),Lähteandmed!$E$45*1.2*1.005*(($G$6-1)-O5836),0)</f>
        <v>9.2885637600000006</v>
      </c>
    </row>
    <row r="5837" spans="2:16">
      <c r="B5837" s="113">
        <v>5833</v>
      </c>
      <c r="C5837" s="113">
        <v>11</v>
      </c>
      <c r="D5837" s="276" t="str">
        <f t="shared" si="182"/>
        <v>0</v>
      </c>
      <c r="L5837" s="114">
        <f>IF(C5837&lt;$G$6,Lähteandmed!$E$45*1.2*1.005*($G$6-O5837),0)</f>
        <v>12.267914399999999</v>
      </c>
      <c r="M5837" s="276" t="str">
        <f>IF(($G$4-Lähteandmed!$H$45*(Kraadpäevad!$G$4-Kraadpäevad!C5837))&gt;Lähteandmed!$I$45,($G$4-Lähteandmed!$H$45*(Kraadpäevad!$G$4-Kraadpäevad!C5837)),Lähteandmed!$I$45)</f>
        <v/>
      </c>
      <c r="N5837" s="114">
        <f>IFERROR(($G$4-M5837)/($G$4-C5837),Lähteandmed!$H$45)</f>
        <v>0</v>
      </c>
      <c r="O5837" s="276">
        <f t="shared" si="183"/>
        <v>11</v>
      </c>
      <c r="P5837" s="276">
        <f>IF(O5837&lt;($G$6-1),Lähteandmed!$E$45*1.2*1.005*(($G$6-1)-O5837),0)</f>
        <v>10.515355199999998</v>
      </c>
    </row>
    <row r="5838" spans="2:16">
      <c r="B5838" s="113">
        <v>5834</v>
      </c>
      <c r="C5838" s="113">
        <v>10.5</v>
      </c>
      <c r="D5838" s="276" t="str">
        <f t="shared" si="182"/>
        <v>0</v>
      </c>
      <c r="L5838" s="114">
        <f>IF(C5838&lt;$G$6,Lähteandmed!$E$45*1.2*1.005*($G$6-O5838),0)</f>
        <v>13.144193999999999</v>
      </c>
      <c r="M5838" s="276" t="str">
        <f>IF(($G$4-Lähteandmed!$H$45*(Kraadpäevad!$G$4-Kraadpäevad!C5838))&gt;Lähteandmed!$I$45,($G$4-Lähteandmed!$H$45*(Kraadpäevad!$G$4-Kraadpäevad!C5838)),Lähteandmed!$I$45)</f>
        <v/>
      </c>
      <c r="N5838" s="114">
        <f>IFERROR(($G$4-M5838)/($G$4-C5838),Lähteandmed!$H$45)</f>
        <v>0</v>
      </c>
      <c r="O5838" s="276">
        <f t="shared" si="183"/>
        <v>10.5</v>
      </c>
      <c r="P5838" s="276">
        <f>IF(O5838&lt;($G$6-1),Lähteandmed!$E$45*1.2*1.005*(($G$6-1)-O5838),0)</f>
        <v>11.391634799999999</v>
      </c>
    </row>
    <row r="5839" spans="2:16">
      <c r="B5839" s="113">
        <v>5835</v>
      </c>
      <c r="C5839" s="113">
        <v>10</v>
      </c>
      <c r="D5839" s="276" t="str">
        <f t="shared" si="182"/>
        <v>0</v>
      </c>
      <c r="L5839" s="114">
        <f>IF(C5839&lt;$G$6,Lähteandmed!$E$45*1.2*1.005*($G$6-O5839),0)</f>
        <v>14.020473599999999</v>
      </c>
      <c r="M5839" s="276" t="str">
        <f>IF(($G$4-Lähteandmed!$H$45*(Kraadpäevad!$G$4-Kraadpäevad!C5839))&gt;Lähteandmed!$I$45,($G$4-Lähteandmed!$H$45*(Kraadpäevad!$G$4-Kraadpäevad!C5839)),Lähteandmed!$I$45)</f>
        <v/>
      </c>
      <c r="N5839" s="114">
        <f>IFERROR(($G$4-M5839)/($G$4-C5839),Lähteandmed!$H$45)</f>
        <v>0</v>
      </c>
      <c r="O5839" s="276">
        <f t="shared" si="183"/>
        <v>10</v>
      </c>
      <c r="P5839" s="276">
        <f>IF(O5839&lt;($G$6-1),Lähteandmed!$E$45*1.2*1.005*(($G$6-1)-O5839),0)</f>
        <v>12.267914399999999</v>
      </c>
    </row>
    <row r="5840" spans="2:16">
      <c r="B5840" s="113">
        <v>5836</v>
      </c>
      <c r="C5840" s="113">
        <v>9.6999999999999993</v>
      </c>
      <c r="D5840" s="276">
        <f t="shared" si="182"/>
        <v>0.28879749586558034</v>
      </c>
      <c r="L5840" s="114">
        <f>IF(C5840&lt;$G$6,Lähteandmed!$E$45*1.2*1.005*($G$6-O5840),0)</f>
        <v>14.54624136</v>
      </c>
      <c r="M5840" s="276" t="str">
        <f>IF(($G$4-Lähteandmed!$H$45*(Kraadpäevad!$G$4-Kraadpäevad!C5840))&gt;Lähteandmed!$I$45,($G$4-Lähteandmed!$H$45*(Kraadpäevad!$G$4-Kraadpäevad!C5840)),Lähteandmed!$I$45)</f>
        <v/>
      </c>
      <c r="N5840" s="114">
        <f>IFERROR(($G$4-M5840)/($G$4-C5840),Lähteandmed!$H$45)</f>
        <v>0</v>
      </c>
      <c r="O5840" s="276">
        <f t="shared" si="183"/>
        <v>9.6999999999999993</v>
      </c>
      <c r="P5840" s="276">
        <f>IF(O5840&lt;($G$6-1),Lähteandmed!$E$45*1.2*1.005*(($G$6-1)-O5840),0)</f>
        <v>12.793682159999999</v>
      </c>
    </row>
    <row r="5841" spans="2:16">
      <c r="B5841" s="113">
        <v>5837</v>
      </c>
      <c r="C5841" s="113">
        <v>9.4</v>
      </c>
      <c r="D5841" s="276">
        <f t="shared" si="182"/>
        <v>0.58879749586557928</v>
      </c>
      <c r="L5841" s="114">
        <f>IF(C5841&lt;$G$6,Lähteandmed!$E$45*1.2*1.005*($G$6-O5841),0)</f>
        <v>15.072009119999999</v>
      </c>
      <c r="M5841" s="276" t="str">
        <f>IF(($G$4-Lähteandmed!$H$45*(Kraadpäevad!$G$4-Kraadpäevad!C5841))&gt;Lähteandmed!$I$45,($G$4-Lähteandmed!$H$45*(Kraadpäevad!$G$4-Kraadpäevad!C5841)),Lähteandmed!$I$45)</f>
        <v/>
      </c>
      <c r="N5841" s="114">
        <f>IFERROR(($G$4-M5841)/($G$4-C5841),Lähteandmed!$H$45)</f>
        <v>0</v>
      </c>
      <c r="O5841" s="276">
        <f t="shared" si="183"/>
        <v>9.4</v>
      </c>
      <c r="P5841" s="276">
        <f>IF(O5841&lt;($G$6-1),Lähteandmed!$E$45*1.2*1.005*(($G$6-1)-O5841),0)</f>
        <v>13.319449919999998</v>
      </c>
    </row>
    <row r="5842" spans="2:16">
      <c r="B5842" s="113">
        <v>5838</v>
      </c>
      <c r="C5842" s="113">
        <v>9.3000000000000007</v>
      </c>
      <c r="D5842" s="276">
        <f t="shared" si="182"/>
        <v>0.68879749586557892</v>
      </c>
      <c r="L5842" s="114">
        <f>IF(C5842&lt;$G$6,Lähteandmed!$E$45*1.2*1.005*($G$6-O5842),0)</f>
        <v>15.247265039999998</v>
      </c>
      <c r="M5842" s="276" t="str">
        <f>IF(($G$4-Lähteandmed!$H$45*(Kraadpäevad!$G$4-Kraadpäevad!C5842))&gt;Lähteandmed!$I$45,($G$4-Lähteandmed!$H$45*(Kraadpäevad!$G$4-Kraadpäevad!C5842)),Lähteandmed!$I$45)</f>
        <v/>
      </c>
      <c r="N5842" s="114">
        <f>IFERROR(($G$4-M5842)/($G$4-C5842),Lähteandmed!$H$45)</f>
        <v>0</v>
      </c>
      <c r="O5842" s="276">
        <f t="shared" si="183"/>
        <v>9.3000000000000007</v>
      </c>
      <c r="P5842" s="276">
        <f>IF(O5842&lt;($G$6-1),Lähteandmed!$E$45*1.2*1.005*(($G$6-1)-O5842),0)</f>
        <v>13.494705839999998</v>
      </c>
    </row>
    <row r="5843" spans="2:16">
      <c r="B5843" s="113">
        <v>5839</v>
      </c>
      <c r="C5843" s="113">
        <v>9.4</v>
      </c>
      <c r="D5843" s="276">
        <f t="shared" si="182"/>
        <v>0.58879749586557928</v>
      </c>
      <c r="L5843" s="114">
        <f>IF(C5843&lt;$G$6,Lähteandmed!$E$45*1.2*1.005*($G$6-O5843),0)</f>
        <v>15.072009119999999</v>
      </c>
      <c r="M5843" s="276" t="str">
        <f>IF(($G$4-Lähteandmed!$H$45*(Kraadpäevad!$G$4-Kraadpäevad!C5843))&gt;Lähteandmed!$I$45,($G$4-Lähteandmed!$H$45*(Kraadpäevad!$G$4-Kraadpäevad!C5843)),Lähteandmed!$I$45)</f>
        <v/>
      </c>
      <c r="N5843" s="114">
        <f>IFERROR(($G$4-M5843)/($G$4-C5843),Lähteandmed!$H$45)</f>
        <v>0</v>
      </c>
      <c r="O5843" s="276">
        <f t="shared" si="183"/>
        <v>9.4</v>
      </c>
      <c r="P5843" s="276">
        <f>IF(O5843&lt;($G$6-1),Lähteandmed!$E$45*1.2*1.005*(($G$6-1)-O5843),0)</f>
        <v>13.319449919999998</v>
      </c>
    </row>
    <row r="5844" spans="2:16">
      <c r="B5844" s="113">
        <v>5840</v>
      </c>
      <c r="C5844" s="113">
        <v>9.6999999999999993</v>
      </c>
      <c r="D5844" s="276">
        <f t="shared" si="182"/>
        <v>0.28879749586558034</v>
      </c>
      <c r="L5844" s="114">
        <f>IF(C5844&lt;$G$6,Lähteandmed!$E$45*1.2*1.005*($G$6-O5844),0)</f>
        <v>14.54624136</v>
      </c>
      <c r="M5844" s="276" t="str">
        <f>IF(($G$4-Lähteandmed!$H$45*(Kraadpäevad!$G$4-Kraadpäevad!C5844))&gt;Lähteandmed!$I$45,($G$4-Lähteandmed!$H$45*(Kraadpäevad!$G$4-Kraadpäevad!C5844)),Lähteandmed!$I$45)</f>
        <v/>
      </c>
      <c r="N5844" s="114">
        <f>IFERROR(($G$4-M5844)/($G$4-C5844),Lähteandmed!$H$45)</f>
        <v>0</v>
      </c>
      <c r="O5844" s="276">
        <f t="shared" si="183"/>
        <v>9.6999999999999993</v>
      </c>
      <c r="P5844" s="276">
        <f>IF(O5844&lt;($G$6-1),Lähteandmed!$E$45*1.2*1.005*(($G$6-1)-O5844),0)</f>
        <v>12.793682159999999</v>
      </c>
    </row>
    <row r="5845" spans="2:16">
      <c r="B5845" s="113">
        <v>5841</v>
      </c>
      <c r="C5845" s="113">
        <v>10.4</v>
      </c>
      <c r="D5845" s="276" t="str">
        <f t="shared" si="182"/>
        <v>0</v>
      </c>
      <c r="L5845" s="114">
        <f>IF(C5845&lt;$G$6,Lähteandmed!$E$45*1.2*1.005*($G$6-O5845),0)</f>
        <v>13.319449919999998</v>
      </c>
      <c r="M5845" s="276" t="str">
        <f>IF(($G$4-Lähteandmed!$H$45*(Kraadpäevad!$G$4-Kraadpäevad!C5845))&gt;Lähteandmed!$I$45,($G$4-Lähteandmed!$H$45*(Kraadpäevad!$G$4-Kraadpäevad!C5845)),Lähteandmed!$I$45)</f>
        <v/>
      </c>
      <c r="N5845" s="114">
        <f>IFERROR(($G$4-M5845)/($G$4-C5845),Lähteandmed!$H$45)</f>
        <v>0</v>
      </c>
      <c r="O5845" s="276">
        <f t="shared" si="183"/>
        <v>10.4</v>
      </c>
      <c r="P5845" s="276">
        <f>IF(O5845&lt;($G$6-1),Lähteandmed!$E$45*1.2*1.005*(($G$6-1)-O5845),0)</f>
        <v>11.566890719999998</v>
      </c>
    </row>
    <row r="5846" spans="2:16">
      <c r="B5846" s="113">
        <v>5842</v>
      </c>
      <c r="C5846" s="113">
        <v>12.5</v>
      </c>
      <c r="D5846" s="276" t="str">
        <f t="shared" si="182"/>
        <v>0</v>
      </c>
      <c r="L5846" s="114">
        <f>IF(C5846&lt;$G$6,Lähteandmed!$E$45*1.2*1.005*($G$6-O5846),0)</f>
        <v>9.6390756</v>
      </c>
      <c r="M5846" s="276" t="str">
        <f>IF(($G$4-Lähteandmed!$H$45*(Kraadpäevad!$G$4-Kraadpäevad!C5846))&gt;Lähteandmed!$I$45,($G$4-Lähteandmed!$H$45*(Kraadpäevad!$G$4-Kraadpäevad!C5846)),Lähteandmed!$I$45)</f>
        <v/>
      </c>
      <c r="N5846" s="114">
        <f>IFERROR(($G$4-M5846)/($G$4-C5846),Lähteandmed!$H$45)</f>
        <v>0</v>
      </c>
      <c r="O5846" s="276">
        <f t="shared" si="183"/>
        <v>12.5</v>
      </c>
      <c r="P5846" s="276">
        <f>IF(O5846&lt;($G$6-1),Lähteandmed!$E$45*1.2*1.005*(($G$6-1)-O5846),0)</f>
        <v>7.8865163999999996</v>
      </c>
    </row>
    <row r="5847" spans="2:16">
      <c r="B5847" s="113">
        <v>5843</v>
      </c>
      <c r="C5847" s="113">
        <v>14.7</v>
      </c>
      <c r="D5847" s="276" t="str">
        <f t="shared" si="182"/>
        <v>0</v>
      </c>
      <c r="L5847" s="114">
        <f>IF(C5847&lt;$G$6,Lähteandmed!$E$45*1.2*1.005*($G$6-O5847),0)</f>
        <v>5.7834453600000009</v>
      </c>
      <c r="M5847" s="276" t="str">
        <f>IF(($G$4-Lähteandmed!$H$45*(Kraadpäevad!$G$4-Kraadpäevad!C5847))&gt;Lähteandmed!$I$45,($G$4-Lähteandmed!$H$45*(Kraadpäevad!$G$4-Kraadpäevad!C5847)),Lähteandmed!$I$45)</f>
        <v/>
      </c>
      <c r="N5847" s="114">
        <f>IFERROR(($G$4-M5847)/($G$4-C5847),Lähteandmed!$H$45)</f>
        <v>0</v>
      </c>
      <c r="O5847" s="276">
        <f t="shared" si="183"/>
        <v>14.7</v>
      </c>
      <c r="P5847" s="276">
        <f>IF(O5847&lt;($G$6-1),Lähteandmed!$E$45*1.2*1.005*(($G$6-1)-O5847),0)</f>
        <v>4.0308861600000006</v>
      </c>
    </row>
    <row r="5848" spans="2:16">
      <c r="B5848" s="113">
        <v>5844</v>
      </c>
      <c r="C5848" s="113">
        <v>16.8</v>
      </c>
      <c r="D5848" s="276" t="str">
        <f t="shared" si="182"/>
        <v>0</v>
      </c>
      <c r="L5848" s="114">
        <f>IF(C5848&lt;$G$6,Lähteandmed!$E$45*1.2*1.005*($G$6-O5848),0)</f>
        <v>2.1030710399999988</v>
      </c>
      <c r="M5848" s="276" t="str">
        <f>IF(($G$4-Lähteandmed!$H$45*(Kraadpäevad!$G$4-Kraadpäevad!C5848))&gt;Lähteandmed!$I$45,($G$4-Lähteandmed!$H$45*(Kraadpäevad!$G$4-Kraadpäevad!C5848)),Lähteandmed!$I$45)</f>
        <v/>
      </c>
      <c r="N5848" s="114">
        <f>IFERROR(($G$4-M5848)/($G$4-C5848),Lähteandmed!$H$45)</f>
        <v>0</v>
      </c>
      <c r="O5848" s="276">
        <f t="shared" si="183"/>
        <v>16.8</v>
      </c>
      <c r="P5848" s="276">
        <f>IF(O5848&lt;($G$6-1),Lähteandmed!$E$45*1.2*1.005*(($G$6-1)-O5848),0)</f>
        <v>0.35051183999999874</v>
      </c>
    </row>
    <row r="5849" spans="2:16">
      <c r="B5849" s="113">
        <v>5845</v>
      </c>
      <c r="C5849" s="113">
        <v>17.600000000000001</v>
      </c>
      <c r="D5849" s="276" t="str">
        <f t="shared" si="182"/>
        <v>0</v>
      </c>
      <c r="L5849" s="114">
        <f>IF(C5849&lt;$G$6,Lähteandmed!$E$45*1.2*1.005*($G$6-O5849),0)</f>
        <v>0.70102367999999748</v>
      </c>
      <c r="M5849" s="276" t="str">
        <f>IF(($G$4-Lähteandmed!$H$45*(Kraadpäevad!$G$4-Kraadpäevad!C5849))&gt;Lähteandmed!$I$45,($G$4-Lähteandmed!$H$45*(Kraadpäevad!$G$4-Kraadpäevad!C5849)),Lähteandmed!$I$45)</f>
        <v/>
      </c>
      <c r="N5849" s="114">
        <f>IFERROR(($G$4-M5849)/($G$4-C5849),Lähteandmed!$H$45)</f>
        <v>0</v>
      </c>
      <c r="O5849" s="276">
        <f t="shared" si="183"/>
        <v>17.600000000000001</v>
      </c>
      <c r="P5849" s="276">
        <f>IF(O5849&lt;($G$6-1),Lähteandmed!$E$45*1.2*1.005*(($G$6-1)-O5849),0)</f>
        <v>0</v>
      </c>
    </row>
    <row r="5850" spans="2:16">
      <c r="B5850" s="113">
        <v>5846</v>
      </c>
      <c r="C5850" s="113">
        <v>18.399999999999999</v>
      </c>
      <c r="D5850" s="276" t="str">
        <f t="shared" si="182"/>
        <v>0</v>
      </c>
      <c r="L5850" s="114">
        <f>IF(C5850&lt;$G$6,Lähteandmed!$E$45*1.2*1.005*($G$6-O5850),0)</f>
        <v>0</v>
      </c>
      <c r="M5850" s="276" t="str">
        <f>IF(($G$4-Lähteandmed!$H$45*(Kraadpäevad!$G$4-Kraadpäevad!C5850))&gt;Lähteandmed!$I$45,($G$4-Lähteandmed!$H$45*(Kraadpäevad!$G$4-Kraadpäevad!C5850)),Lähteandmed!$I$45)</f>
        <v/>
      </c>
      <c r="N5850" s="114">
        <f>IFERROR(($G$4-M5850)/($G$4-C5850),Lähteandmed!$H$45)</f>
        <v>0</v>
      </c>
      <c r="O5850" s="276">
        <f t="shared" si="183"/>
        <v>18.399999999999999</v>
      </c>
      <c r="P5850" s="276">
        <f>IF(O5850&lt;($G$6-1),Lähteandmed!$E$45*1.2*1.005*(($G$6-1)-O5850),0)</f>
        <v>0</v>
      </c>
    </row>
    <row r="5851" spans="2:16">
      <c r="B5851" s="113">
        <v>5847</v>
      </c>
      <c r="C5851" s="113">
        <v>19.2</v>
      </c>
      <c r="D5851" s="276" t="str">
        <f t="shared" si="182"/>
        <v>0</v>
      </c>
      <c r="L5851" s="114">
        <f>IF(C5851&lt;$G$6,Lähteandmed!$E$45*1.2*1.005*($G$6-O5851),0)</f>
        <v>0</v>
      </c>
      <c r="M5851" s="276" t="str">
        <f>IF(($G$4-Lähteandmed!$H$45*(Kraadpäevad!$G$4-Kraadpäevad!C5851))&gt;Lähteandmed!$I$45,($G$4-Lähteandmed!$H$45*(Kraadpäevad!$G$4-Kraadpäevad!C5851)),Lähteandmed!$I$45)</f>
        <v/>
      </c>
      <c r="N5851" s="114">
        <f>IFERROR(($G$4-M5851)/($G$4-C5851),Lähteandmed!$H$45)</f>
        <v>0</v>
      </c>
      <c r="O5851" s="276">
        <f t="shared" si="183"/>
        <v>19.2</v>
      </c>
      <c r="P5851" s="276">
        <f>IF(O5851&lt;($G$6-1),Lähteandmed!$E$45*1.2*1.005*(($G$6-1)-O5851),0)</f>
        <v>0</v>
      </c>
    </row>
    <row r="5852" spans="2:16">
      <c r="B5852" s="113">
        <v>5848</v>
      </c>
      <c r="C5852" s="113">
        <v>19.3</v>
      </c>
      <c r="D5852" s="276" t="str">
        <f t="shared" si="182"/>
        <v>0</v>
      </c>
      <c r="L5852" s="114">
        <f>IF(C5852&lt;$G$6,Lähteandmed!$E$45*1.2*1.005*($G$6-O5852),0)</f>
        <v>0</v>
      </c>
      <c r="M5852" s="276" t="str">
        <f>IF(($G$4-Lähteandmed!$H$45*(Kraadpäevad!$G$4-Kraadpäevad!C5852))&gt;Lähteandmed!$I$45,($G$4-Lähteandmed!$H$45*(Kraadpäevad!$G$4-Kraadpäevad!C5852)),Lähteandmed!$I$45)</f>
        <v/>
      </c>
      <c r="N5852" s="114">
        <f>IFERROR(($G$4-M5852)/($G$4-C5852),Lähteandmed!$H$45)</f>
        <v>0</v>
      </c>
      <c r="O5852" s="276">
        <f t="shared" si="183"/>
        <v>19.3</v>
      </c>
      <c r="P5852" s="276">
        <f>IF(O5852&lt;($G$6-1),Lähteandmed!$E$45*1.2*1.005*(($G$6-1)-O5852),0)</f>
        <v>0</v>
      </c>
    </row>
    <row r="5853" spans="2:16">
      <c r="B5853" s="113">
        <v>5849</v>
      </c>
      <c r="C5853" s="113">
        <v>19.3</v>
      </c>
      <c r="D5853" s="276" t="str">
        <f t="shared" si="182"/>
        <v>0</v>
      </c>
      <c r="L5853" s="114">
        <f>IF(C5853&lt;$G$6,Lähteandmed!$E$45*1.2*1.005*($G$6-O5853),0)</f>
        <v>0</v>
      </c>
      <c r="M5853" s="276" t="str">
        <f>IF(($G$4-Lähteandmed!$H$45*(Kraadpäevad!$G$4-Kraadpäevad!C5853))&gt;Lähteandmed!$I$45,($G$4-Lähteandmed!$H$45*(Kraadpäevad!$G$4-Kraadpäevad!C5853)),Lähteandmed!$I$45)</f>
        <v/>
      </c>
      <c r="N5853" s="114">
        <f>IFERROR(($G$4-M5853)/($G$4-C5853),Lähteandmed!$H$45)</f>
        <v>0</v>
      </c>
      <c r="O5853" s="276">
        <f t="shared" si="183"/>
        <v>19.3</v>
      </c>
      <c r="P5853" s="276">
        <f>IF(O5853&lt;($G$6-1),Lähteandmed!$E$45*1.2*1.005*(($G$6-1)-O5853),0)</f>
        <v>0</v>
      </c>
    </row>
    <row r="5854" spans="2:16">
      <c r="B5854" s="113">
        <v>5850</v>
      </c>
      <c r="C5854" s="113">
        <v>19.399999999999999</v>
      </c>
      <c r="D5854" s="276" t="str">
        <f t="shared" si="182"/>
        <v>0</v>
      </c>
      <c r="L5854" s="114">
        <f>IF(C5854&lt;$G$6,Lähteandmed!$E$45*1.2*1.005*($G$6-O5854),0)</f>
        <v>0</v>
      </c>
      <c r="M5854" s="276" t="str">
        <f>IF(($G$4-Lähteandmed!$H$45*(Kraadpäevad!$G$4-Kraadpäevad!C5854))&gt;Lähteandmed!$I$45,($G$4-Lähteandmed!$H$45*(Kraadpäevad!$G$4-Kraadpäevad!C5854)),Lähteandmed!$I$45)</f>
        <v/>
      </c>
      <c r="N5854" s="114">
        <f>IFERROR(($G$4-M5854)/($G$4-C5854),Lähteandmed!$H$45)</f>
        <v>0</v>
      </c>
      <c r="O5854" s="276">
        <f t="shared" si="183"/>
        <v>19.399999999999999</v>
      </c>
      <c r="P5854" s="276">
        <f>IF(O5854&lt;($G$6-1),Lähteandmed!$E$45*1.2*1.005*(($G$6-1)-O5854),0)</f>
        <v>0</v>
      </c>
    </row>
    <row r="5855" spans="2:16">
      <c r="B5855" s="113">
        <v>5851</v>
      </c>
      <c r="C5855" s="113">
        <v>17.399999999999999</v>
      </c>
      <c r="D5855" s="276" t="str">
        <f t="shared" si="182"/>
        <v>0</v>
      </c>
      <c r="L5855" s="114">
        <f>IF(C5855&lt;$G$6,Lähteandmed!$E$45*1.2*1.005*($G$6-O5855),0)</f>
        <v>1.0515355200000025</v>
      </c>
      <c r="M5855" s="276" t="str">
        <f>IF(($G$4-Lähteandmed!$H$45*(Kraadpäevad!$G$4-Kraadpäevad!C5855))&gt;Lähteandmed!$I$45,($G$4-Lähteandmed!$H$45*(Kraadpäevad!$G$4-Kraadpäevad!C5855)),Lähteandmed!$I$45)</f>
        <v/>
      </c>
      <c r="N5855" s="114">
        <f>IFERROR(($G$4-M5855)/($G$4-C5855),Lähteandmed!$H$45)</f>
        <v>0</v>
      </c>
      <c r="O5855" s="276">
        <f t="shared" si="183"/>
        <v>17.399999999999999</v>
      </c>
      <c r="P5855" s="276">
        <f>IF(O5855&lt;($G$6-1),Lähteandmed!$E$45*1.2*1.005*(($G$6-1)-O5855),0)</f>
        <v>0</v>
      </c>
    </row>
    <row r="5856" spans="2:16">
      <c r="B5856" s="113">
        <v>5852</v>
      </c>
      <c r="C5856" s="113">
        <v>15.4</v>
      </c>
      <c r="D5856" s="276" t="str">
        <f t="shared" si="182"/>
        <v>0</v>
      </c>
      <c r="L5856" s="114">
        <f>IF(C5856&lt;$G$6,Lähteandmed!$E$45*1.2*1.005*($G$6-O5856),0)</f>
        <v>4.5566539199999987</v>
      </c>
      <c r="M5856" s="276" t="str">
        <f>IF(($G$4-Lähteandmed!$H$45*(Kraadpäevad!$G$4-Kraadpäevad!C5856))&gt;Lähteandmed!$I$45,($G$4-Lähteandmed!$H$45*(Kraadpäevad!$G$4-Kraadpäevad!C5856)),Lähteandmed!$I$45)</f>
        <v/>
      </c>
      <c r="N5856" s="114">
        <f>IFERROR(($G$4-M5856)/($G$4-C5856),Lähteandmed!$H$45)</f>
        <v>0</v>
      </c>
      <c r="O5856" s="276">
        <f t="shared" si="183"/>
        <v>15.4</v>
      </c>
      <c r="P5856" s="276">
        <f>IF(O5856&lt;($G$6-1),Lähteandmed!$E$45*1.2*1.005*(($G$6-1)-O5856),0)</f>
        <v>2.8040947199999993</v>
      </c>
    </row>
    <row r="5857" spans="2:16">
      <c r="B5857" s="113">
        <v>5853</v>
      </c>
      <c r="C5857" s="113">
        <v>13.4</v>
      </c>
      <c r="D5857" s="276" t="str">
        <f t="shared" si="182"/>
        <v>0</v>
      </c>
      <c r="L5857" s="114">
        <f>IF(C5857&lt;$G$6,Lähteandmed!$E$45*1.2*1.005*($G$6-O5857),0)</f>
        <v>8.0617723199999993</v>
      </c>
      <c r="M5857" s="276" t="str">
        <f>IF(($G$4-Lähteandmed!$H$45*(Kraadpäevad!$G$4-Kraadpäevad!C5857))&gt;Lähteandmed!$I$45,($G$4-Lähteandmed!$H$45*(Kraadpäevad!$G$4-Kraadpäevad!C5857)),Lähteandmed!$I$45)</f>
        <v/>
      </c>
      <c r="N5857" s="114">
        <f>IFERROR(($G$4-M5857)/($G$4-C5857),Lähteandmed!$H$45)</f>
        <v>0</v>
      </c>
      <c r="O5857" s="276">
        <f t="shared" si="183"/>
        <v>13.4</v>
      </c>
      <c r="P5857" s="276">
        <f>IF(O5857&lt;($G$6-1),Lähteandmed!$E$45*1.2*1.005*(($G$6-1)-O5857),0)</f>
        <v>6.309213119999999</v>
      </c>
    </row>
    <row r="5858" spans="2:16">
      <c r="B5858" s="113">
        <v>5854</v>
      </c>
      <c r="C5858" s="113">
        <v>13.3</v>
      </c>
      <c r="D5858" s="276" t="str">
        <f t="shared" si="182"/>
        <v>0</v>
      </c>
      <c r="L5858" s="114">
        <f>IF(C5858&lt;$G$6,Lähteandmed!$E$45*1.2*1.005*($G$6-O5858),0)</f>
        <v>8.237028239999999</v>
      </c>
      <c r="M5858" s="276" t="str">
        <f>IF(($G$4-Lähteandmed!$H$45*(Kraadpäevad!$G$4-Kraadpäevad!C5858))&gt;Lähteandmed!$I$45,($G$4-Lähteandmed!$H$45*(Kraadpäevad!$G$4-Kraadpäevad!C5858)),Lähteandmed!$I$45)</f>
        <v/>
      </c>
      <c r="N5858" s="114">
        <f>IFERROR(($G$4-M5858)/($G$4-C5858),Lähteandmed!$H$45)</f>
        <v>0</v>
      </c>
      <c r="O5858" s="276">
        <f t="shared" si="183"/>
        <v>13.3</v>
      </c>
      <c r="P5858" s="276">
        <f>IF(O5858&lt;($G$6-1),Lähteandmed!$E$45*1.2*1.005*(($G$6-1)-O5858),0)</f>
        <v>6.4844690399999987</v>
      </c>
    </row>
    <row r="5859" spans="2:16">
      <c r="B5859" s="113">
        <v>5855</v>
      </c>
      <c r="C5859" s="113">
        <v>13.1</v>
      </c>
      <c r="D5859" s="276" t="str">
        <f t="shared" si="182"/>
        <v>0</v>
      </c>
      <c r="L5859" s="114">
        <f>IF(C5859&lt;$G$6,Lähteandmed!$E$45*1.2*1.005*($G$6-O5859),0)</f>
        <v>8.5875400800000001</v>
      </c>
      <c r="M5859" s="276" t="str">
        <f>IF(($G$4-Lähteandmed!$H$45*(Kraadpäevad!$G$4-Kraadpäevad!C5859))&gt;Lähteandmed!$I$45,($G$4-Lähteandmed!$H$45*(Kraadpäevad!$G$4-Kraadpäevad!C5859)),Lähteandmed!$I$45)</f>
        <v/>
      </c>
      <c r="N5859" s="114">
        <f>IFERROR(($G$4-M5859)/($G$4-C5859),Lähteandmed!$H$45)</f>
        <v>0</v>
      </c>
      <c r="O5859" s="276">
        <f t="shared" si="183"/>
        <v>13.1</v>
      </c>
      <c r="P5859" s="276">
        <f>IF(O5859&lt;($G$6-1),Lähteandmed!$E$45*1.2*1.005*(($G$6-1)-O5859),0)</f>
        <v>6.8349808799999998</v>
      </c>
    </row>
    <row r="5860" spans="2:16">
      <c r="B5860" s="113">
        <v>5856</v>
      </c>
      <c r="C5860" s="113">
        <v>13</v>
      </c>
      <c r="D5860" s="276" t="str">
        <f t="shared" si="182"/>
        <v>0</v>
      </c>
      <c r="L5860" s="114">
        <f>IF(C5860&lt;$G$6,Lähteandmed!$E$45*1.2*1.005*($G$6-O5860),0)</f>
        <v>8.7627959999999998</v>
      </c>
      <c r="M5860" s="276" t="str">
        <f>IF(($G$4-Lähteandmed!$H$45*(Kraadpäevad!$G$4-Kraadpäevad!C5860))&gt;Lähteandmed!$I$45,($G$4-Lähteandmed!$H$45*(Kraadpäevad!$G$4-Kraadpäevad!C5860)),Lähteandmed!$I$45)</f>
        <v/>
      </c>
      <c r="N5860" s="114">
        <f>IFERROR(($G$4-M5860)/($G$4-C5860),Lähteandmed!$H$45)</f>
        <v>0</v>
      </c>
      <c r="O5860" s="276">
        <f t="shared" si="183"/>
        <v>13</v>
      </c>
      <c r="P5860" s="276">
        <f>IF(O5860&lt;($G$6-1),Lähteandmed!$E$45*1.2*1.005*(($G$6-1)-O5860),0)</f>
        <v>7.0102367999999995</v>
      </c>
    </row>
    <row r="5861" spans="2:16">
      <c r="B5861" s="113">
        <v>5857</v>
      </c>
      <c r="C5861" s="113">
        <v>12.9</v>
      </c>
      <c r="D5861" s="276" t="str">
        <f t="shared" si="182"/>
        <v>0</v>
      </c>
      <c r="L5861" s="114">
        <f>IF(C5861&lt;$G$6,Lähteandmed!$E$45*1.2*1.005*($G$6-O5861),0)</f>
        <v>8.9380519199999995</v>
      </c>
      <c r="M5861" s="276" t="str">
        <f>IF(($G$4-Lähteandmed!$H$45*(Kraadpäevad!$G$4-Kraadpäevad!C5861))&gt;Lähteandmed!$I$45,($G$4-Lähteandmed!$H$45*(Kraadpäevad!$G$4-Kraadpäevad!C5861)),Lähteandmed!$I$45)</f>
        <v/>
      </c>
      <c r="N5861" s="114">
        <f>IFERROR(($G$4-M5861)/($G$4-C5861),Lähteandmed!$H$45)</f>
        <v>0</v>
      </c>
      <c r="O5861" s="276">
        <f t="shared" si="183"/>
        <v>12.9</v>
      </c>
      <c r="P5861" s="276">
        <f>IF(O5861&lt;($G$6-1),Lähteandmed!$E$45*1.2*1.005*(($G$6-1)-O5861),0)</f>
        <v>7.1854927199999992</v>
      </c>
    </row>
    <row r="5862" spans="2:16">
      <c r="B5862" s="113">
        <v>5858</v>
      </c>
      <c r="C5862" s="113">
        <v>12.7</v>
      </c>
      <c r="D5862" s="276" t="str">
        <f t="shared" si="182"/>
        <v>0</v>
      </c>
      <c r="L5862" s="114">
        <f>IF(C5862&lt;$G$6,Lähteandmed!$E$45*1.2*1.005*($G$6-O5862),0)</f>
        <v>9.2885637600000006</v>
      </c>
      <c r="M5862" s="276" t="str">
        <f>IF(($G$4-Lähteandmed!$H$45*(Kraadpäevad!$G$4-Kraadpäevad!C5862))&gt;Lähteandmed!$I$45,($G$4-Lähteandmed!$H$45*(Kraadpäevad!$G$4-Kraadpäevad!C5862)),Lähteandmed!$I$45)</f>
        <v/>
      </c>
      <c r="N5862" s="114">
        <f>IFERROR(($G$4-M5862)/($G$4-C5862),Lähteandmed!$H$45)</f>
        <v>0</v>
      </c>
      <c r="O5862" s="276">
        <f t="shared" si="183"/>
        <v>12.7</v>
      </c>
      <c r="P5862" s="276">
        <f>IF(O5862&lt;($G$6-1),Lähteandmed!$E$45*1.2*1.005*(($G$6-1)-O5862),0)</f>
        <v>7.5360045600000003</v>
      </c>
    </row>
    <row r="5863" spans="2:16">
      <c r="B5863" s="113">
        <v>5859</v>
      </c>
      <c r="C5863" s="113">
        <v>12.6</v>
      </c>
      <c r="D5863" s="276" t="str">
        <f t="shared" si="182"/>
        <v>0</v>
      </c>
      <c r="L5863" s="114">
        <f>IF(C5863&lt;$G$6,Lähteandmed!$E$45*1.2*1.005*($G$6-O5863),0)</f>
        <v>9.4638196800000003</v>
      </c>
      <c r="M5863" s="276" t="str">
        <f>IF(($G$4-Lähteandmed!$H$45*(Kraadpäevad!$G$4-Kraadpäevad!C5863))&gt;Lähteandmed!$I$45,($G$4-Lähteandmed!$H$45*(Kraadpäevad!$G$4-Kraadpäevad!C5863)),Lähteandmed!$I$45)</f>
        <v/>
      </c>
      <c r="N5863" s="114">
        <f>IFERROR(($G$4-M5863)/($G$4-C5863),Lähteandmed!$H$45)</f>
        <v>0</v>
      </c>
      <c r="O5863" s="276">
        <f t="shared" si="183"/>
        <v>12.6</v>
      </c>
      <c r="P5863" s="276">
        <f>IF(O5863&lt;($G$6-1),Lähteandmed!$E$45*1.2*1.005*(($G$6-1)-O5863),0)</f>
        <v>7.71126048</v>
      </c>
    </row>
    <row r="5864" spans="2:16">
      <c r="B5864" s="113">
        <v>5860</v>
      </c>
      <c r="C5864" s="113">
        <v>12.3</v>
      </c>
      <c r="D5864" s="276" t="str">
        <f t="shared" si="182"/>
        <v>0</v>
      </c>
      <c r="L5864" s="114">
        <f>IF(C5864&lt;$G$6,Lähteandmed!$E$45*1.2*1.005*($G$6-O5864),0)</f>
        <v>9.9895874399999975</v>
      </c>
      <c r="M5864" s="276" t="str">
        <f>IF(($G$4-Lähteandmed!$H$45*(Kraadpäevad!$G$4-Kraadpäevad!C5864))&gt;Lähteandmed!$I$45,($G$4-Lähteandmed!$H$45*(Kraadpäevad!$G$4-Kraadpäevad!C5864)),Lähteandmed!$I$45)</f>
        <v/>
      </c>
      <c r="N5864" s="114">
        <f>IFERROR(($G$4-M5864)/($G$4-C5864),Lähteandmed!$H$45)</f>
        <v>0</v>
      </c>
      <c r="O5864" s="276">
        <f t="shared" si="183"/>
        <v>12.3</v>
      </c>
      <c r="P5864" s="276">
        <f>IF(O5864&lt;($G$6-1),Lähteandmed!$E$45*1.2*1.005*(($G$6-1)-O5864),0)</f>
        <v>8.237028239999999</v>
      </c>
    </row>
    <row r="5865" spans="2:16">
      <c r="B5865" s="113">
        <v>5861</v>
      </c>
      <c r="C5865" s="113">
        <v>11.9</v>
      </c>
      <c r="D5865" s="276" t="str">
        <f t="shared" si="182"/>
        <v>0</v>
      </c>
      <c r="L5865" s="114">
        <f>IF(C5865&lt;$G$6,Lähteandmed!$E$45*1.2*1.005*($G$6-O5865),0)</f>
        <v>10.690611119999998</v>
      </c>
      <c r="M5865" s="276" t="str">
        <f>IF(($G$4-Lähteandmed!$H$45*(Kraadpäevad!$G$4-Kraadpäevad!C5865))&gt;Lähteandmed!$I$45,($G$4-Lähteandmed!$H$45*(Kraadpäevad!$G$4-Kraadpäevad!C5865)),Lähteandmed!$I$45)</f>
        <v/>
      </c>
      <c r="N5865" s="114">
        <f>IFERROR(($G$4-M5865)/($G$4-C5865),Lähteandmed!$H$45)</f>
        <v>0</v>
      </c>
      <c r="O5865" s="276">
        <f t="shared" si="183"/>
        <v>11.9</v>
      </c>
      <c r="P5865" s="276">
        <f>IF(O5865&lt;($G$6-1),Lähteandmed!$E$45*1.2*1.005*(($G$6-1)-O5865),0)</f>
        <v>8.9380519199999995</v>
      </c>
    </row>
    <row r="5866" spans="2:16">
      <c r="B5866" s="113">
        <v>5862</v>
      </c>
      <c r="C5866" s="113">
        <v>11.6</v>
      </c>
      <c r="D5866" s="276" t="str">
        <f t="shared" si="182"/>
        <v>0</v>
      </c>
      <c r="L5866" s="114">
        <f>IF(C5866&lt;$G$6,Lähteandmed!$E$45*1.2*1.005*($G$6-O5866),0)</f>
        <v>11.216378880000001</v>
      </c>
      <c r="M5866" s="276" t="str">
        <f>IF(($G$4-Lähteandmed!$H$45*(Kraadpäevad!$G$4-Kraadpäevad!C5866))&gt;Lähteandmed!$I$45,($G$4-Lähteandmed!$H$45*(Kraadpäevad!$G$4-Kraadpäevad!C5866)),Lähteandmed!$I$45)</f>
        <v/>
      </c>
      <c r="N5866" s="114">
        <f>IFERROR(($G$4-M5866)/($G$4-C5866),Lähteandmed!$H$45)</f>
        <v>0</v>
      </c>
      <c r="O5866" s="276">
        <f t="shared" si="183"/>
        <v>11.6</v>
      </c>
      <c r="P5866" s="276">
        <f>IF(O5866&lt;($G$6-1),Lähteandmed!$E$45*1.2*1.005*(($G$6-1)-O5866),0)</f>
        <v>9.4638196800000003</v>
      </c>
    </row>
    <row r="5867" spans="2:16">
      <c r="B5867" s="113">
        <v>5863</v>
      </c>
      <c r="C5867" s="113">
        <v>12.1</v>
      </c>
      <c r="D5867" s="276" t="str">
        <f t="shared" si="182"/>
        <v>0</v>
      </c>
      <c r="L5867" s="114">
        <f>IF(C5867&lt;$G$6,Lähteandmed!$E$45*1.2*1.005*($G$6-O5867),0)</f>
        <v>10.34009928</v>
      </c>
      <c r="M5867" s="276" t="str">
        <f>IF(($G$4-Lähteandmed!$H$45*(Kraadpäevad!$G$4-Kraadpäevad!C5867))&gt;Lähteandmed!$I$45,($G$4-Lähteandmed!$H$45*(Kraadpäevad!$G$4-Kraadpäevad!C5867)),Lähteandmed!$I$45)</f>
        <v/>
      </c>
      <c r="N5867" s="114">
        <f>IFERROR(($G$4-M5867)/($G$4-C5867),Lähteandmed!$H$45)</f>
        <v>0</v>
      </c>
      <c r="O5867" s="276">
        <f t="shared" si="183"/>
        <v>12.1</v>
      </c>
      <c r="P5867" s="276">
        <f>IF(O5867&lt;($G$6-1),Lähteandmed!$E$45*1.2*1.005*(($G$6-1)-O5867),0)</f>
        <v>8.5875400800000001</v>
      </c>
    </row>
    <row r="5868" spans="2:16">
      <c r="B5868" s="113">
        <v>5864</v>
      </c>
      <c r="C5868" s="113">
        <v>12.5</v>
      </c>
      <c r="D5868" s="276" t="str">
        <f t="shared" si="182"/>
        <v>0</v>
      </c>
      <c r="L5868" s="114">
        <f>IF(C5868&lt;$G$6,Lähteandmed!$E$45*1.2*1.005*($G$6-O5868),0)</f>
        <v>9.6390756</v>
      </c>
      <c r="M5868" s="276" t="str">
        <f>IF(($G$4-Lähteandmed!$H$45*(Kraadpäevad!$G$4-Kraadpäevad!C5868))&gt;Lähteandmed!$I$45,($G$4-Lähteandmed!$H$45*(Kraadpäevad!$G$4-Kraadpäevad!C5868)),Lähteandmed!$I$45)</f>
        <v/>
      </c>
      <c r="N5868" s="114">
        <f>IFERROR(($G$4-M5868)/($G$4-C5868),Lähteandmed!$H$45)</f>
        <v>0</v>
      </c>
      <c r="O5868" s="276">
        <f t="shared" si="183"/>
        <v>12.5</v>
      </c>
      <c r="P5868" s="276">
        <f>IF(O5868&lt;($G$6-1),Lähteandmed!$E$45*1.2*1.005*(($G$6-1)-O5868),0)</f>
        <v>7.8865163999999996</v>
      </c>
    </row>
    <row r="5869" spans="2:16">
      <c r="B5869" s="113">
        <v>5865</v>
      </c>
      <c r="C5869" s="113">
        <v>13</v>
      </c>
      <c r="D5869" s="276" t="str">
        <f t="shared" si="182"/>
        <v>0</v>
      </c>
      <c r="L5869" s="114">
        <f>IF(C5869&lt;$G$6,Lähteandmed!$E$45*1.2*1.005*($G$6-O5869),0)</f>
        <v>8.7627959999999998</v>
      </c>
      <c r="M5869" s="276" t="str">
        <f>IF(($G$4-Lähteandmed!$H$45*(Kraadpäevad!$G$4-Kraadpäevad!C5869))&gt;Lähteandmed!$I$45,($G$4-Lähteandmed!$H$45*(Kraadpäevad!$G$4-Kraadpäevad!C5869)),Lähteandmed!$I$45)</f>
        <v/>
      </c>
      <c r="N5869" s="114">
        <f>IFERROR(($G$4-M5869)/($G$4-C5869),Lähteandmed!$H$45)</f>
        <v>0</v>
      </c>
      <c r="O5869" s="276">
        <f t="shared" si="183"/>
        <v>13</v>
      </c>
      <c r="P5869" s="276">
        <f>IF(O5869&lt;($G$6-1),Lähteandmed!$E$45*1.2*1.005*(($G$6-1)-O5869),0)</f>
        <v>7.0102367999999995</v>
      </c>
    </row>
    <row r="5870" spans="2:16">
      <c r="B5870" s="113">
        <v>5866</v>
      </c>
      <c r="C5870" s="113">
        <v>13.9</v>
      </c>
      <c r="D5870" s="276" t="str">
        <f t="shared" si="182"/>
        <v>0</v>
      </c>
      <c r="L5870" s="114">
        <f>IF(C5870&lt;$G$6,Lähteandmed!$E$45*1.2*1.005*($G$6-O5870),0)</f>
        <v>7.1854927199999992</v>
      </c>
      <c r="M5870" s="276" t="str">
        <f>IF(($G$4-Lähteandmed!$H$45*(Kraadpäevad!$G$4-Kraadpäevad!C5870))&gt;Lähteandmed!$I$45,($G$4-Lähteandmed!$H$45*(Kraadpäevad!$G$4-Kraadpäevad!C5870)),Lähteandmed!$I$45)</f>
        <v/>
      </c>
      <c r="N5870" s="114">
        <f>IFERROR(($G$4-M5870)/($G$4-C5870),Lähteandmed!$H$45)</f>
        <v>0</v>
      </c>
      <c r="O5870" s="276">
        <f t="shared" si="183"/>
        <v>13.9</v>
      </c>
      <c r="P5870" s="276">
        <f>IF(O5870&lt;($G$6-1),Lähteandmed!$E$45*1.2*1.005*(($G$6-1)-O5870),0)</f>
        <v>5.4329335199999989</v>
      </c>
    </row>
    <row r="5871" spans="2:16">
      <c r="B5871" s="113">
        <v>5867</v>
      </c>
      <c r="C5871" s="113">
        <v>14.7</v>
      </c>
      <c r="D5871" s="276" t="str">
        <f t="shared" si="182"/>
        <v>0</v>
      </c>
      <c r="L5871" s="114">
        <f>IF(C5871&lt;$G$6,Lähteandmed!$E$45*1.2*1.005*($G$6-O5871),0)</f>
        <v>5.7834453600000009</v>
      </c>
      <c r="M5871" s="276" t="str">
        <f>IF(($G$4-Lähteandmed!$H$45*(Kraadpäevad!$G$4-Kraadpäevad!C5871))&gt;Lähteandmed!$I$45,($G$4-Lähteandmed!$H$45*(Kraadpäevad!$G$4-Kraadpäevad!C5871)),Lähteandmed!$I$45)</f>
        <v/>
      </c>
      <c r="N5871" s="114">
        <f>IFERROR(($G$4-M5871)/($G$4-C5871),Lähteandmed!$H$45)</f>
        <v>0</v>
      </c>
      <c r="O5871" s="276">
        <f t="shared" si="183"/>
        <v>14.7</v>
      </c>
      <c r="P5871" s="276">
        <f>IF(O5871&lt;($G$6-1),Lähteandmed!$E$45*1.2*1.005*(($G$6-1)-O5871),0)</f>
        <v>4.0308861600000006</v>
      </c>
    </row>
    <row r="5872" spans="2:16">
      <c r="B5872" s="113">
        <v>5868</v>
      </c>
      <c r="C5872" s="113">
        <v>15.6</v>
      </c>
      <c r="D5872" s="276" t="str">
        <f t="shared" si="182"/>
        <v>0</v>
      </c>
      <c r="L5872" s="114">
        <f>IF(C5872&lt;$G$6,Lähteandmed!$E$45*1.2*1.005*($G$6-O5872),0)</f>
        <v>4.2061420800000002</v>
      </c>
      <c r="M5872" s="276" t="str">
        <f>IF(($G$4-Lähteandmed!$H$45*(Kraadpäevad!$G$4-Kraadpäevad!C5872))&gt;Lähteandmed!$I$45,($G$4-Lähteandmed!$H$45*(Kraadpäevad!$G$4-Kraadpäevad!C5872)),Lähteandmed!$I$45)</f>
        <v/>
      </c>
      <c r="N5872" s="114">
        <f>IFERROR(($G$4-M5872)/($G$4-C5872),Lähteandmed!$H$45)</f>
        <v>0</v>
      </c>
      <c r="O5872" s="276">
        <f t="shared" si="183"/>
        <v>15.6</v>
      </c>
      <c r="P5872" s="276">
        <f>IF(O5872&lt;($G$6-1),Lähteandmed!$E$45*1.2*1.005*(($G$6-1)-O5872),0)</f>
        <v>2.4535828800000004</v>
      </c>
    </row>
    <row r="5873" spans="2:16">
      <c r="B5873" s="113">
        <v>5869</v>
      </c>
      <c r="C5873" s="113">
        <v>15.6</v>
      </c>
      <c r="D5873" s="276" t="str">
        <f t="shared" si="182"/>
        <v>0</v>
      </c>
      <c r="L5873" s="114">
        <f>IF(C5873&lt;$G$6,Lähteandmed!$E$45*1.2*1.005*($G$6-O5873),0)</f>
        <v>4.2061420800000002</v>
      </c>
      <c r="M5873" s="276" t="str">
        <f>IF(($G$4-Lähteandmed!$H$45*(Kraadpäevad!$G$4-Kraadpäevad!C5873))&gt;Lähteandmed!$I$45,($G$4-Lähteandmed!$H$45*(Kraadpäevad!$G$4-Kraadpäevad!C5873)),Lähteandmed!$I$45)</f>
        <v/>
      </c>
      <c r="N5873" s="114">
        <f>IFERROR(($G$4-M5873)/($G$4-C5873),Lähteandmed!$H$45)</f>
        <v>0</v>
      </c>
      <c r="O5873" s="276">
        <f t="shared" si="183"/>
        <v>15.6</v>
      </c>
      <c r="P5873" s="276">
        <f>IF(O5873&lt;($G$6-1),Lähteandmed!$E$45*1.2*1.005*(($G$6-1)-O5873),0)</f>
        <v>2.4535828800000004</v>
      </c>
    </row>
    <row r="5874" spans="2:16">
      <c r="B5874" s="113">
        <v>5870</v>
      </c>
      <c r="C5874" s="113">
        <v>15.6</v>
      </c>
      <c r="D5874" s="276" t="str">
        <f t="shared" si="182"/>
        <v>0</v>
      </c>
      <c r="L5874" s="114">
        <f>IF(C5874&lt;$G$6,Lähteandmed!$E$45*1.2*1.005*($G$6-O5874),0)</f>
        <v>4.2061420800000002</v>
      </c>
      <c r="M5874" s="276" t="str">
        <f>IF(($G$4-Lähteandmed!$H$45*(Kraadpäevad!$G$4-Kraadpäevad!C5874))&gt;Lähteandmed!$I$45,($G$4-Lähteandmed!$H$45*(Kraadpäevad!$G$4-Kraadpäevad!C5874)),Lähteandmed!$I$45)</f>
        <v/>
      </c>
      <c r="N5874" s="114">
        <f>IFERROR(($G$4-M5874)/($G$4-C5874),Lähteandmed!$H$45)</f>
        <v>0</v>
      </c>
      <c r="O5874" s="276">
        <f t="shared" si="183"/>
        <v>15.6</v>
      </c>
      <c r="P5874" s="276">
        <f>IF(O5874&lt;($G$6-1),Lähteandmed!$E$45*1.2*1.005*(($G$6-1)-O5874),0)</f>
        <v>2.4535828800000004</v>
      </c>
    </row>
    <row r="5875" spans="2:16">
      <c r="B5875" s="113">
        <v>5871</v>
      </c>
      <c r="C5875" s="113">
        <v>15.6</v>
      </c>
      <c r="D5875" s="276" t="str">
        <f t="shared" si="182"/>
        <v>0</v>
      </c>
      <c r="L5875" s="114">
        <f>IF(C5875&lt;$G$6,Lähteandmed!$E$45*1.2*1.005*($G$6-O5875),0)</f>
        <v>4.2061420800000002</v>
      </c>
      <c r="M5875" s="276" t="str">
        <f>IF(($G$4-Lähteandmed!$H$45*(Kraadpäevad!$G$4-Kraadpäevad!C5875))&gt;Lähteandmed!$I$45,($G$4-Lähteandmed!$H$45*(Kraadpäevad!$G$4-Kraadpäevad!C5875)),Lähteandmed!$I$45)</f>
        <v/>
      </c>
      <c r="N5875" s="114">
        <f>IFERROR(($G$4-M5875)/($G$4-C5875),Lähteandmed!$H$45)</f>
        <v>0</v>
      </c>
      <c r="O5875" s="276">
        <f t="shared" si="183"/>
        <v>15.6</v>
      </c>
      <c r="P5875" s="276">
        <f>IF(O5875&lt;($G$6-1),Lähteandmed!$E$45*1.2*1.005*(($G$6-1)-O5875),0)</f>
        <v>2.4535828800000004</v>
      </c>
    </row>
    <row r="5876" spans="2:16">
      <c r="B5876" s="113">
        <v>5872</v>
      </c>
      <c r="C5876" s="113">
        <v>15.7</v>
      </c>
      <c r="D5876" s="276" t="str">
        <f t="shared" si="182"/>
        <v>0</v>
      </c>
      <c r="L5876" s="114">
        <f>IF(C5876&lt;$G$6,Lähteandmed!$E$45*1.2*1.005*($G$6-O5876),0)</f>
        <v>4.0308861600000006</v>
      </c>
      <c r="M5876" s="276" t="str">
        <f>IF(($G$4-Lähteandmed!$H$45*(Kraadpäevad!$G$4-Kraadpäevad!C5876))&gt;Lähteandmed!$I$45,($G$4-Lähteandmed!$H$45*(Kraadpäevad!$G$4-Kraadpäevad!C5876)),Lähteandmed!$I$45)</f>
        <v/>
      </c>
      <c r="N5876" s="114">
        <f>IFERROR(($G$4-M5876)/($G$4-C5876),Lähteandmed!$H$45)</f>
        <v>0</v>
      </c>
      <c r="O5876" s="276">
        <f t="shared" si="183"/>
        <v>15.7</v>
      </c>
      <c r="P5876" s="276">
        <f>IF(O5876&lt;($G$6-1),Lähteandmed!$E$45*1.2*1.005*(($G$6-1)-O5876),0)</f>
        <v>2.2783269600000011</v>
      </c>
    </row>
    <row r="5877" spans="2:16">
      <c r="B5877" s="113">
        <v>5873</v>
      </c>
      <c r="C5877" s="113">
        <v>15.9</v>
      </c>
      <c r="D5877" s="276" t="str">
        <f t="shared" si="182"/>
        <v>0</v>
      </c>
      <c r="L5877" s="114">
        <f>IF(C5877&lt;$G$6,Lähteandmed!$E$45*1.2*1.005*($G$6-O5877),0)</f>
        <v>3.680374319999999</v>
      </c>
      <c r="M5877" s="276" t="str">
        <f>IF(($G$4-Lähteandmed!$H$45*(Kraadpäevad!$G$4-Kraadpäevad!C5877))&gt;Lähteandmed!$I$45,($G$4-Lähteandmed!$H$45*(Kraadpäevad!$G$4-Kraadpäevad!C5877)),Lähteandmed!$I$45)</f>
        <v/>
      </c>
      <c r="N5877" s="114">
        <f>IFERROR(($G$4-M5877)/($G$4-C5877),Lähteandmed!$H$45)</f>
        <v>0</v>
      </c>
      <c r="O5877" s="276">
        <f t="shared" si="183"/>
        <v>15.9</v>
      </c>
      <c r="P5877" s="276">
        <f>IF(O5877&lt;($G$6-1),Lähteandmed!$E$45*1.2*1.005*(($G$6-1)-O5877),0)</f>
        <v>1.9278151199999993</v>
      </c>
    </row>
    <row r="5878" spans="2:16">
      <c r="B5878" s="113">
        <v>5874</v>
      </c>
      <c r="C5878" s="113">
        <v>16</v>
      </c>
      <c r="D5878" s="276" t="str">
        <f t="shared" si="182"/>
        <v>0</v>
      </c>
      <c r="L5878" s="114">
        <f>IF(C5878&lt;$G$6,Lähteandmed!$E$45*1.2*1.005*($G$6-O5878),0)</f>
        <v>3.5051183999999997</v>
      </c>
      <c r="M5878" s="276" t="str">
        <f>IF(($G$4-Lähteandmed!$H$45*(Kraadpäevad!$G$4-Kraadpäevad!C5878))&gt;Lähteandmed!$I$45,($G$4-Lähteandmed!$H$45*(Kraadpäevad!$G$4-Kraadpäevad!C5878)),Lähteandmed!$I$45)</f>
        <v/>
      </c>
      <c r="N5878" s="114">
        <f>IFERROR(($G$4-M5878)/($G$4-C5878),Lähteandmed!$H$45)</f>
        <v>0</v>
      </c>
      <c r="O5878" s="276">
        <f t="shared" si="183"/>
        <v>16</v>
      </c>
      <c r="P5878" s="276">
        <f>IF(O5878&lt;($G$6-1),Lähteandmed!$E$45*1.2*1.005*(($G$6-1)-O5878),0)</f>
        <v>1.7525591999999999</v>
      </c>
    </row>
    <row r="5879" spans="2:16">
      <c r="B5879" s="113">
        <v>5875</v>
      </c>
      <c r="C5879" s="113">
        <v>14.7</v>
      </c>
      <c r="D5879" s="276" t="str">
        <f t="shared" si="182"/>
        <v>0</v>
      </c>
      <c r="L5879" s="114">
        <f>IF(C5879&lt;$G$6,Lähteandmed!$E$45*1.2*1.005*($G$6-O5879),0)</f>
        <v>5.7834453600000009</v>
      </c>
      <c r="M5879" s="276" t="str">
        <f>IF(($G$4-Lähteandmed!$H$45*(Kraadpäevad!$G$4-Kraadpäevad!C5879))&gt;Lähteandmed!$I$45,($G$4-Lähteandmed!$H$45*(Kraadpäevad!$G$4-Kraadpäevad!C5879)),Lähteandmed!$I$45)</f>
        <v/>
      </c>
      <c r="N5879" s="114">
        <f>IFERROR(($G$4-M5879)/($G$4-C5879),Lähteandmed!$H$45)</f>
        <v>0</v>
      </c>
      <c r="O5879" s="276">
        <f t="shared" si="183"/>
        <v>14.7</v>
      </c>
      <c r="P5879" s="276">
        <f>IF(O5879&lt;($G$6-1),Lähteandmed!$E$45*1.2*1.005*(($G$6-1)-O5879),0)</f>
        <v>4.0308861600000006</v>
      </c>
    </row>
    <row r="5880" spans="2:16">
      <c r="B5880" s="113">
        <v>5876</v>
      </c>
      <c r="C5880" s="113">
        <v>13.4</v>
      </c>
      <c r="D5880" s="276" t="str">
        <f t="shared" si="182"/>
        <v>0</v>
      </c>
      <c r="L5880" s="114">
        <f>IF(C5880&lt;$G$6,Lähteandmed!$E$45*1.2*1.005*($G$6-O5880),0)</f>
        <v>8.0617723199999993</v>
      </c>
      <c r="M5880" s="276" t="str">
        <f>IF(($G$4-Lähteandmed!$H$45*(Kraadpäevad!$G$4-Kraadpäevad!C5880))&gt;Lähteandmed!$I$45,($G$4-Lähteandmed!$H$45*(Kraadpäevad!$G$4-Kraadpäevad!C5880)),Lähteandmed!$I$45)</f>
        <v/>
      </c>
      <c r="N5880" s="114">
        <f>IFERROR(($G$4-M5880)/($G$4-C5880),Lähteandmed!$H$45)</f>
        <v>0</v>
      </c>
      <c r="O5880" s="276">
        <f t="shared" si="183"/>
        <v>13.4</v>
      </c>
      <c r="P5880" s="276">
        <f>IF(O5880&lt;($G$6-1),Lähteandmed!$E$45*1.2*1.005*(($G$6-1)-O5880),0)</f>
        <v>6.309213119999999</v>
      </c>
    </row>
    <row r="5881" spans="2:16">
      <c r="B5881" s="113">
        <v>5877</v>
      </c>
      <c r="C5881" s="113">
        <v>12.1</v>
      </c>
      <c r="D5881" s="276" t="str">
        <f t="shared" si="182"/>
        <v>0</v>
      </c>
      <c r="L5881" s="114">
        <f>IF(C5881&lt;$G$6,Lähteandmed!$E$45*1.2*1.005*($G$6-O5881),0)</f>
        <v>10.34009928</v>
      </c>
      <c r="M5881" s="276" t="str">
        <f>IF(($G$4-Lähteandmed!$H$45*(Kraadpäevad!$G$4-Kraadpäevad!C5881))&gt;Lähteandmed!$I$45,($G$4-Lähteandmed!$H$45*(Kraadpäevad!$G$4-Kraadpäevad!C5881)),Lähteandmed!$I$45)</f>
        <v/>
      </c>
      <c r="N5881" s="114">
        <f>IFERROR(($G$4-M5881)/($G$4-C5881),Lähteandmed!$H$45)</f>
        <v>0</v>
      </c>
      <c r="O5881" s="276">
        <f t="shared" si="183"/>
        <v>12.1</v>
      </c>
      <c r="P5881" s="276">
        <f>IF(O5881&lt;($G$6-1),Lähteandmed!$E$45*1.2*1.005*(($G$6-1)-O5881),0)</f>
        <v>8.5875400800000001</v>
      </c>
    </row>
    <row r="5882" spans="2:16">
      <c r="B5882" s="113">
        <v>5878</v>
      </c>
      <c r="C5882" s="113">
        <v>11.9</v>
      </c>
      <c r="D5882" s="276" t="str">
        <f t="shared" si="182"/>
        <v>0</v>
      </c>
      <c r="L5882" s="114">
        <f>IF(C5882&lt;$G$6,Lähteandmed!$E$45*1.2*1.005*($G$6-O5882),0)</f>
        <v>10.690611119999998</v>
      </c>
      <c r="M5882" s="276" t="str">
        <f>IF(($G$4-Lähteandmed!$H$45*(Kraadpäevad!$G$4-Kraadpäevad!C5882))&gt;Lähteandmed!$I$45,($G$4-Lähteandmed!$H$45*(Kraadpäevad!$G$4-Kraadpäevad!C5882)),Lähteandmed!$I$45)</f>
        <v/>
      </c>
      <c r="N5882" s="114">
        <f>IFERROR(($G$4-M5882)/($G$4-C5882),Lähteandmed!$H$45)</f>
        <v>0</v>
      </c>
      <c r="O5882" s="276">
        <f t="shared" si="183"/>
        <v>11.9</v>
      </c>
      <c r="P5882" s="276">
        <f>IF(O5882&lt;($G$6-1),Lähteandmed!$E$45*1.2*1.005*(($G$6-1)-O5882),0)</f>
        <v>8.9380519199999995</v>
      </c>
    </row>
    <row r="5883" spans="2:16">
      <c r="B5883" s="113">
        <v>5879</v>
      </c>
      <c r="C5883" s="113">
        <v>11.6</v>
      </c>
      <c r="D5883" s="276" t="str">
        <f t="shared" si="182"/>
        <v>0</v>
      </c>
      <c r="L5883" s="114">
        <f>IF(C5883&lt;$G$6,Lähteandmed!$E$45*1.2*1.005*($G$6-O5883),0)</f>
        <v>11.216378880000001</v>
      </c>
      <c r="M5883" s="276" t="str">
        <f>IF(($G$4-Lähteandmed!$H$45*(Kraadpäevad!$G$4-Kraadpäevad!C5883))&gt;Lähteandmed!$I$45,($G$4-Lähteandmed!$H$45*(Kraadpäevad!$G$4-Kraadpäevad!C5883)),Lähteandmed!$I$45)</f>
        <v/>
      </c>
      <c r="N5883" s="114">
        <f>IFERROR(($G$4-M5883)/($G$4-C5883),Lähteandmed!$H$45)</f>
        <v>0</v>
      </c>
      <c r="O5883" s="276">
        <f t="shared" si="183"/>
        <v>11.6</v>
      </c>
      <c r="P5883" s="276">
        <f>IF(O5883&lt;($G$6-1),Lähteandmed!$E$45*1.2*1.005*(($G$6-1)-O5883),0)</f>
        <v>9.4638196800000003</v>
      </c>
    </row>
    <row r="5884" spans="2:16">
      <c r="B5884" s="113">
        <v>5880</v>
      </c>
      <c r="C5884" s="113">
        <v>11.4</v>
      </c>
      <c r="D5884" s="276" t="str">
        <f t="shared" si="182"/>
        <v>0</v>
      </c>
      <c r="L5884" s="114">
        <f>IF(C5884&lt;$G$6,Lähteandmed!$E$45*1.2*1.005*($G$6-O5884),0)</f>
        <v>11.566890719999998</v>
      </c>
      <c r="M5884" s="276" t="str">
        <f>IF(($G$4-Lähteandmed!$H$45*(Kraadpäevad!$G$4-Kraadpäevad!C5884))&gt;Lähteandmed!$I$45,($G$4-Lähteandmed!$H$45*(Kraadpäevad!$G$4-Kraadpäevad!C5884)),Lähteandmed!$I$45)</f>
        <v/>
      </c>
      <c r="N5884" s="114">
        <f>IFERROR(($G$4-M5884)/($G$4-C5884),Lähteandmed!$H$45)</f>
        <v>0</v>
      </c>
      <c r="O5884" s="276">
        <f t="shared" si="183"/>
        <v>11.4</v>
      </c>
      <c r="P5884" s="276">
        <f>IF(O5884&lt;($G$6-1),Lähteandmed!$E$45*1.2*1.005*(($G$6-1)-O5884),0)</f>
        <v>9.8143315199999979</v>
      </c>
    </row>
    <row r="5885" spans="2:16">
      <c r="B5885" s="113">
        <v>5881</v>
      </c>
      <c r="C5885" s="113">
        <v>10.8</v>
      </c>
      <c r="D5885" s="276" t="str">
        <f t="shared" si="182"/>
        <v>0</v>
      </c>
      <c r="L5885" s="114">
        <f>IF(C5885&lt;$G$6,Lähteandmed!$E$45*1.2*1.005*($G$6-O5885),0)</f>
        <v>12.618426239999998</v>
      </c>
      <c r="M5885" s="276" t="str">
        <f>IF(($G$4-Lähteandmed!$H$45*(Kraadpäevad!$G$4-Kraadpäevad!C5885))&gt;Lähteandmed!$I$45,($G$4-Lähteandmed!$H$45*(Kraadpäevad!$G$4-Kraadpäevad!C5885)),Lähteandmed!$I$45)</f>
        <v/>
      </c>
      <c r="N5885" s="114">
        <f>IFERROR(($G$4-M5885)/($G$4-C5885),Lähteandmed!$H$45)</f>
        <v>0</v>
      </c>
      <c r="O5885" s="276">
        <f t="shared" si="183"/>
        <v>10.8</v>
      </c>
      <c r="P5885" s="276">
        <f>IF(O5885&lt;($G$6-1),Lähteandmed!$E$45*1.2*1.005*(($G$6-1)-O5885),0)</f>
        <v>10.865867039999998</v>
      </c>
    </row>
    <row r="5886" spans="2:16">
      <c r="B5886" s="113">
        <v>5882</v>
      </c>
      <c r="C5886" s="113">
        <v>10.199999999999999</v>
      </c>
      <c r="D5886" s="276" t="str">
        <f t="shared" si="182"/>
        <v>0</v>
      </c>
      <c r="L5886" s="114">
        <f>IF(C5886&lt;$G$6,Lähteandmed!$E$45*1.2*1.005*($G$6-O5886),0)</f>
        <v>13.66996176</v>
      </c>
      <c r="M5886" s="276" t="str">
        <f>IF(($G$4-Lähteandmed!$H$45*(Kraadpäevad!$G$4-Kraadpäevad!C5886))&gt;Lähteandmed!$I$45,($G$4-Lähteandmed!$H$45*(Kraadpäevad!$G$4-Kraadpäevad!C5886)),Lähteandmed!$I$45)</f>
        <v/>
      </c>
      <c r="N5886" s="114">
        <f>IFERROR(($G$4-M5886)/($G$4-C5886),Lähteandmed!$H$45)</f>
        <v>0</v>
      </c>
      <c r="O5886" s="276">
        <f t="shared" si="183"/>
        <v>10.199999999999999</v>
      </c>
      <c r="P5886" s="276">
        <f>IF(O5886&lt;($G$6-1),Lähteandmed!$E$45*1.2*1.005*(($G$6-1)-O5886),0)</f>
        <v>11.917402560000001</v>
      </c>
    </row>
    <row r="5887" spans="2:16">
      <c r="B5887" s="113">
        <v>5883</v>
      </c>
      <c r="C5887" s="113">
        <v>9.6</v>
      </c>
      <c r="D5887" s="276">
        <f t="shared" si="182"/>
        <v>0.38879749586557999</v>
      </c>
      <c r="L5887" s="114">
        <f>IF(C5887&lt;$G$6,Lähteandmed!$E$45*1.2*1.005*($G$6-O5887),0)</f>
        <v>14.721497279999999</v>
      </c>
      <c r="M5887" s="276" t="str">
        <f>IF(($G$4-Lähteandmed!$H$45*(Kraadpäevad!$G$4-Kraadpäevad!C5887))&gt;Lähteandmed!$I$45,($G$4-Lähteandmed!$H$45*(Kraadpäevad!$G$4-Kraadpäevad!C5887)),Lähteandmed!$I$45)</f>
        <v/>
      </c>
      <c r="N5887" s="114">
        <f>IFERROR(($G$4-M5887)/($G$4-C5887),Lähteandmed!$H$45)</f>
        <v>0</v>
      </c>
      <c r="O5887" s="276">
        <f t="shared" si="183"/>
        <v>9.6</v>
      </c>
      <c r="P5887" s="276">
        <f>IF(O5887&lt;($G$6-1),Lähteandmed!$E$45*1.2*1.005*(($G$6-1)-O5887),0)</f>
        <v>12.968938079999999</v>
      </c>
    </row>
    <row r="5888" spans="2:16">
      <c r="B5888" s="113">
        <v>5884</v>
      </c>
      <c r="C5888" s="113">
        <v>9.3000000000000007</v>
      </c>
      <c r="D5888" s="276">
        <f t="shared" si="182"/>
        <v>0.68879749586557892</v>
      </c>
      <c r="L5888" s="114">
        <f>IF(C5888&lt;$G$6,Lähteandmed!$E$45*1.2*1.005*($G$6-O5888),0)</f>
        <v>15.247265039999998</v>
      </c>
      <c r="M5888" s="276" t="str">
        <f>IF(($G$4-Lähteandmed!$H$45*(Kraadpäevad!$G$4-Kraadpäevad!C5888))&gt;Lähteandmed!$I$45,($G$4-Lähteandmed!$H$45*(Kraadpäevad!$G$4-Kraadpäevad!C5888)),Lähteandmed!$I$45)</f>
        <v/>
      </c>
      <c r="N5888" s="114">
        <f>IFERROR(($G$4-M5888)/($G$4-C5888),Lähteandmed!$H$45)</f>
        <v>0</v>
      </c>
      <c r="O5888" s="276">
        <f t="shared" si="183"/>
        <v>9.3000000000000007</v>
      </c>
      <c r="P5888" s="276">
        <f>IF(O5888&lt;($G$6-1),Lähteandmed!$E$45*1.2*1.005*(($G$6-1)-O5888),0)</f>
        <v>13.494705839999998</v>
      </c>
    </row>
    <row r="5889" spans="2:16">
      <c r="B5889" s="113">
        <v>5885</v>
      </c>
      <c r="C5889" s="113">
        <v>9.1</v>
      </c>
      <c r="D5889" s="276">
        <f t="shared" si="182"/>
        <v>0.88879749586557999</v>
      </c>
      <c r="L5889" s="114">
        <f>IF(C5889&lt;$G$6,Lähteandmed!$E$45*1.2*1.005*($G$6-O5889),0)</f>
        <v>15.59777688</v>
      </c>
      <c r="M5889" s="276" t="str">
        <f>IF(($G$4-Lähteandmed!$H$45*(Kraadpäevad!$G$4-Kraadpäevad!C5889))&gt;Lähteandmed!$I$45,($G$4-Lähteandmed!$H$45*(Kraadpäevad!$G$4-Kraadpäevad!C5889)),Lähteandmed!$I$45)</f>
        <v/>
      </c>
      <c r="N5889" s="114">
        <f>IFERROR(($G$4-M5889)/($G$4-C5889),Lähteandmed!$H$45)</f>
        <v>0</v>
      </c>
      <c r="O5889" s="276">
        <f t="shared" si="183"/>
        <v>9.1</v>
      </c>
      <c r="P5889" s="276">
        <f>IF(O5889&lt;($G$6-1),Lähteandmed!$E$45*1.2*1.005*(($G$6-1)-O5889),0)</f>
        <v>13.845217679999999</v>
      </c>
    </row>
    <row r="5890" spans="2:16">
      <c r="B5890" s="113">
        <v>5886</v>
      </c>
      <c r="C5890" s="113">
        <v>8.8000000000000007</v>
      </c>
      <c r="D5890" s="276">
        <f t="shared" si="182"/>
        <v>1.1887974958655789</v>
      </c>
      <c r="L5890" s="114">
        <f>IF(C5890&lt;$G$6,Lähteandmed!$E$45*1.2*1.005*($G$6-O5890),0)</f>
        <v>16.123544639999999</v>
      </c>
      <c r="M5890" s="276" t="str">
        <f>IF(($G$4-Lähteandmed!$H$45*(Kraadpäevad!$G$4-Kraadpäevad!C5890))&gt;Lähteandmed!$I$45,($G$4-Lähteandmed!$H$45*(Kraadpäevad!$G$4-Kraadpäevad!C5890)),Lähteandmed!$I$45)</f>
        <v/>
      </c>
      <c r="N5890" s="114">
        <f>IFERROR(($G$4-M5890)/($G$4-C5890),Lähteandmed!$H$45)</f>
        <v>0</v>
      </c>
      <c r="O5890" s="276">
        <f t="shared" si="183"/>
        <v>8.8000000000000007</v>
      </c>
      <c r="P5890" s="276">
        <f>IF(O5890&lt;($G$6-1),Lähteandmed!$E$45*1.2*1.005*(($G$6-1)-O5890),0)</f>
        <v>14.370985439999998</v>
      </c>
    </row>
    <row r="5891" spans="2:16">
      <c r="B5891" s="113">
        <v>5887</v>
      </c>
      <c r="C5891" s="113">
        <v>9.6</v>
      </c>
      <c r="D5891" s="276">
        <f t="shared" si="182"/>
        <v>0.38879749586557999</v>
      </c>
      <c r="L5891" s="114">
        <f>IF(C5891&lt;$G$6,Lähteandmed!$E$45*1.2*1.005*($G$6-O5891),0)</f>
        <v>14.721497279999999</v>
      </c>
      <c r="M5891" s="276" t="str">
        <f>IF(($G$4-Lähteandmed!$H$45*(Kraadpäevad!$G$4-Kraadpäevad!C5891))&gt;Lähteandmed!$I$45,($G$4-Lähteandmed!$H$45*(Kraadpäevad!$G$4-Kraadpäevad!C5891)),Lähteandmed!$I$45)</f>
        <v/>
      </c>
      <c r="N5891" s="114">
        <f>IFERROR(($G$4-M5891)/($G$4-C5891),Lähteandmed!$H$45)</f>
        <v>0</v>
      </c>
      <c r="O5891" s="276">
        <f t="shared" si="183"/>
        <v>9.6</v>
      </c>
      <c r="P5891" s="276">
        <f>IF(O5891&lt;($G$6-1),Lähteandmed!$E$45*1.2*1.005*(($G$6-1)-O5891),0)</f>
        <v>12.968938079999999</v>
      </c>
    </row>
    <row r="5892" spans="2:16">
      <c r="B5892" s="113">
        <v>5888</v>
      </c>
      <c r="C5892" s="113">
        <v>10.5</v>
      </c>
      <c r="D5892" s="276" t="str">
        <f t="shared" ref="D5892:D5955" si="184">IFERROR(IF($G$5-C5892&gt;0,$G$5-C5892,"0"),0)</f>
        <v>0</v>
      </c>
      <c r="L5892" s="114">
        <f>IF(C5892&lt;$G$6,Lähteandmed!$E$45*1.2*1.005*($G$6-O5892),0)</f>
        <v>13.144193999999999</v>
      </c>
      <c r="M5892" s="276" t="str">
        <f>IF(($G$4-Lähteandmed!$H$45*(Kraadpäevad!$G$4-Kraadpäevad!C5892))&gt;Lähteandmed!$I$45,($G$4-Lähteandmed!$H$45*(Kraadpäevad!$G$4-Kraadpäevad!C5892)),Lähteandmed!$I$45)</f>
        <v/>
      </c>
      <c r="N5892" s="114">
        <f>IFERROR(($G$4-M5892)/($G$4-C5892),Lähteandmed!$H$45)</f>
        <v>0</v>
      </c>
      <c r="O5892" s="276">
        <f t="shared" ref="O5892:O5955" si="185">N5892*($G$4-C5892)+C5892</f>
        <v>10.5</v>
      </c>
      <c r="P5892" s="276">
        <f>IF(O5892&lt;($G$6-1),Lähteandmed!$E$45*1.2*1.005*(($G$6-1)-O5892),0)</f>
        <v>11.391634799999999</v>
      </c>
    </row>
    <row r="5893" spans="2:16">
      <c r="B5893" s="113">
        <v>5889</v>
      </c>
      <c r="C5893" s="113">
        <v>11.3</v>
      </c>
      <c r="D5893" s="276" t="str">
        <f t="shared" si="184"/>
        <v>0</v>
      </c>
      <c r="L5893" s="114">
        <f>IF(C5893&lt;$G$6,Lähteandmed!$E$45*1.2*1.005*($G$6-O5893),0)</f>
        <v>11.742146639999998</v>
      </c>
      <c r="M5893" s="276" t="str">
        <f>IF(($G$4-Lähteandmed!$H$45*(Kraadpäevad!$G$4-Kraadpäevad!C5893))&gt;Lähteandmed!$I$45,($G$4-Lähteandmed!$H$45*(Kraadpäevad!$G$4-Kraadpäevad!C5893)),Lähteandmed!$I$45)</f>
        <v/>
      </c>
      <c r="N5893" s="114">
        <f>IFERROR(($G$4-M5893)/($G$4-C5893),Lähteandmed!$H$45)</f>
        <v>0</v>
      </c>
      <c r="O5893" s="276">
        <f t="shared" si="185"/>
        <v>11.3</v>
      </c>
      <c r="P5893" s="276">
        <f>IF(O5893&lt;($G$6-1),Lähteandmed!$E$45*1.2*1.005*(($G$6-1)-O5893),0)</f>
        <v>9.9895874399999975</v>
      </c>
    </row>
    <row r="5894" spans="2:16">
      <c r="B5894" s="113">
        <v>5890</v>
      </c>
      <c r="C5894" s="113">
        <v>12.5</v>
      </c>
      <c r="D5894" s="276" t="str">
        <f t="shared" si="184"/>
        <v>0</v>
      </c>
      <c r="L5894" s="114">
        <f>IF(C5894&lt;$G$6,Lähteandmed!$E$45*1.2*1.005*($G$6-O5894),0)</f>
        <v>9.6390756</v>
      </c>
      <c r="M5894" s="276" t="str">
        <f>IF(($G$4-Lähteandmed!$H$45*(Kraadpäevad!$G$4-Kraadpäevad!C5894))&gt;Lähteandmed!$I$45,($G$4-Lähteandmed!$H$45*(Kraadpäevad!$G$4-Kraadpäevad!C5894)),Lähteandmed!$I$45)</f>
        <v/>
      </c>
      <c r="N5894" s="114">
        <f>IFERROR(($G$4-M5894)/($G$4-C5894),Lähteandmed!$H$45)</f>
        <v>0</v>
      </c>
      <c r="O5894" s="276">
        <f t="shared" si="185"/>
        <v>12.5</v>
      </c>
      <c r="P5894" s="276">
        <f>IF(O5894&lt;($G$6-1),Lähteandmed!$E$45*1.2*1.005*(($G$6-1)-O5894),0)</f>
        <v>7.8865163999999996</v>
      </c>
    </row>
    <row r="5895" spans="2:16">
      <c r="B5895" s="113">
        <v>5891</v>
      </c>
      <c r="C5895" s="113">
        <v>13.7</v>
      </c>
      <c r="D5895" s="276" t="str">
        <f t="shared" si="184"/>
        <v>0</v>
      </c>
      <c r="L5895" s="114">
        <f>IF(C5895&lt;$G$6,Lähteandmed!$E$45*1.2*1.005*($G$6-O5895),0)</f>
        <v>7.5360045600000003</v>
      </c>
      <c r="M5895" s="276" t="str">
        <f>IF(($G$4-Lähteandmed!$H$45*(Kraadpäevad!$G$4-Kraadpäevad!C5895))&gt;Lähteandmed!$I$45,($G$4-Lähteandmed!$H$45*(Kraadpäevad!$G$4-Kraadpäevad!C5895)),Lähteandmed!$I$45)</f>
        <v/>
      </c>
      <c r="N5895" s="114">
        <f>IFERROR(($G$4-M5895)/($G$4-C5895),Lähteandmed!$H$45)</f>
        <v>0</v>
      </c>
      <c r="O5895" s="276">
        <f t="shared" si="185"/>
        <v>13.7</v>
      </c>
      <c r="P5895" s="276">
        <f>IF(O5895&lt;($G$6-1),Lähteandmed!$E$45*1.2*1.005*(($G$6-1)-O5895),0)</f>
        <v>5.7834453600000009</v>
      </c>
    </row>
    <row r="5896" spans="2:16">
      <c r="B5896" s="113">
        <v>5892</v>
      </c>
      <c r="C5896" s="113">
        <v>14.9</v>
      </c>
      <c r="D5896" s="276" t="str">
        <f t="shared" si="184"/>
        <v>0</v>
      </c>
      <c r="L5896" s="114">
        <f>IF(C5896&lt;$G$6,Lähteandmed!$E$45*1.2*1.005*($G$6-O5896),0)</f>
        <v>5.4329335199999989</v>
      </c>
      <c r="M5896" s="276" t="str">
        <f>IF(($G$4-Lähteandmed!$H$45*(Kraadpäevad!$G$4-Kraadpäevad!C5896))&gt;Lähteandmed!$I$45,($G$4-Lähteandmed!$H$45*(Kraadpäevad!$G$4-Kraadpäevad!C5896)),Lähteandmed!$I$45)</f>
        <v/>
      </c>
      <c r="N5896" s="114">
        <f>IFERROR(($G$4-M5896)/($G$4-C5896),Lähteandmed!$H$45)</f>
        <v>0</v>
      </c>
      <c r="O5896" s="276">
        <f t="shared" si="185"/>
        <v>14.9</v>
      </c>
      <c r="P5896" s="276">
        <f>IF(O5896&lt;($G$6-1),Lähteandmed!$E$45*1.2*1.005*(($G$6-1)-O5896),0)</f>
        <v>3.680374319999999</v>
      </c>
    </row>
    <row r="5897" spans="2:16">
      <c r="B5897" s="113">
        <v>5893</v>
      </c>
      <c r="C5897" s="113">
        <v>13.4</v>
      </c>
      <c r="D5897" s="276" t="str">
        <f t="shared" si="184"/>
        <v>0</v>
      </c>
      <c r="L5897" s="114">
        <f>IF(C5897&lt;$G$6,Lähteandmed!$E$45*1.2*1.005*($G$6-O5897),0)</f>
        <v>8.0617723199999993</v>
      </c>
      <c r="M5897" s="276" t="str">
        <f>IF(($G$4-Lähteandmed!$H$45*(Kraadpäevad!$G$4-Kraadpäevad!C5897))&gt;Lähteandmed!$I$45,($G$4-Lähteandmed!$H$45*(Kraadpäevad!$G$4-Kraadpäevad!C5897)),Lähteandmed!$I$45)</f>
        <v/>
      </c>
      <c r="N5897" s="114">
        <f>IFERROR(($G$4-M5897)/($G$4-C5897),Lähteandmed!$H$45)</f>
        <v>0</v>
      </c>
      <c r="O5897" s="276">
        <f t="shared" si="185"/>
        <v>13.4</v>
      </c>
      <c r="P5897" s="276">
        <f>IF(O5897&lt;($G$6-1),Lähteandmed!$E$45*1.2*1.005*(($G$6-1)-O5897),0)</f>
        <v>6.309213119999999</v>
      </c>
    </row>
    <row r="5898" spans="2:16">
      <c r="B5898" s="113">
        <v>5894</v>
      </c>
      <c r="C5898" s="113">
        <v>11.8</v>
      </c>
      <c r="D5898" s="276" t="str">
        <f t="shared" si="184"/>
        <v>0</v>
      </c>
      <c r="L5898" s="114">
        <f>IF(C5898&lt;$G$6,Lähteandmed!$E$45*1.2*1.005*($G$6-O5898),0)</f>
        <v>10.865867039999998</v>
      </c>
      <c r="M5898" s="276" t="str">
        <f>IF(($G$4-Lähteandmed!$H$45*(Kraadpäevad!$G$4-Kraadpäevad!C5898))&gt;Lähteandmed!$I$45,($G$4-Lähteandmed!$H$45*(Kraadpäevad!$G$4-Kraadpäevad!C5898)),Lähteandmed!$I$45)</f>
        <v/>
      </c>
      <c r="N5898" s="114">
        <f>IFERROR(($G$4-M5898)/($G$4-C5898),Lähteandmed!$H$45)</f>
        <v>0</v>
      </c>
      <c r="O5898" s="276">
        <f t="shared" si="185"/>
        <v>11.8</v>
      </c>
      <c r="P5898" s="276">
        <f>IF(O5898&lt;($G$6-1),Lähteandmed!$E$45*1.2*1.005*(($G$6-1)-O5898),0)</f>
        <v>9.1133078399999974</v>
      </c>
    </row>
    <row r="5899" spans="2:16">
      <c r="B5899" s="113">
        <v>5895</v>
      </c>
      <c r="C5899" s="113">
        <v>10.3</v>
      </c>
      <c r="D5899" s="276" t="str">
        <f t="shared" si="184"/>
        <v>0</v>
      </c>
      <c r="L5899" s="114">
        <f>IF(C5899&lt;$G$6,Lähteandmed!$E$45*1.2*1.005*($G$6-O5899),0)</f>
        <v>13.494705839999998</v>
      </c>
      <c r="M5899" s="276" t="str">
        <f>IF(($G$4-Lähteandmed!$H$45*(Kraadpäevad!$G$4-Kraadpäevad!C5899))&gt;Lähteandmed!$I$45,($G$4-Lähteandmed!$H$45*(Kraadpäevad!$G$4-Kraadpäevad!C5899)),Lähteandmed!$I$45)</f>
        <v/>
      </c>
      <c r="N5899" s="114">
        <f>IFERROR(($G$4-M5899)/($G$4-C5899),Lähteandmed!$H$45)</f>
        <v>0</v>
      </c>
      <c r="O5899" s="276">
        <f t="shared" si="185"/>
        <v>10.3</v>
      </c>
      <c r="P5899" s="276">
        <f>IF(O5899&lt;($G$6-1),Lähteandmed!$E$45*1.2*1.005*(($G$6-1)-O5899),0)</f>
        <v>11.742146639999998</v>
      </c>
    </row>
    <row r="5900" spans="2:16">
      <c r="B5900" s="113">
        <v>5896</v>
      </c>
      <c r="C5900" s="113">
        <v>10.199999999999999</v>
      </c>
      <c r="D5900" s="276" t="str">
        <f t="shared" si="184"/>
        <v>0</v>
      </c>
      <c r="L5900" s="114">
        <f>IF(C5900&lt;$G$6,Lähteandmed!$E$45*1.2*1.005*($G$6-O5900),0)</f>
        <v>13.66996176</v>
      </c>
      <c r="M5900" s="276" t="str">
        <f>IF(($G$4-Lähteandmed!$H$45*(Kraadpäevad!$G$4-Kraadpäevad!C5900))&gt;Lähteandmed!$I$45,($G$4-Lähteandmed!$H$45*(Kraadpäevad!$G$4-Kraadpäevad!C5900)),Lähteandmed!$I$45)</f>
        <v/>
      </c>
      <c r="N5900" s="114">
        <f>IFERROR(($G$4-M5900)/($G$4-C5900),Lähteandmed!$H$45)</f>
        <v>0</v>
      </c>
      <c r="O5900" s="276">
        <f t="shared" si="185"/>
        <v>10.199999999999999</v>
      </c>
      <c r="P5900" s="276">
        <f>IF(O5900&lt;($G$6-1),Lähteandmed!$E$45*1.2*1.005*(($G$6-1)-O5900),0)</f>
        <v>11.917402560000001</v>
      </c>
    </row>
    <row r="5901" spans="2:16">
      <c r="B5901" s="113">
        <v>5897</v>
      </c>
      <c r="C5901" s="113">
        <v>10</v>
      </c>
      <c r="D5901" s="276" t="str">
        <f t="shared" si="184"/>
        <v>0</v>
      </c>
      <c r="L5901" s="114">
        <f>IF(C5901&lt;$G$6,Lähteandmed!$E$45*1.2*1.005*($G$6-O5901),0)</f>
        <v>14.020473599999999</v>
      </c>
      <c r="M5901" s="276" t="str">
        <f>IF(($G$4-Lähteandmed!$H$45*(Kraadpäevad!$G$4-Kraadpäevad!C5901))&gt;Lähteandmed!$I$45,($G$4-Lähteandmed!$H$45*(Kraadpäevad!$G$4-Kraadpäevad!C5901)),Lähteandmed!$I$45)</f>
        <v/>
      </c>
      <c r="N5901" s="114">
        <f>IFERROR(($G$4-M5901)/($G$4-C5901),Lähteandmed!$H$45)</f>
        <v>0</v>
      </c>
      <c r="O5901" s="276">
        <f t="shared" si="185"/>
        <v>10</v>
      </c>
      <c r="P5901" s="276">
        <f>IF(O5901&lt;($G$6-1),Lähteandmed!$E$45*1.2*1.005*(($G$6-1)-O5901),0)</f>
        <v>12.267914399999999</v>
      </c>
    </row>
    <row r="5902" spans="2:16">
      <c r="B5902" s="113">
        <v>5898</v>
      </c>
      <c r="C5902" s="113">
        <v>9.9</v>
      </c>
      <c r="D5902" s="276">
        <f t="shared" si="184"/>
        <v>8.8797495865579279E-2</v>
      </c>
      <c r="L5902" s="114">
        <f>IF(C5902&lt;$G$6,Lähteandmed!$E$45*1.2*1.005*($G$6-O5902),0)</f>
        <v>14.195729519999999</v>
      </c>
      <c r="M5902" s="276" t="str">
        <f>IF(($G$4-Lähteandmed!$H$45*(Kraadpäevad!$G$4-Kraadpäevad!C5902))&gt;Lähteandmed!$I$45,($G$4-Lähteandmed!$H$45*(Kraadpäevad!$G$4-Kraadpäevad!C5902)),Lähteandmed!$I$45)</f>
        <v/>
      </c>
      <c r="N5902" s="114">
        <f>IFERROR(($G$4-M5902)/($G$4-C5902),Lähteandmed!$H$45)</f>
        <v>0</v>
      </c>
      <c r="O5902" s="276">
        <f t="shared" si="185"/>
        <v>9.9</v>
      </c>
      <c r="P5902" s="276">
        <f>IF(O5902&lt;($G$6-1),Lähteandmed!$E$45*1.2*1.005*(($G$6-1)-O5902),0)</f>
        <v>12.443170319999998</v>
      </c>
    </row>
    <row r="5903" spans="2:16">
      <c r="B5903" s="113">
        <v>5899</v>
      </c>
      <c r="C5903" s="113">
        <v>9.3000000000000007</v>
      </c>
      <c r="D5903" s="276">
        <f t="shared" si="184"/>
        <v>0.68879749586557892</v>
      </c>
      <c r="L5903" s="114">
        <f>IF(C5903&lt;$G$6,Lähteandmed!$E$45*1.2*1.005*($G$6-O5903),0)</f>
        <v>15.247265039999998</v>
      </c>
      <c r="M5903" s="276" t="str">
        <f>IF(($G$4-Lähteandmed!$H$45*(Kraadpäevad!$G$4-Kraadpäevad!C5903))&gt;Lähteandmed!$I$45,($G$4-Lähteandmed!$H$45*(Kraadpäevad!$G$4-Kraadpäevad!C5903)),Lähteandmed!$I$45)</f>
        <v/>
      </c>
      <c r="N5903" s="114">
        <f>IFERROR(($G$4-M5903)/($G$4-C5903),Lähteandmed!$H$45)</f>
        <v>0</v>
      </c>
      <c r="O5903" s="276">
        <f t="shared" si="185"/>
        <v>9.3000000000000007</v>
      </c>
      <c r="P5903" s="276">
        <f>IF(O5903&lt;($G$6-1),Lähteandmed!$E$45*1.2*1.005*(($G$6-1)-O5903),0)</f>
        <v>13.494705839999998</v>
      </c>
    </row>
    <row r="5904" spans="2:16">
      <c r="B5904" s="113">
        <v>5900</v>
      </c>
      <c r="C5904" s="113">
        <v>8.8000000000000007</v>
      </c>
      <c r="D5904" s="276">
        <f t="shared" si="184"/>
        <v>1.1887974958655789</v>
      </c>
      <c r="L5904" s="114">
        <f>IF(C5904&lt;$G$6,Lähteandmed!$E$45*1.2*1.005*($G$6-O5904),0)</f>
        <v>16.123544639999999</v>
      </c>
      <c r="M5904" s="276" t="str">
        <f>IF(($G$4-Lähteandmed!$H$45*(Kraadpäevad!$G$4-Kraadpäevad!C5904))&gt;Lähteandmed!$I$45,($G$4-Lähteandmed!$H$45*(Kraadpäevad!$G$4-Kraadpäevad!C5904)),Lähteandmed!$I$45)</f>
        <v/>
      </c>
      <c r="N5904" s="114">
        <f>IFERROR(($G$4-M5904)/($G$4-C5904),Lähteandmed!$H$45)</f>
        <v>0</v>
      </c>
      <c r="O5904" s="276">
        <f t="shared" si="185"/>
        <v>8.8000000000000007</v>
      </c>
      <c r="P5904" s="276">
        <f>IF(O5904&lt;($G$6-1),Lähteandmed!$E$45*1.2*1.005*(($G$6-1)-O5904),0)</f>
        <v>14.370985439999998</v>
      </c>
    </row>
    <row r="5905" spans="2:16">
      <c r="B5905" s="113">
        <v>5901</v>
      </c>
      <c r="C5905" s="113">
        <v>8.1999999999999993</v>
      </c>
      <c r="D5905" s="276">
        <f t="shared" si="184"/>
        <v>1.7887974958655803</v>
      </c>
      <c r="L5905" s="114">
        <f>IF(C5905&lt;$G$6,Lähteandmed!$E$45*1.2*1.005*($G$6-O5905),0)</f>
        <v>17.17508016</v>
      </c>
      <c r="M5905" s="276" t="str">
        <f>IF(($G$4-Lähteandmed!$H$45*(Kraadpäevad!$G$4-Kraadpäevad!C5905))&gt;Lähteandmed!$I$45,($G$4-Lähteandmed!$H$45*(Kraadpäevad!$G$4-Kraadpäevad!C5905)),Lähteandmed!$I$45)</f>
        <v/>
      </c>
      <c r="N5905" s="114">
        <f>IFERROR(($G$4-M5905)/($G$4-C5905),Lähteandmed!$H$45)</f>
        <v>0</v>
      </c>
      <c r="O5905" s="276">
        <f t="shared" si="185"/>
        <v>8.1999999999999993</v>
      </c>
      <c r="P5905" s="276">
        <f>IF(O5905&lt;($G$6-1),Lähteandmed!$E$45*1.2*1.005*(($G$6-1)-O5905),0)</f>
        <v>15.42252096</v>
      </c>
    </row>
    <row r="5906" spans="2:16">
      <c r="B5906" s="113">
        <v>5902</v>
      </c>
      <c r="C5906" s="113">
        <v>7.8</v>
      </c>
      <c r="D5906" s="276">
        <f t="shared" si="184"/>
        <v>2.1887974958655798</v>
      </c>
      <c r="L5906" s="114">
        <f>IF(C5906&lt;$G$6,Lähteandmed!$E$45*1.2*1.005*($G$6-O5906),0)</f>
        <v>17.876103839999999</v>
      </c>
      <c r="M5906" s="276" t="str">
        <f>IF(($G$4-Lähteandmed!$H$45*(Kraadpäevad!$G$4-Kraadpäevad!C5906))&gt;Lähteandmed!$I$45,($G$4-Lähteandmed!$H$45*(Kraadpäevad!$G$4-Kraadpäevad!C5906)),Lähteandmed!$I$45)</f>
        <v/>
      </c>
      <c r="N5906" s="114">
        <f>IFERROR(($G$4-M5906)/($G$4-C5906),Lähteandmed!$H$45)</f>
        <v>0</v>
      </c>
      <c r="O5906" s="276">
        <f t="shared" si="185"/>
        <v>7.8</v>
      </c>
      <c r="P5906" s="276">
        <f>IF(O5906&lt;($G$6-1),Lähteandmed!$E$45*1.2*1.005*(($G$6-1)-O5906),0)</f>
        <v>16.123544639999999</v>
      </c>
    </row>
    <row r="5907" spans="2:16">
      <c r="B5907" s="113">
        <v>5903</v>
      </c>
      <c r="C5907" s="113">
        <v>7.5</v>
      </c>
      <c r="D5907" s="276">
        <f t="shared" si="184"/>
        <v>2.4887974958655796</v>
      </c>
      <c r="L5907" s="114">
        <f>IF(C5907&lt;$G$6,Lähteandmed!$E$45*1.2*1.005*($G$6-O5907),0)</f>
        <v>18.4018716</v>
      </c>
      <c r="M5907" s="276" t="str">
        <f>IF(($G$4-Lähteandmed!$H$45*(Kraadpäevad!$G$4-Kraadpäevad!C5907))&gt;Lähteandmed!$I$45,($G$4-Lähteandmed!$H$45*(Kraadpäevad!$G$4-Kraadpäevad!C5907)),Lähteandmed!$I$45)</f>
        <v/>
      </c>
      <c r="N5907" s="114">
        <f>IFERROR(($G$4-M5907)/($G$4-C5907),Lähteandmed!$H$45)</f>
        <v>0</v>
      </c>
      <c r="O5907" s="276">
        <f t="shared" si="185"/>
        <v>7.5</v>
      </c>
      <c r="P5907" s="276">
        <f>IF(O5907&lt;($G$6-1),Lähteandmed!$E$45*1.2*1.005*(($G$6-1)-O5907),0)</f>
        <v>16.649312399999999</v>
      </c>
    </row>
    <row r="5908" spans="2:16">
      <c r="B5908" s="113">
        <v>5904</v>
      </c>
      <c r="C5908" s="113">
        <v>7.1</v>
      </c>
      <c r="D5908" s="276">
        <f t="shared" si="184"/>
        <v>2.88879749586558</v>
      </c>
      <c r="L5908" s="114">
        <f>IF(C5908&lt;$G$6,Lähteandmed!$E$45*1.2*1.005*($G$6-O5908),0)</f>
        <v>19.102895279999998</v>
      </c>
      <c r="M5908" s="276" t="str">
        <f>IF(($G$4-Lähteandmed!$H$45*(Kraadpäevad!$G$4-Kraadpäevad!C5908))&gt;Lähteandmed!$I$45,($G$4-Lähteandmed!$H$45*(Kraadpäevad!$G$4-Kraadpäevad!C5908)),Lähteandmed!$I$45)</f>
        <v/>
      </c>
      <c r="N5908" s="114">
        <f>IFERROR(($G$4-M5908)/($G$4-C5908),Lähteandmed!$H$45)</f>
        <v>0</v>
      </c>
      <c r="O5908" s="276">
        <f t="shared" si="185"/>
        <v>7.1</v>
      </c>
      <c r="P5908" s="276">
        <f>IF(O5908&lt;($G$6-1),Lähteandmed!$E$45*1.2*1.005*(($G$6-1)-O5908),0)</f>
        <v>17.350336079999998</v>
      </c>
    </row>
    <row r="5909" spans="2:16">
      <c r="B5909" s="113">
        <v>5905</v>
      </c>
      <c r="C5909" s="113">
        <v>6.9</v>
      </c>
      <c r="D5909" s="276">
        <f t="shared" si="184"/>
        <v>3.0887974958655793</v>
      </c>
      <c r="L5909" s="114">
        <f>IF(C5909&lt;$G$6,Lähteandmed!$E$45*1.2*1.005*($G$6-O5909),0)</f>
        <v>19.453407119999998</v>
      </c>
      <c r="M5909" s="276" t="str">
        <f>IF(($G$4-Lähteandmed!$H$45*(Kraadpäevad!$G$4-Kraadpäevad!C5909))&gt;Lähteandmed!$I$45,($G$4-Lähteandmed!$H$45*(Kraadpäevad!$G$4-Kraadpäevad!C5909)),Lähteandmed!$I$45)</f>
        <v/>
      </c>
      <c r="N5909" s="114">
        <f>IFERROR(($G$4-M5909)/($G$4-C5909),Lähteandmed!$H$45)</f>
        <v>0</v>
      </c>
      <c r="O5909" s="276">
        <f t="shared" si="185"/>
        <v>6.9</v>
      </c>
      <c r="P5909" s="276">
        <f>IF(O5909&lt;($G$6-1),Lähteandmed!$E$45*1.2*1.005*(($G$6-1)-O5909),0)</f>
        <v>17.700847919999998</v>
      </c>
    </row>
    <row r="5910" spans="2:16">
      <c r="B5910" s="113">
        <v>5906</v>
      </c>
      <c r="C5910" s="113">
        <v>6.7</v>
      </c>
      <c r="D5910" s="276">
        <f t="shared" si="184"/>
        <v>3.2887974958655795</v>
      </c>
      <c r="L5910" s="114">
        <f>IF(C5910&lt;$G$6,Lähteandmed!$E$45*1.2*1.005*($G$6-O5910),0)</f>
        <v>19.803918960000001</v>
      </c>
      <c r="M5910" s="276" t="str">
        <f>IF(($G$4-Lähteandmed!$H$45*(Kraadpäevad!$G$4-Kraadpäevad!C5910))&gt;Lähteandmed!$I$45,($G$4-Lähteandmed!$H$45*(Kraadpäevad!$G$4-Kraadpäevad!C5910)),Lähteandmed!$I$45)</f>
        <v/>
      </c>
      <c r="N5910" s="114">
        <f>IFERROR(($G$4-M5910)/($G$4-C5910),Lähteandmed!$H$45)</f>
        <v>0</v>
      </c>
      <c r="O5910" s="276">
        <f t="shared" si="185"/>
        <v>6.7</v>
      </c>
      <c r="P5910" s="276">
        <f>IF(O5910&lt;($G$6-1),Lähteandmed!$E$45*1.2*1.005*(($G$6-1)-O5910),0)</f>
        <v>18.05135976</v>
      </c>
    </row>
    <row r="5911" spans="2:16">
      <c r="B5911" s="113">
        <v>5907</v>
      </c>
      <c r="C5911" s="113">
        <v>6.5</v>
      </c>
      <c r="D5911" s="276">
        <f t="shared" si="184"/>
        <v>3.4887974958655796</v>
      </c>
      <c r="L5911" s="114">
        <f>IF(C5911&lt;$G$6,Lähteandmed!$E$45*1.2*1.005*($G$6-O5911),0)</f>
        <v>20.1544308</v>
      </c>
      <c r="M5911" s="276" t="str">
        <f>IF(($G$4-Lähteandmed!$H$45*(Kraadpäevad!$G$4-Kraadpäevad!C5911))&gt;Lähteandmed!$I$45,($G$4-Lähteandmed!$H$45*(Kraadpäevad!$G$4-Kraadpäevad!C5911)),Lähteandmed!$I$45)</f>
        <v/>
      </c>
      <c r="N5911" s="114">
        <f>IFERROR(($G$4-M5911)/($G$4-C5911),Lähteandmed!$H$45)</f>
        <v>0</v>
      </c>
      <c r="O5911" s="276">
        <f t="shared" si="185"/>
        <v>6.5</v>
      </c>
      <c r="P5911" s="276">
        <f>IF(O5911&lt;($G$6-1),Lähteandmed!$E$45*1.2*1.005*(($G$6-1)-O5911),0)</f>
        <v>18.4018716</v>
      </c>
    </row>
    <row r="5912" spans="2:16">
      <c r="B5912" s="113">
        <v>5908</v>
      </c>
      <c r="C5912" s="113">
        <v>6.6</v>
      </c>
      <c r="D5912" s="276">
        <f t="shared" si="184"/>
        <v>3.38879749586558</v>
      </c>
      <c r="L5912" s="114">
        <f>IF(C5912&lt;$G$6,Lähteandmed!$E$45*1.2*1.005*($G$6-O5912),0)</f>
        <v>19.979174879999999</v>
      </c>
      <c r="M5912" s="276" t="str">
        <f>IF(($G$4-Lähteandmed!$H$45*(Kraadpäevad!$G$4-Kraadpäevad!C5912))&gt;Lähteandmed!$I$45,($G$4-Lähteandmed!$H$45*(Kraadpäevad!$G$4-Kraadpäevad!C5912)),Lähteandmed!$I$45)</f>
        <v/>
      </c>
      <c r="N5912" s="114">
        <f>IFERROR(($G$4-M5912)/($G$4-C5912),Lähteandmed!$H$45)</f>
        <v>0</v>
      </c>
      <c r="O5912" s="276">
        <f t="shared" si="185"/>
        <v>6.6</v>
      </c>
      <c r="P5912" s="276">
        <f>IF(O5912&lt;($G$6-1),Lähteandmed!$E$45*1.2*1.005*(($G$6-1)-O5912),0)</f>
        <v>18.226615679999998</v>
      </c>
    </row>
    <row r="5913" spans="2:16">
      <c r="B5913" s="113">
        <v>5909</v>
      </c>
      <c r="C5913" s="113">
        <v>6.7</v>
      </c>
      <c r="D5913" s="276">
        <f t="shared" si="184"/>
        <v>3.2887974958655795</v>
      </c>
      <c r="L5913" s="114">
        <f>IF(C5913&lt;$G$6,Lähteandmed!$E$45*1.2*1.005*($G$6-O5913),0)</f>
        <v>19.803918960000001</v>
      </c>
      <c r="M5913" s="276" t="str">
        <f>IF(($G$4-Lähteandmed!$H$45*(Kraadpäevad!$G$4-Kraadpäevad!C5913))&gt;Lähteandmed!$I$45,($G$4-Lähteandmed!$H$45*(Kraadpäevad!$G$4-Kraadpäevad!C5913)),Lähteandmed!$I$45)</f>
        <v/>
      </c>
      <c r="N5913" s="114">
        <f>IFERROR(($G$4-M5913)/($G$4-C5913),Lähteandmed!$H$45)</f>
        <v>0</v>
      </c>
      <c r="O5913" s="276">
        <f t="shared" si="185"/>
        <v>6.7</v>
      </c>
      <c r="P5913" s="276">
        <f>IF(O5913&lt;($G$6-1),Lähteandmed!$E$45*1.2*1.005*(($G$6-1)-O5913),0)</f>
        <v>18.05135976</v>
      </c>
    </row>
    <row r="5914" spans="2:16">
      <c r="B5914" s="113">
        <v>5910</v>
      </c>
      <c r="C5914" s="113">
        <v>6.8</v>
      </c>
      <c r="D5914" s="276">
        <f t="shared" si="184"/>
        <v>3.1887974958655798</v>
      </c>
      <c r="L5914" s="114">
        <f>IF(C5914&lt;$G$6,Lähteandmed!$E$45*1.2*1.005*($G$6-O5914),0)</f>
        <v>19.628663039999996</v>
      </c>
      <c r="M5914" s="276" t="str">
        <f>IF(($G$4-Lähteandmed!$H$45*(Kraadpäevad!$G$4-Kraadpäevad!C5914))&gt;Lähteandmed!$I$45,($G$4-Lähteandmed!$H$45*(Kraadpäevad!$G$4-Kraadpäevad!C5914)),Lähteandmed!$I$45)</f>
        <v/>
      </c>
      <c r="N5914" s="114">
        <f>IFERROR(($G$4-M5914)/($G$4-C5914),Lähteandmed!$H$45)</f>
        <v>0</v>
      </c>
      <c r="O5914" s="276">
        <f t="shared" si="185"/>
        <v>6.8</v>
      </c>
      <c r="P5914" s="276">
        <f>IF(O5914&lt;($G$6-1),Lähteandmed!$E$45*1.2*1.005*(($G$6-1)-O5914),0)</f>
        <v>17.876103839999999</v>
      </c>
    </row>
    <row r="5915" spans="2:16">
      <c r="B5915" s="113">
        <v>5911</v>
      </c>
      <c r="C5915" s="113">
        <v>7.7</v>
      </c>
      <c r="D5915" s="276">
        <f t="shared" si="184"/>
        <v>2.2887974958655795</v>
      </c>
      <c r="L5915" s="114">
        <f>IF(C5915&lt;$G$6,Lähteandmed!$E$45*1.2*1.005*($G$6-O5915),0)</f>
        <v>18.05135976</v>
      </c>
      <c r="M5915" s="276" t="str">
        <f>IF(($G$4-Lähteandmed!$H$45*(Kraadpäevad!$G$4-Kraadpäevad!C5915))&gt;Lähteandmed!$I$45,($G$4-Lähteandmed!$H$45*(Kraadpäevad!$G$4-Kraadpäevad!C5915)),Lähteandmed!$I$45)</f>
        <v/>
      </c>
      <c r="N5915" s="114">
        <f>IFERROR(($G$4-M5915)/($G$4-C5915),Lähteandmed!$H$45)</f>
        <v>0</v>
      </c>
      <c r="O5915" s="276">
        <f t="shared" si="185"/>
        <v>7.7</v>
      </c>
      <c r="P5915" s="276">
        <f>IF(O5915&lt;($G$6-1),Lähteandmed!$E$45*1.2*1.005*(($G$6-1)-O5915),0)</f>
        <v>16.29880056</v>
      </c>
    </row>
    <row r="5916" spans="2:16">
      <c r="B5916" s="113">
        <v>5912</v>
      </c>
      <c r="C5916" s="113">
        <v>8.6</v>
      </c>
      <c r="D5916" s="276">
        <f t="shared" si="184"/>
        <v>1.38879749586558</v>
      </c>
      <c r="L5916" s="114">
        <f>IF(C5916&lt;$G$6,Lähteandmed!$E$45*1.2*1.005*($G$6-O5916),0)</f>
        <v>16.474056479999998</v>
      </c>
      <c r="M5916" s="276" t="str">
        <f>IF(($G$4-Lähteandmed!$H$45*(Kraadpäevad!$G$4-Kraadpäevad!C5916))&gt;Lähteandmed!$I$45,($G$4-Lähteandmed!$H$45*(Kraadpäevad!$G$4-Kraadpäevad!C5916)),Lähteandmed!$I$45)</f>
        <v/>
      </c>
      <c r="N5916" s="114">
        <f>IFERROR(($G$4-M5916)/($G$4-C5916),Lähteandmed!$H$45)</f>
        <v>0</v>
      </c>
      <c r="O5916" s="276">
        <f t="shared" si="185"/>
        <v>8.6</v>
      </c>
      <c r="P5916" s="276">
        <f>IF(O5916&lt;($G$6-1),Lähteandmed!$E$45*1.2*1.005*(($G$6-1)-O5916),0)</f>
        <v>14.721497279999999</v>
      </c>
    </row>
    <row r="5917" spans="2:16">
      <c r="B5917" s="113">
        <v>5913</v>
      </c>
      <c r="C5917" s="113">
        <v>9.5</v>
      </c>
      <c r="D5917" s="276">
        <f t="shared" si="184"/>
        <v>0.48879749586557963</v>
      </c>
      <c r="L5917" s="114">
        <f>IF(C5917&lt;$G$6,Lähteandmed!$E$45*1.2*1.005*($G$6-O5917),0)</f>
        <v>14.896753199999999</v>
      </c>
      <c r="M5917" s="276" t="str">
        <f>IF(($G$4-Lähteandmed!$H$45*(Kraadpäevad!$G$4-Kraadpäevad!C5917))&gt;Lähteandmed!$I$45,($G$4-Lähteandmed!$H$45*(Kraadpäevad!$G$4-Kraadpäevad!C5917)),Lähteandmed!$I$45)</f>
        <v/>
      </c>
      <c r="N5917" s="114">
        <f>IFERROR(($G$4-M5917)/($G$4-C5917),Lähteandmed!$H$45)</f>
        <v>0</v>
      </c>
      <c r="O5917" s="276">
        <f t="shared" si="185"/>
        <v>9.5</v>
      </c>
      <c r="P5917" s="276">
        <f>IF(O5917&lt;($G$6-1),Lähteandmed!$E$45*1.2*1.005*(($G$6-1)-O5917),0)</f>
        <v>13.144193999999999</v>
      </c>
    </row>
    <row r="5918" spans="2:16">
      <c r="B5918" s="113">
        <v>5914</v>
      </c>
      <c r="C5918" s="113">
        <v>9.6</v>
      </c>
      <c r="D5918" s="276">
        <f t="shared" si="184"/>
        <v>0.38879749586557999</v>
      </c>
      <c r="L5918" s="114">
        <f>IF(C5918&lt;$G$6,Lähteandmed!$E$45*1.2*1.005*($G$6-O5918),0)</f>
        <v>14.721497279999999</v>
      </c>
      <c r="M5918" s="276" t="str">
        <f>IF(($G$4-Lähteandmed!$H$45*(Kraadpäevad!$G$4-Kraadpäevad!C5918))&gt;Lähteandmed!$I$45,($G$4-Lähteandmed!$H$45*(Kraadpäevad!$G$4-Kraadpäevad!C5918)),Lähteandmed!$I$45)</f>
        <v/>
      </c>
      <c r="N5918" s="114">
        <f>IFERROR(($G$4-M5918)/($G$4-C5918),Lähteandmed!$H$45)</f>
        <v>0</v>
      </c>
      <c r="O5918" s="276">
        <f t="shared" si="185"/>
        <v>9.6</v>
      </c>
      <c r="P5918" s="276">
        <f>IF(O5918&lt;($G$6-1),Lähteandmed!$E$45*1.2*1.005*(($G$6-1)-O5918),0)</f>
        <v>12.968938079999999</v>
      </c>
    </row>
    <row r="5919" spans="2:16">
      <c r="B5919" s="113">
        <v>5915</v>
      </c>
      <c r="C5919" s="113">
        <v>9.6999999999999993</v>
      </c>
      <c r="D5919" s="276">
        <f t="shared" si="184"/>
        <v>0.28879749586558034</v>
      </c>
      <c r="L5919" s="114">
        <f>IF(C5919&lt;$G$6,Lähteandmed!$E$45*1.2*1.005*($G$6-O5919),0)</f>
        <v>14.54624136</v>
      </c>
      <c r="M5919" s="276" t="str">
        <f>IF(($G$4-Lähteandmed!$H$45*(Kraadpäevad!$G$4-Kraadpäevad!C5919))&gt;Lähteandmed!$I$45,($G$4-Lähteandmed!$H$45*(Kraadpäevad!$G$4-Kraadpäevad!C5919)),Lähteandmed!$I$45)</f>
        <v/>
      </c>
      <c r="N5919" s="114">
        <f>IFERROR(($G$4-M5919)/($G$4-C5919),Lähteandmed!$H$45)</f>
        <v>0</v>
      </c>
      <c r="O5919" s="276">
        <f t="shared" si="185"/>
        <v>9.6999999999999993</v>
      </c>
      <c r="P5919" s="276">
        <f>IF(O5919&lt;($G$6-1),Lähteandmed!$E$45*1.2*1.005*(($G$6-1)-O5919),0)</f>
        <v>12.793682159999999</v>
      </c>
    </row>
    <row r="5920" spans="2:16">
      <c r="B5920" s="113">
        <v>5916</v>
      </c>
      <c r="C5920" s="113">
        <v>9.8000000000000007</v>
      </c>
      <c r="D5920" s="276">
        <f t="shared" si="184"/>
        <v>0.18879749586557892</v>
      </c>
      <c r="L5920" s="114">
        <f>IF(C5920&lt;$G$6,Lähteandmed!$E$45*1.2*1.005*($G$6-O5920),0)</f>
        <v>14.370985439999998</v>
      </c>
      <c r="M5920" s="276" t="str">
        <f>IF(($G$4-Lähteandmed!$H$45*(Kraadpäevad!$G$4-Kraadpäevad!C5920))&gt;Lähteandmed!$I$45,($G$4-Lähteandmed!$H$45*(Kraadpäevad!$G$4-Kraadpäevad!C5920)),Lähteandmed!$I$45)</f>
        <v/>
      </c>
      <c r="N5920" s="114">
        <f>IFERROR(($G$4-M5920)/($G$4-C5920),Lähteandmed!$H$45)</f>
        <v>0</v>
      </c>
      <c r="O5920" s="276">
        <f t="shared" si="185"/>
        <v>9.8000000000000007</v>
      </c>
      <c r="P5920" s="276">
        <f>IF(O5920&lt;($G$6-1),Lähteandmed!$E$45*1.2*1.005*(($G$6-1)-O5920),0)</f>
        <v>12.618426239999998</v>
      </c>
    </row>
    <row r="5921" spans="2:16">
      <c r="B5921" s="113">
        <v>5917</v>
      </c>
      <c r="C5921" s="113">
        <v>9.6999999999999993</v>
      </c>
      <c r="D5921" s="276">
        <f t="shared" si="184"/>
        <v>0.28879749586558034</v>
      </c>
      <c r="L5921" s="114">
        <f>IF(C5921&lt;$G$6,Lähteandmed!$E$45*1.2*1.005*($G$6-O5921),0)</f>
        <v>14.54624136</v>
      </c>
      <c r="M5921" s="276" t="str">
        <f>IF(($G$4-Lähteandmed!$H$45*(Kraadpäevad!$G$4-Kraadpäevad!C5921))&gt;Lähteandmed!$I$45,($G$4-Lähteandmed!$H$45*(Kraadpäevad!$G$4-Kraadpäevad!C5921)),Lähteandmed!$I$45)</f>
        <v/>
      </c>
      <c r="N5921" s="114">
        <f>IFERROR(($G$4-M5921)/($G$4-C5921),Lähteandmed!$H$45)</f>
        <v>0</v>
      </c>
      <c r="O5921" s="276">
        <f t="shared" si="185"/>
        <v>9.6999999999999993</v>
      </c>
      <c r="P5921" s="276">
        <f>IF(O5921&lt;($G$6-1),Lähteandmed!$E$45*1.2*1.005*(($G$6-1)-O5921),0)</f>
        <v>12.793682159999999</v>
      </c>
    </row>
    <row r="5922" spans="2:16">
      <c r="B5922" s="113">
        <v>5918</v>
      </c>
      <c r="C5922" s="113">
        <v>9.5</v>
      </c>
      <c r="D5922" s="276">
        <f t="shared" si="184"/>
        <v>0.48879749586557963</v>
      </c>
      <c r="L5922" s="114">
        <f>IF(C5922&lt;$G$6,Lähteandmed!$E$45*1.2*1.005*($G$6-O5922),0)</f>
        <v>14.896753199999999</v>
      </c>
      <c r="M5922" s="276" t="str">
        <f>IF(($G$4-Lähteandmed!$H$45*(Kraadpäevad!$G$4-Kraadpäevad!C5922))&gt;Lähteandmed!$I$45,($G$4-Lähteandmed!$H$45*(Kraadpäevad!$G$4-Kraadpäevad!C5922)),Lähteandmed!$I$45)</f>
        <v/>
      </c>
      <c r="N5922" s="114">
        <f>IFERROR(($G$4-M5922)/($G$4-C5922),Lähteandmed!$H$45)</f>
        <v>0</v>
      </c>
      <c r="O5922" s="276">
        <f t="shared" si="185"/>
        <v>9.5</v>
      </c>
      <c r="P5922" s="276">
        <f>IF(O5922&lt;($G$6-1),Lähteandmed!$E$45*1.2*1.005*(($G$6-1)-O5922),0)</f>
        <v>13.144193999999999</v>
      </c>
    </row>
    <row r="5923" spans="2:16">
      <c r="B5923" s="113">
        <v>5919</v>
      </c>
      <c r="C5923" s="113">
        <v>9.4</v>
      </c>
      <c r="D5923" s="276">
        <f t="shared" si="184"/>
        <v>0.58879749586557928</v>
      </c>
      <c r="L5923" s="114">
        <f>IF(C5923&lt;$G$6,Lähteandmed!$E$45*1.2*1.005*($G$6-O5923),0)</f>
        <v>15.072009119999999</v>
      </c>
      <c r="M5923" s="276" t="str">
        <f>IF(($G$4-Lähteandmed!$H$45*(Kraadpäevad!$G$4-Kraadpäevad!C5923))&gt;Lähteandmed!$I$45,($G$4-Lähteandmed!$H$45*(Kraadpäevad!$G$4-Kraadpäevad!C5923)),Lähteandmed!$I$45)</f>
        <v/>
      </c>
      <c r="N5923" s="114">
        <f>IFERROR(($G$4-M5923)/($G$4-C5923),Lähteandmed!$H$45)</f>
        <v>0</v>
      </c>
      <c r="O5923" s="276">
        <f t="shared" si="185"/>
        <v>9.4</v>
      </c>
      <c r="P5923" s="276">
        <f>IF(O5923&lt;($G$6-1),Lähteandmed!$E$45*1.2*1.005*(($G$6-1)-O5923),0)</f>
        <v>13.319449919999998</v>
      </c>
    </row>
    <row r="5924" spans="2:16">
      <c r="B5924" s="113">
        <v>5920</v>
      </c>
      <c r="C5924" s="113">
        <v>10.7</v>
      </c>
      <c r="D5924" s="276" t="str">
        <f t="shared" si="184"/>
        <v>0</v>
      </c>
      <c r="L5924" s="114">
        <f>IF(C5924&lt;$G$6,Lähteandmed!$E$45*1.2*1.005*($G$6-O5924),0)</f>
        <v>12.793682159999999</v>
      </c>
      <c r="M5924" s="276" t="str">
        <f>IF(($G$4-Lähteandmed!$H$45*(Kraadpäevad!$G$4-Kraadpäevad!C5924))&gt;Lähteandmed!$I$45,($G$4-Lähteandmed!$H$45*(Kraadpäevad!$G$4-Kraadpäevad!C5924)),Lähteandmed!$I$45)</f>
        <v/>
      </c>
      <c r="N5924" s="114">
        <f>IFERROR(($G$4-M5924)/($G$4-C5924),Lähteandmed!$H$45)</f>
        <v>0</v>
      </c>
      <c r="O5924" s="276">
        <f t="shared" si="185"/>
        <v>10.7</v>
      </c>
      <c r="P5924" s="276">
        <f>IF(O5924&lt;($G$6-1),Lähteandmed!$E$45*1.2*1.005*(($G$6-1)-O5924),0)</f>
        <v>11.041122960000001</v>
      </c>
    </row>
    <row r="5925" spans="2:16">
      <c r="B5925" s="113">
        <v>5921</v>
      </c>
      <c r="C5925" s="113">
        <v>11.9</v>
      </c>
      <c r="D5925" s="276" t="str">
        <f t="shared" si="184"/>
        <v>0</v>
      </c>
      <c r="L5925" s="114">
        <f>IF(C5925&lt;$G$6,Lähteandmed!$E$45*1.2*1.005*($G$6-O5925),0)</f>
        <v>10.690611119999998</v>
      </c>
      <c r="M5925" s="276" t="str">
        <f>IF(($G$4-Lähteandmed!$H$45*(Kraadpäevad!$G$4-Kraadpäevad!C5925))&gt;Lähteandmed!$I$45,($G$4-Lähteandmed!$H$45*(Kraadpäevad!$G$4-Kraadpäevad!C5925)),Lähteandmed!$I$45)</f>
        <v/>
      </c>
      <c r="N5925" s="114">
        <f>IFERROR(($G$4-M5925)/($G$4-C5925),Lähteandmed!$H$45)</f>
        <v>0</v>
      </c>
      <c r="O5925" s="276">
        <f t="shared" si="185"/>
        <v>11.9</v>
      </c>
      <c r="P5925" s="276">
        <f>IF(O5925&lt;($G$6-1),Lähteandmed!$E$45*1.2*1.005*(($G$6-1)-O5925),0)</f>
        <v>8.9380519199999995</v>
      </c>
    </row>
    <row r="5926" spans="2:16">
      <c r="B5926" s="113">
        <v>5922</v>
      </c>
      <c r="C5926" s="113">
        <v>13.2</v>
      </c>
      <c r="D5926" s="276" t="str">
        <f t="shared" si="184"/>
        <v>0</v>
      </c>
      <c r="L5926" s="114">
        <f>IF(C5926&lt;$G$6,Lähteandmed!$E$45*1.2*1.005*($G$6-O5926),0)</f>
        <v>8.4122841600000005</v>
      </c>
      <c r="M5926" s="276" t="str">
        <f>IF(($G$4-Lähteandmed!$H$45*(Kraadpäevad!$G$4-Kraadpäevad!C5926))&gt;Lähteandmed!$I$45,($G$4-Lähteandmed!$H$45*(Kraadpäevad!$G$4-Kraadpäevad!C5926)),Lähteandmed!$I$45)</f>
        <v/>
      </c>
      <c r="N5926" s="114">
        <f>IFERROR(($G$4-M5926)/($G$4-C5926),Lähteandmed!$H$45)</f>
        <v>0</v>
      </c>
      <c r="O5926" s="276">
        <f t="shared" si="185"/>
        <v>13.2</v>
      </c>
      <c r="P5926" s="276">
        <f>IF(O5926&lt;($G$6-1),Lähteandmed!$E$45*1.2*1.005*(($G$6-1)-O5926),0)</f>
        <v>6.659724960000001</v>
      </c>
    </row>
    <row r="5927" spans="2:16">
      <c r="B5927" s="113">
        <v>5923</v>
      </c>
      <c r="C5927" s="113">
        <v>12.7</v>
      </c>
      <c r="D5927" s="276" t="str">
        <f t="shared" si="184"/>
        <v>0</v>
      </c>
      <c r="L5927" s="114">
        <f>IF(C5927&lt;$G$6,Lähteandmed!$E$45*1.2*1.005*($G$6-O5927),0)</f>
        <v>9.2885637600000006</v>
      </c>
      <c r="M5927" s="276" t="str">
        <f>IF(($G$4-Lähteandmed!$H$45*(Kraadpäevad!$G$4-Kraadpäevad!C5927))&gt;Lähteandmed!$I$45,($G$4-Lähteandmed!$H$45*(Kraadpäevad!$G$4-Kraadpäevad!C5927)),Lähteandmed!$I$45)</f>
        <v/>
      </c>
      <c r="N5927" s="114">
        <f>IFERROR(($G$4-M5927)/($G$4-C5927),Lähteandmed!$H$45)</f>
        <v>0</v>
      </c>
      <c r="O5927" s="276">
        <f t="shared" si="185"/>
        <v>12.7</v>
      </c>
      <c r="P5927" s="276">
        <f>IF(O5927&lt;($G$6-1),Lähteandmed!$E$45*1.2*1.005*(($G$6-1)-O5927),0)</f>
        <v>7.5360045600000003</v>
      </c>
    </row>
    <row r="5928" spans="2:16">
      <c r="B5928" s="113">
        <v>5924</v>
      </c>
      <c r="C5928" s="113">
        <v>12.3</v>
      </c>
      <c r="D5928" s="276" t="str">
        <f t="shared" si="184"/>
        <v>0</v>
      </c>
      <c r="L5928" s="114">
        <f>IF(C5928&lt;$G$6,Lähteandmed!$E$45*1.2*1.005*($G$6-O5928),0)</f>
        <v>9.9895874399999975</v>
      </c>
      <c r="M5928" s="276" t="str">
        <f>IF(($G$4-Lähteandmed!$H$45*(Kraadpäevad!$G$4-Kraadpäevad!C5928))&gt;Lähteandmed!$I$45,($G$4-Lähteandmed!$H$45*(Kraadpäevad!$G$4-Kraadpäevad!C5928)),Lähteandmed!$I$45)</f>
        <v/>
      </c>
      <c r="N5928" s="114">
        <f>IFERROR(($G$4-M5928)/($G$4-C5928),Lähteandmed!$H$45)</f>
        <v>0</v>
      </c>
      <c r="O5928" s="276">
        <f t="shared" si="185"/>
        <v>12.3</v>
      </c>
      <c r="P5928" s="276">
        <f>IF(O5928&lt;($G$6-1),Lähteandmed!$E$45*1.2*1.005*(($G$6-1)-O5928),0)</f>
        <v>8.237028239999999</v>
      </c>
    </row>
    <row r="5929" spans="2:16">
      <c r="B5929" s="113">
        <v>5925</v>
      </c>
      <c r="C5929" s="113">
        <v>11.8</v>
      </c>
      <c r="D5929" s="276" t="str">
        <f t="shared" si="184"/>
        <v>0</v>
      </c>
      <c r="L5929" s="114">
        <f>IF(C5929&lt;$G$6,Lähteandmed!$E$45*1.2*1.005*($G$6-O5929),0)</f>
        <v>10.865867039999998</v>
      </c>
      <c r="M5929" s="276" t="str">
        <f>IF(($G$4-Lähteandmed!$H$45*(Kraadpäevad!$G$4-Kraadpäevad!C5929))&gt;Lähteandmed!$I$45,($G$4-Lähteandmed!$H$45*(Kraadpäevad!$G$4-Kraadpäevad!C5929)),Lähteandmed!$I$45)</f>
        <v/>
      </c>
      <c r="N5929" s="114">
        <f>IFERROR(($G$4-M5929)/($G$4-C5929),Lähteandmed!$H$45)</f>
        <v>0</v>
      </c>
      <c r="O5929" s="276">
        <f t="shared" si="185"/>
        <v>11.8</v>
      </c>
      <c r="P5929" s="276">
        <f>IF(O5929&lt;($G$6-1),Lähteandmed!$E$45*1.2*1.005*(($G$6-1)-O5929),0)</f>
        <v>9.1133078399999974</v>
      </c>
    </row>
    <row r="5930" spans="2:16">
      <c r="B5930" s="113">
        <v>5926</v>
      </c>
      <c r="C5930" s="113">
        <v>10.8</v>
      </c>
      <c r="D5930" s="276" t="str">
        <f t="shared" si="184"/>
        <v>0</v>
      </c>
      <c r="L5930" s="114">
        <f>IF(C5930&lt;$G$6,Lähteandmed!$E$45*1.2*1.005*($G$6-O5930),0)</f>
        <v>12.618426239999998</v>
      </c>
      <c r="M5930" s="276" t="str">
        <f>IF(($G$4-Lähteandmed!$H$45*(Kraadpäevad!$G$4-Kraadpäevad!C5930))&gt;Lähteandmed!$I$45,($G$4-Lähteandmed!$H$45*(Kraadpäevad!$G$4-Kraadpäevad!C5930)),Lähteandmed!$I$45)</f>
        <v/>
      </c>
      <c r="N5930" s="114">
        <f>IFERROR(($G$4-M5930)/($G$4-C5930),Lähteandmed!$H$45)</f>
        <v>0</v>
      </c>
      <c r="O5930" s="276">
        <f t="shared" si="185"/>
        <v>10.8</v>
      </c>
      <c r="P5930" s="276">
        <f>IF(O5930&lt;($G$6-1),Lähteandmed!$E$45*1.2*1.005*(($G$6-1)-O5930),0)</f>
        <v>10.865867039999998</v>
      </c>
    </row>
    <row r="5931" spans="2:16">
      <c r="B5931" s="113">
        <v>5927</v>
      </c>
      <c r="C5931" s="113">
        <v>9.8000000000000007</v>
      </c>
      <c r="D5931" s="276">
        <f t="shared" si="184"/>
        <v>0.18879749586557892</v>
      </c>
      <c r="L5931" s="114">
        <f>IF(C5931&lt;$G$6,Lähteandmed!$E$45*1.2*1.005*($G$6-O5931),0)</f>
        <v>14.370985439999998</v>
      </c>
      <c r="M5931" s="276" t="str">
        <f>IF(($G$4-Lähteandmed!$H$45*(Kraadpäevad!$G$4-Kraadpäevad!C5931))&gt;Lähteandmed!$I$45,($G$4-Lähteandmed!$H$45*(Kraadpäevad!$G$4-Kraadpäevad!C5931)),Lähteandmed!$I$45)</f>
        <v/>
      </c>
      <c r="N5931" s="114">
        <f>IFERROR(($G$4-M5931)/($G$4-C5931),Lähteandmed!$H$45)</f>
        <v>0</v>
      </c>
      <c r="O5931" s="276">
        <f t="shared" si="185"/>
        <v>9.8000000000000007</v>
      </c>
      <c r="P5931" s="276">
        <f>IF(O5931&lt;($G$6-1),Lähteandmed!$E$45*1.2*1.005*(($G$6-1)-O5931),0)</f>
        <v>12.618426239999998</v>
      </c>
    </row>
    <row r="5932" spans="2:16">
      <c r="B5932" s="113">
        <v>5928</v>
      </c>
      <c r="C5932" s="113">
        <v>8.8000000000000007</v>
      </c>
      <c r="D5932" s="276">
        <f t="shared" si="184"/>
        <v>1.1887974958655789</v>
      </c>
      <c r="L5932" s="114">
        <f>IF(C5932&lt;$G$6,Lähteandmed!$E$45*1.2*1.005*($G$6-O5932),0)</f>
        <v>16.123544639999999</v>
      </c>
      <c r="M5932" s="276" t="str">
        <f>IF(($G$4-Lähteandmed!$H$45*(Kraadpäevad!$G$4-Kraadpäevad!C5932))&gt;Lähteandmed!$I$45,($G$4-Lähteandmed!$H$45*(Kraadpäevad!$G$4-Kraadpäevad!C5932)),Lähteandmed!$I$45)</f>
        <v/>
      </c>
      <c r="N5932" s="114">
        <f>IFERROR(($G$4-M5932)/($G$4-C5932),Lähteandmed!$H$45)</f>
        <v>0</v>
      </c>
      <c r="O5932" s="276">
        <f t="shared" si="185"/>
        <v>8.8000000000000007</v>
      </c>
      <c r="P5932" s="276">
        <f>IF(O5932&lt;($G$6-1),Lähteandmed!$E$45*1.2*1.005*(($G$6-1)-O5932),0)</f>
        <v>14.370985439999998</v>
      </c>
    </row>
    <row r="5933" spans="2:16">
      <c r="B5933" s="113">
        <v>5929</v>
      </c>
      <c r="C5933" s="113">
        <v>8.1</v>
      </c>
      <c r="D5933" s="276">
        <f t="shared" si="184"/>
        <v>1.88879749586558</v>
      </c>
      <c r="L5933" s="114">
        <f>IF(C5933&lt;$G$6,Lähteandmed!$E$45*1.2*1.005*($G$6-O5933),0)</f>
        <v>17.350336079999998</v>
      </c>
      <c r="M5933" s="276" t="str">
        <f>IF(($G$4-Lähteandmed!$H$45*(Kraadpäevad!$G$4-Kraadpäevad!C5933))&gt;Lähteandmed!$I$45,($G$4-Lähteandmed!$H$45*(Kraadpäevad!$G$4-Kraadpäevad!C5933)),Lähteandmed!$I$45)</f>
        <v/>
      </c>
      <c r="N5933" s="114">
        <f>IFERROR(($G$4-M5933)/($G$4-C5933),Lähteandmed!$H$45)</f>
        <v>0</v>
      </c>
      <c r="O5933" s="276">
        <f t="shared" si="185"/>
        <v>8.1</v>
      </c>
      <c r="P5933" s="276">
        <f>IF(O5933&lt;($G$6-1),Lähteandmed!$E$45*1.2*1.005*(($G$6-1)-O5933),0)</f>
        <v>15.59777688</v>
      </c>
    </row>
    <row r="5934" spans="2:16">
      <c r="B5934" s="113">
        <v>5930</v>
      </c>
      <c r="C5934" s="113">
        <v>7.5</v>
      </c>
      <c r="D5934" s="276">
        <f t="shared" si="184"/>
        <v>2.4887974958655796</v>
      </c>
      <c r="L5934" s="114">
        <f>IF(C5934&lt;$G$6,Lähteandmed!$E$45*1.2*1.005*($G$6-O5934),0)</f>
        <v>18.4018716</v>
      </c>
      <c r="M5934" s="276" t="str">
        <f>IF(($G$4-Lähteandmed!$H$45*(Kraadpäevad!$G$4-Kraadpäevad!C5934))&gt;Lähteandmed!$I$45,($G$4-Lähteandmed!$H$45*(Kraadpäevad!$G$4-Kraadpäevad!C5934)),Lähteandmed!$I$45)</f>
        <v/>
      </c>
      <c r="N5934" s="114">
        <f>IFERROR(($G$4-M5934)/($G$4-C5934),Lähteandmed!$H$45)</f>
        <v>0</v>
      </c>
      <c r="O5934" s="276">
        <f t="shared" si="185"/>
        <v>7.5</v>
      </c>
      <c r="P5934" s="276">
        <f>IF(O5934&lt;($G$6-1),Lähteandmed!$E$45*1.2*1.005*(($G$6-1)-O5934),0)</f>
        <v>16.649312399999999</v>
      </c>
    </row>
    <row r="5935" spans="2:16">
      <c r="B5935" s="113">
        <v>5931</v>
      </c>
      <c r="C5935" s="113">
        <v>6.8</v>
      </c>
      <c r="D5935" s="276">
        <f t="shared" si="184"/>
        <v>3.1887974958655798</v>
      </c>
      <c r="L5935" s="114">
        <f>IF(C5935&lt;$G$6,Lähteandmed!$E$45*1.2*1.005*($G$6-O5935),0)</f>
        <v>19.628663039999996</v>
      </c>
      <c r="M5935" s="276" t="str">
        <f>IF(($G$4-Lähteandmed!$H$45*(Kraadpäevad!$G$4-Kraadpäevad!C5935))&gt;Lähteandmed!$I$45,($G$4-Lähteandmed!$H$45*(Kraadpäevad!$G$4-Kraadpäevad!C5935)),Lähteandmed!$I$45)</f>
        <v/>
      </c>
      <c r="N5935" s="114">
        <f>IFERROR(($G$4-M5935)/($G$4-C5935),Lähteandmed!$H$45)</f>
        <v>0</v>
      </c>
      <c r="O5935" s="276">
        <f t="shared" si="185"/>
        <v>6.8</v>
      </c>
      <c r="P5935" s="276">
        <f>IF(O5935&lt;($G$6-1),Lähteandmed!$E$45*1.2*1.005*(($G$6-1)-O5935),0)</f>
        <v>17.876103839999999</v>
      </c>
    </row>
    <row r="5936" spans="2:16">
      <c r="B5936" s="113">
        <v>5932</v>
      </c>
      <c r="C5936" s="113">
        <v>6.7</v>
      </c>
      <c r="D5936" s="276">
        <f t="shared" si="184"/>
        <v>3.2887974958655795</v>
      </c>
      <c r="L5936" s="114">
        <f>IF(C5936&lt;$G$6,Lähteandmed!$E$45*1.2*1.005*($G$6-O5936),0)</f>
        <v>19.803918960000001</v>
      </c>
      <c r="M5936" s="276" t="str">
        <f>IF(($G$4-Lähteandmed!$H$45*(Kraadpäevad!$G$4-Kraadpäevad!C5936))&gt;Lähteandmed!$I$45,($G$4-Lähteandmed!$H$45*(Kraadpäevad!$G$4-Kraadpäevad!C5936)),Lähteandmed!$I$45)</f>
        <v/>
      </c>
      <c r="N5936" s="114">
        <f>IFERROR(($G$4-M5936)/($G$4-C5936),Lähteandmed!$H$45)</f>
        <v>0</v>
      </c>
      <c r="O5936" s="276">
        <f t="shared" si="185"/>
        <v>6.7</v>
      </c>
      <c r="P5936" s="276">
        <f>IF(O5936&lt;($G$6-1),Lähteandmed!$E$45*1.2*1.005*(($G$6-1)-O5936),0)</f>
        <v>18.05135976</v>
      </c>
    </row>
    <row r="5937" spans="2:16">
      <c r="B5937" s="113">
        <v>5933</v>
      </c>
      <c r="C5937" s="113">
        <v>6.5</v>
      </c>
      <c r="D5937" s="276">
        <f t="shared" si="184"/>
        <v>3.4887974958655796</v>
      </c>
      <c r="L5937" s="114">
        <f>IF(C5937&lt;$G$6,Lähteandmed!$E$45*1.2*1.005*($G$6-O5937),0)</f>
        <v>20.1544308</v>
      </c>
      <c r="M5937" s="276" t="str">
        <f>IF(($G$4-Lähteandmed!$H$45*(Kraadpäevad!$G$4-Kraadpäevad!C5937))&gt;Lähteandmed!$I$45,($G$4-Lähteandmed!$H$45*(Kraadpäevad!$G$4-Kraadpäevad!C5937)),Lähteandmed!$I$45)</f>
        <v/>
      </c>
      <c r="N5937" s="114">
        <f>IFERROR(($G$4-M5937)/($G$4-C5937),Lähteandmed!$H$45)</f>
        <v>0</v>
      </c>
      <c r="O5937" s="276">
        <f t="shared" si="185"/>
        <v>6.5</v>
      </c>
      <c r="P5937" s="276">
        <f>IF(O5937&lt;($G$6-1),Lähteandmed!$E$45*1.2*1.005*(($G$6-1)-O5937),0)</f>
        <v>18.4018716</v>
      </c>
    </row>
    <row r="5938" spans="2:16">
      <c r="B5938" s="113">
        <v>5934</v>
      </c>
      <c r="C5938" s="113">
        <v>6.4</v>
      </c>
      <c r="D5938" s="276">
        <f t="shared" si="184"/>
        <v>3.5887974958655793</v>
      </c>
      <c r="L5938" s="114">
        <f>IF(C5938&lt;$G$6,Lähteandmed!$E$45*1.2*1.005*($G$6-O5938),0)</f>
        <v>20.329686719999998</v>
      </c>
      <c r="M5938" s="276" t="str">
        <f>IF(($G$4-Lähteandmed!$H$45*(Kraadpäevad!$G$4-Kraadpäevad!C5938))&gt;Lähteandmed!$I$45,($G$4-Lähteandmed!$H$45*(Kraadpäevad!$G$4-Kraadpäevad!C5938)),Lähteandmed!$I$45)</f>
        <v/>
      </c>
      <c r="N5938" s="114">
        <f>IFERROR(($G$4-M5938)/($G$4-C5938),Lähteandmed!$H$45)</f>
        <v>0</v>
      </c>
      <c r="O5938" s="276">
        <f t="shared" si="185"/>
        <v>6.4</v>
      </c>
      <c r="P5938" s="276">
        <f>IF(O5938&lt;($G$6-1),Lähteandmed!$E$45*1.2*1.005*(($G$6-1)-O5938),0)</f>
        <v>18.577127519999998</v>
      </c>
    </row>
    <row r="5939" spans="2:16">
      <c r="B5939" s="113">
        <v>5935</v>
      </c>
      <c r="C5939" s="113">
        <v>7.1</v>
      </c>
      <c r="D5939" s="276">
        <f t="shared" si="184"/>
        <v>2.88879749586558</v>
      </c>
      <c r="L5939" s="114">
        <f>IF(C5939&lt;$G$6,Lähteandmed!$E$45*1.2*1.005*($G$6-O5939),0)</f>
        <v>19.102895279999998</v>
      </c>
      <c r="M5939" s="276" t="str">
        <f>IF(($G$4-Lähteandmed!$H$45*(Kraadpäevad!$G$4-Kraadpäevad!C5939))&gt;Lähteandmed!$I$45,($G$4-Lähteandmed!$H$45*(Kraadpäevad!$G$4-Kraadpäevad!C5939)),Lähteandmed!$I$45)</f>
        <v/>
      </c>
      <c r="N5939" s="114">
        <f>IFERROR(($G$4-M5939)/($G$4-C5939),Lähteandmed!$H$45)</f>
        <v>0</v>
      </c>
      <c r="O5939" s="276">
        <f t="shared" si="185"/>
        <v>7.1</v>
      </c>
      <c r="P5939" s="276">
        <f>IF(O5939&lt;($G$6-1),Lähteandmed!$E$45*1.2*1.005*(($G$6-1)-O5939),0)</f>
        <v>17.350336079999998</v>
      </c>
    </row>
    <row r="5940" spans="2:16">
      <c r="B5940" s="113">
        <v>5936</v>
      </c>
      <c r="C5940" s="113">
        <v>7.7</v>
      </c>
      <c r="D5940" s="276">
        <f t="shared" si="184"/>
        <v>2.2887974958655795</v>
      </c>
      <c r="L5940" s="114">
        <f>IF(C5940&lt;$G$6,Lähteandmed!$E$45*1.2*1.005*($G$6-O5940),0)</f>
        <v>18.05135976</v>
      </c>
      <c r="M5940" s="276" t="str">
        <f>IF(($G$4-Lähteandmed!$H$45*(Kraadpäevad!$G$4-Kraadpäevad!C5940))&gt;Lähteandmed!$I$45,($G$4-Lähteandmed!$H$45*(Kraadpäevad!$G$4-Kraadpäevad!C5940)),Lähteandmed!$I$45)</f>
        <v/>
      </c>
      <c r="N5940" s="114">
        <f>IFERROR(($G$4-M5940)/($G$4-C5940),Lähteandmed!$H$45)</f>
        <v>0</v>
      </c>
      <c r="O5940" s="276">
        <f t="shared" si="185"/>
        <v>7.7</v>
      </c>
      <c r="P5940" s="276">
        <f>IF(O5940&lt;($G$6-1),Lähteandmed!$E$45*1.2*1.005*(($G$6-1)-O5940),0)</f>
        <v>16.29880056</v>
      </c>
    </row>
    <row r="5941" spans="2:16">
      <c r="B5941" s="113">
        <v>5937</v>
      </c>
      <c r="C5941" s="113">
        <v>8.4</v>
      </c>
      <c r="D5941" s="276">
        <f t="shared" si="184"/>
        <v>1.5887974958655793</v>
      </c>
      <c r="L5941" s="114">
        <f>IF(C5941&lt;$G$6,Lähteandmed!$E$45*1.2*1.005*($G$6-O5941),0)</f>
        <v>16.824568319999997</v>
      </c>
      <c r="M5941" s="276" t="str">
        <f>IF(($G$4-Lähteandmed!$H$45*(Kraadpäevad!$G$4-Kraadpäevad!C5941))&gt;Lähteandmed!$I$45,($G$4-Lähteandmed!$H$45*(Kraadpäevad!$G$4-Kraadpäevad!C5941)),Lähteandmed!$I$45)</f>
        <v/>
      </c>
      <c r="N5941" s="114">
        <f>IFERROR(($G$4-M5941)/($G$4-C5941),Lähteandmed!$H$45)</f>
        <v>0</v>
      </c>
      <c r="O5941" s="276">
        <f t="shared" si="185"/>
        <v>8.4</v>
      </c>
      <c r="P5941" s="276">
        <f>IF(O5941&lt;($G$6-1),Lähteandmed!$E$45*1.2*1.005*(($G$6-1)-O5941),0)</f>
        <v>15.072009119999999</v>
      </c>
    </row>
    <row r="5942" spans="2:16">
      <c r="B5942" s="113">
        <v>5938</v>
      </c>
      <c r="C5942" s="113">
        <v>9.6999999999999993</v>
      </c>
      <c r="D5942" s="276">
        <f t="shared" si="184"/>
        <v>0.28879749586558034</v>
      </c>
      <c r="L5942" s="114">
        <f>IF(C5942&lt;$G$6,Lähteandmed!$E$45*1.2*1.005*($G$6-O5942),0)</f>
        <v>14.54624136</v>
      </c>
      <c r="M5942" s="276" t="str">
        <f>IF(($G$4-Lähteandmed!$H$45*(Kraadpäevad!$G$4-Kraadpäevad!C5942))&gt;Lähteandmed!$I$45,($G$4-Lähteandmed!$H$45*(Kraadpäevad!$G$4-Kraadpäevad!C5942)),Lähteandmed!$I$45)</f>
        <v/>
      </c>
      <c r="N5942" s="114">
        <f>IFERROR(($G$4-M5942)/($G$4-C5942),Lähteandmed!$H$45)</f>
        <v>0</v>
      </c>
      <c r="O5942" s="276">
        <f t="shared" si="185"/>
        <v>9.6999999999999993</v>
      </c>
      <c r="P5942" s="276">
        <f>IF(O5942&lt;($G$6-1),Lähteandmed!$E$45*1.2*1.005*(($G$6-1)-O5942),0)</f>
        <v>12.793682159999999</v>
      </c>
    </row>
    <row r="5943" spans="2:16">
      <c r="B5943" s="113">
        <v>5939</v>
      </c>
      <c r="C5943" s="113">
        <v>10.9</v>
      </c>
      <c r="D5943" s="276" t="str">
        <f t="shared" si="184"/>
        <v>0</v>
      </c>
      <c r="L5943" s="114">
        <f>IF(C5943&lt;$G$6,Lähteandmed!$E$45*1.2*1.005*($G$6-O5943),0)</f>
        <v>12.443170319999998</v>
      </c>
      <c r="M5943" s="276" t="str">
        <f>IF(($G$4-Lähteandmed!$H$45*(Kraadpäevad!$G$4-Kraadpäevad!C5943))&gt;Lähteandmed!$I$45,($G$4-Lähteandmed!$H$45*(Kraadpäevad!$G$4-Kraadpäevad!C5943)),Lähteandmed!$I$45)</f>
        <v/>
      </c>
      <c r="N5943" s="114">
        <f>IFERROR(($G$4-M5943)/($G$4-C5943),Lähteandmed!$H$45)</f>
        <v>0</v>
      </c>
      <c r="O5943" s="276">
        <f t="shared" si="185"/>
        <v>10.9</v>
      </c>
      <c r="P5943" s="276">
        <f>IF(O5943&lt;($G$6-1),Lähteandmed!$E$45*1.2*1.005*(($G$6-1)-O5943),0)</f>
        <v>10.690611119999998</v>
      </c>
    </row>
    <row r="5944" spans="2:16">
      <c r="B5944" s="113">
        <v>5940</v>
      </c>
      <c r="C5944" s="113">
        <v>12.2</v>
      </c>
      <c r="D5944" s="276" t="str">
        <f t="shared" si="184"/>
        <v>0</v>
      </c>
      <c r="L5944" s="114">
        <f>IF(C5944&lt;$G$6,Lähteandmed!$E$45*1.2*1.005*($G$6-O5944),0)</f>
        <v>10.164843360000001</v>
      </c>
      <c r="M5944" s="276" t="str">
        <f>IF(($G$4-Lähteandmed!$H$45*(Kraadpäevad!$G$4-Kraadpäevad!C5944))&gt;Lähteandmed!$I$45,($G$4-Lähteandmed!$H$45*(Kraadpäevad!$G$4-Kraadpäevad!C5944)),Lähteandmed!$I$45)</f>
        <v/>
      </c>
      <c r="N5944" s="114">
        <f>IFERROR(($G$4-M5944)/($G$4-C5944),Lähteandmed!$H$45)</f>
        <v>0</v>
      </c>
      <c r="O5944" s="276">
        <f t="shared" si="185"/>
        <v>12.2</v>
      </c>
      <c r="P5944" s="276">
        <f>IF(O5944&lt;($G$6-1),Lähteandmed!$E$45*1.2*1.005*(($G$6-1)-O5944),0)</f>
        <v>8.4122841600000005</v>
      </c>
    </row>
    <row r="5945" spans="2:16">
      <c r="B5945" s="113">
        <v>5941</v>
      </c>
      <c r="C5945" s="113">
        <v>12.4</v>
      </c>
      <c r="D5945" s="276" t="str">
        <f t="shared" si="184"/>
        <v>0</v>
      </c>
      <c r="L5945" s="114">
        <f>IF(C5945&lt;$G$6,Lähteandmed!$E$45*1.2*1.005*($G$6-O5945),0)</f>
        <v>9.8143315199999979</v>
      </c>
      <c r="M5945" s="276" t="str">
        <f>IF(($G$4-Lähteandmed!$H$45*(Kraadpäevad!$G$4-Kraadpäevad!C5945))&gt;Lähteandmed!$I$45,($G$4-Lähteandmed!$H$45*(Kraadpäevad!$G$4-Kraadpäevad!C5945)),Lähteandmed!$I$45)</f>
        <v/>
      </c>
      <c r="N5945" s="114">
        <f>IFERROR(($G$4-M5945)/($G$4-C5945),Lähteandmed!$H$45)</f>
        <v>0</v>
      </c>
      <c r="O5945" s="276">
        <f t="shared" si="185"/>
        <v>12.4</v>
      </c>
      <c r="P5945" s="276">
        <f>IF(O5945&lt;($G$6-1),Lähteandmed!$E$45*1.2*1.005*(($G$6-1)-O5945),0)</f>
        <v>8.0617723199999993</v>
      </c>
    </row>
    <row r="5946" spans="2:16">
      <c r="B5946" s="113">
        <v>5942</v>
      </c>
      <c r="C5946" s="113">
        <v>12.7</v>
      </c>
      <c r="D5946" s="276" t="str">
        <f t="shared" si="184"/>
        <v>0</v>
      </c>
      <c r="L5946" s="114">
        <f>IF(C5946&lt;$G$6,Lähteandmed!$E$45*1.2*1.005*($G$6-O5946),0)</f>
        <v>9.2885637600000006</v>
      </c>
      <c r="M5946" s="276" t="str">
        <f>IF(($G$4-Lähteandmed!$H$45*(Kraadpäevad!$G$4-Kraadpäevad!C5946))&gt;Lähteandmed!$I$45,($G$4-Lähteandmed!$H$45*(Kraadpäevad!$G$4-Kraadpäevad!C5946)),Lähteandmed!$I$45)</f>
        <v/>
      </c>
      <c r="N5946" s="114">
        <f>IFERROR(($G$4-M5946)/($G$4-C5946),Lähteandmed!$H$45)</f>
        <v>0</v>
      </c>
      <c r="O5946" s="276">
        <f t="shared" si="185"/>
        <v>12.7</v>
      </c>
      <c r="P5946" s="276">
        <f>IF(O5946&lt;($G$6-1),Lähteandmed!$E$45*1.2*1.005*(($G$6-1)-O5946),0)</f>
        <v>7.5360045600000003</v>
      </c>
    </row>
    <row r="5947" spans="2:16">
      <c r="B5947" s="113">
        <v>5943</v>
      </c>
      <c r="C5947" s="113">
        <v>12.9</v>
      </c>
      <c r="D5947" s="276" t="str">
        <f t="shared" si="184"/>
        <v>0</v>
      </c>
      <c r="L5947" s="114">
        <f>IF(C5947&lt;$G$6,Lähteandmed!$E$45*1.2*1.005*($G$6-O5947),0)</f>
        <v>8.9380519199999995</v>
      </c>
      <c r="M5947" s="276" t="str">
        <f>IF(($G$4-Lähteandmed!$H$45*(Kraadpäevad!$G$4-Kraadpäevad!C5947))&gt;Lähteandmed!$I$45,($G$4-Lähteandmed!$H$45*(Kraadpäevad!$G$4-Kraadpäevad!C5947)),Lähteandmed!$I$45)</f>
        <v/>
      </c>
      <c r="N5947" s="114">
        <f>IFERROR(($G$4-M5947)/($G$4-C5947),Lähteandmed!$H$45)</f>
        <v>0</v>
      </c>
      <c r="O5947" s="276">
        <f t="shared" si="185"/>
        <v>12.9</v>
      </c>
      <c r="P5947" s="276">
        <f>IF(O5947&lt;($G$6-1),Lähteandmed!$E$45*1.2*1.005*(($G$6-1)-O5947),0)</f>
        <v>7.1854927199999992</v>
      </c>
    </row>
    <row r="5948" spans="2:16">
      <c r="B5948" s="113">
        <v>5944</v>
      </c>
      <c r="C5948" s="113">
        <v>12.7</v>
      </c>
      <c r="D5948" s="276" t="str">
        <f t="shared" si="184"/>
        <v>0</v>
      </c>
      <c r="L5948" s="114">
        <f>IF(C5948&lt;$G$6,Lähteandmed!$E$45*1.2*1.005*($G$6-O5948),0)</f>
        <v>9.2885637600000006</v>
      </c>
      <c r="M5948" s="276" t="str">
        <f>IF(($G$4-Lähteandmed!$H$45*(Kraadpäevad!$G$4-Kraadpäevad!C5948))&gt;Lähteandmed!$I$45,($G$4-Lähteandmed!$H$45*(Kraadpäevad!$G$4-Kraadpäevad!C5948)),Lähteandmed!$I$45)</f>
        <v/>
      </c>
      <c r="N5948" s="114">
        <f>IFERROR(($G$4-M5948)/($G$4-C5948),Lähteandmed!$H$45)</f>
        <v>0</v>
      </c>
      <c r="O5948" s="276">
        <f t="shared" si="185"/>
        <v>12.7</v>
      </c>
      <c r="P5948" s="276">
        <f>IF(O5948&lt;($G$6-1),Lähteandmed!$E$45*1.2*1.005*(($G$6-1)-O5948),0)</f>
        <v>7.5360045600000003</v>
      </c>
    </row>
    <row r="5949" spans="2:16">
      <c r="B5949" s="113">
        <v>5945</v>
      </c>
      <c r="C5949" s="113">
        <v>12.6</v>
      </c>
      <c r="D5949" s="276" t="str">
        <f t="shared" si="184"/>
        <v>0</v>
      </c>
      <c r="L5949" s="114">
        <f>IF(C5949&lt;$G$6,Lähteandmed!$E$45*1.2*1.005*($G$6-O5949),0)</f>
        <v>9.4638196800000003</v>
      </c>
      <c r="M5949" s="276" t="str">
        <f>IF(($G$4-Lähteandmed!$H$45*(Kraadpäevad!$G$4-Kraadpäevad!C5949))&gt;Lähteandmed!$I$45,($G$4-Lähteandmed!$H$45*(Kraadpäevad!$G$4-Kraadpäevad!C5949)),Lähteandmed!$I$45)</f>
        <v/>
      </c>
      <c r="N5949" s="114">
        <f>IFERROR(($G$4-M5949)/($G$4-C5949),Lähteandmed!$H$45)</f>
        <v>0</v>
      </c>
      <c r="O5949" s="276">
        <f t="shared" si="185"/>
        <v>12.6</v>
      </c>
      <c r="P5949" s="276">
        <f>IF(O5949&lt;($G$6-1),Lähteandmed!$E$45*1.2*1.005*(($G$6-1)-O5949),0)</f>
        <v>7.71126048</v>
      </c>
    </row>
    <row r="5950" spans="2:16">
      <c r="B5950" s="113">
        <v>5946</v>
      </c>
      <c r="C5950" s="113">
        <v>12.4</v>
      </c>
      <c r="D5950" s="276" t="str">
        <f t="shared" si="184"/>
        <v>0</v>
      </c>
      <c r="L5950" s="114">
        <f>IF(C5950&lt;$G$6,Lähteandmed!$E$45*1.2*1.005*($G$6-O5950),0)</f>
        <v>9.8143315199999979</v>
      </c>
      <c r="M5950" s="276" t="str">
        <f>IF(($G$4-Lähteandmed!$H$45*(Kraadpäevad!$G$4-Kraadpäevad!C5950))&gt;Lähteandmed!$I$45,($G$4-Lähteandmed!$H$45*(Kraadpäevad!$G$4-Kraadpäevad!C5950)),Lähteandmed!$I$45)</f>
        <v/>
      </c>
      <c r="N5950" s="114">
        <f>IFERROR(($G$4-M5950)/($G$4-C5950),Lähteandmed!$H$45)</f>
        <v>0</v>
      </c>
      <c r="O5950" s="276">
        <f t="shared" si="185"/>
        <v>12.4</v>
      </c>
      <c r="P5950" s="276">
        <f>IF(O5950&lt;($G$6-1),Lähteandmed!$E$45*1.2*1.005*(($G$6-1)-O5950),0)</f>
        <v>8.0617723199999993</v>
      </c>
    </row>
    <row r="5951" spans="2:16">
      <c r="B5951" s="113">
        <v>5947</v>
      </c>
      <c r="C5951" s="113">
        <v>10.9</v>
      </c>
      <c r="D5951" s="276" t="str">
        <f t="shared" si="184"/>
        <v>0</v>
      </c>
      <c r="L5951" s="114">
        <f>IF(C5951&lt;$G$6,Lähteandmed!$E$45*1.2*1.005*($G$6-O5951),0)</f>
        <v>12.443170319999998</v>
      </c>
      <c r="M5951" s="276" t="str">
        <f>IF(($G$4-Lähteandmed!$H$45*(Kraadpäevad!$G$4-Kraadpäevad!C5951))&gt;Lähteandmed!$I$45,($G$4-Lähteandmed!$H$45*(Kraadpäevad!$G$4-Kraadpäevad!C5951)),Lähteandmed!$I$45)</f>
        <v/>
      </c>
      <c r="N5951" s="114">
        <f>IFERROR(($G$4-M5951)/($G$4-C5951),Lähteandmed!$H$45)</f>
        <v>0</v>
      </c>
      <c r="O5951" s="276">
        <f t="shared" si="185"/>
        <v>10.9</v>
      </c>
      <c r="P5951" s="276">
        <f>IF(O5951&lt;($G$6-1),Lähteandmed!$E$45*1.2*1.005*(($G$6-1)-O5951),0)</f>
        <v>10.690611119999998</v>
      </c>
    </row>
    <row r="5952" spans="2:16">
      <c r="B5952" s="113">
        <v>5948</v>
      </c>
      <c r="C5952" s="113">
        <v>9.5</v>
      </c>
      <c r="D5952" s="276">
        <f t="shared" si="184"/>
        <v>0.48879749586557963</v>
      </c>
      <c r="L5952" s="114">
        <f>IF(C5952&lt;$G$6,Lähteandmed!$E$45*1.2*1.005*($G$6-O5952),0)</f>
        <v>14.896753199999999</v>
      </c>
      <c r="M5952" s="276" t="str">
        <f>IF(($G$4-Lähteandmed!$H$45*(Kraadpäevad!$G$4-Kraadpäevad!C5952))&gt;Lähteandmed!$I$45,($G$4-Lähteandmed!$H$45*(Kraadpäevad!$G$4-Kraadpäevad!C5952)),Lähteandmed!$I$45)</f>
        <v/>
      </c>
      <c r="N5952" s="114">
        <f>IFERROR(($G$4-M5952)/($G$4-C5952),Lähteandmed!$H$45)</f>
        <v>0</v>
      </c>
      <c r="O5952" s="276">
        <f t="shared" si="185"/>
        <v>9.5</v>
      </c>
      <c r="P5952" s="276">
        <f>IF(O5952&lt;($G$6-1),Lähteandmed!$E$45*1.2*1.005*(($G$6-1)-O5952),0)</f>
        <v>13.144193999999999</v>
      </c>
    </row>
    <row r="5953" spans="2:16">
      <c r="B5953" s="113">
        <v>5949</v>
      </c>
      <c r="C5953" s="113">
        <v>8</v>
      </c>
      <c r="D5953" s="276">
        <f t="shared" si="184"/>
        <v>1.9887974958655796</v>
      </c>
      <c r="L5953" s="114">
        <f>IF(C5953&lt;$G$6,Lähteandmed!$E$45*1.2*1.005*($G$6-O5953),0)</f>
        <v>17.525592</v>
      </c>
      <c r="M5953" s="276" t="str">
        <f>IF(($G$4-Lähteandmed!$H$45*(Kraadpäevad!$G$4-Kraadpäevad!C5953))&gt;Lähteandmed!$I$45,($G$4-Lähteandmed!$H$45*(Kraadpäevad!$G$4-Kraadpäevad!C5953)),Lähteandmed!$I$45)</f>
        <v/>
      </c>
      <c r="N5953" s="114">
        <f>IFERROR(($G$4-M5953)/($G$4-C5953),Lähteandmed!$H$45)</f>
        <v>0</v>
      </c>
      <c r="O5953" s="276">
        <f t="shared" si="185"/>
        <v>8</v>
      </c>
      <c r="P5953" s="276">
        <f>IF(O5953&lt;($G$6-1),Lähteandmed!$E$45*1.2*1.005*(($G$6-1)-O5953),0)</f>
        <v>15.773032799999999</v>
      </c>
    </row>
    <row r="5954" spans="2:16">
      <c r="B5954" s="113">
        <v>5950</v>
      </c>
      <c r="C5954" s="113">
        <v>7.3</v>
      </c>
      <c r="D5954" s="276">
        <f t="shared" si="184"/>
        <v>2.6887974958655798</v>
      </c>
      <c r="L5954" s="114">
        <f>IF(C5954&lt;$G$6,Lähteandmed!$E$45*1.2*1.005*($G$6-O5954),0)</f>
        <v>18.752383439999999</v>
      </c>
      <c r="M5954" s="276" t="str">
        <f>IF(($G$4-Lähteandmed!$H$45*(Kraadpäevad!$G$4-Kraadpäevad!C5954))&gt;Lähteandmed!$I$45,($G$4-Lähteandmed!$H$45*(Kraadpäevad!$G$4-Kraadpäevad!C5954)),Lähteandmed!$I$45)</f>
        <v/>
      </c>
      <c r="N5954" s="114">
        <f>IFERROR(($G$4-M5954)/($G$4-C5954),Lähteandmed!$H$45)</f>
        <v>0</v>
      </c>
      <c r="O5954" s="276">
        <f t="shared" si="185"/>
        <v>7.3</v>
      </c>
      <c r="P5954" s="276">
        <f>IF(O5954&lt;($G$6-1),Lähteandmed!$E$45*1.2*1.005*(($G$6-1)-O5954),0)</f>
        <v>16.999824239999999</v>
      </c>
    </row>
    <row r="5955" spans="2:16">
      <c r="B5955" s="113">
        <v>5951</v>
      </c>
      <c r="C5955" s="113">
        <v>6.7</v>
      </c>
      <c r="D5955" s="276">
        <f t="shared" si="184"/>
        <v>3.2887974958655795</v>
      </c>
      <c r="L5955" s="114">
        <f>IF(C5955&lt;$G$6,Lähteandmed!$E$45*1.2*1.005*($G$6-O5955),0)</f>
        <v>19.803918960000001</v>
      </c>
      <c r="M5955" s="276" t="str">
        <f>IF(($G$4-Lähteandmed!$H$45*(Kraadpäevad!$G$4-Kraadpäevad!C5955))&gt;Lähteandmed!$I$45,($G$4-Lähteandmed!$H$45*(Kraadpäevad!$G$4-Kraadpäevad!C5955)),Lähteandmed!$I$45)</f>
        <v/>
      </c>
      <c r="N5955" s="114">
        <f>IFERROR(($G$4-M5955)/($G$4-C5955),Lähteandmed!$H$45)</f>
        <v>0</v>
      </c>
      <c r="O5955" s="276">
        <f t="shared" si="185"/>
        <v>6.7</v>
      </c>
      <c r="P5955" s="276">
        <f>IF(O5955&lt;($G$6-1),Lähteandmed!$E$45*1.2*1.005*(($G$6-1)-O5955),0)</f>
        <v>18.05135976</v>
      </c>
    </row>
    <row r="5956" spans="2:16">
      <c r="B5956" s="113">
        <v>5952</v>
      </c>
      <c r="C5956" s="113">
        <v>6</v>
      </c>
      <c r="D5956" s="276">
        <f t="shared" ref="D5956:D6019" si="186">IFERROR(IF($G$5-C5956&gt;0,$G$5-C5956,"0"),0)</f>
        <v>3.9887974958655796</v>
      </c>
      <c r="L5956" s="114">
        <f>IF(C5956&lt;$G$6,Lähteandmed!$E$45*1.2*1.005*($G$6-O5956),0)</f>
        <v>21.030710399999997</v>
      </c>
      <c r="M5956" s="276" t="str">
        <f>IF(($G$4-Lähteandmed!$H$45*(Kraadpäevad!$G$4-Kraadpäevad!C5956))&gt;Lähteandmed!$I$45,($G$4-Lähteandmed!$H$45*(Kraadpäevad!$G$4-Kraadpäevad!C5956)),Lähteandmed!$I$45)</f>
        <v/>
      </c>
      <c r="N5956" s="114">
        <f>IFERROR(($G$4-M5956)/($G$4-C5956),Lähteandmed!$H$45)</f>
        <v>0</v>
      </c>
      <c r="O5956" s="276">
        <f t="shared" ref="O5956:O6019" si="187">N5956*($G$4-C5956)+C5956</f>
        <v>6</v>
      </c>
      <c r="P5956" s="276">
        <f>IF(O5956&lt;($G$6-1),Lähteandmed!$E$45*1.2*1.005*(($G$6-1)-O5956),0)</f>
        <v>19.2781512</v>
      </c>
    </row>
    <row r="5957" spans="2:16">
      <c r="B5957" s="113">
        <v>5953</v>
      </c>
      <c r="C5957" s="113">
        <v>5.7</v>
      </c>
      <c r="D5957" s="276">
        <f t="shared" si="186"/>
        <v>4.2887974958655795</v>
      </c>
      <c r="L5957" s="114">
        <f>IF(C5957&lt;$G$6,Lähteandmed!$E$45*1.2*1.005*($G$6-O5957),0)</f>
        <v>21.556478160000001</v>
      </c>
      <c r="M5957" s="276" t="str">
        <f>IF(($G$4-Lähteandmed!$H$45*(Kraadpäevad!$G$4-Kraadpäevad!C5957))&gt;Lähteandmed!$I$45,($G$4-Lähteandmed!$H$45*(Kraadpäevad!$G$4-Kraadpäevad!C5957)),Lähteandmed!$I$45)</f>
        <v/>
      </c>
      <c r="N5957" s="114">
        <f>IFERROR(($G$4-M5957)/($G$4-C5957),Lähteandmed!$H$45)</f>
        <v>0</v>
      </c>
      <c r="O5957" s="276">
        <f t="shared" si="187"/>
        <v>5.7</v>
      </c>
      <c r="P5957" s="276">
        <f>IF(O5957&lt;($G$6-1),Lähteandmed!$E$45*1.2*1.005*(($G$6-1)-O5957),0)</f>
        <v>19.803918960000001</v>
      </c>
    </row>
    <row r="5958" spans="2:16">
      <c r="B5958" s="113">
        <v>5954</v>
      </c>
      <c r="C5958" s="113">
        <v>5.3</v>
      </c>
      <c r="D5958" s="276">
        <f t="shared" si="186"/>
        <v>4.6887974958655798</v>
      </c>
      <c r="L5958" s="114">
        <f>IF(C5958&lt;$G$6,Lähteandmed!$E$45*1.2*1.005*($G$6-O5958),0)</f>
        <v>22.257501839999996</v>
      </c>
      <c r="M5958" s="276" t="str">
        <f>IF(($G$4-Lähteandmed!$H$45*(Kraadpäevad!$G$4-Kraadpäevad!C5958))&gt;Lähteandmed!$I$45,($G$4-Lähteandmed!$H$45*(Kraadpäevad!$G$4-Kraadpäevad!C5958)),Lähteandmed!$I$45)</f>
        <v/>
      </c>
      <c r="N5958" s="114">
        <f>IFERROR(($G$4-M5958)/($G$4-C5958),Lähteandmed!$H$45)</f>
        <v>0</v>
      </c>
      <c r="O5958" s="276">
        <f t="shared" si="187"/>
        <v>5.3</v>
      </c>
      <c r="P5958" s="276">
        <f>IF(O5958&lt;($G$6-1),Lähteandmed!$E$45*1.2*1.005*(($G$6-1)-O5958),0)</f>
        <v>20.504942639999996</v>
      </c>
    </row>
    <row r="5959" spans="2:16">
      <c r="B5959" s="113">
        <v>5955</v>
      </c>
      <c r="C5959" s="113">
        <v>5</v>
      </c>
      <c r="D5959" s="276">
        <f t="shared" si="186"/>
        <v>4.9887974958655796</v>
      </c>
      <c r="L5959" s="114">
        <f>IF(C5959&lt;$G$6,Lähteandmed!$E$45*1.2*1.005*($G$6-O5959),0)</f>
        <v>22.783269599999997</v>
      </c>
      <c r="M5959" s="276" t="str">
        <f>IF(($G$4-Lähteandmed!$H$45*(Kraadpäevad!$G$4-Kraadpäevad!C5959))&gt;Lähteandmed!$I$45,($G$4-Lähteandmed!$H$45*(Kraadpäevad!$G$4-Kraadpäevad!C5959)),Lähteandmed!$I$45)</f>
        <v/>
      </c>
      <c r="N5959" s="114">
        <f>IFERROR(($G$4-M5959)/($G$4-C5959),Lähteandmed!$H$45)</f>
        <v>0</v>
      </c>
      <c r="O5959" s="276">
        <f t="shared" si="187"/>
        <v>5</v>
      </c>
      <c r="P5959" s="276">
        <f>IF(O5959&lt;($G$6-1),Lähteandmed!$E$45*1.2*1.005*(($G$6-1)-O5959),0)</f>
        <v>21.030710399999997</v>
      </c>
    </row>
    <row r="5960" spans="2:16">
      <c r="B5960" s="113">
        <v>5956</v>
      </c>
      <c r="C5960" s="113">
        <v>5.2</v>
      </c>
      <c r="D5960" s="276">
        <f t="shared" si="186"/>
        <v>4.7887974958655795</v>
      </c>
      <c r="L5960" s="114">
        <f>IF(C5960&lt;$G$6,Lähteandmed!$E$45*1.2*1.005*($G$6-O5960),0)</f>
        <v>22.432757760000001</v>
      </c>
      <c r="M5960" s="276" t="str">
        <f>IF(($G$4-Lähteandmed!$H$45*(Kraadpäevad!$G$4-Kraadpäevad!C5960))&gt;Lähteandmed!$I$45,($G$4-Lähteandmed!$H$45*(Kraadpäevad!$G$4-Kraadpäevad!C5960)),Lähteandmed!$I$45)</f>
        <v/>
      </c>
      <c r="N5960" s="114">
        <f>IFERROR(($G$4-M5960)/($G$4-C5960),Lähteandmed!$H$45)</f>
        <v>0</v>
      </c>
      <c r="O5960" s="276">
        <f t="shared" si="187"/>
        <v>5.2</v>
      </c>
      <c r="P5960" s="276">
        <f>IF(O5960&lt;($G$6-1),Lähteandmed!$E$45*1.2*1.005*(($G$6-1)-O5960),0)</f>
        <v>20.680198560000001</v>
      </c>
    </row>
    <row r="5961" spans="2:16">
      <c r="B5961" s="113">
        <v>5957</v>
      </c>
      <c r="C5961" s="113">
        <v>5.4</v>
      </c>
      <c r="D5961" s="276">
        <f t="shared" si="186"/>
        <v>4.5887974958655793</v>
      </c>
      <c r="L5961" s="114">
        <f>IF(C5961&lt;$G$6,Lähteandmed!$E$45*1.2*1.005*($G$6-O5961),0)</f>
        <v>22.082245919999998</v>
      </c>
      <c r="M5961" s="276" t="str">
        <f>IF(($G$4-Lähteandmed!$H$45*(Kraadpäevad!$G$4-Kraadpäevad!C5961))&gt;Lähteandmed!$I$45,($G$4-Lähteandmed!$H$45*(Kraadpäevad!$G$4-Kraadpäevad!C5961)),Lähteandmed!$I$45)</f>
        <v/>
      </c>
      <c r="N5961" s="114">
        <f>IFERROR(($G$4-M5961)/($G$4-C5961),Lähteandmed!$H$45)</f>
        <v>0</v>
      </c>
      <c r="O5961" s="276">
        <f t="shared" si="187"/>
        <v>5.4</v>
      </c>
      <c r="P5961" s="276">
        <f>IF(O5961&lt;($G$6-1),Lähteandmed!$E$45*1.2*1.005*(($G$6-1)-O5961),0)</f>
        <v>20.329686719999998</v>
      </c>
    </row>
    <row r="5962" spans="2:16">
      <c r="B5962" s="113">
        <v>5958</v>
      </c>
      <c r="C5962" s="113">
        <v>5.6</v>
      </c>
      <c r="D5962" s="276">
        <f t="shared" si="186"/>
        <v>4.38879749586558</v>
      </c>
      <c r="L5962" s="114">
        <f>IF(C5962&lt;$G$6,Lähteandmed!$E$45*1.2*1.005*($G$6-O5962),0)</f>
        <v>21.731734079999999</v>
      </c>
      <c r="M5962" s="276" t="str">
        <f>IF(($G$4-Lähteandmed!$H$45*(Kraadpäevad!$G$4-Kraadpäevad!C5962))&gt;Lähteandmed!$I$45,($G$4-Lähteandmed!$H$45*(Kraadpäevad!$G$4-Kraadpäevad!C5962)),Lähteandmed!$I$45)</f>
        <v/>
      </c>
      <c r="N5962" s="114">
        <f>IFERROR(($G$4-M5962)/($G$4-C5962),Lähteandmed!$H$45)</f>
        <v>0</v>
      </c>
      <c r="O5962" s="276">
        <f t="shared" si="187"/>
        <v>5.6</v>
      </c>
      <c r="P5962" s="276">
        <f>IF(O5962&lt;($G$6-1),Lähteandmed!$E$45*1.2*1.005*(($G$6-1)-O5962),0)</f>
        <v>19.979174879999999</v>
      </c>
    </row>
    <row r="5963" spans="2:16">
      <c r="B5963" s="113">
        <v>5959</v>
      </c>
      <c r="C5963" s="113">
        <v>6.3</v>
      </c>
      <c r="D5963" s="276">
        <f t="shared" si="186"/>
        <v>3.6887974958655798</v>
      </c>
      <c r="L5963" s="114">
        <f>IF(C5963&lt;$G$6,Lähteandmed!$E$45*1.2*1.005*($G$6-O5963),0)</f>
        <v>20.504942639999996</v>
      </c>
      <c r="M5963" s="276" t="str">
        <f>IF(($G$4-Lähteandmed!$H$45*(Kraadpäevad!$G$4-Kraadpäevad!C5963))&gt;Lähteandmed!$I$45,($G$4-Lähteandmed!$H$45*(Kraadpäevad!$G$4-Kraadpäevad!C5963)),Lähteandmed!$I$45)</f>
        <v/>
      </c>
      <c r="N5963" s="114">
        <f>IFERROR(($G$4-M5963)/($G$4-C5963),Lähteandmed!$H$45)</f>
        <v>0</v>
      </c>
      <c r="O5963" s="276">
        <f t="shared" si="187"/>
        <v>6.3</v>
      </c>
      <c r="P5963" s="276">
        <f>IF(O5963&lt;($G$6-1),Lähteandmed!$E$45*1.2*1.005*(($G$6-1)-O5963),0)</f>
        <v>18.752383439999999</v>
      </c>
    </row>
    <row r="5964" spans="2:16">
      <c r="B5964" s="113">
        <v>5960</v>
      </c>
      <c r="C5964" s="113">
        <v>7.1</v>
      </c>
      <c r="D5964" s="276">
        <f t="shared" si="186"/>
        <v>2.88879749586558</v>
      </c>
      <c r="L5964" s="114">
        <f>IF(C5964&lt;$G$6,Lähteandmed!$E$45*1.2*1.005*($G$6-O5964),0)</f>
        <v>19.102895279999998</v>
      </c>
      <c r="M5964" s="276" t="str">
        <f>IF(($G$4-Lähteandmed!$H$45*(Kraadpäevad!$G$4-Kraadpäevad!C5964))&gt;Lähteandmed!$I$45,($G$4-Lähteandmed!$H$45*(Kraadpäevad!$G$4-Kraadpäevad!C5964)),Lähteandmed!$I$45)</f>
        <v/>
      </c>
      <c r="N5964" s="114">
        <f>IFERROR(($G$4-M5964)/($G$4-C5964),Lähteandmed!$H$45)</f>
        <v>0</v>
      </c>
      <c r="O5964" s="276">
        <f t="shared" si="187"/>
        <v>7.1</v>
      </c>
      <c r="P5964" s="276">
        <f>IF(O5964&lt;($G$6-1),Lähteandmed!$E$45*1.2*1.005*(($G$6-1)-O5964),0)</f>
        <v>17.350336079999998</v>
      </c>
    </row>
    <row r="5965" spans="2:16">
      <c r="B5965" s="113">
        <v>5961</v>
      </c>
      <c r="C5965" s="113">
        <v>7.8</v>
      </c>
      <c r="D5965" s="276">
        <f t="shared" si="186"/>
        <v>2.1887974958655798</v>
      </c>
      <c r="L5965" s="114">
        <f>IF(C5965&lt;$G$6,Lähteandmed!$E$45*1.2*1.005*($G$6-O5965),0)</f>
        <v>17.876103839999999</v>
      </c>
      <c r="M5965" s="276" t="str">
        <f>IF(($G$4-Lähteandmed!$H$45*(Kraadpäevad!$G$4-Kraadpäevad!C5965))&gt;Lähteandmed!$I$45,($G$4-Lähteandmed!$H$45*(Kraadpäevad!$G$4-Kraadpäevad!C5965)),Lähteandmed!$I$45)</f>
        <v/>
      </c>
      <c r="N5965" s="114">
        <f>IFERROR(($G$4-M5965)/($G$4-C5965),Lähteandmed!$H$45)</f>
        <v>0</v>
      </c>
      <c r="O5965" s="276">
        <f t="shared" si="187"/>
        <v>7.8</v>
      </c>
      <c r="P5965" s="276">
        <f>IF(O5965&lt;($G$6-1),Lähteandmed!$E$45*1.2*1.005*(($G$6-1)-O5965),0)</f>
        <v>16.123544639999999</v>
      </c>
    </row>
    <row r="5966" spans="2:16">
      <c r="B5966" s="113">
        <v>5962</v>
      </c>
      <c r="C5966" s="113">
        <v>9</v>
      </c>
      <c r="D5966" s="276">
        <f t="shared" si="186"/>
        <v>0.98879749586557963</v>
      </c>
      <c r="L5966" s="114">
        <f>IF(C5966&lt;$G$6,Lähteandmed!$E$45*1.2*1.005*($G$6-O5966),0)</f>
        <v>15.773032799999999</v>
      </c>
      <c r="M5966" s="276" t="str">
        <f>IF(($G$4-Lähteandmed!$H$45*(Kraadpäevad!$G$4-Kraadpäevad!C5966))&gt;Lähteandmed!$I$45,($G$4-Lähteandmed!$H$45*(Kraadpäevad!$G$4-Kraadpäevad!C5966)),Lähteandmed!$I$45)</f>
        <v/>
      </c>
      <c r="N5966" s="114">
        <f>IFERROR(($G$4-M5966)/($G$4-C5966),Lähteandmed!$H$45)</f>
        <v>0</v>
      </c>
      <c r="O5966" s="276">
        <f t="shared" si="187"/>
        <v>9</v>
      </c>
      <c r="P5966" s="276">
        <f>IF(O5966&lt;($G$6-1),Lähteandmed!$E$45*1.2*1.005*(($G$6-1)-O5966),0)</f>
        <v>14.020473599999999</v>
      </c>
    </row>
    <row r="5967" spans="2:16">
      <c r="B5967" s="113">
        <v>5963</v>
      </c>
      <c r="C5967" s="113">
        <v>10.199999999999999</v>
      </c>
      <c r="D5967" s="276" t="str">
        <f t="shared" si="186"/>
        <v>0</v>
      </c>
      <c r="L5967" s="114">
        <f>IF(C5967&lt;$G$6,Lähteandmed!$E$45*1.2*1.005*($G$6-O5967),0)</f>
        <v>13.66996176</v>
      </c>
      <c r="M5967" s="276" t="str">
        <f>IF(($G$4-Lähteandmed!$H$45*(Kraadpäevad!$G$4-Kraadpäevad!C5967))&gt;Lähteandmed!$I$45,($G$4-Lähteandmed!$H$45*(Kraadpäevad!$G$4-Kraadpäevad!C5967)),Lähteandmed!$I$45)</f>
        <v/>
      </c>
      <c r="N5967" s="114">
        <f>IFERROR(($G$4-M5967)/($G$4-C5967),Lähteandmed!$H$45)</f>
        <v>0</v>
      </c>
      <c r="O5967" s="276">
        <f t="shared" si="187"/>
        <v>10.199999999999999</v>
      </c>
      <c r="P5967" s="276">
        <f>IF(O5967&lt;($G$6-1),Lähteandmed!$E$45*1.2*1.005*(($G$6-1)-O5967),0)</f>
        <v>11.917402560000001</v>
      </c>
    </row>
    <row r="5968" spans="2:16">
      <c r="B5968" s="113">
        <v>5964</v>
      </c>
      <c r="C5968" s="113">
        <v>11.4</v>
      </c>
      <c r="D5968" s="276" t="str">
        <f t="shared" si="186"/>
        <v>0</v>
      </c>
      <c r="L5968" s="114">
        <f>IF(C5968&lt;$G$6,Lähteandmed!$E$45*1.2*1.005*($G$6-O5968),0)</f>
        <v>11.566890719999998</v>
      </c>
      <c r="M5968" s="276" t="str">
        <f>IF(($G$4-Lähteandmed!$H$45*(Kraadpäevad!$G$4-Kraadpäevad!C5968))&gt;Lähteandmed!$I$45,($G$4-Lähteandmed!$H$45*(Kraadpäevad!$G$4-Kraadpäevad!C5968)),Lähteandmed!$I$45)</f>
        <v/>
      </c>
      <c r="N5968" s="114">
        <f>IFERROR(($G$4-M5968)/($G$4-C5968),Lähteandmed!$H$45)</f>
        <v>0</v>
      </c>
      <c r="O5968" s="276">
        <f t="shared" si="187"/>
        <v>11.4</v>
      </c>
      <c r="P5968" s="276">
        <f>IF(O5968&lt;($G$6-1),Lähteandmed!$E$45*1.2*1.005*(($G$6-1)-O5968),0)</f>
        <v>9.8143315199999979</v>
      </c>
    </row>
    <row r="5969" spans="2:16">
      <c r="B5969" s="113">
        <v>5965</v>
      </c>
      <c r="C5969" s="113">
        <v>11.4</v>
      </c>
      <c r="D5969" s="276" t="str">
        <f t="shared" si="186"/>
        <v>0</v>
      </c>
      <c r="L5969" s="114">
        <f>IF(C5969&lt;$G$6,Lähteandmed!$E$45*1.2*1.005*($G$6-O5969),0)</f>
        <v>11.566890719999998</v>
      </c>
      <c r="M5969" s="276" t="str">
        <f>IF(($G$4-Lähteandmed!$H$45*(Kraadpäevad!$G$4-Kraadpäevad!C5969))&gt;Lähteandmed!$I$45,($G$4-Lähteandmed!$H$45*(Kraadpäevad!$G$4-Kraadpäevad!C5969)),Lähteandmed!$I$45)</f>
        <v/>
      </c>
      <c r="N5969" s="114">
        <f>IFERROR(($G$4-M5969)/($G$4-C5969),Lähteandmed!$H$45)</f>
        <v>0</v>
      </c>
      <c r="O5969" s="276">
        <f t="shared" si="187"/>
        <v>11.4</v>
      </c>
      <c r="P5969" s="276">
        <f>IF(O5969&lt;($G$6-1),Lähteandmed!$E$45*1.2*1.005*(($G$6-1)-O5969),0)</f>
        <v>9.8143315199999979</v>
      </c>
    </row>
    <row r="5970" spans="2:16">
      <c r="B5970" s="113">
        <v>5966</v>
      </c>
      <c r="C5970" s="113">
        <v>11.4</v>
      </c>
      <c r="D5970" s="276" t="str">
        <f t="shared" si="186"/>
        <v>0</v>
      </c>
      <c r="L5970" s="114">
        <f>IF(C5970&lt;$G$6,Lähteandmed!$E$45*1.2*1.005*($G$6-O5970),0)</f>
        <v>11.566890719999998</v>
      </c>
      <c r="M5970" s="276" t="str">
        <f>IF(($G$4-Lähteandmed!$H$45*(Kraadpäevad!$G$4-Kraadpäevad!C5970))&gt;Lähteandmed!$I$45,($G$4-Lähteandmed!$H$45*(Kraadpäevad!$G$4-Kraadpäevad!C5970)),Lähteandmed!$I$45)</f>
        <v/>
      </c>
      <c r="N5970" s="114">
        <f>IFERROR(($G$4-M5970)/($G$4-C5970),Lähteandmed!$H$45)</f>
        <v>0</v>
      </c>
      <c r="O5970" s="276">
        <f t="shared" si="187"/>
        <v>11.4</v>
      </c>
      <c r="P5970" s="276">
        <f>IF(O5970&lt;($G$6-1),Lähteandmed!$E$45*1.2*1.005*(($G$6-1)-O5970),0)</f>
        <v>9.8143315199999979</v>
      </c>
    </row>
    <row r="5971" spans="2:16">
      <c r="B5971" s="113">
        <v>5967</v>
      </c>
      <c r="C5971" s="113">
        <v>11.4</v>
      </c>
      <c r="D5971" s="276" t="str">
        <f t="shared" si="186"/>
        <v>0</v>
      </c>
      <c r="L5971" s="114">
        <f>IF(C5971&lt;$G$6,Lähteandmed!$E$45*1.2*1.005*($G$6-O5971),0)</f>
        <v>11.566890719999998</v>
      </c>
      <c r="M5971" s="276" t="str">
        <f>IF(($G$4-Lähteandmed!$H$45*(Kraadpäevad!$G$4-Kraadpäevad!C5971))&gt;Lähteandmed!$I$45,($G$4-Lähteandmed!$H$45*(Kraadpäevad!$G$4-Kraadpäevad!C5971)),Lähteandmed!$I$45)</f>
        <v/>
      </c>
      <c r="N5971" s="114">
        <f>IFERROR(($G$4-M5971)/($G$4-C5971),Lähteandmed!$H$45)</f>
        <v>0</v>
      </c>
      <c r="O5971" s="276">
        <f t="shared" si="187"/>
        <v>11.4</v>
      </c>
      <c r="P5971" s="276">
        <f>IF(O5971&lt;($G$6-1),Lähteandmed!$E$45*1.2*1.005*(($G$6-1)-O5971),0)</f>
        <v>9.8143315199999979</v>
      </c>
    </row>
    <row r="5972" spans="2:16">
      <c r="B5972" s="113">
        <v>5968</v>
      </c>
      <c r="C5972" s="113">
        <v>10.7</v>
      </c>
      <c r="D5972" s="276" t="str">
        <f t="shared" si="186"/>
        <v>0</v>
      </c>
      <c r="L5972" s="114">
        <f>IF(C5972&lt;$G$6,Lähteandmed!$E$45*1.2*1.005*($G$6-O5972),0)</f>
        <v>12.793682159999999</v>
      </c>
      <c r="M5972" s="276" t="str">
        <f>IF(($G$4-Lähteandmed!$H$45*(Kraadpäevad!$G$4-Kraadpäevad!C5972))&gt;Lähteandmed!$I$45,($G$4-Lähteandmed!$H$45*(Kraadpäevad!$G$4-Kraadpäevad!C5972)),Lähteandmed!$I$45)</f>
        <v/>
      </c>
      <c r="N5972" s="114">
        <f>IFERROR(($G$4-M5972)/($G$4-C5972),Lähteandmed!$H$45)</f>
        <v>0</v>
      </c>
      <c r="O5972" s="276">
        <f t="shared" si="187"/>
        <v>10.7</v>
      </c>
      <c r="P5972" s="276">
        <f>IF(O5972&lt;($G$6-1),Lähteandmed!$E$45*1.2*1.005*(($G$6-1)-O5972),0)</f>
        <v>11.041122960000001</v>
      </c>
    </row>
    <row r="5973" spans="2:16">
      <c r="B5973" s="113">
        <v>5969</v>
      </c>
      <c r="C5973" s="113">
        <v>10.1</v>
      </c>
      <c r="D5973" s="276" t="str">
        <f t="shared" si="186"/>
        <v>0</v>
      </c>
      <c r="L5973" s="114">
        <f>IF(C5973&lt;$G$6,Lähteandmed!$E$45*1.2*1.005*($G$6-O5973),0)</f>
        <v>13.845217679999999</v>
      </c>
      <c r="M5973" s="276" t="str">
        <f>IF(($G$4-Lähteandmed!$H$45*(Kraadpäevad!$G$4-Kraadpäevad!C5973))&gt;Lähteandmed!$I$45,($G$4-Lähteandmed!$H$45*(Kraadpäevad!$G$4-Kraadpäevad!C5973)),Lähteandmed!$I$45)</f>
        <v/>
      </c>
      <c r="N5973" s="114">
        <f>IFERROR(($G$4-M5973)/($G$4-C5973),Lähteandmed!$H$45)</f>
        <v>0</v>
      </c>
      <c r="O5973" s="276">
        <f t="shared" si="187"/>
        <v>10.1</v>
      </c>
      <c r="P5973" s="276">
        <f>IF(O5973&lt;($G$6-1),Lähteandmed!$E$45*1.2*1.005*(($G$6-1)-O5973),0)</f>
        <v>12.092658479999999</v>
      </c>
    </row>
    <row r="5974" spans="2:16">
      <c r="B5974" s="113">
        <v>5970</v>
      </c>
      <c r="C5974" s="113">
        <v>9.4</v>
      </c>
      <c r="D5974" s="276">
        <f t="shared" si="186"/>
        <v>0.58879749586557928</v>
      </c>
      <c r="L5974" s="114">
        <f>IF(C5974&lt;$G$6,Lähteandmed!$E$45*1.2*1.005*($G$6-O5974),0)</f>
        <v>15.072009119999999</v>
      </c>
      <c r="M5974" s="276" t="str">
        <f>IF(($G$4-Lähteandmed!$H$45*(Kraadpäevad!$G$4-Kraadpäevad!C5974))&gt;Lähteandmed!$I$45,($G$4-Lähteandmed!$H$45*(Kraadpäevad!$G$4-Kraadpäevad!C5974)),Lähteandmed!$I$45)</f>
        <v/>
      </c>
      <c r="N5974" s="114">
        <f>IFERROR(($G$4-M5974)/($G$4-C5974),Lähteandmed!$H$45)</f>
        <v>0</v>
      </c>
      <c r="O5974" s="276">
        <f t="shared" si="187"/>
        <v>9.4</v>
      </c>
      <c r="P5974" s="276">
        <f>IF(O5974&lt;($G$6-1),Lähteandmed!$E$45*1.2*1.005*(($G$6-1)-O5974),0)</f>
        <v>13.319449919999998</v>
      </c>
    </row>
    <row r="5975" spans="2:16">
      <c r="B5975" s="113">
        <v>5971</v>
      </c>
      <c r="C5975" s="113">
        <v>8.5</v>
      </c>
      <c r="D5975" s="276">
        <f t="shared" si="186"/>
        <v>1.4887974958655796</v>
      </c>
      <c r="L5975" s="114">
        <f>IF(C5975&lt;$G$6,Lähteandmed!$E$45*1.2*1.005*($G$6-O5975),0)</f>
        <v>16.649312399999999</v>
      </c>
      <c r="M5975" s="276" t="str">
        <f>IF(($G$4-Lähteandmed!$H$45*(Kraadpäevad!$G$4-Kraadpäevad!C5975))&gt;Lähteandmed!$I$45,($G$4-Lähteandmed!$H$45*(Kraadpäevad!$G$4-Kraadpäevad!C5975)),Lähteandmed!$I$45)</f>
        <v/>
      </c>
      <c r="N5975" s="114">
        <f>IFERROR(($G$4-M5975)/($G$4-C5975),Lähteandmed!$H$45)</f>
        <v>0</v>
      </c>
      <c r="O5975" s="276">
        <f t="shared" si="187"/>
        <v>8.5</v>
      </c>
      <c r="P5975" s="276">
        <f>IF(O5975&lt;($G$6-1),Lähteandmed!$E$45*1.2*1.005*(($G$6-1)-O5975),0)</f>
        <v>14.896753199999999</v>
      </c>
    </row>
    <row r="5976" spans="2:16">
      <c r="B5976" s="113">
        <v>5972</v>
      </c>
      <c r="C5976" s="113">
        <v>7.7</v>
      </c>
      <c r="D5976" s="276">
        <f t="shared" si="186"/>
        <v>2.2887974958655795</v>
      </c>
      <c r="L5976" s="114">
        <f>IF(C5976&lt;$G$6,Lähteandmed!$E$45*1.2*1.005*($G$6-O5976),0)</f>
        <v>18.05135976</v>
      </c>
      <c r="M5976" s="276" t="str">
        <f>IF(($G$4-Lähteandmed!$H$45*(Kraadpäevad!$G$4-Kraadpäevad!C5976))&gt;Lähteandmed!$I$45,($G$4-Lähteandmed!$H$45*(Kraadpäevad!$G$4-Kraadpäevad!C5976)),Lähteandmed!$I$45)</f>
        <v/>
      </c>
      <c r="N5976" s="114">
        <f>IFERROR(($G$4-M5976)/($G$4-C5976),Lähteandmed!$H$45)</f>
        <v>0</v>
      </c>
      <c r="O5976" s="276">
        <f t="shared" si="187"/>
        <v>7.7</v>
      </c>
      <c r="P5976" s="276">
        <f>IF(O5976&lt;($G$6-1),Lähteandmed!$E$45*1.2*1.005*(($G$6-1)-O5976),0)</f>
        <v>16.29880056</v>
      </c>
    </row>
    <row r="5977" spans="2:16">
      <c r="B5977" s="113">
        <v>5973</v>
      </c>
      <c r="C5977" s="113">
        <v>6.8</v>
      </c>
      <c r="D5977" s="276">
        <f t="shared" si="186"/>
        <v>3.1887974958655798</v>
      </c>
      <c r="L5977" s="114">
        <f>IF(C5977&lt;$G$6,Lähteandmed!$E$45*1.2*1.005*($G$6-O5977),0)</f>
        <v>19.628663039999996</v>
      </c>
      <c r="M5977" s="276" t="str">
        <f>IF(($G$4-Lähteandmed!$H$45*(Kraadpäevad!$G$4-Kraadpäevad!C5977))&gt;Lähteandmed!$I$45,($G$4-Lähteandmed!$H$45*(Kraadpäevad!$G$4-Kraadpäevad!C5977)),Lähteandmed!$I$45)</f>
        <v/>
      </c>
      <c r="N5977" s="114">
        <f>IFERROR(($G$4-M5977)/($G$4-C5977),Lähteandmed!$H$45)</f>
        <v>0</v>
      </c>
      <c r="O5977" s="276">
        <f t="shared" si="187"/>
        <v>6.8</v>
      </c>
      <c r="P5977" s="276">
        <f>IF(O5977&lt;($G$6-1),Lähteandmed!$E$45*1.2*1.005*(($G$6-1)-O5977),0)</f>
        <v>17.876103839999999</v>
      </c>
    </row>
    <row r="5978" spans="2:16">
      <c r="B5978" s="113">
        <v>5974</v>
      </c>
      <c r="C5978" s="113">
        <v>6.2</v>
      </c>
      <c r="D5978" s="276">
        <f t="shared" si="186"/>
        <v>3.7887974958655795</v>
      </c>
      <c r="L5978" s="114">
        <f>IF(C5978&lt;$G$6,Lähteandmed!$E$45*1.2*1.005*($G$6-O5978),0)</f>
        <v>20.680198560000001</v>
      </c>
      <c r="M5978" s="276" t="str">
        <f>IF(($G$4-Lähteandmed!$H$45*(Kraadpäevad!$G$4-Kraadpäevad!C5978))&gt;Lähteandmed!$I$45,($G$4-Lähteandmed!$H$45*(Kraadpäevad!$G$4-Kraadpäevad!C5978)),Lähteandmed!$I$45)</f>
        <v/>
      </c>
      <c r="N5978" s="114">
        <f>IFERROR(($G$4-M5978)/($G$4-C5978),Lähteandmed!$H$45)</f>
        <v>0</v>
      </c>
      <c r="O5978" s="276">
        <f t="shared" si="187"/>
        <v>6.2</v>
      </c>
      <c r="P5978" s="276">
        <f>IF(O5978&lt;($G$6-1),Lähteandmed!$E$45*1.2*1.005*(($G$6-1)-O5978),0)</f>
        <v>18.927639360000001</v>
      </c>
    </row>
    <row r="5979" spans="2:16">
      <c r="B5979" s="113">
        <v>5975</v>
      </c>
      <c r="C5979" s="113">
        <v>5.6</v>
      </c>
      <c r="D5979" s="276">
        <f t="shared" si="186"/>
        <v>4.38879749586558</v>
      </c>
      <c r="L5979" s="114">
        <f>IF(C5979&lt;$G$6,Lähteandmed!$E$45*1.2*1.005*($G$6-O5979),0)</f>
        <v>21.731734079999999</v>
      </c>
      <c r="M5979" s="276" t="str">
        <f>IF(($G$4-Lähteandmed!$H$45*(Kraadpäevad!$G$4-Kraadpäevad!C5979))&gt;Lähteandmed!$I$45,($G$4-Lähteandmed!$H$45*(Kraadpäevad!$G$4-Kraadpäevad!C5979)),Lähteandmed!$I$45)</f>
        <v/>
      </c>
      <c r="N5979" s="114">
        <f>IFERROR(($G$4-M5979)/($G$4-C5979),Lähteandmed!$H$45)</f>
        <v>0</v>
      </c>
      <c r="O5979" s="276">
        <f t="shared" si="187"/>
        <v>5.6</v>
      </c>
      <c r="P5979" s="276">
        <f>IF(O5979&lt;($G$6-1),Lähteandmed!$E$45*1.2*1.005*(($G$6-1)-O5979),0)</f>
        <v>19.979174879999999</v>
      </c>
    </row>
    <row r="5980" spans="2:16">
      <c r="B5980" s="113">
        <v>5976</v>
      </c>
      <c r="C5980" s="113">
        <v>5</v>
      </c>
      <c r="D5980" s="276">
        <f t="shared" si="186"/>
        <v>4.9887974958655796</v>
      </c>
      <c r="L5980" s="114">
        <f>IF(C5980&lt;$G$6,Lähteandmed!$E$45*1.2*1.005*($G$6-O5980),0)</f>
        <v>22.783269599999997</v>
      </c>
      <c r="M5980" s="276" t="str">
        <f>IF(($G$4-Lähteandmed!$H$45*(Kraadpäevad!$G$4-Kraadpäevad!C5980))&gt;Lähteandmed!$I$45,($G$4-Lähteandmed!$H$45*(Kraadpäevad!$G$4-Kraadpäevad!C5980)),Lähteandmed!$I$45)</f>
        <v/>
      </c>
      <c r="N5980" s="114">
        <f>IFERROR(($G$4-M5980)/($G$4-C5980),Lähteandmed!$H$45)</f>
        <v>0</v>
      </c>
      <c r="O5980" s="276">
        <f t="shared" si="187"/>
        <v>5</v>
      </c>
      <c r="P5980" s="276">
        <f>IF(O5980&lt;($G$6-1),Lähteandmed!$E$45*1.2*1.005*(($G$6-1)-O5980),0)</f>
        <v>21.030710399999997</v>
      </c>
    </row>
    <row r="5981" spans="2:16">
      <c r="B5981" s="113">
        <v>5977</v>
      </c>
      <c r="C5981" s="113">
        <v>5</v>
      </c>
      <c r="D5981" s="276">
        <f t="shared" si="186"/>
        <v>4.9887974958655796</v>
      </c>
      <c r="L5981" s="114">
        <f>IF(C5981&lt;$G$6,Lähteandmed!$E$45*1.2*1.005*($G$6-O5981),0)</f>
        <v>22.783269599999997</v>
      </c>
      <c r="M5981" s="276" t="str">
        <f>IF(($G$4-Lähteandmed!$H$45*(Kraadpäevad!$G$4-Kraadpäevad!C5981))&gt;Lähteandmed!$I$45,($G$4-Lähteandmed!$H$45*(Kraadpäevad!$G$4-Kraadpäevad!C5981)),Lähteandmed!$I$45)</f>
        <v/>
      </c>
      <c r="N5981" s="114">
        <f>IFERROR(($G$4-M5981)/($G$4-C5981),Lähteandmed!$H$45)</f>
        <v>0</v>
      </c>
      <c r="O5981" s="276">
        <f t="shared" si="187"/>
        <v>5</v>
      </c>
      <c r="P5981" s="276">
        <f>IF(O5981&lt;($G$6-1),Lähteandmed!$E$45*1.2*1.005*(($G$6-1)-O5981),0)</f>
        <v>21.030710399999997</v>
      </c>
    </row>
    <row r="5982" spans="2:16">
      <c r="B5982" s="113">
        <v>5978</v>
      </c>
      <c r="C5982" s="113">
        <v>5.0999999999999996</v>
      </c>
      <c r="D5982" s="276">
        <f t="shared" si="186"/>
        <v>4.88879749586558</v>
      </c>
      <c r="L5982" s="114">
        <f>IF(C5982&lt;$G$6,Lähteandmed!$E$45*1.2*1.005*($G$6-O5982),0)</f>
        <v>22.608013679999999</v>
      </c>
      <c r="M5982" s="276" t="str">
        <f>IF(($G$4-Lähteandmed!$H$45*(Kraadpäevad!$G$4-Kraadpäevad!C5982))&gt;Lähteandmed!$I$45,($G$4-Lähteandmed!$H$45*(Kraadpäevad!$G$4-Kraadpäevad!C5982)),Lähteandmed!$I$45)</f>
        <v/>
      </c>
      <c r="N5982" s="114">
        <f>IFERROR(($G$4-M5982)/($G$4-C5982),Lähteandmed!$H$45)</f>
        <v>0</v>
      </c>
      <c r="O5982" s="276">
        <f t="shared" si="187"/>
        <v>5.0999999999999996</v>
      </c>
      <c r="P5982" s="276">
        <f>IF(O5982&lt;($G$6-1),Lähteandmed!$E$45*1.2*1.005*(($G$6-1)-O5982),0)</f>
        <v>20.855454479999999</v>
      </c>
    </row>
    <row r="5983" spans="2:16">
      <c r="B5983" s="113">
        <v>5979</v>
      </c>
      <c r="C5983" s="113">
        <v>5.0999999999999996</v>
      </c>
      <c r="D5983" s="276">
        <f t="shared" si="186"/>
        <v>4.88879749586558</v>
      </c>
      <c r="L5983" s="114">
        <f>IF(C5983&lt;$G$6,Lähteandmed!$E$45*1.2*1.005*($G$6-O5983),0)</f>
        <v>22.608013679999999</v>
      </c>
      <c r="M5983" s="276" t="str">
        <f>IF(($G$4-Lähteandmed!$H$45*(Kraadpäevad!$G$4-Kraadpäevad!C5983))&gt;Lähteandmed!$I$45,($G$4-Lähteandmed!$H$45*(Kraadpäevad!$G$4-Kraadpäevad!C5983)),Lähteandmed!$I$45)</f>
        <v/>
      </c>
      <c r="N5983" s="114">
        <f>IFERROR(($G$4-M5983)/($G$4-C5983),Lähteandmed!$H$45)</f>
        <v>0</v>
      </c>
      <c r="O5983" s="276">
        <f t="shared" si="187"/>
        <v>5.0999999999999996</v>
      </c>
      <c r="P5983" s="276">
        <f>IF(O5983&lt;($G$6-1),Lähteandmed!$E$45*1.2*1.005*(($G$6-1)-O5983),0)</f>
        <v>20.855454479999999</v>
      </c>
    </row>
    <row r="5984" spans="2:16">
      <c r="B5984" s="113">
        <v>5980</v>
      </c>
      <c r="C5984" s="113">
        <v>4.4000000000000004</v>
      </c>
      <c r="D5984" s="276">
        <f t="shared" si="186"/>
        <v>5.5887974958655793</v>
      </c>
      <c r="L5984" s="114">
        <f>IF(C5984&lt;$G$6,Lähteandmed!$E$45*1.2*1.005*($G$6-O5984),0)</f>
        <v>23.834805119999999</v>
      </c>
      <c r="M5984" s="276" t="str">
        <f>IF(($G$4-Lähteandmed!$H$45*(Kraadpäevad!$G$4-Kraadpäevad!C5984))&gt;Lähteandmed!$I$45,($G$4-Lähteandmed!$H$45*(Kraadpäevad!$G$4-Kraadpäevad!C5984)),Lähteandmed!$I$45)</f>
        <v/>
      </c>
      <c r="N5984" s="114">
        <f>IFERROR(($G$4-M5984)/($G$4-C5984),Lähteandmed!$H$45)</f>
        <v>0</v>
      </c>
      <c r="O5984" s="276">
        <f t="shared" si="187"/>
        <v>4.4000000000000004</v>
      </c>
      <c r="P5984" s="276">
        <f>IF(O5984&lt;($G$6-1),Lähteandmed!$E$45*1.2*1.005*(($G$6-1)-O5984),0)</f>
        <v>22.082245919999998</v>
      </c>
    </row>
    <row r="5985" spans="2:16">
      <c r="B5985" s="113">
        <v>5981</v>
      </c>
      <c r="C5985" s="113">
        <v>3.8</v>
      </c>
      <c r="D5985" s="276">
        <f t="shared" si="186"/>
        <v>6.1887974958655798</v>
      </c>
      <c r="L5985" s="114">
        <f>IF(C5985&lt;$G$6,Lähteandmed!$E$45*1.2*1.005*($G$6-O5985),0)</f>
        <v>24.886340639999997</v>
      </c>
      <c r="M5985" s="276" t="str">
        <f>IF(($G$4-Lähteandmed!$H$45*(Kraadpäevad!$G$4-Kraadpäevad!C5985))&gt;Lähteandmed!$I$45,($G$4-Lähteandmed!$H$45*(Kraadpäevad!$G$4-Kraadpäevad!C5985)),Lähteandmed!$I$45)</f>
        <v/>
      </c>
      <c r="N5985" s="114">
        <f>IFERROR(($G$4-M5985)/($G$4-C5985),Lähteandmed!$H$45)</f>
        <v>0</v>
      </c>
      <c r="O5985" s="276">
        <f t="shared" si="187"/>
        <v>3.8</v>
      </c>
      <c r="P5985" s="276">
        <f>IF(O5985&lt;($G$6-1),Lähteandmed!$E$45*1.2*1.005*(($G$6-1)-O5985),0)</f>
        <v>23.133781439999996</v>
      </c>
    </row>
    <row r="5986" spans="2:16">
      <c r="B5986" s="113">
        <v>5982</v>
      </c>
      <c r="C5986" s="113">
        <v>3.1</v>
      </c>
      <c r="D5986" s="276">
        <f t="shared" si="186"/>
        <v>6.88879749586558</v>
      </c>
      <c r="L5986" s="114">
        <f>IF(C5986&lt;$G$6,Lähteandmed!$E$45*1.2*1.005*($G$6-O5986),0)</f>
        <v>26.11313208</v>
      </c>
      <c r="M5986" s="276" t="str">
        <f>IF(($G$4-Lähteandmed!$H$45*(Kraadpäevad!$G$4-Kraadpäevad!C5986))&gt;Lähteandmed!$I$45,($G$4-Lähteandmed!$H$45*(Kraadpäevad!$G$4-Kraadpäevad!C5986)),Lähteandmed!$I$45)</f>
        <v/>
      </c>
      <c r="N5986" s="114">
        <f>IFERROR(($G$4-M5986)/($G$4-C5986),Lähteandmed!$H$45)</f>
        <v>0</v>
      </c>
      <c r="O5986" s="276">
        <f t="shared" si="187"/>
        <v>3.1</v>
      </c>
      <c r="P5986" s="276">
        <f>IF(O5986&lt;($G$6-1),Lähteandmed!$E$45*1.2*1.005*(($G$6-1)-O5986),0)</f>
        <v>24.360572879999999</v>
      </c>
    </row>
    <row r="5987" spans="2:16">
      <c r="B5987" s="113">
        <v>5983</v>
      </c>
      <c r="C5987" s="113">
        <v>3.7</v>
      </c>
      <c r="D5987" s="276">
        <f t="shared" si="186"/>
        <v>6.2887974958655795</v>
      </c>
      <c r="L5987" s="114">
        <f>IF(C5987&lt;$G$6,Lähteandmed!$E$45*1.2*1.005*($G$6-O5987),0)</f>
        <v>25.061596559999998</v>
      </c>
      <c r="M5987" s="276" t="str">
        <f>IF(($G$4-Lähteandmed!$H$45*(Kraadpäevad!$G$4-Kraadpäevad!C5987))&gt;Lähteandmed!$I$45,($G$4-Lähteandmed!$H$45*(Kraadpäevad!$G$4-Kraadpäevad!C5987)),Lähteandmed!$I$45)</f>
        <v/>
      </c>
      <c r="N5987" s="114">
        <f>IFERROR(($G$4-M5987)/($G$4-C5987),Lähteandmed!$H$45)</f>
        <v>0</v>
      </c>
      <c r="O5987" s="276">
        <f t="shared" si="187"/>
        <v>3.7</v>
      </c>
      <c r="P5987" s="276">
        <f>IF(O5987&lt;($G$6-1),Lähteandmed!$E$45*1.2*1.005*(($G$6-1)-O5987),0)</f>
        <v>23.309037359999998</v>
      </c>
    </row>
    <row r="5988" spans="2:16">
      <c r="B5988" s="113">
        <v>5984</v>
      </c>
      <c r="C5988" s="113">
        <v>4.4000000000000004</v>
      </c>
      <c r="D5988" s="276">
        <f t="shared" si="186"/>
        <v>5.5887974958655793</v>
      </c>
      <c r="L5988" s="114">
        <f>IF(C5988&lt;$G$6,Lähteandmed!$E$45*1.2*1.005*($G$6-O5988),0)</f>
        <v>23.834805119999999</v>
      </c>
      <c r="M5988" s="276" t="str">
        <f>IF(($G$4-Lähteandmed!$H$45*(Kraadpäevad!$G$4-Kraadpäevad!C5988))&gt;Lähteandmed!$I$45,($G$4-Lähteandmed!$H$45*(Kraadpäevad!$G$4-Kraadpäevad!C5988)),Lähteandmed!$I$45)</f>
        <v/>
      </c>
      <c r="N5988" s="114">
        <f>IFERROR(($G$4-M5988)/($G$4-C5988),Lähteandmed!$H$45)</f>
        <v>0</v>
      </c>
      <c r="O5988" s="276">
        <f t="shared" si="187"/>
        <v>4.4000000000000004</v>
      </c>
      <c r="P5988" s="276">
        <f>IF(O5988&lt;($G$6-1),Lähteandmed!$E$45*1.2*1.005*(($G$6-1)-O5988),0)</f>
        <v>22.082245919999998</v>
      </c>
    </row>
    <row r="5989" spans="2:16">
      <c r="B5989" s="113">
        <v>5985</v>
      </c>
      <c r="C5989" s="113">
        <v>5</v>
      </c>
      <c r="D5989" s="276">
        <f t="shared" si="186"/>
        <v>4.9887974958655796</v>
      </c>
      <c r="L5989" s="114">
        <f>IF(C5989&lt;$G$6,Lähteandmed!$E$45*1.2*1.005*($G$6-O5989),0)</f>
        <v>22.783269599999997</v>
      </c>
      <c r="M5989" s="276" t="str">
        <f>IF(($G$4-Lähteandmed!$H$45*(Kraadpäevad!$G$4-Kraadpäevad!C5989))&gt;Lähteandmed!$I$45,($G$4-Lähteandmed!$H$45*(Kraadpäevad!$G$4-Kraadpäevad!C5989)),Lähteandmed!$I$45)</f>
        <v/>
      </c>
      <c r="N5989" s="114">
        <f>IFERROR(($G$4-M5989)/($G$4-C5989),Lähteandmed!$H$45)</f>
        <v>0</v>
      </c>
      <c r="O5989" s="276">
        <f t="shared" si="187"/>
        <v>5</v>
      </c>
      <c r="P5989" s="276">
        <f>IF(O5989&lt;($G$6-1),Lähteandmed!$E$45*1.2*1.005*(($G$6-1)-O5989),0)</f>
        <v>21.030710399999997</v>
      </c>
    </row>
    <row r="5990" spans="2:16">
      <c r="B5990" s="113">
        <v>5986</v>
      </c>
      <c r="C5990" s="113">
        <v>6.9</v>
      </c>
      <c r="D5990" s="276">
        <f t="shared" si="186"/>
        <v>3.0887974958655793</v>
      </c>
      <c r="L5990" s="114">
        <f>IF(C5990&lt;$G$6,Lähteandmed!$E$45*1.2*1.005*($G$6-O5990),0)</f>
        <v>19.453407119999998</v>
      </c>
      <c r="M5990" s="276" t="str">
        <f>IF(($G$4-Lähteandmed!$H$45*(Kraadpäevad!$G$4-Kraadpäevad!C5990))&gt;Lähteandmed!$I$45,($G$4-Lähteandmed!$H$45*(Kraadpäevad!$G$4-Kraadpäevad!C5990)),Lähteandmed!$I$45)</f>
        <v/>
      </c>
      <c r="N5990" s="114">
        <f>IFERROR(($G$4-M5990)/($G$4-C5990),Lähteandmed!$H$45)</f>
        <v>0</v>
      </c>
      <c r="O5990" s="276">
        <f t="shared" si="187"/>
        <v>6.9</v>
      </c>
      <c r="P5990" s="276">
        <f>IF(O5990&lt;($G$6-1),Lähteandmed!$E$45*1.2*1.005*(($G$6-1)-O5990),0)</f>
        <v>17.700847919999998</v>
      </c>
    </row>
    <row r="5991" spans="2:16">
      <c r="B5991" s="113">
        <v>5987</v>
      </c>
      <c r="C5991" s="113">
        <v>8.6999999999999993</v>
      </c>
      <c r="D5991" s="276">
        <f t="shared" si="186"/>
        <v>1.2887974958655803</v>
      </c>
      <c r="L5991" s="114">
        <f>IF(C5991&lt;$G$6,Lähteandmed!$E$45*1.2*1.005*($G$6-O5991),0)</f>
        <v>16.29880056</v>
      </c>
      <c r="M5991" s="276" t="str">
        <f>IF(($G$4-Lähteandmed!$H$45*(Kraadpäevad!$G$4-Kraadpäevad!C5991))&gt;Lähteandmed!$I$45,($G$4-Lähteandmed!$H$45*(Kraadpäevad!$G$4-Kraadpäevad!C5991)),Lähteandmed!$I$45)</f>
        <v/>
      </c>
      <c r="N5991" s="114">
        <f>IFERROR(($G$4-M5991)/($G$4-C5991),Lähteandmed!$H$45)</f>
        <v>0</v>
      </c>
      <c r="O5991" s="276">
        <f t="shared" si="187"/>
        <v>8.6999999999999993</v>
      </c>
      <c r="P5991" s="276">
        <f>IF(O5991&lt;($G$6-1),Lähteandmed!$E$45*1.2*1.005*(($G$6-1)-O5991),0)</f>
        <v>14.54624136</v>
      </c>
    </row>
    <row r="5992" spans="2:16">
      <c r="B5992" s="113">
        <v>5988</v>
      </c>
      <c r="C5992" s="113">
        <v>10.6</v>
      </c>
      <c r="D5992" s="276" t="str">
        <f t="shared" si="186"/>
        <v>0</v>
      </c>
      <c r="L5992" s="114">
        <f>IF(C5992&lt;$G$6,Lähteandmed!$E$45*1.2*1.005*($G$6-O5992),0)</f>
        <v>12.968938079999999</v>
      </c>
      <c r="M5992" s="276" t="str">
        <f>IF(($G$4-Lähteandmed!$H$45*(Kraadpäevad!$G$4-Kraadpäevad!C5992))&gt;Lähteandmed!$I$45,($G$4-Lähteandmed!$H$45*(Kraadpäevad!$G$4-Kraadpäevad!C5992)),Lähteandmed!$I$45)</f>
        <v/>
      </c>
      <c r="N5992" s="114">
        <f>IFERROR(($G$4-M5992)/($G$4-C5992),Lähteandmed!$H$45)</f>
        <v>0</v>
      </c>
      <c r="O5992" s="276">
        <f t="shared" si="187"/>
        <v>10.6</v>
      </c>
      <c r="P5992" s="276">
        <f>IF(O5992&lt;($G$6-1),Lähteandmed!$E$45*1.2*1.005*(($G$6-1)-O5992),0)</f>
        <v>11.216378880000001</v>
      </c>
    </row>
    <row r="5993" spans="2:16">
      <c r="B5993" s="113">
        <v>5989</v>
      </c>
      <c r="C5993" s="113">
        <v>11.3</v>
      </c>
      <c r="D5993" s="276" t="str">
        <f t="shared" si="186"/>
        <v>0</v>
      </c>
      <c r="L5993" s="114">
        <f>IF(C5993&lt;$G$6,Lähteandmed!$E$45*1.2*1.005*($G$6-O5993),0)</f>
        <v>11.742146639999998</v>
      </c>
      <c r="M5993" s="276" t="str">
        <f>IF(($G$4-Lähteandmed!$H$45*(Kraadpäevad!$G$4-Kraadpäevad!C5993))&gt;Lähteandmed!$I$45,($G$4-Lähteandmed!$H$45*(Kraadpäevad!$G$4-Kraadpäevad!C5993)),Lähteandmed!$I$45)</f>
        <v/>
      </c>
      <c r="N5993" s="114">
        <f>IFERROR(($G$4-M5993)/($G$4-C5993),Lähteandmed!$H$45)</f>
        <v>0</v>
      </c>
      <c r="O5993" s="276">
        <f t="shared" si="187"/>
        <v>11.3</v>
      </c>
      <c r="P5993" s="276">
        <f>IF(O5993&lt;($G$6-1),Lähteandmed!$E$45*1.2*1.005*(($G$6-1)-O5993),0)</f>
        <v>9.9895874399999975</v>
      </c>
    </row>
    <row r="5994" spans="2:16">
      <c r="B5994" s="113">
        <v>5990</v>
      </c>
      <c r="C5994" s="113">
        <v>12</v>
      </c>
      <c r="D5994" s="276" t="str">
        <f t="shared" si="186"/>
        <v>0</v>
      </c>
      <c r="L5994" s="114">
        <f>IF(C5994&lt;$G$6,Lähteandmed!$E$45*1.2*1.005*($G$6-O5994),0)</f>
        <v>10.515355199999998</v>
      </c>
      <c r="M5994" s="276" t="str">
        <f>IF(($G$4-Lähteandmed!$H$45*(Kraadpäevad!$G$4-Kraadpäevad!C5994))&gt;Lähteandmed!$I$45,($G$4-Lähteandmed!$H$45*(Kraadpäevad!$G$4-Kraadpäevad!C5994)),Lähteandmed!$I$45)</f>
        <v/>
      </c>
      <c r="N5994" s="114">
        <f>IFERROR(($G$4-M5994)/($G$4-C5994),Lähteandmed!$H$45)</f>
        <v>0</v>
      </c>
      <c r="O5994" s="276">
        <f t="shared" si="187"/>
        <v>12</v>
      </c>
      <c r="P5994" s="276">
        <f>IF(O5994&lt;($G$6-1),Lähteandmed!$E$45*1.2*1.005*(($G$6-1)-O5994),0)</f>
        <v>8.7627959999999998</v>
      </c>
    </row>
    <row r="5995" spans="2:16">
      <c r="B5995" s="113">
        <v>5991</v>
      </c>
      <c r="C5995" s="113">
        <v>12.7</v>
      </c>
      <c r="D5995" s="276" t="str">
        <f t="shared" si="186"/>
        <v>0</v>
      </c>
      <c r="L5995" s="114">
        <f>IF(C5995&lt;$G$6,Lähteandmed!$E$45*1.2*1.005*($G$6-O5995),0)</f>
        <v>9.2885637600000006</v>
      </c>
      <c r="M5995" s="276" t="str">
        <f>IF(($G$4-Lähteandmed!$H$45*(Kraadpäevad!$G$4-Kraadpäevad!C5995))&gt;Lähteandmed!$I$45,($G$4-Lähteandmed!$H$45*(Kraadpäevad!$G$4-Kraadpäevad!C5995)),Lähteandmed!$I$45)</f>
        <v/>
      </c>
      <c r="N5995" s="114">
        <f>IFERROR(($G$4-M5995)/($G$4-C5995),Lähteandmed!$H$45)</f>
        <v>0</v>
      </c>
      <c r="O5995" s="276">
        <f t="shared" si="187"/>
        <v>12.7</v>
      </c>
      <c r="P5995" s="276">
        <f>IF(O5995&lt;($G$6-1),Lähteandmed!$E$45*1.2*1.005*(($G$6-1)-O5995),0)</f>
        <v>7.5360045600000003</v>
      </c>
    </row>
    <row r="5996" spans="2:16">
      <c r="B5996" s="113">
        <v>5992</v>
      </c>
      <c r="C5996" s="113">
        <v>12.9</v>
      </c>
      <c r="D5996" s="276" t="str">
        <f t="shared" si="186"/>
        <v>0</v>
      </c>
      <c r="L5996" s="114">
        <f>IF(C5996&lt;$G$6,Lähteandmed!$E$45*1.2*1.005*($G$6-O5996),0)</f>
        <v>8.9380519199999995</v>
      </c>
      <c r="M5996" s="276" t="str">
        <f>IF(($G$4-Lähteandmed!$H$45*(Kraadpäevad!$G$4-Kraadpäevad!C5996))&gt;Lähteandmed!$I$45,($G$4-Lähteandmed!$H$45*(Kraadpäevad!$G$4-Kraadpäevad!C5996)),Lähteandmed!$I$45)</f>
        <v/>
      </c>
      <c r="N5996" s="114">
        <f>IFERROR(($G$4-M5996)/($G$4-C5996),Lähteandmed!$H$45)</f>
        <v>0</v>
      </c>
      <c r="O5996" s="276">
        <f t="shared" si="187"/>
        <v>12.9</v>
      </c>
      <c r="P5996" s="276">
        <f>IF(O5996&lt;($G$6-1),Lähteandmed!$E$45*1.2*1.005*(($G$6-1)-O5996),0)</f>
        <v>7.1854927199999992</v>
      </c>
    </row>
    <row r="5997" spans="2:16">
      <c r="B5997" s="113">
        <v>5993</v>
      </c>
      <c r="C5997" s="113">
        <v>13.1</v>
      </c>
      <c r="D5997" s="276" t="str">
        <f t="shared" si="186"/>
        <v>0</v>
      </c>
      <c r="L5997" s="114">
        <f>IF(C5997&lt;$G$6,Lähteandmed!$E$45*1.2*1.005*($G$6-O5997),0)</f>
        <v>8.5875400800000001</v>
      </c>
      <c r="M5997" s="276" t="str">
        <f>IF(($G$4-Lähteandmed!$H$45*(Kraadpäevad!$G$4-Kraadpäevad!C5997))&gt;Lähteandmed!$I$45,($G$4-Lähteandmed!$H$45*(Kraadpäevad!$G$4-Kraadpäevad!C5997)),Lähteandmed!$I$45)</f>
        <v/>
      </c>
      <c r="N5997" s="114">
        <f>IFERROR(($G$4-M5997)/($G$4-C5997),Lähteandmed!$H$45)</f>
        <v>0</v>
      </c>
      <c r="O5997" s="276">
        <f t="shared" si="187"/>
        <v>13.1</v>
      </c>
      <c r="P5997" s="276">
        <f>IF(O5997&lt;($G$6-1),Lähteandmed!$E$45*1.2*1.005*(($G$6-1)-O5997),0)</f>
        <v>6.8349808799999998</v>
      </c>
    </row>
    <row r="5998" spans="2:16">
      <c r="B5998" s="113">
        <v>5994</v>
      </c>
      <c r="C5998" s="113">
        <v>13.3</v>
      </c>
      <c r="D5998" s="276" t="str">
        <f t="shared" si="186"/>
        <v>0</v>
      </c>
      <c r="L5998" s="114">
        <f>IF(C5998&lt;$G$6,Lähteandmed!$E$45*1.2*1.005*($G$6-O5998),0)</f>
        <v>8.237028239999999</v>
      </c>
      <c r="M5998" s="276" t="str">
        <f>IF(($G$4-Lähteandmed!$H$45*(Kraadpäevad!$G$4-Kraadpäevad!C5998))&gt;Lähteandmed!$I$45,($G$4-Lähteandmed!$H$45*(Kraadpäevad!$G$4-Kraadpäevad!C5998)),Lähteandmed!$I$45)</f>
        <v/>
      </c>
      <c r="N5998" s="114">
        <f>IFERROR(($G$4-M5998)/($G$4-C5998),Lähteandmed!$H$45)</f>
        <v>0</v>
      </c>
      <c r="O5998" s="276">
        <f t="shared" si="187"/>
        <v>13.3</v>
      </c>
      <c r="P5998" s="276">
        <f>IF(O5998&lt;($G$6-1),Lähteandmed!$E$45*1.2*1.005*(($G$6-1)-O5998),0)</f>
        <v>6.4844690399999987</v>
      </c>
    </row>
    <row r="5999" spans="2:16">
      <c r="B5999" s="113">
        <v>5995</v>
      </c>
      <c r="C5999" s="113">
        <v>11.9</v>
      </c>
      <c r="D5999" s="276" t="str">
        <f t="shared" si="186"/>
        <v>0</v>
      </c>
      <c r="L5999" s="114">
        <f>IF(C5999&lt;$G$6,Lähteandmed!$E$45*1.2*1.005*($G$6-O5999),0)</f>
        <v>10.690611119999998</v>
      </c>
      <c r="M5999" s="276" t="str">
        <f>IF(($G$4-Lähteandmed!$H$45*(Kraadpäevad!$G$4-Kraadpäevad!C5999))&gt;Lähteandmed!$I$45,($G$4-Lähteandmed!$H$45*(Kraadpäevad!$G$4-Kraadpäevad!C5999)),Lähteandmed!$I$45)</f>
        <v/>
      </c>
      <c r="N5999" s="114">
        <f>IFERROR(($G$4-M5999)/($G$4-C5999),Lähteandmed!$H$45)</f>
        <v>0</v>
      </c>
      <c r="O5999" s="276">
        <f t="shared" si="187"/>
        <v>11.9</v>
      </c>
      <c r="P5999" s="276">
        <f>IF(O5999&lt;($G$6-1),Lähteandmed!$E$45*1.2*1.005*(($G$6-1)-O5999),0)</f>
        <v>8.9380519199999995</v>
      </c>
    </row>
    <row r="6000" spans="2:16">
      <c r="B6000" s="113">
        <v>5996</v>
      </c>
      <c r="C6000" s="113">
        <v>10.6</v>
      </c>
      <c r="D6000" s="276" t="str">
        <f t="shared" si="186"/>
        <v>0</v>
      </c>
      <c r="L6000" s="114">
        <f>IF(C6000&lt;$G$6,Lähteandmed!$E$45*1.2*1.005*($G$6-O6000),0)</f>
        <v>12.968938079999999</v>
      </c>
      <c r="M6000" s="276" t="str">
        <f>IF(($G$4-Lähteandmed!$H$45*(Kraadpäevad!$G$4-Kraadpäevad!C6000))&gt;Lähteandmed!$I$45,($G$4-Lähteandmed!$H$45*(Kraadpäevad!$G$4-Kraadpäevad!C6000)),Lähteandmed!$I$45)</f>
        <v/>
      </c>
      <c r="N6000" s="114">
        <f>IFERROR(($G$4-M6000)/($G$4-C6000),Lähteandmed!$H$45)</f>
        <v>0</v>
      </c>
      <c r="O6000" s="276">
        <f t="shared" si="187"/>
        <v>10.6</v>
      </c>
      <c r="P6000" s="276">
        <f>IF(O6000&lt;($G$6-1),Lähteandmed!$E$45*1.2*1.005*(($G$6-1)-O6000),0)</f>
        <v>11.216378880000001</v>
      </c>
    </row>
    <row r="6001" spans="2:16">
      <c r="B6001" s="113">
        <v>5997</v>
      </c>
      <c r="C6001" s="113">
        <v>9.1999999999999993</v>
      </c>
      <c r="D6001" s="276">
        <f t="shared" si="186"/>
        <v>0.78879749586558034</v>
      </c>
      <c r="L6001" s="114">
        <f>IF(C6001&lt;$G$6,Lähteandmed!$E$45*1.2*1.005*($G$6-O6001),0)</f>
        <v>15.42252096</v>
      </c>
      <c r="M6001" s="276" t="str">
        <f>IF(($G$4-Lähteandmed!$H$45*(Kraadpäevad!$G$4-Kraadpäevad!C6001))&gt;Lähteandmed!$I$45,($G$4-Lähteandmed!$H$45*(Kraadpäevad!$G$4-Kraadpäevad!C6001)),Lähteandmed!$I$45)</f>
        <v/>
      </c>
      <c r="N6001" s="114">
        <f>IFERROR(($G$4-M6001)/($G$4-C6001),Lähteandmed!$H$45)</f>
        <v>0</v>
      </c>
      <c r="O6001" s="276">
        <f t="shared" si="187"/>
        <v>9.1999999999999993</v>
      </c>
      <c r="P6001" s="276">
        <f>IF(O6001&lt;($G$6-1),Lähteandmed!$E$45*1.2*1.005*(($G$6-1)-O6001),0)</f>
        <v>13.66996176</v>
      </c>
    </row>
    <row r="6002" spans="2:16">
      <c r="B6002" s="113">
        <v>5998</v>
      </c>
      <c r="C6002" s="113">
        <v>7.8</v>
      </c>
      <c r="D6002" s="276">
        <f t="shared" si="186"/>
        <v>2.1887974958655798</v>
      </c>
      <c r="L6002" s="114">
        <f>IF(C6002&lt;$G$6,Lähteandmed!$E$45*1.2*1.005*($G$6-O6002),0)</f>
        <v>17.876103839999999</v>
      </c>
      <c r="M6002" s="276" t="str">
        <f>IF(($G$4-Lähteandmed!$H$45*(Kraadpäevad!$G$4-Kraadpäevad!C6002))&gt;Lähteandmed!$I$45,($G$4-Lähteandmed!$H$45*(Kraadpäevad!$G$4-Kraadpäevad!C6002)),Lähteandmed!$I$45)</f>
        <v/>
      </c>
      <c r="N6002" s="114">
        <f>IFERROR(($G$4-M6002)/($G$4-C6002),Lähteandmed!$H$45)</f>
        <v>0</v>
      </c>
      <c r="O6002" s="276">
        <f t="shared" si="187"/>
        <v>7.8</v>
      </c>
      <c r="P6002" s="276">
        <f>IF(O6002&lt;($G$6-1),Lähteandmed!$E$45*1.2*1.005*(($G$6-1)-O6002),0)</f>
        <v>16.123544639999999</v>
      </c>
    </row>
    <row r="6003" spans="2:16">
      <c r="B6003" s="113">
        <v>5999</v>
      </c>
      <c r="C6003" s="113">
        <v>6.4</v>
      </c>
      <c r="D6003" s="276">
        <f t="shared" si="186"/>
        <v>3.5887974958655793</v>
      </c>
      <c r="L6003" s="114">
        <f>IF(C6003&lt;$G$6,Lähteandmed!$E$45*1.2*1.005*($G$6-O6003),0)</f>
        <v>20.329686719999998</v>
      </c>
      <c r="M6003" s="276" t="str">
        <f>IF(($G$4-Lähteandmed!$H$45*(Kraadpäevad!$G$4-Kraadpäevad!C6003))&gt;Lähteandmed!$I$45,($G$4-Lähteandmed!$H$45*(Kraadpäevad!$G$4-Kraadpäevad!C6003)),Lähteandmed!$I$45)</f>
        <v/>
      </c>
      <c r="N6003" s="114">
        <f>IFERROR(($G$4-M6003)/($G$4-C6003),Lähteandmed!$H$45)</f>
        <v>0</v>
      </c>
      <c r="O6003" s="276">
        <f t="shared" si="187"/>
        <v>6.4</v>
      </c>
      <c r="P6003" s="276">
        <f>IF(O6003&lt;($G$6-1),Lähteandmed!$E$45*1.2*1.005*(($G$6-1)-O6003),0)</f>
        <v>18.577127519999998</v>
      </c>
    </row>
    <row r="6004" spans="2:16">
      <c r="B6004" s="113">
        <v>6000</v>
      </c>
      <c r="C6004" s="113">
        <v>5</v>
      </c>
      <c r="D6004" s="276">
        <f t="shared" si="186"/>
        <v>4.9887974958655796</v>
      </c>
      <c r="L6004" s="114">
        <f>IF(C6004&lt;$G$6,Lähteandmed!$E$45*1.2*1.005*($G$6-O6004),0)</f>
        <v>22.783269599999997</v>
      </c>
      <c r="M6004" s="276" t="str">
        <f>IF(($G$4-Lähteandmed!$H$45*(Kraadpäevad!$G$4-Kraadpäevad!C6004))&gt;Lähteandmed!$I$45,($G$4-Lähteandmed!$H$45*(Kraadpäevad!$G$4-Kraadpäevad!C6004)),Lähteandmed!$I$45)</f>
        <v/>
      </c>
      <c r="N6004" s="114">
        <f>IFERROR(($G$4-M6004)/($G$4-C6004),Lähteandmed!$H$45)</f>
        <v>0</v>
      </c>
      <c r="O6004" s="276">
        <f t="shared" si="187"/>
        <v>5</v>
      </c>
      <c r="P6004" s="276">
        <f>IF(O6004&lt;($G$6-1),Lähteandmed!$E$45*1.2*1.005*(($G$6-1)-O6004),0)</f>
        <v>21.030710399999997</v>
      </c>
    </row>
    <row r="6005" spans="2:16">
      <c r="B6005" s="113">
        <v>6001</v>
      </c>
      <c r="C6005" s="113">
        <v>4.4000000000000004</v>
      </c>
      <c r="D6005" s="276">
        <f t="shared" si="186"/>
        <v>5.5887974958655793</v>
      </c>
      <c r="L6005" s="114">
        <f>IF(C6005&lt;$G$6,Lähteandmed!$E$45*1.2*1.005*($G$6-O6005),0)</f>
        <v>23.834805119999999</v>
      </c>
      <c r="M6005" s="276" t="str">
        <f>IF(($G$4-Lähteandmed!$H$45*(Kraadpäevad!$G$4-Kraadpäevad!C6005))&gt;Lähteandmed!$I$45,($G$4-Lähteandmed!$H$45*(Kraadpäevad!$G$4-Kraadpäevad!C6005)),Lähteandmed!$I$45)</f>
        <v/>
      </c>
      <c r="N6005" s="114">
        <f>IFERROR(($G$4-M6005)/($G$4-C6005),Lähteandmed!$H$45)</f>
        <v>0</v>
      </c>
      <c r="O6005" s="276">
        <f t="shared" si="187"/>
        <v>4.4000000000000004</v>
      </c>
      <c r="P6005" s="276">
        <f>IF(O6005&lt;($G$6-1),Lähteandmed!$E$45*1.2*1.005*(($G$6-1)-O6005),0)</f>
        <v>22.082245919999998</v>
      </c>
    </row>
    <row r="6006" spans="2:16">
      <c r="B6006" s="113">
        <v>6002</v>
      </c>
      <c r="C6006" s="113">
        <v>3.7</v>
      </c>
      <c r="D6006" s="276">
        <f t="shared" si="186"/>
        <v>6.2887974958655795</v>
      </c>
      <c r="L6006" s="114">
        <f>IF(C6006&lt;$G$6,Lähteandmed!$E$45*1.2*1.005*($G$6-O6006),0)</f>
        <v>25.061596559999998</v>
      </c>
      <c r="M6006" s="276" t="str">
        <f>IF(($G$4-Lähteandmed!$H$45*(Kraadpäevad!$G$4-Kraadpäevad!C6006))&gt;Lähteandmed!$I$45,($G$4-Lähteandmed!$H$45*(Kraadpäevad!$G$4-Kraadpäevad!C6006)),Lähteandmed!$I$45)</f>
        <v/>
      </c>
      <c r="N6006" s="114">
        <f>IFERROR(($G$4-M6006)/($G$4-C6006),Lähteandmed!$H$45)</f>
        <v>0</v>
      </c>
      <c r="O6006" s="276">
        <f t="shared" si="187"/>
        <v>3.7</v>
      </c>
      <c r="P6006" s="276">
        <f>IF(O6006&lt;($G$6-1),Lähteandmed!$E$45*1.2*1.005*(($G$6-1)-O6006),0)</f>
        <v>23.309037359999998</v>
      </c>
    </row>
    <row r="6007" spans="2:16">
      <c r="B6007" s="113">
        <v>6003</v>
      </c>
      <c r="C6007" s="113">
        <v>3.1</v>
      </c>
      <c r="D6007" s="276">
        <f t="shared" si="186"/>
        <v>6.88879749586558</v>
      </c>
      <c r="L6007" s="114">
        <f>IF(C6007&lt;$G$6,Lähteandmed!$E$45*1.2*1.005*($G$6-O6007),0)</f>
        <v>26.11313208</v>
      </c>
      <c r="M6007" s="276" t="str">
        <f>IF(($G$4-Lähteandmed!$H$45*(Kraadpäevad!$G$4-Kraadpäevad!C6007))&gt;Lähteandmed!$I$45,($G$4-Lähteandmed!$H$45*(Kraadpäevad!$G$4-Kraadpäevad!C6007)),Lähteandmed!$I$45)</f>
        <v/>
      </c>
      <c r="N6007" s="114">
        <f>IFERROR(($G$4-M6007)/($G$4-C6007),Lähteandmed!$H$45)</f>
        <v>0</v>
      </c>
      <c r="O6007" s="276">
        <f t="shared" si="187"/>
        <v>3.1</v>
      </c>
      <c r="P6007" s="276">
        <f>IF(O6007&lt;($G$6-1),Lähteandmed!$E$45*1.2*1.005*(($G$6-1)-O6007),0)</f>
        <v>24.360572879999999</v>
      </c>
    </row>
    <row r="6008" spans="2:16">
      <c r="B6008" s="113">
        <v>6004</v>
      </c>
      <c r="C6008" s="113">
        <v>2.7</v>
      </c>
      <c r="D6008" s="276">
        <f t="shared" si="186"/>
        <v>7.2887974958655795</v>
      </c>
      <c r="L6008" s="114">
        <f>IF(C6008&lt;$G$6,Lähteandmed!$E$45*1.2*1.005*($G$6-O6008),0)</f>
        <v>26.814155759999998</v>
      </c>
      <c r="M6008" s="276" t="str">
        <f>IF(($G$4-Lähteandmed!$H$45*(Kraadpäevad!$G$4-Kraadpäevad!C6008))&gt;Lähteandmed!$I$45,($G$4-Lähteandmed!$H$45*(Kraadpäevad!$G$4-Kraadpäevad!C6008)),Lähteandmed!$I$45)</f>
        <v/>
      </c>
      <c r="N6008" s="114">
        <f>IFERROR(($G$4-M6008)/($G$4-C6008),Lähteandmed!$H$45)</f>
        <v>0</v>
      </c>
      <c r="O6008" s="276">
        <f t="shared" si="187"/>
        <v>2.7</v>
      </c>
      <c r="P6008" s="276">
        <f>IF(O6008&lt;($G$6-1),Lähteandmed!$E$45*1.2*1.005*(($G$6-1)-O6008),0)</f>
        <v>25.061596559999998</v>
      </c>
    </row>
    <row r="6009" spans="2:16">
      <c r="B6009" s="113">
        <v>6005</v>
      </c>
      <c r="C6009" s="113">
        <v>2.4</v>
      </c>
      <c r="D6009" s="276">
        <f t="shared" si="186"/>
        <v>7.5887974958655793</v>
      </c>
      <c r="L6009" s="114">
        <f>IF(C6009&lt;$G$6,Lähteandmed!$E$45*1.2*1.005*($G$6-O6009),0)</f>
        <v>27.339923519999996</v>
      </c>
      <c r="M6009" s="276" t="str">
        <f>IF(($G$4-Lähteandmed!$H$45*(Kraadpäevad!$G$4-Kraadpäevad!C6009))&gt;Lähteandmed!$I$45,($G$4-Lähteandmed!$H$45*(Kraadpäevad!$G$4-Kraadpäevad!C6009)),Lähteandmed!$I$45)</f>
        <v/>
      </c>
      <c r="N6009" s="114">
        <f>IFERROR(($G$4-M6009)/($G$4-C6009),Lähteandmed!$H$45)</f>
        <v>0</v>
      </c>
      <c r="O6009" s="276">
        <f t="shared" si="187"/>
        <v>2.4</v>
      </c>
      <c r="P6009" s="276">
        <f>IF(O6009&lt;($G$6-1),Lähteandmed!$E$45*1.2*1.005*(($G$6-1)-O6009),0)</f>
        <v>25.587364319999999</v>
      </c>
    </row>
    <row r="6010" spans="2:16">
      <c r="B6010" s="113">
        <v>6006</v>
      </c>
      <c r="C6010" s="113">
        <v>2</v>
      </c>
      <c r="D6010" s="276">
        <f t="shared" si="186"/>
        <v>7.9887974958655796</v>
      </c>
      <c r="L6010" s="114">
        <f>IF(C6010&lt;$G$6,Lähteandmed!$E$45*1.2*1.005*($G$6-O6010),0)</f>
        <v>28.040947199999998</v>
      </c>
      <c r="M6010" s="276" t="str">
        <f>IF(($G$4-Lähteandmed!$H$45*(Kraadpäevad!$G$4-Kraadpäevad!C6010))&gt;Lähteandmed!$I$45,($G$4-Lähteandmed!$H$45*(Kraadpäevad!$G$4-Kraadpäevad!C6010)),Lähteandmed!$I$45)</f>
        <v/>
      </c>
      <c r="N6010" s="114">
        <f>IFERROR(($G$4-M6010)/($G$4-C6010),Lähteandmed!$H$45)</f>
        <v>0</v>
      </c>
      <c r="O6010" s="276">
        <f t="shared" si="187"/>
        <v>2</v>
      </c>
      <c r="P6010" s="276">
        <f>IF(O6010&lt;($G$6-1),Lähteandmed!$E$45*1.2*1.005*(($G$6-1)-O6010),0)</f>
        <v>26.288387999999998</v>
      </c>
    </row>
    <row r="6011" spans="2:16">
      <c r="B6011" s="113">
        <v>6007</v>
      </c>
      <c r="C6011" s="113">
        <v>3.2</v>
      </c>
      <c r="D6011" s="276">
        <f t="shared" si="186"/>
        <v>6.7887974958655795</v>
      </c>
      <c r="L6011" s="114">
        <f>IF(C6011&lt;$G$6,Lähteandmed!$E$45*1.2*1.005*($G$6-O6011),0)</f>
        <v>25.937876159999998</v>
      </c>
      <c r="M6011" s="276" t="str">
        <f>IF(($G$4-Lähteandmed!$H$45*(Kraadpäevad!$G$4-Kraadpäevad!C6011))&gt;Lähteandmed!$I$45,($G$4-Lähteandmed!$H$45*(Kraadpäevad!$G$4-Kraadpäevad!C6011)),Lähteandmed!$I$45)</f>
        <v/>
      </c>
      <c r="N6011" s="114">
        <f>IFERROR(($G$4-M6011)/($G$4-C6011),Lähteandmed!$H$45)</f>
        <v>0</v>
      </c>
      <c r="O6011" s="276">
        <f t="shared" si="187"/>
        <v>3.2</v>
      </c>
      <c r="P6011" s="276">
        <f>IF(O6011&lt;($G$6-1),Lähteandmed!$E$45*1.2*1.005*(($G$6-1)-O6011),0)</f>
        <v>24.185316959999998</v>
      </c>
    </row>
    <row r="6012" spans="2:16">
      <c r="B6012" s="113">
        <v>6008</v>
      </c>
      <c r="C6012" s="113">
        <v>4.4000000000000004</v>
      </c>
      <c r="D6012" s="276">
        <f t="shared" si="186"/>
        <v>5.5887974958655793</v>
      </c>
      <c r="L6012" s="114">
        <f>IF(C6012&lt;$G$6,Lähteandmed!$E$45*1.2*1.005*($G$6-O6012),0)</f>
        <v>23.834805119999999</v>
      </c>
      <c r="M6012" s="276" t="str">
        <f>IF(($G$4-Lähteandmed!$H$45*(Kraadpäevad!$G$4-Kraadpäevad!C6012))&gt;Lähteandmed!$I$45,($G$4-Lähteandmed!$H$45*(Kraadpäevad!$G$4-Kraadpäevad!C6012)),Lähteandmed!$I$45)</f>
        <v/>
      </c>
      <c r="N6012" s="114">
        <f>IFERROR(($G$4-M6012)/($G$4-C6012),Lähteandmed!$H$45)</f>
        <v>0</v>
      </c>
      <c r="O6012" s="276">
        <f t="shared" si="187"/>
        <v>4.4000000000000004</v>
      </c>
      <c r="P6012" s="276">
        <f>IF(O6012&lt;($G$6-1),Lähteandmed!$E$45*1.2*1.005*(($G$6-1)-O6012),0)</f>
        <v>22.082245919999998</v>
      </c>
    </row>
    <row r="6013" spans="2:16">
      <c r="B6013" s="113">
        <v>6009</v>
      </c>
      <c r="C6013" s="113">
        <v>5.6</v>
      </c>
      <c r="D6013" s="276">
        <f t="shared" si="186"/>
        <v>4.38879749586558</v>
      </c>
      <c r="L6013" s="114">
        <f>IF(C6013&lt;$G$6,Lähteandmed!$E$45*1.2*1.005*($G$6-O6013),0)</f>
        <v>21.731734079999999</v>
      </c>
      <c r="M6013" s="276" t="str">
        <f>IF(($G$4-Lähteandmed!$H$45*(Kraadpäevad!$G$4-Kraadpäevad!C6013))&gt;Lähteandmed!$I$45,($G$4-Lähteandmed!$H$45*(Kraadpäevad!$G$4-Kraadpäevad!C6013)),Lähteandmed!$I$45)</f>
        <v/>
      </c>
      <c r="N6013" s="114">
        <f>IFERROR(($G$4-M6013)/($G$4-C6013),Lähteandmed!$H$45)</f>
        <v>0</v>
      </c>
      <c r="O6013" s="276">
        <f t="shared" si="187"/>
        <v>5.6</v>
      </c>
      <c r="P6013" s="276">
        <f>IF(O6013&lt;($G$6-1),Lähteandmed!$E$45*1.2*1.005*(($G$6-1)-O6013),0)</f>
        <v>19.979174879999999</v>
      </c>
    </row>
    <row r="6014" spans="2:16">
      <c r="B6014" s="113">
        <v>6010</v>
      </c>
      <c r="C6014" s="113">
        <v>6.8</v>
      </c>
      <c r="D6014" s="276">
        <f t="shared" si="186"/>
        <v>3.1887974958655798</v>
      </c>
      <c r="L6014" s="114">
        <f>IF(C6014&lt;$G$6,Lähteandmed!$E$45*1.2*1.005*($G$6-O6014),0)</f>
        <v>19.628663039999996</v>
      </c>
      <c r="M6014" s="276" t="str">
        <f>IF(($G$4-Lähteandmed!$H$45*(Kraadpäevad!$G$4-Kraadpäevad!C6014))&gt;Lähteandmed!$I$45,($G$4-Lähteandmed!$H$45*(Kraadpäevad!$G$4-Kraadpäevad!C6014)),Lähteandmed!$I$45)</f>
        <v/>
      </c>
      <c r="N6014" s="114">
        <f>IFERROR(($G$4-M6014)/($G$4-C6014),Lähteandmed!$H$45)</f>
        <v>0</v>
      </c>
      <c r="O6014" s="276">
        <f t="shared" si="187"/>
        <v>6.8</v>
      </c>
      <c r="P6014" s="276">
        <f>IF(O6014&lt;($G$6-1),Lähteandmed!$E$45*1.2*1.005*(($G$6-1)-O6014),0)</f>
        <v>17.876103839999999</v>
      </c>
    </row>
    <row r="6015" spans="2:16">
      <c r="B6015" s="113">
        <v>6011</v>
      </c>
      <c r="C6015" s="113">
        <v>8</v>
      </c>
      <c r="D6015" s="276">
        <f t="shared" si="186"/>
        <v>1.9887974958655796</v>
      </c>
      <c r="L6015" s="114">
        <f>IF(C6015&lt;$G$6,Lähteandmed!$E$45*1.2*1.005*($G$6-O6015),0)</f>
        <v>17.525592</v>
      </c>
      <c r="M6015" s="276" t="str">
        <f>IF(($G$4-Lähteandmed!$H$45*(Kraadpäevad!$G$4-Kraadpäevad!C6015))&gt;Lähteandmed!$I$45,($G$4-Lähteandmed!$H$45*(Kraadpäevad!$G$4-Kraadpäevad!C6015)),Lähteandmed!$I$45)</f>
        <v/>
      </c>
      <c r="N6015" s="114">
        <f>IFERROR(($G$4-M6015)/($G$4-C6015),Lähteandmed!$H$45)</f>
        <v>0</v>
      </c>
      <c r="O6015" s="276">
        <f t="shared" si="187"/>
        <v>8</v>
      </c>
      <c r="P6015" s="276">
        <f>IF(O6015&lt;($G$6-1),Lähteandmed!$E$45*1.2*1.005*(($G$6-1)-O6015),0)</f>
        <v>15.773032799999999</v>
      </c>
    </row>
    <row r="6016" spans="2:16">
      <c r="B6016" s="113">
        <v>6012</v>
      </c>
      <c r="C6016" s="113">
        <v>9.1999999999999993</v>
      </c>
      <c r="D6016" s="276">
        <f t="shared" si="186"/>
        <v>0.78879749586558034</v>
      </c>
      <c r="L6016" s="114">
        <f>IF(C6016&lt;$G$6,Lähteandmed!$E$45*1.2*1.005*($G$6-O6016),0)</f>
        <v>15.42252096</v>
      </c>
      <c r="M6016" s="276" t="str">
        <f>IF(($G$4-Lähteandmed!$H$45*(Kraadpäevad!$G$4-Kraadpäevad!C6016))&gt;Lähteandmed!$I$45,($G$4-Lähteandmed!$H$45*(Kraadpäevad!$G$4-Kraadpäevad!C6016)),Lähteandmed!$I$45)</f>
        <v/>
      </c>
      <c r="N6016" s="114">
        <f>IFERROR(($G$4-M6016)/($G$4-C6016),Lähteandmed!$H$45)</f>
        <v>0</v>
      </c>
      <c r="O6016" s="276">
        <f t="shared" si="187"/>
        <v>9.1999999999999993</v>
      </c>
      <c r="P6016" s="276">
        <f>IF(O6016&lt;($G$6-1),Lähteandmed!$E$45*1.2*1.005*(($G$6-1)-O6016),0)</f>
        <v>13.66996176</v>
      </c>
    </row>
    <row r="6017" spans="2:16">
      <c r="B6017" s="113">
        <v>6013</v>
      </c>
      <c r="C6017" s="113">
        <v>10.1</v>
      </c>
      <c r="D6017" s="276" t="str">
        <f t="shared" si="186"/>
        <v>0</v>
      </c>
      <c r="L6017" s="114">
        <f>IF(C6017&lt;$G$6,Lähteandmed!$E$45*1.2*1.005*($G$6-O6017),0)</f>
        <v>13.845217679999999</v>
      </c>
      <c r="M6017" s="276" t="str">
        <f>IF(($G$4-Lähteandmed!$H$45*(Kraadpäevad!$G$4-Kraadpäevad!C6017))&gt;Lähteandmed!$I$45,($G$4-Lähteandmed!$H$45*(Kraadpäevad!$G$4-Kraadpäevad!C6017)),Lähteandmed!$I$45)</f>
        <v/>
      </c>
      <c r="N6017" s="114">
        <f>IFERROR(($G$4-M6017)/($G$4-C6017),Lähteandmed!$H$45)</f>
        <v>0</v>
      </c>
      <c r="O6017" s="276">
        <f t="shared" si="187"/>
        <v>10.1</v>
      </c>
      <c r="P6017" s="276">
        <f>IF(O6017&lt;($G$6-1),Lähteandmed!$E$45*1.2*1.005*(($G$6-1)-O6017),0)</f>
        <v>12.092658479999999</v>
      </c>
    </row>
    <row r="6018" spans="2:16">
      <c r="B6018" s="113">
        <v>6014</v>
      </c>
      <c r="C6018" s="113">
        <v>10.9</v>
      </c>
      <c r="D6018" s="276" t="str">
        <f t="shared" si="186"/>
        <v>0</v>
      </c>
      <c r="L6018" s="114">
        <f>IF(C6018&lt;$G$6,Lähteandmed!$E$45*1.2*1.005*($G$6-O6018),0)</f>
        <v>12.443170319999998</v>
      </c>
      <c r="M6018" s="276" t="str">
        <f>IF(($G$4-Lähteandmed!$H$45*(Kraadpäevad!$G$4-Kraadpäevad!C6018))&gt;Lähteandmed!$I$45,($G$4-Lähteandmed!$H$45*(Kraadpäevad!$G$4-Kraadpäevad!C6018)),Lähteandmed!$I$45)</f>
        <v/>
      </c>
      <c r="N6018" s="114">
        <f>IFERROR(($G$4-M6018)/($G$4-C6018),Lähteandmed!$H$45)</f>
        <v>0</v>
      </c>
      <c r="O6018" s="276">
        <f t="shared" si="187"/>
        <v>10.9</v>
      </c>
      <c r="P6018" s="276">
        <f>IF(O6018&lt;($G$6-1),Lähteandmed!$E$45*1.2*1.005*(($G$6-1)-O6018),0)</f>
        <v>10.690611119999998</v>
      </c>
    </row>
    <row r="6019" spans="2:16">
      <c r="B6019" s="113">
        <v>6015</v>
      </c>
      <c r="C6019" s="113">
        <v>11.8</v>
      </c>
      <c r="D6019" s="276" t="str">
        <f t="shared" si="186"/>
        <v>0</v>
      </c>
      <c r="L6019" s="114">
        <f>IF(C6019&lt;$G$6,Lähteandmed!$E$45*1.2*1.005*($G$6-O6019),0)</f>
        <v>10.865867039999998</v>
      </c>
      <c r="M6019" s="276" t="str">
        <f>IF(($G$4-Lähteandmed!$H$45*(Kraadpäevad!$G$4-Kraadpäevad!C6019))&gt;Lähteandmed!$I$45,($G$4-Lähteandmed!$H$45*(Kraadpäevad!$G$4-Kraadpäevad!C6019)),Lähteandmed!$I$45)</f>
        <v/>
      </c>
      <c r="N6019" s="114">
        <f>IFERROR(($G$4-M6019)/($G$4-C6019),Lähteandmed!$H$45)</f>
        <v>0</v>
      </c>
      <c r="O6019" s="276">
        <f t="shared" si="187"/>
        <v>11.8</v>
      </c>
      <c r="P6019" s="276">
        <f>IF(O6019&lt;($G$6-1),Lähteandmed!$E$45*1.2*1.005*(($G$6-1)-O6019),0)</f>
        <v>9.1133078399999974</v>
      </c>
    </row>
    <row r="6020" spans="2:16">
      <c r="B6020" s="113">
        <v>6016</v>
      </c>
      <c r="C6020" s="113">
        <v>11.8</v>
      </c>
      <c r="D6020" s="276" t="str">
        <f t="shared" ref="D6020:D6083" si="188">IFERROR(IF($G$5-C6020&gt;0,$G$5-C6020,"0"),0)</f>
        <v>0</v>
      </c>
      <c r="L6020" s="114">
        <f>IF(C6020&lt;$G$6,Lähteandmed!$E$45*1.2*1.005*($G$6-O6020),0)</f>
        <v>10.865867039999998</v>
      </c>
      <c r="M6020" s="276" t="str">
        <f>IF(($G$4-Lähteandmed!$H$45*(Kraadpäevad!$G$4-Kraadpäevad!C6020))&gt;Lähteandmed!$I$45,($G$4-Lähteandmed!$H$45*(Kraadpäevad!$G$4-Kraadpäevad!C6020)),Lähteandmed!$I$45)</f>
        <v/>
      </c>
      <c r="N6020" s="114">
        <f>IFERROR(($G$4-M6020)/($G$4-C6020),Lähteandmed!$H$45)</f>
        <v>0</v>
      </c>
      <c r="O6020" s="276">
        <f t="shared" ref="O6020:O6083" si="189">N6020*($G$4-C6020)+C6020</f>
        <v>11.8</v>
      </c>
      <c r="P6020" s="276">
        <f>IF(O6020&lt;($G$6-1),Lähteandmed!$E$45*1.2*1.005*(($G$6-1)-O6020),0)</f>
        <v>9.1133078399999974</v>
      </c>
    </row>
    <row r="6021" spans="2:16">
      <c r="B6021" s="113">
        <v>6017</v>
      </c>
      <c r="C6021" s="113">
        <v>11.9</v>
      </c>
      <c r="D6021" s="276" t="str">
        <f t="shared" si="188"/>
        <v>0</v>
      </c>
      <c r="L6021" s="114">
        <f>IF(C6021&lt;$G$6,Lähteandmed!$E$45*1.2*1.005*($G$6-O6021),0)</f>
        <v>10.690611119999998</v>
      </c>
      <c r="M6021" s="276" t="str">
        <f>IF(($G$4-Lähteandmed!$H$45*(Kraadpäevad!$G$4-Kraadpäevad!C6021))&gt;Lähteandmed!$I$45,($G$4-Lähteandmed!$H$45*(Kraadpäevad!$G$4-Kraadpäevad!C6021)),Lähteandmed!$I$45)</f>
        <v/>
      </c>
      <c r="N6021" s="114">
        <f>IFERROR(($G$4-M6021)/($G$4-C6021),Lähteandmed!$H$45)</f>
        <v>0</v>
      </c>
      <c r="O6021" s="276">
        <f t="shared" si="189"/>
        <v>11.9</v>
      </c>
      <c r="P6021" s="276">
        <f>IF(O6021&lt;($G$6-1),Lähteandmed!$E$45*1.2*1.005*(($G$6-1)-O6021),0)</f>
        <v>8.9380519199999995</v>
      </c>
    </row>
    <row r="6022" spans="2:16">
      <c r="B6022" s="113">
        <v>6018</v>
      </c>
      <c r="C6022" s="113">
        <v>11.9</v>
      </c>
      <c r="D6022" s="276" t="str">
        <f t="shared" si="188"/>
        <v>0</v>
      </c>
      <c r="L6022" s="114">
        <f>IF(C6022&lt;$G$6,Lähteandmed!$E$45*1.2*1.005*($G$6-O6022),0)</f>
        <v>10.690611119999998</v>
      </c>
      <c r="M6022" s="276" t="str">
        <f>IF(($G$4-Lähteandmed!$H$45*(Kraadpäevad!$G$4-Kraadpäevad!C6022))&gt;Lähteandmed!$I$45,($G$4-Lähteandmed!$H$45*(Kraadpäevad!$G$4-Kraadpäevad!C6022)),Lähteandmed!$I$45)</f>
        <v/>
      </c>
      <c r="N6022" s="114">
        <f>IFERROR(($G$4-M6022)/($G$4-C6022),Lähteandmed!$H$45)</f>
        <v>0</v>
      </c>
      <c r="O6022" s="276">
        <f t="shared" si="189"/>
        <v>11.9</v>
      </c>
      <c r="P6022" s="276">
        <f>IF(O6022&lt;($G$6-1),Lähteandmed!$E$45*1.2*1.005*(($G$6-1)-O6022),0)</f>
        <v>8.9380519199999995</v>
      </c>
    </row>
    <row r="6023" spans="2:16">
      <c r="B6023" s="113">
        <v>6019</v>
      </c>
      <c r="C6023" s="113">
        <v>12.1</v>
      </c>
      <c r="D6023" s="276" t="str">
        <f t="shared" si="188"/>
        <v>0</v>
      </c>
      <c r="L6023" s="114">
        <f>IF(C6023&lt;$G$6,Lähteandmed!$E$45*1.2*1.005*($G$6-O6023),0)</f>
        <v>10.34009928</v>
      </c>
      <c r="M6023" s="276" t="str">
        <f>IF(($G$4-Lähteandmed!$H$45*(Kraadpäevad!$G$4-Kraadpäevad!C6023))&gt;Lähteandmed!$I$45,($G$4-Lähteandmed!$H$45*(Kraadpäevad!$G$4-Kraadpäevad!C6023)),Lähteandmed!$I$45)</f>
        <v/>
      </c>
      <c r="N6023" s="114">
        <f>IFERROR(($G$4-M6023)/($G$4-C6023),Lähteandmed!$H$45)</f>
        <v>0</v>
      </c>
      <c r="O6023" s="276">
        <f t="shared" si="189"/>
        <v>12.1</v>
      </c>
      <c r="P6023" s="276">
        <f>IF(O6023&lt;($G$6-1),Lähteandmed!$E$45*1.2*1.005*(($G$6-1)-O6023),0)</f>
        <v>8.5875400800000001</v>
      </c>
    </row>
    <row r="6024" spans="2:16">
      <c r="B6024" s="113">
        <v>6020</v>
      </c>
      <c r="C6024" s="113">
        <v>12.4</v>
      </c>
      <c r="D6024" s="276" t="str">
        <f t="shared" si="188"/>
        <v>0</v>
      </c>
      <c r="L6024" s="114">
        <f>IF(C6024&lt;$G$6,Lähteandmed!$E$45*1.2*1.005*($G$6-O6024),0)</f>
        <v>9.8143315199999979</v>
      </c>
      <c r="M6024" s="276" t="str">
        <f>IF(($G$4-Lähteandmed!$H$45*(Kraadpäevad!$G$4-Kraadpäevad!C6024))&gt;Lähteandmed!$I$45,($G$4-Lähteandmed!$H$45*(Kraadpäevad!$G$4-Kraadpäevad!C6024)),Lähteandmed!$I$45)</f>
        <v/>
      </c>
      <c r="N6024" s="114">
        <f>IFERROR(($G$4-M6024)/($G$4-C6024),Lähteandmed!$H$45)</f>
        <v>0</v>
      </c>
      <c r="O6024" s="276">
        <f t="shared" si="189"/>
        <v>12.4</v>
      </c>
      <c r="P6024" s="276">
        <f>IF(O6024&lt;($G$6-1),Lähteandmed!$E$45*1.2*1.005*(($G$6-1)-O6024),0)</f>
        <v>8.0617723199999993</v>
      </c>
    </row>
    <row r="6025" spans="2:16">
      <c r="B6025" s="113">
        <v>6021</v>
      </c>
      <c r="C6025" s="113">
        <v>12.6</v>
      </c>
      <c r="D6025" s="276" t="str">
        <f t="shared" si="188"/>
        <v>0</v>
      </c>
      <c r="L6025" s="114">
        <f>IF(C6025&lt;$G$6,Lähteandmed!$E$45*1.2*1.005*($G$6-O6025),0)</f>
        <v>9.4638196800000003</v>
      </c>
      <c r="M6025" s="276" t="str">
        <f>IF(($G$4-Lähteandmed!$H$45*(Kraadpäevad!$G$4-Kraadpäevad!C6025))&gt;Lähteandmed!$I$45,($G$4-Lähteandmed!$H$45*(Kraadpäevad!$G$4-Kraadpäevad!C6025)),Lähteandmed!$I$45)</f>
        <v/>
      </c>
      <c r="N6025" s="114">
        <f>IFERROR(($G$4-M6025)/($G$4-C6025),Lähteandmed!$H$45)</f>
        <v>0</v>
      </c>
      <c r="O6025" s="276">
        <f t="shared" si="189"/>
        <v>12.6</v>
      </c>
      <c r="P6025" s="276">
        <f>IF(O6025&lt;($G$6-1),Lähteandmed!$E$45*1.2*1.005*(($G$6-1)-O6025),0)</f>
        <v>7.71126048</v>
      </c>
    </row>
    <row r="6026" spans="2:16">
      <c r="B6026" s="113">
        <v>6022</v>
      </c>
      <c r="C6026" s="113">
        <v>12.6</v>
      </c>
      <c r="D6026" s="276" t="str">
        <f t="shared" si="188"/>
        <v>0</v>
      </c>
      <c r="L6026" s="114">
        <f>IF(C6026&lt;$G$6,Lähteandmed!$E$45*1.2*1.005*($G$6-O6026),0)</f>
        <v>9.4638196800000003</v>
      </c>
      <c r="M6026" s="276" t="str">
        <f>IF(($G$4-Lähteandmed!$H$45*(Kraadpäevad!$G$4-Kraadpäevad!C6026))&gt;Lähteandmed!$I$45,($G$4-Lähteandmed!$H$45*(Kraadpäevad!$G$4-Kraadpäevad!C6026)),Lähteandmed!$I$45)</f>
        <v/>
      </c>
      <c r="N6026" s="114">
        <f>IFERROR(($G$4-M6026)/($G$4-C6026),Lähteandmed!$H$45)</f>
        <v>0</v>
      </c>
      <c r="O6026" s="276">
        <f t="shared" si="189"/>
        <v>12.6</v>
      </c>
      <c r="P6026" s="276">
        <f>IF(O6026&lt;($G$6-1),Lähteandmed!$E$45*1.2*1.005*(($G$6-1)-O6026),0)</f>
        <v>7.71126048</v>
      </c>
    </row>
    <row r="6027" spans="2:16">
      <c r="B6027" s="113">
        <v>6023</v>
      </c>
      <c r="C6027" s="113">
        <v>12.5</v>
      </c>
      <c r="D6027" s="276" t="str">
        <f t="shared" si="188"/>
        <v>0</v>
      </c>
      <c r="L6027" s="114">
        <f>IF(C6027&lt;$G$6,Lähteandmed!$E$45*1.2*1.005*($G$6-O6027),0)</f>
        <v>9.6390756</v>
      </c>
      <c r="M6027" s="276" t="str">
        <f>IF(($G$4-Lähteandmed!$H$45*(Kraadpäevad!$G$4-Kraadpäevad!C6027))&gt;Lähteandmed!$I$45,($G$4-Lähteandmed!$H$45*(Kraadpäevad!$G$4-Kraadpäevad!C6027)),Lähteandmed!$I$45)</f>
        <v/>
      </c>
      <c r="N6027" s="114">
        <f>IFERROR(($G$4-M6027)/($G$4-C6027),Lähteandmed!$H$45)</f>
        <v>0</v>
      </c>
      <c r="O6027" s="276">
        <f t="shared" si="189"/>
        <v>12.5</v>
      </c>
      <c r="P6027" s="276">
        <f>IF(O6027&lt;($G$6-1),Lähteandmed!$E$45*1.2*1.005*(($G$6-1)-O6027),0)</f>
        <v>7.8865163999999996</v>
      </c>
    </row>
    <row r="6028" spans="2:16">
      <c r="B6028" s="113">
        <v>6024</v>
      </c>
      <c r="C6028" s="113">
        <v>12.5</v>
      </c>
      <c r="D6028" s="276" t="str">
        <f t="shared" si="188"/>
        <v>0</v>
      </c>
      <c r="L6028" s="114">
        <f>IF(C6028&lt;$G$6,Lähteandmed!$E$45*1.2*1.005*($G$6-O6028),0)</f>
        <v>9.6390756</v>
      </c>
      <c r="M6028" s="276" t="str">
        <f>IF(($G$4-Lähteandmed!$H$45*(Kraadpäevad!$G$4-Kraadpäevad!C6028))&gt;Lähteandmed!$I$45,($G$4-Lähteandmed!$H$45*(Kraadpäevad!$G$4-Kraadpäevad!C6028)),Lähteandmed!$I$45)</f>
        <v/>
      </c>
      <c r="N6028" s="114">
        <f>IFERROR(($G$4-M6028)/($G$4-C6028),Lähteandmed!$H$45)</f>
        <v>0</v>
      </c>
      <c r="O6028" s="276">
        <f t="shared" si="189"/>
        <v>12.5</v>
      </c>
      <c r="P6028" s="276">
        <f>IF(O6028&lt;($G$6-1),Lähteandmed!$E$45*1.2*1.005*(($G$6-1)-O6028),0)</f>
        <v>7.8865163999999996</v>
      </c>
    </row>
    <row r="6029" spans="2:16">
      <c r="B6029" s="113">
        <v>6025</v>
      </c>
      <c r="C6029" s="113">
        <v>12.3</v>
      </c>
      <c r="D6029" s="276" t="str">
        <f t="shared" si="188"/>
        <v>0</v>
      </c>
      <c r="L6029" s="114">
        <f>IF(C6029&lt;$G$6,Lähteandmed!$E$45*1.2*1.005*($G$6-O6029),0)</f>
        <v>9.9895874399999975</v>
      </c>
      <c r="M6029" s="276" t="str">
        <f>IF(($G$4-Lähteandmed!$H$45*(Kraadpäevad!$G$4-Kraadpäevad!C6029))&gt;Lähteandmed!$I$45,($G$4-Lähteandmed!$H$45*(Kraadpäevad!$G$4-Kraadpäevad!C6029)),Lähteandmed!$I$45)</f>
        <v/>
      </c>
      <c r="N6029" s="114">
        <f>IFERROR(($G$4-M6029)/($G$4-C6029),Lähteandmed!$H$45)</f>
        <v>0</v>
      </c>
      <c r="O6029" s="276">
        <f t="shared" si="189"/>
        <v>12.3</v>
      </c>
      <c r="P6029" s="276">
        <f>IF(O6029&lt;($G$6-1),Lähteandmed!$E$45*1.2*1.005*(($G$6-1)-O6029),0)</f>
        <v>8.237028239999999</v>
      </c>
    </row>
    <row r="6030" spans="2:16">
      <c r="B6030" s="113">
        <v>6026</v>
      </c>
      <c r="C6030" s="113">
        <v>12.2</v>
      </c>
      <c r="D6030" s="276" t="str">
        <f t="shared" si="188"/>
        <v>0</v>
      </c>
      <c r="L6030" s="114">
        <f>IF(C6030&lt;$G$6,Lähteandmed!$E$45*1.2*1.005*($G$6-O6030),0)</f>
        <v>10.164843360000001</v>
      </c>
      <c r="M6030" s="276" t="str">
        <f>IF(($G$4-Lähteandmed!$H$45*(Kraadpäevad!$G$4-Kraadpäevad!C6030))&gt;Lähteandmed!$I$45,($G$4-Lähteandmed!$H$45*(Kraadpäevad!$G$4-Kraadpäevad!C6030)),Lähteandmed!$I$45)</f>
        <v/>
      </c>
      <c r="N6030" s="114">
        <f>IFERROR(($G$4-M6030)/($G$4-C6030),Lähteandmed!$H$45)</f>
        <v>0</v>
      </c>
      <c r="O6030" s="276">
        <f t="shared" si="189"/>
        <v>12.2</v>
      </c>
      <c r="P6030" s="276">
        <f>IF(O6030&lt;($G$6-1),Lähteandmed!$E$45*1.2*1.005*(($G$6-1)-O6030),0)</f>
        <v>8.4122841600000005</v>
      </c>
    </row>
    <row r="6031" spans="2:16">
      <c r="B6031" s="113">
        <v>6027</v>
      </c>
      <c r="C6031" s="113">
        <v>12</v>
      </c>
      <c r="D6031" s="276" t="str">
        <f t="shared" si="188"/>
        <v>0</v>
      </c>
      <c r="L6031" s="114">
        <f>IF(C6031&lt;$G$6,Lähteandmed!$E$45*1.2*1.005*($G$6-O6031),0)</f>
        <v>10.515355199999998</v>
      </c>
      <c r="M6031" s="276" t="str">
        <f>IF(($G$4-Lähteandmed!$H$45*(Kraadpäevad!$G$4-Kraadpäevad!C6031))&gt;Lähteandmed!$I$45,($G$4-Lähteandmed!$H$45*(Kraadpäevad!$G$4-Kraadpäevad!C6031)),Lähteandmed!$I$45)</f>
        <v/>
      </c>
      <c r="N6031" s="114">
        <f>IFERROR(($G$4-M6031)/($G$4-C6031),Lähteandmed!$H$45)</f>
        <v>0</v>
      </c>
      <c r="O6031" s="276">
        <f t="shared" si="189"/>
        <v>12</v>
      </c>
      <c r="P6031" s="276">
        <f>IF(O6031&lt;($G$6-1),Lähteandmed!$E$45*1.2*1.005*(($G$6-1)-O6031),0)</f>
        <v>8.7627959999999998</v>
      </c>
    </row>
    <row r="6032" spans="2:16">
      <c r="B6032" s="113">
        <v>6028</v>
      </c>
      <c r="C6032" s="113">
        <v>11.5</v>
      </c>
      <c r="D6032" s="276" t="str">
        <f t="shared" si="188"/>
        <v>0</v>
      </c>
      <c r="L6032" s="114">
        <f>IF(C6032&lt;$G$6,Lähteandmed!$E$45*1.2*1.005*($G$6-O6032),0)</f>
        <v>11.391634799999999</v>
      </c>
      <c r="M6032" s="276" t="str">
        <f>IF(($G$4-Lähteandmed!$H$45*(Kraadpäevad!$G$4-Kraadpäevad!C6032))&gt;Lähteandmed!$I$45,($G$4-Lähteandmed!$H$45*(Kraadpäevad!$G$4-Kraadpäevad!C6032)),Lähteandmed!$I$45)</f>
        <v/>
      </c>
      <c r="N6032" s="114">
        <f>IFERROR(($G$4-M6032)/($G$4-C6032),Lähteandmed!$H$45)</f>
        <v>0</v>
      </c>
      <c r="O6032" s="276">
        <f t="shared" si="189"/>
        <v>11.5</v>
      </c>
      <c r="P6032" s="276">
        <f>IF(O6032&lt;($G$6-1),Lähteandmed!$E$45*1.2*1.005*(($G$6-1)-O6032),0)</f>
        <v>9.6390756</v>
      </c>
    </row>
    <row r="6033" spans="2:16">
      <c r="B6033" s="113">
        <v>6029</v>
      </c>
      <c r="C6033" s="113">
        <v>11.1</v>
      </c>
      <c r="D6033" s="276" t="str">
        <f t="shared" si="188"/>
        <v>0</v>
      </c>
      <c r="L6033" s="114">
        <f>IF(C6033&lt;$G$6,Lähteandmed!$E$45*1.2*1.005*($G$6-O6033),0)</f>
        <v>12.092658479999999</v>
      </c>
      <c r="M6033" s="276" t="str">
        <f>IF(($G$4-Lähteandmed!$H$45*(Kraadpäevad!$G$4-Kraadpäevad!C6033))&gt;Lähteandmed!$I$45,($G$4-Lähteandmed!$H$45*(Kraadpäevad!$G$4-Kraadpäevad!C6033)),Lähteandmed!$I$45)</f>
        <v/>
      </c>
      <c r="N6033" s="114">
        <f>IFERROR(($G$4-M6033)/($G$4-C6033),Lähteandmed!$H$45)</f>
        <v>0</v>
      </c>
      <c r="O6033" s="276">
        <f t="shared" si="189"/>
        <v>11.1</v>
      </c>
      <c r="P6033" s="276">
        <f>IF(O6033&lt;($G$6-1),Lähteandmed!$E$45*1.2*1.005*(($G$6-1)-O6033),0)</f>
        <v>10.34009928</v>
      </c>
    </row>
    <row r="6034" spans="2:16">
      <c r="B6034" s="113">
        <v>6030</v>
      </c>
      <c r="C6034" s="113">
        <v>10.6</v>
      </c>
      <c r="D6034" s="276" t="str">
        <f t="shared" si="188"/>
        <v>0</v>
      </c>
      <c r="L6034" s="114">
        <f>IF(C6034&lt;$G$6,Lähteandmed!$E$45*1.2*1.005*($G$6-O6034),0)</f>
        <v>12.968938079999999</v>
      </c>
      <c r="M6034" s="276" t="str">
        <f>IF(($G$4-Lähteandmed!$H$45*(Kraadpäevad!$G$4-Kraadpäevad!C6034))&gt;Lähteandmed!$I$45,($G$4-Lähteandmed!$H$45*(Kraadpäevad!$G$4-Kraadpäevad!C6034)),Lähteandmed!$I$45)</f>
        <v/>
      </c>
      <c r="N6034" s="114">
        <f>IFERROR(($G$4-M6034)/($G$4-C6034),Lähteandmed!$H$45)</f>
        <v>0</v>
      </c>
      <c r="O6034" s="276">
        <f t="shared" si="189"/>
        <v>10.6</v>
      </c>
      <c r="P6034" s="276">
        <f>IF(O6034&lt;($G$6-1),Lähteandmed!$E$45*1.2*1.005*(($G$6-1)-O6034),0)</f>
        <v>11.216378880000001</v>
      </c>
    </row>
    <row r="6035" spans="2:16">
      <c r="B6035" s="113">
        <v>6031</v>
      </c>
      <c r="C6035" s="113">
        <v>10.9</v>
      </c>
      <c r="D6035" s="276" t="str">
        <f t="shared" si="188"/>
        <v>0</v>
      </c>
      <c r="L6035" s="114">
        <f>IF(C6035&lt;$G$6,Lähteandmed!$E$45*1.2*1.005*($G$6-O6035),0)</f>
        <v>12.443170319999998</v>
      </c>
      <c r="M6035" s="276" t="str">
        <f>IF(($G$4-Lähteandmed!$H$45*(Kraadpäevad!$G$4-Kraadpäevad!C6035))&gt;Lähteandmed!$I$45,($G$4-Lähteandmed!$H$45*(Kraadpäevad!$G$4-Kraadpäevad!C6035)),Lähteandmed!$I$45)</f>
        <v/>
      </c>
      <c r="N6035" s="114">
        <f>IFERROR(($G$4-M6035)/($G$4-C6035),Lähteandmed!$H$45)</f>
        <v>0</v>
      </c>
      <c r="O6035" s="276">
        <f t="shared" si="189"/>
        <v>10.9</v>
      </c>
      <c r="P6035" s="276">
        <f>IF(O6035&lt;($G$6-1),Lähteandmed!$E$45*1.2*1.005*(($G$6-1)-O6035),0)</f>
        <v>10.690611119999998</v>
      </c>
    </row>
    <row r="6036" spans="2:16">
      <c r="B6036" s="113">
        <v>6032</v>
      </c>
      <c r="C6036" s="113">
        <v>11.3</v>
      </c>
      <c r="D6036" s="276" t="str">
        <f t="shared" si="188"/>
        <v>0</v>
      </c>
      <c r="L6036" s="114">
        <f>IF(C6036&lt;$G$6,Lähteandmed!$E$45*1.2*1.005*($G$6-O6036),0)</f>
        <v>11.742146639999998</v>
      </c>
      <c r="M6036" s="276" t="str">
        <f>IF(($G$4-Lähteandmed!$H$45*(Kraadpäevad!$G$4-Kraadpäevad!C6036))&gt;Lähteandmed!$I$45,($G$4-Lähteandmed!$H$45*(Kraadpäevad!$G$4-Kraadpäevad!C6036)),Lähteandmed!$I$45)</f>
        <v/>
      </c>
      <c r="N6036" s="114">
        <f>IFERROR(($G$4-M6036)/($G$4-C6036),Lähteandmed!$H$45)</f>
        <v>0</v>
      </c>
      <c r="O6036" s="276">
        <f t="shared" si="189"/>
        <v>11.3</v>
      </c>
      <c r="P6036" s="276">
        <f>IF(O6036&lt;($G$6-1),Lähteandmed!$E$45*1.2*1.005*(($G$6-1)-O6036),0)</f>
        <v>9.9895874399999975</v>
      </c>
    </row>
    <row r="6037" spans="2:16">
      <c r="B6037" s="113">
        <v>6033</v>
      </c>
      <c r="C6037" s="113">
        <v>11.6</v>
      </c>
      <c r="D6037" s="276" t="str">
        <f t="shared" si="188"/>
        <v>0</v>
      </c>
      <c r="L6037" s="114">
        <f>IF(C6037&lt;$G$6,Lähteandmed!$E$45*1.2*1.005*($G$6-O6037),0)</f>
        <v>11.216378880000001</v>
      </c>
      <c r="M6037" s="276" t="str">
        <f>IF(($G$4-Lähteandmed!$H$45*(Kraadpäevad!$G$4-Kraadpäevad!C6037))&gt;Lähteandmed!$I$45,($G$4-Lähteandmed!$H$45*(Kraadpäevad!$G$4-Kraadpäevad!C6037)),Lähteandmed!$I$45)</f>
        <v/>
      </c>
      <c r="N6037" s="114">
        <f>IFERROR(($G$4-M6037)/($G$4-C6037),Lähteandmed!$H$45)</f>
        <v>0</v>
      </c>
      <c r="O6037" s="276">
        <f t="shared" si="189"/>
        <v>11.6</v>
      </c>
      <c r="P6037" s="276">
        <f>IF(O6037&lt;($G$6-1),Lähteandmed!$E$45*1.2*1.005*(($G$6-1)-O6037),0)</f>
        <v>9.4638196800000003</v>
      </c>
    </row>
    <row r="6038" spans="2:16">
      <c r="B6038" s="113">
        <v>6034</v>
      </c>
      <c r="C6038" s="113">
        <v>12.2</v>
      </c>
      <c r="D6038" s="276" t="str">
        <f t="shared" si="188"/>
        <v>0</v>
      </c>
      <c r="L6038" s="114">
        <f>IF(C6038&lt;$G$6,Lähteandmed!$E$45*1.2*1.005*($G$6-O6038),0)</f>
        <v>10.164843360000001</v>
      </c>
      <c r="M6038" s="276" t="str">
        <f>IF(($G$4-Lähteandmed!$H$45*(Kraadpäevad!$G$4-Kraadpäevad!C6038))&gt;Lähteandmed!$I$45,($G$4-Lähteandmed!$H$45*(Kraadpäevad!$G$4-Kraadpäevad!C6038)),Lähteandmed!$I$45)</f>
        <v/>
      </c>
      <c r="N6038" s="114">
        <f>IFERROR(($G$4-M6038)/($G$4-C6038),Lähteandmed!$H$45)</f>
        <v>0</v>
      </c>
      <c r="O6038" s="276">
        <f t="shared" si="189"/>
        <v>12.2</v>
      </c>
      <c r="P6038" s="276">
        <f>IF(O6038&lt;($G$6-1),Lähteandmed!$E$45*1.2*1.005*(($G$6-1)-O6038),0)</f>
        <v>8.4122841600000005</v>
      </c>
    </row>
    <row r="6039" spans="2:16">
      <c r="B6039" s="113">
        <v>6035</v>
      </c>
      <c r="C6039" s="113">
        <v>12.9</v>
      </c>
      <c r="D6039" s="276" t="str">
        <f t="shared" si="188"/>
        <v>0</v>
      </c>
      <c r="L6039" s="114">
        <f>IF(C6039&lt;$G$6,Lähteandmed!$E$45*1.2*1.005*($G$6-O6039),0)</f>
        <v>8.9380519199999995</v>
      </c>
      <c r="M6039" s="276" t="str">
        <f>IF(($G$4-Lähteandmed!$H$45*(Kraadpäevad!$G$4-Kraadpäevad!C6039))&gt;Lähteandmed!$I$45,($G$4-Lähteandmed!$H$45*(Kraadpäevad!$G$4-Kraadpäevad!C6039)),Lähteandmed!$I$45)</f>
        <v/>
      </c>
      <c r="N6039" s="114">
        <f>IFERROR(($G$4-M6039)/($G$4-C6039),Lähteandmed!$H$45)</f>
        <v>0</v>
      </c>
      <c r="O6039" s="276">
        <f t="shared" si="189"/>
        <v>12.9</v>
      </c>
      <c r="P6039" s="276">
        <f>IF(O6039&lt;($G$6-1),Lähteandmed!$E$45*1.2*1.005*(($G$6-1)-O6039),0)</f>
        <v>7.1854927199999992</v>
      </c>
    </row>
    <row r="6040" spans="2:16">
      <c r="B6040" s="113">
        <v>6036</v>
      </c>
      <c r="C6040" s="113">
        <v>13.5</v>
      </c>
      <c r="D6040" s="276" t="str">
        <f t="shared" si="188"/>
        <v>0</v>
      </c>
      <c r="L6040" s="114">
        <f>IF(C6040&lt;$G$6,Lähteandmed!$E$45*1.2*1.005*($G$6-O6040),0)</f>
        <v>7.8865163999999996</v>
      </c>
      <c r="M6040" s="276" t="str">
        <f>IF(($G$4-Lähteandmed!$H$45*(Kraadpäevad!$G$4-Kraadpäevad!C6040))&gt;Lähteandmed!$I$45,($G$4-Lähteandmed!$H$45*(Kraadpäevad!$G$4-Kraadpäevad!C6040)),Lähteandmed!$I$45)</f>
        <v/>
      </c>
      <c r="N6040" s="114">
        <f>IFERROR(($G$4-M6040)/($G$4-C6040),Lähteandmed!$H$45)</f>
        <v>0</v>
      </c>
      <c r="O6040" s="276">
        <f t="shared" si="189"/>
        <v>13.5</v>
      </c>
      <c r="P6040" s="276">
        <f>IF(O6040&lt;($G$6-1),Lähteandmed!$E$45*1.2*1.005*(($G$6-1)-O6040),0)</f>
        <v>6.1339571999999993</v>
      </c>
    </row>
    <row r="6041" spans="2:16">
      <c r="B6041" s="113">
        <v>6037</v>
      </c>
      <c r="C6041" s="113">
        <v>13.7</v>
      </c>
      <c r="D6041" s="276" t="str">
        <f t="shared" si="188"/>
        <v>0</v>
      </c>
      <c r="L6041" s="114">
        <f>IF(C6041&lt;$G$6,Lähteandmed!$E$45*1.2*1.005*($G$6-O6041),0)</f>
        <v>7.5360045600000003</v>
      </c>
      <c r="M6041" s="276" t="str">
        <f>IF(($G$4-Lähteandmed!$H$45*(Kraadpäevad!$G$4-Kraadpäevad!C6041))&gt;Lähteandmed!$I$45,($G$4-Lähteandmed!$H$45*(Kraadpäevad!$G$4-Kraadpäevad!C6041)),Lähteandmed!$I$45)</f>
        <v/>
      </c>
      <c r="N6041" s="114">
        <f>IFERROR(($G$4-M6041)/($G$4-C6041),Lähteandmed!$H$45)</f>
        <v>0</v>
      </c>
      <c r="O6041" s="276">
        <f t="shared" si="189"/>
        <v>13.7</v>
      </c>
      <c r="P6041" s="276">
        <f>IF(O6041&lt;($G$6-1),Lähteandmed!$E$45*1.2*1.005*(($G$6-1)-O6041),0)</f>
        <v>5.7834453600000009</v>
      </c>
    </row>
    <row r="6042" spans="2:16">
      <c r="B6042" s="113">
        <v>6038</v>
      </c>
      <c r="C6042" s="113">
        <v>14</v>
      </c>
      <c r="D6042" s="276" t="str">
        <f t="shared" si="188"/>
        <v>0</v>
      </c>
      <c r="L6042" s="114">
        <f>IF(C6042&lt;$G$6,Lähteandmed!$E$45*1.2*1.005*($G$6-O6042),0)</f>
        <v>7.0102367999999995</v>
      </c>
      <c r="M6042" s="276" t="str">
        <f>IF(($G$4-Lähteandmed!$H$45*(Kraadpäevad!$G$4-Kraadpäevad!C6042))&gt;Lähteandmed!$I$45,($G$4-Lähteandmed!$H$45*(Kraadpäevad!$G$4-Kraadpäevad!C6042)),Lähteandmed!$I$45)</f>
        <v/>
      </c>
      <c r="N6042" s="114">
        <f>IFERROR(($G$4-M6042)/($G$4-C6042),Lähteandmed!$H$45)</f>
        <v>0</v>
      </c>
      <c r="O6042" s="276">
        <f t="shared" si="189"/>
        <v>14</v>
      </c>
      <c r="P6042" s="276">
        <f>IF(O6042&lt;($G$6-1),Lähteandmed!$E$45*1.2*1.005*(($G$6-1)-O6042),0)</f>
        <v>5.2576775999999992</v>
      </c>
    </row>
    <row r="6043" spans="2:16">
      <c r="B6043" s="113">
        <v>6039</v>
      </c>
      <c r="C6043" s="113">
        <v>14.2</v>
      </c>
      <c r="D6043" s="276" t="str">
        <f t="shared" si="188"/>
        <v>0</v>
      </c>
      <c r="L6043" s="114">
        <f>IF(C6043&lt;$G$6,Lähteandmed!$E$45*1.2*1.005*($G$6-O6043),0)</f>
        <v>6.659724960000001</v>
      </c>
      <c r="M6043" s="276" t="str">
        <f>IF(($G$4-Lähteandmed!$H$45*(Kraadpäevad!$G$4-Kraadpäevad!C6043))&gt;Lähteandmed!$I$45,($G$4-Lähteandmed!$H$45*(Kraadpäevad!$G$4-Kraadpäevad!C6043)),Lähteandmed!$I$45)</f>
        <v/>
      </c>
      <c r="N6043" s="114">
        <f>IFERROR(($G$4-M6043)/($G$4-C6043),Lähteandmed!$H$45)</f>
        <v>0</v>
      </c>
      <c r="O6043" s="276">
        <f t="shared" si="189"/>
        <v>14.2</v>
      </c>
      <c r="P6043" s="276">
        <f>IF(O6043&lt;($G$6-1),Lähteandmed!$E$45*1.2*1.005*(($G$6-1)-O6043),0)</f>
        <v>4.9071657600000007</v>
      </c>
    </row>
    <row r="6044" spans="2:16">
      <c r="B6044" s="113">
        <v>6040</v>
      </c>
      <c r="C6044" s="113">
        <v>13.7</v>
      </c>
      <c r="D6044" s="276" t="str">
        <f t="shared" si="188"/>
        <v>0</v>
      </c>
      <c r="L6044" s="114">
        <f>IF(C6044&lt;$G$6,Lähteandmed!$E$45*1.2*1.005*($G$6-O6044),0)</f>
        <v>7.5360045600000003</v>
      </c>
      <c r="M6044" s="276" t="str">
        <f>IF(($G$4-Lähteandmed!$H$45*(Kraadpäevad!$G$4-Kraadpäevad!C6044))&gt;Lähteandmed!$I$45,($G$4-Lähteandmed!$H$45*(Kraadpäevad!$G$4-Kraadpäevad!C6044)),Lähteandmed!$I$45)</f>
        <v/>
      </c>
      <c r="N6044" s="114">
        <f>IFERROR(($G$4-M6044)/($G$4-C6044),Lähteandmed!$H$45)</f>
        <v>0</v>
      </c>
      <c r="O6044" s="276">
        <f t="shared" si="189"/>
        <v>13.7</v>
      </c>
      <c r="P6044" s="276">
        <f>IF(O6044&lt;($G$6-1),Lähteandmed!$E$45*1.2*1.005*(($G$6-1)-O6044),0)</f>
        <v>5.7834453600000009</v>
      </c>
    </row>
    <row r="6045" spans="2:16">
      <c r="B6045" s="113">
        <v>6041</v>
      </c>
      <c r="C6045" s="113">
        <v>13.3</v>
      </c>
      <c r="D6045" s="276" t="str">
        <f t="shared" si="188"/>
        <v>0</v>
      </c>
      <c r="L6045" s="114">
        <f>IF(C6045&lt;$G$6,Lähteandmed!$E$45*1.2*1.005*($G$6-O6045),0)</f>
        <v>8.237028239999999</v>
      </c>
      <c r="M6045" s="276" t="str">
        <f>IF(($G$4-Lähteandmed!$H$45*(Kraadpäevad!$G$4-Kraadpäevad!C6045))&gt;Lähteandmed!$I$45,($G$4-Lähteandmed!$H$45*(Kraadpäevad!$G$4-Kraadpäevad!C6045)),Lähteandmed!$I$45)</f>
        <v/>
      </c>
      <c r="N6045" s="114">
        <f>IFERROR(($G$4-M6045)/($G$4-C6045),Lähteandmed!$H$45)</f>
        <v>0</v>
      </c>
      <c r="O6045" s="276">
        <f t="shared" si="189"/>
        <v>13.3</v>
      </c>
      <c r="P6045" s="276">
        <f>IF(O6045&lt;($G$6-1),Lähteandmed!$E$45*1.2*1.005*(($G$6-1)-O6045),0)</f>
        <v>6.4844690399999987</v>
      </c>
    </row>
    <row r="6046" spans="2:16">
      <c r="B6046" s="113">
        <v>6042</v>
      </c>
      <c r="C6046" s="113">
        <v>12.8</v>
      </c>
      <c r="D6046" s="276" t="str">
        <f t="shared" si="188"/>
        <v>0</v>
      </c>
      <c r="L6046" s="114">
        <f>IF(C6046&lt;$G$6,Lähteandmed!$E$45*1.2*1.005*($G$6-O6046),0)</f>
        <v>9.1133078399999974</v>
      </c>
      <c r="M6046" s="276" t="str">
        <f>IF(($G$4-Lähteandmed!$H$45*(Kraadpäevad!$G$4-Kraadpäevad!C6046))&gt;Lähteandmed!$I$45,($G$4-Lähteandmed!$H$45*(Kraadpäevad!$G$4-Kraadpäevad!C6046)),Lähteandmed!$I$45)</f>
        <v/>
      </c>
      <c r="N6046" s="114">
        <f>IFERROR(($G$4-M6046)/($G$4-C6046),Lähteandmed!$H$45)</f>
        <v>0</v>
      </c>
      <c r="O6046" s="276">
        <f t="shared" si="189"/>
        <v>12.8</v>
      </c>
      <c r="P6046" s="276">
        <f>IF(O6046&lt;($G$6-1),Lähteandmed!$E$45*1.2*1.005*(($G$6-1)-O6046),0)</f>
        <v>7.360748639999998</v>
      </c>
    </row>
    <row r="6047" spans="2:16">
      <c r="B6047" s="113">
        <v>6043</v>
      </c>
      <c r="C6047" s="113">
        <v>12.6</v>
      </c>
      <c r="D6047" s="276" t="str">
        <f t="shared" si="188"/>
        <v>0</v>
      </c>
      <c r="L6047" s="114">
        <f>IF(C6047&lt;$G$6,Lähteandmed!$E$45*1.2*1.005*($G$6-O6047),0)</f>
        <v>9.4638196800000003</v>
      </c>
      <c r="M6047" s="276" t="str">
        <f>IF(($G$4-Lähteandmed!$H$45*(Kraadpäevad!$G$4-Kraadpäevad!C6047))&gt;Lähteandmed!$I$45,($G$4-Lähteandmed!$H$45*(Kraadpäevad!$G$4-Kraadpäevad!C6047)),Lähteandmed!$I$45)</f>
        <v/>
      </c>
      <c r="N6047" s="114">
        <f>IFERROR(($G$4-M6047)/($G$4-C6047),Lähteandmed!$H$45)</f>
        <v>0</v>
      </c>
      <c r="O6047" s="276">
        <f t="shared" si="189"/>
        <v>12.6</v>
      </c>
      <c r="P6047" s="276">
        <f>IF(O6047&lt;($G$6-1),Lähteandmed!$E$45*1.2*1.005*(($G$6-1)-O6047),0)</f>
        <v>7.71126048</v>
      </c>
    </row>
    <row r="6048" spans="2:16">
      <c r="B6048" s="113">
        <v>6044</v>
      </c>
      <c r="C6048" s="113">
        <v>12.3</v>
      </c>
      <c r="D6048" s="276" t="str">
        <f t="shared" si="188"/>
        <v>0</v>
      </c>
      <c r="L6048" s="114">
        <f>IF(C6048&lt;$G$6,Lähteandmed!$E$45*1.2*1.005*($G$6-O6048),0)</f>
        <v>9.9895874399999975</v>
      </c>
      <c r="M6048" s="276" t="str">
        <f>IF(($G$4-Lähteandmed!$H$45*(Kraadpäevad!$G$4-Kraadpäevad!C6048))&gt;Lähteandmed!$I$45,($G$4-Lähteandmed!$H$45*(Kraadpäevad!$G$4-Kraadpäevad!C6048)),Lähteandmed!$I$45)</f>
        <v/>
      </c>
      <c r="N6048" s="114">
        <f>IFERROR(($G$4-M6048)/($G$4-C6048),Lähteandmed!$H$45)</f>
        <v>0</v>
      </c>
      <c r="O6048" s="276">
        <f t="shared" si="189"/>
        <v>12.3</v>
      </c>
      <c r="P6048" s="276">
        <f>IF(O6048&lt;($G$6-1),Lähteandmed!$E$45*1.2*1.005*(($G$6-1)-O6048),0)</f>
        <v>8.237028239999999</v>
      </c>
    </row>
    <row r="6049" spans="2:16">
      <c r="B6049" s="113">
        <v>6045</v>
      </c>
      <c r="C6049" s="113">
        <v>12.1</v>
      </c>
      <c r="D6049" s="276" t="str">
        <f t="shared" si="188"/>
        <v>0</v>
      </c>
      <c r="L6049" s="114">
        <f>IF(C6049&lt;$G$6,Lähteandmed!$E$45*1.2*1.005*($G$6-O6049),0)</f>
        <v>10.34009928</v>
      </c>
      <c r="M6049" s="276" t="str">
        <f>IF(($G$4-Lähteandmed!$H$45*(Kraadpäevad!$G$4-Kraadpäevad!C6049))&gt;Lähteandmed!$I$45,($G$4-Lähteandmed!$H$45*(Kraadpäevad!$G$4-Kraadpäevad!C6049)),Lähteandmed!$I$45)</f>
        <v/>
      </c>
      <c r="N6049" s="114">
        <f>IFERROR(($G$4-M6049)/($G$4-C6049),Lähteandmed!$H$45)</f>
        <v>0</v>
      </c>
      <c r="O6049" s="276">
        <f t="shared" si="189"/>
        <v>12.1</v>
      </c>
      <c r="P6049" s="276">
        <f>IF(O6049&lt;($G$6-1),Lähteandmed!$E$45*1.2*1.005*(($G$6-1)-O6049),0)</f>
        <v>8.5875400800000001</v>
      </c>
    </row>
    <row r="6050" spans="2:16">
      <c r="B6050" s="113">
        <v>6046</v>
      </c>
      <c r="C6050" s="113">
        <v>11.1</v>
      </c>
      <c r="D6050" s="276" t="str">
        <f t="shared" si="188"/>
        <v>0</v>
      </c>
      <c r="L6050" s="114">
        <f>IF(C6050&lt;$G$6,Lähteandmed!$E$45*1.2*1.005*($G$6-O6050),0)</f>
        <v>12.092658479999999</v>
      </c>
      <c r="M6050" s="276" t="str">
        <f>IF(($G$4-Lähteandmed!$H$45*(Kraadpäevad!$G$4-Kraadpäevad!C6050))&gt;Lähteandmed!$I$45,($G$4-Lähteandmed!$H$45*(Kraadpäevad!$G$4-Kraadpäevad!C6050)),Lähteandmed!$I$45)</f>
        <v/>
      </c>
      <c r="N6050" s="114">
        <f>IFERROR(($G$4-M6050)/($G$4-C6050),Lähteandmed!$H$45)</f>
        <v>0</v>
      </c>
      <c r="O6050" s="276">
        <f t="shared" si="189"/>
        <v>11.1</v>
      </c>
      <c r="P6050" s="276">
        <f>IF(O6050&lt;($G$6-1),Lähteandmed!$E$45*1.2*1.005*(($G$6-1)-O6050),0)</f>
        <v>10.34009928</v>
      </c>
    </row>
    <row r="6051" spans="2:16">
      <c r="B6051" s="113">
        <v>6047</v>
      </c>
      <c r="C6051" s="113">
        <v>10</v>
      </c>
      <c r="D6051" s="276" t="str">
        <f t="shared" si="188"/>
        <v>0</v>
      </c>
      <c r="L6051" s="114">
        <f>IF(C6051&lt;$G$6,Lähteandmed!$E$45*1.2*1.005*($G$6-O6051),0)</f>
        <v>14.020473599999999</v>
      </c>
      <c r="M6051" s="276" t="str">
        <f>IF(($G$4-Lähteandmed!$H$45*(Kraadpäevad!$G$4-Kraadpäevad!C6051))&gt;Lähteandmed!$I$45,($G$4-Lähteandmed!$H$45*(Kraadpäevad!$G$4-Kraadpäevad!C6051)),Lähteandmed!$I$45)</f>
        <v/>
      </c>
      <c r="N6051" s="114">
        <f>IFERROR(($G$4-M6051)/($G$4-C6051),Lähteandmed!$H$45)</f>
        <v>0</v>
      </c>
      <c r="O6051" s="276">
        <f t="shared" si="189"/>
        <v>10</v>
      </c>
      <c r="P6051" s="276">
        <f>IF(O6051&lt;($G$6-1),Lähteandmed!$E$45*1.2*1.005*(($G$6-1)-O6051),0)</f>
        <v>12.267914399999999</v>
      </c>
    </row>
    <row r="6052" spans="2:16">
      <c r="B6052" s="113">
        <v>6048</v>
      </c>
      <c r="C6052" s="113">
        <v>9</v>
      </c>
      <c r="D6052" s="276">
        <f t="shared" si="188"/>
        <v>0.98879749586557963</v>
      </c>
      <c r="L6052" s="114">
        <f>IF(C6052&lt;$G$6,Lähteandmed!$E$45*1.2*1.005*($G$6-O6052),0)</f>
        <v>15.773032799999999</v>
      </c>
      <c r="M6052" s="276" t="str">
        <f>IF(($G$4-Lähteandmed!$H$45*(Kraadpäevad!$G$4-Kraadpäevad!C6052))&gt;Lähteandmed!$I$45,($G$4-Lähteandmed!$H$45*(Kraadpäevad!$G$4-Kraadpäevad!C6052)),Lähteandmed!$I$45)</f>
        <v/>
      </c>
      <c r="N6052" s="114">
        <f>IFERROR(($G$4-M6052)/($G$4-C6052),Lähteandmed!$H$45)</f>
        <v>0</v>
      </c>
      <c r="O6052" s="276">
        <f t="shared" si="189"/>
        <v>9</v>
      </c>
      <c r="P6052" s="276">
        <f>IF(O6052&lt;($G$6-1),Lähteandmed!$E$45*1.2*1.005*(($G$6-1)-O6052),0)</f>
        <v>14.020473599999999</v>
      </c>
    </row>
    <row r="6053" spans="2:16">
      <c r="B6053" s="113">
        <v>6049</v>
      </c>
      <c r="C6053" s="113">
        <v>8.3000000000000007</v>
      </c>
      <c r="D6053" s="276">
        <f t="shared" si="188"/>
        <v>1.6887974958655789</v>
      </c>
      <c r="L6053" s="114">
        <f>IF(C6053&lt;$G$6,Lähteandmed!$E$45*1.2*1.005*($G$6-O6053),0)</f>
        <v>16.999824239999999</v>
      </c>
      <c r="M6053" s="276" t="str">
        <f>IF(($G$4-Lähteandmed!$H$45*(Kraadpäevad!$G$4-Kraadpäevad!C6053))&gt;Lähteandmed!$I$45,($G$4-Lähteandmed!$H$45*(Kraadpäevad!$G$4-Kraadpäevad!C6053)),Lähteandmed!$I$45)</f>
        <v/>
      </c>
      <c r="N6053" s="114">
        <f>IFERROR(($G$4-M6053)/($G$4-C6053),Lähteandmed!$H$45)</f>
        <v>0</v>
      </c>
      <c r="O6053" s="276">
        <f t="shared" si="189"/>
        <v>8.3000000000000007</v>
      </c>
      <c r="P6053" s="276">
        <f>IF(O6053&lt;($G$6-1),Lähteandmed!$E$45*1.2*1.005*(($G$6-1)-O6053),0)</f>
        <v>15.247265039999998</v>
      </c>
    </row>
    <row r="6054" spans="2:16">
      <c r="B6054" s="113">
        <v>6050</v>
      </c>
      <c r="C6054" s="113">
        <v>7.5</v>
      </c>
      <c r="D6054" s="276">
        <f t="shared" si="188"/>
        <v>2.4887974958655796</v>
      </c>
      <c r="L6054" s="114">
        <f>IF(C6054&lt;$G$6,Lähteandmed!$E$45*1.2*1.005*($G$6-O6054),0)</f>
        <v>18.4018716</v>
      </c>
      <c r="M6054" s="276" t="str">
        <f>IF(($G$4-Lähteandmed!$H$45*(Kraadpäevad!$G$4-Kraadpäevad!C6054))&gt;Lähteandmed!$I$45,($G$4-Lähteandmed!$H$45*(Kraadpäevad!$G$4-Kraadpäevad!C6054)),Lähteandmed!$I$45)</f>
        <v/>
      </c>
      <c r="N6054" s="114">
        <f>IFERROR(($G$4-M6054)/($G$4-C6054),Lähteandmed!$H$45)</f>
        <v>0</v>
      </c>
      <c r="O6054" s="276">
        <f t="shared" si="189"/>
        <v>7.5</v>
      </c>
      <c r="P6054" s="276">
        <f>IF(O6054&lt;($G$6-1),Lähteandmed!$E$45*1.2*1.005*(($G$6-1)-O6054),0)</f>
        <v>16.649312399999999</v>
      </c>
    </row>
    <row r="6055" spans="2:16">
      <c r="B6055" s="113">
        <v>6051</v>
      </c>
      <c r="C6055" s="113">
        <v>6.8</v>
      </c>
      <c r="D6055" s="276">
        <f t="shared" si="188"/>
        <v>3.1887974958655798</v>
      </c>
      <c r="L6055" s="114">
        <f>IF(C6055&lt;$G$6,Lähteandmed!$E$45*1.2*1.005*($G$6-O6055),0)</f>
        <v>19.628663039999996</v>
      </c>
      <c r="M6055" s="276" t="str">
        <f>IF(($G$4-Lähteandmed!$H$45*(Kraadpäevad!$G$4-Kraadpäevad!C6055))&gt;Lähteandmed!$I$45,($G$4-Lähteandmed!$H$45*(Kraadpäevad!$G$4-Kraadpäevad!C6055)),Lähteandmed!$I$45)</f>
        <v/>
      </c>
      <c r="N6055" s="114">
        <f>IFERROR(($G$4-M6055)/($G$4-C6055),Lähteandmed!$H$45)</f>
        <v>0</v>
      </c>
      <c r="O6055" s="276">
        <f t="shared" si="189"/>
        <v>6.8</v>
      </c>
      <c r="P6055" s="276">
        <f>IF(O6055&lt;($G$6-1),Lähteandmed!$E$45*1.2*1.005*(($G$6-1)-O6055),0)</f>
        <v>17.876103839999999</v>
      </c>
    </row>
    <row r="6056" spans="2:16">
      <c r="B6056" s="113">
        <v>6052</v>
      </c>
      <c r="C6056" s="113">
        <v>6.3</v>
      </c>
      <c r="D6056" s="276">
        <f t="shared" si="188"/>
        <v>3.6887974958655798</v>
      </c>
      <c r="L6056" s="114">
        <f>IF(C6056&lt;$G$6,Lähteandmed!$E$45*1.2*1.005*($G$6-O6056),0)</f>
        <v>20.504942639999996</v>
      </c>
      <c r="M6056" s="276" t="str">
        <f>IF(($G$4-Lähteandmed!$H$45*(Kraadpäevad!$G$4-Kraadpäevad!C6056))&gt;Lähteandmed!$I$45,($G$4-Lähteandmed!$H$45*(Kraadpäevad!$G$4-Kraadpäevad!C6056)),Lähteandmed!$I$45)</f>
        <v/>
      </c>
      <c r="N6056" s="114">
        <f>IFERROR(($G$4-M6056)/($G$4-C6056),Lähteandmed!$H$45)</f>
        <v>0</v>
      </c>
      <c r="O6056" s="276">
        <f t="shared" si="189"/>
        <v>6.3</v>
      </c>
      <c r="P6056" s="276">
        <f>IF(O6056&lt;($G$6-1),Lähteandmed!$E$45*1.2*1.005*(($G$6-1)-O6056),0)</f>
        <v>18.752383439999999</v>
      </c>
    </row>
    <row r="6057" spans="2:16">
      <c r="B6057" s="113">
        <v>6053</v>
      </c>
      <c r="C6057" s="113">
        <v>5.9</v>
      </c>
      <c r="D6057" s="276">
        <f t="shared" si="188"/>
        <v>4.0887974958655793</v>
      </c>
      <c r="L6057" s="114">
        <f>IF(C6057&lt;$G$6,Lähteandmed!$E$45*1.2*1.005*($G$6-O6057),0)</f>
        <v>21.205966319999998</v>
      </c>
      <c r="M6057" s="276" t="str">
        <f>IF(($G$4-Lähteandmed!$H$45*(Kraadpäevad!$G$4-Kraadpäevad!C6057))&gt;Lähteandmed!$I$45,($G$4-Lähteandmed!$H$45*(Kraadpäevad!$G$4-Kraadpäevad!C6057)),Lähteandmed!$I$45)</f>
        <v/>
      </c>
      <c r="N6057" s="114">
        <f>IFERROR(($G$4-M6057)/($G$4-C6057),Lähteandmed!$H$45)</f>
        <v>0</v>
      </c>
      <c r="O6057" s="276">
        <f t="shared" si="189"/>
        <v>5.9</v>
      </c>
      <c r="P6057" s="276">
        <f>IF(O6057&lt;($G$6-1),Lähteandmed!$E$45*1.2*1.005*(($G$6-1)-O6057),0)</f>
        <v>19.453407119999998</v>
      </c>
    </row>
    <row r="6058" spans="2:16">
      <c r="B6058" s="113">
        <v>6054</v>
      </c>
      <c r="C6058" s="113">
        <v>5.4</v>
      </c>
      <c r="D6058" s="276">
        <f t="shared" si="188"/>
        <v>4.5887974958655793</v>
      </c>
      <c r="L6058" s="114">
        <f>IF(C6058&lt;$G$6,Lähteandmed!$E$45*1.2*1.005*($G$6-O6058),0)</f>
        <v>22.082245919999998</v>
      </c>
      <c r="M6058" s="276" t="str">
        <f>IF(($G$4-Lähteandmed!$H$45*(Kraadpäevad!$G$4-Kraadpäevad!C6058))&gt;Lähteandmed!$I$45,($G$4-Lähteandmed!$H$45*(Kraadpäevad!$G$4-Kraadpäevad!C6058)),Lähteandmed!$I$45)</f>
        <v/>
      </c>
      <c r="N6058" s="114">
        <f>IFERROR(($G$4-M6058)/($G$4-C6058),Lähteandmed!$H$45)</f>
        <v>0</v>
      </c>
      <c r="O6058" s="276">
        <f t="shared" si="189"/>
        <v>5.4</v>
      </c>
      <c r="P6058" s="276">
        <f>IF(O6058&lt;($G$6-1),Lähteandmed!$E$45*1.2*1.005*(($G$6-1)-O6058),0)</f>
        <v>20.329686719999998</v>
      </c>
    </row>
    <row r="6059" spans="2:16">
      <c r="B6059" s="113">
        <v>6055</v>
      </c>
      <c r="C6059" s="113">
        <v>6</v>
      </c>
      <c r="D6059" s="276">
        <f t="shared" si="188"/>
        <v>3.9887974958655796</v>
      </c>
      <c r="L6059" s="114">
        <f>IF(C6059&lt;$G$6,Lähteandmed!$E$45*1.2*1.005*($G$6-O6059),0)</f>
        <v>21.030710399999997</v>
      </c>
      <c r="M6059" s="276" t="str">
        <f>IF(($G$4-Lähteandmed!$H$45*(Kraadpäevad!$G$4-Kraadpäevad!C6059))&gt;Lähteandmed!$I$45,($G$4-Lähteandmed!$H$45*(Kraadpäevad!$G$4-Kraadpäevad!C6059)),Lähteandmed!$I$45)</f>
        <v/>
      </c>
      <c r="N6059" s="114">
        <f>IFERROR(($G$4-M6059)/($G$4-C6059),Lähteandmed!$H$45)</f>
        <v>0</v>
      </c>
      <c r="O6059" s="276">
        <f t="shared" si="189"/>
        <v>6</v>
      </c>
      <c r="P6059" s="276">
        <f>IF(O6059&lt;($G$6-1),Lähteandmed!$E$45*1.2*1.005*(($G$6-1)-O6059),0)</f>
        <v>19.2781512</v>
      </c>
    </row>
    <row r="6060" spans="2:16">
      <c r="B6060" s="113">
        <v>6056</v>
      </c>
      <c r="C6060" s="113">
        <v>6.5</v>
      </c>
      <c r="D6060" s="276">
        <f t="shared" si="188"/>
        <v>3.4887974958655796</v>
      </c>
      <c r="L6060" s="114">
        <f>IF(C6060&lt;$G$6,Lähteandmed!$E$45*1.2*1.005*($G$6-O6060),0)</f>
        <v>20.1544308</v>
      </c>
      <c r="M6060" s="276" t="str">
        <f>IF(($G$4-Lähteandmed!$H$45*(Kraadpäevad!$G$4-Kraadpäevad!C6060))&gt;Lähteandmed!$I$45,($G$4-Lähteandmed!$H$45*(Kraadpäevad!$G$4-Kraadpäevad!C6060)),Lähteandmed!$I$45)</f>
        <v/>
      </c>
      <c r="N6060" s="114">
        <f>IFERROR(($G$4-M6060)/($G$4-C6060),Lähteandmed!$H$45)</f>
        <v>0</v>
      </c>
      <c r="O6060" s="276">
        <f t="shared" si="189"/>
        <v>6.5</v>
      </c>
      <c r="P6060" s="276">
        <f>IF(O6060&lt;($G$6-1),Lähteandmed!$E$45*1.2*1.005*(($G$6-1)-O6060),0)</f>
        <v>18.4018716</v>
      </c>
    </row>
    <row r="6061" spans="2:16">
      <c r="B6061" s="113">
        <v>6057</v>
      </c>
      <c r="C6061" s="113">
        <v>7.1</v>
      </c>
      <c r="D6061" s="276">
        <f t="shared" si="188"/>
        <v>2.88879749586558</v>
      </c>
      <c r="L6061" s="114">
        <f>IF(C6061&lt;$G$6,Lähteandmed!$E$45*1.2*1.005*($G$6-O6061),0)</f>
        <v>19.102895279999998</v>
      </c>
      <c r="M6061" s="276" t="str">
        <f>IF(($G$4-Lähteandmed!$H$45*(Kraadpäevad!$G$4-Kraadpäevad!C6061))&gt;Lähteandmed!$I$45,($G$4-Lähteandmed!$H$45*(Kraadpäevad!$G$4-Kraadpäevad!C6061)),Lähteandmed!$I$45)</f>
        <v/>
      </c>
      <c r="N6061" s="114">
        <f>IFERROR(($G$4-M6061)/($G$4-C6061),Lähteandmed!$H$45)</f>
        <v>0</v>
      </c>
      <c r="O6061" s="276">
        <f t="shared" si="189"/>
        <v>7.1</v>
      </c>
      <c r="P6061" s="276">
        <f>IF(O6061&lt;($G$6-1),Lähteandmed!$E$45*1.2*1.005*(($G$6-1)-O6061),0)</f>
        <v>17.350336079999998</v>
      </c>
    </row>
    <row r="6062" spans="2:16">
      <c r="B6062" s="113">
        <v>6058</v>
      </c>
      <c r="C6062" s="113">
        <v>8.6</v>
      </c>
      <c r="D6062" s="276">
        <f t="shared" si="188"/>
        <v>1.38879749586558</v>
      </c>
      <c r="L6062" s="114">
        <f>IF(C6062&lt;$G$6,Lähteandmed!$E$45*1.2*1.005*($G$6-O6062),0)</f>
        <v>16.474056479999998</v>
      </c>
      <c r="M6062" s="276" t="str">
        <f>IF(($G$4-Lähteandmed!$H$45*(Kraadpäevad!$G$4-Kraadpäevad!C6062))&gt;Lähteandmed!$I$45,($G$4-Lähteandmed!$H$45*(Kraadpäevad!$G$4-Kraadpäevad!C6062)),Lähteandmed!$I$45)</f>
        <v/>
      </c>
      <c r="N6062" s="114">
        <f>IFERROR(($G$4-M6062)/($G$4-C6062),Lähteandmed!$H$45)</f>
        <v>0</v>
      </c>
      <c r="O6062" s="276">
        <f t="shared" si="189"/>
        <v>8.6</v>
      </c>
      <c r="P6062" s="276">
        <f>IF(O6062&lt;($G$6-1),Lähteandmed!$E$45*1.2*1.005*(($G$6-1)-O6062),0)</f>
        <v>14.721497279999999</v>
      </c>
    </row>
    <row r="6063" spans="2:16">
      <c r="B6063" s="113">
        <v>6059</v>
      </c>
      <c r="C6063" s="113">
        <v>10.199999999999999</v>
      </c>
      <c r="D6063" s="276" t="str">
        <f t="shared" si="188"/>
        <v>0</v>
      </c>
      <c r="L6063" s="114">
        <f>IF(C6063&lt;$G$6,Lähteandmed!$E$45*1.2*1.005*($G$6-O6063),0)</f>
        <v>13.66996176</v>
      </c>
      <c r="M6063" s="276" t="str">
        <f>IF(($G$4-Lähteandmed!$H$45*(Kraadpäevad!$G$4-Kraadpäevad!C6063))&gt;Lähteandmed!$I$45,($G$4-Lähteandmed!$H$45*(Kraadpäevad!$G$4-Kraadpäevad!C6063)),Lähteandmed!$I$45)</f>
        <v/>
      </c>
      <c r="N6063" s="114">
        <f>IFERROR(($G$4-M6063)/($G$4-C6063),Lähteandmed!$H$45)</f>
        <v>0</v>
      </c>
      <c r="O6063" s="276">
        <f t="shared" si="189"/>
        <v>10.199999999999999</v>
      </c>
      <c r="P6063" s="276">
        <f>IF(O6063&lt;($G$6-1),Lähteandmed!$E$45*1.2*1.005*(($G$6-1)-O6063),0)</f>
        <v>11.917402560000001</v>
      </c>
    </row>
    <row r="6064" spans="2:16">
      <c r="B6064" s="113">
        <v>6060</v>
      </c>
      <c r="C6064" s="113">
        <v>11.7</v>
      </c>
      <c r="D6064" s="276" t="str">
        <f t="shared" si="188"/>
        <v>0</v>
      </c>
      <c r="L6064" s="114">
        <f>IF(C6064&lt;$G$6,Lähteandmed!$E$45*1.2*1.005*($G$6-O6064),0)</f>
        <v>11.041122960000001</v>
      </c>
      <c r="M6064" s="276" t="str">
        <f>IF(($G$4-Lähteandmed!$H$45*(Kraadpäevad!$G$4-Kraadpäevad!C6064))&gt;Lähteandmed!$I$45,($G$4-Lähteandmed!$H$45*(Kraadpäevad!$G$4-Kraadpäevad!C6064)),Lähteandmed!$I$45)</f>
        <v/>
      </c>
      <c r="N6064" s="114">
        <f>IFERROR(($G$4-M6064)/($G$4-C6064),Lähteandmed!$H$45)</f>
        <v>0</v>
      </c>
      <c r="O6064" s="276">
        <f t="shared" si="189"/>
        <v>11.7</v>
      </c>
      <c r="P6064" s="276">
        <f>IF(O6064&lt;($G$6-1),Lähteandmed!$E$45*1.2*1.005*(($G$6-1)-O6064),0)</f>
        <v>9.2885637600000006</v>
      </c>
    </row>
    <row r="6065" spans="2:16">
      <c r="B6065" s="113">
        <v>6061</v>
      </c>
      <c r="C6065" s="113">
        <v>12.6</v>
      </c>
      <c r="D6065" s="276" t="str">
        <f t="shared" si="188"/>
        <v>0</v>
      </c>
      <c r="L6065" s="114">
        <f>IF(C6065&lt;$G$6,Lähteandmed!$E$45*1.2*1.005*($G$6-O6065),0)</f>
        <v>9.4638196800000003</v>
      </c>
      <c r="M6065" s="276" t="str">
        <f>IF(($G$4-Lähteandmed!$H$45*(Kraadpäevad!$G$4-Kraadpäevad!C6065))&gt;Lähteandmed!$I$45,($G$4-Lähteandmed!$H$45*(Kraadpäevad!$G$4-Kraadpäevad!C6065)),Lähteandmed!$I$45)</f>
        <v/>
      </c>
      <c r="N6065" s="114">
        <f>IFERROR(($G$4-M6065)/($G$4-C6065),Lähteandmed!$H$45)</f>
        <v>0</v>
      </c>
      <c r="O6065" s="276">
        <f t="shared" si="189"/>
        <v>12.6</v>
      </c>
      <c r="P6065" s="276">
        <f>IF(O6065&lt;($G$6-1),Lähteandmed!$E$45*1.2*1.005*(($G$6-1)-O6065),0)</f>
        <v>7.71126048</v>
      </c>
    </row>
    <row r="6066" spans="2:16">
      <c r="B6066" s="113">
        <v>6062</v>
      </c>
      <c r="C6066" s="113">
        <v>13.4</v>
      </c>
      <c r="D6066" s="276" t="str">
        <f t="shared" si="188"/>
        <v>0</v>
      </c>
      <c r="L6066" s="114">
        <f>IF(C6066&lt;$G$6,Lähteandmed!$E$45*1.2*1.005*($G$6-O6066),0)</f>
        <v>8.0617723199999993</v>
      </c>
      <c r="M6066" s="276" t="str">
        <f>IF(($G$4-Lähteandmed!$H$45*(Kraadpäevad!$G$4-Kraadpäevad!C6066))&gt;Lähteandmed!$I$45,($G$4-Lähteandmed!$H$45*(Kraadpäevad!$G$4-Kraadpäevad!C6066)),Lähteandmed!$I$45)</f>
        <v/>
      </c>
      <c r="N6066" s="114">
        <f>IFERROR(($G$4-M6066)/($G$4-C6066),Lähteandmed!$H$45)</f>
        <v>0</v>
      </c>
      <c r="O6066" s="276">
        <f t="shared" si="189"/>
        <v>13.4</v>
      </c>
      <c r="P6066" s="276">
        <f>IF(O6066&lt;($G$6-1),Lähteandmed!$E$45*1.2*1.005*(($G$6-1)-O6066),0)</f>
        <v>6.309213119999999</v>
      </c>
    </row>
    <row r="6067" spans="2:16">
      <c r="B6067" s="113">
        <v>6063</v>
      </c>
      <c r="C6067" s="113">
        <v>14.3</v>
      </c>
      <c r="D6067" s="276" t="str">
        <f t="shared" si="188"/>
        <v>0</v>
      </c>
      <c r="L6067" s="114">
        <f>IF(C6067&lt;$G$6,Lähteandmed!$E$45*1.2*1.005*($G$6-O6067),0)</f>
        <v>6.4844690399999987</v>
      </c>
      <c r="M6067" s="276" t="str">
        <f>IF(($G$4-Lähteandmed!$H$45*(Kraadpäevad!$G$4-Kraadpäevad!C6067))&gt;Lähteandmed!$I$45,($G$4-Lähteandmed!$H$45*(Kraadpäevad!$G$4-Kraadpäevad!C6067)),Lähteandmed!$I$45)</f>
        <v/>
      </c>
      <c r="N6067" s="114">
        <f>IFERROR(($G$4-M6067)/($G$4-C6067),Lähteandmed!$H$45)</f>
        <v>0</v>
      </c>
      <c r="O6067" s="276">
        <f t="shared" si="189"/>
        <v>14.3</v>
      </c>
      <c r="P6067" s="276">
        <f>IF(O6067&lt;($G$6-1),Lähteandmed!$E$45*1.2*1.005*(($G$6-1)-O6067),0)</f>
        <v>4.7319098399999984</v>
      </c>
    </row>
    <row r="6068" spans="2:16">
      <c r="B6068" s="113">
        <v>6064</v>
      </c>
      <c r="C6068" s="113">
        <v>14.4</v>
      </c>
      <c r="D6068" s="276" t="str">
        <f t="shared" si="188"/>
        <v>0</v>
      </c>
      <c r="L6068" s="114">
        <f>IF(C6068&lt;$G$6,Lähteandmed!$E$45*1.2*1.005*($G$6-O6068),0)</f>
        <v>6.309213119999999</v>
      </c>
      <c r="M6068" s="276" t="str">
        <f>IF(($G$4-Lähteandmed!$H$45*(Kraadpäevad!$G$4-Kraadpäevad!C6068))&gt;Lähteandmed!$I$45,($G$4-Lähteandmed!$H$45*(Kraadpäevad!$G$4-Kraadpäevad!C6068)),Lähteandmed!$I$45)</f>
        <v/>
      </c>
      <c r="N6068" s="114">
        <f>IFERROR(($G$4-M6068)/($G$4-C6068),Lähteandmed!$H$45)</f>
        <v>0</v>
      </c>
      <c r="O6068" s="276">
        <f t="shared" si="189"/>
        <v>14.4</v>
      </c>
      <c r="P6068" s="276">
        <f>IF(O6068&lt;($G$6-1),Lähteandmed!$E$45*1.2*1.005*(($G$6-1)-O6068),0)</f>
        <v>4.5566539199999987</v>
      </c>
    </row>
    <row r="6069" spans="2:16">
      <c r="B6069" s="113">
        <v>6065</v>
      </c>
      <c r="C6069" s="113">
        <v>14.4</v>
      </c>
      <c r="D6069" s="276" t="str">
        <f t="shared" si="188"/>
        <v>0</v>
      </c>
      <c r="L6069" s="114">
        <f>IF(C6069&lt;$G$6,Lähteandmed!$E$45*1.2*1.005*($G$6-O6069),0)</f>
        <v>6.309213119999999</v>
      </c>
      <c r="M6069" s="276" t="str">
        <f>IF(($G$4-Lähteandmed!$H$45*(Kraadpäevad!$G$4-Kraadpäevad!C6069))&gt;Lähteandmed!$I$45,($G$4-Lähteandmed!$H$45*(Kraadpäevad!$G$4-Kraadpäevad!C6069)),Lähteandmed!$I$45)</f>
        <v/>
      </c>
      <c r="N6069" s="114">
        <f>IFERROR(($G$4-M6069)/($G$4-C6069),Lähteandmed!$H$45)</f>
        <v>0</v>
      </c>
      <c r="O6069" s="276">
        <f t="shared" si="189"/>
        <v>14.4</v>
      </c>
      <c r="P6069" s="276">
        <f>IF(O6069&lt;($G$6-1),Lähteandmed!$E$45*1.2*1.005*(($G$6-1)-O6069),0)</f>
        <v>4.5566539199999987</v>
      </c>
    </row>
    <row r="6070" spans="2:16">
      <c r="B6070" s="113">
        <v>6066</v>
      </c>
      <c r="C6070" s="113">
        <v>14.5</v>
      </c>
      <c r="D6070" s="276" t="str">
        <f t="shared" si="188"/>
        <v>0</v>
      </c>
      <c r="L6070" s="114">
        <f>IF(C6070&lt;$G$6,Lähteandmed!$E$45*1.2*1.005*($G$6-O6070),0)</f>
        <v>6.1339571999999993</v>
      </c>
      <c r="M6070" s="276" t="str">
        <f>IF(($G$4-Lähteandmed!$H$45*(Kraadpäevad!$G$4-Kraadpäevad!C6070))&gt;Lähteandmed!$I$45,($G$4-Lähteandmed!$H$45*(Kraadpäevad!$G$4-Kraadpäevad!C6070)),Lähteandmed!$I$45)</f>
        <v/>
      </c>
      <c r="N6070" s="114">
        <f>IFERROR(($G$4-M6070)/($G$4-C6070),Lähteandmed!$H$45)</f>
        <v>0</v>
      </c>
      <c r="O6070" s="276">
        <f t="shared" si="189"/>
        <v>14.5</v>
      </c>
      <c r="P6070" s="276">
        <f>IF(O6070&lt;($G$6-1),Lähteandmed!$E$45*1.2*1.005*(($G$6-1)-O6070),0)</f>
        <v>4.3813979999999999</v>
      </c>
    </row>
    <row r="6071" spans="2:16">
      <c r="B6071" s="113">
        <v>6067</v>
      </c>
      <c r="C6071" s="113">
        <v>12.1</v>
      </c>
      <c r="D6071" s="276" t="str">
        <f t="shared" si="188"/>
        <v>0</v>
      </c>
      <c r="L6071" s="114">
        <f>IF(C6071&lt;$G$6,Lähteandmed!$E$45*1.2*1.005*($G$6-O6071),0)</f>
        <v>10.34009928</v>
      </c>
      <c r="M6071" s="276" t="str">
        <f>IF(($G$4-Lähteandmed!$H$45*(Kraadpäevad!$G$4-Kraadpäevad!C6071))&gt;Lähteandmed!$I$45,($G$4-Lähteandmed!$H$45*(Kraadpäevad!$G$4-Kraadpäevad!C6071)),Lähteandmed!$I$45)</f>
        <v/>
      </c>
      <c r="N6071" s="114">
        <f>IFERROR(($G$4-M6071)/($G$4-C6071),Lähteandmed!$H$45)</f>
        <v>0</v>
      </c>
      <c r="O6071" s="276">
        <f t="shared" si="189"/>
        <v>12.1</v>
      </c>
      <c r="P6071" s="276">
        <f>IF(O6071&lt;($G$6-1),Lähteandmed!$E$45*1.2*1.005*(($G$6-1)-O6071),0)</f>
        <v>8.5875400800000001</v>
      </c>
    </row>
    <row r="6072" spans="2:16">
      <c r="B6072" s="113">
        <v>6068</v>
      </c>
      <c r="C6072" s="113">
        <v>9.6</v>
      </c>
      <c r="D6072" s="276">
        <f t="shared" si="188"/>
        <v>0.38879749586557999</v>
      </c>
      <c r="L6072" s="114">
        <f>IF(C6072&lt;$G$6,Lähteandmed!$E$45*1.2*1.005*($G$6-O6072),0)</f>
        <v>14.721497279999999</v>
      </c>
      <c r="M6072" s="276" t="str">
        <f>IF(($G$4-Lähteandmed!$H$45*(Kraadpäevad!$G$4-Kraadpäevad!C6072))&gt;Lähteandmed!$I$45,($G$4-Lähteandmed!$H$45*(Kraadpäevad!$G$4-Kraadpäevad!C6072)),Lähteandmed!$I$45)</f>
        <v/>
      </c>
      <c r="N6072" s="114">
        <f>IFERROR(($G$4-M6072)/($G$4-C6072),Lähteandmed!$H$45)</f>
        <v>0</v>
      </c>
      <c r="O6072" s="276">
        <f t="shared" si="189"/>
        <v>9.6</v>
      </c>
      <c r="P6072" s="276">
        <f>IF(O6072&lt;($G$6-1),Lähteandmed!$E$45*1.2*1.005*(($G$6-1)-O6072),0)</f>
        <v>12.968938079999999</v>
      </c>
    </row>
    <row r="6073" spans="2:16">
      <c r="B6073" s="113">
        <v>6069</v>
      </c>
      <c r="C6073" s="113">
        <v>7.2</v>
      </c>
      <c r="D6073" s="276">
        <f t="shared" si="188"/>
        <v>2.7887974958655795</v>
      </c>
      <c r="L6073" s="114">
        <f>IF(C6073&lt;$G$6,Lähteandmed!$E$45*1.2*1.005*($G$6-O6073),0)</f>
        <v>18.927639360000001</v>
      </c>
      <c r="M6073" s="276" t="str">
        <f>IF(($G$4-Lähteandmed!$H$45*(Kraadpäevad!$G$4-Kraadpäevad!C6073))&gt;Lähteandmed!$I$45,($G$4-Lähteandmed!$H$45*(Kraadpäevad!$G$4-Kraadpäevad!C6073)),Lähteandmed!$I$45)</f>
        <v/>
      </c>
      <c r="N6073" s="114">
        <f>IFERROR(($G$4-M6073)/($G$4-C6073),Lähteandmed!$H$45)</f>
        <v>0</v>
      </c>
      <c r="O6073" s="276">
        <f t="shared" si="189"/>
        <v>7.2</v>
      </c>
      <c r="P6073" s="276">
        <f>IF(O6073&lt;($G$6-1),Lähteandmed!$E$45*1.2*1.005*(($G$6-1)-O6073),0)</f>
        <v>17.17508016</v>
      </c>
    </row>
    <row r="6074" spans="2:16">
      <c r="B6074" s="113">
        <v>6070</v>
      </c>
      <c r="C6074" s="113">
        <v>6.4</v>
      </c>
      <c r="D6074" s="276">
        <f t="shared" si="188"/>
        <v>3.5887974958655793</v>
      </c>
      <c r="L6074" s="114">
        <f>IF(C6074&lt;$G$6,Lähteandmed!$E$45*1.2*1.005*($G$6-O6074),0)</f>
        <v>20.329686719999998</v>
      </c>
      <c r="M6074" s="276" t="str">
        <f>IF(($G$4-Lähteandmed!$H$45*(Kraadpäevad!$G$4-Kraadpäevad!C6074))&gt;Lähteandmed!$I$45,($G$4-Lähteandmed!$H$45*(Kraadpäevad!$G$4-Kraadpäevad!C6074)),Lähteandmed!$I$45)</f>
        <v/>
      </c>
      <c r="N6074" s="114">
        <f>IFERROR(($G$4-M6074)/($G$4-C6074),Lähteandmed!$H$45)</f>
        <v>0</v>
      </c>
      <c r="O6074" s="276">
        <f t="shared" si="189"/>
        <v>6.4</v>
      </c>
      <c r="P6074" s="276">
        <f>IF(O6074&lt;($G$6-1),Lähteandmed!$E$45*1.2*1.005*(($G$6-1)-O6074),0)</f>
        <v>18.577127519999998</v>
      </c>
    </row>
    <row r="6075" spans="2:16">
      <c r="B6075" s="113">
        <v>6071</v>
      </c>
      <c r="C6075" s="113">
        <v>5.6</v>
      </c>
      <c r="D6075" s="276">
        <f t="shared" si="188"/>
        <v>4.38879749586558</v>
      </c>
      <c r="L6075" s="114">
        <f>IF(C6075&lt;$G$6,Lähteandmed!$E$45*1.2*1.005*($G$6-O6075),0)</f>
        <v>21.731734079999999</v>
      </c>
      <c r="M6075" s="276" t="str">
        <f>IF(($G$4-Lähteandmed!$H$45*(Kraadpäevad!$G$4-Kraadpäevad!C6075))&gt;Lähteandmed!$I$45,($G$4-Lähteandmed!$H$45*(Kraadpäevad!$G$4-Kraadpäevad!C6075)),Lähteandmed!$I$45)</f>
        <v/>
      </c>
      <c r="N6075" s="114">
        <f>IFERROR(($G$4-M6075)/($G$4-C6075),Lähteandmed!$H$45)</f>
        <v>0</v>
      </c>
      <c r="O6075" s="276">
        <f t="shared" si="189"/>
        <v>5.6</v>
      </c>
      <c r="P6075" s="276">
        <f>IF(O6075&lt;($G$6-1),Lähteandmed!$E$45*1.2*1.005*(($G$6-1)-O6075),0)</f>
        <v>19.979174879999999</v>
      </c>
    </row>
    <row r="6076" spans="2:16">
      <c r="B6076" s="113">
        <v>6072</v>
      </c>
      <c r="C6076" s="113">
        <v>4.8</v>
      </c>
      <c r="D6076" s="276">
        <f t="shared" si="188"/>
        <v>5.1887974958655798</v>
      </c>
      <c r="L6076" s="114">
        <f>IF(C6076&lt;$G$6,Lähteandmed!$E$45*1.2*1.005*($G$6-O6076),0)</f>
        <v>23.133781439999996</v>
      </c>
      <c r="M6076" s="276" t="str">
        <f>IF(($G$4-Lähteandmed!$H$45*(Kraadpäevad!$G$4-Kraadpäevad!C6076))&gt;Lähteandmed!$I$45,($G$4-Lähteandmed!$H$45*(Kraadpäevad!$G$4-Kraadpäevad!C6076)),Lähteandmed!$I$45)</f>
        <v/>
      </c>
      <c r="N6076" s="114">
        <f>IFERROR(($G$4-M6076)/($G$4-C6076),Lähteandmed!$H$45)</f>
        <v>0</v>
      </c>
      <c r="O6076" s="276">
        <f t="shared" si="189"/>
        <v>4.8</v>
      </c>
      <c r="P6076" s="276">
        <f>IF(O6076&lt;($G$6-1),Lähteandmed!$E$45*1.2*1.005*(($G$6-1)-O6076),0)</f>
        <v>21.381222239999996</v>
      </c>
    </row>
    <row r="6077" spans="2:16">
      <c r="B6077" s="113">
        <v>6073</v>
      </c>
      <c r="C6077" s="113">
        <v>4.5</v>
      </c>
      <c r="D6077" s="276">
        <f t="shared" si="188"/>
        <v>5.4887974958655796</v>
      </c>
      <c r="L6077" s="114">
        <f>IF(C6077&lt;$G$6,Lähteandmed!$E$45*1.2*1.005*($G$6-O6077),0)</f>
        <v>23.659549199999997</v>
      </c>
      <c r="M6077" s="276" t="str">
        <f>IF(($G$4-Lähteandmed!$H$45*(Kraadpäevad!$G$4-Kraadpäevad!C6077))&gt;Lähteandmed!$I$45,($G$4-Lähteandmed!$H$45*(Kraadpäevad!$G$4-Kraadpäevad!C6077)),Lähteandmed!$I$45)</f>
        <v/>
      </c>
      <c r="N6077" s="114">
        <f>IFERROR(($G$4-M6077)/($G$4-C6077),Lähteandmed!$H$45)</f>
        <v>0</v>
      </c>
      <c r="O6077" s="276">
        <f t="shared" si="189"/>
        <v>4.5</v>
      </c>
      <c r="P6077" s="276">
        <f>IF(O6077&lt;($G$6-1),Lähteandmed!$E$45*1.2*1.005*(($G$6-1)-O6077),0)</f>
        <v>21.906989999999997</v>
      </c>
    </row>
    <row r="6078" spans="2:16">
      <c r="B6078" s="113">
        <v>6074</v>
      </c>
      <c r="C6078" s="113">
        <v>4.0999999999999996</v>
      </c>
      <c r="D6078" s="276">
        <f t="shared" si="188"/>
        <v>5.88879749586558</v>
      </c>
      <c r="L6078" s="114">
        <f>IF(C6078&lt;$G$6,Lähteandmed!$E$45*1.2*1.005*($G$6-O6078),0)</f>
        <v>24.360572879999999</v>
      </c>
      <c r="M6078" s="276" t="str">
        <f>IF(($G$4-Lähteandmed!$H$45*(Kraadpäevad!$G$4-Kraadpäevad!C6078))&gt;Lähteandmed!$I$45,($G$4-Lähteandmed!$H$45*(Kraadpäevad!$G$4-Kraadpäevad!C6078)),Lähteandmed!$I$45)</f>
        <v/>
      </c>
      <c r="N6078" s="114">
        <f>IFERROR(($G$4-M6078)/($G$4-C6078),Lähteandmed!$H$45)</f>
        <v>0</v>
      </c>
      <c r="O6078" s="276">
        <f t="shared" si="189"/>
        <v>4.0999999999999996</v>
      </c>
      <c r="P6078" s="276">
        <f>IF(O6078&lt;($G$6-1),Lähteandmed!$E$45*1.2*1.005*(($G$6-1)-O6078),0)</f>
        <v>22.608013679999999</v>
      </c>
    </row>
    <row r="6079" spans="2:16">
      <c r="B6079" s="113">
        <v>6075</v>
      </c>
      <c r="C6079" s="113">
        <v>3.8</v>
      </c>
      <c r="D6079" s="276">
        <f t="shared" si="188"/>
        <v>6.1887974958655798</v>
      </c>
      <c r="L6079" s="114">
        <f>IF(C6079&lt;$G$6,Lähteandmed!$E$45*1.2*1.005*($G$6-O6079),0)</f>
        <v>24.886340639999997</v>
      </c>
      <c r="M6079" s="276" t="str">
        <f>IF(($G$4-Lähteandmed!$H$45*(Kraadpäevad!$G$4-Kraadpäevad!C6079))&gt;Lähteandmed!$I$45,($G$4-Lähteandmed!$H$45*(Kraadpäevad!$G$4-Kraadpäevad!C6079)),Lähteandmed!$I$45)</f>
        <v/>
      </c>
      <c r="N6079" s="114">
        <f>IFERROR(($G$4-M6079)/($G$4-C6079),Lähteandmed!$H$45)</f>
        <v>0</v>
      </c>
      <c r="O6079" s="276">
        <f t="shared" si="189"/>
        <v>3.8</v>
      </c>
      <c r="P6079" s="276">
        <f>IF(O6079&lt;($G$6-1),Lähteandmed!$E$45*1.2*1.005*(($G$6-1)-O6079),0)</f>
        <v>23.133781439999996</v>
      </c>
    </row>
    <row r="6080" spans="2:16">
      <c r="B6080" s="113">
        <v>6076</v>
      </c>
      <c r="C6080" s="113">
        <v>3.9</v>
      </c>
      <c r="D6080" s="276">
        <f t="shared" si="188"/>
        <v>6.0887974958655793</v>
      </c>
      <c r="L6080" s="114">
        <f>IF(C6080&lt;$G$6,Lähteandmed!$E$45*1.2*1.005*($G$6-O6080),0)</f>
        <v>24.711084719999999</v>
      </c>
      <c r="M6080" s="276" t="str">
        <f>IF(($G$4-Lähteandmed!$H$45*(Kraadpäevad!$G$4-Kraadpäevad!C6080))&gt;Lähteandmed!$I$45,($G$4-Lähteandmed!$H$45*(Kraadpäevad!$G$4-Kraadpäevad!C6080)),Lähteandmed!$I$45)</f>
        <v/>
      </c>
      <c r="N6080" s="114">
        <f>IFERROR(($G$4-M6080)/($G$4-C6080),Lähteandmed!$H$45)</f>
        <v>0</v>
      </c>
      <c r="O6080" s="276">
        <f t="shared" si="189"/>
        <v>3.9</v>
      </c>
      <c r="P6080" s="276">
        <f>IF(O6080&lt;($G$6-1),Lähteandmed!$E$45*1.2*1.005*(($G$6-1)-O6080),0)</f>
        <v>22.958525519999998</v>
      </c>
    </row>
    <row r="6081" spans="2:16">
      <c r="B6081" s="113">
        <v>6077</v>
      </c>
      <c r="C6081" s="113">
        <v>3.9</v>
      </c>
      <c r="D6081" s="276">
        <f t="shared" si="188"/>
        <v>6.0887974958655793</v>
      </c>
      <c r="L6081" s="114">
        <f>IF(C6081&lt;$G$6,Lähteandmed!$E$45*1.2*1.005*($G$6-O6081),0)</f>
        <v>24.711084719999999</v>
      </c>
      <c r="M6081" s="276" t="str">
        <f>IF(($G$4-Lähteandmed!$H$45*(Kraadpäevad!$G$4-Kraadpäevad!C6081))&gt;Lähteandmed!$I$45,($G$4-Lähteandmed!$H$45*(Kraadpäevad!$G$4-Kraadpäevad!C6081)),Lähteandmed!$I$45)</f>
        <v/>
      </c>
      <c r="N6081" s="114">
        <f>IFERROR(($G$4-M6081)/($G$4-C6081),Lähteandmed!$H$45)</f>
        <v>0</v>
      </c>
      <c r="O6081" s="276">
        <f t="shared" si="189"/>
        <v>3.9</v>
      </c>
      <c r="P6081" s="276">
        <f>IF(O6081&lt;($G$6-1),Lähteandmed!$E$45*1.2*1.005*(($G$6-1)-O6081),0)</f>
        <v>22.958525519999998</v>
      </c>
    </row>
    <row r="6082" spans="2:16">
      <c r="B6082" s="113">
        <v>6078</v>
      </c>
      <c r="C6082" s="113">
        <v>4</v>
      </c>
      <c r="D6082" s="276">
        <f t="shared" si="188"/>
        <v>5.9887974958655796</v>
      </c>
      <c r="L6082" s="114">
        <f>IF(C6082&lt;$G$6,Lähteandmed!$E$45*1.2*1.005*($G$6-O6082),0)</f>
        <v>24.535828799999997</v>
      </c>
      <c r="M6082" s="276" t="str">
        <f>IF(($G$4-Lähteandmed!$H$45*(Kraadpäevad!$G$4-Kraadpäevad!C6082))&gt;Lähteandmed!$I$45,($G$4-Lähteandmed!$H$45*(Kraadpäevad!$G$4-Kraadpäevad!C6082)),Lähteandmed!$I$45)</f>
        <v/>
      </c>
      <c r="N6082" s="114">
        <f>IFERROR(($G$4-M6082)/($G$4-C6082),Lähteandmed!$H$45)</f>
        <v>0</v>
      </c>
      <c r="O6082" s="276">
        <f t="shared" si="189"/>
        <v>4</v>
      </c>
      <c r="P6082" s="276">
        <f>IF(O6082&lt;($G$6-1),Lähteandmed!$E$45*1.2*1.005*(($G$6-1)-O6082),0)</f>
        <v>22.783269599999997</v>
      </c>
    </row>
    <row r="6083" spans="2:16">
      <c r="B6083" s="113">
        <v>6079</v>
      </c>
      <c r="C6083" s="113">
        <v>6.2</v>
      </c>
      <c r="D6083" s="276">
        <f t="shared" si="188"/>
        <v>3.7887974958655795</v>
      </c>
      <c r="L6083" s="114">
        <f>IF(C6083&lt;$G$6,Lähteandmed!$E$45*1.2*1.005*($G$6-O6083),0)</f>
        <v>20.680198560000001</v>
      </c>
      <c r="M6083" s="276" t="str">
        <f>IF(($G$4-Lähteandmed!$H$45*(Kraadpäevad!$G$4-Kraadpäevad!C6083))&gt;Lähteandmed!$I$45,($G$4-Lähteandmed!$H$45*(Kraadpäevad!$G$4-Kraadpäevad!C6083)),Lähteandmed!$I$45)</f>
        <v/>
      </c>
      <c r="N6083" s="114">
        <f>IFERROR(($G$4-M6083)/($G$4-C6083),Lähteandmed!$H$45)</f>
        <v>0</v>
      </c>
      <c r="O6083" s="276">
        <f t="shared" si="189"/>
        <v>6.2</v>
      </c>
      <c r="P6083" s="276">
        <f>IF(O6083&lt;($G$6-1),Lähteandmed!$E$45*1.2*1.005*(($G$6-1)-O6083),0)</f>
        <v>18.927639360000001</v>
      </c>
    </row>
    <row r="6084" spans="2:16">
      <c r="B6084" s="113">
        <v>6080</v>
      </c>
      <c r="C6084" s="113">
        <v>8.3000000000000007</v>
      </c>
      <c r="D6084" s="276">
        <f t="shared" ref="D6084:D6147" si="190">IFERROR(IF($G$5-C6084&gt;0,$G$5-C6084,"0"),0)</f>
        <v>1.6887974958655789</v>
      </c>
      <c r="L6084" s="114">
        <f>IF(C6084&lt;$G$6,Lähteandmed!$E$45*1.2*1.005*($G$6-O6084),0)</f>
        <v>16.999824239999999</v>
      </c>
      <c r="M6084" s="276" t="str">
        <f>IF(($G$4-Lähteandmed!$H$45*(Kraadpäevad!$G$4-Kraadpäevad!C6084))&gt;Lähteandmed!$I$45,($G$4-Lähteandmed!$H$45*(Kraadpäevad!$G$4-Kraadpäevad!C6084)),Lähteandmed!$I$45)</f>
        <v/>
      </c>
      <c r="N6084" s="114">
        <f>IFERROR(($G$4-M6084)/($G$4-C6084),Lähteandmed!$H$45)</f>
        <v>0</v>
      </c>
      <c r="O6084" s="276">
        <f t="shared" ref="O6084:O6147" si="191">N6084*($G$4-C6084)+C6084</f>
        <v>8.3000000000000007</v>
      </c>
      <c r="P6084" s="276">
        <f>IF(O6084&lt;($G$6-1),Lähteandmed!$E$45*1.2*1.005*(($G$6-1)-O6084),0)</f>
        <v>15.247265039999998</v>
      </c>
    </row>
    <row r="6085" spans="2:16">
      <c r="B6085" s="113">
        <v>6081</v>
      </c>
      <c r="C6085" s="113">
        <v>10.5</v>
      </c>
      <c r="D6085" s="276" t="str">
        <f t="shared" si="190"/>
        <v>0</v>
      </c>
      <c r="L6085" s="114">
        <f>IF(C6085&lt;$G$6,Lähteandmed!$E$45*1.2*1.005*($G$6-O6085),0)</f>
        <v>13.144193999999999</v>
      </c>
      <c r="M6085" s="276" t="str">
        <f>IF(($G$4-Lähteandmed!$H$45*(Kraadpäevad!$G$4-Kraadpäevad!C6085))&gt;Lähteandmed!$I$45,($G$4-Lähteandmed!$H$45*(Kraadpäevad!$G$4-Kraadpäevad!C6085)),Lähteandmed!$I$45)</f>
        <v/>
      </c>
      <c r="N6085" s="114">
        <f>IFERROR(($G$4-M6085)/($G$4-C6085),Lähteandmed!$H$45)</f>
        <v>0</v>
      </c>
      <c r="O6085" s="276">
        <f t="shared" si="191"/>
        <v>10.5</v>
      </c>
      <c r="P6085" s="276">
        <f>IF(O6085&lt;($G$6-1),Lähteandmed!$E$45*1.2*1.005*(($G$6-1)-O6085),0)</f>
        <v>11.391634799999999</v>
      </c>
    </row>
    <row r="6086" spans="2:16">
      <c r="B6086" s="113">
        <v>6082</v>
      </c>
      <c r="C6086" s="113">
        <v>12.4</v>
      </c>
      <c r="D6086" s="276" t="str">
        <f t="shared" si="190"/>
        <v>0</v>
      </c>
      <c r="L6086" s="114">
        <f>IF(C6086&lt;$G$6,Lähteandmed!$E$45*1.2*1.005*($G$6-O6086),0)</f>
        <v>9.8143315199999979</v>
      </c>
      <c r="M6086" s="276" t="str">
        <f>IF(($G$4-Lähteandmed!$H$45*(Kraadpäevad!$G$4-Kraadpäevad!C6086))&gt;Lähteandmed!$I$45,($G$4-Lähteandmed!$H$45*(Kraadpäevad!$G$4-Kraadpäevad!C6086)),Lähteandmed!$I$45)</f>
        <v/>
      </c>
      <c r="N6086" s="114">
        <f>IFERROR(($G$4-M6086)/($G$4-C6086),Lähteandmed!$H$45)</f>
        <v>0</v>
      </c>
      <c r="O6086" s="276">
        <f t="shared" si="191"/>
        <v>12.4</v>
      </c>
      <c r="P6086" s="276">
        <f>IF(O6086&lt;($G$6-1),Lähteandmed!$E$45*1.2*1.005*(($G$6-1)-O6086),0)</f>
        <v>8.0617723199999993</v>
      </c>
    </row>
    <row r="6087" spans="2:16">
      <c r="B6087" s="113">
        <v>6083</v>
      </c>
      <c r="C6087" s="113">
        <v>14.4</v>
      </c>
      <c r="D6087" s="276" t="str">
        <f t="shared" si="190"/>
        <v>0</v>
      </c>
      <c r="L6087" s="114">
        <f>IF(C6087&lt;$G$6,Lähteandmed!$E$45*1.2*1.005*($G$6-O6087),0)</f>
        <v>6.309213119999999</v>
      </c>
      <c r="M6087" s="276" t="str">
        <f>IF(($G$4-Lähteandmed!$H$45*(Kraadpäevad!$G$4-Kraadpäevad!C6087))&gt;Lähteandmed!$I$45,($G$4-Lähteandmed!$H$45*(Kraadpäevad!$G$4-Kraadpäevad!C6087)),Lähteandmed!$I$45)</f>
        <v/>
      </c>
      <c r="N6087" s="114">
        <f>IFERROR(($G$4-M6087)/($G$4-C6087),Lähteandmed!$H$45)</f>
        <v>0</v>
      </c>
      <c r="O6087" s="276">
        <f t="shared" si="191"/>
        <v>14.4</v>
      </c>
      <c r="P6087" s="276">
        <f>IF(O6087&lt;($G$6-1),Lähteandmed!$E$45*1.2*1.005*(($G$6-1)-O6087),0)</f>
        <v>4.5566539199999987</v>
      </c>
    </row>
    <row r="6088" spans="2:16">
      <c r="B6088" s="113">
        <v>6084</v>
      </c>
      <c r="C6088" s="113">
        <v>16.3</v>
      </c>
      <c r="D6088" s="276" t="str">
        <f t="shared" si="190"/>
        <v>0</v>
      </c>
      <c r="L6088" s="114">
        <f>IF(C6088&lt;$G$6,Lähteandmed!$E$45*1.2*1.005*($G$6-O6088),0)</f>
        <v>2.9793506399999985</v>
      </c>
      <c r="M6088" s="276" t="str">
        <f>IF(($G$4-Lähteandmed!$H$45*(Kraadpäevad!$G$4-Kraadpäevad!C6088))&gt;Lähteandmed!$I$45,($G$4-Lähteandmed!$H$45*(Kraadpäevad!$G$4-Kraadpäevad!C6088)),Lähteandmed!$I$45)</f>
        <v/>
      </c>
      <c r="N6088" s="114">
        <f>IFERROR(($G$4-M6088)/($G$4-C6088),Lähteandmed!$H$45)</f>
        <v>0</v>
      </c>
      <c r="O6088" s="276">
        <f t="shared" si="191"/>
        <v>16.3</v>
      </c>
      <c r="P6088" s="276">
        <f>IF(O6088&lt;($G$6-1),Lähteandmed!$E$45*1.2*1.005*(($G$6-1)-O6088),0)</f>
        <v>1.2267914399999986</v>
      </c>
    </row>
    <row r="6089" spans="2:16">
      <c r="B6089" s="113">
        <v>6085</v>
      </c>
      <c r="C6089" s="113">
        <v>16.8</v>
      </c>
      <c r="D6089" s="276" t="str">
        <f t="shared" si="190"/>
        <v>0</v>
      </c>
      <c r="L6089" s="114">
        <f>IF(C6089&lt;$G$6,Lähteandmed!$E$45*1.2*1.005*($G$6-O6089),0)</f>
        <v>2.1030710399999988</v>
      </c>
      <c r="M6089" s="276" t="str">
        <f>IF(($G$4-Lähteandmed!$H$45*(Kraadpäevad!$G$4-Kraadpäevad!C6089))&gt;Lähteandmed!$I$45,($G$4-Lähteandmed!$H$45*(Kraadpäevad!$G$4-Kraadpäevad!C6089)),Lähteandmed!$I$45)</f>
        <v/>
      </c>
      <c r="N6089" s="114">
        <f>IFERROR(($G$4-M6089)/($G$4-C6089),Lähteandmed!$H$45)</f>
        <v>0</v>
      </c>
      <c r="O6089" s="276">
        <f t="shared" si="191"/>
        <v>16.8</v>
      </c>
      <c r="P6089" s="276">
        <f>IF(O6089&lt;($G$6-1),Lähteandmed!$E$45*1.2*1.005*(($G$6-1)-O6089),0)</f>
        <v>0.35051183999999874</v>
      </c>
    </row>
    <row r="6090" spans="2:16">
      <c r="B6090" s="113">
        <v>6086</v>
      </c>
      <c r="C6090" s="113">
        <v>17.399999999999999</v>
      </c>
      <c r="D6090" s="276" t="str">
        <f t="shared" si="190"/>
        <v>0</v>
      </c>
      <c r="L6090" s="114">
        <f>IF(C6090&lt;$G$6,Lähteandmed!$E$45*1.2*1.005*($G$6-O6090),0)</f>
        <v>1.0515355200000025</v>
      </c>
      <c r="M6090" s="276" t="str">
        <f>IF(($G$4-Lähteandmed!$H$45*(Kraadpäevad!$G$4-Kraadpäevad!C6090))&gt;Lähteandmed!$I$45,($G$4-Lähteandmed!$H$45*(Kraadpäevad!$G$4-Kraadpäevad!C6090)),Lähteandmed!$I$45)</f>
        <v/>
      </c>
      <c r="N6090" s="114">
        <f>IFERROR(($G$4-M6090)/($G$4-C6090),Lähteandmed!$H$45)</f>
        <v>0</v>
      </c>
      <c r="O6090" s="276">
        <f t="shared" si="191"/>
        <v>17.399999999999999</v>
      </c>
      <c r="P6090" s="276">
        <f>IF(O6090&lt;($G$6-1),Lähteandmed!$E$45*1.2*1.005*(($G$6-1)-O6090),0)</f>
        <v>0</v>
      </c>
    </row>
    <row r="6091" spans="2:16">
      <c r="B6091" s="113">
        <v>6087</v>
      </c>
      <c r="C6091" s="113">
        <v>17.899999999999999</v>
      </c>
      <c r="D6091" s="276" t="str">
        <f t="shared" si="190"/>
        <v>0</v>
      </c>
      <c r="L6091" s="114">
        <f>IF(C6091&lt;$G$6,Lähteandmed!$E$45*1.2*1.005*($G$6-O6091),0)</f>
        <v>0.17525592000000248</v>
      </c>
      <c r="M6091" s="276" t="str">
        <f>IF(($G$4-Lähteandmed!$H$45*(Kraadpäevad!$G$4-Kraadpäevad!C6091))&gt;Lähteandmed!$I$45,($G$4-Lähteandmed!$H$45*(Kraadpäevad!$G$4-Kraadpäevad!C6091)),Lähteandmed!$I$45)</f>
        <v/>
      </c>
      <c r="N6091" s="114">
        <f>IFERROR(($G$4-M6091)/($G$4-C6091),Lähteandmed!$H$45)</f>
        <v>0</v>
      </c>
      <c r="O6091" s="276">
        <f t="shared" si="191"/>
        <v>17.899999999999999</v>
      </c>
      <c r="P6091" s="276">
        <f>IF(O6091&lt;($G$6-1),Lähteandmed!$E$45*1.2*1.005*(($G$6-1)-O6091),0)</f>
        <v>0</v>
      </c>
    </row>
    <row r="6092" spans="2:16">
      <c r="B6092" s="113">
        <v>6088</v>
      </c>
      <c r="C6092" s="113">
        <v>17.7</v>
      </c>
      <c r="D6092" s="276" t="str">
        <f t="shared" si="190"/>
        <v>0</v>
      </c>
      <c r="L6092" s="114">
        <f>IF(C6092&lt;$G$6,Lähteandmed!$E$45*1.2*1.005*($G$6-O6092),0)</f>
        <v>0.52576776000000125</v>
      </c>
      <c r="M6092" s="276" t="str">
        <f>IF(($G$4-Lähteandmed!$H$45*(Kraadpäevad!$G$4-Kraadpäevad!C6092))&gt;Lähteandmed!$I$45,($G$4-Lähteandmed!$H$45*(Kraadpäevad!$G$4-Kraadpäevad!C6092)),Lähteandmed!$I$45)</f>
        <v/>
      </c>
      <c r="N6092" s="114">
        <f>IFERROR(($G$4-M6092)/($G$4-C6092),Lähteandmed!$H$45)</f>
        <v>0</v>
      </c>
      <c r="O6092" s="276">
        <f t="shared" si="191"/>
        <v>17.7</v>
      </c>
      <c r="P6092" s="276">
        <f>IF(O6092&lt;($G$6-1),Lähteandmed!$E$45*1.2*1.005*(($G$6-1)-O6092),0)</f>
        <v>0</v>
      </c>
    </row>
    <row r="6093" spans="2:16">
      <c r="B6093" s="113">
        <v>6089</v>
      </c>
      <c r="C6093" s="113">
        <v>17.600000000000001</v>
      </c>
      <c r="D6093" s="276" t="str">
        <f t="shared" si="190"/>
        <v>0</v>
      </c>
      <c r="L6093" s="114">
        <f>IF(C6093&lt;$G$6,Lähteandmed!$E$45*1.2*1.005*($G$6-O6093),0)</f>
        <v>0.70102367999999748</v>
      </c>
      <c r="M6093" s="276" t="str">
        <f>IF(($G$4-Lähteandmed!$H$45*(Kraadpäevad!$G$4-Kraadpäevad!C6093))&gt;Lähteandmed!$I$45,($G$4-Lähteandmed!$H$45*(Kraadpäevad!$G$4-Kraadpäevad!C6093)),Lähteandmed!$I$45)</f>
        <v/>
      </c>
      <c r="N6093" s="114">
        <f>IFERROR(($G$4-M6093)/($G$4-C6093),Lähteandmed!$H$45)</f>
        <v>0</v>
      </c>
      <c r="O6093" s="276">
        <f t="shared" si="191"/>
        <v>17.600000000000001</v>
      </c>
      <c r="P6093" s="276">
        <f>IF(O6093&lt;($G$6-1),Lähteandmed!$E$45*1.2*1.005*(($G$6-1)-O6093),0)</f>
        <v>0</v>
      </c>
    </row>
    <row r="6094" spans="2:16">
      <c r="B6094" s="113">
        <v>6090</v>
      </c>
      <c r="C6094" s="113">
        <v>17.399999999999999</v>
      </c>
      <c r="D6094" s="276" t="str">
        <f t="shared" si="190"/>
        <v>0</v>
      </c>
      <c r="L6094" s="114">
        <f>IF(C6094&lt;$G$6,Lähteandmed!$E$45*1.2*1.005*($G$6-O6094),0)</f>
        <v>1.0515355200000025</v>
      </c>
      <c r="M6094" s="276" t="str">
        <f>IF(($G$4-Lähteandmed!$H$45*(Kraadpäevad!$G$4-Kraadpäevad!C6094))&gt;Lähteandmed!$I$45,($G$4-Lähteandmed!$H$45*(Kraadpäevad!$G$4-Kraadpäevad!C6094)),Lähteandmed!$I$45)</f>
        <v/>
      </c>
      <c r="N6094" s="114">
        <f>IFERROR(($G$4-M6094)/($G$4-C6094),Lähteandmed!$H$45)</f>
        <v>0</v>
      </c>
      <c r="O6094" s="276">
        <f t="shared" si="191"/>
        <v>17.399999999999999</v>
      </c>
      <c r="P6094" s="276">
        <f>IF(O6094&lt;($G$6-1),Lähteandmed!$E$45*1.2*1.005*(($G$6-1)-O6094),0)</f>
        <v>0</v>
      </c>
    </row>
    <row r="6095" spans="2:16">
      <c r="B6095" s="113">
        <v>6091</v>
      </c>
      <c r="C6095" s="113">
        <v>15.6</v>
      </c>
      <c r="D6095" s="276" t="str">
        <f t="shared" si="190"/>
        <v>0</v>
      </c>
      <c r="L6095" s="114">
        <f>IF(C6095&lt;$G$6,Lähteandmed!$E$45*1.2*1.005*($G$6-O6095),0)</f>
        <v>4.2061420800000002</v>
      </c>
      <c r="M6095" s="276" t="str">
        <f>IF(($G$4-Lähteandmed!$H$45*(Kraadpäevad!$G$4-Kraadpäevad!C6095))&gt;Lähteandmed!$I$45,($G$4-Lähteandmed!$H$45*(Kraadpäevad!$G$4-Kraadpäevad!C6095)),Lähteandmed!$I$45)</f>
        <v/>
      </c>
      <c r="N6095" s="114">
        <f>IFERROR(($G$4-M6095)/($G$4-C6095),Lähteandmed!$H$45)</f>
        <v>0</v>
      </c>
      <c r="O6095" s="276">
        <f t="shared" si="191"/>
        <v>15.6</v>
      </c>
      <c r="P6095" s="276">
        <f>IF(O6095&lt;($G$6-1),Lähteandmed!$E$45*1.2*1.005*(($G$6-1)-O6095),0)</f>
        <v>2.4535828800000004</v>
      </c>
    </row>
    <row r="6096" spans="2:16">
      <c r="B6096" s="113">
        <v>6092</v>
      </c>
      <c r="C6096" s="113">
        <v>13.7</v>
      </c>
      <c r="D6096" s="276" t="str">
        <f t="shared" si="190"/>
        <v>0</v>
      </c>
      <c r="L6096" s="114">
        <f>IF(C6096&lt;$G$6,Lähteandmed!$E$45*1.2*1.005*($G$6-O6096),0)</f>
        <v>7.5360045600000003</v>
      </c>
      <c r="M6096" s="276" t="str">
        <f>IF(($G$4-Lähteandmed!$H$45*(Kraadpäevad!$G$4-Kraadpäevad!C6096))&gt;Lähteandmed!$I$45,($G$4-Lähteandmed!$H$45*(Kraadpäevad!$G$4-Kraadpäevad!C6096)),Lähteandmed!$I$45)</f>
        <v/>
      </c>
      <c r="N6096" s="114">
        <f>IFERROR(($G$4-M6096)/($G$4-C6096),Lähteandmed!$H$45)</f>
        <v>0</v>
      </c>
      <c r="O6096" s="276">
        <f t="shared" si="191"/>
        <v>13.7</v>
      </c>
      <c r="P6096" s="276">
        <f>IF(O6096&lt;($G$6-1),Lähteandmed!$E$45*1.2*1.005*(($G$6-1)-O6096),0)</f>
        <v>5.7834453600000009</v>
      </c>
    </row>
    <row r="6097" spans="2:16">
      <c r="B6097" s="113">
        <v>6093</v>
      </c>
      <c r="C6097" s="113">
        <v>11.9</v>
      </c>
      <c r="D6097" s="276" t="str">
        <f t="shared" si="190"/>
        <v>0</v>
      </c>
      <c r="L6097" s="114">
        <f>IF(C6097&lt;$G$6,Lähteandmed!$E$45*1.2*1.005*($G$6-O6097),0)</f>
        <v>10.690611119999998</v>
      </c>
      <c r="M6097" s="276" t="str">
        <f>IF(($G$4-Lähteandmed!$H$45*(Kraadpäevad!$G$4-Kraadpäevad!C6097))&gt;Lähteandmed!$I$45,($G$4-Lähteandmed!$H$45*(Kraadpäevad!$G$4-Kraadpäevad!C6097)),Lähteandmed!$I$45)</f>
        <v/>
      </c>
      <c r="N6097" s="114">
        <f>IFERROR(($G$4-M6097)/($G$4-C6097),Lähteandmed!$H$45)</f>
        <v>0</v>
      </c>
      <c r="O6097" s="276">
        <f t="shared" si="191"/>
        <v>11.9</v>
      </c>
      <c r="P6097" s="276">
        <f>IF(O6097&lt;($G$6-1),Lähteandmed!$E$45*1.2*1.005*(($G$6-1)-O6097),0)</f>
        <v>8.9380519199999995</v>
      </c>
    </row>
    <row r="6098" spans="2:16">
      <c r="B6098" s="113">
        <v>6094</v>
      </c>
      <c r="C6098" s="113">
        <v>12.5</v>
      </c>
      <c r="D6098" s="276" t="str">
        <f t="shared" si="190"/>
        <v>0</v>
      </c>
      <c r="L6098" s="114">
        <f>IF(C6098&lt;$G$6,Lähteandmed!$E$45*1.2*1.005*($G$6-O6098),0)</f>
        <v>9.6390756</v>
      </c>
      <c r="M6098" s="276" t="str">
        <f>IF(($G$4-Lähteandmed!$H$45*(Kraadpäevad!$G$4-Kraadpäevad!C6098))&gt;Lähteandmed!$I$45,($G$4-Lähteandmed!$H$45*(Kraadpäevad!$G$4-Kraadpäevad!C6098)),Lähteandmed!$I$45)</f>
        <v/>
      </c>
      <c r="N6098" s="114">
        <f>IFERROR(($G$4-M6098)/($G$4-C6098),Lähteandmed!$H$45)</f>
        <v>0</v>
      </c>
      <c r="O6098" s="276">
        <f t="shared" si="191"/>
        <v>12.5</v>
      </c>
      <c r="P6098" s="276">
        <f>IF(O6098&lt;($G$6-1),Lähteandmed!$E$45*1.2*1.005*(($G$6-1)-O6098),0)</f>
        <v>7.8865163999999996</v>
      </c>
    </row>
    <row r="6099" spans="2:16">
      <c r="B6099" s="113">
        <v>6095</v>
      </c>
      <c r="C6099" s="113">
        <v>13</v>
      </c>
      <c r="D6099" s="276" t="str">
        <f t="shared" si="190"/>
        <v>0</v>
      </c>
      <c r="L6099" s="114">
        <f>IF(C6099&lt;$G$6,Lähteandmed!$E$45*1.2*1.005*($G$6-O6099),0)</f>
        <v>8.7627959999999998</v>
      </c>
      <c r="M6099" s="276" t="str">
        <f>IF(($G$4-Lähteandmed!$H$45*(Kraadpäevad!$G$4-Kraadpäevad!C6099))&gt;Lähteandmed!$I$45,($G$4-Lähteandmed!$H$45*(Kraadpäevad!$G$4-Kraadpäevad!C6099)),Lähteandmed!$I$45)</f>
        <v/>
      </c>
      <c r="N6099" s="114">
        <f>IFERROR(($G$4-M6099)/($G$4-C6099),Lähteandmed!$H$45)</f>
        <v>0</v>
      </c>
      <c r="O6099" s="276">
        <f t="shared" si="191"/>
        <v>13</v>
      </c>
      <c r="P6099" s="276">
        <f>IF(O6099&lt;($G$6-1),Lähteandmed!$E$45*1.2*1.005*(($G$6-1)-O6099),0)</f>
        <v>7.0102367999999995</v>
      </c>
    </row>
    <row r="6100" spans="2:16">
      <c r="B6100" s="113">
        <v>6096</v>
      </c>
      <c r="C6100" s="113">
        <v>13.6</v>
      </c>
      <c r="D6100" s="276" t="str">
        <f t="shared" si="190"/>
        <v>0</v>
      </c>
      <c r="L6100" s="114">
        <f>IF(C6100&lt;$G$6,Lähteandmed!$E$45*1.2*1.005*($G$6-O6100),0)</f>
        <v>7.71126048</v>
      </c>
      <c r="M6100" s="276" t="str">
        <f>IF(($G$4-Lähteandmed!$H$45*(Kraadpäevad!$G$4-Kraadpäevad!C6100))&gt;Lähteandmed!$I$45,($G$4-Lähteandmed!$H$45*(Kraadpäevad!$G$4-Kraadpäevad!C6100)),Lähteandmed!$I$45)</f>
        <v/>
      </c>
      <c r="N6100" s="114">
        <f>IFERROR(($G$4-M6100)/($G$4-C6100),Lähteandmed!$H$45)</f>
        <v>0</v>
      </c>
      <c r="O6100" s="276">
        <f t="shared" si="191"/>
        <v>13.6</v>
      </c>
      <c r="P6100" s="276">
        <f>IF(O6100&lt;($G$6-1),Lähteandmed!$E$45*1.2*1.005*(($G$6-1)-O6100),0)</f>
        <v>5.9587012800000005</v>
      </c>
    </row>
    <row r="6101" spans="2:16">
      <c r="B6101" s="113">
        <v>6097</v>
      </c>
      <c r="C6101" s="113">
        <v>13.5</v>
      </c>
      <c r="D6101" s="276" t="str">
        <f t="shared" si="190"/>
        <v>0</v>
      </c>
      <c r="L6101" s="114">
        <f>IF(C6101&lt;$G$6,Lähteandmed!$E$45*1.2*1.005*($G$6-O6101),0)</f>
        <v>7.8865163999999996</v>
      </c>
      <c r="M6101" s="276" t="str">
        <f>IF(($G$4-Lähteandmed!$H$45*(Kraadpäevad!$G$4-Kraadpäevad!C6101))&gt;Lähteandmed!$I$45,($G$4-Lähteandmed!$H$45*(Kraadpäevad!$G$4-Kraadpäevad!C6101)),Lähteandmed!$I$45)</f>
        <v/>
      </c>
      <c r="N6101" s="114">
        <f>IFERROR(($G$4-M6101)/($G$4-C6101),Lähteandmed!$H$45)</f>
        <v>0</v>
      </c>
      <c r="O6101" s="276">
        <f t="shared" si="191"/>
        <v>13.5</v>
      </c>
      <c r="P6101" s="276">
        <f>IF(O6101&lt;($G$6-1),Lähteandmed!$E$45*1.2*1.005*(($G$6-1)-O6101),0)</f>
        <v>6.1339571999999993</v>
      </c>
    </row>
    <row r="6102" spans="2:16">
      <c r="B6102" s="113">
        <v>6098</v>
      </c>
      <c r="C6102" s="113">
        <v>13.5</v>
      </c>
      <c r="D6102" s="276" t="str">
        <f t="shared" si="190"/>
        <v>0</v>
      </c>
      <c r="L6102" s="114">
        <f>IF(C6102&lt;$G$6,Lähteandmed!$E$45*1.2*1.005*($G$6-O6102),0)</f>
        <v>7.8865163999999996</v>
      </c>
      <c r="M6102" s="276" t="str">
        <f>IF(($G$4-Lähteandmed!$H$45*(Kraadpäevad!$G$4-Kraadpäevad!C6102))&gt;Lähteandmed!$I$45,($G$4-Lähteandmed!$H$45*(Kraadpäevad!$G$4-Kraadpäevad!C6102)),Lähteandmed!$I$45)</f>
        <v/>
      </c>
      <c r="N6102" s="114">
        <f>IFERROR(($G$4-M6102)/($G$4-C6102),Lähteandmed!$H$45)</f>
        <v>0</v>
      </c>
      <c r="O6102" s="276">
        <f t="shared" si="191"/>
        <v>13.5</v>
      </c>
      <c r="P6102" s="276">
        <f>IF(O6102&lt;($G$6-1),Lähteandmed!$E$45*1.2*1.005*(($G$6-1)-O6102),0)</f>
        <v>6.1339571999999993</v>
      </c>
    </row>
    <row r="6103" spans="2:16">
      <c r="B6103" s="113">
        <v>6099</v>
      </c>
      <c r="C6103" s="113">
        <v>13.4</v>
      </c>
      <c r="D6103" s="276" t="str">
        <f t="shared" si="190"/>
        <v>0</v>
      </c>
      <c r="L6103" s="114">
        <f>IF(C6103&lt;$G$6,Lähteandmed!$E$45*1.2*1.005*($G$6-O6103),0)</f>
        <v>8.0617723199999993</v>
      </c>
      <c r="M6103" s="276" t="str">
        <f>IF(($G$4-Lähteandmed!$H$45*(Kraadpäevad!$G$4-Kraadpäevad!C6103))&gt;Lähteandmed!$I$45,($G$4-Lähteandmed!$H$45*(Kraadpäevad!$G$4-Kraadpäevad!C6103)),Lähteandmed!$I$45)</f>
        <v/>
      </c>
      <c r="N6103" s="114">
        <f>IFERROR(($G$4-M6103)/($G$4-C6103),Lähteandmed!$H$45)</f>
        <v>0</v>
      </c>
      <c r="O6103" s="276">
        <f t="shared" si="191"/>
        <v>13.4</v>
      </c>
      <c r="P6103" s="276">
        <f>IF(O6103&lt;($G$6-1),Lähteandmed!$E$45*1.2*1.005*(($G$6-1)-O6103),0)</f>
        <v>6.309213119999999</v>
      </c>
    </row>
    <row r="6104" spans="2:16">
      <c r="B6104" s="113">
        <v>6100</v>
      </c>
      <c r="C6104" s="113">
        <v>13</v>
      </c>
      <c r="D6104" s="276" t="str">
        <f t="shared" si="190"/>
        <v>0</v>
      </c>
      <c r="L6104" s="114">
        <f>IF(C6104&lt;$G$6,Lähteandmed!$E$45*1.2*1.005*($G$6-O6104),0)</f>
        <v>8.7627959999999998</v>
      </c>
      <c r="M6104" s="276" t="str">
        <f>IF(($G$4-Lähteandmed!$H$45*(Kraadpäevad!$G$4-Kraadpäevad!C6104))&gt;Lähteandmed!$I$45,($G$4-Lähteandmed!$H$45*(Kraadpäevad!$G$4-Kraadpäevad!C6104)),Lähteandmed!$I$45)</f>
        <v/>
      </c>
      <c r="N6104" s="114">
        <f>IFERROR(($G$4-M6104)/($G$4-C6104),Lähteandmed!$H$45)</f>
        <v>0</v>
      </c>
      <c r="O6104" s="276">
        <f t="shared" si="191"/>
        <v>13</v>
      </c>
      <c r="P6104" s="276">
        <f>IF(O6104&lt;($G$6-1),Lähteandmed!$E$45*1.2*1.005*(($G$6-1)-O6104),0)</f>
        <v>7.0102367999999995</v>
      </c>
    </row>
    <row r="6105" spans="2:16">
      <c r="B6105" s="113">
        <v>6101</v>
      </c>
      <c r="C6105" s="113">
        <v>12.6</v>
      </c>
      <c r="D6105" s="276" t="str">
        <f t="shared" si="190"/>
        <v>0</v>
      </c>
      <c r="L6105" s="114">
        <f>IF(C6105&lt;$G$6,Lähteandmed!$E$45*1.2*1.005*($G$6-O6105),0)</f>
        <v>9.4638196800000003</v>
      </c>
      <c r="M6105" s="276" t="str">
        <f>IF(($G$4-Lähteandmed!$H$45*(Kraadpäevad!$G$4-Kraadpäevad!C6105))&gt;Lähteandmed!$I$45,($G$4-Lähteandmed!$H$45*(Kraadpäevad!$G$4-Kraadpäevad!C6105)),Lähteandmed!$I$45)</f>
        <v/>
      </c>
      <c r="N6105" s="114">
        <f>IFERROR(($G$4-M6105)/($G$4-C6105),Lähteandmed!$H$45)</f>
        <v>0</v>
      </c>
      <c r="O6105" s="276">
        <f t="shared" si="191"/>
        <v>12.6</v>
      </c>
      <c r="P6105" s="276">
        <f>IF(O6105&lt;($G$6-1),Lähteandmed!$E$45*1.2*1.005*(($G$6-1)-O6105),0)</f>
        <v>7.71126048</v>
      </c>
    </row>
    <row r="6106" spans="2:16">
      <c r="B6106" s="113">
        <v>6102</v>
      </c>
      <c r="C6106" s="113">
        <v>12.2</v>
      </c>
      <c r="D6106" s="276" t="str">
        <f t="shared" si="190"/>
        <v>0</v>
      </c>
      <c r="L6106" s="114">
        <f>IF(C6106&lt;$G$6,Lähteandmed!$E$45*1.2*1.005*($G$6-O6106),0)</f>
        <v>10.164843360000001</v>
      </c>
      <c r="M6106" s="276" t="str">
        <f>IF(($G$4-Lähteandmed!$H$45*(Kraadpäevad!$G$4-Kraadpäevad!C6106))&gt;Lähteandmed!$I$45,($G$4-Lähteandmed!$H$45*(Kraadpäevad!$G$4-Kraadpäevad!C6106)),Lähteandmed!$I$45)</f>
        <v/>
      </c>
      <c r="N6106" s="114">
        <f>IFERROR(($G$4-M6106)/($G$4-C6106),Lähteandmed!$H$45)</f>
        <v>0</v>
      </c>
      <c r="O6106" s="276">
        <f t="shared" si="191"/>
        <v>12.2</v>
      </c>
      <c r="P6106" s="276">
        <f>IF(O6106&lt;($G$6-1),Lähteandmed!$E$45*1.2*1.005*(($G$6-1)-O6106),0)</f>
        <v>8.4122841600000005</v>
      </c>
    </row>
    <row r="6107" spans="2:16">
      <c r="B6107" s="113">
        <v>6103</v>
      </c>
      <c r="C6107" s="113">
        <v>12.3</v>
      </c>
      <c r="D6107" s="276" t="str">
        <f t="shared" si="190"/>
        <v>0</v>
      </c>
      <c r="L6107" s="114">
        <f>IF(C6107&lt;$G$6,Lähteandmed!$E$45*1.2*1.005*($G$6-O6107),0)</f>
        <v>9.9895874399999975</v>
      </c>
      <c r="M6107" s="276" t="str">
        <f>IF(($G$4-Lähteandmed!$H$45*(Kraadpäevad!$G$4-Kraadpäevad!C6107))&gt;Lähteandmed!$I$45,($G$4-Lähteandmed!$H$45*(Kraadpäevad!$G$4-Kraadpäevad!C6107)),Lähteandmed!$I$45)</f>
        <v/>
      </c>
      <c r="N6107" s="114">
        <f>IFERROR(($G$4-M6107)/($G$4-C6107),Lähteandmed!$H$45)</f>
        <v>0</v>
      </c>
      <c r="O6107" s="276">
        <f t="shared" si="191"/>
        <v>12.3</v>
      </c>
      <c r="P6107" s="276">
        <f>IF(O6107&lt;($G$6-1),Lähteandmed!$E$45*1.2*1.005*(($G$6-1)-O6107),0)</f>
        <v>8.237028239999999</v>
      </c>
    </row>
    <row r="6108" spans="2:16">
      <c r="B6108" s="113">
        <v>6104</v>
      </c>
      <c r="C6108" s="113">
        <v>12.4</v>
      </c>
      <c r="D6108" s="276" t="str">
        <f t="shared" si="190"/>
        <v>0</v>
      </c>
      <c r="L6108" s="114">
        <f>IF(C6108&lt;$G$6,Lähteandmed!$E$45*1.2*1.005*($G$6-O6108),0)</f>
        <v>9.8143315199999979</v>
      </c>
      <c r="M6108" s="276" t="str">
        <f>IF(($G$4-Lähteandmed!$H$45*(Kraadpäevad!$G$4-Kraadpäevad!C6108))&gt;Lähteandmed!$I$45,($G$4-Lähteandmed!$H$45*(Kraadpäevad!$G$4-Kraadpäevad!C6108)),Lähteandmed!$I$45)</f>
        <v/>
      </c>
      <c r="N6108" s="114">
        <f>IFERROR(($G$4-M6108)/($G$4-C6108),Lähteandmed!$H$45)</f>
        <v>0</v>
      </c>
      <c r="O6108" s="276">
        <f t="shared" si="191"/>
        <v>12.4</v>
      </c>
      <c r="P6108" s="276">
        <f>IF(O6108&lt;($G$6-1),Lähteandmed!$E$45*1.2*1.005*(($G$6-1)-O6108),0)</f>
        <v>8.0617723199999993</v>
      </c>
    </row>
    <row r="6109" spans="2:16">
      <c r="B6109" s="113">
        <v>6105</v>
      </c>
      <c r="C6109" s="113">
        <v>12.5</v>
      </c>
      <c r="D6109" s="276" t="str">
        <f t="shared" si="190"/>
        <v>0</v>
      </c>
      <c r="L6109" s="114">
        <f>IF(C6109&lt;$G$6,Lähteandmed!$E$45*1.2*1.005*($G$6-O6109),0)</f>
        <v>9.6390756</v>
      </c>
      <c r="M6109" s="276" t="str">
        <f>IF(($G$4-Lähteandmed!$H$45*(Kraadpäevad!$G$4-Kraadpäevad!C6109))&gt;Lähteandmed!$I$45,($G$4-Lähteandmed!$H$45*(Kraadpäevad!$G$4-Kraadpäevad!C6109)),Lähteandmed!$I$45)</f>
        <v/>
      </c>
      <c r="N6109" s="114">
        <f>IFERROR(($G$4-M6109)/($G$4-C6109),Lähteandmed!$H$45)</f>
        <v>0</v>
      </c>
      <c r="O6109" s="276">
        <f t="shared" si="191"/>
        <v>12.5</v>
      </c>
      <c r="P6109" s="276">
        <f>IF(O6109&lt;($G$6-1),Lähteandmed!$E$45*1.2*1.005*(($G$6-1)-O6109),0)</f>
        <v>7.8865163999999996</v>
      </c>
    </row>
    <row r="6110" spans="2:16">
      <c r="B6110" s="113">
        <v>6106</v>
      </c>
      <c r="C6110" s="113">
        <v>13.4</v>
      </c>
      <c r="D6110" s="276" t="str">
        <f t="shared" si="190"/>
        <v>0</v>
      </c>
      <c r="L6110" s="114">
        <f>IF(C6110&lt;$G$6,Lähteandmed!$E$45*1.2*1.005*($G$6-O6110),0)</f>
        <v>8.0617723199999993</v>
      </c>
      <c r="M6110" s="276" t="str">
        <f>IF(($G$4-Lähteandmed!$H$45*(Kraadpäevad!$G$4-Kraadpäevad!C6110))&gt;Lähteandmed!$I$45,($G$4-Lähteandmed!$H$45*(Kraadpäevad!$G$4-Kraadpäevad!C6110)),Lähteandmed!$I$45)</f>
        <v/>
      </c>
      <c r="N6110" s="114">
        <f>IFERROR(($G$4-M6110)/($G$4-C6110),Lähteandmed!$H$45)</f>
        <v>0</v>
      </c>
      <c r="O6110" s="276">
        <f t="shared" si="191"/>
        <v>13.4</v>
      </c>
      <c r="P6110" s="276">
        <f>IF(O6110&lt;($G$6-1),Lähteandmed!$E$45*1.2*1.005*(($G$6-1)-O6110),0)</f>
        <v>6.309213119999999</v>
      </c>
    </row>
    <row r="6111" spans="2:16">
      <c r="B6111" s="113">
        <v>6107</v>
      </c>
      <c r="C6111" s="113">
        <v>14.4</v>
      </c>
      <c r="D6111" s="276" t="str">
        <f t="shared" si="190"/>
        <v>0</v>
      </c>
      <c r="L6111" s="114">
        <f>IF(C6111&lt;$G$6,Lähteandmed!$E$45*1.2*1.005*($G$6-O6111),0)</f>
        <v>6.309213119999999</v>
      </c>
      <c r="M6111" s="276" t="str">
        <f>IF(($G$4-Lähteandmed!$H$45*(Kraadpäevad!$G$4-Kraadpäevad!C6111))&gt;Lähteandmed!$I$45,($G$4-Lähteandmed!$H$45*(Kraadpäevad!$G$4-Kraadpäevad!C6111)),Lähteandmed!$I$45)</f>
        <v/>
      </c>
      <c r="N6111" s="114">
        <f>IFERROR(($G$4-M6111)/($G$4-C6111),Lähteandmed!$H$45)</f>
        <v>0</v>
      </c>
      <c r="O6111" s="276">
        <f t="shared" si="191"/>
        <v>14.4</v>
      </c>
      <c r="P6111" s="276">
        <f>IF(O6111&lt;($G$6-1),Lähteandmed!$E$45*1.2*1.005*(($G$6-1)-O6111),0)</f>
        <v>4.5566539199999987</v>
      </c>
    </row>
    <row r="6112" spans="2:16">
      <c r="B6112" s="113">
        <v>6108</v>
      </c>
      <c r="C6112" s="113">
        <v>15.3</v>
      </c>
      <c r="D6112" s="276" t="str">
        <f t="shared" si="190"/>
        <v>0</v>
      </c>
      <c r="L6112" s="114">
        <f>IF(C6112&lt;$G$6,Lähteandmed!$E$45*1.2*1.005*($G$6-O6112),0)</f>
        <v>4.7319098399999984</v>
      </c>
      <c r="M6112" s="276" t="str">
        <f>IF(($G$4-Lähteandmed!$H$45*(Kraadpäevad!$G$4-Kraadpäevad!C6112))&gt;Lähteandmed!$I$45,($G$4-Lähteandmed!$H$45*(Kraadpäevad!$G$4-Kraadpäevad!C6112)),Lähteandmed!$I$45)</f>
        <v/>
      </c>
      <c r="N6112" s="114">
        <f>IFERROR(($G$4-M6112)/($G$4-C6112),Lähteandmed!$H$45)</f>
        <v>0</v>
      </c>
      <c r="O6112" s="276">
        <f t="shared" si="191"/>
        <v>15.3</v>
      </c>
      <c r="P6112" s="276">
        <f>IF(O6112&lt;($G$6-1),Lähteandmed!$E$45*1.2*1.005*(($G$6-1)-O6112),0)</f>
        <v>2.9793506399999985</v>
      </c>
    </row>
    <row r="6113" spans="2:16">
      <c r="B6113" s="113">
        <v>6109</v>
      </c>
      <c r="C6113" s="113">
        <v>16.2</v>
      </c>
      <c r="D6113" s="276" t="str">
        <f t="shared" si="190"/>
        <v>0</v>
      </c>
      <c r="L6113" s="114">
        <f>IF(C6113&lt;$G$6,Lähteandmed!$E$45*1.2*1.005*($G$6-O6113),0)</f>
        <v>3.1546065600000008</v>
      </c>
      <c r="M6113" s="276" t="str">
        <f>IF(($G$4-Lähteandmed!$H$45*(Kraadpäevad!$G$4-Kraadpäevad!C6113))&gt;Lähteandmed!$I$45,($G$4-Lähteandmed!$H$45*(Kraadpäevad!$G$4-Kraadpäevad!C6113)),Lähteandmed!$I$45)</f>
        <v/>
      </c>
      <c r="N6113" s="114">
        <f>IFERROR(($G$4-M6113)/($G$4-C6113),Lähteandmed!$H$45)</f>
        <v>0</v>
      </c>
      <c r="O6113" s="276">
        <f t="shared" si="191"/>
        <v>16.2</v>
      </c>
      <c r="P6113" s="276">
        <f>IF(O6113&lt;($G$6-1),Lähteandmed!$E$45*1.2*1.005*(($G$6-1)-O6113),0)</f>
        <v>1.4020473600000012</v>
      </c>
    </row>
    <row r="6114" spans="2:16">
      <c r="B6114" s="113">
        <v>6110</v>
      </c>
      <c r="C6114" s="113">
        <v>17.100000000000001</v>
      </c>
      <c r="D6114" s="276" t="str">
        <f t="shared" si="190"/>
        <v>0</v>
      </c>
      <c r="L6114" s="114">
        <f>IF(C6114&lt;$G$6,Lähteandmed!$E$45*1.2*1.005*($G$6-O6114),0)</f>
        <v>1.5773032799999973</v>
      </c>
      <c r="M6114" s="276" t="str">
        <f>IF(($G$4-Lähteandmed!$H$45*(Kraadpäevad!$G$4-Kraadpäevad!C6114))&gt;Lähteandmed!$I$45,($G$4-Lähteandmed!$H$45*(Kraadpäevad!$G$4-Kraadpäevad!C6114)),Lähteandmed!$I$45)</f>
        <v/>
      </c>
      <c r="N6114" s="114">
        <f>IFERROR(($G$4-M6114)/($G$4-C6114),Lähteandmed!$H$45)</f>
        <v>0</v>
      </c>
      <c r="O6114" s="276">
        <f t="shared" si="191"/>
        <v>17.100000000000001</v>
      </c>
      <c r="P6114" s="276">
        <f>IF(O6114&lt;($G$6-1),Lähteandmed!$E$45*1.2*1.005*(($G$6-1)-O6114),0)</f>
        <v>0</v>
      </c>
    </row>
    <row r="6115" spans="2:16">
      <c r="B6115" s="113">
        <v>6111</v>
      </c>
      <c r="C6115" s="113">
        <v>18</v>
      </c>
      <c r="D6115" s="276" t="str">
        <f t="shared" si="190"/>
        <v>0</v>
      </c>
      <c r="L6115" s="114">
        <f>IF(C6115&lt;$G$6,Lähteandmed!$E$45*1.2*1.005*($G$6-O6115),0)</f>
        <v>0</v>
      </c>
      <c r="M6115" s="276" t="str">
        <f>IF(($G$4-Lähteandmed!$H$45*(Kraadpäevad!$G$4-Kraadpäevad!C6115))&gt;Lähteandmed!$I$45,($G$4-Lähteandmed!$H$45*(Kraadpäevad!$G$4-Kraadpäevad!C6115)),Lähteandmed!$I$45)</f>
        <v/>
      </c>
      <c r="N6115" s="114">
        <f>IFERROR(($G$4-M6115)/($G$4-C6115),Lähteandmed!$H$45)</f>
        <v>0</v>
      </c>
      <c r="O6115" s="276">
        <f t="shared" si="191"/>
        <v>18</v>
      </c>
      <c r="P6115" s="276">
        <f>IF(O6115&lt;($G$6-1),Lähteandmed!$E$45*1.2*1.005*(($G$6-1)-O6115),0)</f>
        <v>0</v>
      </c>
    </row>
    <row r="6116" spans="2:16">
      <c r="B6116" s="113">
        <v>6112</v>
      </c>
      <c r="C6116" s="113">
        <v>18</v>
      </c>
      <c r="D6116" s="276" t="str">
        <f t="shared" si="190"/>
        <v>0</v>
      </c>
      <c r="L6116" s="114">
        <f>IF(C6116&lt;$G$6,Lähteandmed!$E$45*1.2*1.005*($G$6-O6116),0)</f>
        <v>0</v>
      </c>
      <c r="M6116" s="276" t="str">
        <f>IF(($G$4-Lähteandmed!$H$45*(Kraadpäevad!$G$4-Kraadpäevad!C6116))&gt;Lähteandmed!$I$45,($G$4-Lähteandmed!$H$45*(Kraadpäevad!$G$4-Kraadpäevad!C6116)),Lähteandmed!$I$45)</f>
        <v/>
      </c>
      <c r="N6116" s="114">
        <f>IFERROR(($G$4-M6116)/($G$4-C6116),Lähteandmed!$H$45)</f>
        <v>0</v>
      </c>
      <c r="O6116" s="276">
        <f t="shared" si="191"/>
        <v>18</v>
      </c>
      <c r="P6116" s="276">
        <f>IF(O6116&lt;($G$6-1),Lähteandmed!$E$45*1.2*1.005*(($G$6-1)-O6116),0)</f>
        <v>0</v>
      </c>
    </row>
    <row r="6117" spans="2:16">
      <c r="B6117" s="113">
        <v>6113</v>
      </c>
      <c r="C6117" s="113">
        <v>17.899999999999999</v>
      </c>
      <c r="D6117" s="276" t="str">
        <f t="shared" si="190"/>
        <v>0</v>
      </c>
      <c r="L6117" s="114">
        <f>IF(C6117&lt;$G$6,Lähteandmed!$E$45*1.2*1.005*($G$6-O6117),0)</f>
        <v>0.17525592000000248</v>
      </c>
      <c r="M6117" s="276" t="str">
        <f>IF(($G$4-Lähteandmed!$H$45*(Kraadpäevad!$G$4-Kraadpäevad!C6117))&gt;Lähteandmed!$I$45,($G$4-Lähteandmed!$H$45*(Kraadpäevad!$G$4-Kraadpäevad!C6117)),Lähteandmed!$I$45)</f>
        <v/>
      </c>
      <c r="N6117" s="114">
        <f>IFERROR(($G$4-M6117)/($G$4-C6117),Lähteandmed!$H$45)</f>
        <v>0</v>
      </c>
      <c r="O6117" s="276">
        <f t="shared" si="191"/>
        <v>17.899999999999999</v>
      </c>
      <c r="P6117" s="276">
        <f>IF(O6117&lt;($G$6-1),Lähteandmed!$E$45*1.2*1.005*(($G$6-1)-O6117),0)</f>
        <v>0</v>
      </c>
    </row>
    <row r="6118" spans="2:16">
      <c r="B6118" s="113">
        <v>6114</v>
      </c>
      <c r="C6118" s="113">
        <v>17.899999999999999</v>
      </c>
      <c r="D6118" s="276" t="str">
        <f t="shared" si="190"/>
        <v>0</v>
      </c>
      <c r="L6118" s="114">
        <f>IF(C6118&lt;$G$6,Lähteandmed!$E$45*1.2*1.005*($G$6-O6118),0)</f>
        <v>0.17525592000000248</v>
      </c>
      <c r="M6118" s="276" t="str">
        <f>IF(($G$4-Lähteandmed!$H$45*(Kraadpäevad!$G$4-Kraadpäevad!C6118))&gt;Lähteandmed!$I$45,($G$4-Lähteandmed!$H$45*(Kraadpäevad!$G$4-Kraadpäevad!C6118)),Lähteandmed!$I$45)</f>
        <v/>
      </c>
      <c r="N6118" s="114">
        <f>IFERROR(($G$4-M6118)/($G$4-C6118),Lähteandmed!$H$45)</f>
        <v>0</v>
      </c>
      <c r="O6118" s="276">
        <f t="shared" si="191"/>
        <v>17.899999999999999</v>
      </c>
      <c r="P6118" s="276">
        <f>IF(O6118&lt;($G$6-1),Lähteandmed!$E$45*1.2*1.005*(($G$6-1)-O6118),0)</f>
        <v>0</v>
      </c>
    </row>
    <row r="6119" spans="2:16">
      <c r="B6119" s="113">
        <v>6115</v>
      </c>
      <c r="C6119" s="113">
        <v>15.8</v>
      </c>
      <c r="D6119" s="276" t="str">
        <f t="shared" si="190"/>
        <v>0</v>
      </c>
      <c r="L6119" s="114">
        <f>IF(C6119&lt;$G$6,Lähteandmed!$E$45*1.2*1.005*($G$6-O6119),0)</f>
        <v>3.8556302399999987</v>
      </c>
      <c r="M6119" s="276" t="str">
        <f>IF(($G$4-Lähteandmed!$H$45*(Kraadpäevad!$G$4-Kraadpäevad!C6119))&gt;Lähteandmed!$I$45,($G$4-Lähteandmed!$H$45*(Kraadpäevad!$G$4-Kraadpäevad!C6119)),Lähteandmed!$I$45)</f>
        <v/>
      </c>
      <c r="N6119" s="114">
        <f>IFERROR(($G$4-M6119)/($G$4-C6119),Lähteandmed!$H$45)</f>
        <v>0</v>
      </c>
      <c r="O6119" s="276">
        <f t="shared" si="191"/>
        <v>15.8</v>
      </c>
      <c r="P6119" s="276">
        <f>IF(O6119&lt;($G$6-1),Lähteandmed!$E$45*1.2*1.005*(($G$6-1)-O6119),0)</f>
        <v>2.1030710399999988</v>
      </c>
    </row>
    <row r="6120" spans="2:16">
      <c r="B6120" s="113">
        <v>6116</v>
      </c>
      <c r="C6120" s="113">
        <v>13.6</v>
      </c>
      <c r="D6120" s="276" t="str">
        <f t="shared" si="190"/>
        <v>0</v>
      </c>
      <c r="L6120" s="114">
        <f>IF(C6120&lt;$G$6,Lähteandmed!$E$45*1.2*1.005*($G$6-O6120),0)</f>
        <v>7.71126048</v>
      </c>
      <c r="M6120" s="276" t="str">
        <f>IF(($G$4-Lähteandmed!$H$45*(Kraadpäevad!$G$4-Kraadpäevad!C6120))&gt;Lähteandmed!$I$45,($G$4-Lähteandmed!$H$45*(Kraadpäevad!$G$4-Kraadpäevad!C6120)),Lähteandmed!$I$45)</f>
        <v/>
      </c>
      <c r="N6120" s="114">
        <f>IFERROR(($G$4-M6120)/($G$4-C6120),Lähteandmed!$H$45)</f>
        <v>0</v>
      </c>
      <c r="O6120" s="276">
        <f t="shared" si="191"/>
        <v>13.6</v>
      </c>
      <c r="P6120" s="276">
        <f>IF(O6120&lt;($G$6-1),Lähteandmed!$E$45*1.2*1.005*(($G$6-1)-O6120),0)</f>
        <v>5.9587012800000005</v>
      </c>
    </row>
    <row r="6121" spans="2:16">
      <c r="B6121" s="113">
        <v>6117</v>
      </c>
      <c r="C6121" s="113">
        <v>11.5</v>
      </c>
      <c r="D6121" s="276" t="str">
        <f t="shared" si="190"/>
        <v>0</v>
      </c>
      <c r="L6121" s="114">
        <f>IF(C6121&lt;$G$6,Lähteandmed!$E$45*1.2*1.005*($G$6-O6121),0)</f>
        <v>11.391634799999999</v>
      </c>
      <c r="M6121" s="276" t="str">
        <f>IF(($G$4-Lähteandmed!$H$45*(Kraadpäevad!$G$4-Kraadpäevad!C6121))&gt;Lähteandmed!$I$45,($G$4-Lähteandmed!$H$45*(Kraadpäevad!$G$4-Kraadpäevad!C6121)),Lähteandmed!$I$45)</f>
        <v/>
      </c>
      <c r="N6121" s="114">
        <f>IFERROR(($G$4-M6121)/($G$4-C6121),Lähteandmed!$H$45)</f>
        <v>0</v>
      </c>
      <c r="O6121" s="276">
        <f t="shared" si="191"/>
        <v>11.5</v>
      </c>
      <c r="P6121" s="276">
        <f>IF(O6121&lt;($G$6-1),Lähteandmed!$E$45*1.2*1.005*(($G$6-1)-O6121),0)</f>
        <v>9.6390756</v>
      </c>
    </row>
    <row r="6122" spans="2:16">
      <c r="B6122" s="113">
        <v>6118</v>
      </c>
      <c r="C6122" s="113">
        <v>10.6</v>
      </c>
      <c r="D6122" s="276" t="str">
        <f t="shared" si="190"/>
        <v>0</v>
      </c>
      <c r="L6122" s="114">
        <f>IF(C6122&lt;$G$6,Lähteandmed!$E$45*1.2*1.005*($G$6-O6122),0)</f>
        <v>12.968938079999999</v>
      </c>
      <c r="M6122" s="276" t="str">
        <f>IF(($G$4-Lähteandmed!$H$45*(Kraadpäevad!$G$4-Kraadpäevad!C6122))&gt;Lähteandmed!$I$45,($G$4-Lähteandmed!$H$45*(Kraadpäevad!$G$4-Kraadpäevad!C6122)),Lähteandmed!$I$45)</f>
        <v/>
      </c>
      <c r="N6122" s="114">
        <f>IFERROR(($G$4-M6122)/($G$4-C6122),Lähteandmed!$H$45)</f>
        <v>0</v>
      </c>
      <c r="O6122" s="276">
        <f t="shared" si="191"/>
        <v>10.6</v>
      </c>
      <c r="P6122" s="276">
        <f>IF(O6122&lt;($G$6-1),Lähteandmed!$E$45*1.2*1.005*(($G$6-1)-O6122),0)</f>
        <v>11.216378880000001</v>
      </c>
    </row>
    <row r="6123" spans="2:16">
      <c r="B6123" s="113">
        <v>6119</v>
      </c>
      <c r="C6123" s="113">
        <v>9.6999999999999993</v>
      </c>
      <c r="D6123" s="276">
        <f t="shared" si="190"/>
        <v>0.28879749586558034</v>
      </c>
      <c r="L6123" s="114">
        <f>IF(C6123&lt;$G$6,Lähteandmed!$E$45*1.2*1.005*($G$6-O6123),0)</f>
        <v>14.54624136</v>
      </c>
      <c r="M6123" s="276" t="str">
        <f>IF(($G$4-Lähteandmed!$H$45*(Kraadpäevad!$G$4-Kraadpäevad!C6123))&gt;Lähteandmed!$I$45,($G$4-Lähteandmed!$H$45*(Kraadpäevad!$G$4-Kraadpäevad!C6123)),Lähteandmed!$I$45)</f>
        <v/>
      </c>
      <c r="N6123" s="114">
        <f>IFERROR(($G$4-M6123)/($G$4-C6123),Lähteandmed!$H$45)</f>
        <v>0</v>
      </c>
      <c r="O6123" s="276">
        <f t="shared" si="191"/>
        <v>9.6999999999999993</v>
      </c>
      <c r="P6123" s="276">
        <f>IF(O6123&lt;($G$6-1),Lähteandmed!$E$45*1.2*1.005*(($G$6-1)-O6123),0)</f>
        <v>12.793682159999999</v>
      </c>
    </row>
    <row r="6124" spans="2:16">
      <c r="B6124" s="113">
        <v>6120</v>
      </c>
      <c r="C6124" s="113">
        <v>8.8000000000000007</v>
      </c>
      <c r="D6124" s="276">
        <f t="shared" si="190"/>
        <v>1.1887974958655789</v>
      </c>
      <c r="L6124" s="114">
        <f>IF(C6124&lt;$G$6,Lähteandmed!$E$45*1.2*1.005*($G$6-O6124),0)</f>
        <v>16.123544639999999</v>
      </c>
      <c r="M6124" s="276" t="str">
        <f>IF(($G$4-Lähteandmed!$H$45*(Kraadpäevad!$G$4-Kraadpäevad!C6124))&gt;Lähteandmed!$I$45,($G$4-Lähteandmed!$H$45*(Kraadpäevad!$G$4-Kraadpäevad!C6124)),Lähteandmed!$I$45)</f>
        <v/>
      </c>
      <c r="N6124" s="114">
        <f>IFERROR(($G$4-M6124)/($G$4-C6124),Lähteandmed!$H$45)</f>
        <v>0</v>
      </c>
      <c r="O6124" s="276">
        <f t="shared" si="191"/>
        <v>8.8000000000000007</v>
      </c>
      <c r="P6124" s="276">
        <f>IF(O6124&lt;($G$6-1),Lähteandmed!$E$45*1.2*1.005*(($G$6-1)-O6124),0)</f>
        <v>14.370985439999998</v>
      </c>
    </row>
    <row r="6125" spans="2:16">
      <c r="B6125" s="113">
        <v>6121</v>
      </c>
      <c r="C6125" s="113">
        <v>8.3000000000000007</v>
      </c>
      <c r="D6125" s="276">
        <f t="shared" si="190"/>
        <v>1.6887974958655789</v>
      </c>
      <c r="L6125" s="114">
        <f>IF(C6125&lt;$G$6,Lähteandmed!$E$45*1.2*1.005*($G$6-O6125),0)</f>
        <v>16.999824239999999</v>
      </c>
      <c r="M6125" s="276" t="str">
        <f>IF(($G$4-Lähteandmed!$H$45*(Kraadpäevad!$G$4-Kraadpäevad!C6125))&gt;Lähteandmed!$I$45,($G$4-Lähteandmed!$H$45*(Kraadpäevad!$G$4-Kraadpäevad!C6125)),Lähteandmed!$I$45)</f>
        <v/>
      </c>
      <c r="N6125" s="114">
        <f>IFERROR(($G$4-M6125)/($G$4-C6125),Lähteandmed!$H$45)</f>
        <v>0</v>
      </c>
      <c r="O6125" s="276">
        <f t="shared" si="191"/>
        <v>8.3000000000000007</v>
      </c>
      <c r="P6125" s="276">
        <f>IF(O6125&lt;($G$6-1),Lähteandmed!$E$45*1.2*1.005*(($G$6-1)-O6125),0)</f>
        <v>15.247265039999998</v>
      </c>
    </row>
    <row r="6126" spans="2:16">
      <c r="B6126" s="113">
        <v>6122</v>
      </c>
      <c r="C6126" s="113">
        <v>7.7</v>
      </c>
      <c r="D6126" s="276">
        <f t="shared" si="190"/>
        <v>2.2887974958655795</v>
      </c>
      <c r="L6126" s="114">
        <f>IF(C6126&lt;$G$6,Lähteandmed!$E$45*1.2*1.005*($G$6-O6126),0)</f>
        <v>18.05135976</v>
      </c>
      <c r="M6126" s="276" t="str">
        <f>IF(($G$4-Lähteandmed!$H$45*(Kraadpäevad!$G$4-Kraadpäevad!C6126))&gt;Lähteandmed!$I$45,($G$4-Lähteandmed!$H$45*(Kraadpäevad!$G$4-Kraadpäevad!C6126)),Lähteandmed!$I$45)</f>
        <v/>
      </c>
      <c r="N6126" s="114">
        <f>IFERROR(($G$4-M6126)/($G$4-C6126),Lähteandmed!$H$45)</f>
        <v>0</v>
      </c>
      <c r="O6126" s="276">
        <f t="shared" si="191"/>
        <v>7.7</v>
      </c>
      <c r="P6126" s="276">
        <f>IF(O6126&lt;($G$6-1),Lähteandmed!$E$45*1.2*1.005*(($G$6-1)-O6126),0)</f>
        <v>16.29880056</v>
      </c>
    </row>
    <row r="6127" spans="2:16">
      <c r="B6127" s="113">
        <v>6123</v>
      </c>
      <c r="C6127" s="113">
        <v>7.2</v>
      </c>
      <c r="D6127" s="276">
        <f t="shared" si="190"/>
        <v>2.7887974958655795</v>
      </c>
      <c r="L6127" s="114">
        <f>IF(C6127&lt;$G$6,Lähteandmed!$E$45*1.2*1.005*($G$6-O6127),0)</f>
        <v>18.927639360000001</v>
      </c>
      <c r="M6127" s="276" t="str">
        <f>IF(($G$4-Lähteandmed!$H$45*(Kraadpäevad!$G$4-Kraadpäevad!C6127))&gt;Lähteandmed!$I$45,($G$4-Lähteandmed!$H$45*(Kraadpäevad!$G$4-Kraadpäevad!C6127)),Lähteandmed!$I$45)</f>
        <v/>
      </c>
      <c r="N6127" s="114">
        <f>IFERROR(($G$4-M6127)/($G$4-C6127),Lähteandmed!$H$45)</f>
        <v>0</v>
      </c>
      <c r="O6127" s="276">
        <f t="shared" si="191"/>
        <v>7.2</v>
      </c>
      <c r="P6127" s="276">
        <f>IF(O6127&lt;($G$6-1),Lähteandmed!$E$45*1.2*1.005*(($G$6-1)-O6127),0)</f>
        <v>17.17508016</v>
      </c>
    </row>
    <row r="6128" spans="2:16">
      <c r="B6128" s="113">
        <v>6124</v>
      </c>
      <c r="C6128" s="113">
        <v>7.6</v>
      </c>
      <c r="D6128" s="276">
        <f t="shared" si="190"/>
        <v>2.38879749586558</v>
      </c>
      <c r="L6128" s="114">
        <f>IF(C6128&lt;$G$6,Lähteandmed!$E$45*1.2*1.005*($G$6-O6128),0)</f>
        <v>18.226615679999998</v>
      </c>
      <c r="M6128" s="276" t="str">
        <f>IF(($G$4-Lähteandmed!$H$45*(Kraadpäevad!$G$4-Kraadpäevad!C6128))&gt;Lähteandmed!$I$45,($G$4-Lähteandmed!$H$45*(Kraadpäevad!$G$4-Kraadpäevad!C6128)),Lähteandmed!$I$45)</f>
        <v/>
      </c>
      <c r="N6128" s="114">
        <f>IFERROR(($G$4-M6128)/($G$4-C6128),Lähteandmed!$H$45)</f>
        <v>0</v>
      </c>
      <c r="O6128" s="276">
        <f t="shared" si="191"/>
        <v>7.6</v>
      </c>
      <c r="P6128" s="276">
        <f>IF(O6128&lt;($G$6-1),Lähteandmed!$E$45*1.2*1.005*(($G$6-1)-O6128),0)</f>
        <v>16.474056479999998</v>
      </c>
    </row>
    <row r="6129" spans="2:16">
      <c r="B6129" s="113">
        <v>6125</v>
      </c>
      <c r="C6129" s="113">
        <v>8.1</v>
      </c>
      <c r="D6129" s="276">
        <f t="shared" si="190"/>
        <v>1.88879749586558</v>
      </c>
      <c r="L6129" s="114">
        <f>IF(C6129&lt;$G$6,Lähteandmed!$E$45*1.2*1.005*($G$6-O6129),0)</f>
        <v>17.350336079999998</v>
      </c>
      <c r="M6129" s="276" t="str">
        <f>IF(($G$4-Lähteandmed!$H$45*(Kraadpäevad!$G$4-Kraadpäevad!C6129))&gt;Lähteandmed!$I$45,($G$4-Lähteandmed!$H$45*(Kraadpäevad!$G$4-Kraadpäevad!C6129)),Lähteandmed!$I$45)</f>
        <v/>
      </c>
      <c r="N6129" s="114">
        <f>IFERROR(($G$4-M6129)/($G$4-C6129),Lähteandmed!$H$45)</f>
        <v>0</v>
      </c>
      <c r="O6129" s="276">
        <f t="shared" si="191"/>
        <v>8.1</v>
      </c>
      <c r="P6129" s="276">
        <f>IF(O6129&lt;($G$6-1),Lähteandmed!$E$45*1.2*1.005*(($G$6-1)-O6129),0)</f>
        <v>15.59777688</v>
      </c>
    </row>
    <row r="6130" spans="2:16">
      <c r="B6130" s="113">
        <v>6126</v>
      </c>
      <c r="C6130" s="113">
        <v>8.5</v>
      </c>
      <c r="D6130" s="276">
        <f t="shared" si="190"/>
        <v>1.4887974958655796</v>
      </c>
      <c r="L6130" s="114">
        <f>IF(C6130&lt;$G$6,Lähteandmed!$E$45*1.2*1.005*($G$6-O6130),0)</f>
        <v>16.649312399999999</v>
      </c>
      <c r="M6130" s="276" t="str">
        <f>IF(($G$4-Lähteandmed!$H$45*(Kraadpäevad!$G$4-Kraadpäevad!C6130))&gt;Lähteandmed!$I$45,($G$4-Lähteandmed!$H$45*(Kraadpäevad!$G$4-Kraadpäevad!C6130)),Lähteandmed!$I$45)</f>
        <v/>
      </c>
      <c r="N6130" s="114">
        <f>IFERROR(($G$4-M6130)/($G$4-C6130),Lähteandmed!$H$45)</f>
        <v>0</v>
      </c>
      <c r="O6130" s="276">
        <f t="shared" si="191"/>
        <v>8.5</v>
      </c>
      <c r="P6130" s="276">
        <f>IF(O6130&lt;($G$6-1),Lähteandmed!$E$45*1.2*1.005*(($G$6-1)-O6130),0)</f>
        <v>14.896753199999999</v>
      </c>
    </row>
    <row r="6131" spans="2:16">
      <c r="B6131" s="113">
        <v>6127</v>
      </c>
      <c r="C6131" s="113">
        <v>8.9</v>
      </c>
      <c r="D6131" s="276">
        <f t="shared" si="190"/>
        <v>1.0887974958655793</v>
      </c>
      <c r="L6131" s="114">
        <f>IF(C6131&lt;$G$6,Lähteandmed!$E$45*1.2*1.005*($G$6-O6131),0)</f>
        <v>15.948288719999999</v>
      </c>
      <c r="M6131" s="276" t="str">
        <f>IF(($G$4-Lähteandmed!$H$45*(Kraadpäevad!$G$4-Kraadpäevad!C6131))&gt;Lähteandmed!$I$45,($G$4-Lähteandmed!$H$45*(Kraadpäevad!$G$4-Kraadpäevad!C6131)),Lähteandmed!$I$45)</f>
        <v/>
      </c>
      <c r="N6131" s="114">
        <f>IFERROR(($G$4-M6131)/($G$4-C6131),Lähteandmed!$H$45)</f>
        <v>0</v>
      </c>
      <c r="O6131" s="276">
        <f t="shared" si="191"/>
        <v>8.9</v>
      </c>
      <c r="P6131" s="276">
        <f>IF(O6131&lt;($G$6-1),Lähteandmed!$E$45*1.2*1.005*(($G$6-1)-O6131),0)</f>
        <v>14.195729519999999</v>
      </c>
    </row>
    <row r="6132" spans="2:16">
      <c r="B6132" s="113">
        <v>6128</v>
      </c>
      <c r="C6132" s="113">
        <v>9.4</v>
      </c>
      <c r="D6132" s="276">
        <f t="shared" si="190"/>
        <v>0.58879749586557928</v>
      </c>
      <c r="L6132" s="114">
        <f>IF(C6132&lt;$G$6,Lähteandmed!$E$45*1.2*1.005*($G$6-O6132),0)</f>
        <v>15.072009119999999</v>
      </c>
      <c r="M6132" s="276" t="str">
        <f>IF(($G$4-Lähteandmed!$H$45*(Kraadpäevad!$G$4-Kraadpäevad!C6132))&gt;Lähteandmed!$I$45,($G$4-Lähteandmed!$H$45*(Kraadpäevad!$G$4-Kraadpäevad!C6132)),Lähteandmed!$I$45)</f>
        <v/>
      </c>
      <c r="N6132" s="114">
        <f>IFERROR(($G$4-M6132)/($G$4-C6132),Lähteandmed!$H$45)</f>
        <v>0</v>
      </c>
      <c r="O6132" s="276">
        <f t="shared" si="191"/>
        <v>9.4</v>
      </c>
      <c r="P6132" s="276">
        <f>IF(O6132&lt;($G$6-1),Lähteandmed!$E$45*1.2*1.005*(($G$6-1)-O6132),0)</f>
        <v>13.319449919999998</v>
      </c>
    </row>
    <row r="6133" spans="2:16">
      <c r="B6133" s="113">
        <v>6129</v>
      </c>
      <c r="C6133" s="113">
        <v>9.8000000000000007</v>
      </c>
      <c r="D6133" s="276">
        <f t="shared" si="190"/>
        <v>0.18879749586557892</v>
      </c>
      <c r="L6133" s="114">
        <f>IF(C6133&lt;$G$6,Lähteandmed!$E$45*1.2*1.005*($G$6-O6133),0)</f>
        <v>14.370985439999998</v>
      </c>
      <c r="M6133" s="276" t="str">
        <f>IF(($G$4-Lähteandmed!$H$45*(Kraadpäevad!$G$4-Kraadpäevad!C6133))&gt;Lähteandmed!$I$45,($G$4-Lähteandmed!$H$45*(Kraadpäevad!$G$4-Kraadpäevad!C6133)),Lähteandmed!$I$45)</f>
        <v/>
      </c>
      <c r="N6133" s="114">
        <f>IFERROR(($G$4-M6133)/($G$4-C6133),Lähteandmed!$H$45)</f>
        <v>0</v>
      </c>
      <c r="O6133" s="276">
        <f t="shared" si="191"/>
        <v>9.8000000000000007</v>
      </c>
      <c r="P6133" s="276">
        <f>IF(O6133&lt;($G$6-1),Lähteandmed!$E$45*1.2*1.005*(($G$6-1)-O6133),0)</f>
        <v>12.618426239999998</v>
      </c>
    </row>
    <row r="6134" spans="2:16">
      <c r="B6134" s="113">
        <v>6130</v>
      </c>
      <c r="C6134" s="113">
        <v>11.3</v>
      </c>
      <c r="D6134" s="276" t="str">
        <f t="shared" si="190"/>
        <v>0</v>
      </c>
      <c r="L6134" s="114">
        <f>IF(C6134&lt;$G$6,Lähteandmed!$E$45*1.2*1.005*($G$6-O6134),0)</f>
        <v>11.742146639999998</v>
      </c>
      <c r="M6134" s="276" t="str">
        <f>IF(($G$4-Lähteandmed!$H$45*(Kraadpäevad!$G$4-Kraadpäevad!C6134))&gt;Lähteandmed!$I$45,($G$4-Lähteandmed!$H$45*(Kraadpäevad!$G$4-Kraadpäevad!C6134)),Lähteandmed!$I$45)</f>
        <v/>
      </c>
      <c r="N6134" s="114">
        <f>IFERROR(($G$4-M6134)/($G$4-C6134),Lähteandmed!$H$45)</f>
        <v>0</v>
      </c>
      <c r="O6134" s="276">
        <f t="shared" si="191"/>
        <v>11.3</v>
      </c>
      <c r="P6134" s="276">
        <f>IF(O6134&lt;($G$6-1),Lähteandmed!$E$45*1.2*1.005*(($G$6-1)-O6134),0)</f>
        <v>9.9895874399999975</v>
      </c>
    </row>
    <row r="6135" spans="2:16">
      <c r="B6135" s="113">
        <v>6131</v>
      </c>
      <c r="C6135" s="113">
        <v>12.9</v>
      </c>
      <c r="D6135" s="276" t="str">
        <f t="shared" si="190"/>
        <v>0</v>
      </c>
      <c r="L6135" s="114">
        <f>IF(C6135&lt;$G$6,Lähteandmed!$E$45*1.2*1.005*($G$6-O6135),0)</f>
        <v>8.9380519199999995</v>
      </c>
      <c r="M6135" s="276" t="str">
        <f>IF(($G$4-Lähteandmed!$H$45*(Kraadpäevad!$G$4-Kraadpäevad!C6135))&gt;Lähteandmed!$I$45,($G$4-Lähteandmed!$H$45*(Kraadpäevad!$G$4-Kraadpäevad!C6135)),Lähteandmed!$I$45)</f>
        <v/>
      </c>
      <c r="N6135" s="114">
        <f>IFERROR(($G$4-M6135)/($G$4-C6135),Lähteandmed!$H$45)</f>
        <v>0</v>
      </c>
      <c r="O6135" s="276">
        <f t="shared" si="191"/>
        <v>12.9</v>
      </c>
      <c r="P6135" s="276">
        <f>IF(O6135&lt;($G$6-1),Lähteandmed!$E$45*1.2*1.005*(($G$6-1)-O6135),0)</f>
        <v>7.1854927199999992</v>
      </c>
    </row>
    <row r="6136" spans="2:16">
      <c r="B6136" s="113">
        <v>6132</v>
      </c>
      <c r="C6136" s="113">
        <v>14.4</v>
      </c>
      <c r="D6136" s="276" t="str">
        <f t="shared" si="190"/>
        <v>0</v>
      </c>
      <c r="L6136" s="114">
        <f>IF(C6136&lt;$G$6,Lähteandmed!$E$45*1.2*1.005*($G$6-O6136),0)</f>
        <v>6.309213119999999</v>
      </c>
      <c r="M6136" s="276" t="str">
        <f>IF(($G$4-Lähteandmed!$H$45*(Kraadpäevad!$G$4-Kraadpäevad!C6136))&gt;Lähteandmed!$I$45,($G$4-Lähteandmed!$H$45*(Kraadpäevad!$G$4-Kraadpäevad!C6136)),Lähteandmed!$I$45)</f>
        <v/>
      </c>
      <c r="N6136" s="114">
        <f>IFERROR(($G$4-M6136)/($G$4-C6136),Lähteandmed!$H$45)</f>
        <v>0</v>
      </c>
      <c r="O6136" s="276">
        <f t="shared" si="191"/>
        <v>14.4</v>
      </c>
      <c r="P6136" s="276">
        <f>IF(O6136&lt;($G$6-1),Lähteandmed!$E$45*1.2*1.005*(($G$6-1)-O6136),0)</f>
        <v>4.5566539199999987</v>
      </c>
    </row>
    <row r="6137" spans="2:16">
      <c r="B6137" s="113">
        <v>6133</v>
      </c>
      <c r="C6137" s="113">
        <v>14.4</v>
      </c>
      <c r="D6137" s="276" t="str">
        <f t="shared" si="190"/>
        <v>0</v>
      </c>
      <c r="L6137" s="114">
        <f>IF(C6137&lt;$G$6,Lähteandmed!$E$45*1.2*1.005*($G$6-O6137),0)</f>
        <v>6.309213119999999</v>
      </c>
      <c r="M6137" s="276" t="str">
        <f>IF(($G$4-Lähteandmed!$H$45*(Kraadpäevad!$G$4-Kraadpäevad!C6137))&gt;Lähteandmed!$I$45,($G$4-Lähteandmed!$H$45*(Kraadpäevad!$G$4-Kraadpäevad!C6137)),Lähteandmed!$I$45)</f>
        <v/>
      </c>
      <c r="N6137" s="114">
        <f>IFERROR(($G$4-M6137)/($G$4-C6137),Lähteandmed!$H$45)</f>
        <v>0</v>
      </c>
      <c r="O6137" s="276">
        <f t="shared" si="191"/>
        <v>14.4</v>
      </c>
      <c r="P6137" s="276">
        <f>IF(O6137&lt;($G$6-1),Lähteandmed!$E$45*1.2*1.005*(($G$6-1)-O6137),0)</f>
        <v>4.5566539199999987</v>
      </c>
    </row>
    <row r="6138" spans="2:16">
      <c r="B6138" s="113">
        <v>6134</v>
      </c>
      <c r="C6138" s="113">
        <v>14.4</v>
      </c>
      <c r="D6138" s="276" t="str">
        <f t="shared" si="190"/>
        <v>0</v>
      </c>
      <c r="L6138" s="114">
        <f>IF(C6138&lt;$G$6,Lähteandmed!$E$45*1.2*1.005*($G$6-O6138),0)</f>
        <v>6.309213119999999</v>
      </c>
      <c r="M6138" s="276" t="str">
        <f>IF(($G$4-Lähteandmed!$H$45*(Kraadpäevad!$G$4-Kraadpäevad!C6138))&gt;Lähteandmed!$I$45,($G$4-Lähteandmed!$H$45*(Kraadpäevad!$G$4-Kraadpäevad!C6138)),Lähteandmed!$I$45)</f>
        <v/>
      </c>
      <c r="N6138" s="114">
        <f>IFERROR(($G$4-M6138)/($G$4-C6138),Lähteandmed!$H$45)</f>
        <v>0</v>
      </c>
      <c r="O6138" s="276">
        <f t="shared" si="191"/>
        <v>14.4</v>
      </c>
      <c r="P6138" s="276">
        <f>IF(O6138&lt;($G$6-1),Lähteandmed!$E$45*1.2*1.005*(($G$6-1)-O6138),0)</f>
        <v>4.5566539199999987</v>
      </c>
    </row>
    <row r="6139" spans="2:16">
      <c r="B6139" s="113">
        <v>6135</v>
      </c>
      <c r="C6139" s="113">
        <v>14.4</v>
      </c>
      <c r="D6139" s="276" t="str">
        <f t="shared" si="190"/>
        <v>0</v>
      </c>
      <c r="L6139" s="114">
        <f>IF(C6139&lt;$G$6,Lähteandmed!$E$45*1.2*1.005*($G$6-O6139),0)</f>
        <v>6.309213119999999</v>
      </c>
      <c r="M6139" s="276" t="str">
        <f>IF(($G$4-Lähteandmed!$H$45*(Kraadpäevad!$G$4-Kraadpäevad!C6139))&gt;Lähteandmed!$I$45,($G$4-Lähteandmed!$H$45*(Kraadpäevad!$G$4-Kraadpäevad!C6139)),Lähteandmed!$I$45)</f>
        <v/>
      </c>
      <c r="N6139" s="114">
        <f>IFERROR(($G$4-M6139)/($G$4-C6139),Lähteandmed!$H$45)</f>
        <v>0</v>
      </c>
      <c r="O6139" s="276">
        <f t="shared" si="191"/>
        <v>14.4</v>
      </c>
      <c r="P6139" s="276">
        <f>IF(O6139&lt;($G$6-1),Lähteandmed!$E$45*1.2*1.005*(($G$6-1)-O6139),0)</f>
        <v>4.5566539199999987</v>
      </c>
    </row>
    <row r="6140" spans="2:16">
      <c r="B6140" s="113">
        <v>6136</v>
      </c>
      <c r="C6140" s="113">
        <v>14</v>
      </c>
      <c r="D6140" s="276" t="str">
        <f t="shared" si="190"/>
        <v>0</v>
      </c>
      <c r="L6140" s="114">
        <f>IF(C6140&lt;$G$6,Lähteandmed!$E$45*1.2*1.005*($G$6-O6140),0)</f>
        <v>7.0102367999999995</v>
      </c>
      <c r="M6140" s="276" t="str">
        <f>IF(($G$4-Lähteandmed!$H$45*(Kraadpäevad!$G$4-Kraadpäevad!C6140))&gt;Lähteandmed!$I$45,($G$4-Lähteandmed!$H$45*(Kraadpäevad!$G$4-Kraadpäevad!C6140)),Lähteandmed!$I$45)</f>
        <v/>
      </c>
      <c r="N6140" s="114">
        <f>IFERROR(($G$4-M6140)/($G$4-C6140),Lähteandmed!$H$45)</f>
        <v>0</v>
      </c>
      <c r="O6140" s="276">
        <f t="shared" si="191"/>
        <v>14</v>
      </c>
      <c r="P6140" s="276">
        <f>IF(O6140&lt;($G$6-1),Lähteandmed!$E$45*1.2*1.005*(($G$6-1)-O6140),0)</f>
        <v>5.2576775999999992</v>
      </c>
    </row>
    <row r="6141" spans="2:16">
      <c r="B6141" s="113">
        <v>6137</v>
      </c>
      <c r="C6141" s="113">
        <v>13.6</v>
      </c>
      <c r="D6141" s="276" t="str">
        <f t="shared" si="190"/>
        <v>0</v>
      </c>
      <c r="L6141" s="114">
        <f>IF(C6141&lt;$G$6,Lähteandmed!$E$45*1.2*1.005*($G$6-O6141),0)</f>
        <v>7.71126048</v>
      </c>
      <c r="M6141" s="276" t="str">
        <f>IF(($G$4-Lähteandmed!$H$45*(Kraadpäevad!$G$4-Kraadpäevad!C6141))&gt;Lähteandmed!$I$45,($G$4-Lähteandmed!$H$45*(Kraadpäevad!$G$4-Kraadpäevad!C6141)),Lähteandmed!$I$45)</f>
        <v/>
      </c>
      <c r="N6141" s="114">
        <f>IFERROR(($G$4-M6141)/($G$4-C6141),Lähteandmed!$H$45)</f>
        <v>0</v>
      </c>
      <c r="O6141" s="276">
        <f t="shared" si="191"/>
        <v>13.6</v>
      </c>
      <c r="P6141" s="276">
        <f>IF(O6141&lt;($G$6-1),Lähteandmed!$E$45*1.2*1.005*(($G$6-1)-O6141),0)</f>
        <v>5.9587012800000005</v>
      </c>
    </row>
    <row r="6142" spans="2:16">
      <c r="B6142" s="113">
        <v>6138</v>
      </c>
      <c r="C6142" s="113">
        <v>13.2</v>
      </c>
      <c r="D6142" s="276" t="str">
        <f t="shared" si="190"/>
        <v>0</v>
      </c>
      <c r="L6142" s="114">
        <f>IF(C6142&lt;$G$6,Lähteandmed!$E$45*1.2*1.005*($G$6-O6142),0)</f>
        <v>8.4122841600000005</v>
      </c>
      <c r="M6142" s="276" t="str">
        <f>IF(($G$4-Lähteandmed!$H$45*(Kraadpäevad!$G$4-Kraadpäevad!C6142))&gt;Lähteandmed!$I$45,($G$4-Lähteandmed!$H$45*(Kraadpäevad!$G$4-Kraadpäevad!C6142)),Lähteandmed!$I$45)</f>
        <v/>
      </c>
      <c r="N6142" s="114">
        <f>IFERROR(($G$4-M6142)/($G$4-C6142),Lähteandmed!$H$45)</f>
        <v>0</v>
      </c>
      <c r="O6142" s="276">
        <f t="shared" si="191"/>
        <v>13.2</v>
      </c>
      <c r="P6142" s="276">
        <f>IF(O6142&lt;($G$6-1),Lähteandmed!$E$45*1.2*1.005*(($G$6-1)-O6142),0)</f>
        <v>6.659724960000001</v>
      </c>
    </row>
    <row r="6143" spans="2:16">
      <c r="B6143" s="113">
        <v>6139</v>
      </c>
      <c r="C6143" s="113">
        <v>12.5</v>
      </c>
      <c r="D6143" s="276" t="str">
        <f t="shared" si="190"/>
        <v>0</v>
      </c>
      <c r="L6143" s="114">
        <f>IF(C6143&lt;$G$6,Lähteandmed!$E$45*1.2*1.005*($G$6-O6143),0)</f>
        <v>9.6390756</v>
      </c>
      <c r="M6143" s="276" t="str">
        <f>IF(($G$4-Lähteandmed!$H$45*(Kraadpäevad!$G$4-Kraadpäevad!C6143))&gt;Lähteandmed!$I$45,($G$4-Lähteandmed!$H$45*(Kraadpäevad!$G$4-Kraadpäevad!C6143)),Lähteandmed!$I$45)</f>
        <v/>
      </c>
      <c r="N6143" s="114">
        <f>IFERROR(($G$4-M6143)/($G$4-C6143),Lähteandmed!$H$45)</f>
        <v>0</v>
      </c>
      <c r="O6143" s="276">
        <f t="shared" si="191"/>
        <v>12.5</v>
      </c>
      <c r="P6143" s="276">
        <f>IF(O6143&lt;($G$6-1),Lähteandmed!$E$45*1.2*1.005*(($G$6-1)-O6143),0)</f>
        <v>7.8865163999999996</v>
      </c>
    </row>
    <row r="6144" spans="2:16">
      <c r="B6144" s="113">
        <v>6140</v>
      </c>
      <c r="C6144" s="113">
        <v>11.8</v>
      </c>
      <c r="D6144" s="276" t="str">
        <f t="shared" si="190"/>
        <v>0</v>
      </c>
      <c r="L6144" s="114">
        <f>IF(C6144&lt;$G$6,Lähteandmed!$E$45*1.2*1.005*($G$6-O6144),0)</f>
        <v>10.865867039999998</v>
      </c>
      <c r="M6144" s="276" t="str">
        <f>IF(($G$4-Lähteandmed!$H$45*(Kraadpäevad!$G$4-Kraadpäevad!C6144))&gt;Lähteandmed!$I$45,($G$4-Lähteandmed!$H$45*(Kraadpäevad!$G$4-Kraadpäevad!C6144)),Lähteandmed!$I$45)</f>
        <v/>
      </c>
      <c r="N6144" s="114">
        <f>IFERROR(($G$4-M6144)/($G$4-C6144),Lähteandmed!$H$45)</f>
        <v>0</v>
      </c>
      <c r="O6144" s="276">
        <f t="shared" si="191"/>
        <v>11.8</v>
      </c>
      <c r="P6144" s="276">
        <f>IF(O6144&lt;($G$6-1),Lähteandmed!$E$45*1.2*1.005*(($G$6-1)-O6144),0)</f>
        <v>9.1133078399999974</v>
      </c>
    </row>
    <row r="6145" spans="2:16">
      <c r="B6145" s="113">
        <v>6141</v>
      </c>
      <c r="C6145" s="113">
        <v>11.1</v>
      </c>
      <c r="D6145" s="276" t="str">
        <f t="shared" si="190"/>
        <v>0</v>
      </c>
      <c r="L6145" s="114">
        <f>IF(C6145&lt;$G$6,Lähteandmed!$E$45*1.2*1.005*($G$6-O6145),0)</f>
        <v>12.092658479999999</v>
      </c>
      <c r="M6145" s="276" t="str">
        <f>IF(($G$4-Lähteandmed!$H$45*(Kraadpäevad!$G$4-Kraadpäevad!C6145))&gt;Lähteandmed!$I$45,($G$4-Lähteandmed!$H$45*(Kraadpäevad!$G$4-Kraadpäevad!C6145)),Lähteandmed!$I$45)</f>
        <v/>
      </c>
      <c r="N6145" s="114">
        <f>IFERROR(($G$4-M6145)/($G$4-C6145),Lähteandmed!$H$45)</f>
        <v>0</v>
      </c>
      <c r="O6145" s="276">
        <f t="shared" si="191"/>
        <v>11.1</v>
      </c>
      <c r="P6145" s="276">
        <f>IF(O6145&lt;($G$6-1),Lähteandmed!$E$45*1.2*1.005*(($G$6-1)-O6145),0)</f>
        <v>10.34009928</v>
      </c>
    </row>
    <row r="6146" spans="2:16">
      <c r="B6146" s="113">
        <v>6142</v>
      </c>
      <c r="C6146" s="113">
        <v>10.6</v>
      </c>
      <c r="D6146" s="276" t="str">
        <f t="shared" si="190"/>
        <v>0</v>
      </c>
      <c r="L6146" s="114">
        <f>IF(C6146&lt;$G$6,Lähteandmed!$E$45*1.2*1.005*($G$6-O6146),0)</f>
        <v>12.968938079999999</v>
      </c>
      <c r="M6146" s="276" t="str">
        <f>IF(($G$4-Lähteandmed!$H$45*(Kraadpäevad!$G$4-Kraadpäevad!C6146))&gt;Lähteandmed!$I$45,($G$4-Lähteandmed!$H$45*(Kraadpäevad!$G$4-Kraadpäevad!C6146)),Lähteandmed!$I$45)</f>
        <v/>
      </c>
      <c r="N6146" s="114">
        <f>IFERROR(($G$4-M6146)/($G$4-C6146),Lähteandmed!$H$45)</f>
        <v>0</v>
      </c>
      <c r="O6146" s="276">
        <f t="shared" si="191"/>
        <v>10.6</v>
      </c>
      <c r="P6146" s="276">
        <f>IF(O6146&lt;($G$6-1),Lähteandmed!$E$45*1.2*1.005*(($G$6-1)-O6146),0)</f>
        <v>11.216378880000001</v>
      </c>
    </row>
    <row r="6147" spans="2:16">
      <c r="B6147" s="113">
        <v>6143</v>
      </c>
      <c r="C6147" s="113">
        <v>10.199999999999999</v>
      </c>
      <c r="D6147" s="276" t="str">
        <f t="shared" si="190"/>
        <v>0</v>
      </c>
      <c r="L6147" s="114">
        <f>IF(C6147&lt;$G$6,Lähteandmed!$E$45*1.2*1.005*($G$6-O6147),0)</f>
        <v>13.66996176</v>
      </c>
      <c r="M6147" s="276" t="str">
        <f>IF(($G$4-Lähteandmed!$H$45*(Kraadpäevad!$G$4-Kraadpäevad!C6147))&gt;Lähteandmed!$I$45,($G$4-Lähteandmed!$H$45*(Kraadpäevad!$G$4-Kraadpäevad!C6147)),Lähteandmed!$I$45)</f>
        <v/>
      </c>
      <c r="N6147" s="114">
        <f>IFERROR(($G$4-M6147)/($G$4-C6147),Lähteandmed!$H$45)</f>
        <v>0</v>
      </c>
      <c r="O6147" s="276">
        <f t="shared" si="191"/>
        <v>10.199999999999999</v>
      </c>
      <c r="P6147" s="276">
        <f>IF(O6147&lt;($G$6-1),Lähteandmed!$E$45*1.2*1.005*(($G$6-1)-O6147),0)</f>
        <v>11.917402560000001</v>
      </c>
    </row>
    <row r="6148" spans="2:16">
      <c r="B6148" s="113">
        <v>6144</v>
      </c>
      <c r="C6148" s="113">
        <v>9.6999999999999993</v>
      </c>
      <c r="D6148" s="276">
        <f t="shared" ref="D6148:D6211" si="192">IFERROR(IF($G$5-C6148&gt;0,$G$5-C6148,"0"),0)</f>
        <v>0.28879749586558034</v>
      </c>
      <c r="L6148" s="114">
        <f>IF(C6148&lt;$G$6,Lähteandmed!$E$45*1.2*1.005*($G$6-O6148),0)</f>
        <v>14.54624136</v>
      </c>
      <c r="M6148" s="276" t="str">
        <f>IF(($G$4-Lähteandmed!$H$45*(Kraadpäevad!$G$4-Kraadpäevad!C6148))&gt;Lähteandmed!$I$45,($G$4-Lähteandmed!$H$45*(Kraadpäevad!$G$4-Kraadpäevad!C6148)),Lähteandmed!$I$45)</f>
        <v/>
      </c>
      <c r="N6148" s="114">
        <f>IFERROR(($G$4-M6148)/($G$4-C6148),Lähteandmed!$H$45)</f>
        <v>0</v>
      </c>
      <c r="O6148" s="276">
        <f t="shared" ref="O6148:O6211" si="193">N6148*($G$4-C6148)+C6148</f>
        <v>9.6999999999999993</v>
      </c>
      <c r="P6148" s="276">
        <f>IF(O6148&lt;($G$6-1),Lähteandmed!$E$45*1.2*1.005*(($G$6-1)-O6148),0)</f>
        <v>12.793682159999999</v>
      </c>
    </row>
    <row r="6149" spans="2:16">
      <c r="B6149" s="113">
        <v>6145</v>
      </c>
      <c r="C6149" s="113">
        <v>9.6999999999999993</v>
      </c>
      <c r="D6149" s="276">
        <f t="shared" si="192"/>
        <v>0.28879749586558034</v>
      </c>
      <c r="L6149" s="114">
        <f>IF(C6149&lt;$G$6,Lähteandmed!$E$45*1.2*1.005*($G$6-O6149),0)</f>
        <v>14.54624136</v>
      </c>
      <c r="M6149" s="276" t="str">
        <f>IF(($G$4-Lähteandmed!$H$45*(Kraadpäevad!$G$4-Kraadpäevad!C6149))&gt;Lähteandmed!$I$45,($G$4-Lähteandmed!$H$45*(Kraadpäevad!$G$4-Kraadpäevad!C6149)),Lähteandmed!$I$45)</f>
        <v/>
      </c>
      <c r="N6149" s="114">
        <f>IFERROR(($G$4-M6149)/($G$4-C6149),Lähteandmed!$H$45)</f>
        <v>0</v>
      </c>
      <c r="O6149" s="276">
        <f t="shared" si="193"/>
        <v>9.6999999999999993</v>
      </c>
      <c r="P6149" s="276">
        <f>IF(O6149&lt;($G$6-1),Lähteandmed!$E$45*1.2*1.005*(($G$6-1)-O6149),0)</f>
        <v>12.793682159999999</v>
      </c>
    </row>
    <row r="6150" spans="2:16">
      <c r="B6150" s="113">
        <v>6146</v>
      </c>
      <c r="C6150" s="113">
        <v>9.6</v>
      </c>
      <c r="D6150" s="276">
        <f t="shared" si="192"/>
        <v>0.38879749586557999</v>
      </c>
      <c r="L6150" s="114">
        <f>IF(C6150&lt;$G$6,Lähteandmed!$E$45*1.2*1.005*($G$6-O6150),0)</f>
        <v>14.721497279999999</v>
      </c>
      <c r="M6150" s="276" t="str">
        <f>IF(($G$4-Lähteandmed!$H$45*(Kraadpäevad!$G$4-Kraadpäevad!C6150))&gt;Lähteandmed!$I$45,($G$4-Lähteandmed!$H$45*(Kraadpäevad!$G$4-Kraadpäevad!C6150)),Lähteandmed!$I$45)</f>
        <v/>
      </c>
      <c r="N6150" s="114">
        <f>IFERROR(($G$4-M6150)/($G$4-C6150),Lähteandmed!$H$45)</f>
        <v>0</v>
      </c>
      <c r="O6150" s="276">
        <f t="shared" si="193"/>
        <v>9.6</v>
      </c>
      <c r="P6150" s="276">
        <f>IF(O6150&lt;($G$6-1),Lähteandmed!$E$45*1.2*1.005*(($G$6-1)-O6150),0)</f>
        <v>12.968938079999999</v>
      </c>
    </row>
    <row r="6151" spans="2:16">
      <c r="B6151" s="113">
        <v>6147</v>
      </c>
      <c r="C6151" s="113">
        <v>9.6</v>
      </c>
      <c r="D6151" s="276">
        <f t="shared" si="192"/>
        <v>0.38879749586557999</v>
      </c>
      <c r="L6151" s="114">
        <f>IF(C6151&lt;$G$6,Lähteandmed!$E$45*1.2*1.005*($G$6-O6151),0)</f>
        <v>14.721497279999999</v>
      </c>
      <c r="M6151" s="276" t="str">
        <f>IF(($G$4-Lähteandmed!$H$45*(Kraadpäevad!$G$4-Kraadpäevad!C6151))&gt;Lähteandmed!$I$45,($G$4-Lähteandmed!$H$45*(Kraadpäevad!$G$4-Kraadpäevad!C6151)),Lähteandmed!$I$45)</f>
        <v/>
      </c>
      <c r="N6151" s="114">
        <f>IFERROR(($G$4-M6151)/($G$4-C6151),Lähteandmed!$H$45)</f>
        <v>0</v>
      </c>
      <c r="O6151" s="276">
        <f t="shared" si="193"/>
        <v>9.6</v>
      </c>
      <c r="P6151" s="276">
        <f>IF(O6151&lt;($G$6-1),Lähteandmed!$E$45*1.2*1.005*(($G$6-1)-O6151),0)</f>
        <v>12.968938079999999</v>
      </c>
    </row>
    <row r="6152" spans="2:16">
      <c r="B6152" s="113">
        <v>6148</v>
      </c>
      <c r="C6152" s="113">
        <v>9.8000000000000007</v>
      </c>
      <c r="D6152" s="276">
        <f t="shared" si="192"/>
        <v>0.18879749586557892</v>
      </c>
      <c r="L6152" s="114">
        <f>IF(C6152&lt;$G$6,Lähteandmed!$E$45*1.2*1.005*($G$6-O6152),0)</f>
        <v>14.370985439999998</v>
      </c>
      <c r="M6152" s="276" t="str">
        <f>IF(($G$4-Lähteandmed!$H$45*(Kraadpäevad!$G$4-Kraadpäevad!C6152))&gt;Lähteandmed!$I$45,($G$4-Lähteandmed!$H$45*(Kraadpäevad!$G$4-Kraadpäevad!C6152)),Lähteandmed!$I$45)</f>
        <v/>
      </c>
      <c r="N6152" s="114">
        <f>IFERROR(($G$4-M6152)/($G$4-C6152),Lähteandmed!$H$45)</f>
        <v>0</v>
      </c>
      <c r="O6152" s="276">
        <f t="shared" si="193"/>
        <v>9.8000000000000007</v>
      </c>
      <c r="P6152" s="276">
        <f>IF(O6152&lt;($G$6-1),Lähteandmed!$E$45*1.2*1.005*(($G$6-1)-O6152),0)</f>
        <v>12.618426239999998</v>
      </c>
    </row>
    <row r="6153" spans="2:16">
      <c r="B6153" s="113">
        <v>6149</v>
      </c>
      <c r="C6153" s="113">
        <v>10</v>
      </c>
      <c r="D6153" s="276" t="str">
        <f t="shared" si="192"/>
        <v>0</v>
      </c>
      <c r="L6153" s="114">
        <f>IF(C6153&lt;$G$6,Lähteandmed!$E$45*1.2*1.005*($G$6-O6153),0)</f>
        <v>14.020473599999999</v>
      </c>
      <c r="M6153" s="276" t="str">
        <f>IF(($G$4-Lähteandmed!$H$45*(Kraadpäevad!$G$4-Kraadpäevad!C6153))&gt;Lähteandmed!$I$45,($G$4-Lähteandmed!$H$45*(Kraadpäevad!$G$4-Kraadpäevad!C6153)),Lähteandmed!$I$45)</f>
        <v/>
      </c>
      <c r="N6153" s="114">
        <f>IFERROR(($G$4-M6153)/($G$4-C6153),Lähteandmed!$H$45)</f>
        <v>0</v>
      </c>
      <c r="O6153" s="276">
        <f t="shared" si="193"/>
        <v>10</v>
      </c>
      <c r="P6153" s="276">
        <f>IF(O6153&lt;($G$6-1),Lähteandmed!$E$45*1.2*1.005*(($G$6-1)-O6153),0)</f>
        <v>12.267914399999999</v>
      </c>
    </row>
    <row r="6154" spans="2:16">
      <c r="B6154" s="113">
        <v>6150</v>
      </c>
      <c r="C6154" s="113">
        <v>10.199999999999999</v>
      </c>
      <c r="D6154" s="276" t="str">
        <f t="shared" si="192"/>
        <v>0</v>
      </c>
      <c r="L6154" s="114">
        <f>IF(C6154&lt;$G$6,Lähteandmed!$E$45*1.2*1.005*($G$6-O6154),0)</f>
        <v>13.66996176</v>
      </c>
      <c r="M6154" s="276" t="str">
        <f>IF(($G$4-Lähteandmed!$H$45*(Kraadpäevad!$G$4-Kraadpäevad!C6154))&gt;Lähteandmed!$I$45,($G$4-Lähteandmed!$H$45*(Kraadpäevad!$G$4-Kraadpäevad!C6154)),Lähteandmed!$I$45)</f>
        <v/>
      </c>
      <c r="N6154" s="114">
        <f>IFERROR(($G$4-M6154)/($G$4-C6154),Lähteandmed!$H$45)</f>
        <v>0</v>
      </c>
      <c r="O6154" s="276">
        <f t="shared" si="193"/>
        <v>10.199999999999999</v>
      </c>
      <c r="P6154" s="276">
        <f>IF(O6154&lt;($G$6-1),Lähteandmed!$E$45*1.2*1.005*(($G$6-1)-O6154),0)</f>
        <v>11.917402560000001</v>
      </c>
    </row>
    <row r="6155" spans="2:16">
      <c r="B6155" s="113">
        <v>6151</v>
      </c>
      <c r="C6155" s="113">
        <v>10</v>
      </c>
      <c r="D6155" s="276" t="str">
        <f t="shared" si="192"/>
        <v>0</v>
      </c>
      <c r="L6155" s="114">
        <f>IF(C6155&lt;$G$6,Lähteandmed!$E$45*1.2*1.005*($G$6-O6155),0)</f>
        <v>14.020473599999999</v>
      </c>
      <c r="M6155" s="276" t="str">
        <f>IF(($G$4-Lähteandmed!$H$45*(Kraadpäevad!$G$4-Kraadpäevad!C6155))&gt;Lähteandmed!$I$45,($G$4-Lähteandmed!$H$45*(Kraadpäevad!$G$4-Kraadpäevad!C6155)),Lähteandmed!$I$45)</f>
        <v/>
      </c>
      <c r="N6155" s="114">
        <f>IFERROR(($G$4-M6155)/($G$4-C6155),Lähteandmed!$H$45)</f>
        <v>0</v>
      </c>
      <c r="O6155" s="276">
        <f t="shared" si="193"/>
        <v>10</v>
      </c>
      <c r="P6155" s="276">
        <f>IF(O6155&lt;($G$6-1),Lähteandmed!$E$45*1.2*1.005*(($G$6-1)-O6155),0)</f>
        <v>12.267914399999999</v>
      </c>
    </row>
    <row r="6156" spans="2:16">
      <c r="B6156" s="113">
        <v>6152</v>
      </c>
      <c r="C6156" s="113">
        <v>9.6999999999999993</v>
      </c>
      <c r="D6156" s="276">
        <f t="shared" si="192"/>
        <v>0.28879749586558034</v>
      </c>
      <c r="L6156" s="114">
        <f>IF(C6156&lt;$G$6,Lähteandmed!$E$45*1.2*1.005*($G$6-O6156),0)</f>
        <v>14.54624136</v>
      </c>
      <c r="M6156" s="276" t="str">
        <f>IF(($G$4-Lähteandmed!$H$45*(Kraadpäevad!$G$4-Kraadpäevad!C6156))&gt;Lähteandmed!$I$45,($G$4-Lähteandmed!$H$45*(Kraadpäevad!$G$4-Kraadpäevad!C6156)),Lähteandmed!$I$45)</f>
        <v/>
      </c>
      <c r="N6156" s="114">
        <f>IFERROR(($G$4-M6156)/($G$4-C6156),Lähteandmed!$H$45)</f>
        <v>0</v>
      </c>
      <c r="O6156" s="276">
        <f t="shared" si="193"/>
        <v>9.6999999999999993</v>
      </c>
      <c r="P6156" s="276">
        <f>IF(O6156&lt;($G$6-1),Lähteandmed!$E$45*1.2*1.005*(($G$6-1)-O6156),0)</f>
        <v>12.793682159999999</v>
      </c>
    </row>
    <row r="6157" spans="2:16">
      <c r="B6157" s="113">
        <v>6153</v>
      </c>
      <c r="C6157" s="113">
        <v>9.5</v>
      </c>
      <c r="D6157" s="276">
        <f t="shared" si="192"/>
        <v>0.48879749586557963</v>
      </c>
      <c r="L6157" s="114">
        <f>IF(C6157&lt;$G$6,Lähteandmed!$E$45*1.2*1.005*($G$6-O6157),0)</f>
        <v>14.896753199999999</v>
      </c>
      <c r="M6157" s="276" t="str">
        <f>IF(($G$4-Lähteandmed!$H$45*(Kraadpäevad!$G$4-Kraadpäevad!C6157))&gt;Lähteandmed!$I$45,($G$4-Lähteandmed!$H$45*(Kraadpäevad!$G$4-Kraadpäevad!C6157)),Lähteandmed!$I$45)</f>
        <v/>
      </c>
      <c r="N6157" s="114">
        <f>IFERROR(($G$4-M6157)/($G$4-C6157),Lähteandmed!$H$45)</f>
        <v>0</v>
      </c>
      <c r="O6157" s="276">
        <f t="shared" si="193"/>
        <v>9.5</v>
      </c>
      <c r="P6157" s="276">
        <f>IF(O6157&lt;($G$6-1),Lähteandmed!$E$45*1.2*1.005*(($G$6-1)-O6157),0)</f>
        <v>13.144193999999999</v>
      </c>
    </row>
    <row r="6158" spans="2:16">
      <c r="B6158" s="113">
        <v>6154</v>
      </c>
      <c r="C6158" s="113">
        <v>9.9</v>
      </c>
      <c r="D6158" s="276">
        <f t="shared" si="192"/>
        <v>8.8797495865579279E-2</v>
      </c>
      <c r="L6158" s="114">
        <f>IF(C6158&lt;$G$6,Lähteandmed!$E$45*1.2*1.005*($G$6-O6158),0)</f>
        <v>14.195729519999999</v>
      </c>
      <c r="M6158" s="276" t="str">
        <f>IF(($G$4-Lähteandmed!$H$45*(Kraadpäevad!$G$4-Kraadpäevad!C6158))&gt;Lähteandmed!$I$45,($G$4-Lähteandmed!$H$45*(Kraadpäevad!$G$4-Kraadpäevad!C6158)),Lähteandmed!$I$45)</f>
        <v/>
      </c>
      <c r="N6158" s="114">
        <f>IFERROR(($G$4-M6158)/($G$4-C6158),Lähteandmed!$H$45)</f>
        <v>0</v>
      </c>
      <c r="O6158" s="276">
        <f t="shared" si="193"/>
        <v>9.9</v>
      </c>
      <c r="P6158" s="276">
        <f>IF(O6158&lt;($G$6-1),Lähteandmed!$E$45*1.2*1.005*(($G$6-1)-O6158),0)</f>
        <v>12.443170319999998</v>
      </c>
    </row>
    <row r="6159" spans="2:16">
      <c r="B6159" s="113">
        <v>6155</v>
      </c>
      <c r="C6159" s="113">
        <v>10.4</v>
      </c>
      <c r="D6159" s="276" t="str">
        <f t="shared" si="192"/>
        <v>0</v>
      </c>
      <c r="L6159" s="114">
        <f>IF(C6159&lt;$G$6,Lähteandmed!$E$45*1.2*1.005*($G$6-O6159),0)</f>
        <v>13.319449919999998</v>
      </c>
      <c r="M6159" s="276" t="str">
        <f>IF(($G$4-Lähteandmed!$H$45*(Kraadpäevad!$G$4-Kraadpäevad!C6159))&gt;Lähteandmed!$I$45,($G$4-Lähteandmed!$H$45*(Kraadpäevad!$G$4-Kraadpäevad!C6159)),Lähteandmed!$I$45)</f>
        <v/>
      </c>
      <c r="N6159" s="114">
        <f>IFERROR(($G$4-M6159)/($G$4-C6159),Lähteandmed!$H$45)</f>
        <v>0</v>
      </c>
      <c r="O6159" s="276">
        <f t="shared" si="193"/>
        <v>10.4</v>
      </c>
      <c r="P6159" s="276">
        <f>IF(O6159&lt;($G$6-1),Lähteandmed!$E$45*1.2*1.005*(($G$6-1)-O6159),0)</f>
        <v>11.566890719999998</v>
      </c>
    </row>
    <row r="6160" spans="2:16">
      <c r="B6160" s="113">
        <v>6156</v>
      </c>
      <c r="C6160" s="113">
        <v>10.8</v>
      </c>
      <c r="D6160" s="276" t="str">
        <f t="shared" si="192"/>
        <v>0</v>
      </c>
      <c r="L6160" s="114">
        <f>IF(C6160&lt;$G$6,Lähteandmed!$E$45*1.2*1.005*($G$6-O6160),0)</f>
        <v>12.618426239999998</v>
      </c>
      <c r="M6160" s="276" t="str">
        <f>IF(($G$4-Lähteandmed!$H$45*(Kraadpäevad!$G$4-Kraadpäevad!C6160))&gt;Lähteandmed!$I$45,($G$4-Lähteandmed!$H$45*(Kraadpäevad!$G$4-Kraadpäevad!C6160)),Lähteandmed!$I$45)</f>
        <v/>
      </c>
      <c r="N6160" s="114">
        <f>IFERROR(($G$4-M6160)/($G$4-C6160),Lähteandmed!$H$45)</f>
        <v>0</v>
      </c>
      <c r="O6160" s="276">
        <f t="shared" si="193"/>
        <v>10.8</v>
      </c>
      <c r="P6160" s="276">
        <f>IF(O6160&lt;($G$6-1),Lähteandmed!$E$45*1.2*1.005*(($G$6-1)-O6160),0)</f>
        <v>10.865867039999998</v>
      </c>
    </row>
    <row r="6161" spans="2:16">
      <c r="B6161" s="113">
        <v>6157</v>
      </c>
      <c r="C6161" s="113">
        <v>11.2</v>
      </c>
      <c r="D6161" s="276" t="str">
        <f t="shared" si="192"/>
        <v>0</v>
      </c>
      <c r="L6161" s="114">
        <f>IF(C6161&lt;$G$6,Lähteandmed!$E$45*1.2*1.005*($G$6-O6161),0)</f>
        <v>11.917402560000001</v>
      </c>
      <c r="M6161" s="276" t="str">
        <f>IF(($G$4-Lähteandmed!$H$45*(Kraadpäevad!$G$4-Kraadpäevad!C6161))&gt;Lähteandmed!$I$45,($G$4-Lähteandmed!$H$45*(Kraadpäevad!$G$4-Kraadpäevad!C6161)),Lähteandmed!$I$45)</f>
        <v/>
      </c>
      <c r="N6161" s="114">
        <f>IFERROR(($G$4-M6161)/($G$4-C6161),Lähteandmed!$H$45)</f>
        <v>0</v>
      </c>
      <c r="O6161" s="276">
        <f t="shared" si="193"/>
        <v>11.2</v>
      </c>
      <c r="P6161" s="276">
        <f>IF(O6161&lt;($G$6-1),Lähteandmed!$E$45*1.2*1.005*(($G$6-1)-O6161),0)</f>
        <v>10.164843360000001</v>
      </c>
    </row>
    <row r="6162" spans="2:16">
      <c r="B6162" s="113">
        <v>6158</v>
      </c>
      <c r="C6162" s="113">
        <v>11.6</v>
      </c>
      <c r="D6162" s="276" t="str">
        <f t="shared" si="192"/>
        <v>0</v>
      </c>
      <c r="L6162" s="114">
        <f>IF(C6162&lt;$G$6,Lähteandmed!$E$45*1.2*1.005*($G$6-O6162),0)</f>
        <v>11.216378880000001</v>
      </c>
      <c r="M6162" s="276" t="str">
        <f>IF(($G$4-Lähteandmed!$H$45*(Kraadpäevad!$G$4-Kraadpäevad!C6162))&gt;Lähteandmed!$I$45,($G$4-Lähteandmed!$H$45*(Kraadpäevad!$G$4-Kraadpäevad!C6162)),Lähteandmed!$I$45)</f>
        <v/>
      </c>
      <c r="N6162" s="114">
        <f>IFERROR(($G$4-M6162)/($G$4-C6162),Lähteandmed!$H$45)</f>
        <v>0</v>
      </c>
      <c r="O6162" s="276">
        <f t="shared" si="193"/>
        <v>11.6</v>
      </c>
      <c r="P6162" s="276">
        <f>IF(O6162&lt;($G$6-1),Lähteandmed!$E$45*1.2*1.005*(($G$6-1)-O6162),0)</f>
        <v>9.4638196800000003</v>
      </c>
    </row>
    <row r="6163" spans="2:16">
      <c r="B6163" s="113">
        <v>6159</v>
      </c>
      <c r="C6163" s="113">
        <v>12</v>
      </c>
      <c r="D6163" s="276" t="str">
        <f t="shared" si="192"/>
        <v>0</v>
      </c>
      <c r="L6163" s="114">
        <f>IF(C6163&lt;$G$6,Lähteandmed!$E$45*1.2*1.005*($G$6-O6163),0)</f>
        <v>10.515355199999998</v>
      </c>
      <c r="M6163" s="276" t="str">
        <f>IF(($G$4-Lähteandmed!$H$45*(Kraadpäevad!$G$4-Kraadpäevad!C6163))&gt;Lähteandmed!$I$45,($G$4-Lähteandmed!$H$45*(Kraadpäevad!$G$4-Kraadpäevad!C6163)),Lähteandmed!$I$45)</f>
        <v/>
      </c>
      <c r="N6163" s="114">
        <f>IFERROR(($G$4-M6163)/($G$4-C6163),Lähteandmed!$H$45)</f>
        <v>0</v>
      </c>
      <c r="O6163" s="276">
        <f t="shared" si="193"/>
        <v>12</v>
      </c>
      <c r="P6163" s="276">
        <f>IF(O6163&lt;($G$6-1),Lähteandmed!$E$45*1.2*1.005*(($G$6-1)-O6163),0)</f>
        <v>8.7627959999999998</v>
      </c>
    </row>
    <row r="6164" spans="2:16">
      <c r="B6164" s="113">
        <v>6160</v>
      </c>
      <c r="C6164" s="113">
        <v>11.8</v>
      </c>
      <c r="D6164" s="276" t="str">
        <f t="shared" si="192"/>
        <v>0</v>
      </c>
      <c r="L6164" s="114">
        <f>IF(C6164&lt;$G$6,Lähteandmed!$E$45*1.2*1.005*($G$6-O6164),0)</f>
        <v>10.865867039999998</v>
      </c>
      <c r="M6164" s="276" t="str">
        <f>IF(($G$4-Lähteandmed!$H$45*(Kraadpäevad!$G$4-Kraadpäevad!C6164))&gt;Lähteandmed!$I$45,($G$4-Lähteandmed!$H$45*(Kraadpäevad!$G$4-Kraadpäevad!C6164)),Lähteandmed!$I$45)</f>
        <v/>
      </c>
      <c r="N6164" s="114">
        <f>IFERROR(($G$4-M6164)/($G$4-C6164),Lähteandmed!$H$45)</f>
        <v>0</v>
      </c>
      <c r="O6164" s="276">
        <f t="shared" si="193"/>
        <v>11.8</v>
      </c>
      <c r="P6164" s="276">
        <f>IF(O6164&lt;($G$6-1),Lähteandmed!$E$45*1.2*1.005*(($G$6-1)-O6164),0)</f>
        <v>9.1133078399999974</v>
      </c>
    </row>
    <row r="6165" spans="2:16">
      <c r="B6165" s="113">
        <v>6161</v>
      </c>
      <c r="C6165" s="113">
        <v>11.6</v>
      </c>
      <c r="D6165" s="276" t="str">
        <f t="shared" si="192"/>
        <v>0</v>
      </c>
      <c r="L6165" s="114">
        <f>IF(C6165&lt;$G$6,Lähteandmed!$E$45*1.2*1.005*($G$6-O6165),0)</f>
        <v>11.216378880000001</v>
      </c>
      <c r="M6165" s="276" t="str">
        <f>IF(($G$4-Lähteandmed!$H$45*(Kraadpäevad!$G$4-Kraadpäevad!C6165))&gt;Lähteandmed!$I$45,($G$4-Lähteandmed!$H$45*(Kraadpäevad!$G$4-Kraadpäevad!C6165)),Lähteandmed!$I$45)</f>
        <v/>
      </c>
      <c r="N6165" s="114">
        <f>IFERROR(($G$4-M6165)/($G$4-C6165),Lähteandmed!$H$45)</f>
        <v>0</v>
      </c>
      <c r="O6165" s="276">
        <f t="shared" si="193"/>
        <v>11.6</v>
      </c>
      <c r="P6165" s="276">
        <f>IF(O6165&lt;($G$6-1),Lähteandmed!$E$45*1.2*1.005*(($G$6-1)-O6165),0)</f>
        <v>9.4638196800000003</v>
      </c>
    </row>
    <row r="6166" spans="2:16">
      <c r="B6166" s="113">
        <v>6162</v>
      </c>
      <c r="C6166" s="113">
        <v>11.4</v>
      </c>
      <c r="D6166" s="276" t="str">
        <f t="shared" si="192"/>
        <v>0</v>
      </c>
      <c r="L6166" s="114">
        <f>IF(C6166&lt;$G$6,Lähteandmed!$E$45*1.2*1.005*($G$6-O6166),0)</f>
        <v>11.566890719999998</v>
      </c>
      <c r="M6166" s="276" t="str">
        <f>IF(($G$4-Lähteandmed!$H$45*(Kraadpäevad!$G$4-Kraadpäevad!C6166))&gt;Lähteandmed!$I$45,($G$4-Lähteandmed!$H$45*(Kraadpäevad!$G$4-Kraadpäevad!C6166)),Lähteandmed!$I$45)</f>
        <v/>
      </c>
      <c r="N6166" s="114">
        <f>IFERROR(($G$4-M6166)/($G$4-C6166),Lähteandmed!$H$45)</f>
        <v>0</v>
      </c>
      <c r="O6166" s="276">
        <f t="shared" si="193"/>
        <v>11.4</v>
      </c>
      <c r="P6166" s="276">
        <f>IF(O6166&lt;($G$6-1),Lähteandmed!$E$45*1.2*1.005*(($G$6-1)-O6166),0)</f>
        <v>9.8143315199999979</v>
      </c>
    </row>
    <row r="6167" spans="2:16">
      <c r="B6167" s="113">
        <v>6163</v>
      </c>
      <c r="C6167" s="113">
        <v>10.8</v>
      </c>
      <c r="D6167" s="276" t="str">
        <f t="shared" si="192"/>
        <v>0</v>
      </c>
      <c r="L6167" s="114">
        <f>IF(C6167&lt;$G$6,Lähteandmed!$E$45*1.2*1.005*($G$6-O6167),0)</f>
        <v>12.618426239999998</v>
      </c>
      <c r="M6167" s="276" t="str">
        <f>IF(($G$4-Lähteandmed!$H$45*(Kraadpäevad!$G$4-Kraadpäevad!C6167))&gt;Lähteandmed!$I$45,($G$4-Lähteandmed!$H$45*(Kraadpäevad!$G$4-Kraadpäevad!C6167)),Lähteandmed!$I$45)</f>
        <v/>
      </c>
      <c r="N6167" s="114">
        <f>IFERROR(($G$4-M6167)/($G$4-C6167),Lähteandmed!$H$45)</f>
        <v>0</v>
      </c>
      <c r="O6167" s="276">
        <f t="shared" si="193"/>
        <v>10.8</v>
      </c>
      <c r="P6167" s="276">
        <f>IF(O6167&lt;($G$6-1),Lähteandmed!$E$45*1.2*1.005*(($G$6-1)-O6167),0)</f>
        <v>10.865867039999998</v>
      </c>
    </row>
    <row r="6168" spans="2:16">
      <c r="B6168" s="113">
        <v>6164</v>
      </c>
      <c r="C6168" s="113">
        <v>10.199999999999999</v>
      </c>
      <c r="D6168" s="276" t="str">
        <f t="shared" si="192"/>
        <v>0</v>
      </c>
      <c r="L6168" s="114">
        <f>IF(C6168&lt;$G$6,Lähteandmed!$E$45*1.2*1.005*($G$6-O6168),0)</f>
        <v>13.66996176</v>
      </c>
      <c r="M6168" s="276" t="str">
        <f>IF(($G$4-Lähteandmed!$H$45*(Kraadpäevad!$G$4-Kraadpäevad!C6168))&gt;Lähteandmed!$I$45,($G$4-Lähteandmed!$H$45*(Kraadpäevad!$G$4-Kraadpäevad!C6168)),Lähteandmed!$I$45)</f>
        <v/>
      </c>
      <c r="N6168" s="114">
        <f>IFERROR(($G$4-M6168)/($G$4-C6168),Lähteandmed!$H$45)</f>
        <v>0</v>
      </c>
      <c r="O6168" s="276">
        <f t="shared" si="193"/>
        <v>10.199999999999999</v>
      </c>
      <c r="P6168" s="276">
        <f>IF(O6168&lt;($G$6-1),Lähteandmed!$E$45*1.2*1.005*(($G$6-1)-O6168),0)</f>
        <v>11.917402560000001</v>
      </c>
    </row>
    <row r="6169" spans="2:16">
      <c r="B6169" s="113">
        <v>6165</v>
      </c>
      <c r="C6169" s="113">
        <v>9.6</v>
      </c>
      <c r="D6169" s="276">
        <f t="shared" si="192"/>
        <v>0.38879749586557999</v>
      </c>
      <c r="L6169" s="114">
        <f>IF(C6169&lt;$G$6,Lähteandmed!$E$45*1.2*1.005*($G$6-O6169),0)</f>
        <v>14.721497279999999</v>
      </c>
      <c r="M6169" s="276" t="str">
        <f>IF(($G$4-Lähteandmed!$H$45*(Kraadpäevad!$G$4-Kraadpäevad!C6169))&gt;Lähteandmed!$I$45,($G$4-Lähteandmed!$H$45*(Kraadpäevad!$G$4-Kraadpäevad!C6169)),Lähteandmed!$I$45)</f>
        <v/>
      </c>
      <c r="N6169" s="114">
        <f>IFERROR(($G$4-M6169)/($G$4-C6169),Lähteandmed!$H$45)</f>
        <v>0</v>
      </c>
      <c r="O6169" s="276">
        <f t="shared" si="193"/>
        <v>9.6</v>
      </c>
      <c r="P6169" s="276">
        <f>IF(O6169&lt;($G$6-1),Lähteandmed!$E$45*1.2*1.005*(($G$6-1)-O6169),0)</f>
        <v>12.968938079999999</v>
      </c>
    </row>
    <row r="6170" spans="2:16">
      <c r="B6170" s="113">
        <v>6166</v>
      </c>
      <c r="C6170" s="113">
        <v>9.5</v>
      </c>
      <c r="D6170" s="276">
        <f t="shared" si="192"/>
        <v>0.48879749586557963</v>
      </c>
      <c r="L6170" s="114">
        <f>IF(C6170&lt;$G$6,Lähteandmed!$E$45*1.2*1.005*($G$6-O6170),0)</f>
        <v>14.896753199999999</v>
      </c>
      <c r="M6170" s="276" t="str">
        <f>IF(($G$4-Lähteandmed!$H$45*(Kraadpäevad!$G$4-Kraadpäevad!C6170))&gt;Lähteandmed!$I$45,($G$4-Lähteandmed!$H$45*(Kraadpäevad!$G$4-Kraadpäevad!C6170)),Lähteandmed!$I$45)</f>
        <v/>
      </c>
      <c r="N6170" s="114">
        <f>IFERROR(($G$4-M6170)/($G$4-C6170),Lähteandmed!$H$45)</f>
        <v>0</v>
      </c>
      <c r="O6170" s="276">
        <f t="shared" si="193"/>
        <v>9.5</v>
      </c>
      <c r="P6170" s="276">
        <f>IF(O6170&lt;($G$6-1),Lähteandmed!$E$45*1.2*1.005*(($G$6-1)-O6170),0)</f>
        <v>13.144193999999999</v>
      </c>
    </row>
    <row r="6171" spans="2:16">
      <c r="B6171" s="113">
        <v>6167</v>
      </c>
      <c r="C6171" s="113">
        <v>9.5</v>
      </c>
      <c r="D6171" s="276">
        <f t="shared" si="192"/>
        <v>0.48879749586557963</v>
      </c>
      <c r="L6171" s="114">
        <f>IF(C6171&lt;$G$6,Lähteandmed!$E$45*1.2*1.005*($G$6-O6171),0)</f>
        <v>14.896753199999999</v>
      </c>
      <c r="M6171" s="276" t="str">
        <f>IF(($G$4-Lähteandmed!$H$45*(Kraadpäevad!$G$4-Kraadpäevad!C6171))&gt;Lähteandmed!$I$45,($G$4-Lähteandmed!$H$45*(Kraadpäevad!$G$4-Kraadpäevad!C6171)),Lähteandmed!$I$45)</f>
        <v/>
      </c>
      <c r="N6171" s="114">
        <f>IFERROR(($G$4-M6171)/($G$4-C6171),Lähteandmed!$H$45)</f>
        <v>0</v>
      </c>
      <c r="O6171" s="276">
        <f t="shared" si="193"/>
        <v>9.5</v>
      </c>
      <c r="P6171" s="276">
        <f>IF(O6171&lt;($G$6-1),Lähteandmed!$E$45*1.2*1.005*(($G$6-1)-O6171),0)</f>
        <v>13.144193999999999</v>
      </c>
    </row>
    <row r="6172" spans="2:16">
      <c r="B6172" s="113">
        <v>6168</v>
      </c>
      <c r="C6172" s="113">
        <v>9.4</v>
      </c>
      <c r="D6172" s="276">
        <f t="shared" si="192"/>
        <v>0.58879749586557928</v>
      </c>
      <c r="L6172" s="114">
        <f>IF(C6172&lt;$G$6,Lähteandmed!$E$45*1.2*1.005*($G$6-O6172),0)</f>
        <v>15.072009119999999</v>
      </c>
      <c r="M6172" s="276" t="str">
        <f>IF(($G$4-Lähteandmed!$H$45*(Kraadpäevad!$G$4-Kraadpäevad!C6172))&gt;Lähteandmed!$I$45,($G$4-Lähteandmed!$H$45*(Kraadpäevad!$G$4-Kraadpäevad!C6172)),Lähteandmed!$I$45)</f>
        <v/>
      </c>
      <c r="N6172" s="114">
        <f>IFERROR(($G$4-M6172)/($G$4-C6172),Lähteandmed!$H$45)</f>
        <v>0</v>
      </c>
      <c r="O6172" s="276">
        <f t="shared" si="193"/>
        <v>9.4</v>
      </c>
      <c r="P6172" s="276">
        <f>IF(O6172&lt;($G$6-1),Lähteandmed!$E$45*1.2*1.005*(($G$6-1)-O6172),0)</f>
        <v>13.319449919999998</v>
      </c>
    </row>
    <row r="6173" spans="2:16">
      <c r="B6173" s="113">
        <v>6169</v>
      </c>
      <c r="C6173" s="113">
        <v>9.6</v>
      </c>
      <c r="D6173" s="276">
        <f t="shared" si="192"/>
        <v>0.38879749586557999</v>
      </c>
      <c r="L6173" s="114">
        <f>IF(C6173&lt;$G$6,Lähteandmed!$E$45*1.2*1.005*($G$6-O6173),0)</f>
        <v>14.721497279999999</v>
      </c>
      <c r="M6173" s="276" t="str">
        <f>IF(($G$4-Lähteandmed!$H$45*(Kraadpäevad!$G$4-Kraadpäevad!C6173))&gt;Lähteandmed!$I$45,($G$4-Lähteandmed!$H$45*(Kraadpäevad!$G$4-Kraadpäevad!C6173)),Lähteandmed!$I$45)</f>
        <v/>
      </c>
      <c r="N6173" s="114">
        <f>IFERROR(($G$4-M6173)/($G$4-C6173),Lähteandmed!$H$45)</f>
        <v>0</v>
      </c>
      <c r="O6173" s="276">
        <f t="shared" si="193"/>
        <v>9.6</v>
      </c>
      <c r="P6173" s="276">
        <f>IF(O6173&lt;($G$6-1),Lähteandmed!$E$45*1.2*1.005*(($G$6-1)-O6173),0)</f>
        <v>12.968938079999999</v>
      </c>
    </row>
    <row r="6174" spans="2:16">
      <c r="B6174" s="113">
        <v>6170</v>
      </c>
      <c r="C6174" s="113">
        <v>9.8000000000000007</v>
      </c>
      <c r="D6174" s="276">
        <f t="shared" si="192"/>
        <v>0.18879749586557892</v>
      </c>
      <c r="L6174" s="114">
        <f>IF(C6174&lt;$G$6,Lähteandmed!$E$45*1.2*1.005*($G$6-O6174),0)</f>
        <v>14.370985439999998</v>
      </c>
      <c r="M6174" s="276" t="str">
        <f>IF(($G$4-Lähteandmed!$H$45*(Kraadpäevad!$G$4-Kraadpäevad!C6174))&gt;Lähteandmed!$I$45,($G$4-Lähteandmed!$H$45*(Kraadpäevad!$G$4-Kraadpäevad!C6174)),Lähteandmed!$I$45)</f>
        <v/>
      </c>
      <c r="N6174" s="114">
        <f>IFERROR(($G$4-M6174)/($G$4-C6174),Lähteandmed!$H$45)</f>
        <v>0</v>
      </c>
      <c r="O6174" s="276">
        <f t="shared" si="193"/>
        <v>9.8000000000000007</v>
      </c>
      <c r="P6174" s="276">
        <f>IF(O6174&lt;($G$6-1),Lähteandmed!$E$45*1.2*1.005*(($G$6-1)-O6174),0)</f>
        <v>12.618426239999998</v>
      </c>
    </row>
    <row r="6175" spans="2:16">
      <c r="B6175" s="113">
        <v>6171</v>
      </c>
      <c r="C6175" s="113">
        <v>10</v>
      </c>
      <c r="D6175" s="276" t="str">
        <f t="shared" si="192"/>
        <v>0</v>
      </c>
      <c r="L6175" s="114">
        <f>IF(C6175&lt;$G$6,Lähteandmed!$E$45*1.2*1.005*($G$6-O6175),0)</f>
        <v>14.020473599999999</v>
      </c>
      <c r="M6175" s="276" t="str">
        <f>IF(($G$4-Lähteandmed!$H$45*(Kraadpäevad!$G$4-Kraadpäevad!C6175))&gt;Lähteandmed!$I$45,($G$4-Lähteandmed!$H$45*(Kraadpäevad!$G$4-Kraadpäevad!C6175)),Lähteandmed!$I$45)</f>
        <v/>
      </c>
      <c r="N6175" s="114">
        <f>IFERROR(($G$4-M6175)/($G$4-C6175),Lähteandmed!$H$45)</f>
        <v>0</v>
      </c>
      <c r="O6175" s="276">
        <f t="shared" si="193"/>
        <v>10</v>
      </c>
      <c r="P6175" s="276">
        <f>IF(O6175&lt;($G$6-1),Lähteandmed!$E$45*1.2*1.005*(($G$6-1)-O6175),0)</f>
        <v>12.267914399999999</v>
      </c>
    </row>
    <row r="6176" spans="2:16">
      <c r="B6176" s="113">
        <v>6172</v>
      </c>
      <c r="C6176" s="113">
        <v>10.199999999999999</v>
      </c>
      <c r="D6176" s="276" t="str">
        <f t="shared" si="192"/>
        <v>0</v>
      </c>
      <c r="L6176" s="114">
        <f>IF(C6176&lt;$G$6,Lähteandmed!$E$45*1.2*1.005*($G$6-O6176),0)</f>
        <v>13.66996176</v>
      </c>
      <c r="M6176" s="276" t="str">
        <f>IF(($G$4-Lähteandmed!$H$45*(Kraadpäevad!$G$4-Kraadpäevad!C6176))&gt;Lähteandmed!$I$45,($G$4-Lähteandmed!$H$45*(Kraadpäevad!$G$4-Kraadpäevad!C6176)),Lähteandmed!$I$45)</f>
        <v/>
      </c>
      <c r="N6176" s="114">
        <f>IFERROR(($G$4-M6176)/($G$4-C6176),Lähteandmed!$H$45)</f>
        <v>0</v>
      </c>
      <c r="O6176" s="276">
        <f t="shared" si="193"/>
        <v>10.199999999999999</v>
      </c>
      <c r="P6176" s="276">
        <f>IF(O6176&lt;($G$6-1),Lähteandmed!$E$45*1.2*1.005*(($G$6-1)-O6176),0)</f>
        <v>11.917402560000001</v>
      </c>
    </row>
    <row r="6177" spans="2:16">
      <c r="B6177" s="113">
        <v>6173</v>
      </c>
      <c r="C6177" s="113">
        <v>10.5</v>
      </c>
      <c r="D6177" s="276" t="str">
        <f t="shared" si="192"/>
        <v>0</v>
      </c>
      <c r="L6177" s="114">
        <f>IF(C6177&lt;$G$6,Lähteandmed!$E$45*1.2*1.005*($G$6-O6177),0)</f>
        <v>13.144193999999999</v>
      </c>
      <c r="M6177" s="276" t="str">
        <f>IF(($G$4-Lähteandmed!$H$45*(Kraadpäevad!$G$4-Kraadpäevad!C6177))&gt;Lähteandmed!$I$45,($G$4-Lähteandmed!$H$45*(Kraadpäevad!$G$4-Kraadpäevad!C6177)),Lähteandmed!$I$45)</f>
        <v/>
      </c>
      <c r="N6177" s="114">
        <f>IFERROR(($G$4-M6177)/($G$4-C6177),Lähteandmed!$H$45)</f>
        <v>0</v>
      </c>
      <c r="O6177" s="276">
        <f t="shared" si="193"/>
        <v>10.5</v>
      </c>
      <c r="P6177" s="276">
        <f>IF(O6177&lt;($G$6-1),Lähteandmed!$E$45*1.2*1.005*(($G$6-1)-O6177),0)</f>
        <v>11.391634799999999</v>
      </c>
    </row>
    <row r="6178" spans="2:16">
      <c r="B6178" s="113">
        <v>6174</v>
      </c>
      <c r="C6178" s="113">
        <v>10.7</v>
      </c>
      <c r="D6178" s="276" t="str">
        <f t="shared" si="192"/>
        <v>0</v>
      </c>
      <c r="L6178" s="114">
        <f>IF(C6178&lt;$G$6,Lähteandmed!$E$45*1.2*1.005*($G$6-O6178),0)</f>
        <v>12.793682159999999</v>
      </c>
      <c r="M6178" s="276" t="str">
        <f>IF(($G$4-Lähteandmed!$H$45*(Kraadpäevad!$G$4-Kraadpäevad!C6178))&gt;Lähteandmed!$I$45,($G$4-Lähteandmed!$H$45*(Kraadpäevad!$G$4-Kraadpäevad!C6178)),Lähteandmed!$I$45)</f>
        <v/>
      </c>
      <c r="N6178" s="114">
        <f>IFERROR(($G$4-M6178)/($G$4-C6178),Lähteandmed!$H$45)</f>
        <v>0</v>
      </c>
      <c r="O6178" s="276">
        <f t="shared" si="193"/>
        <v>10.7</v>
      </c>
      <c r="P6178" s="276">
        <f>IF(O6178&lt;($G$6-1),Lähteandmed!$E$45*1.2*1.005*(($G$6-1)-O6178),0)</f>
        <v>11.041122960000001</v>
      </c>
    </row>
    <row r="6179" spans="2:16">
      <c r="B6179" s="113">
        <v>6175</v>
      </c>
      <c r="C6179" s="113">
        <v>11.1</v>
      </c>
      <c r="D6179" s="276" t="str">
        <f t="shared" si="192"/>
        <v>0</v>
      </c>
      <c r="L6179" s="114">
        <f>IF(C6179&lt;$G$6,Lähteandmed!$E$45*1.2*1.005*($G$6-O6179),0)</f>
        <v>12.092658479999999</v>
      </c>
      <c r="M6179" s="276" t="str">
        <f>IF(($G$4-Lähteandmed!$H$45*(Kraadpäevad!$G$4-Kraadpäevad!C6179))&gt;Lähteandmed!$I$45,($G$4-Lähteandmed!$H$45*(Kraadpäevad!$G$4-Kraadpäevad!C6179)),Lähteandmed!$I$45)</f>
        <v/>
      </c>
      <c r="N6179" s="114">
        <f>IFERROR(($G$4-M6179)/($G$4-C6179),Lähteandmed!$H$45)</f>
        <v>0</v>
      </c>
      <c r="O6179" s="276">
        <f t="shared" si="193"/>
        <v>11.1</v>
      </c>
      <c r="P6179" s="276">
        <f>IF(O6179&lt;($G$6-1),Lähteandmed!$E$45*1.2*1.005*(($G$6-1)-O6179),0)</f>
        <v>10.34009928</v>
      </c>
    </row>
    <row r="6180" spans="2:16">
      <c r="B6180" s="113">
        <v>6176</v>
      </c>
      <c r="C6180" s="113">
        <v>11.6</v>
      </c>
      <c r="D6180" s="276" t="str">
        <f t="shared" si="192"/>
        <v>0</v>
      </c>
      <c r="L6180" s="114">
        <f>IF(C6180&lt;$G$6,Lähteandmed!$E$45*1.2*1.005*($G$6-O6180),0)</f>
        <v>11.216378880000001</v>
      </c>
      <c r="M6180" s="276" t="str">
        <f>IF(($G$4-Lähteandmed!$H$45*(Kraadpäevad!$G$4-Kraadpäevad!C6180))&gt;Lähteandmed!$I$45,($G$4-Lähteandmed!$H$45*(Kraadpäevad!$G$4-Kraadpäevad!C6180)),Lähteandmed!$I$45)</f>
        <v/>
      </c>
      <c r="N6180" s="114">
        <f>IFERROR(($G$4-M6180)/($G$4-C6180),Lähteandmed!$H$45)</f>
        <v>0</v>
      </c>
      <c r="O6180" s="276">
        <f t="shared" si="193"/>
        <v>11.6</v>
      </c>
      <c r="P6180" s="276">
        <f>IF(O6180&lt;($G$6-1),Lähteandmed!$E$45*1.2*1.005*(($G$6-1)-O6180),0)</f>
        <v>9.4638196800000003</v>
      </c>
    </row>
    <row r="6181" spans="2:16">
      <c r="B6181" s="113">
        <v>6177</v>
      </c>
      <c r="C6181" s="113">
        <v>12</v>
      </c>
      <c r="D6181" s="276" t="str">
        <f t="shared" si="192"/>
        <v>0</v>
      </c>
      <c r="L6181" s="114">
        <f>IF(C6181&lt;$G$6,Lähteandmed!$E$45*1.2*1.005*($G$6-O6181),0)</f>
        <v>10.515355199999998</v>
      </c>
      <c r="M6181" s="276" t="str">
        <f>IF(($G$4-Lähteandmed!$H$45*(Kraadpäevad!$G$4-Kraadpäevad!C6181))&gt;Lähteandmed!$I$45,($G$4-Lähteandmed!$H$45*(Kraadpäevad!$G$4-Kraadpäevad!C6181)),Lähteandmed!$I$45)</f>
        <v/>
      </c>
      <c r="N6181" s="114">
        <f>IFERROR(($G$4-M6181)/($G$4-C6181),Lähteandmed!$H$45)</f>
        <v>0</v>
      </c>
      <c r="O6181" s="276">
        <f t="shared" si="193"/>
        <v>12</v>
      </c>
      <c r="P6181" s="276">
        <f>IF(O6181&lt;($G$6-1),Lähteandmed!$E$45*1.2*1.005*(($G$6-1)-O6181),0)</f>
        <v>8.7627959999999998</v>
      </c>
    </row>
    <row r="6182" spans="2:16">
      <c r="B6182" s="113">
        <v>6178</v>
      </c>
      <c r="C6182" s="113">
        <v>13.5</v>
      </c>
      <c r="D6182" s="276" t="str">
        <f t="shared" si="192"/>
        <v>0</v>
      </c>
      <c r="L6182" s="114">
        <f>IF(C6182&lt;$G$6,Lähteandmed!$E$45*1.2*1.005*($G$6-O6182),0)</f>
        <v>7.8865163999999996</v>
      </c>
      <c r="M6182" s="276" t="str">
        <f>IF(($G$4-Lähteandmed!$H$45*(Kraadpäevad!$G$4-Kraadpäevad!C6182))&gt;Lähteandmed!$I$45,($G$4-Lähteandmed!$H$45*(Kraadpäevad!$G$4-Kraadpäevad!C6182)),Lähteandmed!$I$45)</f>
        <v/>
      </c>
      <c r="N6182" s="114">
        <f>IFERROR(($G$4-M6182)/($G$4-C6182),Lähteandmed!$H$45)</f>
        <v>0</v>
      </c>
      <c r="O6182" s="276">
        <f t="shared" si="193"/>
        <v>13.5</v>
      </c>
      <c r="P6182" s="276">
        <f>IF(O6182&lt;($G$6-1),Lähteandmed!$E$45*1.2*1.005*(($G$6-1)-O6182),0)</f>
        <v>6.1339571999999993</v>
      </c>
    </row>
    <row r="6183" spans="2:16">
      <c r="B6183" s="113">
        <v>6179</v>
      </c>
      <c r="C6183" s="113">
        <v>15.1</v>
      </c>
      <c r="D6183" s="276" t="str">
        <f t="shared" si="192"/>
        <v>0</v>
      </c>
      <c r="L6183" s="114">
        <f>IF(C6183&lt;$G$6,Lähteandmed!$E$45*1.2*1.005*($G$6-O6183),0)</f>
        <v>5.0824216800000004</v>
      </c>
      <c r="M6183" s="276" t="str">
        <f>IF(($G$4-Lähteandmed!$H$45*(Kraadpäevad!$G$4-Kraadpäevad!C6183))&gt;Lähteandmed!$I$45,($G$4-Lähteandmed!$H$45*(Kraadpäevad!$G$4-Kraadpäevad!C6183)),Lähteandmed!$I$45)</f>
        <v/>
      </c>
      <c r="N6183" s="114">
        <f>IFERROR(($G$4-M6183)/($G$4-C6183),Lähteandmed!$H$45)</f>
        <v>0</v>
      </c>
      <c r="O6183" s="276">
        <f t="shared" si="193"/>
        <v>15.1</v>
      </c>
      <c r="P6183" s="276">
        <f>IF(O6183&lt;($G$6-1),Lähteandmed!$E$45*1.2*1.005*(($G$6-1)-O6183),0)</f>
        <v>3.3298624800000005</v>
      </c>
    </row>
    <row r="6184" spans="2:16">
      <c r="B6184" s="113">
        <v>6180</v>
      </c>
      <c r="C6184" s="113">
        <v>16.600000000000001</v>
      </c>
      <c r="D6184" s="276" t="str">
        <f t="shared" si="192"/>
        <v>0</v>
      </c>
      <c r="L6184" s="114">
        <f>IF(C6184&lt;$G$6,Lähteandmed!$E$45*1.2*1.005*($G$6-O6184),0)</f>
        <v>2.4535828799999972</v>
      </c>
      <c r="M6184" s="276" t="str">
        <f>IF(($G$4-Lähteandmed!$H$45*(Kraadpäevad!$G$4-Kraadpäevad!C6184))&gt;Lähteandmed!$I$45,($G$4-Lähteandmed!$H$45*(Kraadpäevad!$G$4-Kraadpäevad!C6184)),Lähteandmed!$I$45)</f>
        <v/>
      </c>
      <c r="N6184" s="114">
        <f>IFERROR(($G$4-M6184)/($G$4-C6184),Lähteandmed!$H$45)</f>
        <v>0</v>
      </c>
      <c r="O6184" s="276">
        <f t="shared" si="193"/>
        <v>16.600000000000001</v>
      </c>
      <c r="P6184" s="276">
        <f>IF(O6184&lt;($G$6-1),Lähteandmed!$E$45*1.2*1.005*(($G$6-1)-O6184),0)</f>
        <v>0.70102367999999748</v>
      </c>
    </row>
    <row r="6185" spans="2:16">
      <c r="B6185" s="113">
        <v>6181</v>
      </c>
      <c r="C6185" s="113">
        <v>16.5</v>
      </c>
      <c r="D6185" s="276" t="str">
        <f t="shared" si="192"/>
        <v>0</v>
      </c>
      <c r="L6185" s="114">
        <f>IF(C6185&lt;$G$6,Lähteandmed!$E$45*1.2*1.005*($G$6-O6185),0)</f>
        <v>2.6288387999999996</v>
      </c>
      <c r="M6185" s="276" t="str">
        <f>IF(($G$4-Lähteandmed!$H$45*(Kraadpäevad!$G$4-Kraadpäevad!C6185))&gt;Lähteandmed!$I$45,($G$4-Lähteandmed!$H$45*(Kraadpäevad!$G$4-Kraadpäevad!C6185)),Lähteandmed!$I$45)</f>
        <v/>
      </c>
      <c r="N6185" s="114">
        <f>IFERROR(($G$4-M6185)/($G$4-C6185),Lähteandmed!$H$45)</f>
        <v>0</v>
      </c>
      <c r="O6185" s="276">
        <f t="shared" si="193"/>
        <v>16.5</v>
      </c>
      <c r="P6185" s="276">
        <f>IF(O6185&lt;($G$6-1),Lähteandmed!$E$45*1.2*1.005*(($G$6-1)-O6185),0)</f>
        <v>0.87627959999999994</v>
      </c>
    </row>
    <row r="6186" spans="2:16">
      <c r="B6186" s="113">
        <v>6182</v>
      </c>
      <c r="C6186" s="113">
        <v>16.5</v>
      </c>
      <c r="D6186" s="276" t="str">
        <f t="shared" si="192"/>
        <v>0</v>
      </c>
      <c r="L6186" s="114">
        <f>IF(C6186&lt;$G$6,Lähteandmed!$E$45*1.2*1.005*($G$6-O6186),0)</f>
        <v>2.6288387999999996</v>
      </c>
      <c r="M6186" s="276" t="str">
        <f>IF(($G$4-Lähteandmed!$H$45*(Kraadpäevad!$G$4-Kraadpäevad!C6186))&gt;Lähteandmed!$I$45,($G$4-Lähteandmed!$H$45*(Kraadpäevad!$G$4-Kraadpäevad!C6186)),Lähteandmed!$I$45)</f>
        <v/>
      </c>
      <c r="N6186" s="114">
        <f>IFERROR(($G$4-M6186)/($G$4-C6186),Lähteandmed!$H$45)</f>
        <v>0</v>
      </c>
      <c r="O6186" s="276">
        <f t="shared" si="193"/>
        <v>16.5</v>
      </c>
      <c r="P6186" s="276">
        <f>IF(O6186&lt;($G$6-1),Lähteandmed!$E$45*1.2*1.005*(($G$6-1)-O6186),0)</f>
        <v>0.87627959999999994</v>
      </c>
    </row>
    <row r="6187" spans="2:16">
      <c r="B6187" s="113">
        <v>6183</v>
      </c>
      <c r="C6187" s="113">
        <v>16.399999999999999</v>
      </c>
      <c r="D6187" s="276" t="str">
        <f t="shared" si="192"/>
        <v>0</v>
      </c>
      <c r="L6187" s="114">
        <f>IF(C6187&lt;$G$6,Lähteandmed!$E$45*1.2*1.005*($G$6-O6187),0)</f>
        <v>2.8040947200000024</v>
      </c>
      <c r="M6187" s="276" t="str">
        <f>IF(($G$4-Lähteandmed!$H$45*(Kraadpäevad!$G$4-Kraadpäevad!C6187))&gt;Lähteandmed!$I$45,($G$4-Lähteandmed!$H$45*(Kraadpäevad!$G$4-Kraadpäevad!C6187)),Lähteandmed!$I$45)</f>
        <v/>
      </c>
      <c r="N6187" s="114">
        <f>IFERROR(($G$4-M6187)/($G$4-C6187),Lähteandmed!$H$45)</f>
        <v>0</v>
      </c>
      <c r="O6187" s="276">
        <f t="shared" si="193"/>
        <v>16.399999999999999</v>
      </c>
      <c r="P6187" s="276">
        <f>IF(O6187&lt;($G$6-1),Lähteandmed!$E$45*1.2*1.005*(($G$6-1)-O6187),0)</f>
        <v>1.0515355200000025</v>
      </c>
    </row>
    <row r="6188" spans="2:16">
      <c r="B6188" s="113">
        <v>6184</v>
      </c>
      <c r="C6188" s="113">
        <v>16.100000000000001</v>
      </c>
      <c r="D6188" s="276" t="str">
        <f t="shared" si="192"/>
        <v>0</v>
      </c>
      <c r="L6188" s="114">
        <f>IF(C6188&lt;$G$6,Lähteandmed!$E$45*1.2*1.005*($G$6-O6188),0)</f>
        <v>3.3298624799999974</v>
      </c>
      <c r="M6188" s="276" t="str">
        <f>IF(($G$4-Lähteandmed!$H$45*(Kraadpäevad!$G$4-Kraadpäevad!C6188))&gt;Lähteandmed!$I$45,($G$4-Lähteandmed!$H$45*(Kraadpäevad!$G$4-Kraadpäevad!C6188)),Lähteandmed!$I$45)</f>
        <v/>
      </c>
      <c r="N6188" s="114">
        <f>IFERROR(($G$4-M6188)/($G$4-C6188),Lähteandmed!$H$45)</f>
        <v>0</v>
      </c>
      <c r="O6188" s="276">
        <f t="shared" si="193"/>
        <v>16.100000000000001</v>
      </c>
      <c r="P6188" s="276">
        <f>IF(O6188&lt;($G$6-1),Lähteandmed!$E$45*1.2*1.005*(($G$6-1)-O6188),0)</f>
        <v>1.5773032799999973</v>
      </c>
    </row>
    <row r="6189" spans="2:16">
      <c r="B6189" s="113">
        <v>6185</v>
      </c>
      <c r="C6189" s="113">
        <v>15.8</v>
      </c>
      <c r="D6189" s="276" t="str">
        <f t="shared" si="192"/>
        <v>0</v>
      </c>
      <c r="L6189" s="114">
        <f>IF(C6189&lt;$G$6,Lähteandmed!$E$45*1.2*1.005*($G$6-O6189),0)</f>
        <v>3.8556302399999987</v>
      </c>
      <c r="M6189" s="276" t="str">
        <f>IF(($G$4-Lähteandmed!$H$45*(Kraadpäevad!$G$4-Kraadpäevad!C6189))&gt;Lähteandmed!$I$45,($G$4-Lähteandmed!$H$45*(Kraadpäevad!$G$4-Kraadpäevad!C6189)),Lähteandmed!$I$45)</f>
        <v/>
      </c>
      <c r="N6189" s="114">
        <f>IFERROR(($G$4-M6189)/($G$4-C6189),Lähteandmed!$H$45)</f>
        <v>0</v>
      </c>
      <c r="O6189" s="276">
        <f t="shared" si="193"/>
        <v>15.8</v>
      </c>
      <c r="P6189" s="276">
        <f>IF(O6189&lt;($G$6-1),Lähteandmed!$E$45*1.2*1.005*(($G$6-1)-O6189),0)</f>
        <v>2.1030710399999988</v>
      </c>
    </row>
    <row r="6190" spans="2:16">
      <c r="B6190" s="113">
        <v>6186</v>
      </c>
      <c r="C6190" s="113">
        <v>15.5</v>
      </c>
      <c r="D6190" s="276" t="str">
        <f t="shared" si="192"/>
        <v>0</v>
      </c>
      <c r="L6190" s="114">
        <f>IF(C6190&lt;$G$6,Lähteandmed!$E$45*1.2*1.005*($G$6-O6190),0)</f>
        <v>4.3813979999999999</v>
      </c>
      <c r="M6190" s="276" t="str">
        <f>IF(($G$4-Lähteandmed!$H$45*(Kraadpäevad!$G$4-Kraadpäevad!C6190))&gt;Lähteandmed!$I$45,($G$4-Lähteandmed!$H$45*(Kraadpäevad!$G$4-Kraadpäevad!C6190)),Lähteandmed!$I$45)</f>
        <v/>
      </c>
      <c r="N6190" s="114">
        <f>IFERROR(($G$4-M6190)/($G$4-C6190),Lähteandmed!$H$45)</f>
        <v>0</v>
      </c>
      <c r="O6190" s="276">
        <f t="shared" si="193"/>
        <v>15.5</v>
      </c>
      <c r="P6190" s="276">
        <f>IF(O6190&lt;($G$6-1),Lähteandmed!$E$45*1.2*1.005*(($G$6-1)-O6190),0)</f>
        <v>2.6288387999999996</v>
      </c>
    </row>
    <row r="6191" spans="2:16">
      <c r="B6191" s="113">
        <v>6187</v>
      </c>
      <c r="C6191" s="113">
        <v>15.1</v>
      </c>
      <c r="D6191" s="276" t="str">
        <f t="shared" si="192"/>
        <v>0</v>
      </c>
      <c r="L6191" s="114">
        <f>IF(C6191&lt;$G$6,Lähteandmed!$E$45*1.2*1.005*($G$6-O6191),0)</f>
        <v>5.0824216800000004</v>
      </c>
      <c r="M6191" s="276" t="str">
        <f>IF(($G$4-Lähteandmed!$H$45*(Kraadpäevad!$G$4-Kraadpäevad!C6191))&gt;Lähteandmed!$I$45,($G$4-Lähteandmed!$H$45*(Kraadpäevad!$G$4-Kraadpäevad!C6191)),Lähteandmed!$I$45)</f>
        <v/>
      </c>
      <c r="N6191" s="114">
        <f>IFERROR(($G$4-M6191)/($G$4-C6191),Lähteandmed!$H$45)</f>
        <v>0</v>
      </c>
      <c r="O6191" s="276">
        <f t="shared" si="193"/>
        <v>15.1</v>
      </c>
      <c r="P6191" s="276">
        <f>IF(O6191&lt;($G$6-1),Lähteandmed!$E$45*1.2*1.005*(($G$6-1)-O6191),0)</f>
        <v>3.3298624800000005</v>
      </c>
    </row>
    <row r="6192" spans="2:16">
      <c r="B6192" s="113">
        <v>6188</v>
      </c>
      <c r="C6192" s="113">
        <v>14.6</v>
      </c>
      <c r="D6192" s="276" t="str">
        <f t="shared" si="192"/>
        <v>0</v>
      </c>
      <c r="L6192" s="114">
        <f>IF(C6192&lt;$G$6,Lähteandmed!$E$45*1.2*1.005*($G$6-O6192),0)</f>
        <v>5.9587012800000005</v>
      </c>
      <c r="M6192" s="276" t="str">
        <f>IF(($G$4-Lähteandmed!$H$45*(Kraadpäevad!$G$4-Kraadpäevad!C6192))&gt;Lähteandmed!$I$45,($G$4-Lähteandmed!$H$45*(Kraadpäevad!$G$4-Kraadpäevad!C6192)),Lähteandmed!$I$45)</f>
        <v/>
      </c>
      <c r="N6192" s="114">
        <f>IFERROR(($G$4-M6192)/($G$4-C6192),Lähteandmed!$H$45)</f>
        <v>0</v>
      </c>
      <c r="O6192" s="276">
        <f t="shared" si="193"/>
        <v>14.6</v>
      </c>
      <c r="P6192" s="276">
        <f>IF(O6192&lt;($G$6-1),Lähteandmed!$E$45*1.2*1.005*(($G$6-1)-O6192),0)</f>
        <v>4.2061420800000002</v>
      </c>
    </row>
    <row r="6193" spans="2:16">
      <c r="B6193" s="113">
        <v>6189</v>
      </c>
      <c r="C6193" s="113">
        <v>14.2</v>
      </c>
      <c r="D6193" s="276" t="str">
        <f t="shared" si="192"/>
        <v>0</v>
      </c>
      <c r="L6193" s="114">
        <f>IF(C6193&lt;$G$6,Lähteandmed!$E$45*1.2*1.005*($G$6-O6193),0)</f>
        <v>6.659724960000001</v>
      </c>
      <c r="M6193" s="276" t="str">
        <f>IF(($G$4-Lähteandmed!$H$45*(Kraadpäevad!$G$4-Kraadpäevad!C6193))&gt;Lähteandmed!$I$45,($G$4-Lähteandmed!$H$45*(Kraadpäevad!$G$4-Kraadpäevad!C6193)),Lähteandmed!$I$45)</f>
        <v/>
      </c>
      <c r="N6193" s="114">
        <f>IFERROR(($G$4-M6193)/($G$4-C6193),Lähteandmed!$H$45)</f>
        <v>0</v>
      </c>
      <c r="O6193" s="276">
        <f t="shared" si="193"/>
        <v>14.2</v>
      </c>
      <c r="P6193" s="276">
        <f>IF(O6193&lt;($G$6-1),Lähteandmed!$E$45*1.2*1.005*(($G$6-1)-O6193),0)</f>
        <v>4.9071657600000007</v>
      </c>
    </row>
    <row r="6194" spans="2:16">
      <c r="B6194" s="113">
        <v>6190</v>
      </c>
      <c r="C6194" s="113">
        <v>14.1</v>
      </c>
      <c r="D6194" s="276" t="str">
        <f t="shared" si="192"/>
        <v>0</v>
      </c>
      <c r="L6194" s="114">
        <f>IF(C6194&lt;$G$6,Lähteandmed!$E$45*1.2*1.005*($G$6-O6194),0)</f>
        <v>6.8349808799999998</v>
      </c>
      <c r="M6194" s="276" t="str">
        <f>IF(($G$4-Lähteandmed!$H$45*(Kraadpäevad!$G$4-Kraadpäevad!C6194))&gt;Lähteandmed!$I$45,($G$4-Lähteandmed!$H$45*(Kraadpäevad!$G$4-Kraadpäevad!C6194)),Lähteandmed!$I$45)</f>
        <v/>
      </c>
      <c r="N6194" s="114">
        <f>IFERROR(($G$4-M6194)/($G$4-C6194),Lähteandmed!$H$45)</f>
        <v>0</v>
      </c>
      <c r="O6194" s="276">
        <f t="shared" si="193"/>
        <v>14.1</v>
      </c>
      <c r="P6194" s="276">
        <f>IF(O6194&lt;($G$6-1),Lähteandmed!$E$45*1.2*1.005*(($G$6-1)-O6194),0)</f>
        <v>5.0824216800000004</v>
      </c>
    </row>
    <row r="6195" spans="2:16">
      <c r="B6195" s="113">
        <v>6191</v>
      </c>
      <c r="C6195" s="113">
        <v>13.9</v>
      </c>
      <c r="D6195" s="276" t="str">
        <f t="shared" si="192"/>
        <v>0</v>
      </c>
      <c r="L6195" s="114">
        <f>IF(C6195&lt;$G$6,Lähteandmed!$E$45*1.2*1.005*($G$6-O6195),0)</f>
        <v>7.1854927199999992</v>
      </c>
      <c r="M6195" s="276" t="str">
        <f>IF(($G$4-Lähteandmed!$H$45*(Kraadpäevad!$G$4-Kraadpäevad!C6195))&gt;Lähteandmed!$I$45,($G$4-Lähteandmed!$H$45*(Kraadpäevad!$G$4-Kraadpäevad!C6195)),Lähteandmed!$I$45)</f>
        <v/>
      </c>
      <c r="N6195" s="114">
        <f>IFERROR(($G$4-M6195)/($G$4-C6195),Lähteandmed!$H$45)</f>
        <v>0</v>
      </c>
      <c r="O6195" s="276">
        <f t="shared" si="193"/>
        <v>13.9</v>
      </c>
      <c r="P6195" s="276">
        <f>IF(O6195&lt;($G$6-1),Lähteandmed!$E$45*1.2*1.005*(($G$6-1)-O6195),0)</f>
        <v>5.4329335199999989</v>
      </c>
    </row>
    <row r="6196" spans="2:16">
      <c r="B6196" s="113">
        <v>6192</v>
      </c>
      <c r="C6196" s="113">
        <v>13.8</v>
      </c>
      <c r="D6196" s="276" t="str">
        <f t="shared" si="192"/>
        <v>0</v>
      </c>
      <c r="L6196" s="114">
        <f>IF(C6196&lt;$G$6,Lähteandmed!$E$45*1.2*1.005*($G$6-O6196),0)</f>
        <v>7.360748639999998</v>
      </c>
      <c r="M6196" s="276" t="str">
        <f>IF(($G$4-Lähteandmed!$H$45*(Kraadpäevad!$G$4-Kraadpäevad!C6196))&gt;Lähteandmed!$I$45,($G$4-Lähteandmed!$H$45*(Kraadpäevad!$G$4-Kraadpäevad!C6196)),Lähteandmed!$I$45)</f>
        <v/>
      </c>
      <c r="N6196" s="114">
        <f>IFERROR(($G$4-M6196)/($G$4-C6196),Lähteandmed!$H$45)</f>
        <v>0</v>
      </c>
      <c r="O6196" s="276">
        <f t="shared" si="193"/>
        <v>13.8</v>
      </c>
      <c r="P6196" s="276">
        <f>IF(O6196&lt;($G$6-1),Lähteandmed!$E$45*1.2*1.005*(($G$6-1)-O6196),0)</f>
        <v>5.6081894399999985</v>
      </c>
    </row>
    <row r="6197" spans="2:16">
      <c r="B6197" s="113">
        <v>6193</v>
      </c>
      <c r="C6197" s="113">
        <v>13.6</v>
      </c>
      <c r="D6197" s="276" t="str">
        <f t="shared" si="192"/>
        <v>0</v>
      </c>
      <c r="L6197" s="114">
        <f>IF(C6197&lt;$G$6,Lähteandmed!$E$45*1.2*1.005*($G$6-O6197),0)</f>
        <v>7.71126048</v>
      </c>
      <c r="M6197" s="276" t="str">
        <f>IF(($G$4-Lähteandmed!$H$45*(Kraadpäevad!$G$4-Kraadpäevad!C6197))&gt;Lähteandmed!$I$45,($G$4-Lähteandmed!$H$45*(Kraadpäevad!$G$4-Kraadpäevad!C6197)),Lähteandmed!$I$45)</f>
        <v/>
      </c>
      <c r="N6197" s="114">
        <f>IFERROR(($G$4-M6197)/($G$4-C6197),Lähteandmed!$H$45)</f>
        <v>0</v>
      </c>
      <c r="O6197" s="276">
        <f t="shared" si="193"/>
        <v>13.6</v>
      </c>
      <c r="P6197" s="276">
        <f>IF(O6197&lt;($G$6-1),Lähteandmed!$E$45*1.2*1.005*(($G$6-1)-O6197),0)</f>
        <v>5.9587012800000005</v>
      </c>
    </row>
    <row r="6198" spans="2:16">
      <c r="B6198" s="113">
        <v>6194</v>
      </c>
      <c r="C6198" s="113">
        <v>13.3</v>
      </c>
      <c r="D6198" s="276" t="str">
        <f t="shared" si="192"/>
        <v>0</v>
      </c>
      <c r="L6198" s="114">
        <f>IF(C6198&lt;$G$6,Lähteandmed!$E$45*1.2*1.005*($G$6-O6198),0)</f>
        <v>8.237028239999999</v>
      </c>
      <c r="M6198" s="276" t="str">
        <f>IF(($G$4-Lähteandmed!$H$45*(Kraadpäevad!$G$4-Kraadpäevad!C6198))&gt;Lähteandmed!$I$45,($G$4-Lähteandmed!$H$45*(Kraadpäevad!$G$4-Kraadpäevad!C6198)),Lähteandmed!$I$45)</f>
        <v/>
      </c>
      <c r="N6198" s="114">
        <f>IFERROR(($G$4-M6198)/($G$4-C6198),Lähteandmed!$H$45)</f>
        <v>0</v>
      </c>
      <c r="O6198" s="276">
        <f t="shared" si="193"/>
        <v>13.3</v>
      </c>
      <c r="P6198" s="276">
        <f>IF(O6198&lt;($G$6-1),Lähteandmed!$E$45*1.2*1.005*(($G$6-1)-O6198),0)</f>
        <v>6.4844690399999987</v>
      </c>
    </row>
    <row r="6199" spans="2:16">
      <c r="B6199" s="113">
        <v>6195</v>
      </c>
      <c r="C6199" s="113">
        <v>13.1</v>
      </c>
      <c r="D6199" s="276" t="str">
        <f t="shared" si="192"/>
        <v>0</v>
      </c>
      <c r="L6199" s="114">
        <f>IF(C6199&lt;$G$6,Lähteandmed!$E$45*1.2*1.005*($G$6-O6199),0)</f>
        <v>8.5875400800000001</v>
      </c>
      <c r="M6199" s="276" t="str">
        <f>IF(($G$4-Lähteandmed!$H$45*(Kraadpäevad!$G$4-Kraadpäevad!C6199))&gt;Lähteandmed!$I$45,($G$4-Lähteandmed!$H$45*(Kraadpäevad!$G$4-Kraadpäevad!C6199)),Lähteandmed!$I$45)</f>
        <v/>
      </c>
      <c r="N6199" s="114">
        <f>IFERROR(($G$4-M6199)/($G$4-C6199),Lähteandmed!$H$45)</f>
        <v>0</v>
      </c>
      <c r="O6199" s="276">
        <f t="shared" si="193"/>
        <v>13.1</v>
      </c>
      <c r="P6199" s="276">
        <f>IF(O6199&lt;($G$6-1),Lähteandmed!$E$45*1.2*1.005*(($G$6-1)-O6199),0)</f>
        <v>6.8349808799999998</v>
      </c>
    </row>
    <row r="6200" spans="2:16">
      <c r="B6200" s="113">
        <v>6196</v>
      </c>
      <c r="C6200" s="113">
        <v>12.6</v>
      </c>
      <c r="D6200" s="276" t="str">
        <f t="shared" si="192"/>
        <v>0</v>
      </c>
      <c r="L6200" s="114">
        <f>IF(C6200&lt;$G$6,Lähteandmed!$E$45*1.2*1.005*($G$6-O6200),0)</f>
        <v>9.4638196800000003</v>
      </c>
      <c r="M6200" s="276" t="str">
        <f>IF(($G$4-Lähteandmed!$H$45*(Kraadpäevad!$G$4-Kraadpäevad!C6200))&gt;Lähteandmed!$I$45,($G$4-Lähteandmed!$H$45*(Kraadpäevad!$G$4-Kraadpäevad!C6200)),Lähteandmed!$I$45)</f>
        <v/>
      </c>
      <c r="N6200" s="114">
        <f>IFERROR(($G$4-M6200)/($G$4-C6200),Lähteandmed!$H$45)</f>
        <v>0</v>
      </c>
      <c r="O6200" s="276">
        <f t="shared" si="193"/>
        <v>12.6</v>
      </c>
      <c r="P6200" s="276">
        <f>IF(O6200&lt;($G$6-1),Lähteandmed!$E$45*1.2*1.005*(($G$6-1)-O6200),0)</f>
        <v>7.71126048</v>
      </c>
    </row>
    <row r="6201" spans="2:16">
      <c r="B6201" s="113">
        <v>6197</v>
      </c>
      <c r="C6201" s="113">
        <v>12.1</v>
      </c>
      <c r="D6201" s="276" t="str">
        <f t="shared" si="192"/>
        <v>0</v>
      </c>
      <c r="L6201" s="114">
        <f>IF(C6201&lt;$G$6,Lähteandmed!$E$45*1.2*1.005*($G$6-O6201),0)</f>
        <v>10.34009928</v>
      </c>
      <c r="M6201" s="276" t="str">
        <f>IF(($G$4-Lähteandmed!$H$45*(Kraadpäevad!$G$4-Kraadpäevad!C6201))&gt;Lähteandmed!$I$45,($G$4-Lähteandmed!$H$45*(Kraadpäevad!$G$4-Kraadpäevad!C6201)),Lähteandmed!$I$45)</f>
        <v/>
      </c>
      <c r="N6201" s="114">
        <f>IFERROR(($G$4-M6201)/($G$4-C6201),Lähteandmed!$H$45)</f>
        <v>0</v>
      </c>
      <c r="O6201" s="276">
        <f t="shared" si="193"/>
        <v>12.1</v>
      </c>
      <c r="P6201" s="276">
        <f>IF(O6201&lt;($G$6-1),Lähteandmed!$E$45*1.2*1.005*(($G$6-1)-O6201),0)</f>
        <v>8.5875400800000001</v>
      </c>
    </row>
    <row r="6202" spans="2:16">
      <c r="B6202" s="113">
        <v>6198</v>
      </c>
      <c r="C6202" s="113">
        <v>11.6</v>
      </c>
      <c r="D6202" s="276" t="str">
        <f t="shared" si="192"/>
        <v>0</v>
      </c>
      <c r="L6202" s="114">
        <f>IF(C6202&lt;$G$6,Lähteandmed!$E$45*1.2*1.005*($G$6-O6202),0)</f>
        <v>11.216378880000001</v>
      </c>
      <c r="M6202" s="276" t="str">
        <f>IF(($G$4-Lähteandmed!$H$45*(Kraadpäevad!$G$4-Kraadpäevad!C6202))&gt;Lähteandmed!$I$45,($G$4-Lähteandmed!$H$45*(Kraadpäevad!$G$4-Kraadpäevad!C6202)),Lähteandmed!$I$45)</f>
        <v/>
      </c>
      <c r="N6202" s="114">
        <f>IFERROR(($G$4-M6202)/($G$4-C6202),Lähteandmed!$H$45)</f>
        <v>0</v>
      </c>
      <c r="O6202" s="276">
        <f t="shared" si="193"/>
        <v>11.6</v>
      </c>
      <c r="P6202" s="276">
        <f>IF(O6202&lt;($G$6-1),Lähteandmed!$E$45*1.2*1.005*(($G$6-1)-O6202),0)</f>
        <v>9.4638196800000003</v>
      </c>
    </row>
    <row r="6203" spans="2:16">
      <c r="B6203" s="113">
        <v>6199</v>
      </c>
      <c r="C6203" s="113">
        <v>12</v>
      </c>
      <c r="D6203" s="276" t="str">
        <f t="shared" si="192"/>
        <v>0</v>
      </c>
      <c r="L6203" s="114">
        <f>IF(C6203&lt;$G$6,Lähteandmed!$E$45*1.2*1.005*($G$6-O6203),0)</f>
        <v>10.515355199999998</v>
      </c>
      <c r="M6203" s="276" t="str">
        <f>IF(($G$4-Lähteandmed!$H$45*(Kraadpäevad!$G$4-Kraadpäevad!C6203))&gt;Lähteandmed!$I$45,($G$4-Lähteandmed!$H$45*(Kraadpäevad!$G$4-Kraadpäevad!C6203)),Lähteandmed!$I$45)</f>
        <v/>
      </c>
      <c r="N6203" s="114">
        <f>IFERROR(($G$4-M6203)/($G$4-C6203),Lähteandmed!$H$45)</f>
        <v>0</v>
      </c>
      <c r="O6203" s="276">
        <f t="shared" si="193"/>
        <v>12</v>
      </c>
      <c r="P6203" s="276">
        <f>IF(O6203&lt;($G$6-1),Lähteandmed!$E$45*1.2*1.005*(($G$6-1)-O6203),0)</f>
        <v>8.7627959999999998</v>
      </c>
    </row>
    <row r="6204" spans="2:16">
      <c r="B6204" s="113">
        <v>6200</v>
      </c>
      <c r="C6204" s="113">
        <v>12.5</v>
      </c>
      <c r="D6204" s="276" t="str">
        <f t="shared" si="192"/>
        <v>0</v>
      </c>
      <c r="L6204" s="114">
        <f>IF(C6204&lt;$G$6,Lähteandmed!$E$45*1.2*1.005*($G$6-O6204),0)</f>
        <v>9.6390756</v>
      </c>
      <c r="M6204" s="276" t="str">
        <f>IF(($G$4-Lähteandmed!$H$45*(Kraadpäevad!$G$4-Kraadpäevad!C6204))&gt;Lähteandmed!$I$45,($G$4-Lähteandmed!$H$45*(Kraadpäevad!$G$4-Kraadpäevad!C6204)),Lähteandmed!$I$45)</f>
        <v/>
      </c>
      <c r="N6204" s="114">
        <f>IFERROR(($G$4-M6204)/($G$4-C6204),Lähteandmed!$H$45)</f>
        <v>0</v>
      </c>
      <c r="O6204" s="276">
        <f t="shared" si="193"/>
        <v>12.5</v>
      </c>
      <c r="P6204" s="276">
        <f>IF(O6204&lt;($G$6-1),Lähteandmed!$E$45*1.2*1.005*(($G$6-1)-O6204),0)</f>
        <v>7.8865163999999996</v>
      </c>
    </row>
    <row r="6205" spans="2:16">
      <c r="B6205" s="113">
        <v>6201</v>
      </c>
      <c r="C6205" s="113">
        <v>12.9</v>
      </c>
      <c r="D6205" s="276" t="str">
        <f t="shared" si="192"/>
        <v>0</v>
      </c>
      <c r="L6205" s="114">
        <f>IF(C6205&lt;$G$6,Lähteandmed!$E$45*1.2*1.005*($G$6-O6205),0)</f>
        <v>8.9380519199999995</v>
      </c>
      <c r="M6205" s="276" t="str">
        <f>IF(($G$4-Lähteandmed!$H$45*(Kraadpäevad!$G$4-Kraadpäevad!C6205))&gt;Lähteandmed!$I$45,($G$4-Lähteandmed!$H$45*(Kraadpäevad!$G$4-Kraadpäevad!C6205)),Lähteandmed!$I$45)</f>
        <v/>
      </c>
      <c r="N6205" s="114">
        <f>IFERROR(($G$4-M6205)/($G$4-C6205),Lähteandmed!$H$45)</f>
        <v>0</v>
      </c>
      <c r="O6205" s="276">
        <f t="shared" si="193"/>
        <v>12.9</v>
      </c>
      <c r="P6205" s="276">
        <f>IF(O6205&lt;($G$6-1),Lähteandmed!$E$45*1.2*1.005*(($G$6-1)-O6205),0)</f>
        <v>7.1854927199999992</v>
      </c>
    </row>
    <row r="6206" spans="2:16">
      <c r="B6206" s="113">
        <v>6202</v>
      </c>
      <c r="C6206" s="113">
        <v>13.1</v>
      </c>
      <c r="D6206" s="276" t="str">
        <f t="shared" si="192"/>
        <v>0</v>
      </c>
      <c r="L6206" s="114">
        <f>IF(C6206&lt;$G$6,Lähteandmed!$E$45*1.2*1.005*($G$6-O6206),0)</f>
        <v>8.5875400800000001</v>
      </c>
      <c r="M6206" s="276" t="str">
        <f>IF(($G$4-Lähteandmed!$H$45*(Kraadpäevad!$G$4-Kraadpäevad!C6206))&gt;Lähteandmed!$I$45,($G$4-Lähteandmed!$H$45*(Kraadpäevad!$G$4-Kraadpäevad!C6206)),Lähteandmed!$I$45)</f>
        <v/>
      </c>
      <c r="N6206" s="114">
        <f>IFERROR(($G$4-M6206)/($G$4-C6206),Lähteandmed!$H$45)</f>
        <v>0</v>
      </c>
      <c r="O6206" s="276">
        <f t="shared" si="193"/>
        <v>13.1</v>
      </c>
      <c r="P6206" s="276">
        <f>IF(O6206&lt;($G$6-1),Lähteandmed!$E$45*1.2*1.005*(($G$6-1)-O6206),0)</f>
        <v>6.8349808799999998</v>
      </c>
    </row>
    <row r="6207" spans="2:16">
      <c r="B6207" s="113">
        <v>6203</v>
      </c>
      <c r="C6207" s="113">
        <v>13.4</v>
      </c>
      <c r="D6207" s="276" t="str">
        <f t="shared" si="192"/>
        <v>0</v>
      </c>
      <c r="L6207" s="114">
        <f>IF(C6207&lt;$G$6,Lähteandmed!$E$45*1.2*1.005*($G$6-O6207),0)</f>
        <v>8.0617723199999993</v>
      </c>
      <c r="M6207" s="276" t="str">
        <f>IF(($G$4-Lähteandmed!$H$45*(Kraadpäevad!$G$4-Kraadpäevad!C6207))&gt;Lähteandmed!$I$45,($G$4-Lähteandmed!$H$45*(Kraadpäevad!$G$4-Kraadpäevad!C6207)),Lähteandmed!$I$45)</f>
        <v/>
      </c>
      <c r="N6207" s="114">
        <f>IFERROR(($G$4-M6207)/($G$4-C6207),Lähteandmed!$H$45)</f>
        <v>0</v>
      </c>
      <c r="O6207" s="276">
        <f t="shared" si="193"/>
        <v>13.4</v>
      </c>
      <c r="P6207" s="276">
        <f>IF(O6207&lt;($G$6-1),Lähteandmed!$E$45*1.2*1.005*(($G$6-1)-O6207),0)</f>
        <v>6.309213119999999</v>
      </c>
    </row>
    <row r="6208" spans="2:16">
      <c r="B6208" s="113">
        <v>6204</v>
      </c>
      <c r="C6208" s="113">
        <v>13.6</v>
      </c>
      <c r="D6208" s="276" t="str">
        <f t="shared" si="192"/>
        <v>0</v>
      </c>
      <c r="L6208" s="114">
        <f>IF(C6208&lt;$G$6,Lähteandmed!$E$45*1.2*1.005*($G$6-O6208),0)</f>
        <v>7.71126048</v>
      </c>
      <c r="M6208" s="276" t="str">
        <f>IF(($G$4-Lähteandmed!$H$45*(Kraadpäevad!$G$4-Kraadpäevad!C6208))&gt;Lähteandmed!$I$45,($G$4-Lähteandmed!$H$45*(Kraadpäevad!$G$4-Kraadpäevad!C6208)),Lähteandmed!$I$45)</f>
        <v/>
      </c>
      <c r="N6208" s="114">
        <f>IFERROR(($G$4-M6208)/($G$4-C6208),Lähteandmed!$H$45)</f>
        <v>0</v>
      </c>
      <c r="O6208" s="276">
        <f t="shared" si="193"/>
        <v>13.6</v>
      </c>
      <c r="P6208" s="276">
        <f>IF(O6208&lt;($G$6-1),Lähteandmed!$E$45*1.2*1.005*(($G$6-1)-O6208),0)</f>
        <v>5.9587012800000005</v>
      </c>
    </row>
    <row r="6209" spans="2:16">
      <c r="B6209" s="113">
        <v>6205</v>
      </c>
      <c r="C6209" s="113">
        <v>14</v>
      </c>
      <c r="D6209" s="276" t="str">
        <f t="shared" si="192"/>
        <v>0</v>
      </c>
      <c r="L6209" s="114">
        <f>IF(C6209&lt;$G$6,Lähteandmed!$E$45*1.2*1.005*($G$6-O6209),0)</f>
        <v>7.0102367999999995</v>
      </c>
      <c r="M6209" s="276" t="str">
        <f>IF(($G$4-Lähteandmed!$H$45*(Kraadpäevad!$G$4-Kraadpäevad!C6209))&gt;Lähteandmed!$I$45,($G$4-Lähteandmed!$H$45*(Kraadpäevad!$G$4-Kraadpäevad!C6209)),Lähteandmed!$I$45)</f>
        <v/>
      </c>
      <c r="N6209" s="114">
        <f>IFERROR(($G$4-M6209)/($G$4-C6209),Lähteandmed!$H$45)</f>
        <v>0</v>
      </c>
      <c r="O6209" s="276">
        <f t="shared" si="193"/>
        <v>14</v>
      </c>
      <c r="P6209" s="276">
        <f>IF(O6209&lt;($G$6-1),Lähteandmed!$E$45*1.2*1.005*(($G$6-1)-O6209),0)</f>
        <v>5.2576775999999992</v>
      </c>
    </row>
    <row r="6210" spans="2:16">
      <c r="B6210" s="113">
        <v>6206</v>
      </c>
      <c r="C6210" s="113">
        <v>14.4</v>
      </c>
      <c r="D6210" s="276" t="str">
        <f t="shared" si="192"/>
        <v>0</v>
      </c>
      <c r="L6210" s="114">
        <f>IF(C6210&lt;$G$6,Lähteandmed!$E$45*1.2*1.005*($G$6-O6210),0)</f>
        <v>6.309213119999999</v>
      </c>
      <c r="M6210" s="276" t="str">
        <f>IF(($G$4-Lähteandmed!$H$45*(Kraadpäevad!$G$4-Kraadpäevad!C6210))&gt;Lähteandmed!$I$45,($G$4-Lähteandmed!$H$45*(Kraadpäevad!$G$4-Kraadpäevad!C6210)),Lähteandmed!$I$45)</f>
        <v/>
      </c>
      <c r="N6210" s="114">
        <f>IFERROR(($G$4-M6210)/($G$4-C6210),Lähteandmed!$H$45)</f>
        <v>0</v>
      </c>
      <c r="O6210" s="276">
        <f t="shared" si="193"/>
        <v>14.4</v>
      </c>
      <c r="P6210" s="276">
        <f>IF(O6210&lt;($G$6-1),Lähteandmed!$E$45*1.2*1.005*(($G$6-1)-O6210),0)</f>
        <v>4.5566539199999987</v>
      </c>
    </row>
    <row r="6211" spans="2:16">
      <c r="B6211" s="113">
        <v>6207</v>
      </c>
      <c r="C6211" s="113">
        <v>14.8</v>
      </c>
      <c r="D6211" s="276" t="str">
        <f t="shared" si="192"/>
        <v>0</v>
      </c>
      <c r="L6211" s="114">
        <f>IF(C6211&lt;$G$6,Lähteandmed!$E$45*1.2*1.005*($G$6-O6211),0)</f>
        <v>5.6081894399999985</v>
      </c>
      <c r="M6211" s="276" t="str">
        <f>IF(($G$4-Lähteandmed!$H$45*(Kraadpäevad!$G$4-Kraadpäevad!C6211))&gt;Lähteandmed!$I$45,($G$4-Lähteandmed!$H$45*(Kraadpäevad!$G$4-Kraadpäevad!C6211)),Lähteandmed!$I$45)</f>
        <v/>
      </c>
      <c r="N6211" s="114">
        <f>IFERROR(($G$4-M6211)/($G$4-C6211),Lähteandmed!$H$45)</f>
        <v>0</v>
      </c>
      <c r="O6211" s="276">
        <f t="shared" si="193"/>
        <v>14.8</v>
      </c>
      <c r="P6211" s="276">
        <f>IF(O6211&lt;($G$6-1),Lähteandmed!$E$45*1.2*1.005*(($G$6-1)-O6211),0)</f>
        <v>3.8556302399999987</v>
      </c>
    </row>
    <row r="6212" spans="2:16">
      <c r="B6212" s="113">
        <v>6208</v>
      </c>
      <c r="C6212" s="113">
        <v>15.1</v>
      </c>
      <c r="D6212" s="276" t="str">
        <f t="shared" ref="D6212:D6275" si="194">IFERROR(IF($G$5-C6212&gt;0,$G$5-C6212,"0"),0)</f>
        <v>0</v>
      </c>
      <c r="L6212" s="114">
        <f>IF(C6212&lt;$G$6,Lähteandmed!$E$45*1.2*1.005*($G$6-O6212),0)</f>
        <v>5.0824216800000004</v>
      </c>
      <c r="M6212" s="276" t="str">
        <f>IF(($G$4-Lähteandmed!$H$45*(Kraadpäevad!$G$4-Kraadpäevad!C6212))&gt;Lähteandmed!$I$45,($G$4-Lähteandmed!$H$45*(Kraadpäevad!$G$4-Kraadpäevad!C6212)),Lähteandmed!$I$45)</f>
        <v/>
      </c>
      <c r="N6212" s="114">
        <f>IFERROR(($G$4-M6212)/($G$4-C6212),Lähteandmed!$H$45)</f>
        <v>0</v>
      </c>
      <c r="O6212" s="276">
        <f t="shared" ref="O6212:O6275" si="195">N6212*($G$4-C6212)+C6212</f>
        <v>15.1</v>
      </c>
      <c r="P6212" s="276">
        <f>IF(O6212&lt;($G$6-1),Lähteandmed!$E$45*1.2*1.005*(($G$6-1)-O6212),0)</f>
        <v>3.3298624800000005</v>
      </c>
    </row>
    <row r="6213" spans="2:16">
      <c r="B6213" s="113">
        <v>6209</v>
      </c>
      <c r="C6213" s="113">
        <v>15.5</v>
      </c>
      <c r="D6213" s="276" t="str">
        <f t="shared" si="194"/>
        <v>0</v>
      </c>
      <c r="L6213" s="114">
        <f>IF(C6213&lt;$G$6,Lähteandmed!$E$45*1.2*1.005*($G$6-O6213),0)</f>
        <v>4.3813979999999999</v>
      </c>
      <c r="M6213" s="276" t="str">
        <f>IF(($G$4-Lähteandmed!$H$45*(Kraadpäevad!$G$4-Kraadpäevad!C6213))&gt;Lähteandmed!$I$45,($G$4-Lähteandmed!$H$45*(Kraadpäevad!$G$4-Kraadpäevad!C6213)),Lähteandmed!$I$45)</f>
        <v/>
      </c>
      <c r="N6213" s="114">
        <f>IFERROR(($G$4-M6213)/($G$4-C6213),Lähteandmed!$H$45)</f>
        <v>0</v>
      </c>
      <c r="O6213" s="276">
        <f t="shared" si="195"/>
        <v>15.5</v>
      </c>
      <c r="P6213" s="276">
        <f>IF(O6213&lt;($G$6-1),Lähteandmed!$E$45*1.2*1.005*(($G$6-1)-O6213),0)</f>
        <v>2.6288387999999996</v>
      </c>
    </row>
    <row r="6214" spans="2:16">
      <c r="B6214" s="113">
        <v>6210</v>
      </c>
      <c r="C6214" s="113">
        <v>15.8</v>
      </c>
      <c r="D6214" s="276" t="str">
        <f t="shared" si="194"/>
        <v>0</v>
      </c>
      <c r="L6214" s="114">
        <f>IF(C6214&lt;$G$6,Lähteandmed!$E$45*1.2*1.005*($G$6-O6214),0)</f>
        <v>3.8556302399999987</v>
      </c>
      <c r="M6214" s="276" t="str">
        <f>IF(($G$4-Lähteandmed!$H$45*(Kraadpäevad!$G$4-Kraadpäevad!C6214))&gt;Lähteandmed!$I$45,($G$4-Lähteandmed!$H$45*(Kraadpäevad!$G$4-Kraadpäevad!C6214)),Lähteandmed!$I$45)</f>
        <v/>
      </c>
      <c r="N6214" s="114">
        <f>IFERROR(($G$4-M6214)/($G$4-C6214),Lähteandmed!$H$45)</f>
        <v>0</v>
      </c>
      <c r="O6214" s="276">
        <f t="shared" si="195"/>
        <v>15.8</v>
      </c>
      <c r="P6214" s="276">
        <f>IF(O6214&lt;($G$6-1),Lähteandmed!$E$45*1.2*1.005*(($G$6-1)-O6214),0)</f>
        <v>2.1030710399999988</v>
      </c>
    </row>
    <row r="6215" spans="2:16">
      <c r="B6215" s="113">
        <v>6211</v>
      </c>
      <c r="C6215" s="113">
        <v>14.9</v>
      </c>
      <c r="D6215" s="276" t="str">
        <f t="shared" si="194"/>
        <v>0</v>
      </c>
      <c r="L6215" s="114">
        <f>IF(C6215&lt;$G$6,Lähteandmed!$E$45*1.2*1.005*($G$6-O6215),0)</f>
        <v>5.4329335199999989</v>
      </c>
      <c r="M6215" s="276" t="str">
        <f>IF(($G$4-Lähteandmed!$H$45*(Kraadpäevad!$G$4-Kraadpäevad!C6215))&gt;Lähteandmed!$I$45,($G$4-Lähteandmed!$H$45*(Kraadpäevad!$G$4-Kraadpäevad!C6215)),Lähteandmed!$I$45)</f>
        <v/>
      </c>
      <c r="N6215" s="114">
        <f>IFERROR(($G$4-M6215)/($G$4-C6215),Lähteandmed!$H$45)</f>
        <v>0</v>
      </c>
      <c r="O6215" s="276">
        <f t="shared" si="195"/>
        <v>14.9</v>
      </c>
      <c r="P6215" s="276">
        <f>IF(O6215&lt;($G$6-1),Lähteandmed!$E$45*1.2*1.005*(($G$6-1)-O6215),0)</f>
        <v>3.680374319999999</v>
      </c>
    </row>
    <row r="6216" spans="2:16">
      <c r="B6216" s="113">
        <v>6212</v>
      </c>
      <c r="C6216" s="113">
        <v>14.1</v>
      </c>
      <c r="D6216" s="276" t="str">
        <f t="shared" si="194"/>
        <v>0</v>
      </c>
      <c r="L6216" s="114">
        <f>IF(C6216&lt;$G$6,Lähteandmed!$E$45*1.2*1.005*($G$6-O6216),0)</f>
        <v>6.8349808799999998</v>
      </c>
      <c r="M6216" s="276" t="str">
        <f>IF(($G$4-Lähteandmed!$H$45*(Kraadpäevad!$G$4-Kraadpäevad!C6216))&gt;Lähteandmed!$I$45,($G$4-Lähteandmed!$H$45*(Kraadpäevad!$G$4-Kraadpäevad!C6216)),Lähteandmed!$I$45)</f>
        <v/>
      </c>
      <c r="N6216" s="114">
        <f>IFERROR(($G$4-M6216)/($G$4-C6216),Lähteandmed!$H$45)</f>
        <v>0</v>
      </c>
      <c r="O6216" s="276">
        <f t="shared" si="195"/>
        <v>14.1</v>
      </c>
      <c r="P6216" s="276">
        <f>IF(O6216&lt;($G$6-1),Lähteandmed!$E$45*1.2*1.005*(($G$6-1)-O6216),0)</f>
        <v>5.0824216800000004</v>
      </c>
    </row>
    <row r="6217" spans="2:16">
      <c r="B6217" s="113">
        <v>6213</v>
      </c>
      <c r="C6217" s="113">
        <v>13.2</v>
      </c>
      <c r="D6217" s="276" t="str">
        <f t="shared" si="194"/>
        <v>0</v>
      </c>
      <c r="L6217" s="114">
        <f>IF(C6217&lt;$G$6,Lähteandmed!$E$45*1.2*1.005*($G$6-O6217),0)</f>
        <v>8.4122841600000005</v>
      </c>
      <c r="M6217" s="276" t="str">
        <f>IF(($G$4-Lähteandmed!$H$45*(Kraadpäevad!$G$4-Kraadpäevad!C6217))&gt;Lähteandmed!$I$45,($G$4-Lähteandmed!$H$45*(Kraadpäevad!$G$4-Kraadpäevad!C6217)),Lähteandmed!$I$45)</f>
        <v/>
      </c>
      <c r="N6217" s="114">
        <f>IFERROR(($G$4-M6217)/($G$4-C6217),Lähteandmed!$H$45)</f>
        <v>0</v>
      </c>
      <c r="O6217" s="276">
        <f t="shared" si="195"/>
        <v>13.2</v>
      </c>
      <c r="P6217" s="276">
        <f>IF(O6217&lt;($G$6-1),Lähteandmed!$E$45*1.2*1.005*(($G$6-1)-O6217),0)</f>
        <v>6.659724960000001</v>
      </c>
    </row>
    <row r="6218" spans="2:16">
      <c r="B6218" s="113">
        <v>6214</v>
      </c>
      <c r="C6218" s="113">
        <v>11.9</v>
      </c>
      <c r="D6218" s="276" t="str">
        <f t="shared" si="194"/>
        <v>0</v>
      </c>
      <c r="L6218" s="114">
        <f>IF(C6218&lt;$G$6,Lähteandmed!$E$45*1.2*1.005*($G$6-O6218),0)</f>
        <v>10.690611119999998</v>
      </c>
      <c r="M6218" s="276" t="str">
        <f>IF(($G$4-Lähteandmed!$H$45*(Kraadpäevad!$G$4-Kraadpäevad!C6218))&gt;Lähteandmed!$I$45,($G$4-Lähteandmed!$H$45*(Kraadpäevad!$G$4-Kraadpäevad!C6218)),Lähteandmed!$I$45)</f>
        <v/>
      </c>
      <c r="N6218" s="114">
        <f>IFERROR(($G$4-M6218)/($G$4-C6218),Lähteandmed!$H$45)</f>
        <v>0</v>
      </c>
      <c r="O6218" s="276">
        <f t="shared" si="195"/>
        <v>11.9</v>
      </c>
      <c r="P6218" s="276">
        <f>IF(O6218&lt;($G$6-1),Lähteandmed!$E$45*1.2*1.005*(($G$6-1)-O6218),0)</f>
        <v>8.9380519199999995</v>
      </c>
    </row>
    <row r="6219" spans="2:16">
      <c r="B6219" s="113">
        <v>6215</v>
      </c>
      <c r="C6219" s="113">
        <v>10.7</v>
      </c>
      <c r="D6219" s="276" t="str">
        <f t="shared" si="194"/>
        <v>0</v>
      </c>
      <c r="L6219" s="114">
        <f>IF(C6219&lt;$G$6,Lähteandmed!$E$45*1.2*1.005*($G$6-O6219),0)</f>
        <v>12.793682159999999</v>
      </c>
      <c r="M6219" s="276" t="str">
        <f>IF(($G$4-Lähteandmed!$H$45*(Kraadpäevad!$G$4-Kraadpäevad!C6219))&gt;Lähteandmed!$I$45,($G$4-Lähteandmed!$H$45*(Kraadpäevad!$G$4-Kraadpäevad!C6219)),Lähteandmed!$I$45)</f>
        <v/>
      </c>
      <c r="N6219" s="114">
        <f>IFERROR(($G$4-M6219)/($G$4-C6219),Lähteandmed!$H$45)</f>
        <v>0</v>
      </c>
      <c r="O6219" s="276">
        <f t="shared" si="195"/>
        <v>10.7</v>
      </c>
      <c r="P6219" s="276">
        <f>IF(O6219&lt;($G$6-1),Lähteandmed!$E$45*1.2*1.005*(($G$6-1)-O6219),0)</f>
        <v>11.041122960000001</v>
      </c>
    </row>
    <row r="6220" spans="2:16">
      <c r="B6220" s="113">
        <v>6216</v>
      </c>
      <c r="C6220" s="113">
        <v>9.4</v>
      </c>
      <c r="D6220" s="276">
        <f t="shared" si="194"/>
        <v>0.58879749586557928</v>
      </c>
      <c r="L6220" s="114">
        <f>IF(C6220&lt;$G$6,Lähteandmed!$E$45*1.2*1.005*($G$6-O6220),0)</f>
        <v>15.072009119999999</v>
      </c>
      <c r="M6220" s="276" t="str">
        <f>IF(($G$4-Lähteandmed!$H$45*(Kraadpäevad!$G$4-Kraadpäevad!C6220))&gt;Lähteandmed!$I$45,($G$4-Lähteandmed!$H$45*(Kraadpäevad!$G$4-Kraadpäevad!C6220)),Lähteandmed!$I$45)</f>
        <v/>
      </c>
      <c r="N6220" s="114">
        <f>IFERROR(($G$4-M6220)/($G$4-C6220),Lähteandmed!$H$45)</f>
        <v>0</v>
      </c>
      <c r="O6220" s="276">
        <f t="shared" si="195"/>
        <v>9.4</v>
      </c>
      <c r="P6220" s="276">
        <f>IF(O6220&lt;($G$6-1),Lähteandmed!$E$45*1.2*1.005*(($G$6-1)-O6220),0)</f>
        <v>13.319449919999998</v>
      </c>
    </row>
    <row r="6221" spans="2:16">
      <c r="B6221" s="113">
        <v>6217</v>
      </c>
      <c r="C6221" s="113">
        <v>8.9</v>
      </c>
      <c r="D6221" s="276">
        <f t="shared" si="194"/>
        <v>1.0887974958655793</v>
      </c>
      <c r="L6221" s="114">
        <f>IF(C6221&lt;$G$6,Lähteandmed!$E$45*1.2*1.005*($G$6-O6221),0)</f>
        <v>15.948288719999999</v>
      </c>
      <c r="M6221" s="276" t="str">
        <f>IF(($G$4-Lähteandmed!$H$45*(Kraadpäevad!$G$4-Kraadpäevad!C6221))&gt;Lähteandmed!$I$45,($G$4-Lähteandmed!$H$45*(Kraadpäevad!$G$4-Kraadpäevad!C6221)),Lähteandmed!$I$45)</f>
        <v/>
      </c>
      <c r="N6221" s="114">
        <f>IFERROR(($G$4-M6221)/($G$4-C6221),Lähteandmed!$H$45)</f>
        <v>0</v>
      </c>
      <c r="O6221" s="276">
        <f t="shared" si="195"/>
        <v>8.9</v>
      </c>
      <c r="P6221" s="276">
        <f>IF(O6221&lt;($G$6-1),Lähteandmed!$E$45*1.2*1.005*(($G$6-1)-O6221),0)</f>
        <v>14.195729519999999</v>
      </c>
    </row>
    <row r="6222" spans="2:16">
      <c r="B6222" s="113">
        <v>6218</v>
      </c>
      <c r="C6222" s="113">
        <v>8.3000000000000007</v>
      </c>
      <c r="D6222" s="276">
        <f t="shared" si="194"/>
        <v>1.6887974958655789</v>
      </c>
      <c r="L6222" s="114">
        <f>IF(C6222&lt;$G$6,Lähteandmed!$E$45*1.2*1.005*($G$6-O6222),0)</f>
        <v>16.999824239999999</v>
      </c>
      <c r="M6222" s="276" t="str">
        <f>IF(($G$4-Lähteandmed!$H$45*(Kraadpäevad!$G$4-Kraadpäevad!C6222))&gt;Lähteandmed!$I$45,($G$4-Lähteandmed!$H$45*(Kraadpäevad!$G$4-Kraadpäevad!C6222)),Lähteandmed!$I$45)</f>
        <v/>
      </c>
      <c r="N6222" s="114">
        <f>IFERROR(($G$4-M6222)/($G$4-C6222),Lähteandmed!$H$45)</f>
        <v>0</v>
      </c>
      <c r="O6222" s="276">
        <f t="shared" si="195"/>
        <v>8.3000000000000007</v>
      </c>
      <c r="P6222" s="276">
        <f>IF(O6222&lt;($G$6-1),Lähteandmed!$E$45*1.2*1.005*(($G$6-1)-O6222),0)</f>
        <v>15.247265039999998</v>
      </c>
    </row>
    <row r="6223" spans="2:16">
      <c r="B6223" s="113">
        <v>6219</v>
      </c>
      <c r="C6223" s="113">
        <v>7.8</v>
      </c>
      <c r="D6223" s="276">
        <f t="shared" si="194"/>
        <v>2.1887974958655798</v>
      </c>
      <c r="L6223" s="114">
        <f>IF(C6223&lt;$G$6,Lähteandmed!$E$45*1.2*1.005*($G$6-O6223),0)</f>
        <v>17.876103839999999</v>
      </c>
      <c r="M6223" s="276" t="str">
        <f>IF(($G$4-Lähteandmed!$H$45*(Kraadpäevad!$G$4-Kraadpäevad!C6223))&gt;Lähteandmed!$I$45,($G$4-Lähteandmed!$H$45*(Kraadpäevad!$G$4-Kraadpäevad!C6223)),Lähteandmed!$I$45)</f>
        <v/>
      </c>
      <c r="N6223" s="114">
        <f>IFERROR(($G$4-M6223)/($G$4-C6223),Lähteandmed!$H$45)</f>
        <v>0</v>
      </c>
      <c r="O6223" s="276">
        <f t="shared" si="195"/>
        <v>7.8</v>
      </c>
      <c r="P6223" s="276">
        <f>IF(O6223&lt;($G$6-1),Lähteandmed!$E$45*1.2*1.005*(($G$6-1)-O6223),0)</f>
        <v>16.123544639999999</v>
      </c>
    </row>
    <row r="6224" spans="2:16">
      <c r="B6224" s="113">
        <v>6220</v>
      </c>
      <c r="C6224" s="113">
        <v>7.5</v>
      </c>
      <c r="D6224" s="276">
        <f t="shared" si="194"/>
        <v>2.4887974958655796</v>
      </c>
      <c r="L6224" s="114">
        <f>IF(C6224&lt;$G$6,Lähteandmed!$E$45*1.2*1.005*($G$6-O6224),0)</f>
        <v>18.4018716</v>
      </c>
      <c r="M6224" s="276" t="str">
        <f>IF(($G$4-Lähteandmed!$H$45*(Kraadpäevad!$G$4-Kraadpäevad!C6224))&gt;Lähteandmed!$I$45,($G$4-Lähteandmed!$H$45*(Kraadpäevad!$G$4-Kraadpäevad!C6224)),Lähteandmed!$I$45)</f>
        <v/>
      </c>
      <c r="N6224" s="114">
        <f>IFERROR(($G$4-M6224)/($G$4-C6224),Lähteandmed!$H$45)</f>
        <v>0</v>
      </c>
      <c r="O6224" s="276">
        <f t="shared" si="195"/>
        <v>7.5</v>
      </c>
      <c r="P6224" s="276">
        <f>IF(O6224&lt;($G$6-1),Lähteandmed!$E$45*1.2*1.005*(($G$6-1)-O6224),0)</f>
        <v>16.649312399999999</v>
      </c>
    </row>
    <row r="6225" spans="2:16">
      <c r="B6225" s="113">
        <v>6221</v>
      </c>
      <c r="C6225" s="113">
        <v>7.3</v>
      </c>
      <c r="D6225" s="276">
        <f t="shared" si="194"/>
        <v>2.6887974958655798</v>
      </c>
      <c r="L6225" s="114">
        <f>IF(C6225&lt;$G$6,Lähteandmed!$E$45*1.2*1.005*($G$6-O6225),0)</f>
        <v>18.752383439999999</v>
      </c>
      <c r="M6225" s="276" t="str">
        <f>IF(($G$4-Lähteandmed!$H$45*(Kraadpäevad!$G$4-Kraadpäevad!C6225))&gt;Lähteandmed!$I$45,($G$4-Lähteandmed!$H$45*(Kraadpäevad!$G$4-Kraadpäevad!C6225)),Lähteandmed!$I$45)</f>
        <v/>
      </c>
      <c r="N6225" s="114">
        <f>IFERROR(($G$4-M6225)/($G$4-C6225),Lähteandmed!$H$45)</f>
        <v>0</v>
      </c>
      <c r="O6225" s="276">
        <f t="shared" si="195"/>
        <v>7.3</v>
      </c>
      <c r="P6225" s="276">
        <f>IF(O6225&lt;($G$6-1),Lähteandmed!$E$45*1.2*1.005*(($G$6-1)-O6225),0)</f>
        <v>16.999824239999999</v>
      </c>
    </row>
    <row r="6226" spans="2:16">
      <c r="B6226" s="113">
        <v>6222</v>
      </c>
      <c r="C6226" s="113">
        <v>7</v>
      </c>
      <c r="D6226" s="276">
        <f t="shared" si="194"/>
        <v>2.9887974958655796</v>
      </c>
      <c r="L6226" s="114">
        <f>IF(C6226&lt;$G$6,Lähteandmed!$E$45*1.2*1.005*($G$6-O6226),0)</f>
        <v>19.2781512</v>
      </c>
      <c r="M6226" s="276" t="str">
        <f>IF(($G$4-Lähteandmed!$H$45*(Kraadpäevad!$G$4-Kraadpäevad!C6226))&gt;Lähteandmed!$I$45,($G$4-Lähteandmed!$H$45*(Kraadpäevad!$G$4-Kraadpäevad!C6226)),Lähteandmed!$I$45)</f>
        <v/>
      </c>
      <c r="N6226" s="114">
        <f>IFERROR(($G$4-M6226)/($G$4-C6226),Lähteandmed!$H$45)</f>
        <v>0</v>
      </c>
      <c r="O6226" s="276">
        <f t="shared" si="195"/>
        <v>7</v>
      </c>
      <c r="P6226" s="276">
        <f>IF(O6226&lt;($G$6-1),Lähteandmed!$E$45*1.2*1.005*(($G$6-1)-O6226),0)</f>
        <v>17.525592</v>
      </c>
    </row>
    <row r="6227" spans="2:16">
      <c r="B6227" s="113">
        <v>6223</v>
      </c>
      <c r="C6227" s="113">
        <v>7.6</v>
      </c>
      <c r="D6227" s="276">
        <f t="shared" si="194"/>
        <v>2.38879749586558</v>
      </c>
      <c r="L6227" s="114">
        <f>IF(C6227&lt;$G$6,Lähteandmed!$E$45*1.2*1.005*($G$6-O6227),0)</f>
        <v>18.226615679999998</v>
      </c>
      <c r="M6227" s="276" t="str">
        <f>IF(($G$4-Lähteandmed!$H$45*(Kraadpäevad!$G$4-Kraadpäevad!C6227))&gt;Lähteandmed!$I$45,($G$4-Lähteandmed!$H$45*(Kraadpäevad!$G$4-Kraadpäevad!C6227)),Lähteandmed!$I$45)</f>
        <v/>
      </c>
      <c r="N6227" s="114">
        <f>IFERROR(($G$4-M6227)/($G$4-C6227),Lähteandmed!$H$45)</f>
        <v>0</v>
      </c>
      <c r="O6227" s="276">
        <f t="shared" si="195"/>
        <v>7.6</v>
      </c>
      <c r="P6227" s="276">
        <f>IF(O6227&lt;($G$6-1),Lähteandmed!$E$45*1.2*1.005*(($G$6-1)-O6227),0)</f>
        <v>16.474056479999998</v>
      </c>
    </row>
    <row r="6228" spans="2:16">
      <c r="B6228" s="113">
        <v>6224</v>
      </c>
      <c r="C6228" s="113">
        <v>8.1</v>
      </c>
      <c r="D6228" s="276">
        <f t="shared" si="194"/>
        <v>1.88879749586558</v>
      </c>
      <c r="L6228" s="114">
        <f>IF(C6228&lt;$G$6,Lähteandmed!$E$45*1.2*1.005*($G$6-O6228),0)</f>
        <v>17.350336079999998</v>
      </c>
      <c r="M6228" s="276" t="str">
        <f>IF(($G$4-Lähteandmed!$H$45*(Kraadpäevad!$G$4-Kraadpäevad!C6228))&gt;Lähteandmed!$I$45,($G$4-Lähteandmed!$H$45*(Kraadpäevad!$G$4-Kraadpäevad!C6228)),Lähteandmed!$I$45)</f>
        <v/>
      </c>
      <c r="N6228" s="114">
        <f>IFERROR(($G$4-M6228)/($G$4-C6228),Lähteandmed!$H$45)</f>
        <v>0</v>
      </c>
      <c r="O6228" s="276">
        <f t="shared" si="195"/>
        <v>8.1</v>
      </c>
      <c r="P6228" s="276">
        <f>IF(O6228&lt;($G$6-1),Lähteandmed!$E$45*1.2*1.005*(($G$6-1)-O6228),0)</f>
        <v>15.59777688</v>
      </c>
    </row>
    <row r="6229" spans="2:16">
      <c r="B6229" s="113">
        <v>6225</v>
      </c>
      <c r="C6229" s="113">
        <v>8.6999999999999993</v>
      </c>
      <c r="D6229" s="276">
        <f t="shared" si="194"/>
        <v>1.2887974958655803</v>
      </c>
      <c r="L6229" s="114">
        <f>IF(C6229&lt;$G$6,Lähteandmed!$E$45*1.2*1.005*($G$6-O6229),0)</f>
        <v>16.29880056</v>
      </c>
      <c r="M6229" s="276" t="str">
        <f>IF(($G$4-Lähteandmed!$H$45*(Kraadpäevad!$G$4-Kraadpäevad!C6229))&gt;Lähteandmed!$I$45,($G$4-Lähteandmed!$H$45*(Kraadpäevad!$G$4-Kraadpäevad!C6229)),Lähteandmed!$I$45)</f>
        <v/>
      </c>
      <c r="N6229" s="114">
        <f>IFERROR(($G$4-M6229)/($G$4-C6229),Lähteandmed!$H$45)</f>
        <v>0</v>
      </c>
      <c r="O6229" s="276">
        <f t="shared" si="195"/>
        <v>8.6999999999999993</v>
      </c>
      <c r="P6229" s="276">
        <f>IF(O6229&lt;($G$6-1),Lähteandmed!$E$45*1.2*1.005*(($G$6-1)-O6229),0)</f>
        <v>14.54624136</v>
      </c>
    </row>
    <row r="6230" spans="2:16">
      <c r="B6230" s="113">
        <v>6226</v>
      </c>
      <c r="C6230" s="113">
        <v>10.5</v>
      </c>
      <c r="D6230" s="276" t="str">
        <f t="shared" si="194"/>
        <v>0</v>
      </c>
      <c r="L6230" s="114">
        <f>IF(C6230&lt;$G$6,Lähteandmed!$E$45*1.2*1.005*($G$6-O6230),0)</f>
        <v>13.144193999999999</v>
      </c>
      <c r="M6230" s="276" t="str">
        <f>IF(($G$4-Lähteandmed!$H$45*(Kraadpäevad!$G$4-Kraadpäevad!C6230))&gt;Lähteandmed!$I$45,($G$4-Lähteandmed!$H$45*(Kraadpäevad!$G$4-Kraadpäevad!C6230)),Lähteandmed!$I$45)</f>
        <v/>
      </c>
      <c r="N6230" s="114">
        <f>IFERROR(($G$4-M6230)/($G$4-C6230),Lähteandmed!$H$45)</f>
        <v>0</v>
      </c>
      <c r="O6230" s="276">
        <f t="shared" si="195"/>
        <v>10.5</v>
      </c>
      <c r="P6230" s="276">
        <f>IF(O6230&lt;($G$6-1),Lähteandmed!$E$45*1.2*1.005*(($G$6-1)-O6230),0)</f>
        <v>11.391634799999999</v>
      </c>
    </row>
    <row r="6231" spans="2:16">
      <c r="B6231" s="113">
        <v>6227</v>
      </c>
      <c r="C6231" s="113">
        <v>12.4</v>
      </c>
      <c r="D6231" s="276" t="str">
        <f t="shared" si="194"/>
        <v>0</v>
      </c>
      <c r="L6231" s="114">
        <f>IF(C6231&lt;$G$6,Lähteandmed!$E$45*1.2*1.005*($G$6-O6231),0)</f>
        <v>9.8143315199999979</v>
      </c>
      <c r="M6231" s="276" t="str">
        <f>IF(($G$4-Lähteandmed!$H$45*(Kraadpäevad!$G$4-Kraadpäevad!C6231))&gt;Lähteandmed!$I$45,($G$4-Lähteandmed!$H$45*(Kraadpäevad!$G$4-Kraadpäevad!C6231)),Lähteandmed!$I$45)</f>
        <v/>
      </c>
      <c r="N6231" s="114">
        <f>IFERROR(($G$4-M6231)/($G$4-C6231),Lähteandmed!$H$45)</f>
        <v>0</v>
      </c>
      <c r="O6231" s="276">
        <f t="shared" si="195"/>
        <v>12.4</v>
      </c>
      <c r="P6231" s="276">
        <f>IF(O6231&lt;($G$6-1),Lähteandmed!$E$45*1.2*1.005*(($G$6-1)-O6231),0)</f>
        <v>8.0617723199999993</v>
      </c>
    </row>
    <row r="6232" spans="2:16">
      <c r="B6232" s="113">
        <v>6228</v>
      </c>
      <c r="C6232" s="113">
        <v>14.2</v>
      </c>
      <c r="D6232" s="276" t="str">
        <f t="shared" si="194"/>
        <v>0</v>
      </c>
      <c r="L6232" s="114">
        <f>IF(C6232&lt;$G$6,Lähteandmed!$E$45*1.2*1.005*($G$6-O6232),0)</f>
        <v>6.659724960000001</v>
      </c>
      <c r="M6232" s="276" t="str">
        <f>IF(($G$4-Lähteandmed!$H$45*(Kraadpäevad!$G$4-Kraadpäevad!C6232))&gt;Lähteandmed!$I$45,($G$4-Lähteandmed!$H$45*(Kraadpäevad!$G$4-Kraadpäevad!C6232)),Lähteandmed!$I$45)</f>
        <v/>
      </c>
      <c r="N6232" s="114">
        <f>IFERROR(($G$4-M6232)/($G$4-C6232),Lähteandmed!$H$45)</f>
        <v>0</v>
      </c>
      <c r="O6232" s="276">
        <f t="shared" si="195"/>
        <v>14.2</v>
      </c>
      <c r="P6232" s="276">
        <f>IF(O6232&lt;($G$6-1),Lähteandmed!$E$45*1.2*1.005*(($G$6-1)-O6232),0)</f>
        <v>4.9071657600000007</v>
      </c>
    </row>
    <row r="6233" spans="2:16">
      <c r="B6233" s="113">
        <v>6229</v>
      </c>
      <c r="C6233" s="113">
        <v>15.3</v>
      </c>
      <c r="D6233" s="276" t="str">
        <f t="shared" si="194"/>
        <v>0</v>
      </c>
      <c r="L6233" s="114">
        <f>IF(C6233&lt;$G$6,Lähteandmed!$E$45*1.2*1.005*($G$6-O6233),0)</f>
        <v>4.7319098399999984</v>
      </c>
      <c r="M6233" s="276" t="str">
        <f>IF(($G$4-Lähteandmed!$H$45*(Kraadpäevad!$G$4-Kraadpäevad!C6233))&gt;Lähteandmed!$I$45,($G$4-Lähteandmed!$H$45*(Kraadpäevad!$G$4-Kraadpäevad!C6233)),Lähteandmed!$I$45)</f>
        <v/>
      </c>
      <c r="N6233" s="114">
        <f>IFERROR(($G$4-M6233)/($G$4-C6233),Lähteandmed!$H$45)</f>
        <v>0</v>
      </c>
      <c r="O6233" s="276">
        <f t="shared" si="195"/>
        <v>15.3</v>
      </c>
      <c r="P6233" s="276">
        <f>IF(O6233&lt;($G$6-1),Lähteandmed!$E$45*1.2*1.005*(($G$6-1)-O6233),0)</f>
        <v>2.9793506399999985</v>
      </c>
    </row>
    <row r="6234" spans="2:16">
      <c r="B6234" s="113">
        <v>6230</v>
      </c>
      <c r="C6234" s="113">
        <v>16.3</v>
      </c>
      <c r="D6234" s="276" t="str">
        <f t="shared" si="194"/>
        <v>0</v>
      </c>
      <c r="L6234" s="114">
        <f>IF(C6234&lt;$G$6,Lähteandmed!$E$45*1.2*1.005*($G$6-O6234),0)</f>
        <v>2.9793506399999985</v>
      </c>
      <c r="M6234" s="276" t="str">
        <f>IF(($G$4-Lähteandmed!$H$45*(Kraadpäevad!$G$4-Kraadpäevad!C6234))&gt;Lähteandmed!$I$45,($G$4-Lähteandmed!$H$45*(Kraadpäevad!$G$4-Kraadpäevad!C6234)),Lähteandmed!$I$45)</f>
        <v/>
      </c>
      <c r="N6234" s="114">
        <f>IFERROR(($G$4-M6234)/($G$4-C6234),Lähteandmed!$H$45)</f>
        <v>0</v>
      </c>
      <c r="O6234" s="276">
        <f t="shared" si="195"/>
        <v>16.3</v>
      </c>
      <c r="P6234" s="276">
        <f>IF(O6234&lt;($G$6-1),Lähteandmed!$E$45*1.2*1.005*(($G$6-1)-O6234),0)</f>
        <v>1.2267914399999986</v>
      </c>
    </row>
    <row r="6235" spans="2:16">
      <c r="B6235" s="113">
        <v>6231</v>
      </c>
      <c r="C6235" s="113">
        <v>17.399999999999999</v>
      </c>
      <c r="D6235" s="276" t="str">
        <f t="shared" si="194"/>
        <v>0</v>
      </c>
      <c r="L6235" s="114">
        <f>IF(C6235&lt;$G$6,Lähteandmed!$E$45*1.2*1.005*($G$6-O6235),0)</f>
        <v>1.0515355200000025</v>
      </c>
      <c r="M6235" s="276" t="str">
        <f>IF(($G$4-Lähteandmed!$H$45*(Kraadpäevad!$G$4-Kraadpäevad!C6235))&gt;Lähteandmed!$I$45,($G$4-Lähteandmed!$H$45*(Kraadpäevad!$G$4-Kraadpäevad!C6235)),Lähteandmed!$I$45)</f>
        <v/>
      </c>
      <c r="N6235" s="114">
        <f>IFERROR(($G$4-M6235)/($G$4-C6235),Lähteandmed!$H$45)</f>
        <v>0</v>
      </c>
      <c r="O6235" s="276">
        <f t="shared" si="195"/>
        <v>17.399999999999999</v>
      </c>
      <c r="P6235" s="276">
        <f>IF(O6235&lt;($G$6-1),Lähteandmed!$E$45*1.2*1.005*(($G$6-1)-O6235),0)</f>
        <v>0</v>
      </c>
    </row>
    <row r="6236" spans="2:16">
      <c r="B6236" s="113">
        <v>6232</v>
      </c>
      <c r="C6236" s="113">
        <v>17.100000000000001</v>
      </c>
      <c r="D6236" s="276" t="str">
        <f t="shared" si="194"/>
        <v>0</v>
      </c>
      <c r="L6236" s="114">
        <f>IF(C6236&lt;$G$6,Lähteandmed!$E$45*1.2*1.005*($G$6-O6236),0)</f>
        <v>1.5773032799999973</v>
      </c>
      <c r="M6236" s="276" t="str">
        <f>IF(($G$4-Lähteandmed!$H$45*(Kraadpäevad!$G$4-Kraadpäevad!C6236))&gt;Lähteandmed!$I$45,($G$4-Lähteandmed!$H$45*(Kraadpäevad!$G$4-Kraadpäevad!C6236)),Lähteandmed!$I$45)</f>
        <v/>
      </c>
      <c r="N6236" s="114">
        <f>IFERROR(($G$4-M6236)/($G$4-C6236),Lähteandmed!$H$45)</f>
        <v>0</v>
      </c>
      <c r="O6236" s="276">
        <f t="shared" si="195"/>
        <v>17.100000000000001</v>
      </c>
      <c r="P6236" s="276">
        <f>IF(O6236&lt;($G$6-1),Lähteandmed!$E$45*1.2*1.005*(($G$6-1)-O6236),0)</f>
        <v>0</v>
      </c>
    </row>
    <row r="6237" spans="2:16">
      <c r="B6237" s="113">
        <v>6233</v>
      </c>
      <c r="C6237" s="113">
        <v>16.7</v>
      </c>
      <c r="D6237" s="276" t="str">
        <f t="shared" si="194"/>
        <v>0</v>
      </c>
      <c r="L6237" s="114">
        <f>IF(C6237&lt;$G$6,Lähteandmed!$E$45*1.2*1.005*($G$6-O6237),0)</f>
        <v>2.2783269600000011</v>
      </c>
      <c r="M6237" s="276" t="str">
        <f>IF(($G$4-Lähteandmed!$H$45*(Kraadpäevad!$G$4-Kraadpäevad!C6237))&gt;Lähteandmed!$I$45,($G$4-Lähteandmed!$H$45*(Kraadpäevad!$G$4-Kraadpäevad!C6237)),Lähteandmed!$I$45)</f>
        <v/>
      </c>
      <c r="N6237" s="114">
        <f>IFERROR(($G$4-M6237)/($G$4-C6237),Lähteandmed!$H$45)</f>
        <v>0</v>
      </c>
      <c r="O6237" s="276">
        <f t="shared" si="195"/>
        <v>16.7</v>
      </c>
      <c r="P6237" s="276">
        <f>IF(O6237&lt;($G$6-1),Lähteandmed!$E$45*1.2*1.005*(($G$6-1)-O6237),0)</f>
        <v>0.52576776000000125</v>
      </c>
    </row>
    <row r="6238" spans="2:16">
      <c r="B6238" s="113">
        <v>6234</v>
      </c>
      <c r="C6238" s="113">
        <v>16.399999999999999</v>
      </c>
      <c r="D6238" s="276" t="str">
        <f t="shared" si="194"/>
        <v>0</v>
      </c>
      <c r="L6238" s="114">
        <f>IF(C6238&lt;$G$6,Lähteandmed!$E$45*1.2*1.005*($G$6-O6238),0)</f>
        <v>2.8040947200000024</v>
      </c>
      <c r="M6238" s="276" t="str">
        <f>IF(($G$4-Lähteandmed!$H$45*(Kraadpäevad!$G$4-Kraadpäevad!C6238))&gt;Lähteandmed!$I$45,($G$4-Lähteandmed!$H$45*(Kraadpäevad!$G$4-Kraadpäevad!C6238)),Lähteandmed!$I$45)</f>
        <v/>
      </c>
      <c r="N6238" s="114">
        <f>IFERROR(($G$4-M6238)/($G$4-C6238),Lähteandmed!$H$45)</f>
        <v>0</v>
      </c>
      <c r="O6238" s="276">
        <f t="shared" si="195"/>
        <v>16.399999999999999</v>
      </c>
      <c r="P6238" s="276">
        <f>IF(O6238&lt;($G$6-1),Lähteandmed!$E$45*1.2*1.005*(($G$6-1)-O6238),0)</f>
        <v>1.0515355200000025</v>
      </c>
    </row>
    <row r="6239" spans="2:16">
      <c r="B6239" s="113">
        <v>6235</v>
      </c>
      <c r="C6239" s="113">
        <v>15.5</v>
      </c>
      <c r="D6239" s="276" t="str">
        <f t="shared" si="194"/>
        <v>0</v>
      </c>
      <c r="L6239" s="114">
        <f>IF(C6239&lt;$G$6,Lähteandmed!$E$45*1.2*1.005*($G$6-O6239),0)</f>
        <v>4.3813979999999999</v>
      </c>
      <c r="M6239" s="276" t="str">
        <f>IF(($G$4-Lähteandmed!$H$45*(Kraadpäevad!$G$4-Kraadpäevad!C6239))&gt;Lähteandmed!$I$45,($G$4-Lähteandmed!$H$45*(Kraadpäevad!$G$4-Kraadpäevad!C6239)),Lähteandmed!$I$45)</f>
        <v/>
      </c>
      <c r="N6239" s="114">
        <f>IFERROR(($G$4-M6239)/($G$4-C6239),Lähteandmed!$H$45)</f>
        <v>0</v>
      </c>
      <c r="O6239" s="276">
        <f t="shared" si="195"/>
        <v>15.5</v>
      </c>
      <c r="P6239" s="276">
        <f>IF(O6239&lt;($G$6-1),Lähteandmed!$E$45*1.2*1.005*(($G$6-1)-O6239),0)</f>
        <v>2.6288387999999996</v>
      </c>
    </row>
    <row r="6240" spans="2:16">
      <c r="B6240" s="113">
        <v>6236</v>
      </c>
      <c r="C6240" s="113">
        <v>14.5</v>
      </c>
      <c r="D6240" s="276" t="str">
        <f t="shared" si="194"/>
        <v>0</v>
      </c>
      <c r="L6240" s="114">
        <f>IF(C6240&lt;$G$6,Lähteandmed!$E$45*1.2*1.005*($G$6-O6240),0)</f>
        <v>6.1339571999999993</v>
      </c>
      <c r="M6240" s="276" t="str">
        <f>IF(($G$4-Lähteandmed!$H$45*(Kraadpäevad!$G$4-Kraadpäevad!C6240))&gt;Lähteandmed!$I$45,($G$4-Lähteandmed!$H$45*(Kraadpäevad!$G$4-Kraadpäevad!C6240)),Lähteandmed!$I$45)</f>
        <v/>
      </c>
      <c r="N6240" s="114">
        <f>IFERROR(($G$4-M6240)/($G$4-C6240),Lähteandmed!$H$45)</f>
        <v>0</v>
      </c>
      <c r="O6240" s="276">
        <f t="shared" si="195"/>
        <v>14.5</v>
      </c>
      <c r="P6240" s="276">
        <f>IF(O6240&lt;($G$6-1),Lähteandmed!$E$45*1.2*1.005*(($G$6-1)-O6240),0)</f>
        <v>4.3813979999999999</v>
      </c>
    </row>
    <row r="6241" spans="2:16">
      <c r="B6241" s="113">
        <v>6237</v>
      </c>
      <c r="C6241" s="113">
        <v>13.6</v>
      </c>
      <c r="D6241" s="276" t="str">
        <f t="shared" si="194"/>
        <v>0</v>
      </c>
      <c r="L6241" s="114">
        <f>IF(C6241&lt;$G$6,Lähteandmed!$E$45*1.2*1.005*($G$6-O6241),0)</f>
        <v>7.71126048</v>
      </c>
      <c r="M6241" s="276" t="str">
        <f>IF(($G$4-Lähteandmed!$H$45*(Kraadpäevad!$G$4-Kraadpäevad!C6241))&gt;Lähteandmed!$I$45,($G$4-Lähteandmed!$H$45*(Kraadpäevad!$G$4-Kraadpäevad!C6241)),Lähteandmed!$I$45)</f>
        <v/>
      </c>
      <c r="N6241" s="114">
        <f>IFERROR(($G$4-M6241)/($G$4-C6241),Lähteandmed!$H$45)</f>
        <v>0</v>
      </c>
      <c r="O6241" s="276">
        <f t="shared" si="195"/>
        <v>13.6</v>
      </c>
      <c r="P6241" s="276">
        <f>IF(O6241&lt;($G$6-1),Lähteandmed!$E$45*1.2*1.005*(($G$6-1)-O6241),0)</f>
        <v>5.9587012800000005</v>
      </c>
    </row>
    <row r="6242" spans="2:16">
      <c r="B6242" s="113">
        <v>6238</v>
      </c>
      <c r="C6242" s="113">
        <v>12.9</v>
      </c>
      <c r="D6242" s="276" t="str">
        <f t="shared" si="194"/>
        <v>0</v>
      </c>
      <c r="L6242" s="114">
        <f>IF(C6242&lt;$G$6,Lähteandmed!$E$45*1.2*1.005*($G$6-O6242),0)</f>
        <v>8.9380519199999995</v>
      </c>
      <c r="M6242" s="276" t="str">
        <f>IF(($G$4-Lähteandmed!$H$45*(Kraadpäevad!$G$4-Kraadpäevad!C6242))&gt;Lähteandmed!$I$45,($G$4-Lähteandmed!$H$45*(Kraadpäevad!$G$4-Kraadpäevad!C6242)),Lähteandmed!$I$45)</f>
        <v/>
      </c>
      <c r="N6242" s="114">
        <f>IFERROR(($G$4-M6242)/($G$4-C6242),Lähteandmed!$H$45)</f>
        <v>0</v>
      </c>
      <c r="O6242" s="276">
        <f t="shared" si="195"/>
        <v>12.9</v>
      </c>
      <c r="P6242" s="276">
        <f>IF(O6242&lt;($G$6-1),Lähteandmed!$E$45*1.2*1.005*(($G$6-1)-O6242),0)</f>
        <v>7.1854927199999992</v>
      </c>
    </row>
    <row r="6243" spans="2:16">
      <c r="B6243" s="113">
        <v>6239</v>
      </c>
      <c r="C6243" s="113">
        <v>12.1</v>
      </c>
      <c r="D6243" s="276" t="str">
        <f t="shared" si="194"/>
        <v>0</v>
      </c>
      <c r="L6243" s="114">
        <f>IF(C6243&lt;$G$6,Lähteandmed!$E$45*1.2*1.005*($G$6-O6243),0)</f>
        <v>10.34009928</v>
      </c>
      <c r="M6243" s="276" t="str">
        <f>IF(($G$4-Lähteandmed!$H$45*(Kraadpäevad!$G$4-Kraadpäevad!C6243))&gt;Lähteandmed!$I$45,($G$4-Lähteandmed!$H$45*(Kraadpäevad!$G$4-Kraadpäevad!C6243)),Lähteandmed!$I$45)</f>
        <v/>
      </c>
      <c r="N6243" s="114">
        <f>IFERROR(($G$4-M6243)/($G$4-C6243),Lähteandmed!$H$45)</f>
        <v>0</v>
      </c>
      <c r="O6243" s="276">
        <f t="shared" si="195"/>
        <v>12.1</v>
      </c>
      <c r="P6243" s="276">
        <f>IF(O6243&lt;($G$6-1),Lähteandmed!$E$45*1.2*1.005*(($G$6-1)-O6243),0)</f>
        <v>8.5875400800000001</v>
      </c>
    </row>
    <row r="6244" spans="2:16">
      <c r="B6244" s="113">
        <v>6240</v>
      </c>
      <c r="C6244" s="113">
        <v>11.4</v>
      </c>
      <c r="D6244" s="276" t="str">
        <f t="shared" si="194"/>
        <v>0</v>
      </c>
      <c r="L6244" s="114">
        <f>IF(C6244&lt;$G$6,Lähteandmed!$E$45*1.2*1.005*($G$6-O6244),0)</f>
        <v>11.566890719999998</v>
      </c>
      <c r="M6244" s="276" t="str">
        <f>IF(($G$4-Lähteandmed!$H$45*(Kraadpäevad!$G$4-Kraadpäevad!C6244))&gt;Lähteandmed!$I$45,($G$4-Lähteandmed!$H$45*(Kraadpäevad!$G$4-Kraadpäevad!C6244)),Lähteandmed!$I$45)</f>
        <v/>
      </c>
      <c r="N6244" s="114">
        <f>IFERROR(($G$4-M6244)/($G$4-C6244),Lähteandmed!$H$45)</f>
        <v>0</v>
      </c>
      <c r="O6244" s="276">
        <f t="shared" si="195"/>
        <v>11.4</v>
      </c>
      <c r="P6244" s="276">
        <f>IF(O6244&lt;($G$6-1),Lähteandmed!$E$45*1.2*1.005*(($G$6-1)-O6244),0)</f>
        <v>9.8143315199999979</v>
      </c>
    </row>
    <row r="6245" spans="2:16">
      <c r="B6245" s="113">
        <v>6241</v>
      </c>
      <c r="C6245" s="113">
        <v>11.2</v>
      </c>
      <c r="D6245" s="276" t="str">
        <f t="shared" si="194"/>
        <v>0</v>
      </c>
      <c r="L6245" s="114">
        <f>IF(C6245&lt;$G$6,Lähteandmed!$E$45*1.2*1.005*($G$6-O6245),0)</f>
        <v>11.917402560000001</v>
      </c>
      <c r="M6245" s="276" t="str">
        <f>IF(($G$4-Lähteandmed!$H$45*(Kraadpäevad!$G$4-Kraadpäevad!C6245))&gt;Lähteandmed!$I$45,($G$4-Lähteandmed!$H$45*(Kraadpäevad!$G$4-Kraadpäevad!C6245)),Lähteandmed!$I$45)</f>
        <v/>
      </c>
      <c r="N6245" s="114">
        <f>IFERROR(($G$4-M6245)/($G$4-C6245),Lähteandmed!$H$45)</f>
        <v>0</v>
      </c>
      <c r="O6245" s="276">
        <f t="shared" si="195"/>
        <v>11.2</v>
      </c>
      <c r="P6245" s="276">
        <f>IF(O6245&lt;($G$6-1),Lähteandmed!$E$45*1.2*1.005*(($G$6-1)-O6245),0)</f>
        <v>10.164843360000001</v>
      </c>
    </row>
    <row r="6246" spans="2:16">
      <c r="B6246" s="113">
        <v>6242</v>
      </c>
      <c r="C6246" s="113">
        <v>11</v>
      </c>
      <c r="D6246" s="276" t="str">
        <f t="shared" si="194"/>
        <v>0</v>
      </c>
      <c r="L6246" s="114">
        <f>IF(C6246&lt;$G$6,Lähteandmed!$E$45*1.2*1.005*($G$6-O6246),0)</f>
        <v>12.267914399999999</v>
      </c>
      <c r="M6246" s="276" t="str">
        <f>IF(($G$4-Lähteandmed!$H$45*(Kraadpäevad!$G$4-Kraadpäevad!C6246))&gt;Lähteandmed!$I$45,($G$4-Lähteandmed!$H$45*(Kraadpäevad!$G$4-Kraadpäevad!C6246)),Lähteandmed!$I$45)</f>
        <v/>
      </c>
      <c r="N6246" s="114">
        <f>IFERROR(($G$4-M6246)/($G$4-C6246),Lähteandmed!$H$45)</f>
        <v>0</v>
      </c>
      <c r="O6246" s="276">
        <f t="shared" si="195"/>
        <v>11</v>
      </c>
      <c r="P6246" s="276">
        <f>IF(O6246&lt;($G$6-1),Lähteandmed!$E$45*1.2*1.005*(($G$6-1)-O6246),0)</f>
        <v>10.515355199999998</v>
      </c>
    </row>
    <row r="6247" spans="2:16">
      <c r="B6247" s="113">
        <v>6243</v>
      </c>
      <c r="C6247" s="113">
        <v>10.8</v>
      </c>
      <c r="D6247" s="276" t="str">
        <f t="shared" si="194"/>
        <v>0</v>
      </c>
      <c r="L6247" s="114">
        <f>IF(C6247&lt;$G$6,Lähteandmed!$E$45*1.2*1.005*($G$6-O6247),0)</f>
        <v>12.618426239999998</v>
      </c>
      <c r="M6247" s="276" t="str">
        <f>IF(($G$4-Lähteandmed!$H$45*(Kraadpäevad!$G$4-Kraadpäevad!C6247))&gt;Lähteandmed!$I$45,($G$4-Lähteandmed!$H$45*(Kraadpäevad!$G$4-Kraadpäevad!C6247)),Lähteandmed!$I$45)</f>
        <v/>
      </c>
      <c r="N6247" s="114">
        <f>IFERROR(($G$4-M6247)/($G$4-C6247),Lähteandmed!$H$45)</f>
        <v>0</v>
      </c>
      <c r="O6247" s="276">
        <f t="shared" si="195"/>
        <v>10.8</v>
      </c>
      <c r="P6247" s="276">
        <f>IF(O6247&lt;($G$6-1),Lähteandmed!$E$45*1.2*1.005*(($G$6-1)-O6247),0)</f>
        <v>10.865867039999998</v>
      </c>
    </row>
    <row r="6248" spans="2:16">
      <c r="B6248" s="113">
        <v>6244</v>
      </c>
      <c r="C6248" s="113">
        <v>10.7</v>
      </c>
      <c r="D6248" s="276" t="str">
        <f t="shared" si="194"/>
        <v>0</v>
      </c>
      <c r="L6248" s="114">
        <f>IF(C6248&lt;$G$6,Lähteandmed!$E$45*1.2*1.005*($G$6-O6248),0)</f>
        <v>12.793682159999999</v>
      </c>
      <c r="M6248" s="276" t="str">
        <f>IF(($G$4-Lähteandmed!$H$45*(Kraadpäevad!$G$4-Kraadpäevad!C6248))&gt;Lähteandmed!$I$45,($G$4-Lähteandmed!$H$45*(Kraadpäevad!$G$4-Kraadpäevad!C6248)),Lähteandmed!$I$45)</f>
        <v/>
      </c>
      <c r="N6248" s="114">
        <f>IFERROR(($G$4-M6248)/($G$4-C6248),Lähteandmed!$H$45)</f>
        <v>0</v>
      </c>
      <c r="O6248" s="276">
        <f t="shared" si="195"/>
        <v>10.7</v>
      </c>
      <c r="P6248" s="276">
        <f>IF(O6248&lt;($G$6-1),Lähteandmed!$E$45*1.2*1.005*(($G$6-1)-O6248),0)</f>
        <v>11.041122960000001</v>
      </c>
    </row>
    <row r="6249" spans="2:16">
      <c r="B6249" s="113">
        <v>6245</v>
      </c>
      <c r="C6249" s="113">
        <v>10.5</v>
      </c>
      <c r="D6249" s="276" t="str">
        <f t="shared" si="194"/>
        <v>0</v>
      </c>
      <c r="L6249" s="114">
        <f>IF(C6249&lt;$G$6,Lähteandmed!$E$45*1.2*1.005*($G$6-O6249),0)</f>
        <v>13.144193999999999</v>
      </c>
      <c r="M6249" s="276" t="str">
        <f>IF(($G$4-Lähteandmed!$H$45*(Kraadpäevad!$G$4-Kraadpäevad!C6249))&gt;Lähteandmed!$I$45,($G$4-Lähteandmed!$H$45*(Kraadpäevad!$G$4-Kraadpäevad!C6249)),Lähteandmed!$I$45)</f>
        <v/>
      </c>
      <c r="N6249" s="114">
        <f>IFERROR(($G$4-M6249)/($G$4-C6249),Lähteandmed!$H$45)</f>
        <v>0</v>
      </c>
      <c r="O6249" s="276">
        <f t="shared" si="195"/>
        <v>10.5</v>
      </c>
      <c r="P6249" s="276">
        <f>IF(O6249&lt;($G$6-1),Lähteandmed!$E$45*1.2*1.005*(($G$6-1)-O6249),0)</f>
        <v>11.391634799999999</v>
      </c>
    </row>
    <row r="6250" spans="2:16">
      <c r="B6250" s="113">
        <v>6246</v>
      </c>
      <c r="C6250" s="113">
        <v>10.4</v>
      </c>
      <c r="D6250" s="276" t="str">
        <f t="shared" si="194"/>
        <v>0</v>
      </c>
      <c r="L6250" s="114">
        <f>IF(C6250&lt;$G$6,Lähteandmed!$E$45*1.2*1.005*($G$6-O6250),0)</f>
        <v>13.319449919999998</v>
      </c>
      <c r="M6250" s="276" t="str">
        <f>IF(($G$4-Lähteandmed!$H$45*(Kraadpäevad!$G$4-Kraadpäevad!C6250))&gt;Lähteandmed!$I$45,($G$4-Lähteandmed!$H$45*(Kraadpäevad!$G$4-Kraadpäevad!C6250)),Lähteandmed!$I$45)</f>
        <v/>
      </c>
      <c r="N6250" s="114">
        <f>IFERROR(($G$4-M6250)/($G$4-C6250),Lähteandmed!$H$45)</f>
        <v>0</v>
      </c>
      <c r="O6250" s="276">
        <f t="shared" si="195"/>
        <v>10.4</v>
      </c>
      <c r="P6250" s="276">
        <f>IF(O6250&lt;($G$6-1),Lähteandmed!$E$45*1.2*1.005*(($G$6-1)-O6250),0)</f>
        <v>11.566890719999998</v>
      </c>
    </row>
    <row r="6251" spans="2:16">
      <c r="B6251" s="113">
        <v>6247</v>
      </c>
      <c r="C6251" s="113">
        <v>10.5</v>
      </c>
      <c r="D6251" s="276" t="str">
        <f t="shared" si="194"/>
        <v>0</v>
      </c>
      <c r="L6251" s="114">
        <f>IF(C6251&lt;$G$6,Lähteandmed!$E$45*1.2*1.005*($G$6-O6251),0)</f>
        <v>13.144193999999999</v>
      </c>
      <c r="M6251" s="276" t="str">
        <f>IF(($G$4-Lähteandmed!$H$45*(Kraadpäevad!$G$4-Kraadpäevad!C6251))&gt;Lähteandmed!$I$45,($G$4-Lähteandmed!$H$45*(Kraadpäevad!$G$4-Kraadpäevad!C6251)),Lähteandmed!$I$45)</f>
        <v/>
      </c>
      <c r="N6251" s="114">
        <f>IFERROR(($G$4-M6251)/($G$4-C6251),Lähteandmed!$H$45)</f>
        <v>0</v>
      </c>
      <c r="O6251" s="276">
        <f t="shared" si="195"/>
        <v>10.5</v>
      </c>
      <c r="P6251" s="276">
        <f>IF(O6251&lt;($G$6-1),Lähteandmed!$E$45*1.2*1.005*(($G$6-1)-O6251),0)</f>
        <v>11.391634799999999</v>
      </c>
    </row>
    <row r="6252" spans="2:16">
      <c r="B6252" s="113">
        <v>6248</v>
      </c>
      <c r="C6252" s="113">
        <v>10.7</v>
      </c>
      <c r="D6252" s="276" t="str">
        <f t="shared" si="194"/>
        <v>0</v>
      </c>
      <c r="L6252" s="114">
        <f>IF(C6252&lt;$G$6,Lähteandmed!$E$45*1.2*1.005*($G$6-O6252),0)</f>
        <v>12.793682159999999</v>
      </c>
      <c r="M6252" s="276" t="str">
        <f>IF(($G$4-Lähteandmed!$H$45*(Kraadpäevad!$G$4-Kraadpäevad!C6252))&gt;Lähteandmed!$I$45,($G$4-Lähteandmed!$H$45*(Kraadpäevad!$G$4-Kraadpäevad!C6252)),Lähteandmed!$I$45)</f>
        <v/>
      </c>
      <c r="N6252" s="114">
        <f>IFERROR(($G$4-M6252)/($G$4-C6252),Lähteandmed!$H$45)</f>
        <v>0</v>
      </c>
      <c r="O6252" s="276">
        <f t="shared" si="195"/>
        <v>10.7</v>
      </c>
      <c r="P6252" s="276">
        <f>IF(O6252&lt;($G$6-1),Lähteandmed!$E$45*1.2*1.005*(($G$6-1)-O6252),0)</f>
        <v>11.041122960000001</v>
      </c>
    </row>
    <row r="6253" spans="2:16">
      <c r="B6253" s="113">
        <v>6249</v>
      </c>
      <c r="C6253" s="113">
        <v>10.8</v>
      </c>
      <c r="D6253" s="276" t="str">
        <f t="shared" si="194"/>
        <v>0</v>
      </c>
      <c r="L6253" s="114">
        <f>IF(C6253&lt;$G$6,Lähteandmed!$E$45*1.2*1.005*($G$6-O6253),0)</f>
        <v>12.618426239999998</v>
      </c>
      <c r="M6253" s="276" t="str">
        <f>IF(($G$4-Lähteandmed!$H$45*(Kraadpäevad!$G$4-Kraadpäevad!C6253))&gt;Lähteandmed!$I$45,($G$4-Lähteandmed!$H$45*(Kraadpäevad!$G$4-Kraadpäevad!C6253)),Lähteandmed!$I$45)</f>
        <v/>
      </c>
      <c r="N6253" s="114">
        <f>IFERROR(($G$4-M6253)/($G$4-C6253),Lähteandmed!$H$45)</f>
        <v>0</v>
      </c>
      <c r="O6253" s="276">
        <f t="shared" si="195"/>
        <v>10.8</v>
      </c>
      <c r="P6253" s="276">
        <f>IF(O6253&lt;($G$6-1),Lähteandmed!$E$45*1.2*1.005*(($G$6-1)-O6253),0)</f>
        <v>10.865867039999998</v>
      </c>
    </row>
    <row r="6254" spans="2:16">
      <c r="B6254" s="113">
        <v>6250</v>
      </c>
      <c r="C6254" s="113">
        <v>11.4</v>
      </c>
      <c r="D6254" s="276" t="str">
        <f t="shared" si="194"/>
        <v>0</v>
      </c>
      <c r="L6254" s="114">
        <f>IF(C6254&lt;$G$6,Lähteandmed!$E$45*1.2*1.005*($G$6-O6254),0)</f>
        <v>11.566890719999998</v>
      </c>
      <c r="M6254" s="276" t="str">
        <f>IF(($G$4-Lähteandmed!$H$45*(Kraadpäevad!$G$4-Kraadpäevad!C6254))&gt;Lähteandmed!$I$45,($G$4-Lähteandmed!$H$45*(Kraadpäevad!$G$4-Kraadpäevad!C6254)),Lähteandmed!$I$45)</f>
        <v/>
      </c>
      <c r="N6254" s="114">
        <f>IFERROR(($G$4-M6254)/($G$4-C6254),Lähteandmed!$H$45)</f>
        <v>0</v>
      </c>
      <c r="O6254" s="276">
        <f t="shared" si="195"/>
        <v>11.4</v>
      </c>
      <c r="P6254" s="276">
        <f>IF(O6254&lt;($G$6-1),Lähteandmed!$E$45*1.2*1.005*(($G$6-1)-O6254),0)</f>
        <v>9.8143315199999979</v>
      </c>
    </row>
    <row r="6255" spans="2:16">
      <c r="B6255" s="113">
        <v>6251</v>
      </c>
      <c r="C6255" s="113">
        <v>11.9</v>
      </c>
      <c r="D6255" s="276" t="str">
        <f t="shared" si="194"/>
        <v>0</v>
      </c>
      <c r="L6255" s="114">
        <f>IF(C6255&lt;$G$6,Lähteandmed!$E$45*1.2*1.005*($G$6-O6255),0)</f>
        <v>10.690611119999998</v>
      </c>
      <c r="M6255" s="276" t="str">
        <f>IF(($G$4-Lähteandmed!$H$45*(Kraadpäevad!$G$4-Kraadpäevad!C6255))&gt;Lähteandmed!$I$45,($G$4-Lähteandmed!$H$45*(Kraadpäevad!$G$4-Kraadpäevad!C6255)),Lähteandmed!$I$45)</f>
        <v/>
      </c>
      <c r="N6255" s="114">
        <f>IFERROR(($G$4-M6255)/($G$4-C6255),Lähteandmed!$H$45)</f>
        <v>0</v>
      </c>
      <c r="O6255" s="276">
        <f t="shared" si="195"/>
        <v>11.9</v>
      </c>
      <c r="P6255" s="276">
        <f>IF(O6255&lt;($G$6-1),Lähteandmed!$E$45*1.2*1.005*(($G$6-1)-O6255),0)</f>
        <v>8.9380519199999995</v>
      </c>
    </row>
    <row r="6256" spans="2:16">
      <c r="B6256" s="113">
        <v>6252</v>
      </c>
      <c r="C6256" s="113">
        <v>12.5</v>
      </c>
      <c r="D6256" s="276" t="str">
        <f t="shared" si="194"/>
        <v>0</v>
      </c>
      <c r="L6256" s="114">
        <f>IF(C6256&lt;$G$6,Lähteandmed!$E$45*1.2*1.005*($G$6-O6256),0)</f>
        <v>9.6390756</v>
      </c>
      <c r="M6256" s="276" t="str">
        <f>IF(($G$4-Lähteandmed!$H$45*(Kraadpäevad!$G$4-Kraadpäevad!C6256))&gt;Lähteandmed!$I$45,($G$4-Lähteandmed!$H$45*(Kraadpäevad!$G$4-Kraadpäevad!C6256)),Lähteandmed!$I$45)</f>
        <v/>
      </c>
      <c r="N6256" s="114">
        <f>IFERROR(($G$4-M6256)/($G$4-C6256),Lähteandmed!$H$45)</f>
        <v>0</v>
      </c>
      <c r="O6256" s="276">
        <f t="shared" si="195"/>
        <v>12.5</v>
      </c>
      <c r="P6256" s="276">
        <f>IF(O6256&lt;($G$6-1),Lähteandmed!$E$45*1.2*1.005*(($G$6-1)-O6256),0)</f>
        <v>7.8865163999999996</v>
      </c>
    </row>
    <row r="6257" spans="2:16">
      <c r="B6257" s="113">
        <v>6253</v>
      </c>
      <c r="C6257" s="113">
        <v>13.3</v>
      </c>
      <c r="D6257" s="276" t="str">
        <f t="shared" si="194"/>
        <v>0</v>
      </c>
      <c r="L6257" s="114">
        <f>IF(C6257&lt;$G$6,Lähteandmed!$E$45*1.2*1.005*($G$6-O6257),0)</f>
        <v>8.237028239999999</v>
      </c>
      <c r="M6257" s="276" t="str">
        <f>IF(($G$4-Lähteandmed!$H$45*(Kraadpäevad!$G$4-Kraadpäevad!C6257))&gt;Lähteandmed!$I$45,($G$4-Lähteandmed!$H$45*(Kraadpäevad!$G$4-Kraadpäevad!C6257)),Lähteandmed!$I$45)</f>
        <v/>
      </c>
      <c r="N6257" s="114">
        <f>IFERROR(($G$4-M6257)/($G$4-C6257),Lähteandmed!$H$45)</f>
        <v>0</v>
      </c>
      <c r="O6257" s="276">
        <f t="shared" si="195"/>
        <v>13.3</v>
      </c>
      <c r="P6257" s="276">
        <f>IF(O6257&lt;($G$6-1),Lähteandmed!$E$45*1.2*1.005*(($G$6-1)-O6257),0)</f>
        <v>6.4844690399999987</v>
      </c>
    </row>
    <row r="6258" spans="2:16">
      <c r="B6258" s="113">
        <v>6254</v>
      </c>
      <c r="C6258" s="113">
        <v>14.2</v>
      </c>
      <c r="D6258" s="276" t="str">
        <f t="shared" si="194"/>
        <v>0</v>
      </c>
      <c r="L6258" s="114">
        <f>IF(C6258&lt;$G$6,Lähteandmed!$E$45*1.2*1.005*($G$6-O6258),0)</f>
        <v>6.659724960000001</v>
      </c>
      <c r="M6258" s="276" t="str">
        <f>IF(($G$4-Lähteandmed!$H$45*(Kraadpäevad!$G$4-Kraadpäevad!C6258))&gt;Lähteandmed!$I$45,($G$4-Lähteandmed!$H$45*(Kraadpäevad!$G$4-Kraadpäevad!C6258)),Lähteandmed!$I$45)</f>
        <v/>
      </c>
      <c r="N6258" s="114">
        <f>IFERROR(($G$4-M6258)/($G$4-C6258),Lähteandmed!$H$45)</f>
        <v>0</v>
      </c>
      <c r="O6258" s="276">
        <f t="shared" si="195"/>
        <v>14.2</v>
      </c>
      <c r="P6258" s="276">
        <f>IF(O6258&lt;($G$6-1),Lähteandmed!$E$45*1.2*1.005*(($G$6-1)-O6258),0)</f>
        <v>4.9071657600000007</v>
      </c>
    </row>
    <row r="6259" spans="2:16">
      <c r="B6259" s="113">
        <v>6255</v>
      </c>
      <c r="C6259" s="113">
        <v>15</v>
      </c>
      <c r="D6259" s="276" t="str">
        <f t="shared" si="194"/>
        <v>0</v>
      </c>
      <c r="L6259" s="114">
        <f>IF(C6259&lt;$G$6,Lähteandmed!$E$45*1.2*1.005*($G$6-O6259),0)</f>
        <v>5.2576775999999992</v>
      </c>
      <c r="M6259" s="276" t="str">
        <f>IF(($G$4-Lähteandmed!$H$45*(Kraadpäevad!$G$4-Kraadpäevad!C6259))&gt;Lähteandmed!$I$45,($G$4-Lähteandmed!$H$45*(Kraadpäevad!$G$4-Kraadpäevad!C6259)),Lähteandmed!$I$45)</f>
        <v/>
      </c>
      <c r="N6259" s="114">
        <f>IFERROR(($G$4-M6259)/($G$4-C6259),Lähteandmed!$H$45)</f>
        <v>0</v>
      </c>
      <c r="O6259" s="276">
        <f t="shared" si="195"/>
        <v>15</v>
      </c>
      <c r="P6259" s="276">
        <f>IF(O6259&lt;($G$6-1),Lähteandmed!$E$45*1.2*1.005*(($G$6-1)-O6259),0)</f>
        <v>3.5051183999999997</v>
      </c>
    </row>
    <row r="6260" spans="2:16">
      <c r="B6260" s="113">
        <v>6256</v>
      </c>
      <c r="C6260" s="113">
        <v>15.1</v>
      </c>
      <c r="D6260" s="276" t="str">
        <f t="shared" si="194"/>
        <v>0</v>
      </c>
      <c r="L6260" s="114">
        <f>IF(C6260&lt;$G$6,Lähteandmed!$E$45*1.2*1.005*($G$6-O6260),0)</f>
        <v>5.0824216800000004</v>
      </c>
      <c r="M6260" s="276" t="str">
        <f>IF(($G$4-Lähteandmed!$H$45*(Kraadpäevad!$G$4-Kraadpäevad!C6260))&gt;Lähteandmed!$I$45,($G$4-Lähteandmed!$H$45*(Kraadpäevad!$G$4-Kraadpäevad!C6260)),Lähteandmed!$I$45)</f>
        <v/>
      </c>
      <c r="N6260" s="114">
        <f>IFERROR(($G$4-M6260)/($G$4-C6260),Lähteandmed!$H$45)</f>
        <v>0</v>
      </c>
      <c r="O6260" s="276">
        <f t="shared" si="195"/>
        <v>15.1</v>
      </c>
      <c r="P6260" s="276">
        <f>IF(O6260&lt;($G$6-1),Lähteandmed!$E$45*1.2*1.005*(($G$6-1)-O6260),0)</f>
        <v>3.3298624800000005</v>
      </c>
    </row>
    <row r="6261" spans="2:16">
      <c r="B6261" s="113">
        <v>6257</v>
      </c>
      <c r="C6261" s="113">
        <v>15.2</v>
      </c>
      <c r="D6261" s="276" t="str">
        <f t="shared" si="194"/>
        <v>0</v>
      </c>
      <c r="L6261" s="114">
        <f>IF(C6261&lt;$G$6,Lähteandmed!$E$45*1.2*1.005*($G$6-O6261),0)</f>
        <v>4.9071657600000007</v>
      </c>
      <c r="M6261" s="276" t="str">
        <f>IF(($G$4-Lähteandmed!$H$45*(Kraadpäevad!$G$4-Kraadpäevad!C6261))&gt;Lähteandmed!$I$45,($G$4-Lähteandmed!$H$45*(Kraadpäevad!$G$4-Kraadpäevad!C6261)),Lähteandmed!$I$45)</f>
        <v/>
      </c>
      <c r="N6261" s="114">
        <f>IFERROR(($G$4-M6261)/($G$4-C6261),Lähteandmed!$H$45)</f>
        <v>0</v>
      </c>
      <c r="O6261" s="276">
        <f t="shared" si="195"/>
        <v>15.2</v>
      </c>
      <c r="P6261" s="276">
        <f>IF(O6261&lt;($G$6-1),Lähteandmed!$E$45*1.2*1.005*(($G$6-1)-O6261),0)</f>
        <v>3.1546065600000008</v>
      </c>
    </row>
    <row r="6262" spans="2:16">
      <c r="B6262" s="113">
        <v>6258</v>
      </c>
      <c r="C6262" s="113">
        <v>15.3</v>
      </c>
      <c r="D6262" s="276" t="str">
        <f t="shared" si="194"/>
        <v>0</v>
      </c>
      <c r="L6262" s="114">
        <f>IF(C6262&lt;$G$6,Lähteandmed!$E$45*1.2*1.005*($G$6-O6262),0)</f>
        <v>4.7319098399999984</v>
      </c>
      <c r="M6262" s="276" t="str">
        <f>IF(($G$4-Lähteandmed!$H$45*(Kraadpäevad!$G$4-Kraadpäevad!C6262))&gt;Lähteandmed!$I$45,($G$4-Lähteandmed!$H$45*(Kraadpäevad!$G$4-Kraadpäevad!C6262)),Lähteandmed!$I$45)</f>
        <v/>
      </c>
      <c r="N6262" s="114">
        <f>IFERROR(($G$4-M6262)/($G$4-C6262),Lähteandmed!$H$45)</f>
        <v>0</v>
      </c>
      <c r="O6262" s="276">
        <f t="shared" si="195"/>
        <v>15.3</v>
      </c>
      <c r="P6262" s="276">
        <f>IF(O6262&lt;($G$6-1),Lähteandmed!$E$45*1.2*1.005*(($G$6-1)-O6262),0)</f>
        <v>2.9793506399999985</v>
      </c>
    </row>
    <row r="6263" spans="2:16">
      <c r="B6263" s="113">
        <v>6259</v>
      </c>
      <c r="C6263" s="113">
        <v>14.7</v>
      </c>
      <c r="D6263" s="276" t="str">
        <f t="shared" si="194"/>
        <v>0</v>
      </c>
      <c r="L6263" s="114">
        <f>IF(C6263&lt;$G$6,Lähteandmed!$E$45*1.2*1.005*($G$6-O6263),0)</f>
        <v>5.7834453600000009</v>
      </c>
      <c r="M6263" s="276" t="str">
        <f>IF(($G$4-Lähteandmed!$H$45*(Kraadpäevad!$G$4-Kraadpäevad!C6263))&gt;Lähteandmed!$I$45,($G$4-Lähteandmed!$H$45*(Kraadpäevad!$G$4-Kraadpäevad!C6263)),Lähteandmed!$I$45)</f>
        <v/>
      </c>
      <c r="N6263" s="114">
        <f>IFERROR(($G$4-M6263)/($G$4-C6263),Lähteandmed!$H$45)</f>
        <v>0</v>
      </c>
      <c r="O6263" s="276">
        <f t="shared" si="195"/>
        <v>14.7</v>
      </c>
      <c r="P6263" s="276">
        <f>IF(O6263&lt;($G$6-1),Lähteandmed!$E$45*1.2*1.005*(($G$6-1)-O6263),0)</f>
        <v>4.0308861600000006</v>
      </c>
    </row>
    <row r="6264" spans="2:16">
      <c r="B6264" s="113">
        <v>6260</v>
      </c>
      <c r="C6264" s="113">
        <v>14.2</v>
      </c>
      <c r="D6264" s="276" t="str">
        <f t="shared" si="194"/>
        <v>0</v>
      </c>
      <c r="L6264" s="114">
        <f>IF(C6264&lt;$G$6,Lähteandmed!$E$45*1.2*1.005*($G$6-O6264),0)</f>
        <v>6.659724960000001</v>
      </c>
      <c r="M6264" s="276" t="str">
        <f>IF(($G$4-Lähteandmed!$H$45*(Kraadpäevad!$G$4-Kraadpäevad!C6264))&gt;Lähteandmed!$I$45,($G$4-Lähteandmed!$H$45*(Kraadpäevad!$G$4-Kraadpäevad!C6264)),Lähteandmed!$I$45)</f>
        <v/>
      </c>
      <c r="N6264" s="114">
        <f>IFERROR(($G$4-M6264)/($G$4-C6264),Lähteandmed!$H$45)</f>
        <v>0</v>
      </c>
      <c r="O6264" s="276">
        <f t="shared" si="195"/>
        <v>14.2</v>
      </c>
      <c r="P6264" s="276">
        <f>IF(O6264&lt;($G$6-1),Lähteandmed!$E$45*1.2*1.005*(($G$6-1)-O6264),0)</f>
        <v>4.9071657600000007</v>
      </c>
    </row>
    <row r="6265" spans="2:16">
      <c r="B6265" s="113">
        <v>6261</v>
      </c>
      <c r="C6265" s="113">
        <v>13.6</v>
      </c>
      <c r="D6265" s="276" t="str">
        <f t="shared" si="194"/>
        <v>0</v>
      </c>
      <c r="L6265" s="114">
        <f>IF(C6265&lt;$G$6,Lähteandmed!$E$45*1.2*1.005*($G$6-O6265),0)</f>
        <v>7.71126048</v>
      </c>
      <c r="M6265" s="276" t="str">
        <f>IF(($G$4-Lähteandmed!$H$45*(Kraadpäevad!$G$4-Kraadpäevad!C6265))&gt;Lähteandmed!$I$45,($G$4-Lähteandmed!$H$45*(Kraadpäevad!$G$4-Kraadpäevad!C6265)),Lähteandmed!$I$45)</f>
        <v/>
      </c>
      <c r="N6265" s="114">
        <f>IFERROR(($G$4-M6265)/($G$4-C6265),Lähteandmed!$H$45)</f>
        <v>0</v>
      </c>
      <c r="O6265" s="276">
        <f t="shared" si="195"/>
        <v>13.6</v>
      </c>
      <c r="P6265" s="276">
        <f>IF(O6265&lt;($G$6-1),Lähteandmed!$E$45*1.2*1.005*(($G$6-1)-O6265),0)</f>
        <v>5.9587012800000005</v>
      </c>
    </row>
    <row r="6266" spans="2:16">
      <c r="B6266" s="113">
        <v>6262</v>
      </c>
      <c r="C6266" s="113">
        <v>12.5</v>
      </c>
      <c r="D6266" s="276" t="str">
        <f t="shared" si="194"/>
        <v>0</v>
      </c>
      <c r="L6266" s="114">
        <f>IF(C6266&lt;$G$6,Lähteandmed!$E$45*1.2*1.005*($G$6-O6266),0)</f>
        <v>9.6390756</v>
      </c>
      <c r="M6266" s="276" t="str">
        <f>IF(($G$4-Lähteandmed!$H$45*(Kraadpäevad!$G$4-Kraadpäevad!C6266))&gt;Lähteandmed!$I$45,($G$4-Lähteandmed!$H$45*(Kraadpäevad!$G$4-Kraadpäevad!C6266)),Lähteandmed!$I$45)</f>
        <v/>
      </c>
      <c r="N6266" s="114">
        <f>IFERROR(($G$4-M6266)/($G$4-C6266),Lähteandmed!$H$45)</f>
        <v>0</v>
      </c>
      <c r="O6266" s="276">
        <f t="shared" si="195"/>
        <v>12.5</v>
      </c>
      <c r="P6266" s="276">
        <f>IF(O6266&lt;($G$6-1),Lähteandmed!$E$45*1.2*1.005*(($G$6-1)-O6266),0)</f>
        <v>7.8865163999999996</v>
      </c>
    </row>
    <row r="6267" spans="2:16">
      <c r="B6267" s="113">
        <v>6263</v>
      </c>
      <c r="C6267" s="113">
        <v>11.5</v>
      </c>
      <c r="D6267" s="276" t="str">
        <f t="shared" si="194"/>
        <v>0</v>
      </c>
      <c r="L6267" s="114">
        <f>IF(C6267&lt;$G$6,Lähteandmed!$E$45*1.2*1.005*($G$6-O6267),0)</f>
        <v>11.391634799999999</v>
      </c>
      <c r="M6267" s="276" t="str">
        <f>IF(($G$4-Lähteandmed!$H$45*(Kraadpäevad!$G$4-Kraadpäevad!C6267))&gt;Lähteandmed!$I$45,($G$4-Lähteandmed!$H$45*(Kraadpäevad!$G$4-Kraadpäevad!C6267)),Lähteandmed!$I$45)</f>
        <v/>
      </c>
      <c r="N6267" s="114">
        <f>IFERROR(($G$4-M6267)/($G$4-C6267),Lähteandmed!$H$45)</f>
        <v>0</v>
      </c>
      <c r="O6267" s="276">
        <f t="shared" si="195"/>
        <v>11.5</v>
      </c>
      <c r="P6267" s="276">
        <f>IF(O6267&lt;($G$6-1),Lähteandmed!$E$45*1.2*1.005*(($G$6-1)-O6267),0)</f>
        <v>9.6390756</v>
      </c>
    </row>
    <row r="6268" spans="2:16">
      <c r="B6268" s="113">
        <v>6264</v>
      </c>
      <c r="C6268" s="113">
        <v>10.4</v>
      </c>
      <c r="D6268" s="276" t="str">
        <f t="shared" si="194"/>
        <v>0</v>
      </c>
      <c r="L6268" s="114">
        <f>IF(C6268&lt;$G$6,Lähteandmed!$E$45*1.2*1.005*($G$6-O6268),0)</f>
        <v>13.319449919999998</v>
      </c>
      <c r="M6268" s="276" t="str">
        <f>IF(($G$4-Lähteandmed!$H$45*(Kraadpäevad!$G$4-Kraadpäevad!C6268))&gt;Lähteandmed!$I$45,($G$4-Lähteandmed!$H$45*(Kraadpäevad!$G$4-Kraadpäevad!C6268)),Lähteandmed!$I$45)</f>
        <v/>
      </c>
      <c r="N6268" s="114">
        <f>IFERROR(($G$4-M6268)/($G$4-C6268),Lähteandmed!$H$45)</f>
        <v>0</v>
      </c>
      <c r="O6268" s="276">
        <f t="shared" si="195"/>
        <v>10.4</v>
      </c>
      <c r="P6268" s="276">
        <f>IF(O6268&lt;($G$6-1),Lähteandmed!$E$45*1.2*1.005*(($G$6-1)-O6268),0)</f>
        <v>11.566890719999998</v>
      </c>
    </row>
    <row r="6269" spans="2:16">
      <c r="B6269" s="113">
        <v>6265</v>
      </c>
      <c r="C6269" s="113">
        <v>10.7</v>
      </c>
      <c r="D6269" s="276" t="str">
        <f t="shared" si="194"/>
        <v>0</v>
      </c>
      <c r="L6269" s="114">
        <f>IF(C6269&lt;$G$6,Lähteandmed!$E$45*1.2*1.005*($G$6-O6269),0)</f>
        <v>12.793682159999999</v>
      </c>
      <c r="M6269" s="276" t="str">
        <f>IF(($G$4-Lähteandmed!$H$45*(Kraadpäevad!$G$4-Kraadpäevad!C6269))&gt;Lähteandmed!$I$45,($G$4-Lähteandmed!$H$45*(Kraadpäevad!$G$4-Kraadpäevad!C6269)),Lähteandmed!$I$45)</f>
        <v/>
      </c>
      <c r="N6269" s="114">
        <f>IFERROR(($G$4-M6269)/($G$4-C6269),Lähteandmed!$H$45)</f>
        <v>0</v>
      </c>
      <c r="O6269" s="276">
        <f t="shared" si="195"/>
        <v>10.7</v>
      </c>
      <c r="P6269" s="276">
        <f>IF(O6269&lt;($G$6-1),Lähteandmed!$E$45*1.2*1.005*(($G$6-1)-O6269),0)</f>
        <v>11.041122960000001</v>
      </c>
    </row>
    <row r="6270" spans="2:16">
      <c r="B6270" s="113">
        <v>6266</v>
      </c>
      <c r="C6270" s="113">
        <v>11.1</v>
      </c>
      <c r="D6270" s="276" t="str">
        <f t="shared" si="194"/>
        <v>0</v>
      </c>
      <c r="L6270" s="114">
        <f>IF(C6270&lt;$G$6,Lähteandmed!$E$45*1.2*1.005*($G$6-O6270),0)</f>
        <v>12.092658479999999</v>
      </c>
      <c r="M6270" s="276" t="str">
        <f>IF(($G$4-Lähteandmed!$H$45*(Kraadpäevad!$G$4-Kraadpäevad!C6270))&gt;Lähteandmed!$I$45,($G$4-Lähteandmed!$H$45*(Kraadpäevad!$G$4-Kraadpäevad!C6270)),Lähteandmed!$I$45)</f>
        <v/>
      </c>
      <c r="N6270" s="114">
        <f>IFERROR(($G$4-M6270)/($G$4-C6270),Lähteandmed!$H$45)</f>
        <v>0</v>
      </c>
      <c r="O6270" s="276">
        <f t="shared" si="195"/>
        <v>11.1</v>
      </c>
      <c r="P6270" s="276">
        <f>IF(O6270&lt;($G$6-1),Lähteandmed!$E$45*1.2*1.005*(($G$6-1)-O6270),0)</f>
        <v>10.34009928</v>
      </c>
    </row>
    <row r="6271" spans="2:16">
      <c r="B6271" s="113">
        <v>6267</v>
      </c>
      <c r="C6271" s="113">
        <v>11.4</v>
      </c>
      <c r="D6271" s="276" t="str">
        <f t="shared" si="194"/>
        <v>0</v>
      </c>
      <c r="L6271" s="114">
        <f>IF(C6271&lt;$G$6,Lähteandmed!$E$45*1.2*1.005*($G$6-O6271),0)</f>
        <v>11.566890719999998</v>
      </c>
      <c r="M6271" s="276" t="str">
        <f>IF(($G$4-Lähteandmed!$H$45*(Kraadpäevad!$G$4-Kraadpäevad!C6271))&gt;Lähteandmed!$I$45,($G$4-Lähteandmed!$H$45*(Kraadpäevad!$G$4-Kraadpäevad!C6271)),Lähteandmed!$I$45)</f>
        <v/>
      </c>
      <c r="N6271" s="114">
        <f>IFERROR(($G$4-M6271)/($G$4-C6271),Lähteandmed!$H$45)</f>
        <v>0</v>
      </c>
      <c r="O6271" s="276">
        <f t="shared" si="195"/>
        <v>11.4</v>
      </c>
      <c r="P6271" s="276">
        <f>IF(O6271&lt;($G$6-1),Lähteandmed!$E$45*1.2*1.005*(($G$6-1)-O6271),0)</f>
        <v>9.8143315199999979</v>
      </c>
    </row>
    <row r="6272" spans="2:16">
      <c r="B6272" s="113">
        <v>6268</v>
      </c>
      <c r="C6272" s="113">
        <v>11.1</v>
      </c>
      <c r="D6272" s="276" t="str">
        <f t="shared" si="194"/>
        <v>0</v>
      </c>
      <c r="L6272" s="114">
        <f>IF(C6272&lt;$G$6,Lähteandmed!$E$45*1.2*1.005*($G$6-O6272),0)</f>
        <v>12.092658479999999</v>
      </c>
      <c r="M6272" s="276" t="str">
        <f>IF(($G$4-Lähteandmed!$H$45*(Kraadpäevad!$G$4-Kraadpäevad!C6272))&gt;Lähteandmed!$I$45,($G$4-Lähteandmed!$H$45*(Kraadpäevad!$G$4-Kraadpäevad!C6272)),Lähteandmed!$I$45)</f>
        <v/>
      </c>
      <c r="N6272" s="114">
        <f>IFERROR(($G$4-M6272)/($G$4-C6272),Lähteandmed!$H$45)</f>
        <v>0</v>
      </c>
      <c r="O6272" s="276">
        <f t="shared" si="195"/>
        <v>11.1</v>
      </c>
      <c r="P6272" s="276">
        <f>IF(O6272&lt;($G$6-1),Lähteandmed!$E$45*1.2*1.005*(($G$6-1)-O6272),0)</f>
        <v>10.34009928</v>
      </c>
    </row>
    <row r="6273" spans="2:16">
      <c r="B6273" s="113">
        <v>6269</v>
      </c>
      <c r="C6273" s="113">
        <v>10.7</v>
      </c>
      <c r="D6273" s="276" t="str">
        <f t="shared" si="194"/>
        <v>0</v>
      </c>
      <c r="L6273" s="114">
        <f>IF(C6273&lt;$G$6,Lähteandmed!$E$45*1.2*1.005*($G$6-O6273),0)</f>
        <v>12.793682159999999</v>
      </c>
      <c r="M6273" s="276" t="str">
        <f>IF(($G$4-Lähteandmed!$H$45*(Kraadpäevad!$G$4-Kraadpäevad!C6273))&gt;Lähteandmed!$I$45,($G$4-Lähteandmed!$H$45*(Kraadpäevad!$G$4-Kraadpäevad!C6273)),Lähteandmed!$I$45)</f>
        <v/>
      </c>
      <c r="N6273" s="114">
        <f>IFERROR(($G$4-M6273)/($G$4-C6273),Lähteandmed!$H$45)</f>
        <v>0</v>
      </c>
      <c r="O6273" s="276">
        <f t="shared" si="195"/>
        <v>10.7</v>
      </c>
      <c r="P6273" s="276">
        <f>IF(O6273&lt;($G$6-1),Lähteandmed!$E$45*1.2*1.005*(($G$6-1)-O6273),0)</f>
        <v>11.041122960000001</v>
      </c>
    </row>
    <row r="6274" spans="2:16">
      <c r="B6274" s="113">
        <v>6270</v>
      </c>
      <c r="C6274" s="113">
        <v>10.4</v>
      </c>
      <c r="D6274" s="276" t="str">
        <f t="shared" si="194"/>
        <v>0</v>
      </c>
      <c r="L6274" s="114">
        <f>IF(C6274&lt;$G$6,Lähteandmed!$E$45*1.2*1.005*($G$6-O6274),0)</f>
        <v>13.319449919999998</v>
      </c>
      <c r="M6274" s="276" t="str">
        <f>IF(($G$4-Lähteandmed!$H$45*(Kraadpäevad!$G$4-Kraadpäevad!C6274))&gt;Lähteandmed!$I$45,($G$4-Lähteandmed!$H$45*(Kraadpäevad!$G$4-Kraadpäevad!C6274)),Lähteandmed!$I$45)</f>
        <v/>
      </c>
      <c r="N6274" s="114">
        <f>IFERROR(($G$4-M6274)/($G$4-C6274),Lähteandmed!$H$45)</f>
        <v>0</v>
      </c>
      <c r="O6274" s="276">
        <f t="shared" si="195"/>
        <v>10.4</v>
      </c>
      <c r="P6274" s="276">
        <f>IF(O6274&lt;($G$6-1),Lähteandmed!$E$45*1.2*1.005*(($G$6-1)-O6274),0)</f>
        <v>11.566890719999998</v>
      </c>
    </row>
    <row r="6275" spans="2:16">
      <c r="B6275" s="113">
        <v>6271</v>
      </c>
      <c r="C6275" s="113">
        <v>11</v>
      </c>
      <c r="D6275" s="276" t="str">
        <f t="shared" si="194"/>
        <v>0</v>
      </c>
      <c r="L6275" s="114">
        <f>IF(C6275&lt;$G$6,Lähteandmed!$E$45*1.2*1.005*($G$6-O6275),0)</f>
        <v>12.267914399999999</v>
      </c>
      <c r="M6275" s="276" t="str">
        <f>IF(($G$4-Lähteandmed!$H$45*(Kraadpäevad!$G$4-Kraadpäevad!C6275))&gt;Lähteandmed!$I$45,($G$4-Lähteandmed!$H$45*(Kraadpäevad!$G$4-Kraadpäevad!C6275)),Lähteandmed!$I$45)</f>
        <v/>
      </c>
      <c r="N6275" s="114">
        <f>IFERROR(($G$4-M6275)/($G$4-C6275),Lähteandmed!$H$45)</f>
        <v>0</v>
      </c>
      <c r="O6275" s="276">
        <f t="shared" si="195"/>
        <v>11</v>
      </c>
      <c r="P6275" s="276">
        <f>IF(O6275&lt;($G$6-1),Lähteandmed!$E$45*1.2*1.005*(($G$6-1)-O6275),0)</f>
        <v>10.515355199999998</v>
      </c>
    </row>
    <row r="6276" spans="2:16">
      <c r="B6276" s="113">
        <v>6272</v>
      </c>
      <c r="C6276" s="113">
        <v>11.6</v>
      </c>
      <c r="D6276" s="276" t="str">
        <f t="shared" ref="D6276:D6339" si="196">IFERROR(IF($G$5-C6276&gt;0,$G$5-C6276,"0"),0)</f>
        <v>0</v>
      </c>
      <c r="L6276" s="114">
        <f>IF(C6276&lt;$G$6,Lähteandmed!$E$45*1.2*1.005*($G$6-O6276),0)</f>
        <v>11.216378880000001</v>
      </c>
      <c r="M6276" s="276" t="str">
        <f>IF(($G$4-Lähteandmed!$H$45*(Kraadpäevad!$G$4-Kraadpäevad!C6276))&gt;Lähteandmed!$I$45,($G$4-Lähteandmed!$H$45*(Kraadpäevad!$G$4-Kraadpäevad!C6276)),Lähteandmed!$I$45)</f>
        <v/>
      </c>
      <c r="N6276" s="114">
        <f>IFERROR(($G$4-M6276)/($G$4-C6276),Lähteandmed!$H$45)</f>
        <v>0</v>
      </c>
      <c r="O6276" s="276">
        <f t="shared" ref="O6276:O6339" si="197">N6276*($G$4-C6276)+C6276</f>
        <v>11.6</v>
      </c>
      <c r="P6276" s="276">
        <f>IF(O6276&lt;($G$6-1),Lähteandmed!$E$45*1.2*1.005*(($G$6-1)-O6276),0)</f>
        <v>9.4638196800000003</v>
      </c>
    </row>
    <row r="6277" spans="2:16">
      <c r="B6277" s="113">
        <v>6273</v>
      </c>
      <c r="C6277" s="113">
        <v>12.2</v>
      </c>
      <c r="D6277" s="276" t="str">
        <f t="shared" si="196"/>
        <v>0</v>
      </c>
      <c r="L6277" s="114">
        <f>IF(C6277&lt;$G$6,Lähteandmed!$E$45*1.2*1.005*($G$6-O6277),0)</f>
        <v>10.164843360000001</v>
      </c>
      <c r="M6277" s="276" t="str">
        <f>IF(($G$4-Lähteandmed!$H$45*(Kraadpäevad!$G$4-Kraadpäevad!C6277))&gt;Lähteandmed!$I$45,($G$4-Lähteandmed!$H$45*(Kraadpäevad!$G$4-Kraadpäevad!C6277)),Lähteandmed!$I$45)</f>
        <v/>
      </c>
      <c r="N6277" s="114">
        <f>IFERROR(($G$4-M6277)/($G$4-C6277),Lähteandmed!$H$45)</f>
        <v>0</v>
      </c>
      <c r="O6277" s="276">
        <f t="shared" si="197"/>
        <v>12.2</v>
      </c>
      <c r="P6277" s="276">
        <f>IF(O6277&lt;($G$6-1),Lähteandmed!$E$45*1.2*1.005*(($G$6-1)-O6277),0)</f>
        <v>8.4122841600000005</v>
      </c>
    </row>
    <row r="6278" spans="2:16">
      <c r="B6278" s="113">
        <v>6274</v>
      </c>
      <c r="C6278" s="113">
        <v>13</v>
      </c>
      <c r="D6278" s="276" t="str">
        <f t="shared" si="196"/>
        <v>0</v>
      </c>
      <c r="L6278" s="114">
        <f>IF(C6278&lt;$G$6,Lähteandmed!$E$45*1.2*1.005*($G$6-O6278),0)</f>
        <v>8.7627959999999998</v>
      </c>
      <c r="M6278" s="276" t="str">
        <f>IF(($G$4-Lähteandmed!$H$45*(Kraadpäevad!$G$4-Kraadpäevad!C6278))&gt;Lähteandmed!$I$45,($G$4-Lähteandmed!$H$45*(Kraadpäevad!$G$4-Kraadpäevad!C6278)),Lähteandmed!$I$45)</f>
        <v/>
      </c>
      <c r="N6278" s="114">
        <f>IFERROR(($G$4-M6278)/($G$4-C6278),Lähteandmed!$H$45)</f>
        <v>0</v>
      </c>
      <c r="O6278" s="276">
        <f t="shared" si="197"/>
        <v>13</v>
      </c>
      <c r="P6278" s="276">
        <f>IF(O6278&lt;($G$6-1),Lähteandmed!$E$45*1.2*1.005*(($G$6-1)-O6278),0)</f>
        <v>7.0102367999999995</v>
      </c>
    </row>
    <row r="6279" spans="2:16">
      <c r="B6279" s="113">
        <v>6275</v>
      </c>
      <c r="C6279" s="113">
        <v>13.8</v>
      </c>
      <c r="D6279" s="276" t="str">
        <f t="shared" si="196"/>
        <v>0</v>
      </c>
      <c r="L6279" s="114">
        <f>IF(C6279&lt;$G$6,Lähteandmed!$E$45*1.2*1.005*($G$6-O6279),0)</f>
        <v>7.360748639999998</v>
      </c>
      <c r="M6279" s="276" t="str">
        <f>IF(($G$4-Lähteandmed!$H$45*(Kraadpäevad!$G$4-Kraadpäevad!C6279))&gt;Lähteandmed!$I$45,($G$4-Lähteandmed!$H$45*(Kraadpäevad!$G$4-Kraadpäevad!C6279)),Lähteandmed!$I$45)</f>
        <v/>
      </c>
      <c r="N6279" s="114">
        <f>IFERROR(($G$4-M6279)/($G$4-C6279),Lähteandmed!$H$45)</f>
        <v>0</v>
      </c>
      <c r="O6279" s="276">
        <f t="shared" si="197"/>
        <v>13.8</v>
      </c>
      <c r="P6279" s="276">
        <f>IF(O6279&lt;($G$6-1),Lähteandmed!$E$45*1.2*1.005*(($G$6-1)-O6279),0)</f>
        <v>5.6081894399999985</v>
      </c>
    </row>
    <row r="6280" spans="2:16">
      <c r="B6280" s="113">
        <v>6276</v>
      </c>
      <c r="C6280" s="113">
        <v>14.6</v>
      </c>
      <c r="D6280" s="276" t="str">
        <f t="shared" si="196"/>
        <v>0</v>
      </c>
      <c r="L6280" s="114">
        <f>IF(C6280&lt;$G$6,Lähteandmed!$E$45*1.2*1.005*($G$6-O6280),0)</f>
        <v>5.9587012800000005</v>
      </c>
      <c r="M6280" s="276" t="str">
        <f>IF(($G$4-Lähteandmed!$H$45*(Kraadpäevad!$G$4-Kraadpäevad!C6280))&gt;Lähteandmed!$I$45,($G$4-Lähteandmed!$H$45*(Kraadpäevad!$G$4-Kraadpäevad!C6280)),Lähteandmed!$I$45)</f>
        <v/>
      </c>
      <c r="N6280" s="114">
        <f>IFERROR(($G$4-M6280)/($G$4-C6280),Lähteandmed!$H$45)</f>
        <v>0</v>
      </c>
      <c r="O6280" s="276">
        <f t="shared" si="197"/>
        <v>14.6</v>
      </c>
      <c r="P6280" s="276">
        <f>IF(O6280&lt;($G$6-1),Lähteandmed!$E$45*1.2*1.005*(($G$6-1)-O6280),0)</f>
        <v>4.2061420800000002</v>
      </c>
    </row>
    <row r="6281" spans="2:16">
      <c r="B6281" s="113">
        <v>6277</v>
      </c>
      <c r="C6281" s="113">
        <v>16.5</v>
      </c>
      <c r="D6281" s="276" t="str">
        <f t="shared" si="196"/>
        <v>0</v>
      </c>
      <c r="L6281" s="114">
        <f>IF(C6281&lt;$G$6,Lähteandmed!$E$45*1.2*1.005*($G$6-O6281),0)</f>
        <v>2.6288387999999996</v>
      </c>
      <c r="M6281" s="276" t="str">
        <f>IF(($G$4-Lähteandmed!$H$45*(Kraadpäevad!$G$4-Kraadpäevad!C6281))&gt;Lähteandmed!$I$45,($G$4-Lähteandmed!$H$45*(Kraadpäevad!$G$4-Kraadpäevad!C6281)),Lähteandmed!$I$45)</f>
        <v/>
      </c>
      <c r="N6281" s="114">
        <f>IFERROR(($G$4-M6281)/($G$4-C6281),Lähteandmed!$H$45)</f>
        <v>0</v>
      </c>
      <c r="O6281" s="276">
        <f t="shared" si="197"/>
        <v>16.5</v>
      </c>
      <c r="P6281" s="276">
        <f>IF(O6281&lt;($G$6-1),Lähteandmed!$E$45*1.2*1.005*(($G$6-1)-O6281),0)</f>
        <v>0.87627959999999994</v>
      </c>
    </row>
    <row r="6282" spans="2:16">
      <c r="B6282" s="113">
        <v>6278</v>
      </c>
      <c r="C6282" s="113">
        <v>18.3</v>
      </c>
      <c r="D6282" s="276" t="str">
        <f t="shared" si="196"/>
        <v>0</v>
      </c>
      <c r="L6282" s="114">
        <f>IF(C6282&lt;$G$6,Lähteandmed!$E$45*1.2*1.005*($G$6-O6282),0)</f>
        <v>0</v>
      </c>
      <c r="M6282" s="276" t="str">
        <f>IF(($G$4-Lähteandmed!$H$45*(Kraadpäevad!$G$4-Kraadpäevad!C6282))&gt;Lähteandmed!$I$45,($G$4-Lähteandmed!$H$45*(Kraadpäevad!$G$4-Kraadpäevad!C6282)),Lähteandmed!$I$45)</f>
        <v/>
      </c>
      <c r="N6282" s="114">
        <f>IFERROR(($G$4-M6282)/($G$4-C6282),Lähteandmed!$H$45)</f>
        <v>0</v>
      </c>
      <c r="O6282" s="276">
        <f t="shared" si="197"/>
        <v>18.3</v>
      </c>
      <c r="P6282" s="276">
        <f>IF(O6282&lt;($G$6-1),Lähteandmed!$E$45*1.2*1.005*(($G$6-1)-O6282),0)</f>
        <v>0</v>
      </c>
    </row>
    <row r="6283" spans="2:16">
      <c r="B6283" s="113">
        <v>6279</v>
      </c>
      <c r="C6283" s="113">
        <v>20.2</v>
      </c>
      <c r="D6283" s="276" t="str">
        <f t="shared" si="196"/>
        <v>0</v>
      </c>
      <c r="L6283" s="114">
        <f>IF(C6283&lt;$G$6,Lähteandmed!$E$45*1.2*1.005*($G$6-O6283),0)</f>
        <v>0</v>
      </c>
      <c r="M6283" s="276" t="str">
        <f>IF(($G$4-Lähteandmed!$H$45*(Kraadpäevad!$G$4-Kraadpäevad!C6283))&gt;Lähteandmed!$I$45,($G$4-Lähteandmed!$H$45*(Kraadpäevad!$G$4-Kraadpäevad!C6283)),Lähteandmed!$I$45)</f>
        <v/>
      </c>
      <c r="N6283" s="114">
        <f>IFERROR(($G$4-M6283)/($G$4-C6283),Lähteandmed!$H$45)</f>
        <v>0</v>
      </c>
      <c r="O6283" s="276">
        <f t="shared" si="197"/>
        <v>20.2</v>
      </c>
      <c r="P6283" s="276">
        <f>IF(O6283&lt;($G$6-1),Lähteandmed!$E$45*1.2*1.005*(($G$6-1)-O6283),0)</f>
        <v>0</v>
      </c>
    </row>
    <row r="6284" spans="2:16">
      <c r="B6284" s="113">
        <v>6280</v>
      </c>
      <c r="C6284" s="113">
        <v>20</v>
      </c>
      <c r="D6284" s="276" t="str">
        <f t="shared" si="196"/>
        <v>0</v>
      </c>
      <c r="L6284" s="114">
        <f>IF(C6284&lt;$G$6,Lähteandmed!$E$45*1.2*1.005*($G$6-O6284),0)</f>
        <v>0</v>
      </c>
      <c r="M6284" s="276" t="str">
        <f>IF(($G$4-Lähteandmed!$H$45*(Kraadpäevad!$G$4-Kraadpäevad!C6284))&gt;Lähteandmed!$I$45,($G$4-Lähteandmed!$H$45*(Kraadpäevad!$G$4-Kraadpäevad!C6284)),Lähteandmed!$I$45)</f>
        <v/>
      </c>
      <c r="N6284" s="114">
        <f>IFERROR(($G$4-M6284)/($G$4-C6284),Lähteandmed!$H$45)</f>
        <v>0</v>
      </c>
      <c r="O6284" s="276">
        <f t="shared" si="197"/>
        <v>20</v>
      </c>
      <c r="P6284" s="276">
        <f>IF(O6284&lt;($G$6-1),Lähteandmed!$E$45*1.2*1.005*(($G$6-1)-O6284),0)</f>
        <v>0</v>
      </c>
    </row>
    <row r="6285" spans="2:16">
      <c r="B6285" s="113">
        <v>6281</v>
      </c>
      <c r="C6285" s="113">
        <v>19.8</v>
      </c>
      <c r="D6285" s="276" t="str">
        <f t="shared" si="196"/>
        <v>0</v>
      </c>
      <c r="L6285" s="114">
        <f>IF(C6285&lt;$G$6,Lähteandmed!$E$45*1.2*1.005*($G$6-O6285),0)</f>
        <v>0</v>
      </c>
      <c r="M6285" s="276" t="str">
        <f>IF(($G$4-Lähteandmed!$H$45*(Kraadpäevad!$G$4-Kraadpäevad!C6285))&gt;Lähteandmed!$I$45,($G$4-Lähteandmed!$H$45*(Kraadpäevad!$G$4-Kraadpäevad!C6285)),Lähteandmed!$I$45)</f>
        <v/>
      </c>
      <c r="N6285" s="114">
        <f>IFERROR(($G$4-M6285)/($G$4-C6285),Lähteandmed!$H$45)</f>
        <v>0</v>
      </c>
      <c r="O6285" s="276">
        <f t="shared" si="197"/>
        <v>19.8</v>
      </c>
      <c r="P6285" s="276">
        <f>IF(O6285&lt;($G$6-1),Lähteandmed!$E$45*1.2*1.005*(($G$6-1)-O6285),0)</f>
        <v>0</v>
      </c>
    </row>
    <row r="6286" spans="2:16">
      <c r="B6286" s="113">
        <v>6282</v>
      </c>
      <c r="C6286" s="113">
        <v>19.600000000000001</v>
      </c>
      <c r="D6286" s="276" t="str">
        <f t="shared" si="196"/>
        <v>0</v>
      </c>
      <c r="L6286" s="114">
        <f>IF(C6286&lt;$G$6,Lähteandmed!$E$45*1.2*1.005*($G$6-O6286),0)</f>
        <v>0</v>
      </c>
      <c r="M6286" s="276" t="str">
        <f>IF(($G$4-Lähteandmed!$H$45*(Kraadpäevad!$G$4-Kraadpäevad!C6286))&gt;Lähteandmed!$I$45,($G$4-Lähteandmed!$H$45*(Kraadpäevad!$G$4-Kraadpäevad!C6286)),Lähteandmed!$I$45)</f>
        <v/>
      </c>
      <c r="N6286" s="114">
        <f>IFERROR(($G$4-M6286)/($G$4-C6286),Lähteandmed!$H$45)</f>
        <v>0</v>
      </c>
      <c r="O6286" s="276">
        <f t="shared" si="197"/>
        <v>19.600000000000001</v>
      </c>
      <c r="P6286" s="276">
        <f>IF(O6286&lt;($G$6-1),Lähteandmed!$E$45*1.2*1.005*(($G$6-1)-O6286),0)</f>
        <v>0</v>
      </c>
    </row>
    <row r="6287" spans="2:16">
      <c r="B6287" s="113">
        <v>6283</v>
      </c>
      <c r="C6287" s="113">
        <v>18</v>
      </c>
      <c r="D6287" s="276" t="str">
        <f t="shared" si="196"/>
        <v>0</v>
      </c>
      <c r="L6287" s="114">
        <f>IF(C6287&lt;$G$6,Lähteandmed!$E$45*1.2*1.005*($G$6-O6287),0)</f>
        <v>0</v>
      </c>
      <c r="M6287" s="276" t="str">
        <f>IF(($G$4-Lähteandmed!$H$45*(Kraadpäevad!$G$4-Kraadpäevad!C6287))&gt;Lähteandmed!$I$45,($G$4-Lähteandmed!$H$45*(Kraadpäevad!$G$4-Kraadpäevad!C6287)),Lähteandmed!$I$45)</f>
        <v/>
      </c>
      <c r="N6287" s="114">
        <f>IFERROR(($G$4-M6287)/($G$4-C6287),Lähteandmed!$H$45)</f>
        <v>0</v>
      </c>
      <c r="O6287" s="276">
        <f t="shared" si="197"/>
        <v>18</v>
      </c>
      <c r="P6287" s="276">
        <f>IF(O6287&lt;($G$6-1),Lähteandmed!$E$45*1.2*1.005*(($G$6-1)-O6287),0)</f>
        <v>0</v>
      </c>
    </row>
    <row r="6288" spans="2:16">
      <c r="B6288" s="113">
        <v>6284</v>
      </c>
      <c r="C6288" s="113">
        <v>16.399999999999999</v>
      </c>
      <c r="D6288" s="276" t="str">
        <f t="shared" si="196"/>
        <v>0</v>
      </c>
      <c r="L6288" s="114">
        <f>IF(C6288&lt;$G$6,Lähteandmed!$E$45*1.2*1.005*($G$6-O6288),0)</f>
        <v>2.8040947200000024</v>
      </c>
      <c r="M6288" s="276" t="str">
        <f>IF(($G$4-Lähteandmed!$H$45*(Kraadpäevad!$G$4-Kraadpäevad!C6288))&gt;Lähteandmed!$I$45,($G$4-Lähteandmed!$H$45*(Kraadpäevad!$G$4-Kraadpäevad!C6288)),Lähteandmed!$I$45)</f>
        <v/>
      </c>
      <c r="N6288" s="114">
        <f>IFERROR(($G$4-M6288)/($G$4-C6288),Lähteandmed!$H$45)</f>
        <v>0</v>
      </c>
      <c r="O6288" s="276">
        <f t="shared" si="197"/>
        <v>16.399999999999999</v>
      </c>
      <c r="P6288" s="276">
        <f>IF(O6288&lt;($G$6-1),Lähteandmed!$E$45*1.2*1.005*(($G$6-1)-O6288),0)</f>
        <v>1.0515355200000025</v>
      </c>
    </row>
    <row r="6289" spans="2:16">
      <c r="B6289" s="113">
        <v>6285</v>
      </c>
      <c r="C6289" s="113">
        <v>14.8</v>
      </c>
      <c r="D6289" s="276" t="str">
        <f t="shared" si="196"/>
        <v>0</v>
      </c>
      <c r="L6289" s="114">
        <f>IF(C6289&lt;$G$6,Lähteandmed!$E$45*1.2*1.005*($G$6-O6289),0)</f>
        <v>5.6081894399999985</v>
      </c>
      <c r="M6289" s="276" t="str">
        <f>IF(($G$4-Lähteandmed!$H$45*(Kraadpäevad!$G$4-Kraadpäevad!C6289))&gt;Lähteandmed!$I$45,($G$4-Lähteandmed!$H$45*(Kraadpäevad!$G$4-Kraadpäevad!C6289)),Lähteandmed!$I$45)</f>
        <v/>
      </c>
      <c r="N6289" s="114">
        <f>IFERROR(($G$4-M6289)/($G$4-C6289),Lähteandmed!$H$45)</f>
        <v>0</v>
      </c>
      <c r="O6289" s="276">
        <f t="shared" si="197"/>
        <v>14.8</v>
      </c>
      <c r="P6289" s="276">
        <f>IF(O6289&lt;($G$6-1),Lähteandmed!$E$45*1.2*1.005*(($G$6-1)-O6289),0)</f>
        <v>3.8556302399999987</v>
      </c>
    </row>
    <row r="6290" spans="2:16">
      <c r="B6290" s="113">
        <v>6286</v>
      </c>
      <c r="C6290" s="113">
        <v>14.1</v>
      </c>
      <c r="D6290" s="276" t="str">
        <f t="shared" si="196"/>
        <v>0</v>
      </c>
      <c r="L6290" s="114">
        <f>IF(C6290&lt;$G$6,Lähteandmed!$E$45*1.2*1.005*($G$6-O6290),0)</f>
        <v>6.8349808799999998</v>
      </c>
      <c r="M6290" s="276" t="str">
        <f>IF(($G$4-Lähteandmed!$H$45*(Kraadpäevad!$G$4-Kraadpäevad!C6290))&gt;Lähteandmed!$I$45,($G$4-Lähteandmed!$H$45*(Kraadpäevad!$G$4-Kraadpäevad!C6290)),Lähteandmed!$I$45)</f>
        <v/>
      </c>
      <c r="N6290" s="114">
        <f>IFERROR(($G$4-M6290)/($G$4-C6290),Lähteandmed!$H$45)</f>
        <v>0</v>
      </c>
      <c r="O6290" s="276">
        <f t="shared" si="197"/>
        <v>14.1</v>
      </c>
      <c r="P6290" s="276">
        <f>IF(O6290&lt;($G$6-1),Lähteandmed!$E$45*1.2*1.005*(($G$6-1)-O6290),0)</f>
        <v>5.0824216800000004</v>
      </c>
    </row>
    <row r="6291" spans="2:16">
      <c r="B6291" s="113">
        <v>6287</v>
      </c>
      <c r="C6291" s="113">
        <v>13.3</v>
      </c>
      <c r="D6291" s="276" t="str">
        <f t="shared" si="196"/>
        <v>0</v>
      </c>
      <c r="L6291" s="114">
        <f>IF(C6291&lt;$G$6,Lähteandmed!$E$45*1.2*1.005*($G$6-O6291),0)</f>
        <v>8.237028239999999</v>
      </c>
      <c r="M6291" s="276" t="str">
        <f>IF(($G$4-Lähteandmed!$H$45*(Kraadpäevad!$G$4-Kraadpäevad!C6291))&gt;Lähteandmed!$I$45,($G$4-Lähteandmed!$H$45*(Kraadpäevad!$G$4-Kraadpäevad!C6291)),Lähteandmed!$I$45)</f>
        <v/>
      </c>
      <c r="N6291" s="114">
        <f>IFERROR(($G$4-M6291)/($G$4-C6291),Lähteandmed!$H$45)</f>
        <v>0</v>
      </c>
      <c r="O6291" s="276">
        <f t="shared" si="197"/>
        <v>13.3</v>
      </c>
      <c r="P6291" s="276">
        <f>IF(O6291&lt;($G$6-1),Lähteandmed!$E$45*1.2*1.005*(($G$6-1)-O6291),0)</f>
        <v>6.4844690399999987</v>
      </c>
    </row>
    <row r="6292" spans="2:16">
      <c r="B6292" s="113">
        <v>6288</v>
      </c>
      <c r="C6292" s="113">
        <v>12.6</v>
      </c>
      <c r="D6292" s="276" t="str">
        <f t="shared" si="196"/>
        <v>0</v>
      </c>
      <c r="L6292" s="114">
        <f>IF(C6292&lt;$G$6,Lähteandmed!$E$45*1.2*1.005*($G$6-O6292),0)</f>
        <v>9.4638196800000003</v>
      </c>
      <c r="M6292" s="276" t="str">
        <f>IF(($G$4-Lähteandmed!$H$45*(Kraadpäevad!$G$4-Kraadpäevad!C6292))&gt;Lähteandmed!$I$45,($G$4-Lähteandmed!$H$45*(Kraadpäevad!$G$4-Kraadpäevad!C6292)),Lähteandmed!$I$45)</f>
        <v/>
      </c>
      <c r="N6292" s="114">
        <f>IFERROR(($G$4-M6292)/($G$4-C6292),Lähteandmed!$H$45)</f>
        <v>0</v>
      </c>
      <c r="O6292" s="276">
        <f t="shared" si="197"/>
        <v>12.6</v>
      </c>
      <c r="P6292" s="276">
        <f>IF(O6292&lt;($G$6-1),Lähteandmed!$E$45*1.2*1.005*(($G$6-1)-O6292),0)</f>
        <v>7.71126048</v>
      </c>
    </row>
    <row r="6293" spans="2:16">
      <c r="B6293" s="113">
        <v>6289</v>
      </c>
      <c r="C6293" s="113">
        <v>12.2</v>
      </c>
      <c r="D6293" s="276" t="str">
        <f t="shared" si="196"/>
        <v>0</v>
      </c>
      <c r="L6293" s="114">
        <f>IF(C6293&lt;$G$6,Lähteandmed!$E$45*1.2*1.005*($G$6-O6293),0)</f>
        <v>10.164843360000001</v>
      </c>
      <c r="M6293" s="276" t="str">
        <f>IF(($G$4-Lähteandmed!$H$45*(Kraadpäevad!$G$4-Kraadpäevad!C6293))&gt;Lähteandmed!$I$45,($G$4-Lähteandmed!$H$45*(Kraadpäevad!$G$4-Kraadpäevad!C6293)),Lähteandmed!$I$45)</f>
        <v/>
      </c>
      <c r="N6293" s="114">
        <f>IFERROR(($G$4-M6293)/($G$4-C6293),Lähteandmed!$H$45)</f>
        <v>0</v>
      </c>
      <c r="O6293" s="276">
        <f t="shared" si="197"/>
        <v>12.2</v>
      </c>
      <c r="P6293" s="276">
        <f>IF(O6293&lt;($G$6-1),Lähteandmed!$E$45*1.2*1.005*(($G$6-1)-O6293),0)</f>
        <v>8.4122841600000005</v>
      </c>
    </row>
    <row r="6294" spans="2:16">
      <c r="B6294" s="113">
        <v>6290</v>
      </c>
      <c r="C6294" s="113">
        <v>11.8</v>
      </c>
      <c r="D6294" s="276" t="str">
        <f t="shared" si="196"/>
        <v>0</v>
      </c>
      <c r="L6294" s="114">
        <f>IF(C6294&lt;$G$6,Lähteandmed!$E$45*1.2*1.005*($G$6-O6294),0)</f>
        <v>10.865867039999998</v>
      </c>
      <c r="M6294" s="276" t="str">
        <f>IF(($G$4-Lähteandmed!$H$45*(Kraadpäevad!$G$4-Kraadpäevad!C6294))&gt;Lähteandmed!$I$45,($G$4-Lähteandmed!$H$45*(Kraadpäevad!$G$4-Kraadpäevad!C6294)),Lähteandmed!$I$45)</f>
        <v/>
      </c>
      <c r="N6294" s="114">
        <f>IFERROR(($G$4-M6294)/($G$4-C6294),Lähteandmed!$H$45)</f>
        <v>0</v>
      </c>
      <c r="O6294" s="276">
        <f t="shared" si="197"/>
        <v>11.8</v>
      </c>
      <c r="P6294" s="276">
        <f>IF(O6294&lt;($G$6-1),Lähteandmed!$E$45*1.2*1.005*(($G$6-1)-O6294),0)</f>
        <v>9.1133078399999974</v>
      </c>
    </row>
    <row r="6295" spans="2:16">
      <c r="B6295" s="113">
        <v>6291</v>
      </c>
      <c r="C6295" s="113">
        <v>11.4</v>
      </c>
      <c r="D6295" s="276" t="str">
        <f t="shared" si="196"/>
        <v>0</v>
      </c>
      <c r="L6295" s="114">
        <f>IF(C6295&lt;$G$6,Lähteandmed!$E$45*1.2*1.005*($G$6-O6295),0)</f>
        <v>11.566890719999998</v>
      </c>
      <c r="M6295" s="276" t="str">
        <f>IF(($G$4-Lähteandmed!$H$45*(Kraadpäevad!$G$4-Kraadpäevad!C6295))&gt;Lähteandmed!$I$45,($G$4-Lähteandmed!$H$45*(Kraadpäevad!$G$4-Kraadpäevad!C6295)),Lähteandmed!$I$45)</f>
        <v/>
      </c>
      <c r="N6295" s="114">
        <f>IFERROR(($G$4-M6295)/($G$4-C6295),Lähteandmed!$H$45)</f>
        <v>0</v>
      </c>
      <c r="O6295" s="276">
        <f t="shared" si="197"/>
        <v>11.4</v>
      </c>
      <c r="P6295" s="276">
        <f>IF(O6295&lt;($G$6-1),Lähteandmed!$E$45*1.2*1.005*(($G$6-1)-O6295),0)</f>
        <v>9.8143315199999979</v>
      </c>
    </row>
    <row r="6296" spans="2:16">
      <c r="B6296" s="113">
        <v>6292</v>
      </c>
      <c r="C6296" s="113">
        <v>10.7</v>
      </c>
      <c r="D6296" s="276" t="str">
        <f t="shared" si="196"/>
        <v>0</v>
      </c>
      <c r="L6296" s="114">
        <f>IF(C6296&lt;$G$6,Lähteandmed!$E$45*1.2*1.005*($G$6-O6296),0)</f>
        <v>12.793682159999999</v>
      </c>
      <c r="M6296" s="276" t="str">
        <f>IF(($G$4-Lähteandmed!$H$45*(Kraadpäevad!$G$4-Kraadpäevad!C6296))&gt;Lähteandmed!$I$45,($G$4-Lähteandmed!$H$45*(Kraadpäevad!$G$4-Kraadpäevad!C6296)),Lähteandmed!$I$45)</f>
        <v/>
      </c>
      <c r="N6296" s="114">
        <f>IFERROR(($G$4-M6296)/($G$4-C6296),Lähteandmed!$H$45)</f>
        <v>0</v>
      </c>
      <c r="O6296" s="276">
        <f t="shared" si="197"/>
        <v>10.7</v>
      </c>
      <c r="P6296" s="276">
        <f>IF(O6296&lt;($G$6-1),Lähteandmed!$E$45*1.2*1.005*(($G$6-1)-O6296),0)</f>
        <v>11.041122960000001</v>
      </c>
    </row>
    <row r="6297" spans="2:16">
      <c r="B6297" s="113">
        <v>6293</v>
      </c>
      <c r="C6297" s="113">
        <v>10.1</v>
      </c>
      <c r="D6297" s="276" t="str">
        <f t="shared" si="196"/>
        <v>0</v>
      </c>
      <c r="L6297" s="114">
        <f>IF(C6297&lt;$G$6,Lähteandmed!$E$45*1.2*1.005*($G$6-O6297),0)</f>
        <v>13.845217679999999</v>
      </c>
      <c r="M6297" s="276" t="str">
        <f>IF(($G$4-Lähteandmed!$H$45*(Kraadpäevad!$G$4-Kraadpäevad!C6297))&gt;Lähteandmed!$I$45,($G$4-Lähteandmed!$H$45*(Kraadpäevad!$G$4-Kraadpäevad!C6297)),Lähteandmed!$I$45)</f>
        <v/>
      </c>
      <c r="N6297" s="114">
        <f>IFERROR(($G$4-M6297)/($G$4-C6297),Lähteandmed!$H$45)</f>
        <v>0</v>
      </c>
      <c r="O6297" s="276">
        <f t="shared" si="197"/>
        <v>10.1</v>
      </c>
      <c r="P6297" s="276">
        <f>IF(O6297&lt;($G$6-1),Lähteandmed!$E$45*1.2*1.005*(($G$6-1)-O6297),0)</f>
        <v>12.092658479999999</v>
      </c>
    </row>
    <row r="6298" spans="2:16">
      <c r="B6298" s="113">
        <v>6294</v>
      </c>
      <c r="C6298" s="113">
        <v>9.4</v>
      </c>
      <c r="D6298" s="276">
        <f t="shared" si="196"/>
        <v>0.58879749586557928</v>
      </c>
      <c r="L6298" s="114">
        <f>IF(C6298&lt;$G$6,Lähteandmed!$E$45*1.2*1.005*($G$6-O6298),0)</f>
        <v>15.072009119999999</v>
      </c>
      <c r="M6298" s="276" t="str">
        <f>IF(($G$4-Lähteandmed!$H$45*(Kraadpäevad!$G$4-Kraadpäevad!C6298))&gt;Lähteandmed!$I$45,($G$4-Lähteandmed!$H$45*(Kraadpäevad!$G$4-Kraadpäevad!C6298)),Lähteandmed!$I$45)</f>
        <v/>
      </c>
      <c r="N6298" s="114">
        <f>IFERROR(($G$4-M6298)/($G$4-C6298),Lähteandmed!$H$45)</f>
        <v>0</v>
      </c>
      <c r="O6298" s="276">
        <f t="shared" si="197"/>
        <v>9.4</v>
      </c>
      <c r="P6298" s="276">
        <f>IF(O6298&lt;($G$6-1),Lähteandmed!$E$45*1.2*1.005*(($G$6-1)-O6298),0)</f>
        <v>13.319449919999998</v>
      </c>
    </row>
    <row r="6299" spans="2:16">
      <c r="B6299" s="113">
        <v>6295</v>
      </c>
      <c r="C6299" s="113">
        <v>9.6999999999999993</v>
      </c>
      <c r="D6299" s="276">
        <f t="shared" si="196"/>
        <v>0.28879749586558034</v>
      </c>
      <c r="L6299" s="114">
        <f>IF(C6299&lt;$G$6,Lähteandmed!$E$45*1.2*1.005*($G$6-O6299),0)</f>
        <v>14.54624136</v>
      </c>
      <c r="M6299" s="276" t="str">
        <f>IF(($G$4-Lähteandmed!$H$45*(Kraadpäevad!$G$4-Kraadpäevad!C6299))&gt;Lähteandmed!$I$45,($G$4-Lähteandmed!$H$45*(Kraadpäevad!$G$4-Kraadpäevad!C6299)),Lähteandmed!$I$45)</f>
        <v/>
      </c>
      <c r="N6299" s="114">
        <f>IFERROR(($G$4-M6299)/($G$4-C6299),Lähteandmed!$H$45)</f>
        <v>0</v>
      </c>
      <c r="O6299" s="276">
        <f t="shared" si="197"/>
        <v>9.6999999999999993</v>
      </c>
      <c r="P6299" s="276">
        <f>IF(O6299&lt;($G$6-1),Lähteandmed!$E$45*1.2*1.005*(($G$6-1)-O6299),0)</f>
        <v>12.793682159999999</v>
      </c>
    </row>
    <row r="6300" spans="2:16">
      <c r="B6300" s="113">
        <v>6296</v>
      </c>
      <c r="C6300" s="113">
        <v>10.1</v>
      </c>
      <c r="D6300" s="276" t="str">
        <f t="shared" si="196"/>
        <v>0</v>
      </c>
      <c r="L6300" s="114">
        <f>IF(C6300&lt;$G$6,Lähteandmed!$E$45*1.2*1.005*($G$6-O6300),0)</f>
        <v>13.845217679999999</v>
      </c>
      <c r="M6300" s="276" t="str">
        <f>IF(($G$4-Lähteandmed!$H$45*(Kraadpäevad!$G$4-Kraadpäevad!C6300))&gt;Lähteandmed!$I$45,($G$4-Lähteandmed!$H$45*(Kraadpäevad!$G$4-Kraadpäevad!C6300)),Lähteandmed!$I$45)</f>
        <v/>
      </c>
      <c r="N6300" s="114">
        <f>IFERROR(($G$4-M6300)/($G$4-C6300),Lähteandmed!$H$45)</f>
        <v>0</v>
      </c>
      <c r="O6300" s="276">
        <f t="shared" si="197"/>
        <v>10.1</v>
      </c>
      <c r="P6300" s="276">
        <f>IF(O6300&lt;($G$6-1),Lähteandmed!$E$45*1.2*1.005*(($G$6-1)-O6300),0)</f>
        <v>12.092658479999999</v>
      </c>
    </row>
    <row r="6301" spans="2:16">
      <c r="B6301" s="113">
        <v>6297</v>
      </c>
      <c r="C6301" s="113">
        <v>10.4</v>
      </c>
      <c r="D6301" s="276" t="str">
        <f t="shared" si="196"/>
        <v>0</v>
      </c>
      <c r="L6301" s="114">
        <f>IF(C6301&lt;$G$6,Lähteandmed!$E$45*1.2*1.005*($G$6-O6301),0)</f>
        <v>13.319449919999998</v>
      </c>
      <c r="M6301" s="276" t="str">
        <f>IF(($G$4-Lähteandmed!$H$45*(Kraadpäevad!$G$4-Kraadpäevad!C6301))&gt;Lähteandmed!$I$45,($G$4-Lähteandmed!$H$45*(Kraadpäevad!$G$4-Kraadpäevad!C6301)),Lähteandmed!$I$45)</f>
        <v/>
      </c>
      <c r="N6301" s="114">
        <f>IFERROR(($G$4-M6301)/($G$4-C6301),Lähteandmed!$H$45)</f>
        <v>0</v>
      </c>
      <c r="O6301" s="276">
        <f t="shared" si="197"/>
        <v>10.4</v>
      </c>
      <c r="P6301" s="276">
        <f>IF(O6301&lt;($G$6-1),Lähteandmed!$E$45*1.2*1.005*(($G$6-1)-O6301),0)</f>
        <v>11.566890719999998</v>
      </c>
    </row>
    <row r="6302" spans="2:16">
      <c r="B6302" s="113">
        <v>6298</v>
      </c>
      <c r="C6302" s="113">
        <v>12.9</v>
      </c>
      <c r="D6302" s="276" t="str">
        <f t="shared" si="196"/>
        <v>0</v>
      </c>
      <c r="L6302" s="114">
        <f>IF(C6302&lt;$G$6,Lähteandmed!$E$45*1.2*1.005*($G$6-O6302),0)</f>
        <v>8.9380519199999995</v>
      </c>
      <c r="M6302" s="276" t="str">
        <f>IF(($G$4-Lähteandmed!$H$45*(Kraadpäevad!$G$4-Kraadpäevad!C6302))&gt;Lähteandmed!$I$45,($G$4-Lähteandmed!$H$45*(Kraadpäevad!$G$4-Kraadpäevad!C6302)),Lähteandmed!$I$45)</f>
        <v/>
      </c>
      <c r="N6302" s="114">
        <f>IFERROR(($G$4-M6302)/($G$4-C6302),Lähteandmed!$H$45)</f>
        <v>0</v>
      </c>
      <c r="O6302" s="276">
        <f t="shared" si="197"/>
        <v>12.9</v>
      </c>
      <c r="P6302" s="276">
        <f>IF(O6302&lt;($G$6-1),Lähteandmed!$E$45*1.2*1.005*(($G$6-1)-O6302),0)</f>
        <v>7.1854927199999992</v>
      </c>
    </row>
    <row r="6303" spans="2:16">
      <c r="B6303" s="113">
        <v>6299</v>
      </c>
      <c r="C6303" s="113">
        <v>15.3</v>
      </c>
      <c r="D6303" s="276" t="str">
        <f t="shared" si="196"/>
        <v>0</v>
      </c>
      <c r="L6303" s="114">
        <f>IF(C6303&lt;$G$6,Lähteandmed!$E$45*1.2*1.005*($G$6-O6303),0)</f>
        <v>4.7319098399999984</v>
      </c>
      <c r="M6303" s="276" t="str">
        <f>IF(($G$4-Lähteandmed!$H$45*(Kraadpäevad!$G$4-Kraadpäevad!C6303))&gt;Lähteandmed!$I$45,($G$4-Lähteandmed!$H$45*(Kraadpäevad!$G$4-Kraadpäevad!C6303)),Lähteandmed!$I$45)</f>
        <v/>
      </c>
      <c r="N6303" s="114">
        <f>IFERROR(($G$4-M6303)/($G$4-C6303),Lähteandmed!$H$45)</f>
        <v>0</v>
      </c>
      <c r="O6303" s="276">
        <f t="shared" si="197"/>
        <v>15.3</v>
      </c>
      <c r="P6303" s="276">
        <f>IF(O6303&lt;($G$6-1),Lähteandmed!$E$45*1.2*1.005*(($G$6-1)-O6303),0)</f>
        <v>2.9793506399999985</v>
      </c>
    </row>
    <row r="6304" spans="2:16">
      <c r="B6304" s="113">
        <v>6300</v>
      </c>
      <c r="C6304" s="113">
        <v>17.8</v>
      </c>
      <c r="D6304" s="276" t="str">
        <f t="shared" si="196"/>
        <v>0</v>
      </c>
      <c r="L6304" s="114">
        <f>IF(C6304&lt;$G$6,Lähteandmed!$E$45*1.2*1.005*($G$6-O6304),0)</f>
        <v>0.35051183999999874</v>
      </c>
      <c r="M6304" s="276" t="str">
        <f>IF(($G$4-Lähteandmed!$H$45*(Kraadpäevad!$G$4-Kraadpäevad!C6304))&gt;Lähteandmed!$I$45,($G$4-Lähteandmed!$H$45*(Kraadpäevad!$G$4-Kraadpäevad!C6304)),Lähteandmed!$I$45)</f>
        <v/>
      </c>
      <c r="N6304" s="114">
        <f>IFERROR(($G$4-M6304)/($G$4-C6304),Lähteandmed!$H$45)</f>
        <v>0</v>
      </c>
      <c r="O6304" s="276">
        <f t="shared" si="197"/>
        <v>17.8</v>
      </c>
      <c r="P6304" s="276">
        <f>IF(O6304&lt;($G$6-1),Lähteandmed!$E$45*1.2*1.005*(($G$6-1)-O6304),0)</f>
        <v>0</v>
      </c>
    </row>
    <row r="6305" spans="2:16">
      <c r="B6305" s="113">
        <v>6301</v>
      </c>
      <c r="C6305" s="113">
        <v>18.8</v>
      </c>
      <c r="D6305" s="276" t="str">
        <f t="shared" si="196"/>
        <v>0</v>
      </c>
      <c r="L6305" s="114">
        <f>IF(C6305&lt;$G$6,Lähteandmed!$E$45*1.2*1.005*($G$6-O6305),0)</f>
        <v>0</v>
      </c>
      <c r="M6305" s="276" t="str">
        <f>IF(($G$4-Lähteandmed!$H$45*(Kraadpäevad!$G$4-Kraadpäevad!C6305))&gt;Lähteandmed!$I$45,($G$4-Lähteandmed!$H$45*(Kraadpäevad!$G$4-Kraadpäevad!C6305)),Lähteandmed!$I$45)</f>
        <v/>
      </c>
      <c r="N6305" s="114">
        <f>IFERROR(($G$4-M6305)/($G$4-C6305),Lähteandmed!$H$45)</f>
        <v>0</v>
      </c>
      <c r="O6305" s="276">
        <f t="shared" si="197"/>
        <v>18.8</v>
      </c>
      <c r="P6305" s="276">
        <f>IF(O6305&lt;($G$6-1),Lähteandmed!$E$45*1.2*1.005*(($G$6-1)-O6305),0)</f>
        <v>0</v>
      </c>
    </row>
    <row r="6306" spans="2:16">
      <c r="B6306" s="113">
        <v>6302</v>
      </c>
      <c r="C6306" s="113">
        <v>19.899999999999999</v>
      </c>
      <c r="D6306" s="276" t="str">
        <f t="shared" si="196"/>
        <v>0</v>
      </c>
      <c r="L6306" s="114">
        <f>IF(C6306&lt;$G$6,Lähteandmed!$E$45*1.2*1.005*($G$6-O6306),0)</f>
        <v>0</v>
      </c>
      <c r="M6306" s="276" t="str">
        <f>IF(($G$4-Lähteandmed!$H$45*(Kraadpäevad!$G$4-Kraadpäevad!C6306))&gt;Lähteandmed!$I$45,($G$4-Lähteandmed!$H$45*(Kraadpäevad!$G$4-Kraadpäevad!C6306)),Lähteandmed!$I$45)</f>
        <v/>
      </c>
      <c r="N6306" s="114">
        <f>IFERROR(($G$4-M6306)/($G$4-C6306),Lähteandmed!$H$45)</f>
        <v>0</v>
      </c>
      <c r="O6306" s="276">
        <f t="shared" si="197"/>
        <v>19.899999999999999</v>
      </c>
      <c r="P6306" s="276">
        <f>IF(O6306&lt;($G$6-1),Lähteandmed!$E$45*1.2*1.005*(($G$6-1)-O6306),0)</f>
        <v>0</v>
      </c>
    </row>
    <row r="6307" spans="2:16">
      <c r="B6307" s="113">
        <v>6303</v>
      </c>
      <c r="C6307" s="113">
        <v>20.9</v>
      </c>
      <c r="D6307" s="276" t="str">
        <f t="shared" si="196"/>
        <v>0</v>
      </c>
      <c r="L6307" s="114">
        <f>IF(C6307&lt;$G$6,Lähteandmed!$E$45*1.2*1.005*($G$6-O6307),0)</f>
        <v>0</v>
      </c>
      <c r="M6307" s="276" t="str">
        <f>IF(($G$4-Lähteandmed!$H$45*(Kraadpäevad!$G$4-Kraadpäevad!C6307))&gt;Lähteandmed!$I$45,($G$4-Lähteandmed!$H$45*(Kraadpäevad!$G$4-Kraadpäevad!C6307)),Lähteandmed!$I$45)</f>
        <v/>
      </c>
      <c r="N6307" s="114">
        <f>IFERROR(($G$4-M6307)/($G$4-C6307),Lähteandmed!$H$45)</f>
        <v>0</v>
      </c>
      <c r="O6307" s="276">
        <f t="shared" si="197"/>
        <v>20.9</v>
      </c>
      <c r="P6307" s="276">
        <f>IF(O6307&lt;($G$6-1),Lähteandmed!$E$45*1.2*1.005*(($G$6-1)-O6307),0)</f>
        <v>0</v>
      </c>
    </row>
    <row r="6308" spans="2:16">
      <c r="B6308" s="113">
        <v>6304</v>
      </c>
      <c r="C6308" s="113">
        <v>20.8</v>
      </c>
      <c r="D6308" s="276" t="str">
        <f t="shared" si="196"/>
        <v>0</v>
      </c>
      <c r="L6308" s="114">
        <f>IF(C6308&lt;$G$6,Lähteandmed!$E$45*1.2*1.005*($G$6-O6308),0)</f>
        <v>0</v>
      </c>
      <c r="M6308" s="276" t="str">
        <f>IF(($G$4-Lähteandmed!$H$45*(Kraadpäevad!$G$4-Kraadpäevad!C6308))&gt;Lähteandmed!$I$45,($G$4-Lähteandmed!$H$45*(Kraadpäevad!$G$4-Kraadpäevad!C6308)),Lähteandmed!$I$45)</f>
        <v/>
      </c>
      <c r="N6308" s="114">
        <f>IFERROR(($G$4-M6308)/($G$4-C6308),Lähteandmed!$H$45)</f>
        <v>0</v>
      </c>
      <c r="O6308" s="276">
        <f t="shared" si="197"/>
        <v>20.8</v>
      </c>
      <c r="P6308" s="276">
        <f>IF(O6308&lt;($G$6-1),Lähteandmed!$E$45*1.2*1.005*(($G$6-1)-O6308),0)</f>
        <v>0</v>
      </c>
    </row>
    <row r="6309" spans="2:16">
      <c r="B6309" s="113">
        <v>6305</v>
      </c>
      <c r="C6309" s="113">
        <v>20.7</v>
      </c>
      <c r="D6309" s="276" t="str">
        <f t="shared" si="196"/>
        <v>0</v>
      </c>
      <c r="L6309" s="114">
        <f>IF(C6309&lt;$G$6,Lähteandmed!$E$45*1.2*1.005*($G$6-O6309),0)</f>
        <v>0</v>
      </c>
      <c r="M6309" s="276" t="str">
        <f>IF(($G$4-Lähteandmed!$H$45*(Kraadpäevad!$G$4-Kraadpäevad!C6309))&gt;Lähteandmed!$I$45,($G$4-Lähteandmed!$H$45*(Kraadpäevad!$G$4-Kraadpäevad!C6309)),Lähteandmed!$I$45)</f>
        <v/>
      </c>
      <c r="N6309" s="114">
        <f>IFERROR(($G$4-M6309)/($G$4-C6309),Lähteandmed!$H$45)</f>
        <v>0</v>
      </c>
      <c r="O6309" s="276">
        <f t="shared" si="197"/>
        <v>20.7</v>
      </c>
      <c r="P6309" s="276">
        <f>IF(O6309&lt;($G$6-1),Lähteandmed!$E$45*1.2*1.005*(($G$6-1)-O6309),0)</f>
        <v>0</v>
      </c>
    </row>
    <row r="6310" spans="2:16">
      <c r="B6310" s="113">
        <v>6306</v>
      </c>
      <c r="C6310" s="113">
        <v>20.6</v>
      </c>
      <c r="D6310" s="276" t="str">
        <f t="shared" si="196"/>
        <v>0</v>
      </c>
      <c r="L6310" s="114">
        <f>IF(C6310&lt;$G$6,Lähteandmed!$E$45*1.2*1.005*($G$6-O6310),0)</f>
        <v>0</v>
      </c>
      <c r="M6310" s="276" t="str">
        <f>IF(($G$4-Lähteandmed!$H$45*(Kraadpäevad!$G$4-Kraadpäevad!C6310))&gt;Lähteandmed!$I$45,($G$4-Lähteandmed!$H$45*(Kraadpäevad!$G$4-Kraadpäevad!C6310)),Lähteandmed!$I$45)</f>
        <v/>
      </c>
      <c r="N6310" s="114">
        <f>IFERROR(($G$4-M6310)/($G$4-C6310),Lähteandmed!$H$45)</f>
        <v>0</v>
      </c>
      <c r="O6310" s="276">
        <f t="shared" si="197"/>
        <v>20.6</v>
      </c>
      <c r="P6310" s="276">
        <f>IF(O6310&lt;($G$6-1),Lähteandmed!$E$45*1.2*1.005*(($G$6-1)-O6310),0)</f>
        <v>0</v>
      </c>
    </row>
    <row r="6311" spans="2:16">
      <c r="B6311" s="113">
        <v>6307</v>
      </c>
      <c r="C6311" s="113">
        <v>18.399999999999999</v>
      </c>
      <c r="D6311" s="276" t="str">
        <f t="shared" si="196"/>
        <v>0</v>
      </c>
      <c r="L6311" s="114">
        <f>IF(C6311&lt;$G$6,Lähteandmed!$E$45*1.2*1.005*($G$6-O6311),0)</f>
        <v>0</v>
      </c>
      <c r="M6311" s="276" t="str">
        <f>IF(($G$4-Lähteandmed!$H$45*(Kraadpäevad!$G$4-Kraadpäevad!C6311))&gt;Lähteandmed!$I$45,($G$4-Lähteandmed!$H$45*(Kraadpäevad!$G$4-Kraadpäevad!C6311)),Lähteandmed!$I$45)</f>
        <v/>
      </c>
      <c r="N6311" s="114">
        <f>IFERROR(($G$4-M6311)/($G$4-C6311),Lähteandmed!$H$45)</f>
        <v>0</v>
      </c>
      <c r="O6311" s="276">
        <f t="shared" si="197"/>
        <v>18.399999999999999</v>
      </c>
      <c r="P6311" s="276">
        <f>IF(O6311&lt;($G$6-1),Lähteandmed!$E$45*1.2*1.005*(($G$6-1)-O6311),0)</f>
        <v>0</v>
      </c>
    </row>
    <row r="6312" spans="2:16">
      <c r="B6312" s="113">
        <v>6308</v>
      </c>
      <c r="C6312" s="113">
        <v>16.3</v>
      </c>
      <c r="D6312" s="276" t="str">
        <f t="shared" si="196"/>
        <v>0</v>
      </c>
      <c r="L6312" s="114">
        <f>IF(C6312&lt;$G$6,Lähteandmed!$E$45*1.2*1.005*($G$6-O6312),0)</f>
        <v>2.9793506399999985</v>
      </c>
      <c r="M6312" s="276" t="str">
        <f>IF(($G$4-Lähteandmed!$H$45*(Kraadpäevad!$G$4-Kraadpäevad!C6312))&gt;Lähteandmed!$I$45,($G$4-Lähteandmed!$H$45*(Kraadpäevad!$G$4-Kraadpäevad!C6312)),Lähteandmed!$I$45)</f>
        <v/>
      </c>
      <c r="N6312" s="114">
        <f>IFERROR(($G$4-M6312)/($G$4-C6312),Lähteandmed!$H$45)</f>
        <v>0</v>
      </c>
      <c r="O6312" s="276">
        <f t="shared" si="197"/>
        <v>16.3</v>
      </c>
      <c r="P6312" s="276">
        <f>IF(O6312&lt;($G$6-1),Lähteandmed!$E$45*1.2*1.005*(($G$6-1)-O6312),0)</f>
        <v>1.2267914399999986</v>
      </c>
    </row>
    <row r="6313" spans="2:16">
      <c r="B6313" s="113">
        <v>6309</v>
      </c>
      <c r="C6313" s="113">
        <v>14.1</v>
      </c>
      <c r="D6313" s="276" t="str">
        <f t="shared" si="196"/>
        <v>0</v>
      </c>
      <c r="L6313" s="114">
        <f>IF(C6313&lt;$G$6,Lähteandmed!$E$45*1.2*1.005*($G$6-O6313),0)</f>
        <v>6.8349808799999998</v>
      </c>
      <c r="M6313" s="276" t="str">
        <f>IF(($G$4-Lähteandmed!$H$45*(Kraadpäevad!$G$4-Kraadpäevad!C6313))&gt;Lähteandmed!$I$45,($G$4-Lähteandmed!$H$45*(Kraadpäevad!$G$4-Kraadpäevad!C6313)),Lähteandmed!$I$45)</f>
        <v/>
      </c>
      <c r="N6313" s="114">
        <f>IFERROR(($G$4-M6313)/($G$4-C6313),Lähteandmed!$H$45)</f>
        <v>0</v>
      </c>
      <c r="O6313" s="276">
        <f t="shared" si="197"/>
        <v>14.1</v>
      </c>
      <c r="P6313" s="276">
        <f>IF(O6313&lt;($G$6-1),Lähteandmed!$E$45*1.2*1.005*(($G$6-1)-O6313),0)</f>
        <v>5.0824216800000004</v>
      </c>
    </row>
    <row r="6314" spans="2:16">
      <c r="B6314" s="113">
        <v>6310</v>
      </c>
      <c r="C6314" s="113">
        <v>13.1</v>
      </c>
      <c r="D6314" s="276" t="str">
        <f t="shared" si="196"/>
        <v>0</v>
      </c>
      <c r="L6314" s="114">
        <f>IF(C6314&lt;$G$6,Lähteandmed!$E$45*1.2*1.005*($G$6-O6314),0)</f>
        <v>8.5875400800000001</v>
      </c>
      <c r="M6314" s="276" t="str">
        <f>IF(($G$4-Lähteandmed!$H$45*(Kraadpäevad!$G$4-Kraadpäevad!C6314))&gt;Lähteandmed!$I$45,($G$4-Lähteandmed!$H$45*(Kraadpäevad!$G$4-Kraadpäevad!C6314)),Lähteandmed!$I$45)</f>
        <v/>
      </c>
      <c r="N6314" s="114">
        <f>IFERROR(($G$4-M6314)/($G$4-C6314),Lähteandmed!$H$45)</f>
        <v>0</v>
      </c>
      <c r="O6314" s="276">
        <f t="shared" si="197"/>
        <v>13.1</v>
      </c>
      <c r="P6314" s="276">
        <f>IF(O6314&lt;($G$6-1),Lähteandmed!$E$45*1.2*1.005*(($G$6-1)-O6314),0)</f>
        <v>6.8349808799999998</v>
      </c>
    </row>
    <row r="6315" spans="2:16">
      <c r="B6315" s="113">
        <v>6311</v>
      </c>
      <c r="C6315" s="113">
        <v>12.2</v>
      </c>
      <c r="D6315" s="276" t="str">
        <f t="shared" si="196"/>
        <v>0</v>
      </c>
      <c r="L6315" s="114">
        <f>IF(C6315&lt;$G$6,Lähteandmed!$E$45*1.2*1.005*($G$6-O6315),0)</f>
        <v>10.164843360000001</v>
      </c>
      <c r="M6315" s="276" t="str">
        <f>IF(($G$4-Lähteandmed!$H$45*(Kraadpäevad!$G$4-Kraadpäevad!C6315))&gt;Lähteandmed!$I$45,($G$4-Lähteandmed!$H$45*(Kraadpäevad!$G$4-Kraadpäevad!C6315)),Lähteandmed!$I$45)</f>
        <v/>
      </c>
      <c r="N6315" s="114">
        <f>IFERROR(($G$4-M6315)/($G$4-C6315),Lähteandmed!$H$45)</f>
        <v>0</v>
      </c>
      <c r="O6315" s="276">
        <f t="shared" si="197"/>
        <v>12.2</v>
      </c>
      <c r="P6315" s="276">
        <f>IF(O6315&lt;($G$6-1),Lähteandmed!$E$45*1.2*1.005*(($G$6-1)-O6315),0)</f>
        <v>8.4122841600000005</v>
      </c>
    </row>
    <row r="6316" spans="2:16">
      <c r="B6316" s="113">
        <v>6312</v>
      </c>
      <c r="C6316" s="113">
        <v>11.2</v>
      </c>
      <c r="D6316" s="276" t="str">
        <f t="shared" si="196"/>
        <v>0</v>
      </c>
      <c r="L6316" s="114">
        <f>IF(C6316&lt;$G$6,Lähteandmed!$E$45*1.2*1.005*($G$6-O6316),0)</f>
        <v>11.917402560000001</v>
      </c>
      <c r="M6316" s="276" t="str">
        <f>IF(($G$4-Lähteandmed!$H$45*(Kraadpäevad!$G$4-Kraadpäevad!C6316))&gt;Lähteandmed!$I$45,($G$4-Lähteandmed!$H$45*(Kraadpäevad!$G$4-Kraadpäevad!C6316)),Lähteandmed!$I$45)</f>
        <v/>
      </c>
      <c r="N6316" s="114">
        <f>IFERROR(($G$4-M6316)/($G$4-C6316),Lähteandmed!$H$45)</f>
        <v>0</v>
      </c>
      <c r="O6316" s="276">
        <f t="shared" si="197"/>
        <v>11.2</v>
      </c>
      <c r="P6316" s="276">
        <f>IF(O6316&lt;($G$6-1),Lähteandmed!$E$45*1.2*1.005*(($G$6-1)-O6316),0)</f>
        <v>10.164843360000001</v>
      </c>
    </row>
    <row r="6317" spans="2:16">
      <c r="B6317" s="113">
        <v>6313</v>
      </c>
      <c r="C6317" s="113">
        <v>10.9</v>
      </c>
      <c r="D6317" s="276" t="str">
        <f t="shared" si="196"/>
        <v>0</v>
      </c>
      <c r="L6317" s="114">
        <f>IF(C6317&lt;$G$6,Lähteandmed!$E$45*1.2*1.005*($G$6-O6317),0)</f>
        <v>12.443170319999998</v>
      </c>
      <c r="M6317" s="276" t="str">
        <f>IF(($G$4-Lähteandmed!$H$45*(Kraadpäevad!$G$4-Kraadpäevad!C6317))&gt;Lähteandmed!$I$45,($G$4-Lähteandmed!$H$45*(Kraadpäevad!$G$4-Kraadpäevad!C6317)),Lähteandmed!$I$45)</f>
        <v/>
      </c>
      <c r="N6317" s="114">
        <f>IFERROR(($G$4-M6317)/($G$4-C6317),Lähteandmed!$H$45)</f>
        <v>0</v>
      </c>
      <c r="O6317" s="276">
        <f t="shared" si="197"/>
        <v>10.9</v>
      </c>
      <c r="P6317" s="276">
        <f>IF(O6317&lt;($G$6-1),Lähteandmed!$E$45*1.2*1.005*(($G$6-1)-O6317),0)</f>
        <v>10.690611119999998</v>
      </c>
    </row>
    <row r="6318" spans="2:16">
      <c r="B6318" s="113">
        <v>6314</v>
      </c>
      <c r="C6318" s="113">
        <v>10.5</v>
      </c>
      <c r="D6318" s="276" t="str">
        <f t="shared" si="196"/>
        <v>0</v>
      </c>
      <c r="L6318" s="114">
        <f>IF(C6318&lt;$G$6,Lähteandmed!$E$45*1.2*1.005*($G$6-O6318),0)</f>
        <v>13.144193999999999</v>
      </c>
      <c r="M6318" s="276" t="str">
        <f>IF(($G$4-Lähteandmed!$H$45*(Kraadpäevad!$G$4-Kraadpäevad!C6318))&gt;Lähteandmed!$I$45,($G$4-Lähteandmed!$H$45*(Kraadpäevad!$G$4-Kraadpäevad!C6318)),Lähteandmed!$I$45)</f>
        <v/>
      </c>
      <c r="N6318" s="114">
        <f>IFERROR(($G$4-M6318)/($G$4-C6318),Lähteandmed!$H$45)</f>
        <v>0</v>
      </c>
      <c r="O6318" s="276">
        <f t="shared" si="197"/>
        <v>10.5</v>
      </c>
      <c r="P6318" s="276">
        <f>IF(O6318&lt;($G$6-1),Lähteandmed!$E$45*1.2*1.005*(($G$6-1)-O6318),0)</f>
        <v>11.391634799999999</v>
      </c>
    </row>
    <row r="6319" spans="2:16">
      <c r="B6319" s="113">
        <v>6315</v>
      </c>
      <c r="C6319" s="113">
        <v>10.199999999999999</v>
      </c>
      <c r="D6319" s="276" t="str">
        <f t="shared" si="196"/>
        <v>0</v>
      </c>
      <c r="L6319" s="114">
        <f>IF(C6319&lt;$G$6,Lähteandmed!$E$45*1.2*1.005*($G$6-O6319),0)</f>
        <v>13.66996176</v>
      </c>
      <c r="M6319" s="276" t="str">
        <f>IF(($G$4-Lähteandmed!$H$45*(Kraadpäevad!$G$4-Kraadpäevad!C6319))&gt;Lähteandmed!$I$45,($G$4-Lähteandmed!$H$45*(Kraadpäevad!$G$4-Kraadpäevad!C6319)),Lähteandmed!$I$45)</f>
        <v/>
      </c>
      <c r="N6319" s="114">
        <f>IFERROR(($G$4-M6319)/($G$4-C6319),Lähteandmed!$H$45)</f>
        <v>0</v>
      </c>
      <c r="O6319" s="276">
        <f t="shared" si="197"/>
        <v>10.199999999999999</v>
      </c>
      <c r="P6319" s="276">
        <f>IF(O6319&lt;($G$6-1),Lähteandmed!$E$45*1.2*1.005*(($G$6-1)-O6319),0)</f>
        <v>11.917402560000001</v>
      </c>
    </row>
    <row r="6320" spans="2:16">
      <c r="B6320" s="113">
        <v>6316</v>
      </c>
      <c r="C6320" s="113">
        <v>10.1</v>
      </c>
      <c r="D6320" s="276" t="str">
        <f t="shared" si="196"/>
        <v>0</v>
      </c>
      <c r="L6320" s="114">
        <f>IF(C6320&lt;$G$6,Lähteandmed!$E$45*1.2*1.005*($G$6-O6320),0)</f>
        <v>13.845217679999999</v>
      </c>
      <c r="M6320" s="276" t="str">
        <f>IF(($G$4-Lähteandmed!$H$45*(Kraadpäevad!$G$4-Kraadpäevad!C6320))&gt;Lähteandmed!$I$45,($G$4-Lähteandmed!$H$45*(Kraadpäevad!$G$4-Kraadpäevad!C6320)),Lähteandmed!$I$45)</f>
        <v/>
      </c>
      <c r="N6320" s="114">
        <f>IFERROR(($G$4-M6320)/($G$4-C6320),Lähteandmed!$H$45)</f>
        <v>0</v>
      </c>
      <c r="O6320" s="276">
        <f t="shared" si="197"/>
        <v>10.1</v>
      </c>
      <c r="P6320" s="276">
        <f>IF(O6320&lt;($G$6-1),Lähteandmed!$E$45*1.2*1.005*(($G$6-1)-O6320),0)</f>
        <v>12.092658479999999</v>
      </c>
    </row>
    <row r="6321" spans="2:16">
      <c r="B6321" s="113">
        <v>6317</v>
      </c>
      <c r="C6321" s="113">
        <v>9.9</v>
      </c>
      <c r="D6321" s="276">
        <f t="shared" si="196"/>
        <v>8.8797495865579279E-2</v>
      </c>
      <c r="L6321" s="114">
        <f>IF(C6321&lt;$G$6,Lähteandmed!$E$45*1.2*1.005*($G$6-O6321),0)</f>
        <v>14.195729519999999</v>
      </c>
      <c r="M6321" s="276" t="str">
        <f>IF(($G$4-Lähteandmed!$H$45*(Kraadpäevad!$G$4-Kraadpäevad!C6321))&gt;Lähteandmed!$I$45,($G$4-Lähteandmed!$H$45*(Kraadpäevad!$G$4-Kraadpäevad!C6321)),Lähteandmed!$I$45)</f>
        <v/>
      </c>
      <c r="N6321" s="114">
        <f>IFERROR(($G$4-M6321)/($G$4-C6321),Lähteandmed!$H$45)</f>
        <v>0</v>
      </c>
      <c r="O6321" s="276">
        <f t="shared" si="197"/>
        <v>9.9</v>
      </c>
      <c r="P6321" s="276">
        <f>IF(O6321&lt;($G$6-1),Lähteandmed!$E$45*1.2*1.005*(($G$6-1)-O6321),0)</f>
        <v>12.443170319999998</v>
      </c>
    </row>
    <row r="6322" spans="2:16">
      <c r="B6322" s="113">
        <v>6318</v>
      </c>
      <c r="C6322" s="113">
        <v>9.8000000000000007</v>
      </c>
      <c r="D6322" s="276">
        <f t="shared" si="196"/>
        <v>0.18879749586557892</v>
      </c>
      <c r="L6322" s="114">
        <f>IF(C6322&lt;$G$6,Lähteandmed!$E$45*1.2*1.005*($G$6-O6322),0)</f>
        <v>14.370985439999998</v>
      </c>
      <c r="M6322" s="276" t="str">
        <f>IF(($G$4-Lähteandmed!$H$45*(Kraadpäevad!$G$4-Kraadpäevad!C6322))&gt;Lähteandmed!$I$45,($G$4-Lähteandmed!$H$45*(Kraadpäevad!$G$4-Kraadpäevad!C6322)),Lähteandmed!$I$45)</f>
        <v/>
      </c>
      <c r="N6322" s="114">
        <f>IFERROR(($G$4-M6322)/($G$4-C6322),Lähteandmed!$H$45)</f>
        <v>0</v>
      </c>
      <c r="O6322" s="276">
        <f t="shared" si="197"/>
        <v>9.8000000000000007</v>
      </c>
      <c r="P6322" s="276">
        <f>IF(O6322&lt;($G$6-1),Lähteandmed!$E$45*1.2*1.005*(($G$6-1)-O6322),0)</f>
        <v>12.618426239999998</v>
      </c>
    </row>
    <row r="6323" spans="2:16">
      <c r="B6323" s="113">
        <v>6319</v>
      </c>
      <c r="C6323" s="113">
        <v>10.6</v>
      </c>
      <c r="D6323" s="276" t="str">
        <f t="shared" si="196"/>
        <v>0</v>
      </c>
      <c r="L6323" s="114">
        <f>IF(C6323&lt;$G$6,Lähteandmed!$E$45*1.2*1.005*($G$6-O6323),0)</f>
        <v>12.968938079999999</v>
      </c>
      <c r="M6323" s="276" t="str">
        <f>IF(($G$4-Lähteandmed!$H$45*(Kraadpäevad!$G$4-Kraadpäevad!C6323))&gt;Lähteandmed!$I$45,($G$4-Lähteandmed!$H$45*(Kraadpäevad!$G$4-Kraadpäevad!C6323)),Lähteandmed!$I$45)</f>
        <v/>
      </c>
      <c r="N6323" s="114">
        <f>IFERROR(($G$4-M6323)/($G$4-C6323),Lähteandmed!$H$45)</f>
        <v>0</v>
      </c>
      <c r="O6323" s="276">
        <f t="shared" si="197"/>
        <v>10.6</v>
      </c>
      <c r="P6323" s="276">
        <f>IF(O6323&lt;($G$6-1),Lähteandmed!$E$45*1.2*1.005*(($G$6-1)-O6323),0)</f>
        <v>11.216378880000001</v>
      </c>
    </row>
    <row r="6324" spans="2:16">
      <c r="B6324" s="113">
        <v>6320</v>
      </c>
      <c r="C6324" s="113">
        <v>11.5</v>
      </c>
      <c r="D6324" s="276" t="str">
        <f t="shared" si="196"/>
        <v>0</v>
      </c>
      <c r="L6324" s="114">
        <f>IF(C6324&lt;$G$6,Lähteandmed!$E$45*1.2*1.005*($G$6-O6324),0)</f>
        <v>11.391634799999999</v>
      </c>
      <c r="M6324" s="276" t="str">
        <f>IF(($G$4-Lähteandmed!$H$45*(Kraadpäevad!$G$4-Kraadpäevad!C6324))&gt;Lähteandmed!$I$45,($G$4-Lähteandmed!$H$45*(Kraadpäevad!$G$4-Kraadpäevad!C6324)),Lähteandmed!$I$45)</f>
        <v/>
      </c>
      <c r="N6324" s="114">
        <f>IFERROR(($G$4-M6324)/($G$4-C6324),Lähteandmed!$H$45)</f>
        <v>0</v>
      </c>
      <c r="O6324" s="276">
        <f t="shared" si="197"/>
        <v>11.5</v>
      </c>
      <c r="P6324" s="276">
        <f>IF(O6324&lt;($G$6-1),Lähteandmed!$E$45*1.2*1.005*(($G$6-1)-O6324),0)</f>
        <v>9.6390756</v>
      </c>
    </row>
    <row r="6325" spans="2:16">
      <c r="B6325" s="113">
        <v>6321</v>
      </c>
      <c r="C6325" s="113">
        <v>12.3</v>
      </c>
      <c r="D6325" s="276" t="str">
        <f t="shared" si="196"/>
        <v>0</v>
      </c>
      <c r="L6325" s="114">
        <f>IF(C6325&lt;$G$6,Lähteandmed!$E$45*1.2*1.005*($G$6-O6325),0)</f>
        <v>9.9895874399999975</v>
      </c>
      <c r="M6325" s="276" t="str">
        <f>IF(($G$4-Lähteandmed!$H$45*(Kraadpäevad!$G$4-Kraadpäevad!C6325))&gt;Lähteandmed!$I$45,($G$4-Lähteandmed!$H$45*(Kraadpäevad!$G$4-Kraadpäevad!C6325)),Lähteandmed!$I$45)</f>
        <v/>
      </c>
      <c r="N6325" s="114">
        <f>IFERROR(($G$4-M6325)/($G$4-C6325),Lähteandmed!$H$45)</f>
        <v>0</v>
      </c>
      <c r="O6325" s="276">
        <f t="shared" si="197"/>
        <v>12.3</v>
      </c>
      <c r="P6325" s="276">
        <f>IF(O6325&lt;($G$6-1),Lähteandmed!$E$45*1.2*1.005*(($G$6-1)-O6325),0)</f>
        <v>8.237028239999999</v>
      </c>
    </row>
    <row r="6326" spans="2:16">
      <c r="B6326" s="113">
        <v>6322</v>
      </c>
      <c r="C6326" s="113">
        <v>14.9</v>
      </c>
      <c r="D6326" s="276" t="str">
        <f t="shared" si="196"/>
        <v>0</v>
      </c>
      <c r="L6326" s="114">
        <f>IF(C6326&lt;$G$6,Lähteandmed!$E$45*1.2*1.005*($G$6-O6326),0)</f>
        <v>5.4329335199999989</v>
      </c>
      <c r="M6326" s="276" t="str">
        <f>IF(($G$4-Lähteandmed!$H$45*(Kraadpäevad!$G$4-Kraadpäevad!C6326))&gt;Lähteandmed!$I$45,($G$4-Lähteandmed!$H$45*(Kraadpäevad!$G$4-Kraadpäevad!C6326)),Lähteandmed!$I$45)</f>
        <v/>
      </c>
      <c r="N6326" s="114">
        <f>IFERROR(($G$4-M6326)/($G$4-C6326),Lähteandmed!$H$45)</f>
        <v>0</v>
      </c>
      <c r="O6326" s="276">
        <f t="shared" si="197"/>
        <v>14.9</v>
      </c>
      <c r="P6326" s="276">
        <f>IF(O6326&lt;($G$6-1),Lähteandmed!$E$45*1.2*1.005*(($G$6-1)-O6326),0)</f>
        <v>3.680374319999999</v>
      </c>
    </row>
    <row r="6327" spans="2:16">
      <c r="B6327" s="113">
        <v>6323</v>
      </c>
      <c r="C6327" s="113">
        <v>17.399999999999999</v>
      </c>
      <c r="D6327" s="276" t="str">
        <f t="shared" si="196"/>
        <v>0</v>
      </c>
      <c r="L6327" s="114">
        <f>IF(C6327&lt;$G$6,Lähteandmed!$E$45*1.2*1.005*($G$6-O6327),0)</f>
        <v>1.0515355200000025</v>
      </c>
      <c r="M6327" s="276" t="str">
        <f>IF(($G$4-Lähteandmed!$H$45*(Kraadpäevad!$G$4-Kraadpäevad!C6327))&gt;Lähteandmed!$I$45,($G$4-Lähteandmed!$H$45*(Kraadpäevad!$G$4-Kraadpäevad!C6327)),Lähteandmed!$I$45)</f>
        <v/>
      </c>
      <c r="N6327" s="114">
        <f>IFERROR(($G$4-M6327)/($G$4-C6327),Lähteandmed!$H$45)</f>
        <v>0</v>
      </c>
      <c r="O6327" s="276">
        <f t="shared" si="197"/>
        <v>17.399999999999999</v>
      </c>
      <c r="P6327" s="276">
        <f>IF(O6327&lt;($G$6-1),Lähteandmed!$E$45*1.2*1.005*(($G$6-1)-O6327),0)</f>
        <v>0</v>
      </c>
    </row>
    <row r="6328" spans="2:16">
      <c r="B6328" s="113">
        <v>6324</v>
      </c>
      <c r="C6328" s="113">
        <v>20</v>
      </c>
      <c r="D6328" s="276" t="str">
        <f t="shared" si="196"/>
        <v>0</v>
      </c>
      <c r="L6328" s="114">
        <f>IF(C6328&lt;$G$6,Lähteandmed!$E$45*1.2*1.005*($G$6-O6328),0)</f>
        <v>0</v>
      </c>
      <c r="M6328" s="276" t="str">
        <f>IF(($G$4-Lähteandmed!$H$45*(Kraadpäevad!$G$4-Kraadpäevad!C6328))&gt;Lähteandmed!$I$45,($G$4-Lähteandmed!$H$45*(Kraadpäevad!$G$4-Kraadpäevad!C6328)),Lähteandmed!$I$45)</f>
        <v/>
      </c>
      <c r="N6328" s="114">
        <f>IFERROR(($G$4-M6328)/($G$4-C6328),Lähteandmed!$H$45)</f>
        <v>0</v>
      </c>
      <c r="O6328" s="276">
        <f t="shared" si="197"/>
        <v>20</v>
      </c>
      <c r="P6328" s="276">
        <f>IF(O6328&lt;($G$6-1),Lähteandmed!$E$45*1.2*1.005*(($G$6-1)-O6328),0)</f>
        <v>0</v>
      </c>
    </row>
    <row r="6329" spans="2:16">
      <c r="B6329" s="113">
        <v>6325</v>
      </c>
      <c r="C6329" s="113">
        <v>20.8</v>
      </c>
      <c r="D6329" s="276" t="str">
        <f t="shared" si="196"/>
        <v>0</v>
      </c>
      <c r="L6329" s="114">
        <f>IF(C6329&lt;$G$6,Lähteandmed!$E$45*1.2*1.005*($G$6-O6329),0)</f>
        <v>0</v>
      </c>
      <c r="M6329" s="276" t="str">
        <f>IF(($G$4-Lähteandmed!$H$45*(Kraadpäevad!$G$4-Kraadpäevad!C6329))&gt;Lähteandmed!$I$45,($G$4-Lähteandmed!$H$45*(Kraadpäevad!$G$4-Kraadpäevad!C6329)),Lähteandmed!$I$45)</f>
        <v/>
      </c>
      <c r="N6329" s="114">
        <f>IFERROR(($G$4-M6329)/($G$4-C6329),Lähteandmed!$H$45)</f>
        <v>0</v>
      </c>
      <c r="O6329" s="276">
        <f t="shared" si="197"/>
        <v>20.8</v>
      </c>
      <c r="P6329" s="276">
        <f>IF(O6329&lt;($G$6-1),Lähteandmed!$E$45*1.2*1.005*(($G$6-1)-O6329),0)</f>
        <v>0</v>
      </c>
    </row>
    <row r="6330" spans="2:16">
      <c r="B6330" s="113">
        <v>6326</v>
      </c>
      <c r="C6330" s="113">
        <v>21.6</v>
      </c>
      <c r="D6330" s="276" t="str">
        <f t="shared" si="196"/>
        <v>0</v>
      </c>
      <c r="L6330" s="114">
        <f>IF(C6330&lt;$G$6,Lähteandmed!$E$45*1.2*1.005*($G$6-O6330),0)</f>
        <v>0</v>
      </c>
      <c r="M6330" s="276" t="str">
        <f>IF(($G$4-Lähteandmed!$H$45*(Kraadpäevad!$G$4-Kraadpäevad!C6330))&gt;Lähteandmed!$I$45,($G$4-Lähteandmed!$H$45*(Kraadpäevad!$G$4-Kraadpäevad!C6330)),Lähteandmed!$I$45)</f>
        <v/>
      </c>
      <c r="N6330" s="114">
        <f>IFERROR(($G$4-M6330)/($G$4-C6330),Lähteandmed!$H$45)</f>
        <v>0</v>
      </c>
      <c r="O6330" s="276">
        <f t="shared" si="197"/>
        <v>21.6</v>
      </c>
      <c r="P6330" s="276">
        <f>IF(O6330&lt;($G$6-1),Lähteandmed!$E$45*1.2*1.005*(($G$6-1)-O6330),0)</f>
        <v>0</v>
      </c>
    </row>
    <row r="6331" spans="2:16">
      <c r="B6331" s="113">
        <v>6327</v>
      </c>
      <c r="C6331" s="113">
        <v>22.4</v>
      </c>
      <c r="D6331" s="276" t="str">
        <f t="shared" si="196"/>
        <v>0</v>
      </c>
      <c r="L6331" s="114">
        <f>IF(C6331&lt;$G$6,Lähteandmed!$E$45*1.2*1.005*($G$6-O6331),0)</f>
        <v>0</v>
      </c>
      <c r="M6331" s="276" t="str">
        <f>IF(($G$4-Lähteandmed!$H$45*(Kraadpäevad!$G$4-Kraadpäevad!C6331))&gt;Lähteandmed!$I$45,($G$4-Lähteandmed!$H$45*(Kraadpäevad!$G$4-Kraadpäevad!C6331)),Lähteandmed!$I$45)</f>
        <v/>
      </c>
      <c r="N6331" s="114">
        <f>IFERROR(($G$4-M6331)/($G$4-C6331),Lähteandmed!$H$45)</f>
        <v>0</v>
      </c>
      <c r="O6331" s="276">
        <f t="shared" si="197"/>
        <v>22.4</v>
      </c>
      <c r="P6331" s="276">
        <f>IF(O6331&lt;($G$6-1),Lähteandmed!$E$45*1.2*1.005*(($G$6-1)-O6331),0)</f>
        <v>0</v>
      </c>
    </row>
    <row r="6332" spans="2:16">
      <c r="B6332" s="113">
        <v>6328</v>
      </c>
      <c r="C6332" s="113">
        <v>22.1</v>
      </c>
      <c r="D6332" s="276" t="str">
        <f t="shared" si="196"/>
        <v>0</v>
      </c>
      <c r="L6332" s="114">
        <f>IF(C6332&lt;$G$6,Lähteandmed!$E$45*1.2*1.005*($G$6-O6332),0)</f>
        <v>0</v>
      </c>
      <c r="M6332" s="276" t="str">
        <f>IF(($G$4-Lähteandmed!$H$45*(Kraadpäevad!$G$4-Kraadpäevad!C6332))&gt;Lähteandmed!$I$45,($G$4-Lähteandmed!$H$45*(Kraadpäevad!$G$4-Kraadpäevad!C6332)),Lähteandmed!$I$45)</f>
        <v/>
      </c>
      <c r="N6332" s="114">
        <f>IFERROR(($G$4-M6332)/($G$4-C6332),Lähteandmed!$H$45)</f>
        <v>0</v>
      </c>
      <c r="O6332" s="276">
        <f t="shared" si="197"/>
        <v>22.1</v>
      </c>
      <c r="P6332" s="276">
        <f>IF(O6332&lt;($G$6-1),Lähteandmed!$E$45*1.2*1.005*(($G$6-1)-O6332),0)</f>
        <v>0</v>
      </c>
    </row>
    <row r="6333" spans="2:16">
      <c r="B6333" s="113">
        <v>6329</v>
      </c>
      <c r="C6333" s="113">
        <v>21.9</v>
      </c>
      <c r="D6333" s="276" t="str">
        <f t="shared" si="196"/>
        <v>0</v>
      </c>
      <c r="L6333" s="114">
        <f>IF(C6333&lt;$G$6,Lähteandmed!$E$45*1.2*1.005*($G$6-O6333),0)</f>
        <v>0</v>
      </c>
      <c r="M6333" s="276" t="str">
        <f>IF(($G$4-Lähteandmed!$H$45*(Kraadpäevad!$G$4-Kraadpäevad!C6333))&gt;Lähteandmed!$I$45,($G$4-Lähteandmed!$H$45*(Kraadpäevad!$G$4-Kraadpäevad!C6333)),Lähteandmed!$I$45)</f>
        <v/>
      </c>
      <c r="N6333" s="114">
        <f>IFERROR(($G$4-M6333)/($G$4-C6333),Lähteandmed!$H$45)</f>
        <v>0</v>
      </c>
      <c r="O6333" s="276">
        <f t="shared" si="197"/>
        <v>21.9</v>
      </c>
      <c r="P6333" s="276">
        <f>IF(O6333&lt;($G$6-1),Lähteandmed!$E$45*1.2*1.005*(($G$6-1)-O6333),0)</f>
        <v>0</v>
      </c>
    </row>
    <row r="6334" spans="2:16">
      <c r="B6334" s="113">
        <v>6330</v>
      </c>
      <c r="C6334" s="113">
        <v>21.6</v>
      </c>
      <c r="D6334" s="276" t="str">
        <f t="shared" si="196"/>
        <v>0</v>
      </c>
      <c r="L6334" s="114">
        <f>IF(C6334&lt;$G$6,Lähteandmed!$E$45*1.2*1.005*($G$6-O6334),0)</f>
        <v>0</v>
      </c>
      <c r="M6334" s="276" t="str">
        <f>IF(($G$4-Lähteandmed!$H$45*(Kraadpäevad!$G$4-Kraadpäevad!C6334))&gt;Lähteandmed!$I$45,($G$4-Lähteandmed!$H$45*(Kraadpäevad!$G$4-Kraadpäevad!C6334)),Lähteandmed!$I$45)</f>
        <v/>
      </c>
      <c r="N6334" s="114">
        <f>IFERROR(($G$4-M6334)/($G$4-C6334),Lähteandmed!$H$45)</f>
        <v>0</v>
      </c>
      <c r="O6334" s="276">
        <f t="shared" si="197"/>
        <v>21.6</v>
      </c>
      <c r="P6334" s="276">
        <f>IF(O6334&lt;($G$6-1),Lähteandmed!$E$45*1.2*1.005*(($G$6-1)-O6334),0)</f>
        <v>0</v>
      </c>
    </row>
    <row r="6335" spans="2:16">
      <c r="B6335" s="113">
        <v>6331</v>
      </c>
      <c r="C6335" s="113">
        <v>20.3</v>
      </c>
      <c r="D6335" s="276" t="str">
        <f t="shared" si="196"/>
        <v>0</v>
      </c>
      <c r="L6335" s="114">
        <f>IF(C6335&lt;$G$6,Lähteandmed!$E$45*1.2*1.005*($G$6-O6335),0)</f>
        <v>0</v>
      </c>
      <c r="M6335" s="276" t="str">
        <f>IF(($G$4-Lähteandmed!$H$45*(Kraadpäevad!$G$4-Kraadpäevad!C6335))&gt;Lähteandmed!$I$45,($G$4-Lähteandmed!$H$45*(Kraadpäevad!$G$4-Kraadpäevad!C6335)),Lähteandmed!$I$45)</f>
        <v/>
      </c>
      <c r="N6335" s="114">
        <f>IFERROR(($G$4-M6335)/($G$4-C6335),Lähteandmed!$H$45)</f>
        <v>0</v>
      </c>
      <c r="O6335" s="276">
        <f t="shared" si="197"/>
        <v>20.3</v>
      </c>
      <c r="P6335" s="276">
        <f>IF(O6335&lt;($G$6-1),Lähteandmed!$E$45*1.2*1.005*(($G$6-1)-O6335),0)</f>
        <v>0</v>
      </c>
    </row>
    <row r="6336" spans="2:16">
      <c r="B6336" s="113">
        <v>6332</v>
      </c>
      <c r="C6336" s="113">
        <v>19.100000000000001</v>
      </c>
      <c r="D6336" s="276" t="str">
        <f t="shared" si="196"/>
        <v>0</v>
      </c>
      <c r="L6336" s="114">
        <f>IF(C6336&lt;$G$6,Lähteandmed!$E$45*1.2*1.005*($G$6-O6336),0)</f>
        <v>0</v>
      </c>
      <c r="M6336" s="276" t="str">
        <f>IF(($G$4-Lähteandmed!$H$45*(Kraadpäevad!$G$4-Kraadpäevad!C6336))&gt;Lähteandmed!$I$45,($G$4-Lähteandmed!$H$45*(Kraadpäevad!$G$4-Kraadpäevad!C6336)),Lähteandmed!$I$45)</f>
        <v/>
      </c>
      <c r="N6336" s="114">
        <f>IFERROR(($G$4-M6336)/($G$4-C6336),Lähteandmed!$H$45)</f>
        <v>0</v>
      </c>
      <c r="O6336" s="276">
        <f t="shared" si="197"/>
        <v>19.100000000000001</v>
      </c>
      <c r="P6336" s="276">
        <f>IF(O6336&lt;($G$6-1),Lähteandmed!$E$45*1.2*1.005*(($G$6-1)-O6336),0)</f>
        <v>0</v>
      </c>
    </row>
    <row r="6337" spans="2:16">
      <c r="B6337" s="113">
        <v>6333</v>
      </c>
      <c r="C6337" s="113">
        <v>17.8</v>
      </c>
      <c r="D6337" s="276" t="str">
        <f t="shared" si="196"/>
        <v>0</v>
      </c>
      <c r="L6337" s="114">
        <f>IF(C6337&lt;$G$6,Lähteandmed!$E$45*1.2*1.005*($G$6-O6337),0)</f>
        <v>0.35051183999999874</v>
      </c>
      <c r="M6337" s="276" t="str">
        <f>IF(($G$4-Lähteandmed!$H$45*(Kraadpäevad!$G$4-Kraadpäevad!C6337))&gt;Lähteandmed!$I$45,($G$4-Lähteandmed!$H$45*(Kraadpäevad!$G$4-Kraadpäevad!C6337)),Lähteandmed!$I$45)</f>
        <v/>
      </c>
      <c r="N6337" s="114">
        <f>IFERROR(($G$4-M6337)/($G$4-C6337),Lähteandmed!$H$45)</f>
        <v>0</v>
      </c>
      <c r="O6337" s="276">
        <f t="shared" si="197"/>
        <v>17.8</v>
      </c>
      <c r="P6337" s="276">
        <f>IF(O6337&lt;($G$6-1),Lähteandmed!$E$45*1.2*1.005*(($G$6-1)-O6337),0)</f>
        <v>0</v>
      </c>
    </row>
    <row r="6338" spans="2:16">
      <c r="B6338" s="113">
        <v>6334</v>
      </c>
      <c r="C6338" s="113">
        <v>17.600000000000001</v>
      </c>
      <c r="D6338" s="276" t="str">
        <f t="shared" si="196"/>
        <v>0</v>
      </c>
      <c r="L6338" s="114">
        <f>IF(C6338&lt;$G$6,Lähteandmed!$E$45*1.2*1.005*($G$6-O6338),0)</f>
        <v>0.70102367999999748</v>
      </c>
      <c r="M6338" s="276" t="str">
        <f>IF(($G$4-Lähteandmed!$H$45*(Kraadpäevad!$G$4-Kraadpäevad!C6338))&gt;Lähteandmed!$I$45,($G$4-Lähteandmed!$H$45*(Kraadpäevad!$G$4-Kraadpäevad!C6338)),Lähteandmed!$I$45)</f>
        <v/>
      </c>
      <c r="N6338" s="114">
        <f>IFERROR(($G$4-M6338)/($G$4-C6338),Lähteandmed!$H$45)</f>
        <v>0</v>
      </c>
      <c r="O6338" s="276">
        <f t="shared" si="197"/>
        <v>17.600000000000001</v>
      </c>
      <c r="P6338" s="276">
        <f>IF(O6338&lt;($G$6-1),Lähteandmed!$E$45*1.2*1.005*(($G$6-1)-O6338),0)</f>
        <v>0</v>
      </c>
    </row>
    <row r="6339" spans="2:16">
      <c r="B6339" s="113">
        <v>6335</v>
      </c>
      <c r="C6339" s="113">
        <v>17.399999999999999</v>
      </c>
      <c r="D6339" s="276" t="str">
        <f t="shared" si="196"/>
        <v>0</v>
      </c>
      <c r="L6339" s="114">
        <f>IF(C6339&lt;$G$6,Lähteandmed!$E$45*1.2*1.005*($G$6-O6339),0)</f>
        <v>1.0515355200000025</v>
      </c>
      <c r="M6339" s="276" t="str">
        <f>IF(($G$4-Lähteandmed!$H$45*(Kraadpäevad!$G$4-Kraadpäevad!C6339))&gt;Lähteandmed!$I$45,($G$4-Lähteandmed!$H$45*(Kraadpäevad!$G$4-Kraadpäevad!C6339)),Lähteandmed!$I$45)</f>
        <v/>
      </c>
      <c r="N6339" s="114">
        <f>IFERROR(($G$4-M6339)/($G$4-C6339),Lähteandmed!$H$45)</f>
        <v>0</v>
      </c>
      <c r="O6339" s="276">
        <f t="shared" si="197"/>
        <v>17.399999999999999</v>
      </c>
      <c r="P6339" s="276">
        <f>IF(O6339&lt;($G$6-1),Lähteandmed!$E$45*1.2*1.005*(($G$6-1)-O6339),0)</f>
        <v>0</v>
      </c>
    </row>
    <row r="6340" spans="2:16">
      <c r="B6340" s="113">
        <v>6336</v>
      </c>
      <c r="C6340" s="113">
        <v>17.2</v>
      </c>
      <c r="D6340" s="276" t="str">
        <f t="shared" ref="D6340:D6403" si="198">IFERROR(IF($G$5-C6340&gt;0,$G$5-C6340,"0"),0)</f>
        <v>0</v>
      </c>
      <c r="L6340" s="114">
        <f>IF(C6340&lt;$G$6,Lähteandmed!$E$45*1.2*1.005*($G$6-O6340),0)</f>
        <v>1.4020473600000012</v>
      </c>
      <c r="M6340" s="276" t="str">
        <f>IF(($G$4-Lähteandmed!$H$45*(Kraadpäevad!$G$4-Kraadpäevad!C6340))&gt;Lähteandmed!$I$45,($G$4-Lähteandmed!$H$45*(Kraadpäevad!$G$4-Kraadpäevad!C6340)),Lähteandmed!$I$45)</f>
        <v/>
      </c>
      <c r="N6340" s="114">
        <f>IFERROR(($G$4-M6340)/($G$4-C6340),Lähteandmed!$H$45)</f>
        <v>0</v>
      </c>
      <c r="O6340" s="276">
        <f t="shared" ref="O6340:O6403" si="199">N6340*($G$4-C6340)+C6340</f>
        <v>17.2</v>
      </c>
      <c r="P6340" s="276">
        <f>IF(O6340&lt;($G$6-1),Lähteandmed!$E$45*1.2*1.005*(($G$6-1)-O6340),0)</f>
        <v>0</v>
      </c>
    </row>
    <row r="6341" spans="2:16">
      <c r="B6341" s="113">
        <v>6337</v>
      </c>
      <c r="C6341" s="113">
        <v>16.7</v>
      </c>
      <c r="D6341" s="276" t="str">
        <f t="shared" si="198"/>
        <v>0</v>
      </c>
      <c r="L6341" s="114">
        <f>IF(C6341&lt;$G$6,Lähteandmed!$E$45*1.2*1.005*($G$6-O6341),0)</f>
        <v>2.2783269600000011</v>
      </c>
      <c r="M6341" s="276" t="str">
        <f>IF(($G$4-Lähteandmed!$H$45*(Kraadpäevad!$G$4-Kraadpäevad!C6341))&gt;Lähteandmed!$I$45,($G$4-Lähteandmed!$H$45*(Kraadpäevad!$G$4-Kraadpäevad!C6341)),Lähteandmed!$I$45)</f>
        <v/>
      </c>
      <c r="N6341" s="114">
        <f>IFERROR(($G$4-M6341)/($G$4-C6341),Lähteandmed!$H$45)</f>
        <v>0</v>
      </c>
      <c r="O6341" s="276">
        <f t="shared" si="199"/>
        <v>16.7</v>
      </c>
      <c r="P6341" s="276">
        <f>IF(O6341&lt;($G$6-1),Lähteandmed!$E$45*1.2*1.005*(($G$6-1)-O6341),0)</f>
        <v>0.52576776000000125</v>
      </c>
    </row>
    <row r="6342" spans="2:16">
      <c r="B6342" s="113">
        <v>6338</v>
      </c>
      <c r="C6342" s="113">
        <v>16.100000000000001</v>
      </c>
      <c r="D6342" s="276" t="str">
        <f t="shared" si="198"/>
        <v>0</v>
      </c>
      <c r="L6342" s="114">
        <f>IF(C6342&lt;$G$6,Lähteandmed!$E$45*1.2*1.005*($G$6-O6342),0)</f>
        <v>3.3298624799999974</v>
      </c>
      <c r="M6342" s="276" t="str">
        <f>IF(($G$4-Lähteandmed!$H$45*(Kraadpäevad!$G$4-Kraadpäevad!C6342))&gt;Lähteandmed!$I$45,($G$4-Lähteandmed!$H$45*(Kraadpäevad!$G$4-Kraadpäevad!C6342)),Lähteandmed!$I$45)</f>
        <v/>
      </c>
      <c r="N6342" s="114">
        <f>IFERROR(($G$4-M6342)/($G$4-C6342),Lähteandmed!$H$45)</f>
        <v>0</v>
      </c>
      <c r="O6342" s="276">
        <f t="shared" si="199"/>
        <v>16.100000000000001</v>
      </c>
      <c r="P6342" s="276">
        <f>IF(O6342&lt;($G$6-1),Lähteandmed!$E$45*1.2*1.005*(($G$6-1)-O6342),0)</f>
        <v>1.5773032799999973</v>
      </c>
    </row>
    <row r="6343" spans="2:16">
      <c r="B6343" s="113">
        <v>6339</v>
      </c>
      <c r="C6343" s="113">
        <v>15.6</v>
      </c>
      <c r="D6343" s="276" t="str">
        <f t="shared" si="198"/>
        <v>0</v>
      </c>
      <c r="L6343" s="114">
        <f>IF(C6343&lt;$G$6,Lähteandmed!$E$45*1.2*1.005*($G$6-O6343),0)</f>
        <v>4.2061420800000002</v>
      </c>
      <c r="M6343" s="276" t="str">
        <f>IF(($G$4-Lähteandmed!$H$45*(Kraadpäevad!$G$4-Kraadpäevad!C6343))&gt;Lähteandmed!$I$45,($G$4-Lähteandmed!$H$45*(Kraadpäevad!$G$4-Kraadpäevad!C6343)),Lähteandmed!$I$45)</f>
        <v/>
      </c>
      <c r="N6343" s="114">
        <f>IFERROR(($G$4-M6343)/($G$4-C6343),Lähteandmed!$H$45)</f>
        <v>0</v>
      </c>
      <c r="O6343" s="276">
        <f t="shared" si="199"/>
        <v>15.6</v>
      </c>
      <c r="P6343" s="276">
        <f>IF(O6343&lt;($G$6-1),Lähteandmed!$E$45*1.2*1.005*(($G$6-1)-O6343),0)</f>
        <v>2.4535828800000004</v>
      </c>
    </row>
    <row r="6344" spans="2:16">
      <c r="B6344" s="113">
        <v>6340</v>
      </c>
      <c r="C6344" s="113">
        <v>15.5</v>
      </c>
      <c r="D6344" s="276" t="str">
        <f t="shared" si="198"/>
        <v>0</v>
      </c>
      <c r="L6344" s="114">
        <f>IF(C6344&lt;$G$6,Lähteandmed!$E$45*1.2*1.005*($G$6-O6344),0)</f>
        <v>4.3813979999999999</v>
      </c>
      <c r="M6344" s="276" t="str">
        <f>IF(($G$4-Lähteandmed!$H$45*(Kraadpäevad!$G$4-Kraadpäevad!C6344))&gt;Lähteandmed!$I$45,($G$4-Lähteandmed!$H$45*(Kraadpäevad!$G$4-Kraadpäevad!C6344)),Lähteandmed!$I$45)</f>
        <v/>
      </c>
      <c r="N6344" s="114">
        <f>IFERROR(($G$4-M6344)/($G$4-C6344),Lähteandmed!$H$45)</f>
        <v>0</v>
      </c>
      <c r="O6344" s="276">
        <f t="shared" si="199"/>
        <v>15.5</v>
      </c>
      <c r="P6344" s="276">
        <f>IF(O6344&lt;($G$6-1),Lähteandmed!$E$45*1.2*1.005*(($G$6-1)-O6344),0)</f>
        <v>2.6288387999999996</v>
      </c>
    </row>
    <row r="6345" spans="2:16">
      <c r="B6345" s="113">
        <v>6341</v>
      </c>
      <c r="C6345" s="113">
        <v>15.4</v>
      </c>
      <c r="D6345" s="276" t="str">
        <f t="shared" si="198"/>
        <v>0</v>
      </c>
      <c r="L6345" s="114">
        <f>IF(C6345&lt;$G$6,Lähteandmed!$E$45*1.2*1.005*($G$6-O6345),0)</f>
        <v>4.5566539199999987</v>
      </c>
      <c r="M6345" s="276" t="str">
        <f>IF(($G$4-Lähteandmed!$H$45*(Kraadpäevad!$G$4-Kraadpäevad!C6345))&gt;Lähteandmed!$I$45,($G$4-Lähteandmed!$H$45*(Kraadpäevad!$G$4-Kraadpäevad!C6345)),Lähteandmed!$I$45)</f>
        <v/>
      </c>
      <c r="N6345" s="114">
        <f>IFERROR(($G$4-M6345)/($G$4-C6345),Lähteandmed!$H$45)</f>
        <v>0</v>
      </c>
      <c r="O6345" s="276">
        <f t="shared" si="199"/>
        <v>15.4</v>
      </c>
      <c r="P6345" s="276">
        <f>IF(O6345&lt;($G$6-1),Lähteandmed!$E$45*1.2*1.005*(($G$6-1)-O6345),0)</f>
        <v>2.8040947199999993</v>
      </c>
    </row>
    <row r="6346" spans="2:16">
      <c r="B6346" s="113">
        <v>6342</v>
      </c>
      <c r="C6346" s="113">
        <v>15.3</v>
      </c>
      <c r="D6346" s="276" t="str">
        <f t="shared" si="198"/>
        <v>0</v>
      </c>
      <c r="L6346" s="114">
        <f>IF(C6346&lt;$G$6,Lähteandmed!$E$45*1.2*1.005*($G$6-O6346),0)</f>
        <v>4.7319098399999984</v>
      </c>
      <c r="M6346" s="276" t="str">
        <f>IF(($G$4-Lähteandmed!$H$45*(Kraadpäevad!$G$4-Kraadpäevad!C6346))&gt;Lähteandmed!$I$45,($G$4-Lähteandmed!$H$45*(Kraadpäevad!$G$4-Kraadpäevad!C6346)),Lähteandmed!$I$45)</f>
        <v/>
      </c>
      <c r="N6346" s="114">
        <f>IFERROR(($G$4-M6346)/($G$4-C6346),Lähteandmed!$H$45)</f>
        <v>0</v>
      </c>
      <c r="O6346" s="276">
        <f t="shared" si="199"/>
        <v>15.3</v>
      </c>
      <c r="P6346" s="276">
        <f>IF(O6346&lt;($G$6-1),Lähteandmed!$E$45*1.2*1.005*(($G$6-1)-O6346),0)</f>
        <v>2.9793506399999985</v>
      </c>
    </row>
    <row r="6347" spans="2:16">
      <c r="B6347" s="113">
        <v>6343</v>
      </c>
      <c r="C6347" s="113">
        <v>15.5</v>
      </c>
      <c r="D6347" s="276" t="str">
        <f t="shared" si="198"/>
        <v>0</v>
      </c>
      <c r="L6347" s="114">
        <f>IF(C6347&lt;$G$6,Lähteandmed!$E$45*1.2*1.005*($G$6-O6347),0)</f>
        <v>4.3813979999999999</v>
      </c>
      <c r="M6347" s="276" t="str">
        <f>IF(($G$4-Lähteandmed!$H$45*(Kraadpäevad!$G$4-Kraadpäevad!C6347))&gt;Lähteandmed!$I$45,($G$4-Lähteandmed!$H$45*(Kraadpäevad!$G$4-Kraadpäevad!C6347)),Lähteandmed!$I$45)</f>
        <v/>
      </c>
      <c r="N6347" s="114">
        <f>IFERROR(($G$4-M6347)/($G$4-C6347),Lähteandmed!$H$45)</f>
        <v>0</v>
      </c>
      <c r="O6347" s="276">
        <f t="shared" si="199"/>
        <v>15.5</v>
      </c>
      <c r="P6347" s="276">
        <f>IF(O6347&lt;($G$6-1),Lähteandmed!$E$45*1.2*1.005*(($G$6-1)-O6347),0)</f>
        <v>2.6288387999999996</v>
      </c>
    </row>
    <row r="6348" spans="2:16">
      <c r="B6348" s="113">
        <v>6344</v>
      </c>
      <c r="C6348" s="113">
        <v>15.6</v>
      </c>
      <c r="D6348" s="276" t="str">
        <f t="shared" si="198"/>
        <v>0</v>
      </c>
      <c r="L6348" s="114">
        <f>IF(C6348&lt;$G$6,Lähteandmed!$E$45*1.2*1.005*($G$6-O6348),0)</f>
        <v>4.2061420800000002</v>
      </c>
      <c r="M6348" s="276" t="str">
        <f>IF(($G$4-Lähteandmed!$H$45*(Kraadpäevad!$G$4-Kraadpäevad!C6348))&gt;Lähteandmed!$I$45,($G$4-Lähteandmed!$H$45*(Kraadpäevad!$G$4-Kraadpäevad!C6348)),Lähteandmed!$I$45)</f>
        <v/>
      </c>
      <c r="N6348" s="114">
        <f>IFERROR(($G$4-M6348)/($G$4-C6348),Lähteandmed!$H$45)</f>
        <v>0</v>
      </c>
      <c r="O6348" s="276">
        <f t="shared" si="199"/>
        <v>15.6</v>
      </c>
      <c r="P6348" s="276">
        <f>IF(O6348&lt;($G$6-1),Lähteandmed!$E$45*1.2*1.005*(($G$6-1)-O6348),0)</f>
        <v>2.4535828800000004</v>
      </c>
    </row>
    <row r="6349" spans="2:16">
      <c r="B6349" s="113">
        <v>6345</v>
      </c>
      <c r="C6349" s="113">
        <v>15.8</v>
      </c>
      <c r="D6349" s="276" t="str">
        <f t="shared" si="198"/>
        <v>0</v>
      </c>
      <c r="L6349" s="114">
        <f>IF(C6349&lt;$G$6,Lähteandmed!$E$45*1.2*1.005*($G$6-O6349),0)</f>
        <v>3.8556302399999987</v>
      </c>
      <c r="M6349" s="276" t="str">
        <f>IF(($G$4-Lähteandmed!$H$45*(Kraadpäevad!$G$4-Kraadpäevad!C6349))&gt;Lähteandmed!$I$45,($G$4-Lähteandmed!$H$45*(Kraadpäevad!$G$4-Kraadpäevad!C6349)),Lähteandmed!$I$45)</f>
        <v/>
      </c>
      <c r="N6349" s="114">
        <f>IFERROR(($G$4-M6349)/($G$4-C6349),Lähteandmed!$H$45)</f>
        <v>0</v>
      </c>
      <c r="O6349" s="276">
        <f t="shared" si="199"/>
        <v>15.8</v>
      </c>
      <c r="P6349" s="276">
        <f>IF(O6349&lt;($G$6-1),Lähteandmed!$E$45*1.2*1.005*(($G$6-1)-O6349),0)</f>
        <v>2.1030710399999988</v>
      </c>
    </row>
    <row r="6350" spans="2:16">
      <c r="B6350" s="113">
        <v>6346</v>
      </c>
      <c r="C6350" s="113">
        <v>16.7</v>
      </c>
      <c r="D6350" s="276" t="str">
        <f t="shared" si="198"/>
        <v>0</v>
      </c>
      <c r="L6350" s="114">
        <f>IF(C6350&lt;$G$6,Lähteandmed!$E$45*1.2*1.005*($G$6-O6350),0)</f>
        <v>2.2783269600000011</v>
      </c>
      <c r="M6350" s="276" t="str">
        <f>IF(($G$4-Lähteandmed!$H$45*(Kraadpäevad!$G$4-Kraadpäevad!C6350))&gt;Lähteandmed!$I$45,($G$4-Lähteandmed!$H$45*(Kraadpäevad!$G$4-Kraadpäevad!C6350)),Lähteandmed!$I$45)</f>
        <v/>
      </c>
      <c r="N6350" s="114">
        <f>IFERROR(($G$4-M6350)/($G$4-C6350),Lähteandmed!$H$45)</f>
        <v>0</v>
      </c>
      <c r="O6350" s="276">
        <f t="shared" si="199"/>
        <v>16.7</v>
      </c>
      <c r="P6350" s="276">
        <f>IF(O6350&lt;($G$6-1),Lähteandmed!$E$45*1.2*1.005*(($G$6-1)-O6350),0)</f>
        <v>0.52576776000000125</v>
      </c>
    </row>
    <row r="6351" spans="2:16">
      <c r="B6351" s="113">
        <v>6347</v>
      </c>
      <c r="C6351" s="113">
        <v>17.5</v>
      </c>
      <c r="D6351" s="276" t="str">
        <f t="shared" si="198"/>
        <v>0</v>
      </c>
      <c r="L6351" s="114">
        <f>IF(C6351&lt;$G$6,Lähteandmed!$E$45*1.2*1.005*($G$6-O6351),0)</f>
        <v>0.87627959999999994</v>
      </c>
      <c r="M6351" s="276" t="str">
        <f>IF(($G$4-Lähteandmed!$H$45*(Kraadpäevad!$G$4-Kraadpäevad!C6351))&gt;Lähteandmed!$I$45,($G$4-Lähteandmed!$H$45*(Kraadpäevad!$G$4-Kraadpäevad!C6351)),Lähteandmed!$I$45)</f>
        <v/>
      </c>
      <c r="N6351" s="114">
        <f>IFERROR(($G$4-M6351)/($G$4-C6351),Lähteandmed!$H$45)</f>
        <v>0</v>
      </c>
      <c r="O6351" s="276">
        <f t="shared" si="199"/>
        <v>17.5</v>
      </c>
      <c r="P6351" s="276">
        <f>IF(O6351&lt;($G$6-1),Lähteandmed!$E$45*1.2*1.005*(($G$6-1)-O6351),0)</f>
        <v>0</v>
      </c>
    </row>
    <row r="6352" spans="2:16">
      <c r="B6352" s="113">
        <v>6348</v>
      </c>
      <c r="C6352" s="113">
        <v>18.399999999999999</v>
      </c>
      <c r="D6352" s="276" t="str">
        <f t="shared" si="198"/>
        <v>0</v>
      </c>
      <c r="L6352" s="114">
        <f>IF(C6352&lt;$G$6,Lähteandmed!$E$45*1.2*1.005*($G$6-O6352),0)</f>
        <v>0</v>
      </c>
      <c r="M6352" s="276" t="str">
        <f>IF(($G$4-Lähteandmed!$H$45*(Kraadpäevad!$G$4-Kraadpäevad!C6352))&gt;Lähteandmed!$I$45,($G$4-Lähteandmed!$H$45*(Kraadpäevad!$G$4-Kraadpäevad!C6352)),Lähteandmed!$I$45)</f>
        <v/>
      </c>
      <c r="N6352" s="114">
        <f>IFERROR(($G$4-M6352)/($G$4-C6352),Lähteandmed!$H$45)</f>
        <v>0</v>
      </c>
      <c r="O6352" s="276">
        <f t="shared" si="199"/>
        <v>18.399999999999999</v>
      </c>
      <c r="P6352" s="276">
        <f>IF(O6352&lt;($G$6-1),Lähteandmed!$E$45*1.2*1.005*(($G$6-1)-O6352),0)</f>
        <v>0</v>
      </c>
    </row>
    <row r="6353" spans="2:16">
      <c r="B6353" s="113">
        <v>6349</v>
      </c>
      <c r="C6353" s="113">
        <v>18.600000000000001</v>
      </c>
      <c r="D6353" s="276" t="str">
        <f t="shared" si="198"/>
        <v>0</v>
      </c>
      <c r="L6353" s="114">
        <f>IF(C6353&lt;$G$6,Lähteandmed!$E$45*1.2*1.005*($G$6-O6353),0)</f>
        <v>0</v>
      </c>
      <c r="M6353" s="276" t="str">
        <f>IF(($G$4-Lähteandmed!$H$45*(Kraadpäevad!$G$4-Kraadpäevad!C6353))&gt;Lähteandmed!$I$45,($G$4-Lähteandmed!$H$45*(Kraadpäevad!$G$4-Kraadpäevad!C6353)),Lähteandmed!$I$45)</f>
        <v/>
      </c>
      <c r="N6353" s="114">
        <f>IFERROR(($G$4-M6353)/($G$4-C6353),Lähteandmed!$H$45)</f>
        <v>0</v>
      </c>
      <c r="O6353" s="276">
        <f t="shared" si="199"/>
        <v>18.600000000000001</v>
      </c>
      <c r="P6353" s="276">
        <f>IF(O6353&lt;($G$6-1),Lähteandmed!$E$45*1.2*1.005*(($G$6-1)-O6353),0)</f>
        <v>0</v>
      </c>
    </row>
    <row r="6354" spans="2:16">
      <c r="B6354" s="113">
        <v>6350</v>
      </c>
      <c r="C6354" s="113">
        <v>18.7</v>
      </c>
      <c r="D6354" s="276" t="str">
        <f t="shared" si="198"/>
        <v>0</v>
      </c>
      <c r="L6354" s="114">
        <f>IF(C6354&lt;$G$6,Lähteandmed!$E$45*1.2*1.005*($G$6-O6354),0)</f>
        <v>0</v>
      </c>
      <c r="M6354" s="276" t="str">
        <f>IF(($G$4-Lähteandmed!$H$45*(Kraadpäevad!$G$4-Kraadpäevad!C6354))&gt;Lähteandmed!$I$45,($G$4-Lähteandmed!$H$45*(Kraadpäevad!$G$4-Kraadpäevad!C6354)),Lähteandmed!$I$45)</f>
        <v/>
      </c>
      <c r="N6354" s="114">
        <f>IFERROR(($G$4-M6354)/($G$4-C6354),Lähteandmed!$H$45)</f>
        <v>0</v>
      </c>
      <c r="O6354" s="276">
        <f t="shared" si="199"/>
        <v>18.7</v>
      </c>
      <c r="P6354" s="276">
        <f>IF(O6354&lt;($G$6-1),Lähteandmed!$E$45*1.2*1.005*(($G$6-1)-O6354),0)</f>
        <v>0</v>
      </c>
    </row>
    <row r="6355" spans="2:16">
      <c r="B6355" s="113">
        <v>6351</v>
      </c>
      <c r="C6355" s="113">
        <v>18.899999999999999</v>
      </c>
      <c r="D6355" s="276" t="str">
        <f t="shared" si="198"/>
        <v>0</v>
      </c>
      <c r="L6355" s="114">
        <f>IF(C6355&lt;$G$6,Lähteandmed!$E$45*1.2*1.005*($G$6-O6355),0)</f>
        <v>0</v>
      </c>
      <c r="M6355" s="276" t="str">
        <f>IF(($G$4-Lähteandmed!$H$45*(Kraadpäevad!$G$4-Kraadpäevad!C6355))&gt;Lähteandmed!$I$45,($G$4-Lähteandmed!$H$45*(Kraadpäevad!$G$4-Kraadpäevad!C6355)),Lähteandmed!$I$45)</f>
        <v/>
      </c>
      <c r="N6355" s="114">
        <f>IFERROR(($G$4-M6355)/($G$4-C6355),Lähteandmed!$H$45)</f>
        <v>0</v>
      </c>
      <c r="O6355" s="276">
        <f t="shared" si="199"/>
        <v>18.899999999999999</v>
      </c>
      <c r="P6355" s="276">
        <f>IF(O6355&lt;($G$6-1),Lähteandmed!$E$45*1.2*1.005*(($G$6-1)-O6355),0)</f>
        <v>0</v>
      </c>
    </row>
    <row r="6356" spans="2:16">
      <c r="B6356" s="113">
        <v>6352</v>
      </c>
      <c r="C6356" s="113">
        <v>17.399999999999999</v>
      </c>
      <c r="D6356" s="276" t="str">
        <f t="shared" si="198"/>
        <v>0</v>
      </c>
      <c r="L6356" s="114">
        <f>IF(C6356&lt;$G$6,Lähteandmed!$E$45*1.2*1.005*($G$6-O6356),0)</f>
        <v>1.0515355200000025</v>
      </c>
      <c r="M6356" s="276" t="str">
        <f>IF(($G$4-Lähteandmed!$H$45*(Kraadpäevad!$G$4-Kraadpäevad!C6356))&gt;Lähteandmed!$I$45,($G$4-Lähteandmed!$H$45*(Kraadpäevad!$G$4-Kraadpäevad!C6356)),Lähteandmed!$I$45)</f>
        <v/>
      </c>
      <c r="N6356" s="114">
        <f>IFERROR(($G$4-M6356)/($G$4-C6356),Lähteandmed!$H$45)</f>
        <v>0</v>
      </c>
      <c r="O6356" s="276">
        <f t="shared" si="199"/>
        <v>17.399999999999999</v>
      </c>
      <c r="P6356" s="276">
        <f>IF(O6356&lt;($G$6-1),Lähteandmed!$E$45*1.2*1.005*(($G$6-1)-O6356),0)</f>
        <v>0</v>
      </c>
    </row>
    <row r="6357" spans="2:16">
      <c r="B6357" s="113">
        <v>6353</v>
      </c>
      <c r="C6357" s="113">
        <v>15.9</v>
      </c>
      <c r="D6357" s="276" t="str">
        <f t="shared" si="198"/>
        <v>0</v>
      </c>
      <c r="L6357" s="114">
        <f>IF(C6357&lt;$G$6,Lähteandmed!$E$45*1.2*1.005*($G$6-O6357),0)</f>
        <v>3.680374319999999</v>
      </c>
      <c r="M6357" s="276" t="str">
        <f>IF(($G$4-Lähteandmed!$H$45*(Kraadpäevad!$G$4-Kraadpäevad!C6357))&gt;Lähteandmed!$I$45,($G$4-Lähteandmed!$H$45*(Kraadpäevad!$G$4-Kraadpäevad!C6357)),Lähteandmed!$I$45)</f>
        <v/>
      </c>
      <c r="N6357" s="114">
        <f>IFERROR(($G$4-M6357)/($G$4-C6357),Lähteandmed!$H$45)</f>
        <v>0</v>
      </c>
      <c r="O6357" s="276">
        <f t="shared" si="199"/>
        <v>15.9</v>
      </c>
      <c r="P6357" s="276">
        <f>IF(O6357&lt;($G$6-1),Lähteandmed!$E$45*1.2*1.005*(($G$6-1)-O6357),0)</f>
        <v>1.9278151199999993</v>
      </c>
    </row>
    <row r="6358" spans="2:16">
      <c r="B6358" s="113">
        <v>6354</v>
      </c>
      <c r="C6358" s="113">
        <v>14.4</v>
      </c>
      <c r="D6358" s="276" t="str">
        <f t="shared" si="198"/>
        <v>0</v>
      </c>
      <c r="L6358" s="114">
        <f>IF(C6358&lt;$G$6,Lähteandmed!$E$45*1.2*1.005*($G$6-O6358),0)</f>
        <v>6.309213119999999</v>
      </c>
      <c r="M6358" s="276" t="str">
        <f>IF(($G$4-Lähteandmed!$H$45*(Kraadpäevad!$G$4-Kraadpäevad!C6358))&gt;Lähteandmed!$I$45,($G$4-Lähteandmed!$H$45*(Kraadpäevad!$G$4-Kraadpäevad!C6358)),Lähteandmed!$I$45)</f>
        <v/>
      </c>
      <c r="N6358" s="114">
        <f>IFERROR(($G$4-M6358)/($G$4-C6358),Lähteandmed!$H$45)</f>
        <v>0</v>
      </c>
      <c r="O6358" s="276">
        <f t="shared" si="199"/>
        <v>14.4</v>
      </c>
      <c r="P6358" s="276">
        <f>IF(O6358&lt;($G$6-1),Lähteandmed!$E$45*1.2*1.005*(($G$6-1)-O6358),0)</f>
        <v>4.5566539199999987</v>
      </c>
    </row>
    <row r="6359" spans="2:16">
      <c r="B6359" s="113">
        <v>6355</v>
      </c>
      <c r="C6359" s="113">
        <v>13.3</v>
      </c>
      <c r="D6359" s="276" t="str">
        <f t="shared" si="198"/>
        <v>0</v>
      </c>
      <c r="L6359" s="114">
        <f>IF(C6359&lt;$G$6,Lähteandmed!$E$45*1.2*1.005*($G$6-O6359),0)</f>
        <v>8.237028239999999</v>
      </c>
      <c r="M6359" s="276" t="str">
        <f>IF(($G$4-Lähteandmed!$H$45*(Kraadpäevad!$G$4-Kraadpäevad!C6359))&gt;Lähteandmed!$I$45,($G$4-Lähteandmed!$H$45*(Kraadpäevad!$G$4-Kraadpäevad!C6359)),Lähteandmed!$I$45)</f>
        <v/>
      </c>
      <c r="N6359" s="114">
        <f>IFERROR(($G$4-M6359)/($G$4-C6359),Lähteandmed!$H$45)</f>
        <v>0</v>
      </c>
      <c r="O6359" s="276">
        <f t="shared" si="199"/>
        <v>13.3</v>
      </c>
      <c r="P6359" s="276">
        <f>IF(O6359&lt;($G$6-1),Lähteandmed!$E$45*1.2*1.005*(($G$6-1)-O6359),0)</f>
        <v>6.4844690399999987</v>
      </c>
    </row>
    <row r="6360" spans="2:16">
      <c r="B6360" s="113">
        <v>6356</v>
      </c>
      <c r="C6360" s="113">
        <v>12.1</v>
      </c>
      <c r="D6360" s="276" t="str">
        <f t="shared" si="198"/>
        <v>0</v>
      </c>
      <c r="L6360" s="114">
        <f>IF(C6360&lt;$G$6,Lähteandmed!$E$45*1.2*1.005*($G$6-O6360),0)</f>
        <v>10.34009928</v>
      </c>
      <c r="M6360" s="276" t="str">
        <f>IF(($G$4-Lähteandmed!$H$45*(Kraadpäevad!$G$4-Kraadpäevad!C6360))&gt;Lähteandmed!$I$45,($G$4-Lähteandmed!$H$45*(Kraadpäevad!$G$4-Kraadpäevad!C6360)),Lähteandmed!$I$45)</f>
        <v/>
      </c>
      <c r="N6360" s="114">
        <f>IFERROR(($G$4-M6360)/($G$4-C6360),Lähteandmed!$H$45)</f>
        <v>0</v>
      </c>
      <c r="O6360" s="276">
        <f t="shared" si="199"/>
        <v>12.1</v>
      </c>
      <c r="P6360" s="276">
        <f>IF(O6360&lt;($G$6-1),Lähteandmed!$E$45*1.2*1.005*(($G$6-1)-O6360),0)</f>
        <v>8.5875400800000001</v>
      </c>
    </row>
    <row r="6361" spans="2:16">
      <c r="B6361" s="113">
        <v>6357</v>
      </c>
      <c r="C6361" s="113">
        <v>11</v>
      </c>
      <c r="D6361" s="276" t="str">
        <f t="shared" si="198"/>
        <v>0</v>
      </c>
      <c r="L6361" s="114">
        <f>IF(C6361&lt;$G$6,Lähteandmed!$E$45*1.2*1.005*($G$6-O6361),0)</f>
        <v>12.267914399999999</v>
      </c>
      <c r="M6361" s="276" t="str">
        <f>IF(($G$4-Lähteandmed!$H$45*(Kraadpäevad!$G$4-Kraadpäevad!C6361))&gt;Lähteandmed!$I$45,($G$4-Lähteandmed!$H$45*(Kraadpäevad!$G$4-Kraadpäevad!C6361)),Lähteandmed!$I$45)</f>
        <v/>
      </c>
      <c r="N6361" s="114">
        <f>IFERROR(($G$4-M6361)/($G$4-C6361),Lähteandmed!$H$45)</f>
        <v>0</v>
      </c>
      <c r="O6361" s="276">
        <f t="shared" si="199"/>
        <v>11</v>
      </c>
      <c r="P6361" s="276">
        <f>IF(O6361&lt;($G$6-1),Lähteandmed!$E$45*1.2*1.005*(($G$6-1)-O6361),0)</f>
        <v>10.515355199999998</v>
      </c>
    </row>
    <row r="6362" spans="2:16">
      <c r="B6362" s="113">
        <v>6358</v>
      </c>
      <c r="C6362" s="113">
        <v>11.1</v>
      </c>
      <c r="D6362" s="276" t="str">
        <f t="shared" si="198"/>
        <v>0</v>
      </c>
      <c r="L6362" s="114">
        <f>IF(C6362&lt;$G$6,Lähteandmed!$E$45*1.2*1.005*($G$6-O6362),0)</f>
        <v>12.092658479999999</v>
      </c>
      <c r="M6362" s="276" t="str">
        <f>IF(($G$4-Lähteandmed!$H$45*(Kraadpäevad!$G$4-Kraadpäevad!C6362))&gt;Lähteandmed!$I$45,($G$4-Lähteandmed!$H$45*(Kraadpäevad!$G$4-Kraadpäevad!C6362)),Lähteandmed!$I$45)</f>
        <v/>
      </c>
      <c r="N6362" s="114">
        <f>IFERROR(($G$4-M6362)/($G$4-C6362),Lähteandmed!$H$45)</f>
        <v>0</v>
      </c>
      <c r="O6362" s="276">
        <f t="shared" si="199"/>
        <v>11.1</v>
      </c>
      <c r="P6362" s="276">
        <f>IF(O6362&lt;($G$6-1),Lähteandmed!$E$45*1.2*1.005*(($G$6-1)-O6362),0)</f>
        <v>10.34009928</v>
      </c>
    </row>
    <row r="6363" spans="2:16">
      <c r="B6363" s="113">
        <v>6359</v>
      </c>
      <c r="C6363" s="113">
        <v>11.1</v>
      </c>
      <c r="D6363" s="276" t="str">
        <f t="shared" si="198"/>
        <v>0</v>
      </c>
      <c r="L6363" s="114">
        <f>IF(C6363&lt;$G$6,Lähteandmed!$E$45*1.2*1.005*($G$6-O6363),0)</f>
        <v>12.092658479999999</v>
      </c>
      <c r="M6363" s="276" t="str">
        <f>IF(($G$4-Lähteandmed!$H$45*(Kraadpäevad!$G$4-Kraadpäevad!C6363))&gt;Lähteandmed!$I$45,($G$4-Lähteandmed!$H$45*(Kraadpäevad!$G$4-Kraadpäevad!C6363)),Lähteandmed!$I$45)</f>
        <v/>
      </c>
      <c r="N6363" s="114">
        <f>IFERROR(($G$4-M6363)/($G$4-C6363),Lähteandmed!$H$45)</f>
        <v>0</v>
      </c>
      <c r="O6363" s="276">
        <f t="shared" si="199"/>
        <v>11.1</v>
      </c>
      <c r="P6363" s="276">
        <f>IF(O6363&lt;($G$6-1),Lähteandmed!$E$45*1.2*1.005*(($G$6-1)-O6363),0)</f>
        <v>10.34009928</v>
      </c>
    </row>
    <row r="6364" spans="2:16">
      <c r="B6364" s="113">
        <v>6360</v>
      </c>
      <c r="C6364" s="113">
        <v>11.2</v>
      </c>
      <c r="D6364" s="276" t="str">
        <f t="shared" si="198"/>
        <v>0</v>
      </c>
      <c r="L6364" s="114">
        <f>IF(C6364&lt;$G$6,Lähteandmed!$E$45*1.2*1.005*($G$6-O6364),0)</f>
        <v>11.917402560000001</v>
      </c>
      <c r="M6364" s="276" t="str">
        <f>IF(($G$4-Lähteandmed!$H$45*(Kraadpäevad!$G$4-Kraadpäevad!C6364))&gt;Lähteandmed!$I$45,($G$4-Lähteandmed!$H$45*(Kraadpäevad!$G$4-Kraadpäevad!C6364)),Lähteandmed!$I$45)</f>
        <v/>
      </c>
      <c r="N6364" s="114">
        <f>IFERROR(($G$4-M6364)/($G$4-C6364),Lähteandmed!$H$45)</f>
        <v>0</v>
      </c>
      <c r="O6364" s="276">
        <f t="shared" si="199"/>
        <v>11.2</v>
      </c>
      <c r="P6364" s="276">
        <f>IF(O6364&lt;($G$6-1),Lähteandmed!$E$45*1.2*1.005*(($G$6-1)-O6364),0)</f>
        <v>10.164843360000001</v>
      </c>
    </row>
    <row r="6365" spans="2:16">
      <c r="B6365" s="113">
        <v>6361</v>
      </c>
      <c r="C6365" s="113">
        <v>10.9</v>
      </c>
      <c r="D6365" s="276" t="str">
        <f t="shared" si="198"/>
        <v>0</v>
      </c>
      <c r="L6365" s="114">
        <f>IF(C6365&lt;$G$6,Lähteandmed!$E$45*1.2*1.005*($G$6-O6365),0)</f>
        <v>12.443170319999998</v>
      </c>
      <c r="M6365" s="276" t="str">
        <f>IF(($G$4-Lähteandmed!$H$45*(Kraadpäevad!$G$4-Kraadpäevad!C6365))&gt;Lähteandmed!$I$45,($G$4-Lähteandmed!$H$45*(Kraadpäevad!$G$4-Kraadpäevad!C6365)),Lähteandmed!$I$45)</f>
        <v/>
      </c>
      <c r="N6365" s="114">
        <f>IFERROR(($G$4-M6365)/($G$4-C6365),Lähteandmed!$H$45)</f>
        <v>0</v>
      </c>
      <c r="O6365" s="276">
        <f t="shared" si="199"/>
        <v>10.9</v>
      </c>
      <c r="P6365" s="276">
        <f>IF(O6365&lt;($G$6-1),Lähteandmed!$E$45*1.2*1.005*(($G$6-1)-O6365),0)</f>
        <v>10.690611119999998</v>
      </c>
    </row>
    <row r="6366" spans="2:16">
      <c r="B6366" s="113">
        <v>6362</v>
      </c>
      <c r="C6366" s="113">
        <v>10.5</v>
      </c>
      <c r="D6366" s="276" t="str">
        <f t="shared" si="198"/>
        <v>0</v>
      </c>
      <c r="L6366" s="114">
        <f>IF(C6366&lt;$G$6,Lähteandmed!$E$45*1.2*1.005*($G$6-O6366),0)</f>
        <v>13.144193999999999</v>
      </c>
      <c r="M6366" s="276" t="str">
        <f>IF(($G$4-Lähteandmed!$H$45*(Kraadpäevad!$G$4-Kraadpäevad!C6366))&gt;Lähteandmed!$I$45,($G$4-Lähteandmed!$H$45*(Kraadpäevad!$G$4-Kraadpäevad!C6366)),Lähteandmed!$I$45)</f>
        <v/>
      </c>
      <c r="N6366" s="114">
        <f>IFERROR(($G$4-M6366)/($G$4-C6366),Lähteandmed!$H$45)</f>
        <v>0</v>
      </c>
      <c r="O6366" s="276">
        <f t="shared" si="199"/>
        <v>10.5</v>
      </c>
      <c r="P6366" s="276">
        <f>IF(O6366&lt;($G$6-1),Lähteandmed!$E$45*1.2*1.005*(($G$6-1)-O6366),0)</f>
        <v>11.391634799999999</v>
      </c>
    </row>
    <row r="6367" spans="2:16">
      <c r="B6367" s="113">
        <v>6363</v>
      </c>
      <c r="C6367" s="113">
        <v>10.199999999999999</v>
      </c>
      <c r="D6367" s="276" t="str">
        <f t="shared" si="198"/>
        <v>0</v>
      </c>
      <c r="L6367" s="114">
        <f>IF(C6367&lt;$G$6,Lähteandmed!$E$45*1.2*1.005*($G$6-O6367),0)</f>
        <v>13.66996176</v>
      </c>
      <c r="M6367" s="276" t="str">
        <f>IF(($G$4-Lähteandmed!$H$45*(Kraadpäevad!$G$4-Kraadpäevad!C6367))&gt;Lähteandmed!$I$45,($G$4-Lähteandmed!$H$45*(Kraadpäevad!$G$4-Kraadpäevad!C6367)),Lähteandmed!$I$45)</f>
        <v/>
      </c>
      <c r="N6367" s="114">
        <f>IFERROR(($G$4-M6367)/($G$4-C6367),Lähteandmed!$H$45)</f>
        <v>0</v>
      </c>
      <c r="O6367" s="276">
        <f t="shared" si="199"/>
        <v>10.199999999999999</v>
      </c>
      <c r="P6367" s="276">
        <f>IF(O6367&lt;($G$6-1),Lähteandmed!$E$45*1.2*1.005*(($G$6-1)-O6367),0)</f>
        <v>11.917402560000001</v>
      </c>
    </row>
    <row r="6368" spans="2:16">
      <c r="B6368" s="113">
        <v>6364</v>
      </c>
      <c r="C6368" s="113">
        <v>9.9</v>
      </c>
      <c r="D6368" s="276">
        <f t="shared" si="198"/>
        <v>8.8797495865579279E-2</v>
      </c>
      <c r="L6368" s="114">
        <f>IF(C6368&lt;$G$6,Lähteandmed!$E$45*1.2*1.005*($G$6-O6368),0)</f>
        <v>14.195729519999999</v>
      </c>
      <c r="M6368" s="276" t="str">
        <f>IF(($G$4-Lähteandmed!$H$45*(Kraadpäevad!$G$4-Kraadpäevad!C6368))&gt;Lähteandmed!$I$45,($G$4-Lähteandmed!$H$45*(Kraadpäevad!$G$4-Kraadpäevad!C6368)),Lähteandmed!$I$45)</f>
        <v/>
      </c>
      <c r="N6368" s="114">
        <f>IFERROR(($G$4-M6368)/($G$4-C6368),Lähteandmed!$H$45)</f>
        <v>0</v>
      </c>
      <c r="O6368" s="276">
        <f t="shared" si="199"/>
        <v>9.9</v>
      </c>
      <c r="P6368" s="276">
        <f>IF(O6368&lt;($G$6-1),Lähteandmed!$E$45*1.2*1.005*(($G$6-1)-O6368),0)</f>
        <v>12.443170319999998</v>
      </c>
    </row>
    <row r="6369" spans="2:16">
      <c r="B6369" s="113">
        <v>6365</v>
      </c>
      <c r="C6369" s="113">
        <v>9.6999999999999993</v>
      </c>
      <c r="D6369" s="276">
        <f t="shared" si="198"/>
        <v>0.28879749586558034</v>
      </c>
      <c r="L6369" s="114">
        <f>IF(C6369&lt;$G$6,Lähteandmed!$E$45*1.2*1.005*($G$6-O6369),0)</f>
        <v>14.54624136</v>
      </c>
      <c r="M6369" s="276" t="str">
        <f>IF(($G$4-Lähteandmed!$H$45*(Kraadpäevad!$G$4-Kraadpäevad!C6369))&gt;Lähteandmed!$I$45,($G$4-Lähteandmed!$H$45*(Kraadpäevad!$G$4-Kraadpäevad!C6369)),Lähteandmed!$I$45)</f>
        <v/>
      </c>
      <c r="N6369" s="114">
        <f>IFERROR(($G$4-M6369)/($G$4-C6369),Lähteandmed!$H$45)</f>
        <v>0</v>
      </c>
      <c r="O6369" s="276">
        <f t="shared" si="199"/>
        <v>9.6999999999999993</v>
      </c>
      <c r="P6369" s="276">
        <f>IF(O6369&lt;($G$6-1),Lähteandmed!$E$45*1.2*1.005*(($G$6-1)-O6369),0)</f>
        <v>12.793682159999999</v>
      </c>
    </row>
    <row r="6370" spans="2:16">
      <c r="B6370" s="113">
        <v>6366</v>
      </c>
      <c r="C6370" s="113">
        <v>9.4</v>
      </c>
      <c r="D6370" s="276">
        <f t="shared" si="198"/>
        <v>0.58879749586557928</v>
      </c>
      <c r="L6370" s="114">
        <f>IF(C6370&lt;$G$6,Lähteandmed!$E$45*1.2*1.005*($G$6-O6370),0)</f>
        <v>15.072009119999999</v>
      </c>
      <c r="M6370" s="276" t="str">
        <f>IF(($G$4-Lähteandmed!$H$45*(Kraadpäevad!$G$4-Kraadpäevad!C6370))&gt;Lähteandmed!$I$45,($G$4-Lähteandmed!$H$45*(Kraadpäevad!$G$4-Kraadpäevad!C6370)),Lähteandmed!$I$45)</f>
        <v/>
      </c>
      <c r="N6370" s="114">
        <f>IFERROR(($G$4-M6370)/($G$4-C6370),Lähteandmed!$H$45)</f>
        <v>0</v>
      </c>
      <c r="O6370" s="276">
        <f t="shared" si="199"/>
        <v>9.4</v>
      </c>
      <c r="P6370" s="276">
        <f>IF(O6370&lt;($G$6-1),Lähteandmed!$E$45*1.2*1.005*(($G$6-1)-O6370),0)</f>
        <v>13.319449919999998</v>
      </c>
    </row>
    <row r="6371" spans="2:16">
      <c r="B6371" s="113">
        <v>6367</v>
      </c>
      <c r="C6371" s="113">
        <v>9.8000000000000007</v>
      </c>
      <c r="D6371" s="276">
        <f t="shared" si="198"/>
        <v>0.18879749586557892</v>
      </c>
      <c r="L6371" s="114">
        <f>IF(C6371&lt;$G$6,Lähteandmed!$E$45*1.2*1.005*($G$6-O6371),0)</f>
        <v>14.370985439999998</v>
      </c>
      <c r="M6371" s="276" t="str">
        <f>IF(($G$4-Lähteandmed!$H$45*(Kraadpäevad!$G$4-Kraadpäevad!C6371))&gt;Lähteandmed!$I$45,($G$4-Lähteandmed!$H$45*(Kraadpäevad!$G$4-Kraadpäevad!C6371)),Lähteandmed!$I$45)</f>
        <v/>
      </c>
      <c r="N6371" s="114">
        <f>IFERROR(($G$4-M6371)/($G$4-C6371),Lähteandmed!$H$45)</f>
        <v>0</v>
      </c>
      <c r="O6371" s="276">
        <f t="shared" si="199"/>
        <v>9.8000000000000007</v>
      </c>
      <c r="P6371" s="276">
        <f>IF(O6371&lt;($G$6-1),Lähteandmed!$E$45*1.2*1.005*(($G$6-1)-O6371),0)</f>
        <v>12.618426239999998</v>
      </c>
    </row>
    <row r="6372" spans="2:16">
      <c r="B6372" s="113">
        <v>6368</v>
      </c>
      <c r="C6372" s="113">
        <v>10.199999999999999</v>
      </c>
      <c r="D6372" s="276" t="str">
        <f t="shared" si="198"/>
        <v>0</v>
      </c>
      <c r="L6372" s="114">
        <f>IF(C6372&lt;$G$6,Lähteandmed!$E$45*1.2*1.005*($G$6-O6372),0)</f>
        <v>13.66996176</v>
      </c>
      <c r="M6372" s="276" t="str">
        <f>IF(($G$4-Lähteandmed!$H$45*(Kraadpäevad!$G$4-Kraadpäevad!C6372))&gt;Lähteandmed!$I$45,($G$4-Lähteandmed!$H$45*(Kraadpäevad!$G$4-Kraadpäevad!C6372)),Lähteandmed!$I$45)</f>
        <v/>
      </c>
      <c r="N6372" s="114">
        <f>IFERROR(($G$4-M6372)/($G$4-C6372),Lähteandmed!$H$45)</f>
        <v>0</v>
      </c>
      <c r="O6372" s="276">
        <f t="shared" si="199"/>
        <v>10.199999999999999</v>
      </c>
      <c r="P6372" s="276">
        <f>IF(O6372&lt;($G$6-1),Lähteandmed!$E$45*1.2*1.005*(($G$6-1)-O6372),0)</f>
        <v>11.917402560000001</v>
      </c>
    </row>
    <row r="6373" spans="2:16">
      <c r="B6373" s="113">
        <v>6369</v>
      </c>
      <c r="C6373" s="113">
        <v>10.6</v>
      </c>
      <c r="D6373" s="276" t="str">
        <f t="shared" si="198"/>
        <v>0</v>
      </c>
      <c r="L6373" s="114">
        <f>IF(C6373&lt;$G$6,Lähteandmed!$E$45*1.2*1.005*($G$6-O6373),0)</f>
        <v>12.968938079999999</v>
      </c>
      <c r="M6373" s="276" t="str">
        <f>IF(($G$4-Lähteandmed!$H$45*(Kraadpäevad!$G$4-Kraadpäevad!C6373))&gt;Lähteandmed!$I$45,($G$4-Lähteandmed!$H$45*(Kraadpäevad!$G$4-Kraadpäevad!C6373)),Lähteandmed!$I$45)</f>
        <v/>
      </c>
      <c r="N6373" s="114">
        <f>IFERROR(($G$4-M6373)/($G$4-C6373),Lähteandmed!$H$45)</f>
        <v>0</v>
      </c>
      <c r="O6373" s="276">
        <f t="shared" si="199"/>
        <v>10.6</v>
      </c>
      <c r="P6373" s="276">
        <f>IF(O6373&lt;($G$6-1),Lähteandmed!$E$45*1.2*1.005*(($G$6-1)-O6373),0)</f>
        <v>11.216378880000001</v>
      </c>
    </row>
    <row r="6374" spans="2:16">
      <c r="B6374" s="113">
        <v>6370</v>
      </c>
      <c r="C6374" s="113">
        <v>11.5</v>
      </c>
      <c r="D6374" s="276" t="str">
        <f t="shared" si="198"/>
        <v>0</v>
      </c>
      <c r="L6374" s="114">
        <f>IF(C6374&lt;$G$6,Lähteandmed!$E$45*1.2*1.005*($G$6-O6374),0)</f>
        <v>11.391634799999999</v>
      </c>
      <c r="M6374" s="276" t="str">
        <f>IF(($G$4-Lähteandmed!$H$45*(Kraadpäevad!$G$4-Kraadpäevad!C6374))&gt;Lähteandmed!$I$45,($G$4-Lähteandmed!$H$45*(Kraadpäevad!$G$4-Kraadpäevad!C6374)),Lähteandmed!$I$45)</f>
        <v/>
      </c>
      <c r="N6374" s="114">
        <f>IFERROR(($G$4-M6374)/($G$4-C6374),Lähteandmed!$H$45)</f>
        <v>0</v>
      </c>
      <c r="O6374" s="276">
        <f t="shared" si="199"/>
        <v>11.5</v>
      </c>
      <c r="P6374" s="276">
        <f>IF(O6374&lt;($G$6-1),Lähteandmed!$E$45*1.2*1.005*(($G$6-1)-O6374),0)</f>
        <v>9.6390756</v>
      </c>
    </row>
    <row r="6375" spans="2:16">
      <c r="B6375" s="113">
        <v>6371</v>
      </c>
      <c r="C6375" s="113">
        <v>12.3</v>
      </c>
      <c r="D6375" s="276" t="str">
        <f t="shared" si="198"/>
        <v>0</v>
      </c>
      <c r="L6375" s="114">
        <f>IF(C6375&lt;$G$6,Lähteandmed!$E$45*1.2*1.005*($G$6-O6375),0)</f>
        <v>9.9895874399999975</v>
      </c>
      <c r="M6375" s="276" t="str">
        <f>IF(($G$4-Lähteandmed!$H$45*(Kraadpäevad!$G$4-Kraadpäevad!C6375))&gt;Lähteandmed!$I$45,($G$4-Lähteandmed!$H$45*(Kraadpäevad!$G$4-Kraadpäevad!C6375)),Lähteandmed!$I$45)</f>
        <v/>
      </c>
      <c r="N6375" s="114">
        <f>IFERROR(($G$4-M6375)/($G$4-C6375),Lähteandmed!$H$45)</f>
        <v>0</v>
      </c>
      <c r="O6375" s="276">
        <f t="shared" si="199"/>
        <v>12.3</v>
      </c>
      <c r="P6375" s="276">
        <f>IF(O6375&lt;($G$6-1),Lähteandmed!$E$45*1.2*1.005*(($G$6-1)-O6375),0)</f>
        <v>8.237028239999999</v>
      </c>
    </row>
    <row r="6376" spans="2:16">
      <c r="B6376" s="113">
        <v>6372</v>
      </c>
      <c r="C6376" s="113">
        <v>13.2</v>
      </c>
      <c r="D6376" s="276" t="str">
        <f t="shared" si="198"/>
        <v>0</v>
      </c>
      <c r="L6376" s="114">
        <f>IF(C6376&lt;$G$6,Lähteandmed!$E$45*1.2*1.005*($G$6-O6376),0)</f>
        <v>8.4122841600000005</v>
      </c>
      <c r="M6376" s="276" t="str">
        <f>IF(($G$4-Lähteandmed!$H$45*(Kraadpäevad!$G$4-Kraadpäevad!C6376))&gt;Lähteandmed!$I$45,($G$4-Lähteandmed!$H$45*(Kraadpäevad!$G$4-Kraadpäevad!C6376)),Lähteandmed!$I$45)</f>
        <v/>
      </c>
      <c r="N6376" s="114">
        <f>IFERROR(($G$4-M6376)/($G$4-C6376),Lähteandmed!$H$45)</f>
        <v>0</v>
      </c>
      <c r="O6376" s="276">
        <f t="shared" si="199"/>
        <v>13.2</v>
      </c>
      <c r="P6376" s="276">
        <f>IF(O6376&lt;($G$6-1),Lähteandmed!$E$45*1.2*1.005*(($G$6-1)-O6376),0)</f>
        <v>6.659724960000001</v>
      </c>
    </row>
    <row r="6377" spans="2:16">
      <c r="B6377" s="113">
        <v>6373</v>
      </c>
      <c r="C6377" s="113">
        <v>13.9</v>
      </c>
      <c r="D6377" s="276" t="str">
        <f t="shared" si="198"/>
        <v>0</v>
      </c>
      <c r="L6377" s="114">
        <f>IF(C6377&lt;$G$6,Lähteandmed!$E$45*1.2*1.005*($G$6-O6377),0)</f>
        <v>7.1854927199999992</v>
      </c>
      <c r="M6377" s="276" t="str">
        <f>IF(($G$4-Lähteandmed!$H$45*(Kraadpäevad!$G$4-Kraadpäevad!C6377))&gt;Lähteandmed!$I$45,($G$4-Lähteandmed!$H$45*(Kraadpäevad!$G$4-Kraadpäevad!C6377)),Lähteandmed!$I$45)</f>
        <v/>
      </c>
      <c r="N6377" s="114">
        <f>IFERROR(($G$4-M6377)/($G$4-C6377),Lähteandmed!$H$45)</f>
        <v>0</v>
      </c>
      <c r="O6377" s="276">
        <f t="shared" si="199"/>
        <v>13.9</v>
      </c>
      <c r="P6377" s="276">
        <f>IF(O6377&lt;($G$6-1),Lähteandmed!$E$45*1.2*1.005*(($G$6-1)-O6377),0)</f>
        <v>5.4329335199999989</v>
      </c>
    </row>
    <row r="6378" spans="2:16">
      <c r="B6378" s="113">
        <v>6374</v>
      </c>
      <c r="C6378" s="113">
        <v>14.5</v>
      </c>
      <c r="D6378" s="276" t="str">
        <f t="shared" si="198"/>
        <v>0</v>
      </c>
      <c r="L6378" s="114">
        <f>IF(C6378&lt;$G$6,Lähteandmed!$E$45*1.2*1.005*($G$6-O6378),0)</f>
        <v>6.1339571999999993</v>
      </c>
      <c r="M6378" s="276" t="str">
        <f>IF(($G$4-Lähteandmed!$H$45*(Kraadpäevad!$G$4-Kraadpäevad!C6378))&gt;Lähteandmed!$I$45,($G$4-Lähteandmed!$H$45*(Kraadpäevad!$G$4-Kraadpäevad!C6378)),Lähteandmed!$I$45)</f>
        <v/>
      </c>
      <c r="N6378" s="114">
        <f>IFERROR(($G$4-M6378)/($G$4-C6378),Lähteandmed!$H$45)</f>
        <v>0</v>
      </c>
      <c r="O6378" s="276">
        <f t="shared" si="199"/>
        <v>14.5</v>
      </c>
      <c r="P6378" s="276">
        <f>IF(O6378&lt;($G$6-1),Lähteandmed!$E$45*1.2*1.005*(($G$6-1)-O6378),0)</f>
        <v>4.3813979999999999</v>
      </c>
    </row>
    <row r="6379" spans="2:16">
      <c r="B6379" s="113">
        <v>6375</v>
      </c>
      <c r="C6379" s="113">
        <v>15.2</v>
      </c>
      <c r="D6379" s="276" t="str">
        <f t="shared" si="198"/>
        <v>0</v>
      </c>
      <c r="L6379" s="114">
        <f>IF(C6379&lt;$G$6,Lähteandmed!$E$45*1.2*1.005*($G$6-O6379),0)</f>
        <v>4.9071657600000007</v>
      </c>
      <c r="M6379" s="276" t="str">
        <f>IF(($G$4-Lähteandmed!$H$45*(Kraadpäevad!$G$4-Kraadpäevad!C6379))&gt;Lähteandmed!$I$45,($G$4-Lähteandmed!$H$45*(Kraadpäevad!$G$4-Kraadpäevad!C6379)),Lähteandmed!$I$45)</f>
        <v/>
      </c>
      <c r="N6379" s="114">
        <f>IFERROR(($G$4-M6379)/($G$4-C6379),Lähteandmed!$H$45)</f>
        <v>0</v>
      </c>
      <c r="O6379" s="276">
        <f t="shared" si="199"/>
        <v>15.2</v>
      </c>
      <c r="P6379" s="276">
        <f>IF(O6379&lt;($G$6-1),Lähteandmed!$E$45*1.2*1.005*(($G$6-1)-O6379),0)</f>
        <v>3.1546065600000008</v>
      </c>
    </row>
    <row r="6380" spans="2:16">
      <c r="B6380" s="113">
        <v>6376</v>
      </c>
      <c r="C6380" s="113">
        <v>15</v>
      </c>
      <c r="D6380" s="276" t="str">
        <f t="shared" si="198"/>
        <v>0</v>
      </c>
      <c r="L6380" s="114">
        <f>IF(C6380&lt;$G$6,Lähteandmed!$E$45*1.2*1.005*($G$6-O6380),0)</f>
        <v>5.2576775999999992</v>
      </c>
      <c r="M6380" s="276" t="str">
        <f>IF(($G$4-Lähteandmed!$H$45*(Kraadpäevad!$G$4-Kraadpäevad!C6380))&gt;Lähteandmed!$I$45,($G$4-Lähteandmed!$H$45*(Kraadpäevad!$G$4-Kraadpäevad!C6380)),Lähteandmed!$I$45)</f>
        <v/>
      </c>
      <c r="N6380" s="114">
        <f>IFERROR(($G$4-M6380)/($G$4-C6380),Lähteandmed!$H$45)</f>
        <v>0</v>
      </c>
      <c r="O6380" s="276">
        <f t="shared" si="199"/>
        <v>15</v>
      </c>
      <c r="P6380" s="276">
        <f>IF(O6380&lt;($G$6-1),Lähteandmed!$E$45*1.2*1.005*(($G$6-1)-O6380),0)</f>
        <v>3.5051183999999997</v>
      </c>
    </row>
    <row r="6381" spans="2:16">
      <c r="B6381" s="113">
        <v>6377</v>
      </c>
      <c r="C6381" s="113">
        <v>14.8</v>
      </c>
      <c r="D6381" s="276" t="str">
        <f t="shared" si="198"/>
        <v>0</v>
      </c>
      <c r="L6381" s="114">
        <f>IF(C6381&lt;$G$6,Lähteandmed!$E$45*1.2*1.005*($G$6-O6381),0)</f>
        <v>5.6081894399999985</v>
      </c>
      <c r="M6381" s="276" t="str">
        <f>IF(($G$4-Lähteandmed!$H$45*(Kraadpäevad!$G$4-Kraadpäevad!C6381))&gt;Lähteandmed!$I$45,($G$4-Lähteandmed!$H$45*(Kraadpäevad!$G$4-Kraadpäevad!C6381)),Lähteandmed!$I$45)</f>
        <v/>
      </c>
      <c r="N6381" s="114">
        <f>IFERROR(($G$4-M6381)/($G$4-C6381),Lähteandmed!$H$45)</f>
        <v>0</v>
      </c>
      <c r="O6381" s="276">
        <f t="shared" si="199"/>
        <v>14.8</v>
      </c>
      <c r="P6381" s="276">
        <f>IF(O6381&lt;($G$6-1),Lähteandmed!$E$45*1.2*1.005*(($G$6-1)-O6381),0)</f>
        <v>3.8556302399999987</v>
      </c>
    </row>
    <row r="6382" spans="2:16">
      <c r="B6382" s="113">
        <v>6378</v>
      </c>
      <c r="C6382" s="113">
        <v>14.6</v>
      </c>
      <c r="D6382" s="276" t="str">
        <f t="shared" si="198"/>
        <v>0</v>
      </c>
      <c r="L6382" s="114">
        <f>IF(C6382&lt;$G$6,Lähteandmed!$E$45*1.2*1.005*($G$6-O6382),0)</f>
        <v>5.9587012800000005</v>
      </c>
      <c r="M6382" s="276" t="str">
        <f>IF(($G$4-Lähteandmed!$H$45*(Kraadpäevad!$G$4-Kraadpäevad!C6382))&gt;Lähteandmed!$I$45,($G$4-Lähteandmed!$H$45*(Kraadpäevad!$G$4-Kraadpäevad!C6382)),Lähteandmed!$I$45)</f>
        <v/>
      </c>
      <c r="N6382" s="114">
        <f>IFERROR(($G$4-M6382)/($G$4-C6382),Lähteandmed!$H$45)</f>
        <v>0</v>
      </c>
      <c r="O6382" s="276">
        <f t="shared" si="199"/>
        <v>14.6</v>
      </c>
      <c r="P6382" s="276">
        <f>IF(O6382&lt;($G$6-1),Lähteandmed!$E$45*1.2*1.005*(($G$6-1)-O6382),0)</f>
        <v>4.2061420800000002</v>
      </c>
    </row>
    <row r="6383" spans="2:16">
      <c r="B6383" s="113">
        <v>6379</v>
      </c>
      <c r="C6383" s="113">
        <v>12.3</v>
      </c>
      <c r="D6383" s="276" t="str">
        <f t="shared" si="198"/>
        <v>0</v>
      </c>
      <c r="L6383" s="114">
        <f>IF(C6383&lt;$G$6,Lähteandmed!$E$45*1.2*1.005*($G$6-O6383),0)</f>
        <v>9.9895874399999975</v>
      </c>
      <c r="M6383" s="276" t="str">
        <f>IF(($G$4-Lähteandmed!$H$45*(Kraadpäevad!$G$4-Kraadpäevad!C6383))&gt;Lähteandmed!$I$45,($G$4-Lähteandmed!$H$45*(Kraadpäevad!$G$4-Kraadpäevad!C6383)),Lähteandmed!$I$45)</f>
        <v/>
      </c>
      <c r="N6383" s="114">
        <f>IFERROR(($G$4-M6383)/($G$4-C6383),Lähteandmed!$H$45)</f>
        <v>0</v>
      </c>
      <c r="O6383" s="276">
        <f t="shared" si="199"/>
        <v>12.3</v>
      </c>
      <c r="P6383" s="276">
        <f>IF(O6383&lt;($G$6-1),Lähteandmed!$E$45*1.2*1.005*(($G$6-1)-O6383),0)</f>
        <v>8.237028239999999</v>
      </c>
    </row>
    <row r="6384" spans="2:16">
      <c r="B6384" s="113">
        <v>6380</v>
      </c>
      <c r="C6384" s="113">
        <v>9.9</v>
      </c>
      <c r="D6384" s="276">
        <f t="shared" si="198"/>
        <v>8.8797495865579279E-2</v>
      </c>
      <c r="L6384" s="114">
        <f>IF(C6384&lt;$G$6,Lähteandmed!$E$45*1.2*1.005*($G$6-O6384),0)</f>
        <v>14.195729519999999</v>
      </c>
      <c r="M6384" s="276" t="str">
        <f>IF(($G$4-Lähteandmed!$H$45*(Kraadpäevad!$G$4-Kraadpäevad!C6384))&gt;Lähteandmed!$I$45,($G$4-Lähteandmed!$H$45*(Kraadpäevad!$G$4-Kraadpäevad!C6384)),Lähteandmed!$I$45)</f>
        <v/>
      </c>
      <c r="N6384" s="114">
        <f>IFERROR(($G$4-M6384)/($G$4-C6384),Lähteandmed!$H$45)</f>
        <v>0</v>
      </c>
      <c r="O6384" s="276">
        <f t="shared" si="199"/>
        <v>9.9</v>
      </c>
      <c r="P6384" s="276">
        <f>IF(O6384&lt;($G$6-1),Lähteandmed!$E$45*1.2*1.005*(($G$6-1)-O6384),0)</f>
        <v>12.443170319999998</v>
      </c>
    </row>
    <row r="6385" spans="2:16">
      <c r="B6385" s="113">
        <v>6381</v>
      </c>
      <c r="C6385" s="113">
        <v>7.6</v>
      </c>
      <c r="D6385" s="276">
        <f t="shared" si="198"/>
        <v>2.38879749586558</v>
      </c>
      <c r="L6385" s="114">
        <f>IF(C6385&lt;$G$6,Lähteandmed!$E$45*1.2*1.005*($G$6-O6385),0)</f>
        <v>18.226615679999998</v>
      </c>
      <c r="M6385" s="276" t="str">
        <f>IF(($G$4-Lähteandmed!$H$45*(Kraadpäevad!$G$4-Kraadpäevad!C6385))&gt;Lähteandmed!$I$45,($G$4-Lähteandmed!$H$45*(Kraadpäevad!$G$4-Kraadpäevad!C6385)),Lähteandmed!$I$45)</f>
        <v/>
      </c>
      <c r="N6385" s="114">
        <f>IFERROR(($G$4-M6385)/($G$4-C6385),Lähteandmed!$H$45)</f>
        <v>0</v>
      </c>
      <c r="O6385" s="276">
        <f t="shared" si="199"/>
        <v>7.6</v>
      </c>
      <c r="P6385" s="276">
        <f>IF(O6385&lt;($G$6-1),Lähteandmed!$E$45*1.2*1.005*(($G$6-1)-O6385),0)</f>
        <v>16.474056479999998</v>
      </c>
    </row>
    <row r="6386" spans="2:16">
      <c r="B6386" s="113">
        <v>6382</v>
      </c>
      <c r="C6386" s="113">
        <v>7.2</v>
      </c>
      <c r="D6386" s="276">
        <f t="shared" si="198"/>
        <v>2.7887974958655795</v>
      </c>
      <c r="L6386" s="114">
        <f>IF(C6386&lt;$G$6,Lähteandmed!$E$45*1.2*1.005*($G$6-O6386),0)</f>
        <v>18.927639360000001</v>
      </c>
      <c r="M6386" s="276" t="str">
        <f>IF(($G$4-Lähteandmed!$H$45*(Kraadpäevad!$G$4-Kraadpäevad!C6386))&gt;Lähteandmed!$I$45,($G$4-Lähteandmed!$H$45*(Kraadpäevad!$G$4-Kraadpäevad!C6386)),Lähteandmed!$I$45)</f>
        <v/>
      </c>
      <c r="N6386" s="114">
        <f>IFERROR(($G$4-M6386)/($G$4-C6386),Lähteandmed!$H$45)</f>
        <v>0</v>
      </c>
      <c r="O6386" s="276">
        <f t="shared" si="199"/>
        <v>7.2</v>
      </c>
      <c r="P6386" s="276">
        <f>IF(O6386&lt;($G$6-1),Lähteandmed!$E$45*1.2*1.005*(($G$6-1)-O6386),0)</f>
        <v>17.17508016</v>
      </c>
    </row>
    <row r="6387" spans="2:16">
      <c r="B6387" s="113">
        <v>6383</v>
      </c>
      <c r="C6387" s="113">
        <v>6.8</v>
      </c>
      <c r="D6387" s="276">
        <f t="shared" si="198"/>
        <v>3.1887974958655798</v>
      </c>
      <c r="L6387" s="114">
        <f>IF(C6387&lt;$G$6,Lähteandmed!$E$45*1.2*1.005*($G$6-O6387),0)</f>
        <v>19.628663039999996</v>
      </c>
      <c r="M6387" s="276" t="str">
        <f>IF(($G$4-Lähteandmed!$H$45*(Kraadpäevad!$G$4-Kraadpäevad!C6387))&gt;Lähteandmed!$I$45,($G$4-Lähteandmed!$H$45*(Kraadpäevad!$G$4-Kraadpäevad!C6387)),Lähteandmed!$I$45)</f>
        <v/>
      </c>
      <c r="N6387" s="114">
        <f>IFERROR(($G$4-M6387)/($G$4-C6387),Lähteandmed!$H$45)</f>
        <v>0</v>
      </c>
      <c r="O6387" s="276">
        <f t="shared" si="199"/>
        <v>6.8</v>
      </c>
      <c r="P6387" s="276">
        <f>IF(O6387&lt;($G$6-1),Lähteandmed!$E$45*1.2*1.005*(($G$6-1)-O6387),0)</f>
        <v>17.876103839999999</v>
      </c>
    </row>
    <row r="6388" spans="2:16">
      <c r="B6388" s="113">
        <v>6384</v>
      </c>
      <c r="C6388" s="113">
        <v>6.4</v>
      </c>
      <c r="D6388" s="276">
        <f t="shared" si="198"/>
        <v>3.5887974958655793</v>
      </c>
      <c r="L6388" s="114">
        <f>IF(C6388&lt;$G$6,Lähteandmed!$E$45*1.2*1.005*($G$6-O6388),0)</f>
        <v>20.329686719999998</v>
      </c>
      <c r="M6388" s="276" t="str">
        <f>IF(($G$4-Lähteandmed!$H$45*(Kraadpäevad!$G$4-Kraadpäevad!C6388))&gt;Lähteandmed!$I$45,($G$4-Lähteandmed!$H$45*(Kraadpäevad!$G$4-Kraadpäevad!C6388)),Lähteandmed!$I$45)</f>
        <v/>
      </c>
      <c r="N6388" s="114">
        <f>IFERROR(($G$4-M6388)/($G$4-C6388),Lähteandmed!$H$45)</f>
        <v>0</v>
      </c>
      <c r="O6388" s="276">
        <f t="shared" si="199"/>
        <v>6.4</v>
      </c>
      <c r="P6388" s="276">
        <f>IF(O6388&lt;($G$6-1),Lähteandmed!$E$45*1.2*1.005*(($G$6-1)-O6388),0)</f>
        <v>18.577127519999998</v>
      </c>
    </row>
    <row r="6389" spans="2:16">
      <c r="B6389" s="113">
        <v>6385</v>
      </c>
      <c r="C6389" s="113">
        <v>6.5</v>
      </c>
      <c r="D6389" s="276">
        <f t="shared" si="198"/>
        <v>3.4887974958655796</v>
      </c>
      <c r="L6389" s="114">
        <f>IF(C6389&lt;$G$6,Lähteandmed!$E$45*1.2*1.005*($G$6-O6389),0)</f>
        <v>20.1544308</v>
      </c>
      <c r="M6389" s="276" t="str">
        <f>IF(($G$4-Lähteandmed!$H$45*(Kraadpäevad!$G$4-Kraadpäevad!C6389))&gt;Lähteandmed!$I$45,($G$4-Lähteandmed!$H$45*(Kraadpäevad!$G$4-Kraadpäevad!C6389)),Lähteandmed!$I$45)</f>
        <v/>
      </c>
      <c r="N6389" s="114">
        <f>IFERROR(($G$4-M6389)/($G$4-C6389),Lähteandmed!$H$45)</f>
        <v>0</v>
      </c>
      <c r="O6389" s="276">
        <f t="shared" si="199"/>
        <v>6.5</v>
      </c>
      <c r="P6389" s="276">
        <f>IF(O6389&lt;($G$6-1),Lähteandmed!$E$45*1.2*1.005*(($G$6-1)-O6389),0)</f>
        <v>18.4018716</v>
      </c>
    </row>
    <row r="6390" spans="2:16">
      <c r="B6390" s="113">
        <v>6386</v>
      </c>
      <c r="C6390" s="113">
        <v>6.6</v>
      </c>
      <c r="D6390" s="276">
        <f t="shared" si="198"/>
        <v>3.38879749586558</v>
      </c>
      <c r="L6390" s="114">
        <f>IF(C6390&lt;$G$6,Lähteandmed!$E$45*1.2*1.005*($G$6-O6390),0)</f>
        <v>19.979174879999999</v>
      </c>
      <c r="M6390" s="276" t="str">
        <f>IF(($G$4-Lähteandmed!$H$45*(Kraadpäevad!$G$4-Kraadpäevad!C6390))&gt;Lähteandmed!$I$45,($G$4-Lähteandmed!$H$45*(Kraadpäevad!$G$4-Kraadpäevad!C6390)),Lähteandmed!$I$45)</f>
        <v/>
      </c>
      <c r="N6390" s="114">
        <f>IFERROR(($G$4-M6390)/($G$4-C6390),Lähteandmed!$H$45)</f>
        <v>0</v>
      </c>
      <c r="O6390" s="276">
        <f t="shared" si="199"/>
        <v>6.6</v>
      </c>
      <c r="P6390" s="276">
        <f>IF(O6390&lt;($G$6-1),Lähteandmed!$E$45*1.2*1.005*(($G$6-1)-O6390),0)</f>
        <v>18.226615679999998</v>
      </c>
    </row>
    <row r="6391" spans="2:16">
      <c r="B6391" s="113">
        <v>6387</v>
      </c>
      <c r="C6391" s="113">
        <v>6.7</v>
      </c>
      <c r="D6391" s="276">
        <f t="shared" si="198"/>
        <v>3.2887974958655795</v>
      </c>
      <c r="L6391" s="114">
        <f>IF(C6391&lt;$G$6,Lähteandmed!$E$45*1.2*1.005*($G$6-O6391),0)</f>
        <v>19.803918960000001</v>
      </c>
      <c r="M6391" s="276" t="str">
        <f>IF(($G$4-Lähteandmed!$H$45*(Kraadpäevad!$G$4-Kraadpäevad!C6391))&gt;Lähteandmed!$I$45,($G$4-Lähteandmed!$H$45*(Kraadpäevad!$G$4-Kraadpäevad!C6391)),Lähteandmed!$I$45)</f>
        <v/>
      </c>
      <c r="N6391" s="114">
        <f>IFERROR(($G$4-M6391)/($G$4-C6391),Lähteandmed!$H$45)</f>
        <v>0</v>
      </c>
      <c r="O6391" s="276">
        <f t="shared" si="199"/>
        <v>6.7</v>
      </c>
      <c r="P6391" s="276">
        <f>IF(O6391&lt;($G$6-1),Lähteandmed!$E$45*1.2*1.005*(($G$6-1)-O6391),0)</f>
        <v>18.05135976</v>
      </c>
    </row>
    <row r="6392" spans="2:16">
      <c r="B6392" s="113">
        <v>6388</v>
      </c>
      <c r="C6392" s="113">
        <v>7</v>
      </c>
      <c r="D6392" s="276">
        <f t="shared" si="198"/>
        <v>2.9887974958655796</v>
      </c>
      <c r="L6392" s="114">
        <f>IF(C6392&lt;$G$6,Lähteandmed!$E$45*1.2*1.005*($G$6-O6392),0)</f>
        <v>19.2781512</v>
      </c>
      <c r="M6392" s="276" t="str">
        <f>IF(($G$4-Lähteandmed!$H$45*(Kraadpäevad!$G$4-Kraadpäevad!C6392))&gt;Lähteandmed!$I$45,($G$4-Lähteandmed!$H$45*(Kraadpäevad!$G$4-Kraadpäevad!C6392)),Lähteandmed!$I$45)</f>
        <v/>
      </c>
      <c r="N6392" s="114">
        <f>IFERROR(($G$4-M6392)/($G$4-C6392),Lähteandmed!$H$45)</f>
        <v>0</v>
      </c>
      <c r="O6392" s="276">
        <f t="shared" si="199"/>
        <v>7</v>
      </c>
      <c r="P6392" s="276">
        <f>IF(O6392&lt;($G$6-1),Lähteandmed!$E$45*1.2*1.005*(($G$6-1)-O6392),0)</f>
        <v>17.525592</v>
      </c>
    </row>
    <row r="6393" spans="2:16">
      <c r="B6393" s="113">
        <v>6389</v>
      </c>
      <c r="C6393" s="113">
        <v>7.4</v>
      </c>
      <c r="D6393" s="276">
        <f t="shared" si="198"/>
        <v>2.5887974958655793</v>
      </c>
      <c r="L6393" s="114">
        <f>IF(C6393&lt;$G$6,Lähteandmed!$E$45*1.2*1.005*($G$6-O6393),0)</f>
        <v>18.577127519999998</v>
      </c>
      <c r="M6393" s="276" t="str">
        <f>IF(($G$4-Lähteandmed!$H$45*(Kraadpäevad!$G$4-Kraadpäevad!C6393))&gt;Lähteandmed!$I$45,($G$4-Lähteandmed!$H$45*(Kraadpäevad!$G$4-Kraadpäevad!C6393)),Lähteandmed!$I$45)</f>
        <v/>
      </c>
      <c r="N6393" s="114">
        <f>IFERROR(($G$4-M6393)/($G$4-C6393),Lähteandmed!$H$45)</f>
        <v>0</v>
      </c>
      <c r="O6393" s="276">
        <f t="shared" si="199"/>
        <v>7.4</v>
      </c>
      <c r="P6393" s="276">
        <f>IF(O6393&lt;($G$6-1),Lähteandmed!$E$45*1.2*1.005*(($G$6-1)-O6393),0)</f>
        <v>16.824568319999997</v>
      </c>
    </row>
    <row r="6394" spans="2:16">
      <c r="B6394" s="113">
        <v>6390</v>
      </c>
      <c r="C6394" s="113">
        <v>7.7</v>
      </c>
      <c r="D6394" s="276">
        <f t="shared" si="198"/>
        <v>2.2887974958655795</v>
      </c>
      <c r="L6394" s="114">
        <f>IF(C6394&lt;$G$6,Lähteandmed!$E$45*1.2*1.005*($G$6-O6394),0)</f>
        <v>18.05135976</v>
      </c>
      <c r="M6394" s="276" t="str">
        <f>IF(($G$4-Lähteandmed!$H$45*(Kraadpäevad!$G$4-Kraadpäevad!C6394))&gt;Lähteandmed!$I$45,($G$4-Lähteandmed!$H$45*(Kraadpäevad!$G$4-Kraadpäevad!C6394)),Lähteandmed!$I$45)</f>
        <v/>
      </c>
      <c r="N6394" s="114">
        <f>IFERROR(($G$4-M6394)/($G$4-C6394),Lähteandmed!$H$45)</f>
        <v>0</v>
      </c>
      <c r="O6394" s="276">
        <f t="shared" si="199"/>
        <v>7.7</v>
      </c>
      <c r="P6394" s="276">
        <f>IF(O6394&lt;($G$6-1),Lähteandmed!$E$45*1.2*1.005*(($G$6-1)-O6394),0)</f>
        <v>16.29880056</v>
      </c>
    </row>
    <row r="6395" spans="2:16">
      <c r="B6395" s="113">
        <v>6391</v>
      </c>
      <c r="C6395" s="113">
        <v>7.9</v>
      </c>
      <c r="D6395" s="276">
        <f t="shared" si="198"/>
        <v>2.0887974958655793</v>
      </c>
      <c r="L6395" s="114">
        <f>IF(C6395&lt;$G$6,Lähteandmed!$E$45*1.2*1.005*($G$6-O6395),0)</f>
        <v>17.700847919999998</v>
      </c>
      <c r="M6395" s="276" t="str">
        <f>IF(($G$4-Lähteandmed!$H$45*(Kraadpäevad!$G$4-Kraadpäevad!C6395))&gt;Lähteandmed!$I$45,($G$4-Lähteandmed!$H$45*(Kraadpäevad!$G$4-Kraadpäevad!C6395)),Lähteandmed!$I$45)</f>
        <v/>
      </c>
      <c r="N6395" s="114">
        <f>IFERROR(($G$4-M6395)/($G$4-C6395),Lähteandmed!$H$45)</f>
        <v>0</v>
      </c>
      <c r="O6395" s="276">
        <f t="shared" si="199"/>
        <v>7.9</v>
      </c>
      <c r="P6395" s="276">
        <f>IF(O6395&lt;($G$6-1),Lähteandmed!$E$45*1.2*1.005*(($G$6-1)-O6395),0)</f>
        <v>15.948288719999999</v>
      </c>
    </row>
    <row r="6396" spans="2:16">
      <c r="B6396" s="113">
        <v>6392</v>
      </c>
      <c r="C6396" s="113">
        <v>8</v>
      </c>
      <c r="D6396" s="276">
        <f t="shared" si="198"/>
        <v>1.9887974958655796</v>
      </c>
      <c r="L6396" s="114">
        <f>IF(C6396&lt;$G$6,Lähteandmed!$E$45*1.2*1.005*($G$6-O6396),0)</f>
        <v>17.525592</v>
      </c>
      <c r="M6396" s="276" t="str">
        <f>IF(($G$4-Lähteandmed!$H$45*(Kraadpäevad!$G$4-Kraadpäevad!C6396))&gt;Lähteandmed!$I$45,($G$4-Lähteandmed!$H$45*(Kraadpäevad!$G$4-Kraadpäevad!C6396)),Lähteandmed!$I$45)</f>
        <v/>
      </c>
      <c r="N6396" s="114">
        <f>IFERROR(($G$4-M6396)/($G$4-C6396),Lähteandmed!$H$45)</f>
        <v>0</v>
      </c>
      <c r="O6396" s="276">
        <f t="shared" si="199"/>
        <v>8</v>
      </c>
      <c r="P6396" s="276">
        <f>IF(O6396&lt;($G$6-1),Lähteandmed!$E$45*1.2*1.005*(($G$6-1)-O6396),0)</f>
        <v>15.773032799999999</v>
      </c>
    </row>
    <row r="6397" spans="2:16">
      <c r="B6397" s="113">
        <v>6393</v>
      </c>
      <c r="C6397" s="113">
        <v>8.1999999999999993</v>
      </c>
      <c r="D6397" s="276">
        <f t="shared" si="198"/>
        <v>1.7887974958655803</v>
      </c>
      <c r="L6397" s="114">
        <f>IF(C6397&lt;$G$6,Lähteandmed!$E$45*1.2*1.005*($G$6-O6397),0)</f>
        <v>17.17508016</v>
      </c>
      <c r="M6397" s="276" t="str">
        <f>IF(($G$4-Lähteandmed!$H$45*(Kraadpäevad!$G$4-Kraadpäevad!C6397))&gt;Lähteandmed!$I$45,($G$4-Lähteandmed!$H$45*(Kraadpäevad!$G$4-Kraadpäevad!C6397)),Lähteandmed!$I$45)</f>
        <v/>
      </c>
      <c r="N6397" s="114">
        <f>IFERROR(($G$4-M6397)/($G$4-C6397),Lähteandmed!$H$45)</f>
        <v>0</v>
      </c>
      <c r="O6397" s="276">
        <f t="shared" si="199"/>
        <v>8.1999999999999993</v>
      </c>
      <c r="P6397" s="276">
        <f>IF(O6397&lt;($G$6-1),Lähteandmed!$E$45*1.2*1.005*(($G$6-1)-O6397),0)</f>
        <v>15.42252096</v>
      </c>
    </row>
    <row r="6398" spans="2:16">
      <c r="B6398" s="113">
        <v>6394</v>
      </c>
      <c r="C6398" s="113">
        <v>9.1</v>
      </c>
      <c r="D6398" s="276">
        <f t="shared" si="198"/>
        <v>0.88879749586557999</v>
      </c>
      <c r="L6398" s="114">
        <f>IF(C6398&lt;$G$6,Lähteandmed!$E$45*1.2*1.005*($G$6-O6398),0)</f>
        <v>15.59777688</v>
      </c>
      <c r="M6398" s="276" t="str">
        <f>IF(($G$4-Lähteandmed!$H$45*(Kraadpäevad!$G$4-Kraadpäevad!C6398))&gt;Lähteandmed!$I$45,($G$4-Lähteandmed!$H$45*(Kraadpäevad!$G$4-Kraadpäevad!C6398)),Lähteandmed!$I$45)</f>
        <v/>
      </c>
      <c r="N6398" s="114">
        <f>IFERROR(($G$4-M6398)/($G$4-C6398),Lähteandmed!$H$45)</f>
        <v>0</v>
      </c>
      <c r="O6398" s="276">
        <f t="shared" si="199"/>
        <v>9.1</v>
      </c>
      <c r="P6398" s="276">
        <f>IF(O6398&lt;($G$6-1),Lähteandmed!$E$45*1.2*1.005*(($G$6-1)-O6398),0)</f>
        <v>13.845217679999999</v>
      </c>
    </row>
    <row r="6399" spans="2:16">
      <c r="B6399" s="113">
        <v>6395</v>
      </c>
      <c r="C6399" s="113">
        <v>10</v>
      </c>
      <c r="D6399" s="276" t="str">
        <f t="shared" si="198"/>
        <v>0</v>
      </c>
      <c r="L6399" s="114">
        <f>IF(C6399&lt;$G$6,Lähteandmed!$E$45*1.2*1.005*($G$6-O6399),0)</f>
        <v>14.020473599999999</v>
      </c>
      <c r="M6399" s="276" t="str">
        <f>IF(($G$4-Lähteandmed!$H$45*(Kraadpäevad!$G$4-Kraadpäevad!C6399))&gt;Lähteandmed!$I$45,($G$4-Lähteandmed!$H$45*(Kraadpäevad!$G$4-Kraadpäevad!C6399)),Lähteandmed!$I$45)</f>
        <v/>
      </c>
      <c r="N6399" s="114">
        <f>IFERROR(($G$4-M6399)/($G$4-C6399),Lähteandmed!$H$45)</f>
        <v>0</v>
      </c>
      <c r="O6399" s="276">
        <f t="shared" si="199"/>
        <v>10</v>
      </c>
      <c r="P6399" s="276">
        <f>IF(O6399&lt;($G$6-1),Lähteandmed!$E$45*1.2*1.005*(($G$6-1)-O6399),0)</f>
        <v>12.267914399999999</v>
      </c>
    </row>
    <row r="6400" spans="2:16">
      <c r="B6400" s="113">
        <v>6396</v>
      </c>
      <c r="C6400" s="113">
        <v>10.9</v>
      </c>
      <c r="D6400" s="276" t="str">
        <f t="shared" si="198"/>
        <v>0</v>
      </c>
      <c r="L6400" s="114">
        <f>IF(C6400&lt;$G$6,Lähteandmed!$E$45*1.2*1.005*($G$6-O6400),0)</f>
        <v>12.443170319999998</v>
      </c>
      <c r="M6400" s="276" t="str">
        <f>IF(($G$4-Lähteandmed!$H$45*(Kraadpäevad!$G$4-Kraadpäevad!C6400))&gt;Lähteandmed!$I$45,($G$4-Lähteandmed!$H$45*(Kraadpäevad!$G$4-Kraadpäevad!C6400)),Lähteandmed!$I$45)</f>
        <v/>
      </c>
      <c r="N6400" s="114">
        <f>IFERROR(($G$4-M6400)/($G$4-C6400),Lähteandmed!$H$45)</f>
        <v>0</v>
      </c>
      <c r="O6400" s="276">
        <f t="shared" si="199"/>
        <v>10.9</v>
      </c>
      <c r="P6400" s="276">
        <f>IF(O6400&lt;($G$6-1),Lähteandmed!$E$45*1.2*1.005*(($G$6-1)-O6400),0)</f>
        <v>10.690611119999998</v>
      </c>
    </row>
    <row r="6401" spans="2:16">
      <c r="B6401" s="113">
        <v>6397</v>
      </c>
      <c r="C6401" s="113">
        <v>11.7</v>
      </c>
      <c r="D6401" s="276" t="str">
        <f t="shared" si="198"/>
        <v>0</v>
      </c>
      <c r="L6401" s="114">
        <f>IF(C6401&lt;$G$6,Lähteandmed!$E$45*1.2*1.005*($G$6-O6401),0)</f>
        <v>11.041122960000001</v>
      </c>
      <c r="M6401" s="276" t="str">
        <f>IF(($G$4-Lähteandmed!$H$45*(Kraadpäevad!$G$4-Kraadpäevad!C6401))&gt;Lähteandmed!$I$45,($G$4-Lähteandmed!$H$45*(Kraadpäevad!$G$4-Kraadpäevad!C6401)),Lähteandmed!$I$45)</f>
        <v/>
      </c>
      <c r="N6401" s="114">
        <f>IFERROR(($G$4-M6401)/($G$4-C6401),Lähteandmed!$H$45)</f>
        <v>0</v>
      </c>
      <c r="O6401" s="276">
        <f t="shared" si="199"/>
        <v>11.7</v>
      </c>
      <c r="P6401" s="276">
        <f>IF(O6401&lt;($G$6-1),Lähteandmed!$E$45*1.2*1.005*(($G$6-1)-O6401),0)</f>
        <v>9.2885637600000006</v>
      </c>
    </row>
    <row r="6402" spans="2:16">
      <c r="B6402" s="113">
        <v>6398</v>
      </c>
      <c r="C6402" s="113">
        <v>12.5</v>
      </c>
      <c r="D6402" s="276" t="str">
        <f t="shared" si="198"/>
        <v>0</v>
      </c>
      <c r="L6402" s="114">
        <f>IF(C6402&lt;$G$6,Lähteandmed!$E$45*1.2*1.005*($G$6-O6402),0)</f>
        <v>9.6390756</v>
      </c>
      <c r="M6402" s="276" t="str">
        <f>IF(($G$4-Lähteandmed!$H$45*(Kraadpäevad!$G$4-Kraadpäevad!C6402))&gt;Lähteandmed!$I$45,($G$4-Lähteandmed!$H$45*(Kraadpäevad!$G$4-Kraadpäevad!C6402)),Lähteandmed!$I$45)</f>
        <v/>
      </c>
      <c r="N6402" s="114">
        <f>IFERROR(($G$4-M6402)/($G$4-C6402),Lähteandmed!$H$45)</f>
        <v>0</v>
      </c>
      <c r="O6402" s="276">
        <f t="shared" si="199"/>
        <v>12.5</v>
      </c>
      <c r="P6402" s="276">
        <f>IF(O6402&lt;($G$6-1),Lähteandmed!$E$45*1.2*1.005*(($G$6-1)-O6402),0)</f>
        <v>7.8865163999999996</v>
      </c>
    </row>
    <row r="6403" spans="2:16">
      <c r="B6403" s="113">
        <v>6399</v>
      </c>
      <c r="C6403" s="113">
        <v>13.3</v>
      </c>
      <c r="D6403" s="276" t="str">
        <f t="shared" si="198"/>
        <v>0</v>
      </c>
      <c r="L6403" s="114">
        <f>IF(C6403&lt;$G$6,Lähteandmed!$E$45*1.2*1.005*($G$6-O6403),0)</f>
        <v>8.237028239999999</v>
      </c>
      <c r="M6403" s="276" t="str">
        <f>IF(($G$4-Lähteandmed!$H$45*(Kraadpäevad!$G$4-Kraadpäevad!C6403))&gt;Lähteandmed!$I$45,($G$4-Lähteandmed!$H$45*(Kraadpäevad!$G$4-Kraadpäevad!C6403)),Lähteandmed!$I$45)</f>
        <v/>
      </c>
      <c r="N6403" s="114">
        <f>IFERROR(($G$4-M6403)/($G$4-C6403),Lähteandmed!$H$45)</f>
        <v>0</v>
      </c>
      <c r="O6403" s="276">
        <f t="shared" si="199"/>
        <v>13.3</v>
      </c>
      <c r="P6403" s="276">
        <f>IF(O6403&lt;($G$6-1),Lähteandmed!$E$45*1.2*1.005*(($G$6-1)-O6403),0)</f>
        <v>6.4844690399999987</v>
      </c>
    </row>
    <row r="6404" spans="2:16">
      <c r="B6404" s="113">
        <v>6400</v>
      </c>
      <c r="C6404" s="113">
        <v>13.1</v>
      </c>
      <c r="D6404" s="276" t="str">
        <f t="shared" ref="D6404:D6467" si="200">IFERROR(IF($G$5-C6404&gt;0,$G$5-C6404,"0"),0)</f>
        <v>0</v>
      </c>
      <c r="L6404" s="114">
        <f>IF(C6404&lt;$G$6,Lähteandmed!$E$45*1.2*1.005*($G$6-O6404),0)</f>
        <v>8.5875400800000001</v>
      </c>
      <c r="M6404" s="276" t="str">
        <f>IF(($G$4-Lähteandmed!$H$45*(Kraadpäevad!$G$4-Kraadpäevad!C6404))&gt;Lähteandmed!$I$45,($G$4-Lähteandmed!$H$45*(Kraadpäevad!$G$4-Kraadpäevad!C6404)),Lähteandmed!$I$45)</f>
        <v/>
      </c>
      <c r="N6404" s="114">
        <f>IFERROR(($G$4-M6404)/($G$4-C6404),Lähteandmed!$H$45)</f>
        <v>0</v>
      </c>
      <c r="O6404" s="276">
        <f t="shared" ref="O6404:O6467" si="201">N6404*($G$4-C6404)+C6404</f>
        <v>13.1</v>
      </c>
      <c r="P6404" s="276">
        <f>IF(O6404&lt;($G$6-1),Lähteandmed!$E$45*1.2*1.005*(($G$6-1)-O6404),0)</f>
        <v>6.8349808799999998</v>
      </c>
    </row>
    <row r="6405" spans="2:16">
      <c r="B6405" s="113">
        <v>6401</v>
      </c>
      <c r="C6405" s="113">
        <v>13</v>
      </c>
      <c r="D6405" s="276" t="str">
        <f t="shared" si="200"/>
        <v>0</v>
      </c>
      <c r="L6405" s="114">
        <f>IF(C6405&lt;$G$6,Lähteandmed!$E$45*1.2*1.005*($G$6-O6405),0)</f>
        <v>8.7627959999999998</v>
      </c>
      <c r="M6405" s="276" t="str">
        <f>IF(($G$4-Lähteandmed!$H$45*(Kraadpäevad!$G$4-Kraadpäevad!C6405))&gt;Lähteandmed!$I$45,($G$4-Lähteandmed!$H$45*(Kraadpäevad!$G$4-Kraadpäevad!C6405)),Lähteandmed!$I$45)</f>
        <v/>
      </c>
      <c r="N6405" s="114">
        <f>IFERROR(($G$4-M6405)/($G$4-C6405),Lähteandmed!$H$45)</f>
        <v>0</v>
      </c>
      <c r="O6405" s="276">
        <f t="shared" si="201"/>
        <v>13</v>
      </c>
      <c r="P6405" s="276">
        <f>IF(O6405&lt;($G$6-1),Lähteandmed!$E$45*1.2*1.005*(($G$6-1)-O6405),0)</f>
        <v>7.0102367999999995</v>
      </c>
    </row>
    <row r="6406" spans="2:16">
      <c r="B6406" s="113">
        <v>6402</v>
      </c>
      <c r="C6406" s="113">
        <v>12.8</v>
      </c>
      <c r="D6406" s="276" t="str">
        <f t="shared" si="200"/>
        <v>0</v>
      </c>
      <c r="L6406" s="114">
        <f>IF(C6406&lt;$G$6,Lähteandmed!$E$45*1.2*1.005*($G$6-O6406),0)</f>
        <v>9.1133078399999974</v>
      </c>
      <c r="M6406" s="276" t="str">
        <f>IF(($G$4-Lähteandmed!$H$45*(Kraadpäevad!$G$4-Kraadpäevad!C6406))&gt;Lähteandmed!$I$45,($G$4-Lähteandmed!$H$45*(Kraadpäevad!$G$4-Kraadpäevad!C6406)),Lähteandmed!$I$45)</f>
        <v/>
      </c>
      <c r="N6406" s="114">
        <f>IFERROR(($G$4-M6406)/($G$4-C6406),Lähteandmed!$H$45)</f>
        <v>0</v>
      </c>
      <c r="O6406" s="276">
        <f t="shared" si="201"/>
        <v>12.8</v>
      </c>
      <c r="P6406" s="276">
        <f>IF(O6406&lt;($G$6-1),Lähteandmed!$E$45*1.2*1.005*(($G$6-1)-O6406),0)</f>
        <v>7.360748639999998</v>
      </c>
    </row>
    <row r="6407" spans="2:16">
      <c r="B6407" s="113">
        <v>6403</v>
      </c>
      <c r="C6407" s="113">
        <v>11.7</v>
      </c>
      <c r="D6407" s="276" t="str">
        <f t="shared" si="200"/>
        <v>0</v>
      </c>
      <c r="L6407" s="114">
        <f>IF(C6407&lt;$G$6,Lähteandmed!$E$45*1.2*1.005*($G$6-O6407),0)</f>
        <v>11.041122960000001</v>
      </c>
      <c r="M6407" s="276" t="str">
        <f>IF(($G$4-Lähteandmed!$H$45*(Kraadpäevad!$G$4-Kraadpäevad!C6407))&gt;Lähteandmed!$I$45,($G$4-Lähteandmed!$H$45*(Kraadpäevad!$G$4-Kraadpäevad!C6407)),Lähteandmed!$I$45)</f>
        <v/>
      </c>
      <c r="N6407" s="114">
        <f>IFERROR(($G$4-M6407)/($G$4-C6407),Lähteandmed!$H$45)</f>
        <v>0</v>
      </c>
      <c r="O6407" s="276">
        <f t="shared" si="201"/>
        <v>11.7</v>
      </c>
      <c r="P6407" s="276">
        <f>IF(O6407&lt;($G$6-1),Lähteandmed!$E$45*1.2*1.005*(($G$6-1)-O6407),0)</f>
        <v>9.2885637600000006</v>
      </c>
    </row>
    <row r="6408" spans="2:16">
      <c r="B6408" s="113">
        <v>6404</v>
      </c>
      <c r="C6408" s="113">
        <v>10.5</v>
      </c>
      <c r="D6408" s="276" t="str">
        <f t="shared" si="200"/>
        <v>0</v>
      </c>
      <c r="L6408" s="114">
        <f>IF(C6408&lt;$G$6,Lähteandmed!$E$45*1.2*1.005*($G$6-O6408),0)</f>
        <v>13.144193999999999</v>
      </c>
      <c r="M6408" s="276" t="str">
        <f>IF(($G$4-Lähteandmed!$H$45*(Kraadpäevad!$G$4-Kraadpäevad!C6408))&gt;Lähteandmed!$I$45,($G$4-Lähteandmed!$H$45*(Kraadpäevad!$G$4-Kraadpäevad!C6408)),Lähteandmed!$I$45)</f>
        <v/>
      </c>
      <c r="N6408" s="114">
        <f>IFERROR(($G$4-M6408)/($G$4-C6408),Lähteandmed!$H$45)</f>
        <v>0</v>
      </c>
      <c r="O6408" s="276">
        <f t="shared" si="201"/>
        <v>10.5</v>
      </c>
      <c r="P6408" s="276">
        <f>IF(O6408&lt;($G$6-1),Lähteandmed!$E$45*1.2*1.005*(($G$6-1)-O6408),0)</f>
        <v>11.391634799999999</v>
      </c>
    </row>
    <row r="6409" spans="2:16">
      <c r="B6409" s="113">
        <v>6405</v>
      </c>
      <c r="C6409" s="113">
        <v>9.4</v>
      </c>
      <c r="D6409" s="276">
        <f t="shared" si="200"/>
        <v>0.58879749586557928</v>
      </c>
      <c r="L6409" s="114">
        <f>IF(C6409&lt;$G$6,Lähteandmed!$E$45*1.2*1.005*($G$6-O6409),0)</f>
        <v>15.072009119999999</v>
      </c>
      <c r="M6409" s="276" t="str">
        <f>IF(($G$4-Lähteandmed!$H$45*(Kraadpäevad!$G$4-Kraadpäevad!C6409))&gt;Lähteandmed!$I$45,($G$4-Lähteandmed!$H$45*(Kraadpäevad!$G$4-Kraadpäevad!C6409)),Lähteandmed!$I$45)</f>
        <v/>
      </c>
      <c r="N6409" s="114">
        <f>IFERROR(($G$4-M6409)/($G$4-C6409),Lähteandmed!$H$45)</f>
        <v>0</v>
      </c>
      <c r="O6409" s="276">
        <f t="shared" si="201"/>
        <v>9.4</v>
      </c>
      <c r="P6409" s="276">
        <f>IF(O6409&lt;($G$6-1),Lähteandmed!$E$45*1.2*1.005*(($G$6-1)-O6409),0)</f>
        <v>13.319449919999998</v>
      </c>
    </row>
    <row r="6410" spans="2:16">
      <c r="B6410" s="113">
        <v>6406</v>
      </c>
      <c r="C6410" s="113">
        <v>9</v>
      </c>
      <c r="D6410" s="276">
        <f t="shared" si="200"/>
        <v>0.98879749586557963</v>
      </c>
      <c r="L6410" s="114">
        <f>IF(C6410&lt;$G$6,Lähteandmed!$E$45*1.2*1.005*($G$6-O6410),0)</f>
        <v>15.773032799999999</v>
      </c>
      <c r="M6410" s="276" t="str">
        <f>IF(($G$4-Lähteandmed!$H$45*(Kraadpäevad!$G$4-Kraadpäevad!C6410))&gt;Lähteandmed!$I$45,($G$4-Lähteandmed!$H$45*(Kraadpäevad!$G$4-Kraadpäevad!C6410)),Lähteandmed!$I$45)</f>
        <v/>
      </c>
      <c r="N6410" s="114">
        <f>IFERROR(($G$4-M6410)/($G$4-C6410),Lähteandmed!$H$45)</f>
        <v>0</v>
      </c>
      <c r="O6410" s="276">
        <f t="shared" si="201"/>
        <v>9</v>
      </c>
      <c r="P6410" s="276">
        <f>IF(O6410&lt;($G$6-1),Lähteandmed!$E$45*1.2*1.005*(($G$6-1)-O6410),0)</f>
        <v>14.020473599999999</v>
      </c>
    </row>
    <row r="6411" spans="2:16">
      <c r="B6411" s="113">
        <v>6407</v>
      </c>
      <c r="C6411" s="113">
        <v>8.6999999999999993</v>
      </c>
      <c r="D6411" s="276">
        <f t="shared" si="200"/>
        <v>1.2887974958655803</v>
      </c>
      <c r="L6411" s="114">
        <f>IF(C6411&lt;$G$6,Lähteandmed!$E$45*1.2*1.005*($G$6-O6411),0)</f>
        <v>16.29880056</v>
      </c>
      <c r="M6411" s="276" t="str">
        <f>IF(($G$4-Lähteandmed!$H$45*(Kraadpäevad!$G$4-Kraadpäevad!C6411))&gt;Lähteandmed!$I$45,($G$4-Lähteandmed!$H$45*(Kraadpäevad!$G$4-Kraadpäevad!C6411)),Lähteandmed!$I$45)</f>
        <v/>
      </c>
      <c r="N6411" s="114">
        <f>IFERROR(($G$4-M6411)/($G$4-C6411),Lähteandmed!$H$45)</f>
        <v>0</v>
      </c>
      <c r="O6411" s="276">
        <f t="shared" si="201"/>
        <v>8.6999999999999993</v>
      </c>
      <c r="P6411" s="276">
        <f>IF(O6411&lt;($G$6-1),Lähteandmed!$E$45*1.2*1.005*(($G$6-1)-O6411),0)</f>
        <v>14.54624136</v>
      </c>
    </row>
    <row r="6412" spans="2:16">
      <c r="B6412" s="113">
        <v>6408</v>
      </c>
      <c r="C6412" s="113">
        <v>8.3000000000000007</v>
      </c>
      <c r="D6412" s="276">
        <f t="shared" si="200"/>
        <v>1.6887974958655789</v>
      </c>
      <c r="L6412" s="114">
        <f>IF(C6412&lt;$G$6,Lähteandmed!$E$45*1.2*1.005*($G$6-O6412),0)</f>
        <v>16.999824239999999</v>
      </c>
      <c r="M6412" s="276" t="str">
        <f>IF(($G$4-Lähteandmed!$H$45*(Kraadpäevad!$G$4-Kraadpäevad!C6412))&gt;Lähteandmed!$I$45,($G$4-Lähteandmed!$H$45*(Kraadpäevad!$G$4-Kraadpäevad!C6412)),Lähteandmed!$I$45)</f>
        <v/>
      </c>
      <c r="N6412" s="114">
        <f>IFERROR(($G$4-M6412)/($G$4-C6412),Lähteandmed!$H$45)</f>
        <v>0</v>
      </c>
      <c r="O6412" s="276">
        <f t="shared" si="201"/>
        <v>8.3000000000000007</v>
      </c>
      <c r="P6412" s="276">
        <f>IF(O6412&lt;($G$6-1),Lähteandmed!$E$45*1.2*1.005*(($G$6-1)-O6412),0)</f>
        <v>15.247265039999998</v>
      </c>
    </row>
    <row r="6413" spans="2:16">
      <c r="B6413" s="113">
        <v>6409</v>
      </c>
      <c r="C6413" s="113">
        <v>8.5</v>
      </c>
      <c r="D6413" s="276">
        <f t="shared" si="200"/>
        <v>1.4887974958655796</v>
      </c>
      <c r="L6413" s="114">
        <f>IF(C6413&lt;$G$6,Lähteandmed!$E$45*1.2*1.005*($G$6-O6413),0)</f>
        <v>16.649312399999999</v>
      </c>
      <c r="M6413" s="276" t="str">
        <f>IF(($G$4-Lähteandmed!$H$45*(Kraadpäevad!$G$4-Kraadpäevad!C6413))&gt;Lähteandmed!$I$45,($G$4-Lähteandmed!$H$45*(Kraadpäevad!$G$4-Kraadpäevad!C6413)),Lähteandmed!$I$45)</f>
        <v/>
      </c>
      <c r="N6413" s="114">
        <f>IFERROR(($G$4-M6413)/($G$4-C6413),Lähteandmed!$H$45)</f>
        <v>0</v>
      </c>
      <c r="O6413" s="276">
        <f t="shared" si="201"/>
        <v>8.5</v>
      </c>
      <c r="P6413" s="276">
        <f>IF(O6413&lt;($G$6-1),Lähteandmed!$E$45*1.2*1.005*(($G$6-1)-O6413),0)</f>
        <v>14.896753199999999</v>
      </c>
    </row>
    <row r="6414" spans="2:16">
      <c r="B6414" s="113">
        <v>6410</v>
      </c>
      <c r="C6414" s="113">
        <v>8.8000000000000007</v>
      </c>
      <c r="D6414" s="276">
        <f t="shared" si="200"/>
        <v>1.1887974958655789</v>
      </c>
      <c r="L6414" s="114">
        <f>IF(C6414&lt;$G$6,Lähteandmed!$E$45*1.2*1.005*($G$6-O6414),0)</f>
        <v>16.123544639999999</v>
      </c>
      <c r="M6414" s="276" t="str">
        <f>IF(($G$4-Lähteandmed!$H$45*(Kraadpäevad!$G$4-Kraadpäevad!C6414))&gt;Lähteandmed!$I$45,($G$4-Lähteandmed!$H$45*(Kraadpäevad!$G$4-Kraadpäevad!C6414)),Lähteandmed!$I$45)</f>
        <v/>
      </c>
      <c r="N6414" s="114">
        <f>IFERROR(($G$4-M6414)/($G$4-C6414),Lähteandmed!$H$45)</f>
        <v>0</v>
      </c>
      <c r="O6414" s="276">
        <f t="shared" si="201"/>
        <v>8.8000000000000007</v>
      </c>
      <c r="P6414" s="276">
        <f>IF(O6414&lt;($G$6-1),Lähteandmed!$E$45*1.2*1.005*(($G$6-1)-O6414),0)</f>
        <v>14.370985439999998</v>
      </c>
    </row>
    <row r="6415" spans="2:16">
      <c r="B6415" s="113">
        <v>6411</v>
      </c>
      <c r="C6415" s="113">
        <v>9</v>
      </c>
      <c r="D6415" s="276">
        <f t="shared" si="200"/>
        <v>0.98879749586557963</v>
      </c>
      <c r="L6415" s="114">
        <f>IF(C6415&lt;$G$6,Lähteandmed!$E$45*1.2*1.005*($G$6-O6415),0)</f>
        <v>15.773032799999999</v>
      </c>
      <c r="M6415" s="276" t="str">
        <f>IF(($G$4-Lähteandmed!$H$45*(Kraadpäevad!$G$4-Kraadpäevad!C6415))&gt;Lähteandmed!$I$45,($G$4-Lähteandmed!$H$45*(Kraadpäevad!$G$4-Kraadpäevad!C6415)),Lähteandmed!$I$45)</f>
        <v/>
      </c>
      <c r="N6415" s="114">
        <f>IFERROR(($G$4-M6415)/($G$4-C6415),Lähteandmed!$H$45)</f>
        <v>0</v>
      </c>
      <c r="O6415" s="276">
        <f t="shared" si="201"/>
        <v>9</v>
      </c>
      <c r="P6415" s="276">
        <f>IF(O6415&lt;($G$6-1),Lähteandmed!$E$45*1.2*1.005*(($G$6-1)-O6415),0)</f>
        <v>14.020473599999999</v>
      </c>
    </row>
    <row r="6416" spans="2:16">
      <c r="B6416" s="113">
        <v>6412</v>
      </c>
      <c r="C6416" s="113">
        <v>8.6999999999999993</v>
      </c>
      <c r="D6416" s="276">
        <f t="shared" si="200"/>
        <v>1.2887974958655803</v>
      </c>
      <c r="L6416" s="114">
        <f>IF(C6416&lt;$G$6,Lähteandmed!$E$45*1.2*1.005*($G$6-O6416),0)</f>
        <v>16.29880056</v>
      </c>
      <c r="M6416" s="276" t="str">
        <f>IF(($G$4-Lähteandmed!$H$45*(Kraadpäevad!$G$4-Kraadpäevad!C6416))&gt;Lähteandmed!$I$45,($G$4-Lähteandmed!$H$45*(Kraadpäevad!$G$4-Kraadpäevad!C6416)),Lähteandmed!$I$45)</f>
        <v/>
      </c>
      <c r="N6416" s="114">
        <f>IFERROR(($G$4-M6416)/($G$4-C6416),Lähteandmed!$H$45)</f>
        <v>0</v>
      </c>
      <c r="O6416" s="276">
        <f t="shared" si="201"/>
        <v>8.6999999999999993</v>
      </c>
      <c r="P6416" s="276">
        <f>IF(O6416&lt;($G$6-1),Lähteandmed!$E$45*1.2*1.005*(($G$6-1)-O6416),0)</f>
        <v>14.54624136</v>
      </c>
    </row>
    <row r="6417" spans="2:16">
      <c r="B6417" s="113">
        <v>6413</v>
      </c>
      <c r="C6417" s="113">
        <v>8.5</v>
      </c>
      <c r="D6417" s="276">
        <f t="shared" si="200"/>
        <v>1.4887974958655796</v>
      </c>
      <c r="L6417" s="114">
        <f>IF(C6417&lt;$G$6,Lähteandmed!$E$45*1.2*1.005*($G$6-O6417),0)</f>
        <v>16.649312399999999</v>
      </c>
      <c r="M6417" s="276" t="str">
        <f>IF(($G$4-Lähteandmed!$H$45*(Kraadpäevad!$G$4-Kraadpäevad!C6417))&gt;Lähteandmed!$I$45,($G$4-Lähteandmed!$H$45*(Kraadpäevad!$G$4-Kraadpäevad!C6417)),Lähteandmed!$I$45)</f>
        <v/>
      </c>
      <c r="N6417" s="114">
        <f>IFERROR(($G$4-M6417)/($G$4-C6417),Lähteandmed!$H$45)</f>
        <v>0</v>
      </c>
      <c r="O6417" s="276">
        <f t="shared" si="201"/>
        <v>8.5</v>
      </c>
      <c r="P6417" s="276">
        <f>IF(O6417&lt;($G$6-1),Lähteandmed!$E$45*1.2*1.005*(($G$6-1)-O6417),0)</f>
        <v>14.896753199999999</v>
      </c>
    </row>
    <row r="6418" spans="2:16">
      <c r="B6418" s="113">
        <v>6414</v>
      </c>
      <c r="C6418" s="113">
        <v>8.1999999999999993</v>
      </c>
      <c r="D6418" s="276">
        <f t="shared" si="200"/>
        <v>1.7887974958655803</v>
      </c>
      <c r="L6418" s="114">
        <f>IF(C6418&lt;$G$6,Lähteandmed!$E$45*1.2*1.005*($G$6-O6418),0)</f>
        <v>17.17508016</v>
      </c>
      <c r="M6418" s="276" t="str">
        <f>IF(($G$4-Lähteandmed!$H$45*(Kraadpäevad!$G$4-Kraadpäevad!C6418))&gt;Lähteandmed!$I$45,($G$4-Lähteandmed!$H$45*(Kraadpäevad!$G$4-Kraadpäevad!C6418)),Lähteandmed!$I$45)</f>
        <v/>
      </c>
      <c r="N6418" s="114">
        <f>IFERROR(($G$4-M6418)/($G$4-C6418),Lähteandmed!$H$45)</f>
        <v>0</v>
      </c>
      <c r="O6418" s="276">
        <f t="shared" si="201"/>
        <v>8.1999999999999993</v>
      </c>
      <c r="P6418" s="276">
        <f>IF(O6418&lt;($G$6-1),Lähteandmed!$E$45*1.2*1.005*(($G$6-1)-O6418),0)</f>
        <v>15.42252096</v>
      </c>
    </row>
    <row r="6419" spans="2:16">
      <c r="B6419" s="113">
        <v>6415</v>
      </c>
      <c r="C6419" s="113">
        <v>7.9</v>
      </c>
      <c r="D6419" s="276">
        <f t="shared" si="200"/>
        <v>2.0887974958655793</v>
      </c>
      <c r="L6419" s="114">
        <f>IF(C6419&lt;$G$6,Lähteandmed!$E$45*1.2*1.005*($G$6-O6419),0)</f>
        <v>17.700847919999998</v>
      </c>
      <c r="M6419" s="276" t="str">
        <f>IF(($G$4-Lähteandmed!$H$45*(Kraadpäevad!$G$4-Kraadpäevad!C6419))&gt;Lähteandmed!$I$45,($G$4-Lähteandmed!$H$45*(Kraadpäevad!$G$4-Kraadpäevad!C6419)),Lähteandmed!$I$45)</f>
        <v/>
      </c>
      <c r="N6419" s="114">
        <f>IFERROR(($G$4-M6419)/($G$4-C6419),Lähteandmed!$H$45)</f>
        <v>0</v>
      </c>
      <c r="O6419" s="276">
        <f t="shared" si="201"/>
        <v>7.9</v>
      </c>
      <c r="P6419" s="276">
        <f>IF(O6419&lt;($G$6-1),Lähteandmed!$E$45*1.2*1.005*(($G$6-1)-O6419),0)</f>
        <v>15.948288719999999</v>
      </c>
    </row>
    <row r="6420" spans="2:16">
      <c r="B6420" s="113">
        <v>6416</v>
      </c>
      <c r="C6420" s="113">
        <v>7.7</v>
      </c>
      <c r="D6420" s="276">
        <f t="shared" si="200"/>
        <v>2.2887974958655795</v>
      </c>
      <c r="L6420" s="114">
        <f>IF(C6420&lt;$G$6,Lähteandmed!$E$45*1.2*1.005*($G$6-O6420),0)</f>
        <v>18.05135976</v>
      </c>
      <c r="M6420" s="276" t="str">
        <f>IF(($G$4-Lähteandmed!$H$45*(Kraadpäevad!$G$4-Kraadpäevad!C6420))&gt;Lähteandmed!$I$45,($G$4-Lähteandmed!$H$45*(Kraadpäevad!$G$4-Kraadpäevad!C6420)),Lähteandmed!$I$45)</f>
        <v/>
      </c>
      <c r="N6420" s="114">
        <f>IFERROR(($G$4-M6420)/($G$4-C6420),Lähteandmed!$H$45)</f>
        <v>0</v>
      </c>
      <c r="O6420" s="276">
        <f t="shared" si="201"/>
        <v>7.7</v>
      </c>
      <c r="P6420" s="276">
        <f>IF(O6420&lt;($G$6-1),Lähteandmed!$E$45*1.2*1.005*(($G$6-1)-O6420),0)</f>
        <v>16.29880056</v>
      </c>
    </row>
    <row r="6421" spans="2:16">
      <c r="B6421" s="113">
        <v>6417</v>
      </c>
      <c r="C6421" s="113">
        <v>7.4</v>
      </c>
      <c r="D6421" s="276">
        <f t="shared" si="200"/>
        <v>2.5887974958655793</v>
      </c>
      <c r="L6421" s="114">
        <f>IF(C6421&lt;$G$6,Lähteandmed!$E$45*1.2*1.005*($G$6-O6421),0)</f>
        <v>18.577127519999998</v>
      </c>
      <c r="M6421" s="276" t="str">
        <f>IF(($G$4-Lähteandmed!$H$45*(Kraadpäevad!$G$4-Kraadpäevad!C6421))&gt;Lähteandmed!$I$45,($G$4-Lähteandmed!$H$45*(Kraadpäevad!$G$4-Kraadpäevad!C6421)),Lähteandmed!$I$45)</f>
        <v/>
      </c>
      <c r="N6421" s="114">
        <f>IFERROR(($G$4-M6421)/($G$4-C6421),Lähteandmed!$H$45)</f>
        <v>0</v>
      </c>
      <c r="O6421" s="276">
        <f t="shared" si="201"/>
        <v>7.4</v>
      </c>
      <c r="P6421" s="276">
        <f>IF(O6421&lt;($G$6-1),Lähteandmed!$E$45*1.2*1.005*(($G$6-1)-O6421),0)</f>
        <v>16.824568319999997</v>
      </c>
    </row>
    <row r="6422" spans="2:16">
      <c r="B6422" s="113">
        <v>6418</v>
      </c>
      <c r="C6422" s="113">
        <v>8.4</v>
      </c>
      <c r="D6422" s="276">
        <f t="shared" si="200"/>
        <v>1.5887974958655793</v>
      </c>
      <c r="L6422" s="114">
        <f>IF(C6422&lt;$G$6,Lähteandmed!$E$45*1.2*1.005*($G$6-O6422),0)</f>
        <v>16.824568319999997</v>
      </c>
      <c r="M6422" s="276" t="str">
        <f>IF(($G$4-Lähteandmed!$H$45*(Kraadpäevad!$G$4-Kraadpäevad!C6422))&gt;Lähteandmed!$I$45,($G$4-Lähteandmed!$H$45*(Kraadpäevad!$G$4-Kraadpäevad!C6422)),Lähteandmed!$I$45)</f>
        <v/>
      </c>
      <c r="N6422" s="114">
        <f>IFERROR(($G$4-M6422)/($G$4-C6422),Lähteandmed!$H$45)</f>
        <v>0</v>
      </c>
      <c r="O6422" s="276">
        <f t="shared" si="201"/>
        <v>8.4</v>
      </c>
      <c r="P6422" s="276">
        <f>IF(O6422&lt;($G$6-1),Lähteandmed!$E$45*1.2*1.005*(($G$6-1)-O6422),0)</f>
        <v>15.072009119999999</v>
      </c>
    </row>
    <row r="6423" spans="2:16">
      <c r="B6423" s="113">
        <v>6419</v>
      </c>
      <c r="C6423" s="113">
        <v>9.4</v>
      </c>
      <c r="D6423" s="276">
        <f t="shared" si="200"/>
        <v>0.58879749586557928</v>
      </c>
      <c r="L6423" s="114">
        <f>IF(C6423&lt;$G$6,Lähteandmed!$E$45*1.2*1.005*($G$6-O6423),0)</f>
        <v>15.072009119999999</v>
      </c>
      <c r="M6423" s="276" t="str">
        <f>IF(($G$4-Lähteandmed!$H$45*(Kraadpäevad!$G$4-Kraadpäevad!C6423))&gt;Lähteandmed!$I$45,($G$4-Lähteandmed!$H$45*(Kraadpäevad!$G$4-Kraadpäevad!C6423)),Lähteandmed!$I$45)</f>
        <v/>
      </c>
      <c r="N6423" s="114">
        <f>IFERROR(($G$4-M6423)/($G$4-C6423),Lähteandmed!$H$45)</f>
        <v>0</v>
      </c>
      <c r="O6423" s="276">
        <f t="shared" si="201"/>
        <v>9.4</v>
      </c>
      <c r="P6423" s="276">
        <f>IF(O6423&lt;($G$6-1),Lähteandmed!$E$45*1.2*1.005*(($G$6-1)-O6423),0)</f>
        <v>13.319449919999998</v>
      </c>
    </row>
    <row r="6424" spans="2:16">
      <c r="B6424" s="113">
        <v>6420</v>
      </c>
      <c r="C6424" s="113">
        <v>10.4</v>
      </c>
      <c r="D6424" s="276" t="str">
        <f t="shared" si="200"/>
        <v>0</v>
      </c>
      <c r="L6424" s="114">
        <f>IF(C6424&lt;$G$6,Lähteandmed!$E$45*1.2*1.005*($G$6-O6424),0)</f>
        <v>13.319449919999998</v>
      </c>
      <c r="M6424" s="276" t="str">
        <f>IF(($G$4-Lähteandmed!$H$45*(Kraadpäevad!$G$4-Kraadpäevad!C6424))&gt;Lähteandmed!$I$45,($G$4-Lähteandmed!$H$45*(Kraadpäevad!$G$4-Kraadpäevad!C6424)),Lähteandmed!$I$45)</f>
        <v/>
      </c>
      <c r="N6424" s="114">
        <f>IFERROR(($G$4-M6424)/($G$4-C6424),Lähteandmed!$H$45)</f>
        <v>0</v>
      </c>
      <c r="O6424" s="276">
        <f t="shared" si="201"/>
        <v>10.4</v>
      </c>
      <c r="P6424" s="276">
        <f>IF(O6424&lt;($G$6-1),Lähteandmed!$E$45*1.2*1.005*(($G$6-1)-O6424),0)</f>
        <v>11.566890719999998</v>
      </c>
    </row>
    <row r="6425" spans="2:16">
      <c r="B6425" s="113">
        <v>6421</v>
      </c>
      <c r="C6425" s="113">
        <v>11.4</v>
      </c>
      <c r="D6425" s="276" t="str">
        <f t="shared" si="200"/>
        <v>0</v>
      </c>
      <c r="L6425" s="114">
        <f>IF(C6425&lt;$G$6,Lähteandmed!$E$45*1.2*1.005*($G$6-O6425),0)</f>
        <v>11.566890719999998</v>
      </c>
      <c r="M6425" s="276" t="str">
        <f>IF(($G$4-Lähteandmed!$H$45*(Kraadpäevad!$G$4-Kraadpäevad!C6425))&gt;Lähteandmed!$I$45,($G$4-Lähteandmed!$H$45*(Kraadpäevad!$G$4-Kraadpäevad!C6425)),Lähteandmed!$I$45)</f>
        <v/>
      </c>
      <c r="N6425" s="114">
        <f>IFERROR(($G$4-M6425)/($G$4-C6425),Lähteandmed!$H$45)</f>
        <v>0</v>
      </c>
      <c r="O6425" s="276">
        <f t="shared" si="201"/>
        <v>11.4</v>
      </c>
      <c r="P6425" s="276">
        <f>IF(O6425&lt;($G$6-1),Lähteandmed!$E$45*1.2*1.005*(($G$6-1)-O6425),0)</f>
        <v>9.8143315199999979</v>
      </c>
    </row>
    <row r="6426" spans="2:16">
      <c r="B6426" s="113">
        <v>6422</v>
      </c>
      <c r="C6426" s="113">
        <v>12.5</v>
      </c>
      <c r="D6426" s="276" t="str">
        <f t="shared" si="200"/>
        <v>0</v>
      </c>
      <c r="L6426" s="114">
        <f>IF(C6426&lt;$G$6,Lähteandmed!$E$45*1.2*1.005*($G$6-O6426),0)</f>
        <v>9.6390756</v>
      </c>
      <c r="M6426" s="276" t="str">
        <f>IF(($G$4-Lähteandmed!$H$45*(Kraadpäevad!$G$4-Kraadpäevad!C6426))&gt;Lähteandmed!$I$45,($G$4-Lähteandmed!$H$45*(Kraadpäevad!$G$4-Kraadpäevad!C6426)),Lähteandmed!$I$45)</f>
        <v/>
      </c>
      <c r="N6426" s="114">
        <f>IFERROR(($G$4-M6426)/($G$4-C6426),Lähteandmed!$H$45)</f>
        <v>0</v>
      </c>
      <c r="O6426" s="276">
        <f t="shared" si="201"/>
        <v>12.5</v>
      </c>
      <c r="P6426" s="276">
        <f>IF(O6426&lt;($G$6-1),Lähteandmed!$E$45*1.2*1.005*(($G$6-1)-O6426),0)</f>
        <v>7.8865163999999996</v>
      </c>
    </row>
    <row r="6427" spans="2:16">
      <c r="B6427" s="113">
        <v>6423</v>
      </c>
      <c r="C6427" s="113">
        <v>13.5</v>
      </c>
      <c r="D6427" s="276" t="str">
        <f t="shared" si="200"/>
        <v>0</v>
      </c>
      <c r="L6427" s="114">
        <f>IF(C6427&lt;$G$6,Lähteandmed!$E$45*1.2*1.005*($G$6-O6427),0)</f>
        <v>7.8865163999999996</v>
      </c>
      <c r="M6427" s="276" t="str">
        <f>IF(($G$4-Lähteandmed!$H$45*(Kraadpäevad!$G$4-Kraadpäevad!C6427))&gt;Lähteandmed!$I$45,($G$4-Lähteandmed!$H$45*(Kraadpäevad!$G$4-Kraadpäevad!C6427)),Lähteandmed!$I$45)</f>
        <v/>
      </c>
      <c r="N6427" s="114">
        <f>IFERROR(($G$4-M6427)/($G$4-C6427),Lähteandmed!$H$45)</f>
        <v>0</v>
      </c>
      <c r="O6427" s="276">
        <f t="shared" si="201"/>
        <v>13.5</v>
      </c>
      <c r="P6427" s="276">
        <f>IF(O6427&lt;($G$6-1),Lähteandmed!$E$45*1.2*1.005*(($G$6-1)-O6427),0)</f>
        <v>6.1339571999999993</v>
      </c>
    </row>
    <row r="6428" spans="2:16">
      <c r="B6428" s="113">
        <v>6424</v>
      </c>
      <c r="C6428" s="113">
        <v>13.1</v>
      </c>
      <c r="D6428" s="276" t="str">
        <f t="shared" si="200"/>
        <v>0</v>
      </c>
      <c r="L6428" s="114">
        <f>IF(C6428&lt;$G$6,Lähteandmed!$E$45*1.2*1.005*($G$6-O6428),0)</f>
        <v>8.5875400800000001</v>
      </c>
      <c r="M6428" s="276" t="str">
        <f>IF(($G$4-Lähteandmed!$H$45*(Kraadpäevad!$G$4-Kraadpäevad!C6428))&gt;Lähteandmed!$I$45,($G$4-Lähteandmed!$H$45*(Kraadpäevad!$G$4-Kraadpäevad!C6428)),Lähteandmed!$I$45)</f>
        <v/>
      </c>
      <c r="N6428" s="114">
        <f>IFERROR(($G$4-M6428)/($G$4-C6428),Lähteandmed!$H$45)</f>
        <v>0</v>
      </c>
      <c r="O6428" s="276">
        <f t="shared" si="201"/>
        <v>13.1</v>
      </c>
      <c r="P6428" s="276">
        <f>IF(O6428&lt;($G$6-1),Lähteandmed!$E$45*1.2*1.005*(($G$6-1)-O6428),0)</f>
        <v>6.8349808799999998</v>
      </c>
    </row>
    <row r="6429" spans="2:16">
      <c r="B6429" s="113">
        <v>6425</v>
      </c>
      <c r="C6429" s="113">
        <v>12.7</v>
      </c>
      <c r="D6429" s="276" t="str">
        <f t="shared" si="200"/>
        <v>0</v>
      </c>
      <c r="L6429" s="114">
        <f>IF(C6429&lt;$G$6,Lähteandmed!$E$45*1.2*1.005*($G$6-O6429),0)</f>
        <v>9.2885637600000006</v>
      </c>
      <c r="M6429" s="276" t="str">
        <f>IF(($G$4-Lähteandmed!$H$45*(Kraadpäevad!$G$4-Kraadpäevad!C6429))&gt;Lähteandmed!$I$45,($G$4-Lähteandmed!$H$45*(Kraadpäevad!$G$4-Kraadpäevad!C6429)),Lähteandmed!$I$45)</f>
        <v/>
      </c>
      <c r="N6429" s="114">
        <f>IFERROR(($G$4-M6429)/($G$4-C6429),Lähteandmed!$H$45)</f>
        <v>0</v>
      </c>
      <c r="O6429" s="276">
        <f t="shared" si="201"/>
        <v>12.7</v>
      </c>
      <c r="P6429" s="276">
        <f>IF(O6429&lt;($G$6-1),Lähteandmed!$E$45*1.2*1.005*(($G$6-1)-O6429),0)</f>
        <v>7.5360045600000003</v>
      </c>
    </row>
    <row r="6430" spans="2:16">
      <c r="B6430" s="113">
        <v>6426</v>
      </c>
      <c r="C6430" s="113">
        <v>12.3</v>
      </c>
      <c r="D6430" s="276" t="str">
        <f t="shared" si="200"/>
        <v>0</v>
      </c>
      <c r="L6430" s="114">
        <f>IF(C6430&lt;$G$6,Lähteandmed!$E$45*1.2*1.005*($G$6-O6430),0)</f>
        <v>9.9895874399999975</v>
      </c>
      <c r="M6430" s="276" t="str">
        <f>IF(($G$4-Lähteandmed!$H$45*(Kraadpäevad!$G$4-Kraadpäevad!C6430))&gt;Lähteandmed!$I$45,($G$4-Lähteandmed!$H$45*(Kraadpäevad!$G$4-Kraadpäevad!C6430)),Lähteandmed!$I$45)</f>
        <v/>
      </c>
      <c r="N6430" s="114">
        <f>IFERROR(($G$4-M6430)/($G$4-C6430),Lähteandmed!$H$45)</f>
        <v>0</v>
      </c>
      <c r="O6430" s="276">
        <f t="shared" si="201"/>
        <v>12.3</v>
      </c>
      <c r="P6430" s="276">
        <f>IF(O6430&lt;($G$6-1),Lähteandmed!$E$45*1.2*1.005*(($G$6-1)-O6430),0)</f>
        <v>8.237028239999999</v>
      </c>
    </row>
    <row r="6431" spans="2:16">
      <c r="B6431" s="113">
        <v>6427</v>
      </c>
      <c r="C6431" s="113">
        <v>10.7</v>
      </c>
      <c r="D6431" s="276" t="str">
        <f t="shared" si="200"/>
        <v>0</v>
      </c>
      <c r="L6431" s="114">
        <f>IF(C6431&lt;$G$6,Lähteandmed!$E$45*1.2*1.005*($G$6-O6431),0)</f>
        <v>12.793682159999999</v>
      </c>
      <c r="M6431" s="276" t="str">
        <f>IF(($G$4-Lähteandmed!$H$45*(Kraadpäevad!$G$4-Kraadpäevad!C6431))&gt;Lähteandmed!$I$45,($G$4-Lähteandmed!$H$45*(Kraadpäevad!$G$4-Kraadpäevad!C6431)),Lähteandmed!$I$45)</f>
        <v/>
      </c>
      <c r="N6431" s="114">
        <f>IFERROR(($G$4-M6431)/($G$4-C6431),Lähteandmed!$H$45)</f>
        <v>0</v>
      </c>
      <c r="O6431" s="276">
        <f t="shared" si="201"/>
        <v>10.7</v>
      </c>
      <c r="P6431" s="276">
        <f>IF(O6431&lt;($G$6-1),Lähteandmed!$E$45*1.2*1.005*(($G$6-1)-O6431),0)</f>
        <v>11.041122960000001</v>
      </c>
    </row>
    <row r="6432" spans="2:16">
      <c r="B6432" s="113">
        <v>6428</v>
      </c>
      <c r="C6432" s="113">
        <v>9.1</v>
      </c>
      <c r="D6432" s="276">
        <f t="shared" si="200"/>
        <v>0.88879749586557999</v>
      </c>
      <c r="L6432" s="114">
        <f>IF(C6432&lt;$G$6,Lähteandmed!$E$45*1.2*1.005*($G$6-O6432),0)</f>
        <v>15.59777688</v>
      </c>
      <c r="M6432" s="276" t="str">
        <f>IF(($G$4-Lähteandmed!$H$45*(Kraadpäevad!$G$4-Kraadpäevad!C6432))&gt;Lähteandmed!$I$45,($G$4-Lähteandmed!$H$45*(Kraadpäevad!$G$4-Kraadpäevad!C6432)),Lähteandmed!$I$45)</f>
        <v/>
      </c>
      <c r="N6432" s="114">
        <f>IFERROR(($G$4-M6432)/($G$4-C6432),Lähteandmed!$H$45)</f>
        <v>0</v>
      </c>
      <c r="O6432" s="276">
        <f t="shared" si="201"/>
        <v>9.1</v>
      </c>
      <c r="P6432" s="276">
        <f>IF(O6432&lt;($G$6-1),Lähteandmed!$E$45*1.2*1.005*(($G$6-1)-O6432),0)</f>
        <v>13.845217679999999</v>
      </c>
    </row>
    <row r="6433" spans="2:16">
      <c r="B6433" s="113">
        <v>6429</v>
      </c>
      <c r="C6433" s="113">
        <v>7.5</v>
      </c>
      <c r="D6433" s="276">
        <f t="shared" si="200"/>
        <v>2.4887974958655796</v>
      </c>
      <c r="L6433" s="114">
        <f>IF(C6433&lt;$G$6,Lähteandmed!$E$45*1.2*1.005*($G$6-O6433),0)</f>
        <v>18.4018716</v>
      </c>
      <c r="M6433" s="276" t="str">
        <f>IF(($G$4-Lähteandmed!$H$45*(Kraadpäevad!$G$4-Kraadpäevad!C6433))&gt;Lähteandmed!$I$45,($G$4-Lähteandmed!$H$45*(Kraadpäevad!$G$4-Kraadpäevad!C6433)),Lähteandmed!$I$45)</f>
        <v/>
      </c>
      <c r="N6433" s="114">
        <f>IFERROR(($G$4-M6433)/($G$4-C6433),Lähteandmed!$H$45)</f>
        <v>0</v>
      </c>
      <c r="O6433" s="276">
        <f t="shared" si="201"/>
        <v>7.5</v>
      </c>
      <c r="P6433" s="276">
        <f>IF(O6433&lt;($G$6-1),Lähteandmed!$E$45*1.2*1.005*(($G$6-1)-O6433),0)</f>
        <v>16.649312399999999</v>
      </c>
    </row>
    <row r="6434" spans="2:16">
      <c r="B6434" s="113">
        <v>6430</v>
      </c>
      <c r="C6434" s="113">
        <v>6.5</v>
      </c>
      <c r="D6434" s="276">
        <f t="shared" si="200"/>
        <v>3.4887974958655796</v>
      </c>
      <c r="L6434" s="114">
        <f>IF(C6434&lt;$G$6,Lähteandmed!$E$45*1.2*1.005*($G$6-O6434),0)</f>
        <v>20.1544308</v>
      </c>
      <c r="M6434" s="276" t="str">
        <f>IF(($G$4-Lähteandmed!$H$45*(Kraadpäevad!$G$4-Kraadpäevad!C6434))&gt;Lähteandmed!$I$45,($G$4-Lähteandmed!$H$45*(Kraadpäevad!$G$4-Kraadpäevad!C6434)),Lähteandmed!$I$45)</f>
        <v/>
      </c>
      <c r="N6434" s="114">
        <f>IFERROR(($G$4-M6434)/($G$4-C6434),Lähteandmed!$H$45)</f>
        <v>0</v>
      </c>
      <c r="O6434" s="276">
        <f t="shared" si="201"/>
        <v>6.5</v>
      </c>
      <c r="P6434" s="276">
        <f>IF(O6434&lt;($G$6-1),Lähteandmed!$E$45*1.2*1.005*(($G$6-1)-O6434),0)</f>
        <v>18.4018716</v>
      </c>
    </row>
    <row r="6435" spans="2:16">
      <c r="B6435" s="113">
        <v>6431</v>
      </c>
      <c r="C6435" s="113">
        <v>5.5</v>
      </c>
      <c r="D6435" s="276">
        <f t="shared" si="200"/>
        <v>4.4887974958655796</v>
      </c>
      <c r="L6435" s="114">
        <f>IF(C6435&lt;$G$6,Lähteandmed!$E$45*1.2*1.005*($G$6-O6435),0)</f>
        <v>21.906989999999997</v>
      </c>
      <c r="M6435" s="276" t="str">
        <f>IF(($G$4-Lähteandmed!$H$45*(Kraadpäevad!$G$4-Kraadpäevad!C6435))&gt;Lähteandmed!$I$45,($G$4-Lähteandmed!$H$45*(Kraadpäevad!$G$4-Kraadpäevad!C6435)),Lähteandmed!$I$45)</f>
        <v/>
      </c>
      <c r="N6435" s="114">
        <f>IFERROR(($G$4-M6435)/($G$4-C6435),Lähteandmed!$H$45)</f>
        <v>0</v>
      </c>
      <c r="O6435" s="276">
        <f t="shared" si="201"/>
        <v>5.5</v>
      </c>
      <c r="P6435" s="276">
        <f>IF(O6435&lt;($G$6-1),Lähteandmed!$E$45*1.2*1.005*(($G$6-1)-O6435),0)</f>
        <v>20.1544308</v>
      </c>
    </row>
    <row r="6436" spans="2:16">
      <c r="B6436" s="113">
        <v>6432</v>
      </c>
      <c r="C6436" s="113">
        <v>4.5</v>
      </c>
      <c r="D6436" s="276">
        <f t="shared" si="200"/>
        <v>5.4887974958655796</v>
      </c>
      <c r="L6436" s="114">
        <f>IF(C6436&lt;$G$6,Lähteandmed!$E$45*1.2*1.005*($G$6-O6436),0)</f>
        <v>23.659549199999997</v>
      </c>
      <c r="M6436" s="276" t="str">
        <f>IF(($G$4-Lähteandmed!$H$45*(Kraadpäevad!$G$4-Kraadpäevad!C6436))&gt;Lähteandmed!$I$45,($G$4-Lähteandmed!$H$45*(Kraadpäevad!$G$4-Kraadpäevad!C6436)),Lähteandmed!$I$45)</f>
        <v/>
      </c>
      <c r="N6436" s="114">
        <f>IFERROR(($G$4-M6436)/($G$4-C6436),Lähteandmed!$H$45)</f>
        <v>0</v>
      </c>
      <c r="O6436" s="276">
        <f t="shared" si="201"/>
        <v>4.5</v>
      </c>
      <c r="P6436" s="276">
        <f>IF(O6436&lt;($G$6-1),Lähteandmed!$E$45*1.2*1.005*(($G$6-1)-O6436),0)</f>
        <v>21.906989999999997</v>
      </c>
    </row>
    <row r="6437" spans="2:16">
      <c r="B6437" s="113">
        <v>6433</v>
      </c>
      <c r="C6437" s="113">
        <v>4.3</v>
      </c>
      <c r="D6437" s="276">
        <f t="shared" si="200"/>
        <v>5.6887974958655798</v>
      </c>
      <c r="L6437" s="114">
        <f>IF(C6437&lt;$G$6,Lähteandmed!$E$45*1.2*1.005*($G$6-O6437),0)</f>
        <v>24.010061039999997</v>
      </c>
      <c r="M6437" s="276" t="str">
        <f>IF(($G$4-Lähteandmed!$H$45*(Kraadpäevad!$G$4-Kraadpäevad!C6437))&gt;Lähteandmed!$I$45,($G$4-Lähteandmed!$H$45*(Kraadpäevad!$G$4-Kraadpäevad!C6437)),Lähteandmed!$I$45)</f>
        <v/>
      </c>
      <c r="N6437" s="114">
        <f>IFERROR(($G$4-M6437)/($G$4-C6437),Lähteandmed!$H$45)</f>
        <v>0</v>
      </c>
      <c r="O6437" s="276">
        <f t="shared" si="201"/>
        <v>4.3</v>
      </c>
      <c r="P6437" s="276">
        <f>IF(O6437&lt;($G$6-1),Lähteandmed!$E$45*1.2*1.005*(($G$6-1)-O6437),0)</f>
        <v>22.257501839999996</v>
      </c>
    </row>
    <row r="6438" spans="2:16">
      <c r="B6438" s="113">
        <v>6434</v>
      </c>
      <c r="C6438" s="113">
        <v>4.0999999999999996</v>
      </c>
      <c r="D6438" s="276">
        <f t="shared" si="200"/>
        <v>5.88879749586558</v>
      </c>
      <c r="L6438" s="114">
        <f>IF(C6438&lt;$G$6,Lähteandmed!$E$45*1.2*1.005*($G$6-O6438),0)</f>
        <v>24.360572879999999</v>
      </c>
      <c r="M6438" s="276" t="str">
        <f>IF(($G$4-Lähteandmed!$H$45*(Kraadpäevad!$G$4-Kraadpäevad!C6438))&gt;Lähteandmed!$I$45,($G$4-Lähteandmed!$H$45*(Kraadpäevad!$G$4-Kraadpäevad!C6438)),Lähteandmed!$I$45)</f>
        <v/>
      </c>
      <c r="N6438" s="114">
        <f>IFERROR(($G$4-M6438)/($G$4-C6438),Lähteandmed!$H$45)</f>
        <v>0</v>
      </c>
      <c r="O6438" s="276">
        <f t="shared" si="201"/>
        <v>4.0999999999999996</v>
      </c>
      <c r="P6438" s="276">
        <f>IF(O6438&lt;($G$6-1),Lähteandmed!$E$45*1.2*1.005*(($G$6-1)-O6438),0)</f>
        <v>22.608013679999999</v>
      </c>
    </row>
    <row r="6439" spans="2:16">
      <c r="B6439" s="113">
        <v>6435</v>
      </c>
      <c r="C6439" s="113">
        <v>3.9</v>
      </c>
      <c r="D6439" s="276">
        <f t="shared" si="200"/>
        <v>6.0887974958655793</v>
      </c>
      <c r="L6439" s="114">
        <f>IF(C6439&lt;$G$6,Lähteandmed!$E$45*1.2*1.005*($G$6-O6439),0)</f>
        <v>24.711084719999999</v>
      </c>
      <c r="M6439" s="276" t="str">
        <f>IF(($G$4-Lähteandmed!$H$45*(Kraadpäevad!$G$4-Kraadpäevad!C6439))&gt;Lähteandmed!$I$45,($G$4-Lähteandmed!$H$45*(Kraadpäevad!$G$4-Kraadpäevad!C6439)),Lähteandmed!$I$45)</f>
        <v/>
      </c>
      <c r="N6439" s="114">
        <f>IFERROR(($G$4-M6439)/($G$4-C6439),Lähteandmed!$H$45)</f>
        <v>0</v>
      </c>
      <c r="O6439" s="276">
        <f t="shared" si="201"/>
        <v>3.9</v>
      </c>
      <c r="P6439" s="276">
        <f>IF(O6439&lt;($G$6-1),Lähteandmed!$E$45*1.2*1.005*(($G$6-1)-O6439),0)</f>
        <v>22.958525519999998</v>
      </c>
    </row>
    <row r="6440" spans="2:16">
      <c r="B6440" s="113">
        <v>6436</v>
      </c>
      <c r="C6440" s="113">
        <v>3.6</v>
      </c>
      <c r="D6440" s="276">
        <f t="shared" si="200"/>
        <v>6.38879749586558</v>
      </c>
      <c r="L6440" s="114">
        <f>IF(C6440&lt;$G$6,Lähteandmed!$E$45*1.2*1.005*($G$6-O6440),0)</f>
        <v>25.23685248</v>
      </c>
      <c r="M6440" s="276" t="str">
        <f>IF(($G$4-Lähteandmed!$H$45*(Kraadpäevad!$G$4-Kraadpäevad!C6440))&gt;Lähteandmed!$I$45,($G$4-Lähteandmed!$H$45*(Kraadpäevad!$G$4-Kraadpäevad!C6440)),Lähteandmed!$I$45)</f>
        <v/>
      </c>
      <c r="N6440" s="114">
        <f>IFERROR(($G$4-M6440)/($G$4-C6440),Lähteandmed!$H$45)</f>
        <v>0</v>
      </c>
      <c r="O6440" s="276">
        <f t="shared" si="201"/>
        <v>3.6</v>
      </c>
      <c r="P6440" s="276">
        <f>IF(O6440&lt;($G$6-1),Lähteandmed!$E$45*1.2*1.005*(($G$6-1)-O6440),0)</f>
        <v>23.484293279999999</v>
      </c>
    </row>
    <row r="6441" spans="2:16">
      <c r="B6441" s="113">
        <v>6437</v>
      </c>
      <c r="C6441" s="113">
        <v>3.2</v>
      </c>
      <c r="D6441" s="276">
        <f t="shared" si="200"/>
        <v>6.7887974958655795</v>
      </c>
      <c r="L6441" s="114">
        <f>IF(C6441&lt;$G$6,Lähteandmed!$E$45*1.2*1.005*($G$6-O6441),0)</f>
        <v>25.937876159999998</v>
      </c>
      <c r="M6441" s="276" t="str">
        <f>IF(($G$4-Lähteandmed!$H$45*(Kraadpäevad!$G$4-Kraadpäevad!C6441))&gt;Lähteandmed!$I$45,($G$4-Lähteandmed!$H$45*(Kraadpäevad!$G$4-Kraadpäevad!C6441)),Lähteandmed!$I$45)</f>
        <v/>
      </c>
      <c r="N6441" s="114">
        <f>IFERROR(($G$4-M6441)/($G$4-C6441),Lähteandmed!$H$45)</f>
        <v>0</v>
      </c>
      <c r="O6441" s="276">
        <f t="shared" si="201"/>
        <v>3.2</v>
      </c>
      <c r="P6441" s="276">
        <f>IF(O6441&lt;($G$6-1),Lähteandmed!$E$45*1.2*1.005*(($G$6-1)-O6441),0)</f>
        <v>24.185316959999998</v>
      </c>
    </row>
    <row r="6442" spans="2:16">
      <c r="B6442" s="113">
        <v>6438</v>
      </c>
      <c r="C6442" s="113">
        <v>2.9</v>
      </c>
      <c r="D6442" s="276">
        <f t="shared" si="200"/>
        <v>7.0887974958655793</v>
      </c>
      <c r="L6442" s="114">
        <f>IF(C6442&lt;$G$6,Lähteandmed!$E$45*1.2*1.005*($G$6-O6442),0)</f>
        <v>26.463643919999999</v>
      </c>
      <c r="M6442" s="276" t="str">
        <f>IF(($G$4-Lähteandmed!$H$45*(Kraadpäevad!$G$4-Kraadpäevad!C6442))&gt;Lähteandmed!$I$45,($G$4-Lähteandmed!$H$45*(Kraadpäevad!$G$4-Kraadpäevad!C6442)),Lähteandmed!$I$45)</f>
        <v/>
      </c>
      <c r="N6442" s="114">
        <f>IFERROR(($G$4-M6442)/($G$4-C6442),Lähteandmed!$H$45)</f>
        <v>0</v>
      </c>
      <c r="O6442" s="276">
        <f t="shared" si="201"/>
        <v>2.9</v>
      </c>
      <c r="P6442" s="276">
        <f>IF(O6442&lt;($G$6-1),Lähteandmed!$E$45*1.2*1.005*(($G$6-1)-O6442),0)</f>
        <v>24.711084719999999</v>
      </c>
    </row>
    <row r="6443" spans="2:16">
      <c r="B6443" s="113">
        <v>6439</v>
      </c>
      <c r="C6443" s="113">
        <v>3.8</v>
      </c>
      <c r="D6443" s="276">
        <f t="shared" si="200"/>
        <v>6.1887974958655798</v>
      </c>
      <c r="L6443" s="114">
        <f>IF(C6443&lt;$G$6,Lähteandmed!$E$45*1.2*1.005*($G$6-O6443),0)</f>
        <v>24.886340639999997</v>
      </c>
      <c r="M6443" s="276" t="str">
        <f>IF(($G$4-Lähteandmed!$H$45*(Kraadpäevad!$G$4-Kraadpäevad!C6443))&gt;Lähteandmed!$I$45,($G$4-Lähteandmed!$H$45*(Kraadpäevad!$G$4-Kraadpäevad!C6443)),Lähteandmed!$I$45)</f>
        <v/>
      </c>
      <c r="N6443" s="114">
        <f>IFERROR(($G$4-M6443)/($G$4-C6443),Lähteandmed!$H$45)</f>
        <v>0</v>
      </c>
      <c r="O6443" s="276">
        <f t="shared" si="201"/>
        <v>3.8</v>
      </c>
      <c r="P6443" s="276">
        <f>IF(O6443&lt;($G$6-1),Lähteandmed!$E$45*1.2*1.005*(($G$6-1)-O6443),0)</f>
        <v>23.133781439999996</v>
      </c>
    </row>
    <row r="6444" spans="2:16">
      <c r="B6444" s="113">
        <v>6440</v>
      </c>
      <c r="C6444" s="113">
        <v>4.8</v>
      </c>
      <c r="D6444" s="276">
        <f t="shared" si="200"/>
        <v>5.1887974958655798</v>
      </c>
      <c r="L6444" s="114">
        <f>IF(C6444&lt;$G$6,Lähteandmed!$E$45*1.2*1.005*($G$6-O6444),0)</f>
        <v>23.133781439999996</v>
      </c>
      <c r="M6444" s="276" t="str">
        <f>IF(($G$4-Lähteandmed!$H$45*(Kraadpäevad!$G$4-Kraadpäevad!C6444))&gt;Lähteandmed!$I$45,($G$4-Lähteandmed!$H$45*(Kraadpäevad!$G$4-Kraadpäevad!C6444)),Lähteandmed!$I$45)</f>
        <v/>
      </c>
      <c r="N6444" s="114">
        <f>IFERROR(($G$4-M6444)/($G$4-C6444),Lähteandmed!$H$45)</f>
        <v>0</v>
      </c>
      <c r="O6444" s="276">
        <f t="shared" si="201"/>
        <v>4.8</v>
      </c>
      <c r="P6444" s="276">
        <f>IF(O6444&lt;($G$6-1),Lähteandmed!$E$45*1.2*1.005*(($G$6-1)-O6444),0)</f>
        <v>21.381222239999996</v>
      </c>
    </row>
    <row r="6445" spans="2:16">
      <c r="B6445" s="113">
        <v>6441</v>
      </c>
      <c r="C6445" s="113">
        <v>5.7</v>
      </c>
      <c r="D6445" s="276">
        <f t="shared" si="200"/>
        <v>4.2887974958655795</v>
      </c>
      <c r="L6445" s="114">
        <f>IF(C6445&lt;$G$6,Lähteandmed!$E$45*1.2*1.005*($G$6-O6445),0)</f>
        <v>21.556478160000001</v>
      </c>
      <c r="M6445" s="276" t="str">
        <f>IF(($G$4-Lähteandmed!$H$45*(Kraadpäevad!$G$4-Kraadpäevad!C6445))&gt;Lähteandmed!$I$45,($G$4-Lähteandmed!$H$45*(Kraadpäevad!$G$4-Kraadpäevad!C6445)),Lähteandmed!$I$45)</f>
        <v/>
      </c>
      <c r="N6445" s="114">
        <f>IFERROR(($G$4-M6445)/($G$4-C6445),Lähteandmed!$H$45)</f>
        <v>0</v>
      </c>
      <c r="O6445" s="276">
        <f t="shared" si="201"/>
        <v>5.7</v>
      </c>
      <c r="P6445" s="276">
        <f>IF(O6445&lt;($G$6-1),Lähteandmed!$E$45*1.2*1.005*(($G$6-1)-O6445),0)</f>
        <v>19.803918960000001</v>
      </c>
    </row>
    <row r="6446" spans="2:16">
      <c r="B6446" s="113">
        <v>6442</v>
      </c>
      <c r="C6446" s="113">
        <v>7.4</v>
      </c>
      <c r="D6446" s="276">
        <f t="shared" si="200"/>
        <v>2.5887974958655793</v>
      </c>
      <c r="L6446" s="114">
        <f>IF(C6446&lt;$G$6,Lähteandmed!$E$45*1.2*1.005*($G$6-O6446),0)</f>
        <v>18.577127519999998</v>
      </c>
      <c r="M6446" s="276" t="str">
        <f>IF(($G$4-Lähteandmed!$H$45*(Kraadpäevad!$G$4-Kraadpäevad!C6446))&gt;Lähteandmed!$I$45,($G$4-Lähteandmed!$H$45*(Kraadpäevad!$G$4-Kraadpäevad!C6446)),Lähteandmed!$I$45)</f>
        <v/>
      </c>
      <c r="N6446" s="114">
        <f>IFERROR(($G$4-M6446)/($G$4-C6446),Lähteandmed!$H$45)</f>
        <v>0</v>
      </c>
      <c r="O6446" s="276">
        <f t="shared" si="201"/>
        <v>7.4</v>
      </c>
      <c r="P6446" s="276">
        <f>IF(O6446&lt;($G$6-1),Lähteandmed!$E$45*1.2*1.005*(($G$6-1)-O6446),0)</f>
        <v>16.824568319999997</v>
      </c>
    </row>
    <row r="6447" spans="2:16">
      <c r="B6447" s="113">
        <v>6443</v>
      </c>
      <c r="C6447" s="113">
        <v>9.1</v>
      </c>
      <c r="D6447" s="276">
        <f t="shared" si="200"/>
        <v>0.88879749586557999</v>
      </c>
      <c r="L6447" s="114">
        <f>IF(C6447&lt;$G$6,Lähteandmed!$E$45*1.2*1.005*($G$6-O6447),0)</f>
        <v>15.59777688</v>
      </c>
      <c r="M6447" s="276" t="str">
        <f>IF(($G$4-Lähteandmed!$H$45*(Kraadpäevad!$G$4-Kraadpäevad!C6447))&gt;Lähteandmed!$I$45,($G$4-Lähteandmed!$H$45*(Kraadpäevad!$G$4-Kraadpäevad!C6447)),Lähteandmed!$I$45)</f>
        <v/>
      </c>
      <c r="N6447" s="114">
        <f>IFERROR(($G$4-M6447)/($G$4-C6447),Lähteandmed!$H$45)</f>
        <v>0</v>
      </c>
      <c r="O6447" s="276">
        <f t="shared" si="201"/>
        <v>9.1</v>
      </c>
      <c r="P6447" s="276">
        <f>IF(O6447&lt;($G$6-1),Lähteandmed!$E$45*1.2*1.005*(($G$6-1)-O6447),0)</f>
        <v>13.845217679999999</v>
      </c>
    </row>
    <row r="6448" spans="2:16">
      <c r="B6448" s="113">
        <v>6444</v>
      </c>
      <c r="C6448" s="113">
        <v>10.8</v>
      </c>
      <c r="D6448" s="276" t="str">
        <f t="shared" si="200"/>
        <v>0</v>
      </c>
      <c r="L6448" s="114">
        <f>IF(C6448&lt;$G$6,Lähteandmed!$E$45*1.2*1.005*($G$6-O6448),0)</f>
        <v>12.618426239999998</v>
      </c>
      <c r="M6448" s="276" t="str">
        <f>IF(($G$4-Lähteandmed!$H$45*(Kraadpäevad!$G$4-Kraadpäevad!C6448))&gt;Lähteandmed!$I$45,($G$4-Lähteandmed!$H$45*(Kraadpäevad!$G$4-Kraadpäevad!C6448)),Lähteandmed!$I$45)</f>
        <v/>
      </c>
      <c r="N6448" s="114">
        <f>IFERROR(($G$4-M6448)/($G$4-C6448),Lähteandmed!$H$45)</f>
        <v>0</v>
      </c>
      <c r="O6448" s="276">
        <f t="shared" si="201"/>
        <v>10.8</v>
      </c>
      <c r="P6448" s="276">
        <f>IF(O6448&lt;($G$6-1),Lähteandmed!$E$45*1.2*1.005*(($G$6-1)-O6448),0)</f>
        <v>10.865867039999998</v>
      </c>
    </row>
    <row r="6449" spans="2:16">
      <c r="B6449" s="113">
        <v>6445</v>
      </c>
      <c r="C6449" s="113">
        <v>11.6</v>
      </c>
      <c r="D6449" s="276" t="str">
        <f t="shared" si="200"/>
        <v>0</v>
      </c>
      <c r="L6449" s="114">
        <f>IF(C6449&lt;$G$6,Lähteandmed!$E$45*1.2*1.005*($G$6-O6449),0)</f>
        <v>11.216378880000001</v>
      </c>
      <c r="M6449" s="276" t="str">
        <f>IF(($G$4-Lähteandmed!$H$45*(Kraadpäevad!$G$4-Kraadpäevad!C6449))&gt;Lähteandmed!$I$45,($G$4-Lähteandmed!$H$45*(Kraadpäevad!$G$4-Kraadpäevad!C6449)),Lähteandmed!$I$45)</f>
        <v/>
      </c>
      <c r="N6449" s="114">
        <f>IFERROR(($G$4-M6449)/($G$4-C6449),Lähteandmed!$H$45)</f>
        <v>0</v>
      </c>
      <c r="O6449" s="276">
        <f t="shared" si="201"/>
        <v>11.6</v>
      </c>
      <c r="P6449" s="276">
        <f>IF(O6449&lt;($G$6-1),Lähteandmed!$E$45*1.2*1.005*(($G$6-1)-O6449),0)</f>
        <v>9.4638196800000003</v>
      </c>
    </row>
    <row r="6450" spans="2:16">
      <c r="B6450" s="113">
        <v>6446</v>
      </c>
      <c r="C6450" s="113">
        <v>12.5</v>
      </c>
      <c r="D6450" s="276" t="str">
        <f t="shared" si="200"/>
        <v>0</v>
      </c>
      <c r="L6450" s="114">
        <f>IF(C6450&lt;$G$6,Lähteandmed!$E$45*1.2*1.005*($G$6-O6450),0)</f>
        <v>9.6390756</v>
      </c>
      <c r="M6450" s="276" t="str">
        <f>IF(($G$4-Lähteandmed!$H$45*(Kraadpäevad!$G$4-Kraadpäevad!C6450))&gt;Lähteandmed!$I$45,($G$4-Lähteandmed!$H$45*(Kraadpäevad!$G$4-Kraadpäevad!C6450)),Lähteandmed!$I$45)</f>
        <v/>
      </c>
      <c r="N6450" s="114">
        <f>IFERROR(($G$4-M6450)/($G$4-C6450),Lähteandmed!$H$45)</f>
        <v>0</v>
      </c>
      <c r="O6450" s="276">
        <f t="shared" si="201"/>
        <v>12.5</v>
      </c>
      <c r="P6450" s="276">
        <f>IF(O6450&lt;($G$6-1),Lähteandmed!$E$45*1.2*1.005*(($G$6-1)-O6450),0)</f>
        <v>7.8865163999999996</v>
      </c>
    </row>
    <row r="6451" spans="2:16">
      <c r="B6451" s="113">
        <v>6447</v>
      </c>
      <c r="C6451" s="113">
        <v>13.3</v>
      </c>
      <c r="D6451" s="276" t="str">
        <f t="shared" si="200"/>
        <v>0</v>
      </c>
      <c r="L6451" s="114">
        <f>IF(C6451&lt;$G$6,Lähteandmed!$E$45*1.2*1.005*($G$6-O6451),0)</f>
        <v>8.237028239999999</v>
      </c>
      <c r="M6451" s="276" t="str">
        <f>IF(($G$4-Lähteandmed!$H$45*(Kraadpäevad!$G$4-Kraadpäevad!C6451))&gt;Lähteandmed!$I$45,($G$4-Lähteandmed!$H$45*(Kraadpäevad!$G$4-Kraadpäevad!C6451)),Lähteandmed!$I$45)</f>
        <v/>
      </c>
      <c r="N6451" s="114">
        <f>IFERROR(($G$4-M6451)/($G$4-C6451),Lähteandmed!$H$45)</f>
        <v>0</v>
      </c>
      <c r="O6451" s="276">
        <f t="shared" si="201"/>
        <v>13.3</v>
      </c>
      <c r="P6451" s="276">
        <f>IF(O6451&lt;($G$6-1),Lähteandmed!$E$45*1.2*1.005*(($G$6-1)-O6451),0)</f>
        <v>6.4844690399999987</v>
      </c>
    </row>
    <row r="6452" spans="2:16">
      <c r="B6452" s="113">
        <v>6448</v>
      </c>
      <c r="C6452" s="113">
        <v>13.6</v>
      </c>
      <c r="D6452" s="276" t="str">
        <f t="shared" si="200"/>
        <v>0</v>
      </c>
      <c r="L6452" s="114">
        <f>IF(C6452&lt;$G$6,Lähteandmed!$E$45*1.2*1.005*($G$6-O6452),0)</f>
        <v>7.71126048</v>
      </c>
      <c r="M6452" s="276" t="str">
        <f>IF(($G$4-Lähteandmed!$H$45*(Kraadpäevad!$G$4-Kraadpäevad!C6452))&gt;Lähteandmed!$I$45,($G$4-Lähteandmed!$H$45*(Kraadpäevad!$G$4-Kraadpäevad!C6452)),Lähteandmed!$I$45)</f>
        <v/>
      </c>
      <c r="N6452" s="114">
        <f>IFERROR(($G$4-M6452)/($G$4-C6452),Lähteandmed!$H$45)</f>
        <v>0</v>
      </c>
      <c r="O6452" s="276">
        <f t="shared" si="201"/>
        <v>13.6</v>
      </c>
      <c r="P6452" s="276">
        <f>IF(O6452&lt;($G$6-1),Lähteandmed!$E$45*1.2*1.005*(($G$6-1)-O6452),0)</f>
        <v>5.9587012800000005</v>
      </c>
    </row>
    <row r="6453" spans="2:16">
      <c r="B6453" s="113">
        <v>6449</v>
      </c>
      <c r="C6453" s="113">
        <v>13.9</v>
      </c>
      <c r="D6453" s="276" t="str">
        <f t="shared" si="200"/>
        <v>0</v>
      </c>
      <c r="L6453" s="114">
        <f>IF(C6453&lt;$G$6,Lähteandmed!$E$45*1.2*1.005*($G$6-O6453),0)</f>
        <v>7.1854927199999992</v>
      </c>
      <c r="M6453" s="276" t="str">
        <f>IF(($G$4-Lähteandmed!$H$45*(Kraadpäevad!$G$4-Kraadpäevad!C6453))&gt;Lähteandmed!$I$45,($G$4-Lähteandmed!$H$45*(Kraadpäevad!$G$4-Kraadpäevad!C6453)),Lähteandmed!$I$45)</f>
        <v/>
      </c>
      <c r="N6453" s="114">
        <f>IFERROR(($G$4-M6453)/($G$4-C6453),Lähteandmed!$H$45)</f>
        <v>0</v>
      </c>
      <c r="O6453" s="276">
        <f t="shared" si="201"/>
        <v>13.9</v>
      </c>
      <c r="P6453" s="276">
        <f>IF(O6453&lt;($G$6-1),Lähteandmed!$E$45*1.2*1.005*(($G$6-1)-O6453),0)</f>
        <v>5.4329335199999989</v>
      </c>
    </row>
    <row r="6454" spans="2:16">
      <c r="B6454" s="113">
        <v>6450</v>
      </c>
      <c r="C6454" s="113">
        <v>14.2</v>
      </c>
      <c r="D6454" s="276" t="str">
        <f t="shared" si="200"/>
        <v>0</v>
      </c>
      <c r="L6454" s="114">
        <f>IF(C6454&lt;$G$6,Lähteandmed!$E$45*1.2*1.005*($G$6-O6454),0)</f>
        <v>6.659724960000001</v>
      </c>
      <c r="M6454" s="276" t="str">
        <f>IF(($G$4-Lähteandmed!$H$45*(Kraadpäevad!$G$4-Kraadpäevad!C6454))&gt;Lähteandmed!$I$45,($G$4-Lähteandmed!$H$45*(Kraadpäevad!$G$4-Kraadpäevad!C6454)),Lähteandmed!$I$45)</f>
        <v/>
      </c>
      <c r="N6454" s="114">
        <f>IFERROR(($G$4-M6454)/($G$4-C6454),Lähteandmed!$H$45)</f>
        <v>0</v>
      </c>
      <c r="O6454" s="276">
        <f t="shared" si="201"/>
        <v>14.2</v>
      </c>
      <c r="P6454" s="276">
        <f>IF(O6454&lt;($G$6-1),Lähteandmed!$E$45*1.2*1.005*(($G$6-1)-O6454),0)</f>
        <v>4.9071657600000007</v>
      </c>
    </row>
    <row r="6455" spans="2:16">
      <c r="B6455" s="113">
        <v>6451</v>
      </c>
      <c r="C6455" s="113">
        <v>12.2</v>
      </c>
      <c r="D6455" s="276" t="str">
        <f t="shared" si="200"/>
        <v>0</v>
      </c>
      <c r="L6455" s="114">
        <f>IF(C6455&lt;$G$6,Lähteandmed!$E$45*1.2*1.005*($G$6-O6455),0)</f>
        <v>10.164843360000001</v>
      </c>
      <c r="M6455" s="276" t="str">
        <f>IF(($G$4-Lähteandmed!$H$45*(Kraadpäevad!$G$4-Kraadpäevad!C6455))&gt;Lähteandmed!$I$45,($G$4-Lähteandmed!$H$45*(Kraadpäevad!$G$4-Kraadpäevad!C6455)),Lähteandmed!$I$45)</f>
        <v/>
      </c>
      <c r="N6455" s="114">
        <f>IFERROR(($G$4-M6455)/($G$4-C6455),Lähteandmed!$H$45)</f>
        <v>0</v>
      </c>
      <c r="O6455" s="276">
        <f t="shared" si="201"/>
        <v>12.2</v>
      </c>
      <c r="P6455" s="276">
        <f>IF(O6455&lt;($G$6-1),Lähteandmed!$E$45*1.2*1.005*(($G$6-1)-O6455),0)</f>
        <v>8.4122841600000005</v>
      </c>
    </row>
    <row r="6456" spans="2:16">
      <c r="B6456" s="113">
        <v>6452</v>
      </c>
      <c r="C6456" s="113">
        <v>10.1</v>
      </c>
      <c r="D6456" s="276" t="str">
        <f t="shared" si="200"/>
        <v>0</v>
      </c>
      <c r="L6456" s="114">
        <f>IF(C6456&lt;$G$6,Lähteandmed!$E$45*1.2*1.005*($G$6-O6456),0)</f>
        <v>13.845217679999999</v>
      </c>
      <c r="M6456" s="276" t="str">
        <f>IF(($G$4-Lähteandmed!$H$45*(Kraadpäevad!$G$4-Kraadpäevad!C6456))&gt;Lähteandmed!$I$45,($G$4-Lähteandmed!$H$45*(Kraadpäevad!$G$4-Kraadpäevad!C6456)),Lähteandmed!$I$45)</f>
        <v/>
      </c>
      <c r="N6456" s="114">
        <f>IFERROR(($G$4-M6456)/($G$4-C6456),Lähteandmed!$H$45)</f>
        <v>0</v>
      </c>
      <c r="O6456" s="276">
        <f t="shared" si="201"/>
        <v>10.1</v>
      </c>
      <c r="P6456" s="276">
        <f>IF(O6456&lt;($G$6-1),Lähteandmed!$E$45*1.2*1.005*(($G$6-1)-O6456),0)</f>
        <v>12.092658479999999</v>
      </c>
    </row>
    <row r="6457" spans="2:16">
      <c r="B6457" s="113">
        <v>6453</v>
      </c>
      <c r="C6457" s="113">
        <v>8.1</v>
      </c>
      <c r="D6457" s="276">
        <f t="shared" si="200"/>
        <v>1.88879749586558</v>
      </c>
      <c r="L6457" s="114">
        <f>IF(C6457&lt;$G$6,Lähteandmed!$E$45*1.2*1.005*($G$6-O6457),0)</f>
        <v>17.350336079999998</v>
      </c>
      <c r="M6457" s="276" t="str">
        <f>IF(($G$4-Lähteandmed!$H$45*(Kraadpäevad!$G$4-Kraadpäevad!C6457))&gt;Lähteandmed!$I$45,($G$4-Lähteandmed!$H$45*(Kraadpäevad!$G$4-Kraadpäevad!C6457)),Lähteandmed!$I$45)</f>
        <v/>
      </c>
      <c r="N6457" s="114">
        <f>IFERROR(($G$4-M6457)/($G$4-C6457),Lähteandmed!$H$45)</f>
        <v>0</v>
      </c>
      <c r="O6457" s="276">
        <f t="shared" si="201"/>
        <v>8.1</v>
      </c>
      <c r="P6457" s="276">
        <f>IF(O6457&lt;($G$6-1),Lähteandmed!$E$45*1.2*1.005*(($G$6-1)-O6457),0)</f>
        <v>15.59777688</v>
      </c>
    </row>
    <row r="6458" spans="2:16">
      <c r="B6458" s="113">
        <v>6454</v>
      </c>
      <c r="C6458" s="113">
        <v>7.5</v>
      </c>
      <c r="D6458" s="276">
        <f t="shared" si="200"/>
        <v>2.4887974958655796</v>
      </c>
      <c r="L6458" s="114">
        <f>IF(C6458&lt;$G$6,Lähteandmed!$E$45*1.2*1.005*($G$6-O6458),0)</f>
        <v>18.4018716</v>
      </c>
      <c r="M6458" s="276" t="str">
        <f>IF(($G$4-Lähteandmed!$H$45*(Kraadpäevad!$G$4-Kraadpäevad!C6458))&gt;Lähteandmed!$I$45,($G$4-Lähteandmed!$H$45*(Kraadpäevad!$G$4-Kraadpäevad!C6458)),Lähteandmed!$I$45)</f>
        <v/>
      </c>
      <c r="N6458" s="114">
        <f>IFERROR(($G$4-M6458)/($G$4-C6458),Lähteandmed!$H$45)</f>
        <v>0</v>
      </c>
      <c r="O6458" s="276">
        <f t="shared" si="201"/>
        <v>7.5</v>
      </c>
      <c r="P6458" s="276">
        <f>IF(O6458&lt;($G$6-1),Lähteandmed!$E$45*1.2*1.005*(($G$6-1)-O6458),0)</f>
        <v>16.649312399999999</v>
      </c>
    </row>
    <row r="6459" spans="2:16">
      <c r="B6459" s="113">
        <v>6455</v>
      </c>
      <c r="C6459" s="113">
        <v>7</v>
      </c>
      <c r="D6459" s="276">
        <f t="shared" si="200"/>
        <v>2.9887974958655796</v>
      </c>
      <c r="L6459" s="114">
        <f>IF(C6459&lt;$G$6,Lähteandmed!$E$45*1.2*1.005*($G$6-O6459),0)</f>
        <v>19.2781512</v>
      </c>
      <c r="M6459" s="276" t="str">
        <f>IF(($G$4-Lähteandmed!$H$45*(Kraadpäevad!$G$4-Kraadpäevad!C6459))&gt;Lähteandmed!$I$45,($G$4-Lähteandmed!$H$45*(Kraadpäevad!$G$4-Kraadpäevad!C6459)),Lähteandmed!$I$45)</f>
        <v/>
      </c>
      <c r="N6459" s="114">
        <f>IFERROR(($G$4-M6459)/($G$4-C6459),Lähteandmed!$H$45)</f>
        <v>0</v>
      </c>
      <c r="O6459" s="276">
        <f t="shared" si="201"/>
        <v>7</v>
      </c>
      <c r="P6459" s="276">
        <f>IF(O6459&lt;($G$6-1),Lähteandmed!$E$45*1.2*1.005*(($G$6-1)-O6459),0)</f>
        <v>17.525592</v>
      </c>
    </row>
    <row r="6460" spans="2:16">
      <c r="B6460" s="113">
        <v>6456</v>
      </c>
      <c r="C6460" s="113">
        <v>6.4</v>
      </c>
      <c r="D6460" s="276">
        <f t="shared" si="200"/>
        <v>3.5887974958655793</v>
      </c>
      <c r="L6460" s="114">
        <f>IF(C6460&lt;$G$6,Lähteandmed!$E$45*1.2*1.005*($G$6-O6460),0)</f>
        <v>20.329686719999998</v>
      </c>
      <c r="M6460" s="276" t="str">
        <f>IF(($G$4-Lähteandmed!$H$45*(Kraadpäevad!$G$4-Kraadpäevad!C6460))&gt;Lähteandmed!$I$45,($G$4-Lähteandmed!$H$45*(Kraadpäevad!$G$4-Kraadpäevad!C6460)),Lähteandmed!$I$45)</f>
        <v/>
      </c>
      <c r="N6460" s="114">
        <f>IFERROR(($G$4-M6460)/($G$4-C6460),Lähteandmed!$H$45)</f>
        <v>0</v>
      </c>
      <c r="O6460" s="276">
        <f t="shared" si="201"/>
        <v>6.4</v>
      </c>
      <c r="P6460" s="276">
        <f>IF(O6460&lt;($G$6-1),Lähteandmed!$E$45*1.2*1.005*(($G$6-1)-O6460),0)</f>
        <v>18.577127519999998</v>
      </c>
    </row>
    <row r="6461" spans="2:16">
      <c r="B6461" s="113">
        <v>6457</v>
      </c>
      <c r="C6461" s="113">
        <v>5</v>
      </c>
      <c r="D6461" s="276">
        <f t="shared" si="200"/>
        <v>4.9887974958655796</v>
      </c>
      <c r="L6461" s="114">
        <f>IF(C6461&lt;$G$6,Lähteandmed!$E$45*1.2*1.005*($G$6-O6461),0)</f>
        <v>22.783269599999997</v>
      </c>
      <c r="M6461" s="276" t="str">
        <f>IF(($G$4-Lähteandmed!$H$45*(Kraadpäevad!$G$4-Kraadpäevad!C6461))&gt;Lähteandmed!$I$45,($G$4-Lähteandmed!$H$45*(Kraadpäevad!$G$4-Kraadpäevad!C6461)),Lähteandmed!$I$45)</f>
        <v/>
      </c>
      <c r="N6461" s="114">
        <f>IFERROR(($G$4-M6461)/($G$4-C6461),Lähteandmed!$H$45)</f>
        <v>0</v>
      </c>
      <c r="O6461" s="276">
        <f t="shared" si="201"/>
        <v>5</v>
      </c>
      <c r="P6461" s="276">
        <f>IF(O6461&lt;($G$6-1),Lähteandmed!$E$45*1.2*1.005*(($G$6-1)-O6461),0)</f>
        <v>21.030710399999997</v>
      </c>
    </row>
    <row r="6462" spans="2:16">
      <c r="B6462" s="113">
        <v>6458</v>
      </c>
      <c r="C6462" s="113">
        <v>3.6</v>
      </c>
      <c r="D6462" s="276">
        <f t="shared" si="200"/>
        <v>6.38879749586558</v>
      </c>
      <c r="L6462" s="114">
        <f>IF(C6462&lt;$G$6,Lähteandmed!$E$45*1.2*1.005*($G$6-O6462),0)</f>
        <v>25.23685248</v>
      </c>
      <c r="M6462" s="276" t="str">
        <f>IF(($G$4-Lähteandmed!$H$45*(Kraadpäevad!$G$4-Kraadpäevad!C6462))&gt;Lähteandmed!$I$45,($G$4-Lähteandmed!$H$45*(Kraadpäevad!$G$4-Kraadpäevad!C6462)),Lähteandmed!$I$45)</f>
        <v/>
      </c>
      <c r="N6462" s="114">
        <f>IFERROR(($G$4-M6462)/($G$4-C6462),Lähteandmed!$H$45)</f>
        <v>0</v>
      </c>
      <c r="O6462" s="276">
        <f t="shared" si="201"/>
        <v>3.6</v>
      </c>
      <c r="P6462" s="276">
        <f>IF(O6462&lt;($G$6-1),Lähteandmed!$E$45*1.2*1.005*(($G$6-1)-O6462),0)</f>
        <v>23.484293279999999</v>
      </c>
    </row>
    <row r="6463" spans="2:16">
      <c r="B6463" s="113">
        <v>6459</v>
      </c>
      <c r="C6463" s="113">
        <v>2.2000000000000002</v>
      </c>
      <c r="D6463" s="276">
        <f t="shared" si="200"/>
        <v>7.7887974958655795</v>
      </c>
      <c r="L6463" s="114">
        <f>IF(C6463&lt;$G$6,Lähteandmed!$E$45*1.2*1.005*($G$6-O6463),0)</f>
        <v>27.690435359999999</v>
      </c>
      <c r="M6463" s="276" t="str">
        <f>IF(($G$4-Lähteandmed!$H$45*(Kraadpäevad!$G$4-Kraadpäevad!C6463))&gt;Lähteandmed!$I$45,($G$4-Lähteandmed!$H$45*(Kraadpäevad!$G$4-Kraadpäevad!C6463)),Lähteandmed!$I$45)</f>
        <v/>
      </c>
      <c r="N6463" s="114">
        <f>IFERROR(($G$4-M6463)/($G$4-C6463),Lähteandmed!$H$45)</f>
        <v>0</v>
      </c>
      <c r="O6463" s="276">
        <f t="shared" si="201"/>
        <v>2.2000000000000002</v>
      </c>
      <c r="P6463" s="276">
        <f>IF(O6463&lt;($G$6-1),Lähteandmed!$E$45*1.2*1.005*(($G$6-1)-O6463),0)</f>
        <v>25.937876159999998</v>
      </c>
    </row>
    <row r="6464" spans="2:16">
      <c r="B6464" s="113">
        <v>6460</v>
      </c>
      <c r="C6464" s="113">
        <v>1.9</v>
      </c>
      <c r="D6464" s="276">
        <f t="shared" si="200"/>
        <v>8.0887974958655793</v>
      </c>
      <c r="L6464" s="114">
        <f>IF(C6464&lt;$G$6,Lähteandmed!$E$45*1.2*1.005*($G$6-O6464),0)</f>
        <v>28.216203119999999</v>
      </c>
      <c r="M6464" s="276" t="str">
        <f>IF(($G$4-Lähteandmed!$H$45*(Kraadpäevad!$G$4-Kraadpäevad!C6464))&gt;Lähteandmed!$I$45,($G$4-Lähteandmed!$H$45*(Kraadpäevad!$G$4-Kraadpäevad!C6464)),Lähteandmed!$I$45)</f>
        <v/>
      </c>
      <c r="N6464" s="114">
        <f>IFERROR(($G$4-M6464)/($G$4-C6464),Lähteandmed!$H$45)</f>
        <v>0</v>
      </c>
      <c r="O6464" s="276">
        <f t="shared" si="201"/>
        <v>1.9</v>
      </c>
      <c r="P6464" s="276">
        <f>IF(O6464&lt;($G$6-1),Lähteandmed!$E$45*1.2*1.005*(($G$6-1)-O6464),0)</f>
        <v>26.463643919999999</v>
      </c>
    </row>
    <row r="6465" spans="2:16">
      <c r="B6465" s="113">
        <v>6461</v>
      </c>
      <c r="C6465" s="113">
        <v>1.5</v>
      </c>
      <c r="D6465" s="276">
        <f t="shared" si="200"/>
        <v>8.4887974958655796</v>
      </c>
      <c r="L6465" s="114">
        <f>IF(C6465&lt;$G$6,Lähteandmed!$E$45*1.2*1.005*($G$6-O6465),0)</f>
        <v>28.917226799999998</v>
      </c>
      <c r="M6465" s="276" t="str">
        <f>IF(($G$4-Lähteandmed!$H$45*(Kraadpäevad!$G$4-Kraadpäevad!C6465))&gt;Lähteandmed!$I$45,($G$4-Lähteandmed!$H$45*(Kraadpäevad!$G$4-Kraadpäevad!C6465)),Lähteandmed!$I$45)</f>
        <v/>
      </c>
      <c r="N6465" s="114">
        <f>IFERROR(($G$4-M6465)/($G$4-C6465),Lähteandmed!$H$45)</f>
        <v>0</v>
      </c>
      <c r="O6465" s="276">
        <f t="shared" si="201"/>
        <v>1.5</v>
      </c>
      <c r="P6465" s="276">
        <f>IF(O6465&lt;($G$6-1),Lähteandmed!$E$45*1.2*1.005*(($G$6-1)-O6465),0)</f>
        <v>27.164667599999998</v>
      </c>
    </row>
    <row r="6466" spans="2:16">
      <c r="B6466" s="113">
        <v>6462</v>
      </c>
      <c r="C6466" s="113">
        <v>1.2</v>
      </c>
      <c r="D6466" s="276">
        <f t="shared" si="200"/>
        <v>8.7887974958655803</v>
      </c>
      <c r="L6466" s="114">
        <f>IF(C6466&lt;$G$6,Lähteandmed!$E$45*1.2*1.005*($G$6-O6466),0)</f>
        <v>29.442994559999999</v>
      </c>
      <c r="M6466" s="276" t="str">
        <f>IF(($G$4-Lähteandmed!$H$45*(Kraadpäevad!$G$4-Kraadpäevad!C6466))&gt;Lähteandmed!$I$45,($G$4-Lähteandmed!$H$45*(Kraadpäevad!$G$4-Kraadpäevad!C6466)),Lähteandmed!$I$45)</f>
        <v/>
      </c>
      <c r="N6466" s="114">
        <f>IFERROR(($G$4-M6466)/($G$4-C6466),Lähteandmed!$H$45)</f>
        <v>0</v>
      </c>
      <c r="O6466" s="276">
        <f t="shared" si="201"/>
        <v>1.2</v>
      </c>
      <c r="P6466" s="276">
        <f>IF(O6466&lt;($G$6-1),Lähteandmed!$E$45*1.2*1.005*(($G$6-1)-O6466),0)</f>
        <v>27.690435359999999</v>
      </c>
    </row>
    <row r="6467" spans="2:16">
      <c r="B6467" s="113">
        <v>6463</v>
      </c>
      <c r="C6467" s="113">
        <v>1.5</v>
      </c>
      <c r="D6467" s="276">
        <f t="shared" si="200"/>
        <v>8.4887974958655796</v>
      </c>
      <c r="L6467" s="114">
        <f>IF(C6467&lt;$G$6,Lähteandmed!$E$45*1.2*1.005*($G$6-O6467),0)</f>
        <v>28.917226799999998</v>
      </c>
      <c r="M6467" s="276" t="str">
        <f>IF(($G$4-Lähteandmed!$H$45*(Kraadpäevad!$G$4-Kraadpäevad!C6467))&gt;Lähteandmed!$I$45,($G$4-Lähteandmed!$H$45*(Kraadpäevad!$G$4-Kraadpäevad!C6467)),Lähteandmed!$I$45)</f>
        <v/>
      </c>
      <c r="N6467" s="114">
        <f>IFERROR(($G$4-M6467)/($G$4-C6467),Lähteandmed!$H$45)</f>
        <v>0</v>
      </c>
      <c r="O6467" s="276">
        <f t="shared" si="201"/>
        <v>1.5</v>
      </c>
      <c r="P6467" s="276">
        <f>IF(O6467&lt;($G$6-1),Lähteandmed!$E$45*1.2*1.005*(($G$6-1)-O6467),0)</f>
        <v>27.164667599999998</v>
      </c>
    </row>
    <row r="6468" spans="2:16">
      <c r="B6468" s="113">
        <v>6464</v>
      </c>
      <c r="C6468" s="113">
        <v>1.8</v>
      </c>
      <c r="D6468" s="276">
        <f t="shared" ref="D6468:D6531" si="202">IFERROR(IF($G$5-C6468&gt;0,$G$5-C6468,"0"),0)</f>
        <v>8.1887974958655789</v>
      </c>
      <c r="L6468" s="114">
        <f>IF(C6468&lt;$G$6,Lähteandmed!$E$45*1.2*1.005*($G$6-O6468),0)</f>
        <v>28.391459039999997</v>
      </c>
      <c r="M6468" s="276" t="str">
        <f>IF(($G$4-Lähteandmed!$H$45*(Kraadpäevad!$G$4-Kraadpäevad!C6468))&gt;Lähteandmed!$I$45,($G$4-Lähteandmed!$H$45*(Kraadpäevad!$G$4-Kraadpäevad!C6468)),Lähteandmed!$I$45)</f>
        <v/>
      </c>
      <c r="N6468" s="114">
        <f>IFERROR(($G$4-M6468)/($G$4-C6468),Lähteandmed!$H$45)</f>
        <v>0</v>
      </c>
      <c r="O6468" s="276">
        <f t="shared" ref="O6468:O6531" si="203">N6468*($G$4-C6468)+C6468</f>
        <v>1.8</v>
      </c>
      <c r="P6468" s="276">
        <f>IF(O6468&lt;($G$6-1),Lähteandmed!$E$45*1.2*1.005*(($G$6-1)-O6468),0)</f>
        <v>26.638899839999997</v>
      </c>
    </row>
    <row r="6469" spans="2:16">
      <c r="B6469" s="113">
        <v>6465</v>
      </c>
      <c r="C6469" s="113">
        <v>2.1</v>
      </c>
      <c r="D6469" s="276">
        <f t="shared" si="202"/>
        <v>7.88879749586558</v>
      </c>
      <c r="L6469" s="114">
        <f>IF(C6469&lt;$G$6,Lähteandmed!$E$45*1.2*1.005*($G$6-O6469),0)</f>
        <v>27.86569128</v>
      </c>
      <c r="M6469" s="276" t="str">
        <f>IF(($G$4-Lähteandmed!$H$45*(Kraadpäevad!$G$4-Kraadpäevad!C6469))&gt;Lähteandmed!$I$45,($G$4-Lähteandmed!$H$45*(Kraadpäevad!$G$4-Kraadpäevad!C6469)),Lähteandmed!$I$45)</f>
        <v/>
      </c>
      <c r="N6469" s="114">
        <f>IFERROR(($G$4-M6469)/($G$4-C6469),Lähteandmed!$H$45)</f>
        <v>0</v>
      </c>
      <c r="O6469" s="276">
        <f t="shared" si="203"/>
        <v>2.1</v>
      </c>
      <c r="P6469" s="276">
        <f>IF(O6469&lt;($G$6-1),Lähteandmed!$E$45*1.2*1.005*(($G$6-1)-O6469),0)</f>
        <v>26.11313208</v>
      </c>
    </row>
    <row r="6470" spans="2:16">
      <c r="B6470" s="113">
        <v>6466</v>
      </c>
      <c r="C6470" s="113">
        <v>5</v>
      </c>
      <c r="D6470" s="276">
        <f t="shared" si="202"/>
        <v>4.9887974958655796</v>
      </c>
      <c r="L6470" s="114">
        <f>IF(C6470&lt;$G$6,Lähteandmed!$E$45*1.2*1.005*($G$6-O6470),0)</f>
        <v>22.783269599999997</v>
      </c>
      <c r="M6470" s="276" t="str">
        <f>IF(($G$4-Lähteandmed!$H$45*(Kraadpäevad!$G$4-Kraadpäevad!C6470))&gt;Lähteandmed!$I$45,($G$4-Lähteandmed!$H$45*(Kraadpäevad!$G$4-Kraadpäevad!C6470)),Lähteandmed!$I$45)</f>
        <v/>
      </c>
      <c r="N6470" s="114">
        <f>IFERROR(($G$4-M6470)/($G$4-C6470),Lähteandmed!$H$45)</f>
        <v>0</v>
      </c>
      <c r="O6470" s="276">
        <f t="shared" si="203"/>
        <v>5</v>
      </c>
      <c r="P6470" s="276">
        <f>IF(O6470&lt;($G$6-1),Lähteandmed!$E$45*1.2*1.005*(($G$6-1)-O6470),0)</f>
        <v>21.030710399999997</v>
      </c>
    </row>
    <row r="6471" spans="2:16">
      <c r="B6471" s="113">
        <v>6467</v>
      </c>
      <c r="C6471" s="113">
        <v>7.9</v>
      </c>
      <c r="D6471" s="276">
        <f t="shared" si="202"/>
        <v>2.0887974958655793</v>
      </c>
      <c r="L6471" s="114">
        <f>IF(C6471&lt;$G$6,Lähteandmed!$E$45*1.2*1.005*($G$6-O6471),0)</f>
        <v>17.700847919999998</v>
      </c>
      <c r="M6471" s="276" t="str">
        <f>IF(($G$4-Lähteandmed!$H$45*(Kraadpäevad!$G$4-Kraadpäevad!C6471))&gt;Lähteandmed!$I$45,($G$4-Lähteandmed!$H$45*(Kraadpäevad!$G$4-Kraadpäevad!C6471)),Lähteandmed!$I$45)</f>
        <v/>
      </c>
      <c r="N6471" s="114">
        <f>IFERROR(($G$4-M6471)/($G$4-C6471),Lähteandmed!$H$45)</f>
        <v>0</v>
      </c>
      <c r="O6471" s="276">
        <f t="shared" si="203"/>
        <v>7.9</v>
      </c>
      <c r="P6471" s="276">
        <f>IF(O6471&lt;($G$6-1),Lähteandmed!$E$45*1.2*1.005*(($G$6-1)-O6471),0)</f>
        <v>15.948288719999999</v>
      </c>
    </row>
    <row r="6472" spans="2:16">
      <c r="B6472" s="113">
        <v>6468</v>
      </c>
      <c r="C6472" s="113">
        <v>10.8</v>
      </c>
      <c r="D6472" s="276" t="str">
        <f t="shared" si="202"/>
        <v>0</v>
      </c>
      <c r="L6472" s="114">
        <f>IF(C6472&lt;$G$6,Lähteandmed!$E$45*1.2*1.005*($G$6-O6472),0)</f>
        <v>12.618426239999998</v>
      </c>
      <c r="M6472" s="276" t="str">
        <f>IF(($G$4-Lähteandmed!$H$45*(Kraadpäevad!$G$4-Kraadpäevad!C6472))&gt;Lähteandmed!$I$45,($G$4-Lähteandmed!$H$45*(Kraadpäevad!$G$4-Kraadpäevad!C6472)),Lähteandmed!$I$45)</f>
        <v/>
      </c>
      <c r="N6472" s="114">
        <f>IFERROR(($G$4-M6472)/($G$4-C6472),Lähteandmed!$H$45)</f>
        <v>0</v>
      </c>
      <c r="O6472" s="276">
        <f t="shared" si="203"/>
        <v>10.8</v>
      </c>
      <c r="P6472" s="276">
        <f>IF(O6472&lt;($G$6-1),Lähteandmed!$E$45*1.2*1.005*(($G$6-1)-O6472),0)</f>
        <v>10.865867039999998</v>
      </c>
    </row>
    <row r="6473" spans="2:16">
      <c r="B6473" s="113">
        <v>6469</v>
      </c>
      <c r="C6473" s="113">
        <v>11.8</v>
      </c>
      <c r="D6473" s="276" t="str">
        <f t="shared" si="202"/>
        <v>0</v>
      </c>
      <c r="L6473" s="114">
        <f>IF(C6473&lt;$G$6,Lähteandmed!$E$45*1.2*1.005*($G$6-O6473),0)</f>
        <v>10.865867039999998</v>
      </c>
      <c r="M6473" s="276" t="str">
        <f>IF(($G$4-Lähteandmed!$H$45*(Kraadpäevad!$G$4-Kraadpäevad!C6473))&gt;Lähteandmed!$I$45,($G$4-Lähteandmed!$H$45*(Kraadpäevad!$G$4-Kraadpäevad!C6473)),Lähteandmed!$I$45)</f>
        <v/>
      </c>
      <c r="N6473" s="114">
        <f>IFERROR(($G$4-M6473)/($G$4-C6473),Lähteandmed!$H$45)</f>
        <v>0</v>
      </c>
      <c r="O6473" s="276">
        <f t="shared" si="203"/>
        <v>11.8</v>
      </c>
      <c r="P6473" s="276">
        <f>IF(O6473&lt;($G$6-1),Lähteandmed!$E$45*1.2*1.005*(($G$6-1)-O6473),0)</f>
        <v>9.1133078399999974</v>
      </c>
    </row>
    <row r="6474" spans="2:16">
      <c r="B6474" s="113">
        <v>6470</v>
      </c>
      <c r="C6474" s="113">
        <v>12.7</v>
      </c>
      <c r="D6474" s="276" t="str">
        <f t="shared" si="202"/>
        <v>0</v>
      </c>
      <c r="L6474" s="114">
        <f>IF(C6474&lt;$G$6,Lähteandmed!$E$45*1.2*1.005*($G$6-O6474),0)</f>
        <v>9.2885637600000006</v>
      </c>
      <c r="M6474" s="276" t="str">
        <f>IF(($G$4-Lähteandmed!$H$45*(Kraadpäevad!$G$4-Kraadpäevad!C6474))&gt;Lähteandmed!$I$45,($G$4-Lähteandmed!$H$45*(Kraadpäevad!$G$4-Kraadpäevad!C6474)),Lähteandmed!$I$45)</f>
        <v/>
      </c>
      <c r="N6474" s="114">
        <f>IFERROR(($G$4-M6474)/($G$4-C6474),Lähteandmed!$H$45)</f>
        <v>0</v>
      </c>
      <c r="O6474" s="276">
        <f t="shared" si="203"/>
        <v>12.7</v>
      </c>
      <c r="P6474" s="276">
        <f>IF(O6474&lt;($G$6-1),Lähteandmed!$E$45*1.2*1.005*(($G$6-1)-O6474),0)</f>
        <v>7.5360045600000003</v>
      </c>
    </row>
    <row r="6475" spans="2:16">
      <c r="B6475" s="113">
        <v>6471</v>
      </c>
      <c r="C6475" s="113">
        <v>13.7</v>
      </c>
      <c r="D6475" s="276" t="str">
        <f t="shared" si="202"/>
        <v>0</v>
      </c>
      <c r="L6475" s="114">
        <f>IF(C6475&lt;$G$6,Lähteandmed!$E$45*1.2*1.005*($G$6-O6475),0)</f>
        <v>7.5360045600000003</v>
      </c>
      <c r="M6475" s="276" t="str">
        <f>IF(($G$4-Lähteandmed!$H$45*(Kraadpäevad!$G$4-Kraadpäevad!C6475))&gt;Lähteandmed!$I$45,($G$4-Lähteandmed!$H$45*(Kraadpäevad!$G$4-Kraadpäevad!C6475)),Lähteandmed!$I$45)</f>
        <v/>
      </c>
      <c r="N6475" s="114">
        <f>IFERROR(($G$4-M6475)/($G$4-C6475),Lähteandmed!$H$45)</f>
        <v>0</v>
      </c>
      <c r="O6475" s="276">
        <f t="shared" si="203"/>
        <v>13.7</v>
      </c>
      <c r="P6475" s="276">
        <f>IF(O6475&lt;($G$6-1),Lähteandmed!$E$45*1.2*1.005*(($G$6-1)-O6475),0)</f>
        <v>5.7834453600000009</v>
      </c>
    </row>
    <row r="6476" spans="2:16">
      <c r="B6476" s="113">
        <v>6472</v>
      </c>
      <c r="C6476" s="113">
        <v>13.2</v>
      </c>
      <c r="D6476" s="276" t="str">
        <f t="shared" si="202"/>
        <v>0</v>
      </c>
      <c r="L6476" s="114">
        <f>IF(C6476&lt;$G$6,Lähteandmed!$E$45*1.2*1.005*($G$6-O6476),0)</f>
        <v>8.4122841600000005</v>
      </c>
      <c r="M6476" s="276" t="str">
        <f>IF(($G$4-Lähteandmed!$H$45*(Kraadpäevad!$G$4-Kraadpäevad!C6476))&gt;Lähteandmed!$I$45,($G$4-Lähteandmed!$H$45*(Kraadpäevad!$G$4-Kraadpäevad!C6476)),Lähteandmed!$I$45)</f>
        <v/>
      </c>
      <c r="N6476" s="114">
        <f>IFERROR(($G$4-M6476)/($G$4-C6476),Lähteandmed!$H$45)</f>
        <v>0</v>
      </c>
      <c r="O6476" s="276">
        <f t="shared" si="203"/>
        <v>13.2</v>
      </c>
      <c r="P6476" s="276">
        <f>IF(O6476&lt;($G$6-1),Lähteandmed!$E$45*1.2*1.005*(($G$6-1)-O6476),0)</f>
        <v>6.659724960000001</v>
      </c>
    </row>
    <row r="6477" spans="2:16">
      <c r="B6477" s="113">
        <v>6473</v>
      </c>
      <c r="C6477" s="113">
        <v>12.8</v>
      </c>
      <c r="D6477" s="276" t="str">
        <f t="shared" si="202"/>
        <v>0</v>
      </c>
      <c r="L6477" s="114">
        <f>IF(C6477&lt;$G$6,Lähteandmed!$E$45*1.2*1.005*($G$6-O6477),0)</f>
        <v>9.1133078399999974</v>
      </c>
      <c r="M6477" s="276" t="str">
        <f>IF(($G$4-Lähteandmed!$H$45*(Kraadpäevad!$G$4-Kraadpäevad!C6477))&gt;Lähteandmed!$I$45,($G$4-Lähteandmed!$H$45*(Kraadpäevad!$G$4-Kraadpäevad!C6477)),Lähteandmed!$I$45)</f>
        <v/>
      </c>
      <c r="N6477" s="114">
        <f>IFERROR(($G$4-M6477)/($G$4-C6477),Lähteandmed!$H$45)</f>
        <v>0</v>
      </c>
      <c r="O6477" s="276">
        <f t="shared" si="203"/>
        <v>12.8</v>
      </c>
      <c r="P6477" s="276">
        <f>IF(O6477&lt;($G$6-1),Lähteandmed!$E$45*1.2*1.005*(($G$6-1)-O6477),0)</f>
        <v>7.360748639999998</v>
      </c>
    </row>
    <row r="6478" spans="2:16">
      <c r="B6478" s="113">
        <v>6474</v>
      </c>
      <c r="C6478" s="113">
        <v>12.3</v>
      </c>
      <c r="D6478" s="276" t="str">
        <f t="shared" si="202"/>
        <v>0</v>
      </c>
      <c r="L6478" s="114">
        <f>IF(C6478&lt;$G$6,Lähteandmed!$E$45*1.2*1.005*($G$6-O6478),0)</f>
        <v>9.9895874399999975</v>
      </c>
      <c r="M6478" s="276" t="str">
        <f>IF(($G$4-Lähteandmed!$H$45*(Kraadpäevad!$G$4-Kraadpäevad!C6478))&gt;Lähteandmed!$I$45,($G$4-Lähteandmed!$H$45*(Kraadpäevad!$G$4-Kraadpäevad!C6478)),Lähteandmed!$I$45)</f>
        <v/>
      </c>
      <c r="N6478" s="114">
        <f>IFERROR(($G$4-M6478)/($G$4-C6478),Lähteandmed!$H$45)</f>
        <v>0</v>
      </c>
      <c r="O6478" s="276">
        <f t="shared" si="203"/>
        <v>12.3</v>
      </c>
      <c r="P6478" s="276">
        <f>IF(O6478&lt;($G$6-1),Lähteandmed!$E$45*1.2*1.005*(($G$6-1)-O6478),0)</f>
        <v>8.237028239999999</v>
      </c>
    </row>
    <row r="6479" spans="2:16">
      <c r="B6479" s="113">
        <v>6475</v>
      </c>
      <c r="C6479" s="113">
        <v>10.4</v>
      </c>
      <c r="D6479" s="276" t="str">
        <f t="shared" si="202"/>
        <v>0</v>
      </c>
      <c r="L6479" s="114">
        <f>IF(C6479&lt;$G$6,Lähteandmed!$E$45*1.2*1.005*($G$6-O6479),0)</f>
        <v>13.319449919999998</v>
      </c>
      <c r="M6479" s="276" t="str">
        <f>IF(($G$4-Lähteandmed!$H$45*(Kraadpäevad!$G$4-Kraadpäevad!C6479))&gt;Lähteandmed!$I$45,($G$4-Lähteandmed!$H$45*(Kraadpäevad!$G$4-Kraadpäevad!C6479)),Lähteandmed!$I$45)</f>
        <v/>
      </c>
      <c r="N6479" s="114">
        <f>IFERROR(($G$4-M6479)/($G$4-C6479),Lähteandmed!$H$45)</f>
        <v>0</v>
      </c>
      <c r="O6479" s="276">
        <f t="shared" si="203"/>
        <v>10.4</v>
      </c>
      <c r="P6479" s="276">
        <f>IF(O6479&lt;($G$6-1),Lähteandmed!$E$45*1.2*1.005*(($G$6-1)-O6479),0)</f>
        <v>11.566890719999998</v>
      </c>
    </row>
    <row r="6480" spans="2:16">
      <c r="B6480" s="113">
        <v>6476</v>
      </c>
      <c r="C6480" s="113">
        <v>8.6</v>
      </c>
      <c r="D6480" s="276">
        <f t="shared" si="202"/>
        <v>1.38879749586558</v>
      </c>
      <c r="L6480" s="114">
        <f>IF(C6480&lt;$G$6,Lähteandmed!$E$45*1.2*1.005*($G$6-O6480),0)</f>
        <v>16.474056479999998</v>
      </c>
      <c r="M6480" s="276" t="str">
        <f>IF(($G$4-Lähteandmed!$H$45*(Kraadpäevad!$G$4-Kraadpäevad!C6480))&gt;Lähteandmed!$I$45,($G$4-Lähteandmed!$H$45*(Kraadpäevad!$G$4-Kraadpäevad!C6480)),Lähteandmed!$I$45)</f>
        <v/>
      </c>
      <c r="N6480" s="114">
        <f>IFERROR(($G$4-M6480)/($G$4-C6480),Lähteandmed!$H$45)</f>
        <v>0</v>
      </c>
      <c r="O6480" s="276">
        <f t="shared" si="203"/>
        <v>8.6</v>
      </c>
      <c r="P6480" s="276">
        <f>IF(O6480&lt;($G$6-1),Lähteandmed!$E$45*1.2*1.005*(($G$6-1)-O6480),0)</f>
        <v>14.721497279999999</v>
      </c>
    </row>
    <row r="6481" spans="2:16">
      <c r="B6481" s="113">
        <v>6477</v>
      </c>
      <c r="C6481" s="113">
        <v>6.7</v>
      </c>
      <c r="D6481" s="276">
        <f t="shared" si="202"/>
        <v>3.2887974958655795</v>
      </c>
      <c r="L6481" s="114">
        <f>IF(C6481&lt;$G$6,Lähteandmed!$E$45*1.2*1.005*($G$6-O6481),0)</f>
        <v>19.803918960000001</v>
      </c>
      <c r="M6481" s="276" t="str">
        <f>IF(($G$4-Lähteandmed!$H$45*(Kraadpäevad!$G$4-Kraadpäevad!C6481))&gt;Lähteandmed!$I$45,($G$4-Lähteandmed!$H$45*(Kraadpäevad!$G$4-Kraadpäevad!C6481)),Lähteandmed!$I$45)</f>
        <v/>
      </c>
      <c r="N6481" s="114">
        <f>IFERROR(($G$4-M6481)/($G$4-C6481),Lähteandmed!$H$45)</f>
        <v>0</v>
      </c>
      <c r="O6481" s="276">
        <f t="shared" si="203"/>
        <v>6.7</v>
      </c>
      <c r="P6481" s="276">
        <f>IF(O6481&lt;($G$6-1),Lähteandmed!$E$45*1.2*1.005*(($G$6-1)-O6481),0)</f>
        <v>18.05135976</v>
      </c>
    </row>
    <row r="6482" spans="2:16">
      <c r="B6482" s="113">
        <v>6478</v>
      </c>
      <c r="C6482" s="113">
        <v>5.4</v>
      </c>
      <c r="D6482" s="276">
        <f t="shared" si="202"/>
        <v>4.5887974958655793</v>
      </c>
      <c r="L6482" s="114">
        <f>IF(C6482&lt;$G$6,Lähteandmed!$E$45*1.2*1.005*($G$6-O6482),0)</f>
        <v>22.082245919999998</v>
      </c>
      <c r="M6482" s="276" t="str">
        <f>IF(($G$4-Lähteandmed!$H$45*(Kraadpäevad!$G$4-Kraadpäevad!C6482))&gt;Lähteandmed!$I$45,($G$4-Lähteandmed!$H$45*(Kraadpäevad!$G$4-Kraadpäevad!C6482)),Lähteandmed!$I$45)</f>
        <v/>
      </c>
      <c r="N6482" s="114">
        <f>IFERROR(($G$4-M6482)/($G$4-C6482),Lähteandmed!$H$45)</f>
        <v>0</v>
      </c>
      <c r="O6482" s="276">
        <f t="shared" si="203"/>
        <v>5.4</v>
      </c>
      <c r="P6482" s="276">
        <f>IF(O6482&lt;($G$6-1),Lähteandmed!$E$45*1.2*1.005*(($G$6-1)-O6482),0)</f>
        <v>20.329686719999998</v>
      </c>
    </row>
    <row r="6483" spans="2:16">
      <c r="B6483" s="113">
        <v>6479</v>
      </c>
      <c r="C6483" s="113">
        <v>4.2</v>
      </c>
      <c r="D6483" s="276">
        <f t="shared" si="202"/>
        <v>5.7887974958655795</v>
      </c>
      <c r="L6483" s="114">
        <f>IF(C6483&lt;$G$6,Lähteandmed!$E$45*1.2*1.005*($G$6-O6483),0)</f>
        <v>24.185316959999998</v>
      </c>
      <c r="M6483" s="276" t="str">
        <f>IF(($G$4-Lähteandmed!$H$45*(Kraadpäevad!$G$4-Kraadpäevad!C6483))&gt;Lähteandmed!$I$45,($G$4-Lähteandmed!$H$45*(Kraadpäevad!$G$4-Kraadpäevad!C6483)),Lähteandmed!$I$45)</f>
        <v/>
      </c>
      <c r="N6483" s="114">
        <f>IFERROR(($G$4-M6483)/($G$4-C6483),Lähteandmed!$H$45)</f>
        <v>0</v>
      </c>
      <c r="O6483" s="276">
        <f t="shared" si="203"/>
        <v>4.2</v>
      </c>
      <c r="P6483" s="276">
        <f>IF(O6483&lt;($G$6-1),Lähteandmed!$E$45*1.2*1.005*(($G$6-1)-O6483),0)</f>
        <v>22.432757760000001</v>
      </c>
    </row>
    <row r="6484" spans="2:16">
      <c r="B6484" s="113">
        <v>6480</v>
      </c>
      <c r="C6484" s="113">
        <v>2.9</v>
      </c>
      <c r="D6484" s="276">
        <f t="shared" si="202"/>
        <v>7.0887974958655793</v>
      </c>
      <c r="L6484" s="114">
        <f>IF(C6484&lt;$G$6,Lähteandmed!$E$45*1.2*1.005*($G$6-O6484),0)</f>
        <v>26.463643919999999</v>
      </c>
      <c r="M6484" s="276" t="str">
        <f>IF(($G$4-Lähteandmed!$H$45*(Kraadpäevad!$G$4-Kraadpäevad!C6484))&gt;Lähteandmed!$I$45,($G$4-Lähteandmed!$H$45*(Kraadpäevad!$G$4-Kraadpäevad!C6484)),Lähteandmed!$I$45)</f>
        <v/>
      </c>
      <c r="N6484" s="114">
        <f>IFERROR(($G$4-M6484)/($G$4-C6484),Lähteandmed!$H$45)</f>
        <v>0</v>
      </c>
      <c r="O6484" s="276">
        <f t="shared" si="203"/>
        <v>2.9</v>
      </c>
      <c r="P6484" s="276">
        <f>IF(O6484&lt;($G$6-1),Lähteandmed!$E$45*1.2*1.005*(($G$6-1)-O6484),0)</f>
        <v>24.711084719999999</v>
      </c>
    </row>
    <row r="6485" spans="2:16">
      <c r="B6485" s="113">
        <v>6481</v>
      </c>
      <c r="C6485" s="113">
        <v>2.5</v>
      </c>
      <c r="D6485" s="276">
        <f t="shared" si="202"/>
        <v>7.4887974958655796</v>
      </c>
      <c r="L6485" s="114">
        <f>IF(C6485&lt;$G$6,Lähteandmed!$E$45*1.2*1.005*($G$6-O6485),0)</f>
        <v>27.164667599999998</v>
      </c>
      <c r="M6485" s="276" t="str">
        <f>IF(($G$4-Lähteandmed!$H$45*(Kraadpäevad!$G$4-Kraadpäevad!C6485))&gt;Lähteandmed!$I$45,($G$4-Lähteandmed!$H$45*(Kraadpäevad!$G$4-Kraadpäevad!C6485)),Lähteandmed!$I$45)</f>
        <v/>
      </c>
      <c r="N6485" s="114">
        <f>IFERROR(($G$4-M6485)/($G$4-C6485),Lähteandmed!$H$45)</f>
        <v>0</v>
      </c>
      <c r="O6485" s="276">
        <f t="shared" si="203"/>
        <v>2.5</v>
      </c>
      <c r="P6485" s="276">
        <f>IF(O6485&lt;($G$6-1),Lähteandmed!$E$45*1.2*1.005*(($G$6-1)-O6485),0)</f>
        <v>25.412108399999997</v>
      </c>
    </row>
    <row r="6486" spans="2:16">
      <c r="B6486" s="113">
        <v>6482</v>
      </c>
      <c r="C6486" s="113">
        <v>2.2000000000000002</v>
      </c>
      <c r="D6486" s="276">
        <f t="shared" si="202"/>
        <v>7.7887974958655795</v>
      </c>
      <c r="L6486" s="114">
        <f>IF(C6486&lt;$G$6,Lähteandmed!$E$45*1.2*1.005*($G$6-O6486),0)</f>
        <v>27.690435359999999</v>
      </c>
      <c r="M6486" s="276" t="str">
        <f>IF(($G$4-Lähteandmed!$H$45*(Kraadpäevad!$G$4-Kraadpäevad!C6486))&gt;Lähteandmed!$I$45,($G$4-Lähteandmed!$H$45*(Kraadpäevad!$G$4-Kraadpäevad!C6486)),Lähteandmed!$I$45)</f>
        <v/>
      </c>
      <c r="N6486" s="114">
        <f>IFERROR(($G$4-M6486)/($G$4-C6486),Lähteandmed!$H$45)</f>
        <v>0</v>
      </c>
      <c r="O6486" s="276">
        <f t="shared" si="203"/>
        <v>2.2000000000000002</v>
      </c>
      <c r="P6486" s="276">
        <f>IF(O6486&lt;($G$6-1),Lähteandmed!$E$45*1.2*1.005*(($G$6-1)-O6486),0)</f>
        <v>25.937876159999998</v>
      </c>
    </row>
    <row r="6487" spans="2:16">
      <c r="B6487" s="113">
        <v>6483</v>
      </c>
      <c r="C6487" s="113">
        <v>1.8</v>
      </c>
      <c r="D6487" s="276">
        <f t="shared" si="202"/>
        <v>8.1887974958655789</v>
      </c>
      <c r="L6487" s="114">
        <f>IF(C6487&lt;$G$6,Lähteandmed!$E$45*1.2*1.005*($G$6-O6487),0)</f>
        <v>28.391459039999997</v>
      </c>
      <c r="M6487" s="276" t="str">
        <f>IF(($G$4-Lähteandmed!$H$45*(Kraadpäevad!$G$4-Kraadpäevad!C6487))&gt;Lähteandmed!$I$45,($G$4-Lähteandmed!$H$45*(Kraadpäevad!$G$4-Kraadpäevad!C6487)),Lähteandmed!$I$45)</f>
        <v/>
      </c>
      <c r="N6487" s="114">
        <f>IFERROR(($G$4-M6487)/($G$4-C6487),Lähteandmed!$H$45)</f>
        <v>0</v>
      </c>
      <c r="O6487" s="276">
        <f t="shared" si="203"/>
        <v>1.8</v>
      </c>
      <c r="P6487" s="276">
        <f>IF(O6487&lt;($G$6-1),Lähteandmed!$E$45*1.2*1.005*(($G$6-1)-O6487),0)</f>
        <v>26.638899839999997</v>
      </c>
    </row>
    <row r="6488" spans="2:16">
      <c r="B6488" s="113">
        <v>6484</v>
      </c>
      <c r="C6488" s="113">
        <v>1</v>
      </c>
      <c r="D6488" s="276">
        <f t="shared" si="202"/>
        <v>8.9887974958655796</v>
      </c>
      <c r="L6488" s="114">
        <f>IF(C6488&lt;$G$6,Lähteandmed!$E$45*1.2*1.005*($G$6-O6488),0)</f>
        <v>29.793506399999998</v>
      </c>
      <c r="M6488" s="276" t="str">
        <f>IF(($G$4-Lähteandmed!$H$45*(Kraadpäevad!$G$4-Kraadpäevad!C6488))&gt;Lähteandmed!$I$45,($G$4-Lähteandmed!$H$45*(Kraadpäevad!$G$4-Kraadpäevad!C6488)),Lähteandmed!$I$45)</f>
        <v/>
      </c>
      <c r="N6488" s="114">
        <f>IFERROR(($G$4-M6488)/($G$4-C6488),Lähteandmed!$H$45)</f>
        <v>0</v>
      </c>
      <c r="O6488" s="276">
        <f t="shared" si="203"/>
        <v>1</v>
      </c>
      <c r="P6488" s="276">
        <f>IF(O6488&lt;($G$6-1),Lähteandmed!$E$45*1.2*1.005*(($G$6-1)-O6488),0)</f>
        <v>28.040947199999998</v>
      </c>
    </row>
    <row r="6489" spans="2:16">
      <c r="B6489" s="113">
        <v>6485</v>
      </c>
      <c r="C6489" s="113">
        <v>0.3</v>
      </c>
      <c r="D6489" s="276">
        <f t="shared" si="202"/>
        <v>9.6887974958655789</v>
      </c>
      <c r="L6489" s="114">
        <f>IF(C6489&lt;$G$6,Lähteandmed!$E$45*1.2*1.005*($G$6-O6489),0)</f>
        <v>31.020297839999998</v>
      </c>
      <c r="M6489" s="276" t="str">
        <f>IF(($G$4-Lähteandmed!$H$45*(Kraadpäevad!$G$4-Kraadpäevad!C6489))&gt;Lähteandmed!$I$45,($G$4-Lähteandmed!$H$45*(Kraadpäevad!$G$4-Kraadpäevad!C6489)),Lähteandmed!$I$45)</f>
        <v/>
      </c>
      <c r="N6489" s="114">
        <f>IFERROR(($G$4-M6489)/($G$4-C6489),Lähteandmed!$H$45)</f>
        <v>0</v>
      </c>
      <c r="O6489" s="276">
        <f t="shared" si="203"/>
        <v>0.3</v>
      </c>
      <c r="P6489" s="276">
        <f>IF(O6489&lt;($G$6-1),Lähteandmed!$E$45*1.2*1.005*(($G$6-1)-O6489),0)</f>
        <v>29.267738639999997</v>
      </c>
    </row>
    <row r="6490" spans="2:16">
      <c r="B6490" s="113">
        <v>6486</v>
      </c>
      <c r="C6490" s="113">
        <v>-0.5</v>
      </c>
      <c r="D6490" s="276">
        <f t="shared" si="202"/>
        <v>10.48879749586558</v>
      </c>
      <c r="L6490" s="114">
        <f>IF(C6490&lt;$G$6,Lähteandmed!$E$45*1.2*1.005*($G$6-O6490),0)</f>
        <v>32.422345199999995</v>
      </c>
      <c r="M6490" s="276" t="str">
        <f>IF(($G$4-Lähteandmed!$H$45*(Kraadpäevad!$G$4-Kraadpäevad!C6490))&gt;Lähteandmed!$I$45,($G$4-Lähteandmed!$H$45*(Kraadpäevad!$G$4-Kraadpäevad!C6490)),Lähteandmed!$I$45)</f>
        <v/>
      </c>
      <c r="N6490" s="114">
        <f>IFERROR(($G$4-M6490)/($G$4-C6490),Lähteandmed!$H$45)</f>
        <v>0</v>
      </c>
      <c r="O6490" s="276">
        <f t="shared" si="203"/>
        <v>-0.5</v>
      </c>
      <c r="P6490" s="276">
        <f>IF(O6490&lt;($G$6-1),Lähteandmed!$E$45*1.2*1.005*(($G$6-1)-O6490),0)</f>
        <v>30.669785999999998</v>
      </c>
    </row>
    <row r="6491" spans="2:16">
      <c r="B6491" s="113">
        <v>6487</v>
      </c>
      <c r="C6491" s="113">
        <v>-0.2</v>
      </c>
      <c r="D6491" s="276">
        <f t="shared" si="202"/>
        <v>10.188797495865579</v>
      </c>
      <c r="L6491" s="114">
        <f>IF(C6491&lt;$G$6,Lähteandmed!$E$45*1.2*1.005*($G$6-O6491),0)</f>
        <v>31.896577439999998</v>
      </c>
      <c r="M6491" s="276" t="str">
        <f>IF(($G$4-Lähteandmed!$H$45*(Kraadpäevad!$G$4-Kraadpäevad!C6491))&gt;Lähteandmed!$I$45,($G$4-Lähteandmed!$H$45*(Kraadpäevad!$G$4-Kraadpäevad!C6491)),Lähteandmed!$I$45)</f>
        <v/>
      </c>
      <c r="N6491" s="114">
        <f>IFERROR(($G$4-M6491)/($G$4-C6491),Lähteandmed!$H$45)</f>
        <v>0</v>
      </c>
      <c r="O6491" s="276">
        <f t="shared" si="203"/>
        <v>-0.2</v>
      </c>
      <c r="P6491" s="276">
        <f>IF(O6491&lt;($G$6-1),Lähteandmed!$E$45*1.2*1.005*(($G$6-1)-O6491),0)</f>
        <v>30.144018239999998</v>
      </c>
    </row>
    <row r="6492" spans="2:16">
      <c r="B6492" s="113">
        <v>6488</v>
      </c>
      <c r="C6492" s="113">
        <v>0.2</v>
      </c>
      <c r="D6492" s="276">
        <f t="shared" si="202"/>
        <v>9.7887974958655803</v>
      </c>
      <c r="L6492" s="114">
        <f>IF(C6492&lt;$G$6,Lähteandmed!$E$45*1.2*1.005*($G$6-O6492),0)</f>
        <v>31.195553759999999</v>
      </c>
      <c r="M6492" s="276" t="str">
        <f>IF(($G$4-Lähteandmed!$H$45*(Kraadpäevad!$G$4-Kraadpäevad!C6492))&gt;Lähteandmed!$I$45,($G$4-Lähteandmed!$H$45*(Kraadpäevad!$G$4-Kraadpäevad!C6492)),Lähteandmed!$I$45)</f>
        <v/>
      </c>
      <c r="N6492" s="114">
        <f>IFERROR(($G$4-M6492)/($G$4-C6492),Lähteandmed!$H$45)</f>
        <v>0</v>
      </c>
      <c r="O6492" s="276">
        <f t="shared" si="203"/>
        <v>0.2</v>
      </c>
      <c r="P6492" s="276">
        <f>IF(O6492&lt;($G$6-1),Lähteandmed!$E$45*1.2*1.005*(($G$6-1)-O6492),0)</f>
        <v>29.442994559999999</v>
      </c>
    </row>
    <row r="6493" spans="2:16">
      <c r="B6493" s="113">
        <v>6489</v>
      </c>
      <c r="C6493" s="113">
        <v>0.5</v>
      </c>
      <c r="D6493" s="276">
        <f t="shared" si="202"/>
        <v>9.4887974958655796</v>
      </c>
      <c r="L6493" s="114">
        <f>IF(C6493&lt;$G$6,Lähteandmed!$E$45*1.2*1.005*($G$6-O6493),0)</f>
        <v>30.669785999999998</v>
      </c>
      <c r="M6493" s="276" t="str">
        <f>IF(($G$4-Lähteandmed!$H$45*(Kraadpäevad!$G$4-Kraadpäevad!C6493))&gt;Lähteandmed!$I$45,($G$4-Lähteandmed!$H$45*(Kraadpäevad!$G$4-Kraadpäevad!C6493)),Lähteandmed!$I$45)</f>
        <v/>
      </c>
      <c r="N6493" s="114">
        <f>IFERROR(($G$4-M6493)/($G$4-C6493),Lähteandmed!$H$45)</f>
        <v>0</v>
      </c>
      <c r="O6493" s="276">
        <f t="shared" si="203"/>
        <v>0.5</v>
      </c>
      <c r="P6493" s="276">
        <f>IF(O6493&lt;($G$6-1),Lähteandmed!$E$45*1.2*1.005*(($G$6-1)-O6493),0)</f>
        <v>28.917226799999998</v>
      </c>
    </row>
    <row r="6494" spans="2:16">
      <c r="B6494" s="113">
        <v>6490</v>
      </c>
      <c r="C6494" s="113">
        <v>2.2000000000000002</v>
      </c>
      <c r="D6494" s="276">
        <f t="shared" si="202"/>
        <v>7.7887974958655795</v>
      </c>
      <c r="L6494" s="114">
        <f>IF(C6494&lt;$G$6,Lähteandmed!$E$45*1.2*1.005*($G$6-O6494),0)</f>
        <v>27.690435359999999</v>
      </c>
      <c r="M6494" s="276" t="str">
        <f>IF(($G$4-Lähteandmed!$H$45*(Kraadpäevad!$G$4-Kraadpäevad!C6494))&gt;Lähteandmed!$I$45,($G$4-Lähteandmed!$H$45*(Kraadpäevad!$G$4-Kraadpäevad!C6494)),Lähteandmed!$I$45)</f>
        <v/>
      </c>
      <c r="N6494" s="114">
        <f>IFERROR(($G$4-M6494)/($G$4-C6494),Lähteandmed!$H$45)</f>
        <v>0</v>
      </c>
      <c r="O6494" s="276">
        <f t="shared" si="203"/>
        <v>2.2000000000000002</v>
      </c>
      <c r="P6494" s="276">
        <f>IF(O6494&lt;($G$6-1),Lähteandmed!$E$45*1.2*1.005*(($G$6-1)-O6494),0)</f>
        <v>25.937876159999998</v>
      </c>
    </row>
    <row r="6495" spans="2:16">
      <c r="B6495" s="113">
        <v>6491</v>
      </c>
      <c r="C6495" s="113">
        <v>4</v>
      </c>
      <c r="D6495" s="276">
        <f t="shared" si="202"/>
        <v>5.9887974958655796</v>
      </c>
      <c r="L6495" s="114">
        <f>IF(C6495&lt;$G$6,Lähteandmed!$E$45*1.2*1.005*($G$6-O6495),0)</f>
        <v>24.535828799999997</v>
      </c>
      <c r="M6495" s="276" t="str">
        <f>IF(($G$4-Lähteandmed!$H$45*(Kraadpäevad!$G$4-Kraadpäevad!C6495))&gt;Lähteandmed!$I$45,($G$4-Lähteandmed!$H$45*(Kraadpäevad!$G$4-Kraadpäevad!C6495)),Lähteandmed!$I$45)</f>
        <v/>
      </c>
      <c r="N6495" s="114">
        <f>IFERROR(($G$4-M6495)/($G$4-C6495),Lähteandmed!$H$45)</f>
        <v>0</v>
      </c>
      <c r="O6495" s="276">
        <f t="shared" si="203"/>
        <v>4</v>
      </c>
      <c r="P6495" s="276">
        <f>IF(O6495&lt;($G$6-1),Lähteandmed!$E$45*1.2*1.005*(($G$6-1)-O6495),0)</f>
        <v>22.783269599999997</v>
      </c>
    </row>
    <row r="6496" spans="2:16">
      <c r="B6496" s="113">
        <v>6492</v>
      </c>
      <c r="C6496" s="113">
        <v>5.7</v>
      </c>
      <c r="D6496" s="276">
        <f t="shared" si="202"/>
        <v>4.2887974958655795</v>
      </c>
      <c r="L6496" s="114">
        <f>IF(C6496&lt;$G$6,Lähteandmed!$E$45*1.2*1.005*($G$6-O6496),0)</f>
        <v>21.556478160000001</v>
      </c>
      <c r="M6496" s="276" t="str">
        <f>IF(($G$4-Lähteandmed!$H$45*(Kraadpäevad!$G$4-Kraadpäevad!C6496))&gt;Lähteandmed!$I$45,($G$4-Lähteandmed!$H$45*(Kraadpäevad!$G$4-Kraadpäevad!C6496)),Lähteandmed!$I$45)</f>
        <v/>
      </c>
      <c r="N6496" s="114">
        <f>IFERROR(($G$4-M6496)/($G$4-C6496),Lähteandmed!$H$45)</f>
        <v>0</v>
      </c>
      <c r="O6496" s="276">
        <f t="shared" si="203"/>
        <v>5.7</v>
      </c>
      <c r="P6496" s="276">
        <f>IF(O6496&lt;($G$6-1),Lähteandmed!$E$45*1.2*1.005*(($G$6-1)-O6496),0)</f>
        <v>19.803918960000001</v>
      </c>
    </row>
    <row r="6497" spans="2:16">
      <c r="B6497" s="113">
        <v>6493</v>
      </c>
      <c r="C6497" s="113">
        <v>6.1</v>
      </c>
      <c r="D6497" s="276">
        <f t="shared" si="202"/>
        <v>3.88879749586558</v>
      </c>
      <c r="L6497" s="114">
        <f>IF(C6497&lt;$G$6,Lähteandmed!$E$45*1.2*1.005*($G$6-O6497),0)</f>
        <v>20.855454479999999</v>
      </c>
      <c r="M6497" s="276" t="str">
        <f>IF(($G$4-Lähteandmed!$H$45*(Kraadpäevad!$G$4-Kraadpäevad!C6497))&gt;Lähteandmed!$I$45,($G$4-Lähteandmed!$H$45*(Kraadpäevad!$G$4-Kraadpäevad!C6497)),Lähteandmed!$I$45)</f>
        <v/>
      </c>
      <c r="N6497" s="114">
        <f>IFERROR(($G$4-M6497)/($G$4-C6497),Lähteandmed!$H$45)</f>
        <v>0</v>
      </c>
      <c r="O6497" s="276">
        <f t="shared" si="203"/>
        <v>6.1</v>
      </c>
      <c r="P6497" s="276">
        <f>IF(O6497&lt;($G$6-1),Lähteandmed!$E$45*1.2*1.005*(($G$6-1)-O6497),0)</f>
        <v>19.102895279999998</v>
      </c>
    </row>
    <row r="6498" spans="2:16">
      <c r="B6498" s="113">
        <v>6494</v>
      </c>
      <c r="C6498" s="113">
        <v>6.5</v>
      </c>
      <c r="D6498" s="276">
        <f t="shared" si="202"/>
        <v>3.4887974958655796</v>
      </c>
      <c r="L6498" s="114">
        <f>IF(C6498&lt;$G$6,Lähteandmed!$E$45*1.2*1.005*($G$6-O6498),0)</f>
        <v>20.1544308</v>
      </c>
      <c r="M6498" s="276" t="str">
        <f>IF(($G$4-Lähteandmed!$H$45*(Kraadpäevad!$G$4-Kraadpäevad!C6498))&gt;Lähteandmed!$I$45,($G$4-Lähteandmed!$H$45*(Kraadpäevad!$G$4-Kraadpäevad!C6498)),Lähteandmed!$I$45)</f>
        <v/>
      </c>
      <c r="N6498" s="114">
        <f>IFERROR(($G$4-M6498)/($G$4-C6498),Lähteandmed!$H$45)</f>
        <v>0</v>
      </c>
      <c r="O6498" s="276">
        <f t="shared" si="203"/>
        <v>6.5</v>
      </c>
      <c r="P6498" s="276">
        <f>IF(O6498&lt;($G$6-1),Lähteandmed!$E$45*1.2*1.005*(($G$6-1)-O6498),0)</f>
        <v>18.4018716</v>
      </c>
    </row>
    <row r="6499" spans="2:16">
      <c r="B6499" s="113">
        <v>6495</v>
      </c>
      <c r="C6499" s="113">
        <v>6.9</v>
      </c>
      <c r="D6499" s="276">
        <f t="shared" si="202"/>
        <v>3.0887974958655793</v>
      </c>
      <c r="L6499" s="114">
        <f>IF(C6499&lt;$G$6,Lähteandmed!$E$45*1.2*1.005*($G$6-O6499),0)</f>
        <v>19.453407119999998</v>
      </c>
      <c r="M6499" s="276" t="str">
        <f>IF(($G$4-Lähteandmed!$H$45*(Kraadpäevad!$G$4-Kraadpäevad!C6499))&gt;Lähteandmed!$I$45,($G$4-Lähteandmed!$H$45*(Kraadpäevad!$G$4-Kraadpäevad!C6499)),Lähteandmed!$I$45)</f>
        <v/>
      </c>
      <c r="N6499" s="114">
        <f>IFERROR(($G$4-M6499)/($G$4-C6499),Lähteandmed!$H$45)</f>
        <v>0</v>
      </c>
      <c r="O6499" s="276">
        <f t="shared" si="203"/>
        <v>6.9</v>
      </c>
      <c r="P6499" s="276">
        <f>IF(O6499&lt;($G$6-1),Lähteandmed!$E$45*1.2*1.005*(($G$6-1)-O6499),0)</f>
        <v>17.700847919999998</v>
      </c>
    </row>
    <row r="6500" spans="2:16">
      <c r="B6500" s="113">
        <v>6496</v>
      </c>
      <c r="C6500" s="113">
        <v>6.9</v>
      </c>
      <c r="D6500" s="276">
        <f t="shared" si="202"/>
        <v>3.0887974958655793</v>
      </c>
      <c r="L6500" s="114">
        <f>IF(C6500&lt;$G$6,Lähteandmed!$E$45*1.2*1.005*($G$6-O6500),0)</f>
        <v>19.453407119999998</v>
      </c>
      <c r="M6500" s="276" t="str">
        <f>IF(($G$4-Lähteandmed!$H$45*(Kraadpäevad!$G$4-Kraadpäevad!C6500))&gt;Lähteandmed!$I$45,($G$4-Lähteandmed!$H$45*(Kraadpäevad!$G$4-Kraadpäevad!C6500)),Lähteandmed!$I$45)</f>
        <v/>
      </c>
      <c r="N6500" s="114">
        <f>IFERROR(($G$4-M6500)/($G$4-C6500),Lähteandmed!$H$45)</f>
        <v>0</v>
      </c>
      <c r="O6500" s="276">
        <f t="shared" si="203"/>
        <v>6.9</v>
      </c>
      <c r="P6500" s="276">
        <f>IF(O6500&lt;($G$6-1),Lähteandmed!$E$45*1.2*1.005*(($G$6-1)-O6500),0)</f>
        <v>17.700847919999998</v>
      </c>
    </row>
    <row r="6501" spans="2:16">
      <c r="B6501" s="113">
        <v>6497</v>
      </c>
      <c r="C6501" s="113">
        <v>6.8</v>
      </c>
      <c r="D6501" s="276">
        <f t="shared" si="202"/>
        <v>3.1887974958655798</v>
      </c>
      <c r="L6501" s="114">
        <f>IF(C6501&lt;$G$6,Lähteandmed!$E$45*1.2*1.005*($G$6-O6501),0)</f>
        <v>19.628663039999996</v>
      </c>
      <c r="M6501" s="276" t="str">
        <f>IF(($G$4-Lähteandmed!$H$45*(Kraadpäevad!$G$4-Kraadpäevad!C6501))&gt;Lähteandmed!$I$45,($G$4-Lähteandmed!$H$45*(Kraadpäevad!$G$4-Kraadpäevad!C6501)),Lähteandmed!$I$45)</f>
        <v/>
      </c>
      <c r="N6501" s="114">
        <f>IFERROR(($G$4-M6501)/($G$4-C6501),Lähteandmed!$H$45)</f>
        <v>0</v>
      </c>
      <c r="O6501" s="276">
        <f t="shared" si="203"/>
        <v>6.8</v>
      </c>
      <c r="P6501" s="276">
        <f>IF(O6501&lt;($G$6-1),Lähteandmed!$E$45*1.2*1.005*(($G$6-1)-O6501),0)</f>
        <v>17.876103839999999</v>
      </c>
    </row>
    <row r="6502" spans="2:16">
      <c r="B6502" s="113">
        <v>6498</v>
      </c>
      <c r="C6502" s="113">
        <v>6.8</v>
      </c>
      <c r="D6502" s="276">
        <f t="shared" si="202"/>
        <v>3.1887974958655798</v>
      </c>
      <c r="L6502" s="114">
        <f>IF(C6502&lt;$G$6,Lähteandmed!$E$45*1.2*1.005*($G$6-O6502),0)</f>
        <v>19.628663039999996</v>
      </c>
      <c r="M6502" s="276" t="str">
        <f>IF(($G$4-Lähteandmed!$H$45*(Kraadpäevad!$G$4-Kraadpäevad!C6502))&gt;Lähteandmed!$I$45,($G$4-Lähteandmed!$H$45*(Kraadpäevad!$G$4-Kraadpäevad!C6502)),Lähteandmed!$I$45)</f>
        <v/>
      </c>
      <c r="N6502" s="114">
        <f>IFERROR(($G$4-M6502)/($G$4-C6502),Lähteandmed!$H$45)</f>
        <v>0</v>
      </c>
      <c r="O6502" s="276">
        <f t="shared" si="203"/>
        <v>6.8</v>
      </c>
      <c r="P6502" s="276">
        <f>IF(O6502&lt;($G$6-1),Lähteandmed!$E$45*1.2*1.005*(($G$6-1)-O6502),0)</f>
        <v>17.876103839999999</v>
      </c>
    </row>
    <row r="6503" spans="2:16">
      <c r="B6503" s="113">
        <v>6499</v>
      </c>
      <c r="C6503" s="113">
        <v>6.7</v>
      </c>
      <c r="D6503" s="276">
        <f t="shared" si="202"/>
        <v>3.2887974958655795</v>
      </c>
      <c r="L6503" s="114">
        <f>IF(C6503&lt;$G$6,Lähteandmed!$E$45*1.2*1.005*($G$6-O6503),0)</f>
        <v>19.803918960000001</v>
      </c>
      <c r="M6503" s="276" t="str">
        <f>IF(($G$4-Lähteandmed!$H$45*(Kraadpäevad!$G$4-Kraadpäevad!C6503))&gt;Lähteandmed!$I$45,($G$4-Lähteandmed!$H$45*(Kraadpäevad!$G$4-Kraadpäevad!C6503)),Lähteandmed!$I$45)</f>
        <v/>
      </c>
      <c r="N6503" s="114">
        <f>IFERROR(($G$4-M6503)/($G$4-C6503),Lähteandmed!$H$45)</f>
        <v>0</v>
      </c>
      <c r="O6503" s="276">
        <f t="shared" si="203"/>
        <v>6.7</v>
      </c>
      <c r="P6503" s="276">
        <f>IF(O6503&lt;($G$6-1),Lähteandmed!$E$45*1.2*1.005*(($G$6-1)-O6503),0)</f>
        <v>18.05135976</v>
      </c>
    </row>
    <row r="6504" spans="2:16">
      <c r="B6504" s="113">
        <v>6500</v>
      </c>
      <c r="C6504" s="113">
        <v>6.6</v>
      </c>
      <c r="D6504" s="276">
        <f t="shared" si="202"/>
        <v>3.38879749586558</v>
      </c>
      <c r="L6504" s="114">
        <f>IF(C6504&lt;$G$6,Lähteandmed!$E$45*1.2*1.005*($G$6-O6504),0)</f>
        <v>19.979174879999999</v>
      </c>
      <c r="M6504" s="276" t="str">
        <f>IF(($G$4-Lähteandmed!$H$45*(Kraadpäevad!$G$4-Kraadpäevad!C6504))&gt;Lähteandmed!$I$45,($G$4-Lähteandmed!$H$45*(Kraadpäevad!$G$4-Kraadpäevad!C6504)),Lähteandmed!$I$45)</f>
        <v/>
      </c>
      <c r="N6504" s="114">
        <f>IFERROR(($G$4-M6504)/($G$4-C6504),Lähteandmed!$H$45)</f>
        <v>0</v>
      </c>
      <c r="O6504" s="276">
        <f t="shared" si="203"/>
        <v>6.6</v>
      </c>
      <c r="P6504" s="276">
        <f>IF(O6504&lt;($G$6-1),Lähteandmed!$E$45*1.2*1.005*(($G$6-1)-O6504),0)</f>
        <v>18.226615679999998</v>
      </c>
    </row>
    <row r="6505" spans="2:16">
      <c r="B6505" s="113">
        <v>6501</v>
      </c>
      <c r="C6505" s="113">
        <v>6.5</v>
      </c>
      <c r="D6505" s="276">
        <f t="shared" si="202"/>
        <v>3.4887974958655796</v>
      </c>
      <c r="L6505" s="114">
        <f>IF(C6505&lt;$G$6,Lähteandmed!$E$45*1.2*1.005*($G$6-O6505),0)</f>
        <v>20.1544308</v>
      </c>
      <c r="M6505" s="276" t="str">
        <f>IF(($G$4-Lähteandmed!$H$45*(Kraadpäevad!$G$4-Kraadpäevad!C6505))&gt;Lähteandmed!$I$45,($G$4-Lähteandmed!$H$45*(Kraadpäevad!$G$4-Kraadpäevad!C6505)),Lähteandmed!$I$45)</f>
        <v/>
      </c>
      <c r="N6505" s="114">
        <f>IFERROR(($G$4-M6505)/($G$4-C6505),Lähteandmed!$H$45)</f>
        <v>0</v>
      </c>
      <c r="O6505" s="276">
        <f t="shared" si="203"/>
        <v>6.5</v>
      </c>
      <c r="P6505" s="276">
        <f>IF(O6505&lt;($G$6-1),Lähteandmed!$E$45*1.2*1.005*(($G$6-1)-O6505),0)</f>
        <v>18.4018716</v>
      </c>
    </row>
    <row r="6506" spans="2:16">
      <c r="B6506" s="113">
        <v>6502</v>
      </c>
      <c r="C6506" s="113">
        <v>6.6</v>
      </c>
      <c r="D6506" s="276">
        <f t="shared" si="202"/>
        <v>3.38879749586558</v>
      </c>
      <c r="L6506" s="114">
        <f>IF(C6506&lt;$G$6,Lähteandmed!$E$45*1.2*1.005*($G$6-O6506),0)</f>
        <v>19.979174879999999</v>
      </c>
      <c r="M6506" s="276" t="str">
        <f>IF(($G$4-Lähteandmed!$H$45*(Kraadpäevad!$G$4-Kraadpäevad!C6506))&gt;Lähteandmed!$I$45,($G$4-Lähteandmed!$H$45*(Kraadpäevad!$G$4-Kraadpäevad!C6506)),Lähteandmed!$I$45)</f>
        <v/>
      </c>
      <c r="N6506" s="114">
        <f>IFERROR(($G$4-M6506)/($G$4-C6506),Lähteandmed!$H$45)</f>
        <v>0</v>
      </c>
      <c r="O6506" s="276">
        <f t="shared" si="203"/>
        <v>6.6</v>
      </c>
      <c r="P6506" s="276">
        <f>IF(O6506&lt;($G$6-1),Lähteandmed!$E$45*1.2*1.005*(($G$6-1)-O6506),0)</f>
        <v>18.226615679999998</v>
      </c>
    </row>
    <row r="6507" spans="2:16">
      <c r="B6507" s="113">
        <v>6503</v>
      </c>
      <c r="C6507" s="113">
        <v>6.7</v>
      </c>
      <c r="D6507" s="276">
        <f t="shared" si="202"/>
        <v>3.2887974958655795</v>
      </c>
      <c r="L6507" s="114">
        <f>IF(C6507&lt;$G$6,Lähteandmed!$E$45*1.2*1.005*($G$6-O6507),0)</f>
        <v>19.803918960000001</v>
      </c>
      <c r="M6507" s="276" t="str">
        <f>IF(($G$4-Lähteandmed!$H$45*(Kraadpäevad!$G$4-Kraadpäevad!C6507))&gt;Lähteandmed!$I$45,($G$4-Lähteandmed!$H$45*(Kraadpäevad!$G$4-Kraadpäevad!C6507)),Lähteandmed!$I$45)</f>
        <v/>
      </c>
      <c r="N6507" s="114">
        <f>IFERROR(($G$4-M6507)/($G$4-C6507),Lähteandmed!$H$45)</f>
        <v>0</v>
      </c>
      <c r="O6507" s="276">
        <f t="shared" si="203"/>
        <v>6.7</v>
      </c>
      <c r="P6507" s="276">
        <f>IF(O6507&lt;($G$6-1),Lähteandmed!$E$45*1.2*1.005*(($G$6-1)-O6507),0)</f>
        <v>18.05135976</v>
      </c>
    </row>
    <row r="6508" spans="2:16">
      <c r="B6508" s="113">
        <v>6504</v>
      </c>
      <c r="C6508" s="113">
        <v>6.8</v>
      </c>
      <c r="D6508" s="276">
        <f t="shared" si="202"/>
        <v>3.1887974958655798</v>
      </c>
      <c r="L6508" s="114">
        <f>IF(C6508&lt;$G$6,Lähteandmed!$E$45*1.2*1.005*($G$6-O6508),0)</f>
        <v>19.628663039999996</v>
      </c>
      <c r="M6508" s="276" t="str">
        <f>IF(($G$4-Lähteandmed!$H$45*(Kraadpäevad!$G$4-Kraadpäevad!C6508))&gt;Lähteandmed!$I$45,($G$4-Lähteandmed!$H$45*(Kraadpäevad!$G$4-Kraadpäevad!C6508)),Lähteandmed!$I$45)</f>
        <v/>
      </c>
      <c r="N6508" s="114">
        <f>IFERROR(($G$4-M6508)/($G$4-C6508),Lähteandmed!$H$45)</f>
        <v>0</v>
      </c>
      <c r="O6508" s="276">
        <f t="shared" si="203"/>
        <v>6.8</v>
      </c>
      <c r="P6508" s="276">
        <f>IF(O6508&lt;($G$6-1),Lähteandmed!$E$45*1.2*1.005*(($G$6-1)-O6508),0)</f>
        <v>17.876103839999999</v>
      </c>
    </row>
    <row r="6509" spans="2:16">
      <c r="B6509" s="113">
        <v>6505</v>
      </c>
      <c r="C6509" s="113">
        <v>6.4</v>
      </c>
      <c r="D6509" s="276">
        <f t="shared" si="202"/>
        <v>3.5887974958655793</v>
      </c>
      <c r="L6509" s="114">
        <f>IF(C6509&lt;$G$6,Lähteandmed!$E$45*1.2*1.005*($G$6-O6509),0)</f>
        <v>20.329686719999998</v>
      </c>
      <c r="M6509" s="276" t="str">
        <f>IF(($G$4-Lähteandmed!$H$45*(Kraadpäevad!$G$4-Kraadpäevad!C6509))&gt;Lähteandmed!$I$45,($G$4-Lähteandmed!$H$45*(Kraadpäevad!$G$4-Kraadpäevad!C6509)),Lähteandmed!$I$45)</f>
        <v/>
      </c>
      <c r="N6509" s="114">
        <f>IFERROR(($G$4-M6509)/($G$4-C6509),Lähteandmed!$H$45)</f>
        <v>0</v>
      </c>
      <c r="O6509" s="276">
        <f t="shared" si="203"/>
        <v>6.4</v>
      </c>
      <c r="P6509" s="276">
        <f>IF(O6509&lt;($G$6-1),Lähteandmed!$E$45*1.2*1.005*(($G$6-1)-O6509),0)</f>
        <v>18.577127519999998</v>
      </c>
    </row>
    <row r="6510" spans="2:16">
      <c r="B6510" s="113">
        <v>6506</v>
      </c>
      <c r="C6510" s="113">
        <v>5.9</v>
      </c>
      <c r="D6510" s="276">
        <f t="shared" si="202"/>
        <v>4.0887974958655793</v>
      </c>
      <c r="L6510" s="114">
        <f>IF(C6510&lt;$G$6,Lähteandmed!$E$45*1.2*1.005*($G$6-O6510),0)</f>
        <v>21.205966319999998</v>
      </c>
      <c r="M6510" s="276" t="str">
        <f>IF(($G$4-Lähteandmed!$H$45*(Kraadpäevad!$G$4-Kraadpäevad!C6510))&gt;Lähteandmed!$I$45,($G$4-Lähteandmed!$H$45*(Kraadpäevad!$G$4-Kraadpäevad!C6510)),Lähteandmed!$I$45)</f>
        <v/>
      </c>
      <c r="N6510" s="114">
        <f>IFERROR(($G$4-M6510)/($G$4-C6510),Lähteandmed!$H$45)</f>
        <v>0</v>
      </c>
      <c r="O6510" s="276">
        <f t="shared" si="203"/>
        <v>5.9</v>
      </c>
      <c r="P6510" s="276">
        <f>IF(O6510&lt;($G$6-1),Lähteandmed!$E$45*1.2*1.005*(($G$6-1)-O6510),0)</f>
        <v>19.453407119999998</v>
      </c>
    </row>
    <row r="6511" spans="2:16">
      <c r="B6511" s="113">
        <v>6507</v>
      </c>
      <c r="C6511" s="113">
        <v>5.5</v>
      </c>
      <c r="D6511" s="276">
        <f t="shared" si="202"/>
        <v>4.4887974958655796</v>
      </c>
      <c r="L6511" s="114">
        <f>IF(C6511&lt;$G$6,Lähteandmed!$E$45*1.2*1.005*($G$6-O6511),0)</f>
        <v>21.906989999999997</v>
      </c>
      <c r="M6511" s="276" t="str">
        <f>IF(($G$4-Lähteandmed!$H$45*(Kraadpäevad!$G$4-Kraadpäevad!C6511))&gt;Lähteandmed!$I$45,($G$4-Lähteandmed!$H$45*(Kraadpäevad!$G$4-Kraadpäevad!C6511)),Lähteandmed!$I$45)</f>
        <v/>
      </c>
      <c r="N6511" s="114">
        <f>IFERROR(($G$4-M6511)/($G$4-C6511),Lähteandmed!$H$45)</f>
        <v>0</v>
      </c>
      <c r="O6511" s="276">
        <f t="shared" si="203"/>
        <v>5.5</v>
      </c>
      <c r="P6511" s="276">
        <f>IF(O6511&lt;($G$6-1),Lähteandmed!$E$45*1.2*1.005*(($G$6-1)-O6511),0)</f>
        <v>20.1544308</v>
      </c>
    </row>
    <row r="6512" spans="2:16">
      <c r="B6512" s="113">
        <v>6508</v>
      </c>
      <c r="C6512" s="113">
        <v>5.4</v>
      </c>
      <c r="D6512" s="276">
        <f t="shared" si="202"/>
        <v>4.5887974958655793</v>
      </c>
      <c r="L6512" s="114">
        <f>IF(C6512&lt;$G$6,Lähteandmed!$E$45*1.2*1.005*($G$6-O6512),0)</f>
        <v>22.082245919999998</v>
      </c>
      <c r="M6512" s="276" t="str">
        <f>IF(($G$4-Lähteandmed!$H$45*(Kraadpäevad!$G$4-Kraadpäevad!C6512))&gt;Lähteandmed!$I$45,($G$4-Lähteandmed!$H$45*(Kraadpäevad!$G$4-Kraadpäevad!C6512)),Lähteandmed!$I$45)</f>
        <v/>
      </c>
      <c r="N6512" s="114">
        <f>IFERROR(($G$4-M6512)/($G$4-C6512),Lähteandmed!$H$45)</f>
        <v>0</v>
      </c>
      <c r="O6512" s="276">
        <f t="shared" si="203"/>
        <v>5.4</v>
      </c>
      <c r="P6512" s="276">
        <f>IF(O6512&lt;($G$6-1),Lähteandmed!$E$45*1.2*1.005*(($G$6-1)-O6512),0)</f>
        <v>20.329686719999998</v>
      </c>
    </row>
    <row r="6513" spans="2:16">
      <c r="B6513" s="113">
        <v>6509</v>
      </c>
      <c r="C6513" s="113">
        <v>5.4</v>
      </c>
      <c r="D6513" s="276">
        <f t="shared" si="202"/>
        <v>4.5887974958655793</v>
      </c>
      <c r="L6513" s="114">
        <f>IF(C6513&lt;$G$6,Lähteandmed!$E$45*1.2*1.005*($G$6-O6513),0)</f>
        <v>22.082245919999998</v>
      </c>
      <c r="M6513" s="276" t="str">
        <f>IF(($G$4-Lähteandmed!$H$45*(Kraadpäevad!$G$4-Kraadpäevad!C6513))&gt;Lähteandmed!$I$45,($G$4-Lähteandmed!$H$45*(Kraadpäevad!$G$4-Kraadpäevad!C6513)),Lähteandmed!$I$45)</f>
        <v/>
      </c>
      <c r="N6513" s="114">
        <f>IFERROR(($G$4-M6513)/($G$4-C6513),Lähteandmed!$H$45)</f>
        <v>0</v>
      </c>
      <c r="O6513" s="276">
        <f t="shared" si="203"/>
        <v>5.4</v>
      </c>
      <c r="P6513" s="276">
        <f>IF(O6513&lt;($G$6-1),Lähteandmed!$E$45*1.2*1.005*(($G$6-1)-O6513),0)</f>
        <v>20.329686719999998</v>
      </c>
    </row>
    <row r="6514" spans="2:16">
      <c r="B6514" s="113">
        <v>6510</v>
      </c>
      <c r="C6514" s="113">
        <v>5.3</v>
      </c>
      <c r="D6514" s="276">
        <f t="shared" si="202"/>
        <v>4.6887974958655798</v>
      </c>
      <c r="L6514" s="114">
        <f>IF(C6514&lt;$G$6,Lähteandmed!$E$45*1.2*1.005*($G$6-O6514),0)</f>
        <v>22.257501839999996</v>
      </c>
      <c r="M6514" s="276" t="str">
        <f>IF(($G$4-Lähteandmed!$H$45*(Kraadpäevad!$G$4-Kraadpäevad!C6514))&gt;Lähteandmed!$I$45,($G$4-Lähteandmed!$H$45*(Kraadpäevad!$G$4-Kraadpäevad!C6514)),Lähteandmed!$I$45)</f>
        <v/>
      </c>
      <c r="N6514" s="114">
        <f>IFERROR(($G$4-M6514)/($G$4-C6514),Lähteandmed!$H$45)</f>
        <v>0</v>
      </c>
      <c r="O6514" s="276">
        <f t="shared" si="203"/>
        <v>5.3</v>
      </c>
      <c r="P6514" s="276">
        <f>IF(O6514&lt;($G$6-1),Lähteandmed!$E$45*1.2*1.005*(($G$6-1)-O6514),0)</f>
        <v>20.504942639999996</v>
      </c>
    </row>
    <row r="6515" spans="2:16">
      <c r="B6515" s="113">
        <v>6511</v>
      </c>
      <c r="C6515" s="113">
        <v>5.3</v>
      </c>
      <c r="D6515" s="276">
        <f t="shared" si="202"/>
        <v>4.6887974958655798</v>
      </c>
      <c r="L6515" s="114">
        <f>IF(C6515&lt;$G$6,Lähteandmed!$E$45*1.2*1.005*($G$6-O6515),0)</f>
        <v>22.257501839999996</v>
      </c>
      <c r="M6515" s="276" t="str">
        <f>IF(($G$4-Lähteandmed!$H$45*(Kraadpäevad!$G$4-Kraadpäevad!C6515))&gt;Lähteandmed!$I$45,($G$4-Lähteandmed!$H$45*(Kraadpäevad!$G$4-Kraadpäevad!C6515)),Lähteandmed!$I$45)</f>
        <v/>
      </c>
      <c r="N6515" s="114">
        <f>IFERROR(($G$4-M6515)/($G$4-C6515),Lähteandmed!$H$45)</f>
        <v>0</v>
      </c>
      <c r="O6515" s="276">
        <f t="shared" si="203"/>
        <v>5.3</v>
      </c>
      <c r="P6515" s="276">
        <f>IF(O6515&lt;($G$6-1),Lähteandmed!$E$45*1.2*1.005*(($G$6-1)-O6515),0)</f>
        <v>20.504942639999996</v>
      </c>
    </row>
    <row r="6516" spans="2:16">
      <c r="B6516" s="113">
        <v>6512</v>
      </c>
      <c r="C6516" s="113">
        <v>5.2</v>
      </c>
      <c r="D6516" s="276">
        <f t="shared" si="202"/>
        <v>4.7887974958655795</v>
      </c>
      <c r="L6516" s="114">
        <f>IF(C6516&lt;$G$6,Lähteandmed!$E$45*1.2*1.005*($G$6-O6516),0)</f>
        <v>22.432757760000001</v>
      </c>
      <c r="M6516" s="276" t="str">
        <f>IF(($G$4-Lähteandmed!$H$45*(Kraadpäevad!$G$4-Kraadpäevad!C6516))&gt;Lähteandmed!$I$45,($G$4-Lähteandmed!$H$45*(Kraadpäevad!$G$4-Kraadpäevad!C6516)),Lähteandmed!$I$45)</f>
        <v/>
      </c>
      <c r="N6516" s="114">
        <f>IFERROR(($G$4-M6516)/($G$4-C6516),Lähteandmed!$H$45)</f>
        <v>0</v>
      </c>
      <c r="O6516" s="276">
        <f t="shared" si="203"/>
        <v>5.2</v>
      </c>
      <c r="P6516" s="276">
        <f>IF(O6516&lt;($G$6-1),Lähteandmed!$E$45*1.2*1.005*(($G$6-1)-O6516),0)</f>
        <v>20.680198560000001</v>
      </c>
    </row>
    <row r="6517" spans="2:16">
      <c r="B6517" s="113">
        <v>6513</v>
      </c>
      <c r="C6517" s="113">
        <v>5.2</v>
      </c>
      <c r="D6517" s="276">
        <f t="shared" si="202"/>
        <v>4.7887974958655795</v>
      </c>
      <c r="L6517" s="114">
        <f>IF(C6517&lt;$G$6,Lähteandmed!$E$45*1.2*1.005*($G$6-O6517),0)</f>
        <v>22.432757760000001</v>
      </c>
      <c r="M6517" s="276" t="str">
        <f>IF(($G$4-Lähteandmed!$H$45*(Kraadpäevad!$G$4-Kraadpäevad!C6517))&gt;Lähteandmed!$I$45,($G$4-Lähteandmed!$H$45*(Kraadpäevad!$G$4-Kraadpäevad!C6517)),Lähteandmed!$I$45)</f>
        <v/>
      </c>
      <c r="N6517" s="114">
        <f>IFERROR(($G$4-M6517)/($G$4-C6517),Lähteandmed!$H$45)</f>
        <v>0</v>
      </c>
      <c r="O6517" s="276">
        <f t="shared" si="203"/>
        <v>5.2</v>
      </c>
      <c r="P6517" s="276">
        <f>IF(O6517&lt;($G$6-1),Lähteandmed!$E$45*1.2*1.005*(($G$6-1)-O6517),0)</f>
        <v>20.680198560000001</v>
      </c>
    </row>
    <row r="6518" spans="2:16">
      <c r="B6518" s="113">
        <v>6514</v>
      </c>
      <c r="C6518" s="113">
        <v>5.8</v>
      </c>
      <c r="D6518" s="276">
        <f t="shared" si="202"/>
        <v>4.1887974958655798</v>
      </c>
      <c r="L6518" s="114">
        <f>IF(C6518&lt;$G$6,Lähteandmed!$E$45*1.2*1.005*($G$6-O6518),0)</f>
        <v>21.381222239999996</v>
      </c>
      <c r="M6518" s="276" t="str">
        <f>IF(($G$4-Lähteandmed!$H$45*(Kraadpäevad!$G$4-Kraadpäevad!C6518))&gt;Lähteandmed!$I$45,($G$4-Lähteandmed!$H$45*(Kraadpäevad!$G$4-Kraadpäevad!C6518)),Lähteandmed!$I$45)</f>
        <v/>
      </c>
      <c r="N6518" s="114">
        <f>IFERROR(($G$4-M6518)/($G$4-C6518),Lähteandmed!$H$45)</f>
        <v>0</v>
      </c>
      <c r="O6518" s="276">
        <f t="shared" si="203"/>
        <v>5.8</v>
      </c>
      <c r="P6518" s="276">
        <f>IF(O6518&lt;($G$6-1),Lähteandmed!$E$45*1.2*1.005*(($G$6-1)-O6518),0)</f>
        <v>19.628663039999996</v>
      </c>
    </row>
    <row r="6519" spans="2:16">
      <c r="B6519" s="113">
        <v>6515</v>
      </c>
      <c r="C6519" s="113">
        <v>6.4</v>
      </c>
      <c r="D6519" s="276">
        <f t="shared" si="202"/>
        <v>3.5887974958655793</v>
      </c>
      <c r="L6519" s="114">
        <f>IF(C6519&lt;$G$6,Lähteandmed!$E$45*1.2*1.005*($G$6-O6519),0)</f>
        <v>20.329686719999998</v>
      </c>
      <c r="M6519" s="276" t="str">
        <f>IF(($G$4-Lähteandmed!$H$45*(Kraadpäevad!$G$4-Kraadpäevad!C6519))&gt;Lähteandmed!$I$45,($G$4-Lähteandmed!$H$45*(Kraadpäevad!$G$4-Kraadpäevad!C6519)),Lähteandmed!$I$45)</f>
        <v/>
      </c>
      <c r="N6519" s="114">
        <f>IFERROR(($G$4-M6519)/($G$4-C6519),Lähteandmed!$H$45)</f>
        <v>0</v>
      </c>
      <c r="O6519" s="276">
        <f t="shared" si="203"/>
        <v>6.4</v>
      </c>
      <c r="P6519" s="276">
        <f>IF(O6519&lt;($G$6-1),Lähteandmed!$E$45*1.2*1.005*(($G$6-1)-O6519),0)</f>
        <v>18.577127519999998</v>
      </c>
    </row>
    <row r="6520" spans="2:16">
      <c r="B6520" s="113">
        <v>6516</v>
      </c>
      <c r="C6520" s="113">
        <v>7</v>
      </c>
      <c r="D6520" s="276">
        <f t="shared" si="202"/>
        <v>2.9887974958655796</v>
      </c>
      <c r="L6520" s="114">
        <f>IF(C6520&lt;$G$6,Lähteandmed!$E$45*1.2*1.005*($G$6-O6520),0)</f>
        <v>19.2781512</v>
      </c>
      <c r="M6520" s="276" t="str">
        <f>IF(($G$4-Lähteandmed!$H$45*(Kraadpäevad!$G$4-Kraadpäevad!C6520))&gt;Lähteandmed!$I$45,($G$4-Lähteandmed!$H$45*(Kraadpäevad!$G$4-Kraadpäevad!C6520)),Lähteandmed!$I$45)</f>
        <v/>
      </c>
      <c r="N6520" s="114">
        <f>IFERROR(($G$4-M6520)/($G$4-C6520),Lähteandmed!$H$45)</f>
        <v>0</v>
      </c>
      <c r="O6520" s="276">
        <f t="shared" si="203"/>
        <v>7</v>
      </c>
      <c r="P6520" s="276">
        <f>IF(O6520&lt;($G$6-1),Lähteandmed!$E$45*1.2*1.005*(($G$6-1)-O6520),0)</f>
        <v>17.525592</v>
      </c>
    </row>
    <row r="6521" spans="2:16">
      <c r="B6521" s="113">
        <v>6517</v>
      </c>
      <c r="C6521" s="113">
        <v>7.4</v>
      </c>
      <c r="D6521" s="276">
        <f t="shared" si="202"/>
        <v>2.5887974958655793</v>
      </c>
      <c r="L6521" s="114">
        <f>IF(C6521&lt;$G$6,Lähteandmed!$E$45*1.2*1.005*($G$6-O6521),0)</f>
        <v>18.577127519999998</v>
      </c>
      <c r="M6521" s="276" t="str">
        <f>IF(($G$4-Lähteandmed!$H$45*(Kraadpäevad!$G$4-Kraadpäevad!C6521))&gt;Lähteandmed!$I$45,($G$4-Lähteandmed!$H$45*(Kraadpäevad!$G$4-Kraadpäevad!C6521)),Lähteandmed!$I$45)</f>
        <v/>
      </c>
      <c r="N6521" s="114">
        <f>IFERROR(($G$4-M6521)/($G$4-C6521),Lähteandmed!$H$45)</f>
        <v>0</v>
      </c>
      <c r="O6521" s="276">
        <f t="shared" si="203"/>
        <v>7.4</v>
      </c>
      <c r="P6521" s="276">
        <f>IF(O6521&lt;($G$6-1),Lähteandmed!$E$45*1.2*1.005*(($G$6-1)-O6521),0)</f>
        <v>16.824568319999997</v>
      </c>
    </row>
    <row r="6522" spans="2:16">
      <c r="B6522" s="113">
        <v>6518</v>
      </c>
      <c r="C6522" s="113">
        <v>7.9</v>
      </c>
      <c r="D6522" s="276">
        <f t="shared" si="202"/>
        <v>2.0887974958655793</v>
      </c>
      <c r="L6522" s="114">
        <f>IF(C6522&lt;$G$6,Lähteandmed!$E$45*1.2*1.005*($G$6-O6522),0)</f>
        <v>17.700847919999998</v>
      </c>
      <c r="M6522" s="276" t="str">
        <f>IF(($G$4-Lähteandmed!$H$45*(Kraadpäevad!$G$4-Kraadpäevad!C6522))&gt;Lähteandmed!$I$45,($G$4-Lähteandmed!$H$45*(Kraadpäevad!$G$4-Kraadpäevad!C6522)),Lähteandmed!$I$45)</f>
        <v/>
      </c>
      <c r="N6522" s="114">
        <f>IFERROR(($G$4-M6522)/($G$4-C6522),Lähteandmed!$H$45)</f>
        <v>0</v>
      </c>
      <c r="O6522" s="276">
        <f t="shared" si="203"/>
        <v>7.9</v>
      </c>
      <c r="P6522" s="276">
        <f>IF(O6522&lt;($G$6-1),Lähteandmed!$E$45*1.2*1.005*(($G$6-1)-O6522),0)</f>
        <v>15.948288719999999</v>
      </c>
    </row>
    <row r="6523" spans="2:16">
      <c r="B6523" s="113">
        <v>6519</v>
      </c>
      <c r="C6523" s="113">
        <v>8.3000000000000007</v>
      </c>
      <c r="D6523" s="276">
        <f t="shared" si="202"/>
        <v>1.6887974958655789</v>
      </c>
      <c r="L6523" s="114">
        <f>IF(C6523&lt;$G$6,Lähteandmed!$E$45*1.2*1.005*($G$6-O6523),0)</f>
        <v>16.999824239999999</v>
      </c>
      <c r="M6523" s="276" t="str">
        <f>IF(($G$4-Lähteandmed!$H$45*(Kraadpäevad!$G$4-Kraadpäevad!C6523))&gt;Lähteandmed!$I$45,($G$4-Lähteandmed!$H$45*(Kraadpäevad!$G$4-Kraadpäevad!C6523)),Lähteandmed!$I$45)</f>
        <v/>
      </c>
      <c r="N6523" s="114">
        <f>IFERROR(($G$4-M6523)/($G$4-C6523),Lähteandmed!$H$45)</f>
        <v>0</v>
      </c>
      <c r="O6523" s="276">
        <f t="shared" si="203"/>
        <v>8.3000000000000007</v>
      </c>
      <c r="P6523" s="276">
        <f>IF(O6523&lt;($G$6-1),Lähteandmed!$E$45*1.2*1.005*(($G$6-1)-O6523),0)</f>
        <v>15.247265039999998</v>
      </c>
    </row>
    <row r="6524" spans="2:16">
      <c r="B6524" s="113">
        <v>6520</v>
      </c>
      <c r="C6524" s="113">
        <v>8.3000000000000007</v>
      </c>
      <c r="D6524" s="276">
        <f t="shared" si="202"/>
        <v>1.6887974958655789</v>
      </c>
      <c r="L6524" s="114">
        <f>IF(C6524&lt;$G$6,Lähteandmed!$E$45*1.2*1.005*($G$6-O6524),0)</f>
        <v>16.999824239999999</v>
      </c>
      <c r="M6524" s="276" t="str">
        <f>IF(($G$4-Lähteandmed!$H$45*(Kraadpäevad!$G$4-Kraadpäevad!C6524))&gt;Lähteandmed!$I$45,($G$4-Lähteandmed!$H$45*(Kraadpäevad!$G$4-Kraadpäevad!C6524)),Lähteandmed!$I$45)</f>
        <v/>
      </c>
      <c r="N6524" s="114">
        <f>IFERROR(($G$4-M6524)/($G$4-C6524),Lähteandmed!$H$45)</f>
        <v>0</v>
      </c>
      <c r="O6524" s="276">
        <f t="shared" si="203"/>
        <v>8.3000000000000007</v>
      </c>
      <c r="P6524" s="276">
        <f>IF(O6524&lt;($G$6-1),Lähteandmed!$E$45*1.2*1.005*(($G$6-1)-O6524),0)</f>
        <v>15.247265039999998</v>
      </c>
    </row>
    <row r="6525" spans="2:16">
      <c r="B6525" s="113">
        <v>6521</v>
      </c>
      <c r="C6525" s="113">
        <v>8.1999999999999993</v>
      </c>
      <c r="D6525" s="276">
        <f t="shared" si="202"/>
        <v>1.7887974958655803</v>
      </c>
      <c r="L6525" s="114">
        <f>IF(C6525&lt;$G$6,Lähteandmed!$E$45*1.2*1.005*($G$6-O6525),0)</f>
        <v>17.17508016</v>
      </c>
      <c r="M6525" s="276" t="str">
        <f>IF(($G$4-Lähteandmed!$H$45*(Kraadpäevad!$G$4-Kraadpäevad!C6525))&gt;Lähteandmed!$I$45,($G$4-Lähteandmed!$H$45*(Kraadpäevad!$G$4-Kraadpäevad!C6525)),Lähteandmed!$I$45)</f>
        <v/>
      </c>
      <c r="N6525" s="114">
        <f>IFERROR(($G$4-M6525)/($G$4-C6525),Lähteandmed!$H$45)</f>
        <v>0</v>
      </c>
      <c r="O6525" s="276">
        <f t="shared" si="203"/>
        <v>8.1999999999999993</v>
      </c>
      <c r="P6525" s="276">
        <f>IF(O6525&lt;($G$6-1),Lähteandmed!$E$45*1.2*1.005*(($G$6-1)-O6525),0)</f>
        <v>15.42252096</v>
      </c>
    </row>
    <row r="6526" spans="2:16">
      <c r="B6526" s="113">
        <v>6522</v>
      </c>
      <c r="C6526" s="113">
        <v>8.1999999999999993</v>
      </c>
      <c r="D6526" s="276">
        <f t="shared" si="202"/>
        <v>1.7887974958655803</v>
      </c>
      <c r="L6526" s="114">
        <f>IF(C6526&lt;$G$6,Lähteandmed!$E$45*1.2*1.005*($G$6-O6526),0)</f>
        <v>17.17508016</v>
      </c>
      <c r="M6526" s="276" t="str">
        <f>IF(($G$4-Lähteandmed!$H$45*(Kraadpäevad!$G$4-Kraadpäevad!C6526))&gt;Lähteandmed!$I$45,($G$4-Lähteandmed!$H$45*(Kraadpäevad!$G$4-Kraadpäevad!C6526)),Lähteandmed!$I$45)</f>
        <v/>
      </c>
      <c r="N6526" s="114">
        <f>IFERROR(($G$4-M6526)/($G$4-C6526),Lähteandmed!$H$45)</f>
        <v>0</v>
      </c>
      <c r="O6526" s="276">
        <f t="shared" si="203"/>
        <v>8.1999999999999993</v>
      </c>
      <c r="P6526" s="276">
        <f>IF(O6526&lt;($G$6-1),Lähteandmed!$E$45*1.2*1.005*(($G$6-1)-O6526),0)</f>
        <v>15.42252096</v>
      </c>
    </row>
    <row r="6527" spans="2:16">
      <c r="B6527" s="113">
        <v>6523</v>
      </c>
      <c r="C6527" s="113">
        <v>8.1</v>
      </c>
      <c r="D6527" s="276">
        <f t="shared" si="202"/>
        <v>1.88879749586558</v>
      </c>
      <c r="L6527" s="114">
        <f>IF(C6527&lt;$G$6,Lähteandmed!$E$45*1.2*1.005*($G$6-O6527),0)</f>
        <v>17.350336079999998</v>
      </c>
      <c r="M6527" s="276" t="str">
        <f>IF(($G$4-Lähteandmed!$H$45*(Kraadpäevad!$G$4-Kraadpäevad!C6527))&gt;Lähteandmed!$I$45,($G$4-Lähteandmed!$H$45*(Kraadpäevad!$G$4-Kraadpäevad!C6527)),Lähteandmed!$I$45)</f>
        <v/>
      </c>
      <c r="N6527" s="114">
        <f>IFERROR(($G$4-M6527)/($G$4-C6527),Lähteandmed!$H$45)</f>
        <v>0</v>
      </c>
      <c r="O6527" s="276">
        <f t="shared" si="203"/>
        <v>8.1</v>
      </c>
      <c r="P6527" s="276">
        <f>IF(O6527&lt;($G$6-1),Lähteandmed!$E$45*1.2*1.005*(($G$6-1)-O6527),0)</f>
        <v>15.59777688</v>
      </c>
    </row>
    <row r="6528" spans="2:16">
      <c r="B6528" s="113">
        <v>6524</v>
      </c>
      <c r="C6528" s="113">
        <v>7.9</v>
      </c>
      <c r="D6528" s="276">
        <f t="shared" si="202"/>
        <v>2.0887974958655793</v>
      </c>
      <c r="L6528" s="114">
        <f>IF(C6528&lt;$G$6,Lähteandmed!$E$45*1.2*1.005*($G$6-O6528),0)</f>
        <v>17.700847919999998</v>
      </c>
      <c r="M6528" s="276" t="str">
        <f>IF(($G$4-Lähteandmed!$H$45*(Kraadpäevad!$G$4-Kraadpäevad!C6528))&gt;Lähteandmed!$I$45,($G$4-Lähteandmed!$H$45*(Kraadpäevad!$G$4-Kraadpäevad!C6528)),Lähteandmed!$I$45)</f>
        <v/>
      </c>
      <c r="N6528" s="114">
        <f>IFERROR(($G$4-M6528)/($G$4-C6528),Lähteandmed!$H$45)</f>
        <v>0</v>
      </c>
      <c r="O6528" s="276">
        <f t="shared" si="203"/>
        <v>7.9</v>
      </c>
      <c r="P6528" s="276">
        <f>IF(O6528&lt;($G$6-1),Lähteandmed!$E$45*1.2*1.005*(($G$6-1)-O6528),0)</f>
        <v>15.948288719999999</v>
      </c>
    </row>
    <row r="6529" spans="2:16">
      <c r="B6529" s="113">
        <v>6525</v>
      </c>
      <c r="C6529" s="113">
        <v>7.8</v>
      </c>
      <c r="D6529" s="276">
        <f t="shared" si="202"/>
        <v>2.1887974958655798</v>
      </c>
      <c r="L6529" s="114">
        <f>IF(C6529&lt;$G$6,Lähteandmed!$E$45*1.2*1.005*($G$6-O6529),0)</f>
        <v>17.876103839999999</v>
      </c>
      <c r="M6529" s="276" t="str">
        <f>IF(($G$4-Lähteandmed!$H$45*(Kraadpäevad!$G$4-Kraadpäevad!C6529))&gt;Lähteandmed!$I$45,($G$4-Lähteandmed!$H$45*(Kraadpäevad!$G$4-Kraadpäevad!C6529)),Lähteandmed!$I$45)</f>
        <v/>
      </c>
      <c r="N6529" s="114">
        <f>IFERROR(($G$4-M6529)/($G$4-C6529),Lähteandmed!$H$45)</f>
        <v>0</v>
      </c>
      <c r="O6529" s="276">
        <f t="shared" si="203"/>
        <v>7.8</v>
      </c>
      <c r="P6529" s="276">
        <f>IF(O6529&lt;($G$6-1),Lähteandmed!$E$45*1.2*1.005*(($G$6-1)-O6529),0)</f>
        <v>16.123544639999999</v>
      </c>
    </row>
    <row r="6530" spans="2:16">
      <c r="B6530" s="113">
        <v>6526</v>
      </c>
      <c r="C6530" s="113">
        <v>7.7</v>
      </c>
      <c r="D6530" s="276">
        <f t="shared" si="202"/>
        <v>2.2887974958655795</v>
      </c>
      <c r="L6530" s="114">
        <f>IF(C6530&lt;$G$6,Lähteandmed!$E$45*1.2*1.005*($G$6-O6530),0)</f>
        <v>18.05135976</v>
      </c>
      <c r="M6530" s="276" t="str">
        <f>IF(($G$4-Lähteandmed!$H$45*(Kraadpäevad!$G$4-Kraadpäevad!C6530))&gt;Lähteandmed!$I$45,($G$4-Lähteandmed!$H$45*(Kraadpäevad!$G$4-Kraadpäevad!C6530)),Lähteandmed!$I$45)</f>
        <v/>
      </c>
      <c r="N6530" s="114">
        <f>IFERROR(($G$4-M6530)/($G$4-C6530),Lähteandmed!$H$45)</f>
        <v>0</v>
      </c>
      <c r="O6530" s="276">
        <f t="shared" si="203"/>
        <v>7.7</v>
      </c>
      <c r="P6530" s="276">
        <f>IF(O6530&lt;($G$6-1),Lähteandmed!$E$45*1.2*1.005*(($G$6-1)-O6530),0)</f>
        <v>16.29880056</v>
      </c>
    </row>
    <row r="6531" spans="2:16">
      <c r="B6531" s="113">
        <v>6527</v>
      </c>
      <c r="C6531" s="113">
        <v>7.6</v>
      </c>
      <c r="D6531" s="276">
        <f t="shared" si="202"/>
        <v>2.38879749586558</v>
      </c>
      <c r="L6531" s="114">
        <f>IF(C6531&lt;$G$6,Lähteandmed!$E$45*1.2*1.005*($G$6-O6531),0)</f>
        <v>18.226615679999998</v>
      </c>
      <c r="M6531" s="276" t="str">
        <f>IF(($G$4-Lähteandmed!$H$45*(Kraadpäevad!$G$4-Kraadpäevad!C6531))&gt;Lähteandmed!$I$45,($G$4-Lähteandmed!$H$45*(Kraadpäevad!$G$4-Kraadpäevad!C6531)),Lähteandmed!$I$45)</f>
        <v/>
      </c>
      <c r="N6531" s="114">
        <f>IFERROR(($G$4-M6531)/($G$4-C6531),Lähteandmed!$H$45)</f>
        <v>0</v>
      </c>
      <c r="O6531" s="276">
        <f t="shared" si="203"/>
        <v>7.6</v>
      </c>
      <c r="P6531" s="276">
        <f>IF(O6531&lt;($G$6-1),Lähteandmed!$E$45*1.2*1.005*(($G$6-1)-O6531),0)</f>
        <v>16.474056479999998</v>
      </c>
    </row>
    <row r="6532" spans="2:16">
      <c r="B6532" s="113">
        <v>6528</v>
      </c>
      <c r="C6532" s="113">
        <v>7.5</v>
      </c>
      <c r="D6532" s="276">
        <f t="shared" ref="D6532:D6595" si="204">IFERROR(IF($G$5-C6532&gt;0,$G$5-C6532,"0"),0)</f>
        <v>2.4887974958655796</v>
      </c>
      <c r="L6532" s="114">
        <f>IF(C6532&lt;$G$6,Lähteandmed!$E$45*1.2*1.005*($G$6-O6532),0)</f>
        <v>18.4018716</v>
      </c>
      <c r="M6532" s="276" t="str">
        <f>IF(($G$4-Lähteandmed!$H$45*(Kraadpäevad!$G$4-Kraadpäevad!C6532))&gt;Lähteandmed!$I$45,($G$4-Lähteandmed!$H$45*(Kraadpäevad!$G$4-Kraadpäevad!C6532)),Lähteandmed!$I$45)</f>
        <v/>
      </c>
      <c r="N6532" s="114">
        <f>IFERROR(($G$4-M6532)/($G$4-C6532),Lähteandmed!$H$45)</f>
        <v>0</v>
      </c>
      <c r="O6532" s="276">
        <f t="shared" ref="O6532:O6595" si="205">N6532*($G$4-C6532)+C6532</f>
        <v>7.5</v>
      </c>
      <c r="P6532" s="276">
        <f>IF(O6532&lt;($G$6-1),Lähteandmed!$E$45*1.2*1.005*(($G$6-1)-O6532),0)</f>
        <v>16.649312399999999</v>
      </c>
    </row>
    <row r="6533" spans="2:16">
      <c r="B6533" s="113">
        <v>6529</v>
      </c>
      <c r="C6533" s="113">
        <v>7.5</v>
      </c>
      <c r="D6533" s="276">
        <f t="shared" si="204"/>
        <v>2.4887974958655796</v>
      </c>
      <c r="L6533" s="114">
        <f>IF(C6533&lt;$G$6,Lähteandmed!$E$45*1.2*1.005*($G$6-O6533),0)</f>
        <v>18.4018716</v>
      </c>
      <c r="M6533" s="276" t="str">
        <f>IF(($G$4-Lähteandmed!$H$45*(Kraadpäevad!$G$4-Kraadpäevad!C6533))&gt;Lähteandmed!$I$45,($G$4-Lähteandmed!$H$45*(Kraadpäevad!$G$4-Kraadpäevad!C6533)),Lähteandmed!$I$45)</f>
        <v/>
      </c>
      <c r="N6533" s="114">
        <f>IFERROR(($G$4-M6533)/($G$4-C6533),Lähteandmed!$H$45)</f>
        <v>0</v>
      </c>
      <c r="O6533" s="276">
        <f t="shared" si="205"/>
        <v>7.5</v>
      </c>
      <c r="P6533" s="276">
        <f>IF(O6533&lt;($G$6-1),Lähteandmed!$E$45*1.2*1.005*(($G$6-1)-O6533),0)</f>
        <v>16.649312399999999</v>
      </c>
    </row>
    <row r="6534" spans="2:16">
      <c r="B6534" s="113">
        <v>6530</v>
      </c>
      <c r="C6534" s="113">
        <v>7.6</v>
      </c>
      <c r="D6534" s="276">
        <f t="shared" si="204"/>
        <v>2.38879749586558</v>
      </c>
      <c r="L6534" s="114">
        <f>IF(C6534&lt;$G$6,Lähteandmed!$E$45*1.2*1.005*($G$6-O6534),0)</f>
        <v>18.226615679999998</v>
      </c>
      <c r="M6534" s="276" t="str">
        <f>IF(($G$4-Lähteandmed!$H$45*(Kraadpäevad!$G$4-Kraadpäevad!C6534))&gt;Lähteandmed!$I$45,($G$4-Lähteandmed!$H$45*(Kraadpäevad!$G$4-Kraadpäevad!C6534)),Lähteandmed!$I$45)</f>
        <v/>
      </c>
      <c r="N6534" s="114">
        <f>IFERROR(($G$4-M6534)/($G$4-C6534),Lähteandmed!$H$45)</f>
        <v>0</v>
      </c>
      <c r="O6534" s="276">
        <f t="shared" si="205"/>
        <v>7.6</v>
      </c>
      <c r="P6534" s="276">
        <f>IF(O6534&lt;($G$6-1),Lähteandmed!$E$45*1.2*1.005*(($G$6-1)-O6534),0)</f>
        <v>16.474056479999998</v>
      </c>
    </row>
    <row r="6535" spans="2:16">
      <c r="B6535" s="113">
        <v>6531</v>
      </c>
      <c r="C6535" s="113">
        <v>7.6</v>
      </c>
      <c r="D6535" s="276">
        <f t="shared" si="204"/>
        <v>2.38879749586558</v>
      </c>
      <c r="L6535" s="114">
        <f>IF(C6535&lt;$G$6,Lähteandmed!$E$45*1.2*1.005*($G$6-O6535),0)</f>
        <v>18.226615679999998</v>
      </c>
      <c r="M6535" s="276" t="str">
        <f>IF(($G$4-Lähteandmed!$H$45*(Kraadpäevad!$G$4-Kraadpäevad!C6535))&gt;Lähteandmed!$I$45,($G$4-Lähteandmed!$H$45*(Kraadpäevad!$G$4-Kraadpäevad!C6535)),Lähteandmed!$I$45)</f>
        <v/>
      </c>
      <c r="N6535" s="114">
        <f>IFERROR(($G$4-M6535)/($G$4-C6535),Lähteandmed!$H$45)</f>
        <v>0</v>
      </c>
      <c r="O6535" s="276">
        <f t="shared" si="205"/>
        <v>7.6</v>
      </c>
      <c r="P6535" s="276">
        <f>IF(O6535&lt;($G$6-1),Lähteandmed!$E$45*1.2*1.005*(($G$6-1)-O6535),0)</f>
        <v>16.474056479999998</v>
      </c>
    </row>
    <row r="6536" spans="2:16">
      <c r="B6536" s="113">
        <v>6532</v>
      </c>
      <c r="C6536" s="113">
        <v>7.5</v>
      </c>
      <c r="D6536" s="276">
        <f t="shared" si="204"/>
        <v>2.4887974958655796</v>
      </c>
      <c r="L6536" s="114">
        <f>IF(C6536&lt;$G$6,Lähteandmed!$E$45*1.2*1.005*($G$6-O6536),0)</f>
        <v>18.4018716</v>
      </c>
      <c r="M6536" s="276" t="str">
        <f>IF(($G$4-Lähteandmed!$H$45*(Kraadpäevad!$G$4-Kraadpäevad!C6536))&gt;Lähteandmed!$I$45,($G$4-Lähteandmed!$H$45*(Kraadpäevad!$G$4-Kraadpäevad!C6536)),Lähteandmed!$I$45)</f>
        <v/>
      </c>
      <c r="N6536" s="114">
        <f>IFERROR(($G$4-M6536)/($G$4-C6536),Lähteandmed!$H$45)</f>
        <v>0</v>
      </c>
      <c r="O6536" s="276">
        <f t="shared" si="205"/>
        <v>7.5</v>
      </c>
      <c r="P6536" s="276">
        <f>IF(O6536&lt;($G$6-1),Lähteandmed!$E$45*1.2*1.005*(($G$6-1)-O6536),0)</f>
        <v>16.649312399999999</v>
      </c>
    </row>
    <row r="6537" spans="2:16">
      <c r="B6537" s="113">
        <v>6533</v>
      </c>
      <c r="C6537" s="113">
        <v>7.4</v>
      </c>
      <c r="D6537" s="276">
        <f t="shared" si="204"/>
        <v>2.5887974958655793</v>
      </c>
      <c r="L6537" s="114">
        <f>IF(C6537&lt;$G$6,Lähteandmed!$E$45*1.2*1.005*($G$6-O6537),0)</f>
        <v>18.577127519999998</v>
      </c>
      <c r="M6537" s="276" t="str">
        <f>IF(($G$4-Lähteandmed!$H$45*(Kraadpäevad!$G$4-Kraadpäevad!C6537))&gt;Lähteandmed!$I$45,($G$4-Lähteandmed!$H$45*(Kraadpäevad!$G$4-Kraadpäevad!C6537)),Lähteandmed!$I$45)</f>
        <v/>
      </c>
      <c r="N6537" s="114">
        <f>IFERROR(($G$4-M6537)/($G$4-C6537),Lähteandmed!$H$45)</f>
        <v>0</v>
      </c>
      <c r="O6537" s="276">
        <f t="shared" si="205"/>
        <v>7.4</v>
      </c>
      <c r="P6537" s="276">
        <f>IF(O6537&lt;($G$6-1),Lähteandmed!$E$45*1.2*1.005*(($G$6-1)-O6537),0)</f>
        <v>16.824568319999997</v>
      </c>
    </row>
    <row r="6538" spans="2:16">
      <c r="B6538" s="113">
        <v>6534</v>
      </c>
      <c r="C6538" s="113">
        <v>7.3</v>
      </c>
      <c r="D6538" s="276">
        <f t="shared" si="204"/>
        <v>2.6887974958655798</v>
      </c>
      <c r="L6538" s="114">
        <f>IF(C6538&lt;$G$6,Lähteandmed!$E$45*1.2*1.005*($G$6-O6538),0)</f>
        <v>18.752383439999999</v>
      </c>
      <c r="M6538" s="276" t="str">
        <f>IF(($G$4-Lähteandmed!$H$45*(Kraadpäevad!$G$4-Kraadpäevad!C6538))&gt;Lähteandmed!$I$45,($G$4-Lähteandmed!$H$45*(Kraadpäevad!$G$4-Kraadpäevad!C6538)),Lähteandmed!$I$45)</f>
        <v/>
      </c>
      <c r="N6538" s="114">
        <f>IFERROR(($G$4-M6538)/($G$4-C6538),Lähteandmed!$H$45)</f>
        <v>0</v>
      </c>
      <c r="O6538" s="276">
        <f t="shared" si="205"/>
        <v>7.3</v>
      </c>
      <c r="P6538" s="276">
        <f>IF(O6538&lt;($G$6-1),Lähteandmed!$E$45*1.2*1.005*(($G$6-1)-O6538),0)</f>
        <v>16.999824239999999</v>
      </c>
    </row>
    <row r="6539" spans="2:16">
      <c r="B6539" s="113">
        <v>6535</v>
      </c>
      <c r="C6539" s="113">
        <v>7.4</v>
      </c>
      <c r="D6539" s="276">
        <f t="shared" si="204"/>
        <v>2.5887974958655793</v>
      </c>
      <c r="L6539" s="114">
        <f>IF(C6539&lt;$G$6,Lähteandmed!$E$45*1.2*1.005*($G$6-O6539),0)</f>
        <v>18.577127519999998</v>
      </c>
      <c r="M6539" s="276" t="str">
        <f>IF(($G$4-Lähteandmed!$H$45*(Kraadpäevad!$G$4-Kraadpäevad!C6539))&gt;Lähteandmed!$I$45,($G$4-Lähteandmed!$H$45*(Kraadpäevad!$G$4-Kraadpäevad!C6539)),Lähteandmed!$I$45)</f>
        <v/>
      </c>
      <c r="N6539" s="114">
        <f>IFERROR(($G$4-M6539)/($G$4-C6539),Lähteandmed!$H$45)</f>
        <v>0</v>
      </c>
      <c r="O6539" s="276">
        <f t="shared" si="205"/>
        <v>7.4</v>
      </c>
      <c r="P6539" s="276">
        <f>IF(O6539&lt;($G$6-1),Lähteandmed!$E$45*1.2*1.005*(($G$6-1)-O6539),0)</f>
        <v>16.824568319999997</v>
      </c>
    </row>
    <row r="6540" spans="2:16">
      <c r="B6540" s="113">
        <v>6536</v>
      </c>
      <c r="C6540" s="113">
        <v>7.4</v>
      </c>
      <c r="D6540" s="276">
        <f t="shared" si="204"/>
        <v>2.5887974958655793</v>
      </c>
      <c r="L6540" s="114">
        <f>IF(C6540&lt;$G$6,Lähteandmed!$E$45*1.2*1.005*($G$6-O6540),0)</f>
        <v>18.577127519999998</v>
      </c>
      <c r="M6540" s="276" t="str">
        <f>IF(($G$4-Lähteandmed!$H$45*(Kraadpäevad!$G$4-Kraadpäevad!C6540))&gt;Lähteandmed!$I$45,($G$4-Lähteandmed!$H$45*(Kraadpäevad!$G$4-Kraadpäevad!C6540)),Lähteandmed!$I$45)</f>
        <v/>
      </c>
      <c r="N6540" s="114">
        <f>IFERROR(($G$4-M6540)/($G$4-C6540),Lähteandmed!$H$45)</f>
        <v>0</v>
      </c>
      <c r="O6540" s="276">
        <f t="shared" si="205"/>
        <v>7.4</v>
      </c>
      <c r="P6540" s="276">
        <f>IF(O6540&lt;($G$6-1),Lähteandmed!$E$45*1.2*1.005*(($G$6-1)-O6540),0)</f>
        <v>16.824568319999997</v>
      </c>
    </row>
    <row r="6541" spans="2:16">
      <c r="B6541" s="113">
        <v>6537</v>
      </c>
      <c r="C6541" s="113">
        <v>7.5</v>
      </c>
      <c r="D6541" s="276">
        <f t="shared" si="204"/>
        <v>2.4887974958655796</v>
      </c>
      <c r="L6541" s="114">
        <f>IF(C6541&lt;$G$6,Lähteandmed!$E$45*1.2*1.005*($G$6-O6541),0)</f>
        <v>18.4018716</v>
      </c>
      <c r="M6541" s="276" t="str">
        <f>IF(($G$4-Lähteandmed!$H$45*(Kraadpäevad!$G$4-Kraadpäevad!C6541))&gt;Lähteandmed!$I$45,($G$4-Lähteandmed!$H$45*(Kraadpäevad!$G$4-Kraadpäevad!C6541)),Lähteandmed!$I$45)</f>
        <v/>
      </c>
      <c r="N6541" s="114">
        <f>IFERROR(($G$4-M6541)/($G$4-C6541),Lähteandmed!$H$45)</f>
        <v>0</v>
      </c>
      <c r="O6541" s="276">
        <f t="shared" si="205"/>
        <v>7.5</v>
      </c>
      <c r="P6541" s="276">
        <f>IF(O6541&lt;($G$6-1),Lähteandmed!$E$45*1.2*1.005*(($G$6-1)-O6541),0)</f>
        <v>16.649312399999999</v>
      </c>
    </row>
    <row r="6542" spans="2:16">
      <c r="B6542" s="113">
        <v>6538</v>
      </c>
      <c r="C6542" s="113">
        <v>7.8</v>
      </c>
      <c r="D6542" s="276">
        <f t="shared" si="204"/>
        <v>2.1887974958655798</v>
      </c>
      <c r="L6542" s="114">
        <f>IF(C6542&lt;$G$6,Lähteandmed!$E$45*1.2*1.005*($G$6-O6542),0)</f>
        <v>17.876103839999999</v>
      </c>
      <c r="M6542" s="276" t="str">
        <f>IF(($G$4-Lähteandmed!$H$45*(Kraadpäevad!$G$4-Kraadpäevad!C6542))&gt;Lähteandmed!$I$45,($G$4-Lähteandmed!$H$45*(Kraadpäevad!$G$4-Kraadpäevad!C6542)),Lähteandmed!$I$45)</f>
        <v/>
      </c>
      <c r="N6542" s="114">
        <f>IFERROR(($G$4-M6542)/($G$4-C6542),Lähteandmed!$H$45)</f>
        <v>0</v>
      </c>
      <c r="O6542" s="276">
        <f t="shared" si="205"/>
        <v>7.8</v>
      </c>
      <c r="P6542" s="276">
        <f>IF(O6542&lt;($G$6-1),Lähteandmed!$E$45*1.2*1.005*(($G$6-1)-O6542),0)</f>
        <v>16.123544639999999</v>
      </c>
    </row>
    <row r="6543" spans="2:16">
      <c r="B6543" s="113">
        <v>6539</v>
      </c>
      <c r="C6543" s="113">
        <v>8.1</v>
      </c>
      <c r="D6543" s="276">
        <f t="shared" si="204"/>
        <v>1.88879749586558</v>
      </c>
      <c r="L6543" s="114">
        <f>IF(C6543&lt;$G$6,Lähteandmed!$E$45*1.2*1.005*($G$6-O6543),0)</f>
        <v>17.350336079999998</v>
      </c>
      <c r="M6543" s="276" t="str">
        <f>IF(($G$4-Lähteandmed!$H$45*(Kraadpäevad!$G$4-Kraadpäevad!C6543))&gt;Lähteandmed!$I$45,($G$4-Lähteandmed!$H$45*(Kraadpäevad!$G$4-Kraadpäevad!C6543)),Lähteandmed!$I$45)</f>
        <v/>
      </c>
      <c r="N6543" s="114">
        <f>IFERROR(($G$4-M6543)/($G$4-C6543),Lähteandmed!$H$45)</f>
        <v>0</v>
      </c>
      <c r="O6543" s="276">
        <f t="shared" si="205"/>
        <v>8.1</v>
      </c>
      <c r="P6543" s="276">
        <f>IF(O6543&lt;($G$6-1),Lähteandmed!$E$45*1.2*1.005*(($G$6-1)-O6543),0)</f>
        <v>15.59777688</v>
      </c>
    </row>
    <row r="6544" spans="2:16">
      <c r="B6544" s="113">
        <v>6540</v>
      </c>
      <c r="C6544" s="113">
        <v>8.4</v>
      </c>
      <c r="D6544" s="276">
        <f t="shared" si="204"/>
        <v>1.5887974958655793</v>
      </c>
      <c r="L6544" s="114">
        <f>IF(C6544&lt;$G$6,Lähteandmed!$E$45*1.2*1.005*($G$6-O6544),0)</f>
        <v>16.824568319999997</v>
      </c>
      <c r="M6544" s="276" t="str">
        <f>IF(($G$4-Lähteandmed!$H$45*(Kraadpäevad!$G$4-Kraadpäevad!C6544))&gt;Lähteandmed!$I$45,($G$4-Lähteandmed!$H$45*(Kraadpäevad!$G$4-Kraadpäevad!C6544)),Lähteandmed!$I$45)</f>
        <v/>
      </c>
      <c r="N6544" s="114">
        <f>IFERROR(($G$4-M6544)/($G$4-C6544),Lähteandmed!$H$45)</f>
        <v>0</v>
      </c>
      <c r="O6544" s="276">
        <f t="shared" si="205"/>
        <v>8.4</v>
      </c>
      <c r="P6544" s="276">
        <f>IF(O6544&lt;($G$6-1),Lähteandmed!$E$45*1.2*1.005*(($G$6-1)-O6544),0)</f>
        <v>15.072009119999999</v>
      </c>
    </row>
    <row r="6545" spans="2:16">
      <c r="B6545" s="113">
        <v>6541</v>
      </c>
      <c r="C6545" s="113">
        <v>9</v>
      </c>
      <c r="D6545" s="276">
        <f t="shared" si="204"/>
        <v>0.98879749586557963</v>
      </c>
      <c r="L6545" s="114">
        <f>IF(C6545&lt;$G$6,Lähteandmed!$E$45*1.2*1.005*($G$6-O6545),0)</f>
        <v>15.773032799999999</v>
      </c>
      <c r="M6545" s="276" t="str">
        <f>IF(($G$4-Lähteandmed!$H$45*(Kraadpäevad!$G$4-Kraadpäevad!C6545))&gt;Lähteandmed!$I$45,($G$4-Lähteandmed!$H$45*(Kraadpäevad!$G$4-Kraadpäevad!C6545)),Lähteandmed!$I$45)</f>
        <v/>
      </c>
      <c r="N6545" s="114">
        <f>IFERROR(($G$4-M6545)/($G$4-C6545),Lähteandmed!$H$45)</f>
        <v>0</v>
      </c>
      <c r="O6545" s="276">
        <f t="shared" si="205"/>
        <v>9</v>
      </c>
      <c r="P6545" s="276">
        <f>IF(O6545&lt;($G$6-1),Lähteandmed!$E$45*1.2*1.005*(($G$6-1)-O6545),0)</f>
        <v>14.020473599999999</v>
      </c>
    </row>
    <row r="6546" spans="2:16">
      <c r="B6546" s="113">
        <v>6542</v>
      </c>
      <c r="C6546" s="113">
        <v>9.6999999999999993</v>
      </c>
      <c r="D6546" s="276">
        <f t="shared" si="204"/>
        <v>0.28879749586558034</v>
      </c>
      <c r="L6546" s="114">
        <f>IF(C6546&lt;$G$6,Lähteandmed!$E$45*1.2*1.005*($G$6-O6546),0)</f>
        <v>14.54624136</v>
      </c>
      <c r="M6546" s="276" t="str">
        <f>IF(($G$4-Lähteandmed!$H$45*(Kraadpäevad!$G$4-Kraadpäevad!C6546))&gt;Lähteandmed!$I$45,($G$4-Lähteandmed!$H$45*(Kraadpäevad!$G$4-Kraadpäevad!C6546)),Lähteandmed!$I$45)</f>
        <v/>
      </c>
      <c r="N6546" s="114">
        <f>IFERROR(($G$4-M6546)/($G$4-C6546),Lähteandmed!$H$45)</f>
        <v>0</v>
      </c>
      <c r="O6546" s="276">
        <f t="shared" si="205"/>
        <v>9.6999999999999993</v>
      </c>
      <c r="P6546" s="276">
        <f>IF(O6546&lt;($G$6-1),Lähteandmed!$E$45*1.2*1.005*(($G$6-1)-O6546),0)</f>
        <v>12.793682159999999</v>
      </c>
    </row>
    <row r="6547" spans="2:16">
      <c r="B6547" s="113">
        <v>6543</v>
      </c>
      <c r="C6547" s="113">
        <v>10.3</v>
      </c>
      <c r="D6547" s="276" t="str">
        <f t="shared" si="204"/>
        <v>0</v>
      </c>
      <c r="L6547" s="114">
        <f>IF(C6547&lt;$G$6,Lähteandmed!$E$45*1.2*1.005*($G$6-O6547),0)</f>
        <v>13.494705839999998</v>
      </c>
      <c r="M6547" s="276" t="str">
        <f>IF(($G$4-Lähteandmed!$H$45*(Kraadpäevad!$G$4-Kraadpäevad!C6547))&gt;Lähteandmed!$I$45,($G$4-Lähteandmed!$H$45*(Kraadpäevad!$G$4-Kraadpäevad!C6547)),Lähteandmed!$I$45)</f>
        <v/>
      </c>
      <c r="N6547" s="114">
        <f>IFERROR(($G$4-M6547)/($G$4-C6547),Lähteandmed!$H$45)</f>
        <v>0</v>
      </c>
      <c r="O6547" s="276">
        <f t="shared" si="205"/>
        <v>10.3</v>
      </c>
      <c r="P6547" s="276">
        <f>IF(O6547&lt;($G$6-1),Lähteandmed!$E$45*1.2*1.005*(($G$6-1)-O6547),0)</f>
        <v>11.742146639999998</v>
      </c>
    </row>
    <row r="6548" spans="2:16">
      <c r="B6548" s="113">
        <v>6544</v>
      </c>
      <c r="C6548" s="113">
        <v>10.3</v>
      </c>
      <c r="D6548" s="276" t="str">
        <f t="shared" si="204"/>
        <v>0</v>
      </c>
      <c r="L6548" s="114">
        <f>IF(C6548&lt;$G$6,Lähteandmed!$E$45*1.2*1.005*($G$6-O6548),0)</f>
        <v>13.494705839999998</v>
      </c>
      <c r="M6548" s="276" t="str">
        <f>IF(($G$4-Lähteandmed!$H$45*(Kraadpäevad!$G$4-Kraadpäevad!C6548))&gt;Lähteandmed!$I$45,($G$4-Lähteandmed!$H$45*(Kraadpäevad!$G$4-Kraadpäevad!C6548)),Lähteandmed!$I$45)</f>
        <v/>
      </c>
      <c r="N6548" s="114">
        <f>IFERROR(($G$4-M6548)/($G$4-C6548),Lähteandmed!$H$45)</f>
        <v>0</v>
      </c>
      <c r="O6548" s="276">
        <f t="shared" si="205"/>
        <v>10.3</v>
      </c>
      <c r="P6548" s="276">
        <f>IF(O6548&lt;($G$6-1),Lähteandmed!$E$45*1.2*1.005*(($G$6-1)-O6548),0)</f>
        <v>11.742146639999998</v>
      </c>
    </row>
    <row r="6549" spans="2:16">
      <c r="B6549" s="113">
        <v>6545</v>
      </c>
      <c r="C6549" s="113">
        <v>10</v>
      </c>
      <c r="D6549" s="276" t="str">
        <f t="shared" si="204"/>
        <v>0</v>
      </c>
      <c r="L6549" s="114">
        <f>IF(C6549&lt;$G$6,Lähteandmed!$E$45*1.2*1.005*($G$6-O6549),0)</f>
        <v>14.020473599999999</v>
      </c>
      <c r="M6549" s="276" t="str">
        <f>IF(($G$4-Lähteandmed!$H$45*(Kraadpäevad!$G$4-Kraadpäevad!C6549))&gt;Lähteandmed!$I$45,($G$4-Lähteandmed!$H$45*(Kraadpäevad!$G$4-Kraadpäevad!C6549)),Lähteandmed!$I$45)</f>
        <v/>
      </c>
      <c r="N6549" s="114">
        <f>IFERROR(($G$4-M6549)/($G$4-C6549),Lähteandmed!$H$45)</f>
        <v>0</v>
      </c>
      <c r="O6549" s="276">
        <f t="shared" si="205"/>
        <v>10</v>
      </c>
      <c r="P6549" s="276">
        <f>IF(O6549&lt;($G$6-1),Lähteandmed!$E$45*1.2*1.005*(($G$6-1)-O6549),0)</f>
        <v>12.267914399999999</v>
      </c>
    </row>
    <row r="6550" spans="2:16">
      <c r="B6550" s="113">
        <v>6546</v>
      </c>
      <c r="C6550" s="113">
        <v>9.8000000000000007</v>
      </c>
      <c r="D6550" s="276">
        <f t="shared" si="204"/>
        <v>0.18879749586557892</v>
      </c>
      <c r="L6550" s="114">
        <f>IF(C6550&lt;$G$6,Lähteandmed!$E$45*1.2*1.005*($G$6-O6550),0)</f>
        <v>14.370985439999998</v>
      </c>
      <c r="M6550" s="276" t="str">
        <f>IF(($G$4-Lähteandmed!$H$45*(Kraadpäevad!$G$4-Kraadpäevad!C6550))&gt;Lähteandmed!$I$45,($G$4-Lähteandmed!$H$45*(Kraadpäevad!$G$4-Kraadpäevad!C6550)),Lähteandmed!$I$45)</f>
        <v/>
      </c>
      <c r="N6550" s="114">
        <f>IFERROR(($G$4-M6550)/($G$4-C6550),Lähteandmed!$H$45)</f>
        <v>0</v>
      </c>
      <c r="O6550" s="276">
        <f t="shared" si="205"/>
        <v>9.8000000000000007</v>
      </c>
      <c r="P6550" s="276">
        <f>IF(O6550&lt;($G$6-1),Lähteandmed!$E$45*1.2*1.005*(($G$6-1)-O6550),0)</f>
        <v>12.618426239999998</v>
      </c>
    </row>
    <row r="6551" spans="2:16">
      <c r="B6551" s="113">
        <v>6547</v>
      </c>
      <c r="C6551" s="113">
        <v>9.4</v>
      </c>
      <c r="D6551" s="276">
        <f t="shared" si="204"/>
        <v>0.58879749586557928</v>
      </c>
      <c r="L6551" s="114">
        <f>IF(C6551&lt;$G$6,Lähteandmed!$E$45*1.2*1.005*($G$6-O6551),0)</f>
        <v>15.072009119999999</v>
      </c>
      <c r="M6551" s="276" t="str">
        <f>IF(($G$4-Lähteandmed!$H$45*(Kraadpäevad!$G$4-Kraadpäevad!C6551))&gt;Lähteandmed!$I$45,($G$4-Lähteandmed!$H$45*(Kraadpäevad!$G$4-Kraadpäevad!C6551)),Lähteandmed!$I$45)</f>
        <v/>
      </c>
      <c r="N6551" s="114">
        <f>IFERROR(($G$4-M6551)/($G$4-C6551),Lähteandmed!$H$45)</f>
        <v>0</v>
      </c>
      <c r="O6551" s="276">
        <f t="shared" si="205"/>
        <v>9.4</v>
      </c>
      <c r="P6551" s="276">
        <f>IF(O6551&lt;($G$6-1),Lähteandmed!$E$45*1.2*1.005*(($G$6-1)-O6551),0)</f>
        <v>13.319449919999998</v>
      </c>
    </row>
    <row r="6552" spans="2:16">
      <c r="B6552" s="113">
        <v>6548</v>
      </c>
      <c r="C6552" s="113">
        <v>9</v>
      </c>
      <c r="D6552" s="276">
        <f t="shared" si="204"/>
        <v>0.98879749586557963</v>
      </c>
      <c r="L6552" s="114">
        <f>IF(C6552&lt;$G$6,Lähteandmed!$E$45*1.2*1.005*($G$6-O6552),0)</f>
        <v>15.773032799999999</v>
      </c>
      <c r="M6552" s="276" t="str">
        <f>IF(($G$4-Lähteandmed!$H$45*(Kraadpäevad!$G$4-Kraadpäevad!C6552))&gt;Lähteandmed!$I$45,($G$4-Lähteandmed!$H$45*(Kraadpäevad!$G$4-Kraadpäevad!C6552)),Lähteandmed!$I$45)</f>
        <v/>
      </c>
      <c r="N6552" s="114">
        <f>IFERROR(($G$4-M6552)/($G$4-C6552),Lähteandmed!$H$45)</f>
        <v>0</v>
      </c>
      <c r="O6552" s="276">
        <f t="shared" si="205"/>
        <v>9</v>
      </c>
      <c r="P6552" s="276">
        <f>IF(O6552&lt;($G$6-1),Lähteandmed!$E$45*1.2*1.005*(($G$6-1)-O6552),0)</f>
        <v>14.020473599999999</v>
      </c>
    </row>
    <row r="6553" spans="2:16">
      <c r="B6553" s="113">
        <v>6549</v>
      </c>
      <c r="C6553" s="113">
        <v>8.5</v>
      </c>
      <c r="D6553" s="276">
        <f t="shared" si="204"/>
        <v>1.4887974958655796</v>
      </c>
      <c r="L6553" s="114">
        <f>IF(C6553&lt;$G$6,Lähteandmed!$E$45*1.2*1.005*($G$6-O6553),0)</f>
        <v>16.649312399999999</v>
      </c>
      <c r="M6553" s="276" t="str">
        <f>IF(($G$4-Lähteandmed!$H$45*(Kraadpäevad!$G$4-Kraadpäevad!C6553))&gt;Lähteandmed!$I$45,($G$4-Lähteandmed!$H$45*(Kraadpäevad!$G$4-Kraadpäevad!C6553)),Lähteandmed!$I$45)</f>
        <v/>
      </c>
      <c r="N6553" s="114">
        <f>IFERROR(($G$4-M6553)/($G$4-C6553),Lähteandmed!$H$45)</f>
        <v>0</v>
      </c>
      <c r="O6553" s="276">
        <f t="shared" si="205"/>
        <v>8.5</v>
      </c>
      <c r="P6553" s="276">
        <f>IF(O6553&lt;($G$6-1),Lähteandmed!$E$45*1.2*1.005*(($G$6-1)-O6553),0)</f>
        <v>14.896753199999999</v>
      </c>
    </row>
    <row r="6554" spans="2:16">
      <c r="B6554" s="113">
        <v>6550</v>
      </c>
      <c r="C6554" s="113">
        <v>8</v>
      </c>
      <c r="D6554" s="276">
        <f t="shared" si="204"/>
        <v>1.9887974958655796</v>
      </c>
      <c r="L6554" s="114">
        <f>IF(C6554&lt;$G$6,Lähteandmed!$E$45*1.2*1.005*($G$6-O6554),0)</f>
        <v>17.525592</v>
      </c>
      <c r="M6554" s="276" t="str">
        <f>IF(($G$4-Lähteandmed!$H$45*(Kraadpäevad!$G$4-Kraadpäevad!C6554))&gt;Lähteandmed!$I$45,($G$4-Lähteandmed!$H$45*(Kraadpäevad!$G$4-Kraadpäevad!C6554)),Lähteandmed!$I$45)</f>
        <v/>
      </c>
      <c r="N6554" s="114">
        <f>IFERROR(($G$4-M6554)/($G$4-C6554),Lähteandmed!$H$45)</f>
        <v>0</v>
      </c>
      <c r="O6554" s="276">
        <f t="shared" si="205"/>
        <v>8</v>
      </c>
      <c r="P6554" s="276">
        <f>IF(O6554&lt;($G$6-1),Lähteandmed!$E$45*1.2*1.005*(($G$6-1)-O6554),0)</f>
        <v>15.773032799999999</v>
      </c>
    </row>
    <row r="6555" spans="2:16">
      <c r="B6555" s="113">
        <v>6551</v>
      </c>
      <c r="C6555" s="113">
        <v>7.4</v>
      </c>
      <c r="D6555" s="276">
        <f t="shared" si="204"/>
        <v>2.5887974958655793</v>
      </c>
      <c r="L6555" s="114">
        <f>IF(C6555&lt;$G$6,Lähteandmed!$E$45*1.2*1.005*($G$6-O6555),0)</f>
        <v>18.577127519999998</v>
      </c>
      <c r="M6555" s="276" t="str">
        <f>IF(($G$4-Lähteandmed!$H$45*(Kraadpäevad!$G$4-Kraadpäevad!C6555))&gt;Lähteandmed!$I$45,($G$4-Lähteandmed!$H$45*(Kraadpäevad!$G$4-Kraadpäevad!C6555)),Lähteandmed!$I$45)</f>
        <v/>
      </c>
      <c r="N6555" s="114">
        <f>IFERROR(($G$4-M6555)/($G$4-C6555),Lähteandmed!$H$45)</f>
        <v>0</v>
      </c>
      <c r="O6555" s="276">
        <f t="shared" si="205"/>
        <v>7.4</v>
      </c>
      <c r="P6555" s="276">
        <f>IF(O6555&lt;($G$6-1),Lähteandmed!$E$45*1.2*1.005*(($G$6-1)-O6555),0)</f>
        <v>16.824568319999997</v>
      </c>
    </row>
    <row r="6556" spans="2:16">
      <c r="B6556" s="113">
        <v>6552</v>
      </c>
      <c r="C6556" s="113">
        <v>6.9</v>
      </c>
      <c r="D6556" s="276">
        <f t="shared" si="204"/>
        <v>3.0887974958655793</v>
      </c>
      <c r="L6556" s="114">
        <f>IF(C6556&lt;$G$6,Lähteandmed!$E$45*1.2*1.005*($G$6-O6556),0)</f>
        <v>19.453407119999998</v>
      </c>
      <c r="M6556" s="276" t="str">
        <f>IF(($G$4-Lähteandmed!$H$45*(Kraadpäevad!$G$4-Kraadpäevad!C6556))&gt;Lähteandmed!$I$45,($G$4-Lähteandmed!$H$45*(Kraadpäevad!$G$4-Kraadpäevad!C6556)),Lähteandmed!$I$45)</f>
        <v/>
      </c>
      <c r="N6556" s="114">
        <f>IFERROR(($G$4-M6556)/($G$4-C6556),Lähteandmed!$H$45)</f>
        <v>0</v>
      </c>
      <c r="O6556" s="276">
        <f t="shared" si="205"/>
        <v>6.9</v>
      </c>
      <c r="P6556" s="276">
        <f>IF(O6556&lt;($G$6-1),Lähteandmed!$E$45*1.2*1.005*(($G$6-1)-O6556),0)</f>
        <v>17.700847919999998</v>
      </c>
    </row>
    <row r="6557" spans="2:16">
      <c r="B6557" s="113">
        <v>6553</v>
      </c>
      <c r="C6557" s="113">
        <v>6.3</v>
      </c>
      <c r="D6557" s="276">
        <f t="shared" si="204"/>
        <v>3.6887974958655798</v>
      </c>
      <c r="L6557" s="114">
        <f>IF(C6557&lt;$G$6,Lähteandmed!$E$45*1.2*1.005*($G$6-O6557),0)</f>
        <v>20.504942639999996</v>
      </c>
      <c r="M6557" s="276" t="str">
        <f>IF(($G$4-Lähteandmed!$H$45*(Kraadpäevad!$G$4-Kraadpäevad!C6557))&gt;Lähteandmed!$I$45,($G$4-Lähteandmed!$H$45*(Kraadpäevad!$G$4-Kraadpäevad!C6557)),Lähteandmed!$I$45)</f>
        <v/>
      </c>
      <c r="N6557" s="114">
        <f>IFERROR(($G$4-M6557)/($G$4-C6557),Lähteandmed!$H$45)</f>
        <v>0</v>
      </c>
      <c r="O6557" s="276">
        <f t="shared" si="205"/>
        <v>6.3</v>
      </c>
      <c r="P6557" s="276">
        <f>IF(O6557&lt;($G$6-1),Lähteandmed!$E$45*1.2*1.005*(($G$6-1)-O6557),0)</f>
        <v>18.752383439999999</v>
      </c>
    </row>
    <row r="6558" spans="2:16">
      <c r="B6558" s="113">
        <v>6554</v>
      </c>
      <c r="C6558" s="113">
        <v>5.7</v>
      </c>
      <c r="D6558" s="276">
        <f t="shared" si="204"/>
        <v>4.2887974958655795</v>
      </c>
      <c r="L6558" s="114">
        <f>IF(C6558&lt;$G$6,Lähteandmed!$E$45*1.2*1.005*($G$6-O6558),0)</f>
        <v>21.556478160000001</v>
      </c>
      <c r="M6558" s="276" t="str">
        <f>IF(($G$4-Lähteandmed!$H$45*(Kraadpäevad!$G$4-Kraadpäevad!C6558))&gt;Lähteandmed!$I$45,($G$4-Lähteandmed!$H$45*(Kraadpäevad!$G$4-Kraadpäevad!C6558)),Lähteandmed!$I$45)</f>
        <v/>
      </c>
      <c r="N6558" s="114">
        <f>IFERROR(($G$4-M6558)/($G$4-C6558),Lähteandmed!$H$45)</f>
        <v>0</v>
      </c>
      <c r="O6558" s="276">
        <f t="shared" si="205"/>
        <v>5.7</v>
      </c>
      <c r="P6558" s="276">
        <f>IF(O6558&lt;($G$6-1),Lähteandmed!$E$45*1.2*1.005*(($G$6-1)-O6558),0)</f>
        <v>19.803918960000001</v>
      </c>
    </row>
    <row r="6559" spans="2:16">
      <c r="B6559" s="113">
        <v>6555</v>
      </c>
      <c r="C6559" s="113">
        <v>5.2</v>
      </c>
      <c r="D6559" s="276">
        <f t="shared" si="204"/>
        <v>4.7887974958655795</v>
      </c>
      <c r="L6559" s="114">
        <f>IF(C6559&lt;$G$6,Lähteandmed!$E$45*1.2*1.005*($G$6-O6559),0)</f>
        <v>22.432757760000001</v>
      </c>
      <c r="M6559" s="276" t="str">
        <f>IF(($G$4-Lähteandmed!$H$45*(Kraadpäevad!$G$4-Kraadpäevad!C6559))&gt;Lähteandmed!$I$45,($G$4-Lähteandmed!$H$45*(Kraadpäevad!$G$4-Kraadpäevad!C6559)),Lähteandmed!$I$45)</f>
        <v/>
      </c>
      <c r="N6559" s="114">
        <f>IFERROR(($G$4-M6559)/($G$4-C6559),Lähteandmed!$H$45)</f>
        <v>0</v>
      </c>
      <c r="O6559" s="276">
        <f t="shared" si="205"/>
        <v>5.2</v>
      </c>
      <c r="P6559" s="276">
        <f>IF(O6559&lt;($G$6-1),Lähteandmed!$E$45*1.2*1.005*(($G$6-1)-O6559),0)</f>
        <v>20.680198560000001</v>
      </c>
    </row>
    <row r="6560" spans="2:16">
      <c r="B6560" s="113">
        <v>6556</v>
      </c>
      <c r="C6560" s="113">
        <v>4.8</v>
      </c>
      <c r="D6560" s="276">
        <f t="shared" si="204"/>
        <v>5.1887974958655798</v>
      </c>
      <c r="L6560" s="114">
        <f>IF(C6560&lt;$G$6,Lähteandmed!$E$45*1.2*1.005*($G$6-O6560),0)</f>
        <v>23.133781439999996</v>
      </c>
      <c r="M6560" s="276" t="str">
        <f>IF(($G$4-Lähteandmed!$H$45*(Kraadpäevad!$G$4-Kraadpäevad!C6560))&gt;Lähteandmed!$I$45,($G$4-Lähteandmed!$H$45*(Kraadpäevad!$G$4-Kraadpäevad!C6560)),Lähteandmed!$I$45)</f>
        <v/>
      </c>
      <c r="N6560" s="114">
        <f>IFERROR(($G$4-M6560)/($G$4-C6560),Lähteandmed!$H$45)</f>
        <v>0</v>
      </c>
      <c r="O6560" s="276">
        <f t="shared" si="205"/>
        <v>4.8</v>
      </c>
      <c r="P6560" s="276">
        <f>IF(O6560&lt;($G$6-1),Lähteandmed!$E$45*1.2*1.005*(($G$6-1)-O6560),0)</f>
        <v>21.381222239999996</v>
      </c>
    </row>
    <row r="6561" spans="2:16">
      <c r="B6561" s="113">
        <v>6557</v>
      </c>
      <c r="C6561" s="113">
        <v>4.4000000000000004</v>
      </c>
      <c r="D6561" s="276">
        <f t="shared" si="204"/>
        <v>5.5887974958655793</v>
      </c>
      <c r="L6561" s="114">
        <f>IF(C6561&lt;$G$6,Lähteandmed!$E$45*1.2*1.005*($G$6-O6561),0)</f>
        <v>23.834805119999999</v>
      </c>
      <c r="M6561" s="276" t="str">
        <f>IF(($G$4-Lähteandmed!$H$45*(Kraadpäevad!$G$4-Kraadpäevad!C6561))&gt;Lähteandmed!$I$45,($G$4-Lähteandmed!$H$45*(Kraadpäevad!$G$4-Kraadpäevad!C6561)),Lähteandmed!$I$45)</f>
        <v/>
      </c>
      <c r="N6561" s="114">
        <f>IFERROR(($G$4-M6561)/($G$4-C6561),Lähteandmed!$H$45)</f>
        <v>0</v>
      </c>
      <c r="O6561" s="276">
        <f t="shared" si="205"/>
        <v>4.4000000000000004</v>
      </c>
      <c r="P6561" s="276">
        <f>IF(O6561&lt;($G$6-1),Lähteandmed!$E$45*1.2*1.005*(($G$6-1)-O6561),0)</f>
        <v>22.082245919999998</v>
      </c>
    </row>
    <row r="6562" spans="2:16">
      <c r="B6562" s="113">
        <v>6558</v>
      </c>
      <c r="C6562" s="113">
        <v>4.0999999999999996</v>
      </c>
      <c r="D6562" s="276">
        <f t="shared" si="204"/>
        <v>5.88879749586558</v>
      </c>
      <c r="L6562" s="114">
        <f>IF(C6562&lt;$G$6,Lähteandmed!$E$45*1.2*1.005*($G$6-O6562),0)</f>
        <v>24.360572879999999</v>
      </c>
      <c r="M6562" s="276" t="str">
        <f>IF(($G$4-Lähteandmed!$H$45*(Kraadpäevad!$G$4-Kraadpäevad!C6562))&gt;Lähteandmed!$I$45,($G$4-Lähteandmed!$H$45*(Kraadpäevad!$G$4-Kraadpäevad!C6562)),Lähteandmed!$I$45)</f>
        <v/>
      </c>
      <c r="N6562" s="114">
        <f>IFERROR(($G$4-M6562)/($G$4-C6562),Lähteandmed!$H$45)</f>
        <v>0</v>
      </c>
      <c r="O6562" s="276">
        <f t="shared" si="205"/>
        <v>4.0999999999999996</v>
      </c>
      <c r="P6562" s="276">
        <f>IF(O6562&lt;($G$6-1),Lähteandmed!$E$45*1.2*1.005*(($G$6-1)-O6562),0)</f>
        <v>22.608013679999999</v>
      </c>
    </row>
    <row r="6563" spans="2:16">
      <c r="B6563" s="113">
        <v>6559</v>
      </c>
      <c r="C6563" s="113">
        <v>3.9</v>
      </c>
      <c r="D6563" s="276">
        <f t="shared" si="204"/>
        <v>6.0887974958655793</v>
      </c>
      <c r="L6563" s="114">
        <f>IF(C6563&lt;$G$6,Lähteandmed!$E$45*1.2*1.005*($G$6-O6563),0)</f>
        <v>24.711084719999999</v>
      </c>
      <c r="M6563" s="276" t="str">
        <f>IF(($G$4-Lähteandmed!$H$45*(Kraadpäevad!$G$4-Kraadpäevad!C6563))&gt;Lähteandmed!$I$45,($G$4-Lähteandmed!$H$45*(Kraadpäevad!$G$4-Kraadpäevad!C6563)),Lähteandmed!$I$45)</f>
        <v/>
      </c>
      <c r="N6563" s="114">
        <f>IFERROR(($G$4-M6563)/($G$4-C6563),Lähteandmed!$H$45)</f>
        <v>0</v>
      </c>
      <c r="O6563" s="276">
        <f t="shared" si="205"/>
        <v>3.9</v>
      </c>
      <c r="P6563" s="276">
        <f>IF(O6563&lt;($G$6-1),Lähteandmed!$E$45*1.2*1.005*(($G$6-1)-O6563),0)</f>
        <v>22.958525519999998</v>
      </c>
    </row>
    <row r="6564" spans="2:16">
      <c r="B6564" s="113">
        <v>6560</v>
      </c>
      <c r="C6564" s="113">
        <v>3.8</v>
      </c>
      <c r="D6564" s="276">
        <f t="shared" si="204"/>
        <v>6.1887974958655798</v>
      </c>
      <c r="L6564" s="114">
        <f>IF(C6564&lt;$G$6,Lähteandmed!$E$45*1.2*1.005*($G$6-O6564),0)</f>
        <v>24.886340639999997</v>
      </c>
      <c r="M6564" s="276" t="str">
        <f>IF(($G$4-Lähteandmed!$H$45*(Kraadpäevad!$G$4-Kraadpäevad!C6564))&gt;Lähteandmed!$I$45,($G$4-Lähteandmed!$H$45*(Kraadpäevad!$G$4-Kraadpäevad!C6564)),Lähteandmed!$I$45)</f>
        <v/>
      </c>
      <c r="N6564" s="114">
        <f>IFERROR(($G$4-M6564)/($G$4-C6564),Lähteandmed!$H$45)</f>
        <v>0</v>
      </c>
      <c r="O6564" s="276">
        <f t="shared" si="205"/>
        <v>3.8</v>
      </c>
      <c r="P6564" s="276">
        <f>IF(O6564&lt;($G$6-1),Lähteandmed!$E$45*1.2*1.005*(($G$6-1)-O6564),0)</f>
        <v>23.133781439999996</v>
      </c>
    </row>
    <row r="6565" spans="2:16">
      <c r="B6565" s="113">
        <v>6561</v>
      </c>
      <c r="C6565" s="113">
        <v>3.4</v>
      </c>
      <c r="D6565" s="276">
        <f t="shared" si="204"/>
        <v>6.5887974958655793</v>
      </c>
      <c r="L6565" s="114">
        <f>IF(C6565&lt;$G$6,Lähteandmed!$E$45*1.2*1.005*($G$6-O6565),0)</f>
        <v>25.587364319999999</v>
      </c>
      <c r="M6565" s="276" t="str">
        <f>IF(($G$4-Lähteandmed!$H$45*(Kraadpäevad!$G$4-Kraadpäevad!C6565))&gt;Lähteandmed!$I$45,($G$4-Lähteandmed!$H$45*(Kraadpäevad!$G$4-Kraadpäevad!C6565)),Lähteandmed!$I$45)</f>
        <v/>
      </c>
      <c r="N6565" s="114">
        <f>IFERROR(($G$4-M6565)/($G$4-C6565),Lähteandmed!$H$45)</f>
        <v>0</v>
      </c>
      <c r="O6565" s="276">
        <f t="shared" si="205"/>
        <v>3.4</v>
      </c>
      <c r="P6565" s="276">
        <f>IF(O6565&lt;($G$6-1),Lähteandmed!$E$45*1.2*1.005*(($G$6-1)-O6565),0)</f>
        <v>23.834805119999999</v>
      </c>
    </row>
    <row r="6566" spans="2:16">
      <c r="B6566" s="113">
        <v>6562</v>
      </c>
      <c r="C6566" s="113">
        <v>4.5</v>
      </c>
      <c r="D6566" s="276">
        <f t="shared" si="204"/>
        <v>5.4887974958655796</v>
      </c>
      <c r="L6566" s="114">
        <f>IF(C6566&lt;$G$6,Lähteandmed!$E$45*1.2*1.005*($G$6-O6566),0)</f>
        <v>23.659549199999997</v>
      </c>
      <c r="M6566" s="276" t="str">
        <f>IF(($G$4-Lähteandmed!$H$45*(Kraadpäevad!$G$4-Kraadpäevad!C6566))&gt;Lähteandmed!$I$45,($G$4-Lähteandmed!$H$45*(Kraadpäevad!$G$4-Kraadpäevad!C6566)),Lähteandmed!$I$45)</f>
        <v/>
      </c>
      <c r="N6566" s="114">
        <f>IFERROR(($G$4-M6566)/($G$4-C6566),Lähteandmed!$H$45)</f>
        <v>0</v>
      </c>
      <c r="O6566" s="276">
        <f t="shared" si="205"/>
        <v>4.5</v>
      </c>
      <c r="P6566" s="276">
        <f>IF(O6566&lt;($G$6-1),Lähteandmed!$E$45*1.2*1.005*(($G$6-1)-O6566),0)</f>
        <v>21.906989999999997</v>
      </c>
    </row>
    <row r="6567" spans="2:16">
      <c r="B6567" s="113">
        <v>6563</v>
      </c>
      <c r="C6567" s="113">
        <v>5.6</v>
      </c>
      <c r="D6567" s="276">
        <f t="shared" si="204"/>
        <v>4.38879749586558</v>
      </c>
      <c r="L6567" s="114">
        <f>IF(C6567&lt;$G$6,Lähteandmed!$E$45*1.2*1.005*($G$6-O6567),0)</f>
        <v>21.731734079999999</v>
      </c>
      <c r="M6567" s="276" t="str">
        <f>IF(($G$4-Lähteandmed!$H$45*(Kraadpäevad!$G$4-Kraadpäevad!C6567))&gt;Lähteandmed!$I$45,($G$4-Lähteandmed!$H$45*(Kraadpäevad!$G$4-Kraadpäevad!C6567)),Lähteandmed!$I$45)</f>
        <v/>
      </c>
      <c r="N6567" s="114">
        <f>IFERROR(($G$4-M6567)/($G$4-C6567),Lähteandmed!$H$45)</f>
        <v>0</v>
      </c>
      <c r="O6567" s="276">
        <f t="shared" si="205"/>
        <v>5.6</v>
      </c>
      <c r="P6567" s="276">
        <f>IF(O6567&lt;($G$6-1),Lähteandmed!$E$45*1.2*1.005*(($G$6-1)-O6567),0)</f>
        <v>19.979174879999999</v>
      </c>
    </row>
    <row r="6568" spans="2:16">
      <c r="B6568" s="113">
        <v>6564</v>
      </c>
      <c r="C6568" s="113">
        <v>6.7</v>
      </c>
      <c r="D6568" s="276">
        <f t="shared" si="204"/>
        <v>3.2887974958655795</v>
      </c>
      <c r="L6568" s="114">
        <f>IF(C6568&lt;$G$6,Lähteandmed!$E$45*1.2*1.005*($G$6-O6568),0)</f>
        <v>19.803918960000001</v>
      </c>
      <c r="M6568" s="276" t="str">
        <f>IF(($G$4-Lähteandmed!$H$45*(Kraadpäevad!$G$4-Kraadpäevad!C6568))&gt;Lähteandmed!$I$45,($G$4-Lähteandmed!$H$45*(Kraadpäevad!$G$4-Kraadpäevad!C6568)),Lähteandmed!$I$45)</f>
        <v/>
      </c>
      <c r="N6568" s="114">
        <f>IFERROR(($G$4-M6568)/($G$4-C6568),Lähteandmed!$H$45)</f>
        <v>0</v>
      </c>
      <c r="O6568" s="276">
        <f t="shared" si="205"/>
        <v>6.7</v>
      </c>
      <c r="P6568" s="276">
        <f>IF(O6568&lt;($G$6-1),Lähteandmed!$E$45*1.2*1.005*(($G$6-1)-O6568),0)</f>
        <v>18.05135976</v>
      </c>
    </row>
    <row r="6569" spans="2:16">
      <c r="B6569" s="113">
        <v>6565</v>
      </c>
      <c r="C6569" s="113">
        <v>6.5</v>
      </c>
      <c r="D6569" s="276">
        <f t="shared" si="204"/>
        <v>3.4887974958655796</v>
      </c>
      <c r="L6569" s="114">
        <f>IF(C6569&lt;$G$6,Lähteandmed!$E$45*1.2*1.005*($G$6-O6569),0)</f>
        <v>20.1544308</v>
      </c>
      <c r="M6569" s="276" t="str">
        <f>IF(($G$4-Lähteandmed!$H$45*(Kraadpäevad!$G$4-Kraadpäevad!C6569))&gt;Lähteandmed!$I$45,($G$4-Lähteandmed!$H$45*(Kraadpäevad!$G$4-Kraadpäevad!C6569)),Lähteandmed!$I$45)</f>
        <v/>
      </c>
      <c r="N6569" s="114">
        <f>IFERROR(($G$4-M6569)/($G$4-C6569),Lähteandmed!$H$45)</f>
        <v>0</v>
      </c>
      <c r="O6569" s="276">
        <f t="shared" si="205"/>
        <v>6.5</v>
      </c>
      <c r="P6569" s="276">
        <f>IF(O6569&lt;($G$6-1),Lähteandmed!$E$45*1.2*1.005*(($G$6-1)-O6569),0)</f>
        <v>18.4018716</v>
      </c>
    </row>
    <row r="6570" spans="2:16">
      <c r="B6570" s="113">
        <v>6566</v>
      </c>
      <c r="C6570" s="113">
        <v>6.3</v>
      </c>
      <c r="D6570" s="276">
        <f t="shared" si="204"/>
        <v>3.6887974958655798</v>
      </c>
      <c r="L6570" s="114">
        <f>IF(C6570&lt;$G$6,Lähteandmed!$E$45*1.2*1.005*($G$6-O6570),0)</f>
        <v>20.504942639999996</v>
      </c>
      <c r="M6570" s="276" t="str">
        <f>IF(($G$4-Lähteandmed!$H$45*(Kraadpäevad!$G$4-Kraadpäevad!C6570))&gt;Lähteandmed!$I$45,($G$4-Lähteandmed!$H$45*(Kraadpäevad!$G$4-Kraadpäevad!C6570)),Lähteandmed!$I$45)</f>
        <v/>
      </c>
      <c r="N6570" s="114">
        <f>IFERROR(($G$4-M6570)/($G$4-C6570),Lähteandmed!$H$45)</f>
        <v>0</v>
      </c>
      <c r="O6570" s="276">
        <f t="shared" si="205"/>
        <v>6.3</v>
      </c>
      <c r="P6570" s="276">
        <f>IF(O6570&lt;($G$6-1),Lähteandmed!$E$45*1.2*1.005*(($G$6-1)-O6570),0)</f>
        <v>18.752383439999999</v>
      </c>
    </row>
    <row r="6571" spans="2:16">
      <c r="B6571" s="113">
        <v>6567</v>
      </c>
      <c r="C6571" s="113">
        <v>6.1</v>
      </c>
      <c r="D6571" s="276">
        <f t="shared" si="204"/>
        <v>3.88879749586558</v>
      </c>
      <c r="L6571" s="114">
        <f>IF(C6571&lt;$G$6,Lähteandmed!$E$45*1.2*1.005*($G$6-O6571),0)</f>
        <v>20.855454479999999</v>
      </c>
      <c r="M6571" s="276" t="str">
        <f>IF(($G$4-Lähteandmed!$H$45*(Kraadpäevad!$G$4-Kraadpäevad!C6571))&gt;Lähteandmed!$I$45,($G$4-Lähteandmed!$H$45*(Kraadpäevad!$G$4-Kraadpäevad!C6571)),Lähteandmed!$I$45)</f>
        <v/>
      </c>
      <c r="N6571" s="114">
        <f>IFERROR(($G$4-M6571)/($G$4-C6571),Lähteandmed!$H$45)</f>
        <v>0</v>
      </c>
      <c r="O6571" s="276">
        <f t="shared" si="205"/>
        <v>6.1</v>
      </c>
      <c r="P6571" s="276">
        <f>IF(O6571&lt;($G$6-1),Lähteandmed!$E$45*1.2*1.005*(($G$6-1)-O6571),0)</f>
        <v>19.102895279999998</v>
      </c>
    </row>
    <row r="6572" spans="2:16">
      <c r="B6572" s="113">
        <v>6568</v>
      </c>
      <c r="C6572" s="113">
        <v>5.7</v>
      </c>
      <c r="D6572" s="276">
        <f t="shared" si="204"/>
        <v>4.2887974958655795</v>
      </c>
      <c r="L6572" s="114">
        <f>IF(C6572&lt;$G$6,Lähteandmed!$E$45*1.2*1.005*($G$6-O6572),0)</f>
        <v>21.556478160000001</v>
      </c>
      <c r="M6572" s="276" t="str">
        <f>IF(($G$4-Lähteandmed!$H$45*(Kraadpäevad!$G$4-Kraadpäevad!C6572))&gt;Lähteandmed!$I$45,($G$4-Lähteandmed!$H$45*(Kraadpäevad!$G$4-Kraadpäevad!C6572)),Lähteandmed!$I$45)</f>
        <v/>
      </c>
      <c r="N6572" s="114">
        <f>IFERROR(($G$4-M6572)/($G$4-C6572),Lähteandmed!$H$45)</f>
        <v>0</v>
      </c>
      <c r="O6572" s="276">
        <f t="shared" si="205"/>
        <v>5.7</v>
      </c>
      <c r="P6572" s="276">
        <f>IF(O6572&lt;($G$6-1),Lähteandmed!$E$45*1.2*1.005*(($G$6-1)-O6572),0)</f>
        <v>19.803918960000001</v>
      </c>
    </row>
    <row r="6573" spans="2:16">
      <c r="B6573" s="113">
        <v>6569</v>
      </c>
      <c r="C6573" s="113">
        <v>5.4</v>
      </c>
      <c r="D6573" s="276">
        <f t="shared" si="204"/>
        <v>4.5887974958655793</v>
      </c>
      <c r="L6573" s="114">
        <f>IF(C6573&lt;$G$6,Lähteandmed!$E$45*1.2*1.005*($G$6-O6573),0)</f>
        <v>22.082245919999998</v>
      </c>
      <c r="M6573" s="276" t="str">
        <f>IF(($G$4-Lähteandmed!$H$45*(Kraadpäevad!$G$4-Kraadpäevad!C6573))&gt;Lähteandmed!$I$45,($G$4-Lähteandmed!$H$45*(Kraadpäevad!$G$4-Kraadpäevad!C6573)),Lähteandmed!$I$45)</f>
        <v/>
      </c>
      <c r="N6573" s="114">
        <f>IFERROR(($G$4-M6573)/($G$4-C6573),Lähteandmed!$H$45)</f>
        <v>0</v>
      </c>
      <c r="O6573" s="276">
        <f t="shared" si="205"/>
        <v>5.4</v>
      </c>
      <c r="P6573" s="276">
        <f>IF(O6573&lt;($G$6-1),Lähteandmed!$E$45*1.2*1.005*(($G$6-1)-O6573),0)</f>
        <v>20.329686719999998</v>
      </c>
    </row>
    <row r="6574" spans="2:16">
      <c r="B6574" s="113">
        <v>6570</v>
      </c>
      <c r="C6574" s="113">
        <v>5</v>
      </c>
      <c r="D6574" s="276">
        <f t="shared" si="204"/>
        <v>4.9887974958655796</v>
      </c>
      <c r="L6574" s="114">
        <f>IF(C6574&lt;$G$6,Lähteandmed!$E$45*1.2*1.005*($G$6-O6574),0)</f>
        <v>22.783269599999997</v>
      </c>
      <c r="M6574" s="276" t="str">
        <f>IF(($G$4-Lähteandmed!$H$45*(Kraadpäevad!$G$4-Kraadpäevad!C6574))&gt;Lähteandmed!$I$45,($G$4-Lähteandmed!$H$45*(Kraadpäevad!$G$4-Kraadpäevad!C6574)),Lähteandmed!$I$45)</f>
        <v/>
      </c>
      <c r="N6574" s="114">
        <f>IFERROR(($G$4-M6574)/($G$4-C6574),Lähteandmed!$H$45)</f>
        <v>0</v>
      </c>
      <c r="O6574" s="276">
        <f t="shared" si="205"/>
        <v>5</v>
      </c>
      <c r="P6574" s="276">
        <f>IF(O6574&lt;($G$6-1),Lähteandmed!$E$45*1.2*1.005*(($G$6-1)-O6574),0)</f>
        <v>21.030710399999997</v>
      </c>
    </row>
    <row r="6575" spans="2:16">
      <c r="B6575" s="113">
        <v>6571</v>
      </c>
      <c r="C6575" s="113">
        <v>4.9000000000000004</v>
      </c>
      <c r="D6575" s="276">
        <f t="shared" si="204"/>
        <v>5.0887974958655793</v>
      </c>
      <c r="L6575" s="114">
        <f>IF(C6575&lt;$G$6,Lähteandmed!$E$45*1.2*1.005*($G$6-O6575),0)</f>
        <v>22.958525519999998</v>
      </c>
      <c r="M6575" s="276" t="str">
        <f>IF(($G$4-Lähteandmed!$H$45*(Kraadpäevad!$G$4-Kraadpäevad!C6575))&gt;Lähteandmed!$I$45,($G$4-Lähteandmed!$H$45*(Kraadpäevad!$G$4-Kraadpäevad!C6575)),Lähteandmed!$I$45)</f>
        <v/>
      </c>
      <c r="N6575" s="114">
        <f>IFERROR(($G$4-M6575)/($G$4-C6575),Lähteandmed!$H$45)</f>
        <v>0</v>
      </c>
      <c r="O6575" s="276">
        <f t="shared" si="205"/>
        <v>4.9000000000000004</v>
      </c>
      <c r="P6575" s="276">
        <f>IF(O6575&lt;($G$6-1),Lähteandmed!$E$45*1.2*1.005*(($G$6-1)-O6575),0)</f>
        <v>21.205966319999998</v>
      </c>
    </row>
    <row r="6576" spans="2:16">
      <c r="B6576" s="113">
        <v>6572</v>
      </c>
      <c r="C6576" s="113">
        <v>4.8</v>
      </c>
      <c r="D6576" s="276">
        <f t="shared" si="204"/>
        <v>5.1887974958655798</v>
      </c>
      <c r="L6576" s="114">
        <f>IF(C6576&lt;$G$6,Lähteandmed!$E$45*1.2*1.005*($G$6-O6576),0)</f>
        <v>23.133781439999996</v>
      </c>
      <c r="M6576" s="276" t="str">
        <f>IF(($G$4-Lähteandmed!$H$45*(Kraadpäevad!$G$4-Kraadpäevad!C6576))&gt;Lähteandmed!$I$45,($G$4-Lähteandmed!$H$45*(Kraadpäevad!$G$4-Kraadpäevad!C6576)),Lähteandmed!$I$45)</f>
        <v/>
      </c>
      <c r="N6576" s="114">
        <f>IFERROR(($G$4-M6576)/($G$4-C6576),Lähteandmed!$H$45)</f>
        <v>0</v>
      </c>
      <c r="O6576" s="276">
        <f t="shared" si="205"/>
        <v>4.8</v>
      </c>
      <c r="P6576" s="276">
        <f>IF(O6576&lt;($G$6-1),Lähteandmed!$E$45*1.2*1.005*(($G$6-1)-O6576),0)</f>
        <v>21.381222239999996</v>
      </c>
    </row>
    <row r="6577" spans="2:16">
      <c r="B6577" s="113">
        <v>6573</v>
      </c>
      <c r="C6577" s="113">
        <v>4.7</v>
      </c>
      <c r="D6577" s="276">
        <f t="shared" si="204"/>
        <v>5.2887974958655795</v>
      </c>
      <c r="L6577" s="114">
        <f>IF(C6577&lt;$G$6,Lähteandmed!$E$45*1.2*1.005*($G$6-O6577),0)</f>
        <v>23.309037359999998</v>
      </c>
      <c r="M6577" s="276" t="str">
        <f>IF(($G$4-Lähteandmed!$H$45*(Kraadpäevad!$G$4-Kraadpäevad!C6577))&gt;Lähteandmed!$I$45,($G$4-Lähteandmed!$H$45*(Kraadpäevad!$G$4-Kraadpäevad!C6577)),Lähteandmed!$I$45)</f>
        <v/>
      </c>
      <c r="N6577" s="114">
        <f>IFERROR(($G$4-M6577)/($G$4-C6577),Lähteandmed!$H$45)</f>
        <v>0</v>
      </c>
      <c r="O6577" s="276">
        <f t="shared" si="205"/>
        <v>4.7</v>
      </c>
      <c r="P6577" s="276">
        <f>IF(O6577&lt;($G$6-1),Lähteandmed!$E$45*1.2*1.005*(($G$6-1)-O6577),0)</f>
        <v>21.556478160000001</v>
      </c>
    </row>
    <row r="6578" spans="2:16">
      <c r="B6578" s="113">
        <v>6574</v>
      </c>
      <c r="C6578" s="113">
        <v>4.8</v>
      </c>
      <c r="D6578" s="276">
        <f t="shared" si="204"/>
        <v>5.1887974958655798</v>
      </c>
      <c r="L6578" s="114">
        <f>IF(C6578&lt;$G$6,Lähteandmed!$E$45*1.2*1.005*($G$6-O6578),0)</f>
        <v>23.133781439999996</v>
      </c>
      <c r="M6578" s="276" t="str">
        <f>IF(($G$4-Lähteandmed!$H$45*(Kraadpäevad!$G$4-Kraadpäevad!C6578))&gt;Lähteandmed!$I$45,($G$4-Lähteandmed!$H$45*(Kraadpäevad!$G$4-Kraadpäevad!C6578)),Lähteandmed!$I$45)</f>
        <v/>
      </c>
      <c r="N6578" s="114">
        <f>IFERROR(($G$4-M6578)/($G$4-C6578),Lähteandmed!$H$45)</f>
        <v>0</v>
      </c>
      <c r="O6578" s="276">
        <f t="shared" si="205"/>
        <v>4.8</v>
      </c>
      <c r="P6578" s="276">
        <f>IF(O6578&lt;($G$6-1),Lähteandmed!$E$45*1.2*1.005*(($G$6-1)-O6578),0)</f>
        <v>21.381222239999996</v>
      </c>
    </row>
    <row r="6579" spans="2:16">
      <c r="B6579" s="113">
        <v>6575</v>
      </c>
      <c r="C6579" s="113">
        <v>4.8</v>
      </c>
      <c r="D6579" s="276">
        <f t="shared" si="204"/>
        <v>5.1887974958655798</v>
      </c>
      <c r="L6579" s="114">
        <f>IF(C6579&lt;$G$6,Lähteandmed!$E$45*1.2*1.005*($G$6-O6579),0)</f>
        <v>23.133781439999996</v>
      </c>
      <c r="M6579" s="276" t="str">
        <f>IF(($G$4-Lähteandmed!$H$45*(Kraadpäevad!$G$4-Kraadpäevad!C6579))&gt;Lähteandmed!$I$45,($G$4-Lähteandmed!$H$45*(Kraadpäevad!$G$4-Kraadpäevad!C6579)),Lähteandmed!$I$45)</f>
        <v/>
      </c>
      <c r="N6579" s="114">
        <f>IFERROR(($G$4-M6579)/($G$4-C6579),Lähteandmed!$H$45)</f>
        <v>0</v>
      </c>
      <c r="O6579" s="276">
        <f t="shared" si="205"/>
        <v>4.8</v>
      </c>
      <c r="P6579" s="276">
        <f>IF(O6579&lt;($G$6-1),Lähteandmed!$E$45*1.2*1.005*(($G$6-1)-O6579),0)</f>
        <v>21.381222239999996</v>
      </c>
    </row>
    <row r="6580" spans="2:16">
      <c r="B6580" s="113">
        <v>6576</v>
      </c>
      <c r="C6580" s="113">
        <v>4.9000000000000004</v>
      </c>
      <c r="D6580" s="276">
        <f t="shared" si="204"/>
        <v>5.0887974958655793</v>
      </c>
      <c r="L6580" s="114">
        <f>IF(C6580&lt;$G$6,Lähteandmed!$E$45*1.2*1.005*($G$6-O6580),0)</f>
        <v>22.958525519999998</v>
      </c>
      <c r="M6580" s="276" t="str">
        <f>IF(($G$4-Lähteandmed!$H$45*(Kraadpäevad!$G$4-Kraadpäevad!C6580))&gt;Lähteandmed!$I$45,($G$4-Lähteandmed!$H$45*(Kraadpäevad!$G$4-Kraadpäevad!C6580)),Lähteandmed!$I$45)</f>
        <v/>
      </c>
      <c r="N6580" s="114">
        <f>IFERROR(($G$4-M6580)/($G$4-C6580),Lähteandmed!$H$45)</f>
        <v>0</v>
      </c>
      <c r="O6580" s="276">
        <f t="shared" si="205"/>
        <v>4.9000000000000004</v>
      </c>
      <c r="P6580" s="276">
        <f>IF(O6580&lt;($G$6-1),Lähteandmed!$E$45*1.2*1.005*(($G$6-1)-O6580),0)</f>
        <v>21.205966319999998</v>
      </c>
    </row>
    <row r="6581" spans="2:16">
      <c r="B6581" s="113">
        <v>6577</v>
      </c>
      <c r="C6581" s="113">
        <v>4.5</v>
      </c>
      <c r="D6581" s="276">
        <f t="shared" si="204"/>
        <v>5.4887974958655796</v>
      </c>
      <c r="L6581" s="114">
        <f>IF(C6581&lt;$G$6,Lähteandmed!$E$45*1.2*1.005*($G$6-O6581),0)</f>
        <v>23.659549199999997</v>
      </c>
      <c r="M6581" s="276" t="str">
        <f>IF(($G$4-Lähteandmed!$H$45*(Kraadpäevad!$G$4-Kraadpäevad!C6581))&gt;Lähteandmed!$I$45,($G$4-Lähteandmed!$H$45*(Kraadpäevad!$G$4-Kraadpäevad!C6581)),Lähteandmed!$I$45)</f>
        <v/>
      </c>
      <c r="N6581" s="114">
        <f>IFERROR(($G$4-M6581)/($G$4-C6581),Lähteandmed!$H$45)</f>
        <v>0</v>
      </c>
      <c r="O6581" s="276">
        <f t="shared" si="205"/>
        <v>4.5</v>
      </c>
      <c r="P6581" s="276">
        <f>IF(O6581&lt;($G$6-1),Lähteandmed!$E$45*1.2*1.005*(($G$6-1)-O6581),0)</f>
        <v>21.906989999999997</v>
      </c>
    </row>
    <row r="6582" spans="2:16">
      <c r="B6582" s="113">
        <v>6578</v>
      </c>
      <c r="C6582" s="113">
        <v>4</v>
      </c>
      <c r="D6582" s="276">
        <f t="shared" si="204"/>
        <v>5.9887974958655796</v>
      </c>
      <c r="L6582" s="114">
        <f>IF(C6582&lt;$G$6,Lähteandmed!$E$45*1.2*1.005*($G$6-O6582),0)</f>
        <v>24.535828799999997</v>
      </c>
      <c r="M6582" s="276" t="str">
        <f>IF(($G$4-Lähteandmed!$H$45*(Kraadpäevad!$G$4-Kraadpäevad!C6582))&gt;Lähteandmed!$I$45,($G$4-Lähteandmed!$H$45*(Kraadpäevad!$G$4-Kraadpäevad!C6582)),Lähteandmed!$I$45)</f>
        <v/>
      </c>
      <c r="N6582" s="114">
        <f>IFERROR(($G$4-M6582)/($G$4-C6582),Lähteandmed!$H$45)</f>
        <v>0</v>
      </c>
      <c r="O6582" s="276">
        <f t="shared" si="205"/>
        <v>4</v>
      </c>
      <c r="P6582" s="276">
        <f>IF(O6582&lt;($G$6-1),Lähteandmed!$E$45*1.2*1.005*(($G$6-1)-O6582),0)</f>
        <v>22.783269599999997</v>
      </c>
    </row>
    <row r="6583" spans="2:16">
      <c r="B6583" s="113">
        <v>6579</v>
      </c>
      <c r="C6583" s="113">
        <v>3.6</v>
      </c>
      <c r="D6583" s="276">
        <f t="shared" si="204"/>
        <v>6.38879749586558</v>
      </c>
      <c r="L6583" s="114">
        <f>IF(C6583&lt;$G$6,Lähteandmed!$E$45*1.2*1.005*($G$6-O6583),0)</f>
        <v>25.23685248</v>
      </c>
      <c r="M6583" s="276" t="str">
        <f>IF(($G$4-Lähteandmed!$H$45*(Kraadpäevad!$G$4-Kraadpäevad!C6583))&gt;Lähteandmed!$I$45,($G$4-Lähteandmed!$H$45*(Kraadpäevad!$G$4-Kraadpäevad!C6583)),Lähteandmed!$I$45)</f>
        <v/>
      </c>
      <c r="N6583" s="114">
        <f>IFERROR(($G$4-M6583)/($G$4-C6583),Lähteandmed!$H$45)</f>
        <v>0</v>
      </c>
      <c r="O6583" s="276">
        <f t="shared" si="205"/>
        <v>3.6</v>
      </c>
      <c r="P6583" s="276">
        <f>IF(O6583&lt;($G$6-1),Lähteandmed!$E$45*1.2*1.005*(($G$6-1)-O6583),0)</f>
        <v>23.484293279999999</v>
      </c>
    </row>
    <row r="6584" spans="2:16">
      <c r="B6584" s="113">
        <v>6580</v>
      </c>
      <c r="C6584" s="113">
        <v>3.3</v>
      </c>
      <c r="D6584" s="276">
        <f t="shared" si="204"/>
        <v>6.6887974958655798</v>
      </c>
      <c r="L6584" s="114">
        <f>IF(C6584&lt;$G$6,Lähteandmed!$E$45*1.2*1.005*($G$6-O6584),0)</f>
        <v>25.762620239999997</v>
      </c>
      <c r="M6584" s="276" t="str">
        <f>IF(($G$4-Lähteandmed!$H$45*(Kraadpäevad!$G$4-Kraadpäevad!C6584))&gt;Lähteandmed!$I$45,($G$4-Lähteandmed!$H$45*(Kraadpäevad!$G$4-Kraadpäevad!C6584)),Lähteandmed!$I$45)</f>
        <v/>
      </c>
      <c r="N6584" s="114">
        <f>IFERROR(($G$4-M6584)/($G$4-C6584),Lähteandmed!$H$45)</f>
        <v>0</v>
      </c>
      <c r="O6584" s="276">
        <f t="shared" si="205"/>
        <v>3.3</v>
      </c>
      <c r="P6584" s="276">
        <f>IF(O6584&lt;($G$6-1),Lähteandmed!$E$45*1.2*1.005*(($G$6-1)-O6584),0)</f>
        <v>24.010061039999997</v>
      </c>
    </row>
    <row r="6585" spans="2:16">
      <c r="B6585" s="113">
        <v>6581</v>
      </c>
      <c r="C6585" s="113">
        <v>3</v>
      </c>
      <c r="D6585" s="276">
        <f t="shared" si="204"/>
        <v>6.9887974958655796</v>
      </c>
      <c r="L6585" s="114">
        <f>IF(C6585&lt;$G$6,Lähteandmed!$E$45*1.2*1.005*($G$6-O6585),0)</f>
        <v>26.288387999999998</v>
      </c>
      <c r="M6585" s="276" t="str">
        <f>IF(($G$4-Lähteandmed!$H$45*(Kraadpäevad!$G$4-Kraadpäevad!C6585))&gt;Lähteandmed!$I$45,($G$4-Lähteandmed!$H$45*(Kraadpäevad!$G$4-Kraadpäevad!C6585)),Lähteandmed!$I$45)</f>
        <v/>
      </c>
      <c r="N6585" s="114">
        <f>IFERROR(($G$4-M6585)/($G$4-C6585),Lähteandmed!$H$45)</f>
        <v>0</v>
      </c>
      <c r="O6585" s="276">
        <f t="shared" si="205"/>
        <v>3</v>
      </c>
      <c r="P6585" s="276">
        <f>IF(O6585&lt;($G$6-1),Lähteandmed!$E$45*1.2*1.005*(($G$6-1)-O6585),0)</f>
        <v>24.535828799999997</v>
      </c>
    </row>
    <row r="6586" spans="2:16">
      <c r="B6586" s="113">
        <v>6582</v>
      </c>
      <c r="C6586" s="113">
        <v>2.7</v>
      </c>
      <c r="D6586" s="276">
        <f t="shared" si="204"/>
        <v>7.2887974958655795</v>
      </c>
      <c r="L6586" s="114">
        <f>IF(C6586&lt;$G$6,Lähteandmed!$E$45*1.2*1.005*($G$6-O6586),0)</f>
        <v>26.814155759999998</v>
      </c>
      <c r="M6586" s="276" t="str">
        <f>IF(($G$4-Lähteandmed!$H$45*(Kraadpäevad!$G$4-Kraadpäevad!C6586))&gt;Lähteandmed!$I$45,($G$4-Lähteandmed!$H$45*(Kraadpäevad!$G$4-Kraadpäevad!C6586)),Lähteandmed!$I$45)</f>
        <v/>
      </c>
      <c r="N6586" s="114">
        <f>IFERROR(($G$4-M6586)/($G$4-C6586),Lähteandmed!$H$45)</f>
        <v>0</v>
      </c>
      <c r="O6586" s="276">
        <f t="shared" si="205"/>
        <v>2.7</v>
      </c>
      <c r="P6586" s="276">
        <f>IF(O6586&lt;($G$6-1),Lähteandmed!$E$45*1.2*1.005*(($G$6-1)-O6586),0)</f>
        <v>25.061596559999998</v>
      </c>
    </row>
    <row r="6587" spans="2:16">
      <c r="B6587" s="113">
        <v>6583</v>
      </c>
      <c r="C6587" s="113">
        <v>2.7</v>
      </c>
      <c r="D6587" s="276">
        <f t="shared" si="204"/>
        <v>7.2887974958655795</v>
      </c>
      <c r="L6587" s="114">
        <f>IF(C6587&lt;$G$6,Lähteandmed!$E$45*1.2*1.005*($G$6-O6587),0)</f>
        <v>26.814155759999998</v>
      </c>
      <c r="M6587" s="276" t="str">
        <f>IF(($G$4-Lähteandmed!$H$45*(Kraadpäevad!$G$4-Kraadpäevad!C6587))&gt;Lähteandmed!$I$45,($G$4-Lähteandmed!$H$45*(Kraadpäevad!$G$4-Kraadpäevad!C6587)),Lähteandmed!$I$45)</f>
        <v/>
      </c>
      <c r="N6587" s="114">
        <f>IFERROR(($G$4-M6587)/($G$4-C6587),Lähteandmed!$H$45)</f>
        <v>0</v>
      </c>
      <c r="O6587" s="276">
        <f t="shared" si="205"/>
        <v>2.7</v>
      </c>
      <c r="P6587" s="276">
        <f>IF(O6587&lt;($G$6-1),Lähteandmed!$E$45*1.2*1.005*(($G$6-1)-O6587),0)</f>
        <v>25.061596559999998</v>
      </c>
    </row>
    <row r="6588" spans="2:16">
      <c r="B6588" s="113">
        <v>6584</v>
      </c>
      <c r="C6588" s="113">
        <v>2.6</v>
      </c>
      <c r="D6588" s="276">
        <f t="shared" si="204"/>
        <v>7.38879749586558</v>
      </c>
      <c r="L6588" s="114">
        <f>IF(C6588&lt;$G$6,Lähteandmed!$E$45*1.2*1.005*($G$6-O6588),0)</f>
        <v>26.98941168</v>
      </c>
      <c r="M6588" s="276" t="str">
        <f>IF(($G$4-Lähteandmed!$H$45*(Kraadpäevad!$G$4-Kraadpäevad!C6588))&gt;Lähteandmed!$I$45,($G$4-Lähteandmed!$H$45*(Kraadpäevad!$G$4-Kraadpäevad!C6588)),Lähteandmed!$I$45)</f>
        <v/>
      </c>
      <c r="N6588" s="114">
        <f>IFERROR(($G$4-M6588)/($G$4-C6588),Lähteandmed!$H$45)</f>
        <v>0</v>
      </c>
      <c r="O6588" s="276">
        <f t="shared" si="205"/>
        <v>2.6</v>
      </c>
      <c r="P6588" s="276">
        <f>IF(O6588&lt;($G$6-1),Lähteandmed!$E$45*1.2*1.005*(($G$6-1)-O6588),0)</f>
        <v>25.23685248</v>
      </c>
    </row>
    <row r="6589" spans="2:16">
      <c r="B6589" s="113">
        <v>6585</v>
      </c>
      <c r="C6589" s="113">
        <v>2.6</v>
      </c>
      <c r="D6589" s="276">
        <f t="shared" si="204"/>
        <v>7.38879749586558</v>
      </c>
      <c r="L6589" s="114">
        <f>IF(C6589&lt;$G$6,Lähteandmed!$E$45*1.2*1.005*($G$6-O6589),0)</f>
        <v>26.98941168</v>
      </c>
      <c r="M6589" s="276" t="str">
        <f>IF(($G$4-Lähteandmed!$H$45*(Kraadpäevad!$G$4-Kraadpäevad!C6589))&gt;Lähteandmed!$I$45,($G$4-Lähteandmed!$H$45*(Kraadpäevad!$G$4-Kraadpäevad!C6589)),Lähteandmed!$I$45)</f>
        <v/>
      </c>
      <c r="N6589" s="114">
        <f>IFERROR(($G$4-M6589)/($G$4-C6589),Lähteandmed!$H$45)</f>
        <v>0</v>
      </c>
      <c r="O6589" s="276">
        <f t="shared" si="205"/>
        <v>2.6</v>
      </c>
      <c r="P6589" s="276">
        <f>IF(O6589&lt;($G$6-1),Lähteandmed!$E$45*1.2*1.005*(($G$6-1)-O6589),0)</f>
        <v>25.23685248</v>
      </c>
    </row>
    <row r="6590" spans="2:16">
      <c r="B6590" s="113">
        <v>6586</v>
      </c>
      <c r="C6590" s="113">
        <v>3.4</v>
      </c>
      <c r="D6590" s="276">
        <f t="shared" si="204"/>
        <v>6.5887974958655793</v>
      </c>
      <c r="L6590" s="114">
        <f>IF(C6590&lt;$G$6,Lähteandmed!$E$45*1.2*1.005*($G$6-O6590),0)</f>
        <v>25.587364319999999</v>
      </c>
      <c r="M6590" s="276" t="str">
        <f>IF(($G$4-Lähteandmed!$H$45*(Kraadpäevad!$G$4-Kraadpäevad!C6590))&gt;Lähteandmed!$I$45,($G$4-Lähteandmed!$H$45*(Kraadpäevad!$G$4-Kraadpäevad!C6590)),Lähteandmed!$I$45)</f>
        <v/>
      </c>
      <c r="N6590" s="114">
        <f>IFERROR(($G$4-M6590)/($G$4-C6590),Lähteandmed!$H$45)</f>
        <v>0</v>
      </c>
      <c r="O6590" s="276">
        <f t="shared" si="205"/>
        <v>3.4</v>
      </c>
      <c r="P6590" s="276">
        <f>IF(O6590&lt;($G$6-1),Lähteandmed!$E$45*1.2*1.005*(($G$6-1)-O6590),0)</f>
        <v>23.834805119999999</v>
      </c>
    </row>
    <row r="6591" spans="2:16">
      <c r="B6591" s="113">
        <v>6587</v>
      </c>
      <c r="C6591" s="113">
        <v>4.3</v>
      </c>
      <c r="D6591" s="276">
        <f t="shared" si="204"/>
        <v>5.6887974958655798</v>
      </c>
      <c r="L6591" s="114">
        <f>IF(C6591&lt;$G$6,Lähteandmed!$E$45*1.2*1.005*($G$6-O6591),0)</f>
        <v>24.010061039999997</v>
      </c>
      <c r="M6591" s="276" t="str">
        <f>IF(($G$4-Lähteandmed!$H$45*(Kraadpäevad!$G$4-Kraadpäevad!C6591))&gt;Lähteandmed!$I$45,($G$4-Lähteandmed!$H$45*(Kraadpäevad!$G$4-Kraadpäevad!C6591)),Lähteandmed!$I$45)</f>
        <v/>
      </c>
      <c r="N6591" s="114">
        <f>IFERROR(($G$4-M6591)/($G$4-C6591),Lähteandmed!$H$45)</f>
        <v>0</v>
      </c>
      <c r="O6591" s="276">
        <f t="shared" si="205"/>
        <v>4.3</v>
      </c>
      <c r="P6591" s="276">
        <f>IF(O6591&lt;($G$6-1),Lähteandmed!$E$45*1.2*1.005*(($G$6-1)-O6591),0)</f>
        <v>22.257501839999996</v>
      </c>
    </row>
    <row r="6592" spans="2:16">
      <c r="B6592" s="113">
        <v>6588</v>
      </c>
      <c r="C6592" s="113">
        <v>5.0999999999999996</v>
      </c>
      <c r="D6592" s="276">
        <f t="shared" si="204"/>
        <v>4.88879749586558</v>
      </c>
      <c r="L6592" s="114">
        <f>IF(C6592&lt;$G$6,Lähteandmed!$E$45*1.2*1.005*($G$6-O6592),0)</f>
        <v>22.608013679999999</v>
      </c>
      <c r="M6592" s="276" t="str">
        <f>IF(($G$4-Lähteandmed!$H$45*(Kraadpäevad!$G$4-Kraadpäevad!C6592))&gt;Lähteandmed!$I$45,($G$4-Lähteandmed!$H$45*(Kraadpäevad!$G$4-Kraadpäevad!C6592)),Lähteandmed!$I$45)</f>
        <v/>
      </c>
      <c r="N6592" s="114">
        <f>IFERROR(($G$4-M6592)/($G$4-C6592),Lähteandmed!$H$45)</f>
        <v>0</v>
      </c>
      <c r="O6592" s="276">
        <f t="shared" si="205"/>
        <v>5.0999999999999996</v>
      </c>
      <c r="P6592" s="276">
        <f>IF(O6592&lt;($G$6-1),Lähteandmed!$E$45*1.2*1.005*(($G$6-1)-O6592),0)</f>
        <v>20.855454479999999</v>
      </c>
    </row>
    <row r="6593" spans="2:16">
      <c r="B6593" s="113">
        <v>6589</v>
      </c>
      <c r="C6593" s="113">
        <v>5.7</v>
      </c>
      <c r="D6593" s="276">
        <f t="shared" si="204"/>
        <v>4.2887974958655795</v>
      </c>
      <c r="L6593" s="114">
        <f>IF(C6593&lt;$G$6,Lähteandmed!$E$45*1.2*1.005*($G$6-O6593),0)</f>
        <v>21.556478160000001</v>
      </c>
      <c r="M6593" s="276" t="str">
        <f>IF(($G$4-Lähteandmed!$H$45*(Kraadpäevad!$G$4-Kraadpäevad!C6593))&gt;Lähteandmed!$I$45,($G$4-Lähteandmed!$H$45*(Kraadpäevad!$G$4-Kraadpäevad!C6593)),Lähteandmed!$I$45)</f>
        <v/>
      </c>
      <c r="N6593" s="114">
        <f>IFERROR(($G$4-M6593)/($G$4-C6593),Lähteandmed!$H$45)</f>
        <v>0</v>
      </c>
      <c r="O6593" s="276">
        <f t="shared" si="205"/>
        <v>5.7</v>
      </c>
      <c r="P6593" s="276">
        <f>IF(O6593&lt;($G$6-1),Lähteandmed!$E$45*1.2*1.005*(($G$6-1)-O6593),0)</f>
        <v>19.803918960000001</v>
      </c>
    </row>
    <row r="6594" spans="2:16">
      <c r="B6594" s="113">
        <v>6590</v>
      </c>
      <c r="C6594" s="113">
        <v>6.2</v>
      </c>
      <c r="D6594" s="276">
        <f t="shared" si="204"/>
        <v>3.7887974958655795</v>
      </c>
      <c r="L6594" s="114">
        <f>IF(C6594&lt;$G$6,Lähteandmed!$E$45*1.2*1.005*($G$6-O6594),0)</f>
        <v>20.680198560000001</v>
      </c>
      <c r="M6594" s="276" t="str">
        <f>IF(($G$4-Lähteandmed!$H$45*(Kraadpäevad!$G$4-Kraadpäevad!C6594))&gt;Lähteandmed!$I$45,($G$4-Lähteandmed!$H$45*(Kraadpäevad!$G$4-Kraadpäevad!C6594)),Lähteandmed!$I$45)</f>
        <v/>
      </c>
      <c r="N6594" s="114">
        <f>IFERROR(($G$4-M6594)/($G$4-C6594),Lähteandmed!$H$45)</f>
        <v>0</v>
      </c>
      <c r="O6594" s="276">
        <f t="shared" si="205"/>
        <v>6.2</v>
      </c>
      <c r="P6594" s="276">
        <f>IF(O6594&lt;($G$6-1),Lähteandmed!$E$45*1.2*1.005*(($G$6-1)-O6594),0)</f>
        <v>18.927639360000001</v>
      </c>
    </row>
    <row r="6595" spans="2:16">
      <c r="B6595" s="113">
        <v>6591</v>
      </c>
      <c r="C6595" s="113">
        <v>6.8</v>
      </c>
      <c r="D6595" s="276">
        <f t="shared" si="204"/>
        <v>3.1887974958655798</v>
      </c>
      <c r="L6595" s="114">
        <f>IF(C6595&lt;$G$6,Lähteandmed!$E$45*1.2*1.005*($G$6-O6595),0)</f>
        <v>19.628663039999996</v>
      </c>
      <c r="M6595" s="276" t="str">
        <f>IF(($G$4-Lähteandmed!$H$45*(Kraadpäevad!$G$4-Kraadpäevad!C6595))&gt;Lähteandmed!$I$45,($G$4-Lähteandmed!$H$45*(Kraadpäevad!$G$4-Kraadpäevad!C6595)),Lähteandmed!$I$45)</f>
        <v/>
      </c>
      <c r="N6595" s="114">
        <f>IFERROR(($G$4-M6595)/($G$4-C6595),Lähteandmed!$H$45)</f>
        <v>0</v>
      </c>
      <c r="O6595" s="276">
        <f t="shared" si="205"/>
        <v>6.8</v>
      </c>
      <c r="P6595" s="276">
        <f>IF(O6595&lt;($G$6-1),Lähteandmed!$E$45*1.2*1.005*(($G$6-1)-O6595),0)</f>
        <v>17.876103839999999</v>
      </c>
    </row>
    <row r="6596" spans="2:16">
      <c r="B6596" s="113">
        <v>6592</v>
      </c>
      <c r="C6596" s="113">
        <v>6.6</v>
      </c>
      <c r="D6596" s="276">
        <f t="shared" ref="D6596:D6659" si="206">IFERROR(IF($G$5-C6596&gt;0,$G$5-C6596,"0"),0)</f>
        <v>3.38879749586558</v>
      </c>
      <c r="L6596" s="114">
        <f>IF(C6596&lt;$G$6,Lähteandmed!$E$45*1.2*1.005*($G$6-O6596),0)</f>
        <v>19.979174879999999</v>
      </c>
      <c r="M6596" s="276" t="str">
        <f>IF(($G$4-Lähteandmed!$H$45*(Kraadpäevad!$G$4-Kraadpäevad!C6596))&gt;Lähteandmed!$I$45,($G$4-Lähteandmed!$H$45*(Kraadpäevad!$G$4-Kraadpäevad!C6596)),Lähteandmed!$I$45)</f>
        <v/>
      </c>
      <c r="N6596" s="114">
        <f>IFERROR(($G$4-M6596)/($G$4-C6596),Lähteandmed!$H$45)</f>
        <v>0</v>
      </c>
      <c r="O6596" s="276">
        <f t="shared" ref="O6596:O6659" si="207">N6596*($G$4-C6596)+C6596</f>
        <v>6.6</v>
      </c>
      <c r="P6596" s="276">
        <f>IF(O6596&lt;($G$6-1),Lähteandmed!$E$45*1.2*1.005*(($G$6-1)-O6596),0)</f>
        <v>18.226615679999998</v>
      </c>
    </row>
    <row r="6597" spans="2:16">
      <c r="B6597" s="113">
        <v>6593</v>
      </c>
      <c r="C6597" s="113">
        <v>6.3</v>
      </c>
      <c r="D6597" s="276">
        <f t="shared" si="206"/>
        <v>3.6887974958655798</v>
      </c>
      <c r="L6597" s="114">
        <f>IF(C6597&lt;$G$6,Lähteandmed!$E$45*1.2*1.005*($G$6-O6597),0)</f>
        <v>20.504942639999996</v>
      </c>
      <c r="M6597" s="276" t="str">
        <f>IF(($G$4-Lähteandmed!$H$45*(Kraadpäevad!$G$4-Kraadpäevad!C6597))&gt;Lähteandmed!$I$45,($G$4-Lähteandmed!$H$45*(Kraadpäevad!$G$4-Kraadpäevad!C6597)),Lähteandmed!$I$45)</f>
        <v/>
      </c>
      <c r="N6597" s="114">
        <f>IFERROR(($G$4-M6597)/($G$4-C6597),Lähteandmed!$H$45)</f>
        <v>0</v>
      </c>
      <c r="O6597" s="276">
        <f t="shared" si="207"/>
        <v>6.3</v>
      </c>
      <c r="P6597" s="276">
        <f>IF(O6597&lt;($G$6-1),Lähteandmed!$E$45*1.2*1.005*(($G$6-1)-O6597),0)</f>
        <v>18.752383439999999</v>
      </c>
    </row>
    <row r="6598" spans="2:16">
      <c r="B6598" s="113">
        <v>6594</v>
      </c>
      <c r="C6598" s="113">
        <v>6.1</v>
      </c>
      <c r="D6598" s="276">
        <f t="shared" si="206"/>
        <v>3.88879749586558</v>
      </c>
      <c r="L6598" s="114">
        <f>IF(C6598&lt;$G$6,Lähteandmed!$E$45*1.2*1.005*($G$6-O6598),0)</f>
        <v>20.855454479999999</v>
      </c>
      <c r="M6598" s="276" t="str">
        <f>IF(($G$4-Lähteandmed!$H$45*(Kraadpäevad!$G$4-Kraadpäevad!C6598))&gt;Lähteandmed!$I$45,($G$4-Lähteandmed!$H$45*(Kraadpäevad!$G$4-Kraadpäevad!C6598)),Lähteandmed!$I$45)</f>
        <v/>
      </c>
      <c r="N6598" s="114">
        <f>IFERROR(($G$4-M6598)/($G$4-C6598),Lähteandmed!$H$45)</f>
        <v>0</v>
      </c>
      <c r="O6598" s="276">
        <f t="shared" si="207"/>
        <v>6.1</v>
      </c>
      <c r="P6598" s="276">
        <f>IF(O6598&lt;($G$6-1),Lähteandmed!$E$45*1.2*1.005*(($G$6-1)-O6598),0)</f>
        <v>19.102895279999998</v>
      </c>
    </row>
    <row r="6599" spans="2:16">
      <c r="B6599" s="113">
        <v>6595</v>
      </c>
      <c r="C6599" s="113">
        <v>5.2</v>
      </c>
      <c r="D6599" s="276">
        <f t="shared" si="206"/>
        <v>4.7887974958655795</v>
      </c>
      <c r="L6599" s="114">
        <f>IF(C6599&lt;$G$6,Lähteandmed!$E$45*1.2*1.005*($G$6-O6599),0)</f>
        <v>22.432757760000001</v>
      </c>
      <c r="M6599" s="276" t="str">
        <f>IF(($G$4-Lähteandmed!$H$45*(Kraadpäevad!$G$4-Kraadpäevad!C6599))&gt;Lähteandmed!$I$45,($G$4-Lähteandmed!$H$45*(Kraadpäevad!$G$4-Kraadpäevad!C6599)),Lähteandmed!$I$45)</f>
        <v/>
      </c>
      <c r="N6599" s="114">
        <f>IFERROR(($G$4-M6599)/($G$4-C6599),Lähteandmed!$H$45)</f>
        <v>0</v>
      </c>
      <c r="O6599" s="276">
        <f t="shared" si="207"/>
        <v>5.2</v>
      </c>
      <c r="P6599" s="276">
        <f>IF(O6599&lt;($G$6-1),Lähteandmed!$E$45*1.2*1.005*(($G$6-1)-O6599),0)</f>
        <v>20.680198560000001</v>
      </c>
    </row>
    <row r="6600" spans="2:16">
      <c r="B6600" s="113">
        <v>6596</v>
      </c>
      <c r="C6600" s="113">
        <v>4.3</v>
      </c>
      <c r="D6600" s="276">
        <f t="shared" si="206"/>
        <v>5.6887974958655798</v>
      </c>
      <c r="L6600" s="114">
        <f>IF(C6600&lt;$G$6,Lähteandmed!$E$45*1.2*1.005*($G$6-O6600),0)</f>
        <v>24.010061039999997</v>
      </c>
      <c r="M6600" s="276" t="str">
        <f>IF(($G$4-Lähteandmed!$H$45*(Kraadpäevad!$G$4-Kraadpäevad!C6600))&gt;Lähteandmed!$I$45,($G$4-Lähteandmed!$H$45*(Kraadpäevad!$G$4-Kraadpäevad!C6600)),Lähteandmed!$I$45)</f>
        <v/>
      </c>
      <c r="N6600" s="114">
        <f>IFERROR(($G$4-M6600)/($G$4-C6600),Lähteandmed!$H$45)</f>
        <v>0</v>
      </c>
      <c r="O6600" s="276">
        <f t="shared" si="207"/>
        <v>4.3</v>
      </c>
      <c r="P6600" s="276">
        <f>IF(O6600&lt;($G$6-1),Lähteandmed!$E$45*1.2*1.005*(($G$6-1)-O6600),0)</f>
        <v>22.257501839999996</v>
      </c>
    </row>
    <row r="6601" spans="2:16">
      <c r="B6601" s="113">
        <v>6597</v>
      </c>
      <c r="C6601" s="113">
        <v>3.4</v>
      </c>
      <c r="D6601" s="276">
        <f t="shared" si="206"/>
        <v>6.5887974958655793</v>
      </c>
      <c r="L6601" s="114">
        <f>IF(C6601&lt;$G$6,Lähteandmed!$E$45*1.2*1.005*($G$6-O6601),0)</f>
        <v>25.587364319999999</v>
      </c>
      <c r="M6601" s="276" t="str">
        <f>IF(($G$4-Lähteandmed!$H$45*(Kraadpäevad!$G$4-Kraadpäevad!C6601))&gt;Lähteandmed!$I$45,($G$4-Lähteandmed!$H$45*(Kraadpäevad!$G$4-Kraadpäevad!C6601)),Lähteandmed!$I$45)</f>
        <v/>
      </c>
      <c r="N6601" s="114">
        <f>IFERROR(($G$4-M6601)/($G$4-C6601),Lähteandmed!$H$45)</f>
        <v>0</v>
      </c>
      <c r="O6601" s="276">
        <f t="shared" si="207"/>
        <v>3.4</v>
      </c>
      <c r="P6601" s="276">
        <f>IF(O6601&lt;($G$6-1),Lähteandmed!$E$45*1.2*1.005*(($G$6-1)-O6601),0)</f>
        <v>23.834805119999999</v>
      </c>
    </row>
    <row r="6602" spans="2:16">
      <c r="B6602" s="113">
        <v>6598</v>
      </c>
      <c r="C6602" s="113">
        <v>2.2999999999999998</v>
      </c>
      <c r="D6602" s="276">
        <f t="shared" si="206"/>
        <v>7.6887974958655798</v>
      </c>
      <c r="L6602" s="114">
        <f>IF(C6602&lt;$G$6,Lähteandmed!$E$45*1.2*1.005*($G$6-O6602),0)</f>
        <v>27.515179439999997</v>
      </c>
      <c r="M6602" s="276" t="str">
        <f>IF(($G$4-Lähteandmed!$H$45*(Kraadpäevad!$G$4-Kraadpäevad!C6602))&gt;Lähteandmed!$I$45,($G$4-Lähteandmed!$H$45*(Kraadpäevad!$G$4-Kraadpäevad!C6602)),Lähteandmed!$I$45)</f>
        <v/>
      </c>
      <c r="N6602" s="114">
        <f>IFERROR(($G$4-M6602)/($G$4-C6602),Lähteandmed!$H$45)</f>
        <v>0</v>
      </c>
      <c r="O6602" s="276">
        <f t="shared" si="207"/>
        <v>2.2999999999999998</v>
      </c>
      <c r="P6602" s="276">
        <f>IF(O6602&lt;($G$6-1),Lähteandmed!$E$45*1.2*1.005*(($G$6-1)-O6602),0)</f>
        <v>25.762620239999997</v>
      </c>
    </row>
    <row r="6603" spans="2:16">
      <c r="B6603" s="113">
        <v>6599</v>
      </c>
      <c r="C6603" s="113">
        <v>1.2</v>
      </c>
      <c r="D6603" s="276">
        <f t="shared" si="206"/>
        <v>8.7887974958655803</v>
      </c>
      <c r="L6603" s="114">
        <f>IF(C6603&lt;$G$6,Lähteandmed!$E$45*1.2*1.005*($G$6-O6603),0)</f>
        <v>29.442994559999999</v>
      </c>
      <c r="M6603" s="276" t="str">
        <f>IF(($G$4-Lähteandmed!$H$45*(Kraadpäevad!$G$4-Kraadpäevad!C6603))&gt;Lähteandmed!$I$45,($G$4-Lähteandmed!$H$45*(Kraadpäevad!$G$4-Kraadpäevad!C6603)),Lähteandmed!$I$45)</f>
        <v/>
      </c>
      <c r="N6603" s="114">
        <f>IFERROR(($G$4-M6603)/($G$4-C6603),Lähteandmed!$H$45)</f>
        <v>0</v>
      </c>
      <c r="O6603" s="276">
        <f t="shared" si="207"/>
        <v>1.2</v>
      </c>
      <c r="P6603" s="276">
        <f>IF(O6603&lt;($G$6-1),Lähteandmed!$E$45*1.2*1.005*(($G$6-1)-O6603),0)</f>
        <v>27.690435359999999</v>
      </c>
    </row>
    <row r="6604" spans="2:16">
      <c r="B6604" s="113">
        <v>6600</v>
      </c>
      <c r="C6604" s="113">
        <v>0.1</v>
      </c>
      <c r="D6604" s="276">
        <f t="shared" si="206"/>
        <v>9.88879749586558</v>
      </c>
      <c r="L6604" s="114">
        <f>IF(C6604&lt;$G$6,Lähteandmed!$E$45*1.2*1.005*($G$6-O6604),0)</f>
        <v>31.370809679999994</v>
      </c>
      <c r="M6604" s="276" t="str">
        <f>IF(($G$4-Lähteandmed!$H$45*(Kraadpäevad!$G$4-Kraadpäevad!C6604))&gt;Lähteandmed!$I$45,($G$4-Lähteandmed!$H$45*(Kraadpäevad!$G$4-Kraadpäevad!C6604)),Lähteandmed!$I$45)</f>
        <v/>
      </c>
      <c r="N6604" s="114">
        <f>IFERROR(($G$4-M6604)/($G$4-C6604),Lähteandmed!$H$45)</f>
        <v>0</v>
      </c>
      <c r="O6604" s="276">
        <f t="shared" si="207"/>
        <v>0.1</v>
      </c>
      <c r="P6604" s="276">
        <f>IF(O6604&lt;($G$6-1),Lähteandmed!$E$45*1.2*1.005*(($G$6-1)-O6604),0)</f>
        <v>29.618250479999997</v>
      </c>
    </row>
    <row r="6605" spans="2:16">
      <c r="B6605" s="113">
        <v>6601</v>
      </c>
      <c r="C6605" s="113">
        <v>-0.4</v>
      </c>
      <c r="D6605" s="276">
        <f t="shared" si="206"/>
        <v>10.38879749586558</v>
      </c>
      <c r="L6605" s="114">
        <f>IF(C6605&lt;$G$6,Lähteandmed!$E$45*1.2*1.005*($G$6-O6605),0)</f>
        <v>32.247089279999997</v>
      </c>
      <c r="M6605" s="276" t="str">
        <f>IF(($G$4-Lähteandmed!$H$45*(Kraadpäevad!$G$4-Kraadpäevad!C6605))&gt;Lähteandmed!$I$45,($G$4-Lähteandmed!$H$45*(Kraadpäevad!$G$4-Kraadpäevad!C6605)),Lähteandmed!$I$45)</f>
        <v/>
      </c>
      <c r="N6605" s="114">
        <f>IFERROR(($G$4-M6605)/($G$4-C6605),Lähteandmed!$H$45)</f>
        <v>0</v>
      </c>
      <c r="O6605" s="276">
        <f t="shared" si="207"/>
        <v>-0.4</v>
      </c>
      <c r="P6605" s="276">
        <f>IF(O6605&lt;($G$6-1),Lähteandmed!$E$45*1.2*1.005*(($G$6-1)-O6605),0)</f>
        <v>30.494530079999997</v>
      </c>
    </row>
    <row r="6606" spans="2:16">
      <c r="B6606" s="113">
        <v>6602</v>
      </c>
      <c r="C6606" s="113">
        <v>-0.9</v>
      </c>
      <c r="D6606" s="276">
        <f t="shared" si="206"/>
        <v>10.88879749586558</v>
      </c>
      <c r="L6606" s="114">
        <f>IF(C6606&lt;$G$6,Lähteandmed!$E$45*1.2*1.005*($G$6-O6606),0)</f>
        <v>33.123368879999994</v>
      </c>
      <c r="M6606" s="276" t="str">
        <f>IF(($G$4-Lähteandmed!$H$45*(Kraadpäevad!$G$4-Kraadpäevad!C6606))&gt;Lähteandmed!$I$45,($G$4-Lähteandmed!$H$45*(Kraadpäevad!$G$4-Kraadpäevad!C6606)),Lähteandmed!$I$45)</f>
        <v/>
      </c>
      <c r="N6606" s="114">
        <f>IFERROR(($G$4-M6606)/($G$4-C6606),Lähteandmed!$H$45)</f>
        <v>0</v>
      </c>
      <c r="O6606" s="276">
        <f t="shared" si="207"/>
        <v>-0.9</v>
      </c>
      <c r="P6606" s="276">
        <f>IF(O6606&lt;($G$6-1),Lähteandmed!$E$45*1.2*1.005*(($G$6-1)-O6606),0)</f>
        <v>31.370809679999994</v>
      </c>
    </row>
    <row r="6607" spans="2:16">
      <c r="B6607" s="113">
        <v>6603</v>
      </c>
      <c r="C6607" s="113">
        <v>-1.4</v>
      </c>
      <c r="D6607" s="276">
        <f t="shared" si="206"/>
        <v>11.38879749586558</v>
      </c>
      <c r="L6607" s="114">
        <f>IF(C6607&lt;$G$6,Lähteandmed!$E$45*1.2*1.005*($G$6-O6607),0)</f>
        <v>33.999648479999998</v>
      </c>
      <c r="M6607" s="276" t="str">
        <f>IF(($G$4-Lähteandmed!$H$45*(Kraadpäevad!$G$4-Kraadpäevad!C6607))&gt;Lähteandmed!$I$45,($G$4-Lähteandmed!$H$45*(Kraadpäevad!$G$4-Kraadpäevad!C6607)),Lähteandmed!$I$45)</f>
        <v/>
      </c>
      <c r="N6607" s="114">
        <f>IFERROR(($G$4-M6607)/($G$4-C6607),Lähteandmed!$H$45)</f>
        <v>0</v>
      </c>
      <c r="O6607" s="276">
        <f t="shared" si="207"/>
        <v>-1.4</v>
      </c>
      <c r="P6607" s="276">
        <f>IF(O6607&lt;($G$6-1),Lähteandmed!$E$45*1.2*1.005*(($G$6-1)-O6607),0)</f>
        <v>32.247089279999997</v>
      </c>
    </row>
    <row r="6608" spans="2:16">
      <c r="B6608" s="113">
        <v>6604</v>
      </c>
      <c r="C6608" s="113">
        <v>-1.4</v>
      </c>
      <c r="D6608" s="276">
        <f t="shared" si="206"/>
        <v>11.38879749586558</v>
      </c>
      <c r="L6608" s="114">
        <f>IF(C6608&lt;$G$6,Lähteandmed!$E$45*1.2*1.005*($G$6-O6608),0)</f>
        <v>33.999648479999998</v>
      </c>
      <c r="M6608" s="276" t="str">
        <f>IF(($G$4-Lähteandmed!$H$45*(Kraadpäevad!$G$4-Kraadpäevad!C6608))&gt;Lähteandmed!$I$45,($G$4-Lähteandmed!$H$45*(Kraadpäevad!$G$4-Kraadpäevad!C6608)),Lähteandmed!$I$45)</f>
        <v/>
      </c>
      <c r="N6608" s="114">
        <f>IFERROR(($G$4-M6608)/($G$4-C6608),Lähteandmed!$H$45)</f>
        <v>0</v>
      </c>
      <c r="O6608" s="276">
        <f t="shared" si="207"/>
        <v>-1.4</v>
      </c>
      <c r="P6608" s="276">
        <f>IF(O6608&lt;($G$6-1),Lähteandmed!$E$45*1.2*1.005*(($G$6-1)-O6608),0)</f>
        <v>32.247089279999997</v>
      </c>
    </row>
    <row r="6609" spans="2:16">
      <c r="B6609" s="113">
        <v>6605</v>
      </c>
      <c r="C6609" s="113">
        <v>-1.5</v>
      </c>
      <c r="D6609" s="276">
        <f t="shared" si="206"/>
        <v>11.48879749586558</v>
      </c>
      <c r="L6609" s="114">
        <f>IF(C6609&lt;$G$6,Lähteandmed!$E$45*1.2*1.005*($G$6-O6609),0)</f>
        <v>34.174904399999996</v>
      </c>
      <c r="M6609" s="276" t="str">
        <f>IF(($G$4-Lähteandmed!$H$45*(Kraadpäevad!$G$4-Kraadpäevad!C6609))&gt;Lähteandmed!$I$45,($G$4-Lähteandmed!$H$45*(Kraadpäevad!$G$4-Kraadpäevad!C6609)),Lähteandmed!$I$45)</f>
        <v/>
      </c>
      <c r="N6609" s="114">
        <f>IFERROR(($G$4-M6609)/($G$4-C6609),Lähteandmed!$H$45)</f>
        <v>0</v>
      </c>
      <c r="O6609" s="276">
        <f t="shared" si="207"/>
        <v>-1.5</v>
      </c>
      <c r="P6609" s="276">
        <f>IF(O6609&lt;($G$6-1),Lähteandmed!$E$45*1.2*1.005*(($G$6-1)-O6609),0)</f>
        <v>32.422345199999995</v>
      </c>
    </row>
    <row r="6610" spans="2:16">
      <c r="B6610" s="113">
        <v>6606</v>
      </c>
      <c r="C6610" s="113">
        <v>-1.5</v>
      </c>
      <c r="D6610" s="276">
        <f t="shared" si="206"/>
        <v>11.48879749586558</v>
      </c>
      <c r="L6610" s="114">
        <f>IF(C6610&lt;$G$6,Lähteandmed!$E$45*1.2*1.005*($G$6-O6610),0)</f>
        <v>34.174904399999996</v>
      </c>
      <c r="M6610" s="276" t="str">
        <f>IF(($G$4-Lähteandmed!$H$45*(Kraadpäevad!$G$4-Kraadpäevad!C6610))&gt;Lähteandmed!$I$45,($G$4-Lähteandmed!$H$45*(Kraadpäevad!$G$4-Kraadpäevad!C6610)),Lähteandmed!$I$45)</f>
        <v/>
      </c>
      <c r="N6610" s="114">
        <f>IFERROR(($G$4-M6610)/($G$4-C6610),Lähteandmed!$H$45)</f>
        <v>0</v>
      </c>
      <c r="O6610" s="276">
        <f t="shared" si="207"/>
        <v>-1.5</v>
      </c>
      <c r="P6610" s="276">
        <f>IF(O6610&lt;($G$6-1),Lähteandmed!$E$45*1.2*1.005*(($G$6-1)-O6610),0)</f>
        <v>32.422345199999995</v>
      </c>
    </row>
    <row r="6611" spans="2:16">
      <c r="B6611" s="113">
        <v>6607</v>
      </c>
      <c r="C6611" s="113">
        <v>-0.8</v>
      </c>
      <c r="D6611" s="276">
        <f t="shared" si="206"/>
        <v>10.78879749586558</v>
      </c>
      <c r="L6611" s="114">
        <f>IF(C6611&lt;$G$6,Lähteandmed!$E$45*1.2*1.005*($G$6-O6611),0)</f>
        <v>32.948112959999996</v>
      </c>
      <c r="M6611" s="276" t="str">
        <f>IF(($G$4-Lähteandmed!$H$45*(Kraadpäevad!$G$4-Kraadpäevad!C6611))&gt;Lähteandmed!$I$45,($G$4-Lähteandmed!$H$45*(Kraadpäevad!$G$4-Kraadpäevad!C6611)),Lähteandmed!$I$45)</f>
        <v/>
      </c>
      <c r="N6611" s="114">
        <f>IFERROR(($G$4-M6611)/($G$4-C6611),Lähteandmed!$H$45)</f>
        <v>0</v>
      </c>
      <c r="O6611" s="276">
        <f t="shared" si="207"/>
        <v>-0.8</v>
      </c>
      <c r="P6611" s="276">
        <f>IF(O6611&lt;($G$6-1),Lähteandmed!$E$45*1.2*1.005*(($G$6-1)-O6611),0)</f>
        <v>31.195553759999999</v>
      </c>
    </row>
    <row r="6612" spans="2:16">
      <c r="B6612" s="113">
        <v>6608</v>
      </c>
      <c r="C6612" s="113">
        <v>-0.2</v>
      </c>
      <c r="D6612" s="276">
        <f t="shared" si="206"/>
        <v>10.188797495865579</v>
      </c>
      <c r="L6612" s="114">
        <f>IF(C6612&lt;$G$6,Lähteandmed!$E$45*1.2*1.005*($G$6-O6612),0)</f>
        <v>31.896577439999998</v>
      </c>
      <c r="M6612" s="276" t="str">
        <f>IF(($G$4-Lähteandmed!$H$45*(Kraadpäevad!$G$4-Kraadpäevad!C6612))&gt;Lähteandmed!$I$45,($G$4-Lähteandmed!$H$45*(Kraadpäevad!$G$4-Kraadpäevad!C6612)),Lähteandmed!$I$45)</f>
        <v/>
      </c>
      <c r="N6612" s="114">
        <f>IFERROR(($G$4-M6612)/($G$4-C6612),Lähteandmed!$H$45)</f>
        <v>0</v>
      </c>
      <c r="O6612" s="276">
        <f t="shared" si="207"/>
        <v>-0.2</v>
      </c>
      <c r="P6612" s="276">
        <f>IF(O6612&lt;($G$6-1),Lähteandmed!$E$45*1.2*1.005*(($G$6-1)-O6612),0)</f>
        <v>30.144018239999998</v>
      </c>
    </row>
    <row r="6613" spans="2:16">
      <c r="B6613" s="113">
        <v>6609</v>
      </c>
      <c r="C6613" s="113">
        <v>0.5</v>
      </c>
      <c r="D6613" s="276">
        <f t="shared" si="206"/>
        <v>9.4887974958655796</v>
      </c>
      <c r="L6613" s="114">
        <f>IF(C6613&lt;$G$6,Lähteandmed!$E$45*1.2*1.005*($G$6-O6613),0)</f>
        <v>30.669785999999998</v>
      </c>
      <c r="M6613" s="276" t="str">
        <f>IF(($G$4-Lähteandmed!$H$45*(Kraadpäevad!$G$4-Kraadpäevad!C6613))&gt;Lähteandmed!$I$45,($G$4-Lähteandmed!$H$45*(Kraadpäevad!$G$4-Kraadpäevad!C6613)),Lähteandmed!$I$45)</f>
        <v/>
      </c>
      <c r="N6613" s="114">
        <f>IFERROR(($G$4-M6613)/($G$4-C6613),Lähteandmed!$H$45)</f>
        <v>0</v>
      </c>
      <c r="O6613" s="276">
        <f t="shared" si="207"/>
        <v>0.5</v>
      </c>
      <c r="P6613" s="276">
        <f>IF(O6613&lt;($G$6-1),Lähteandmed!$E$45*1.2*1.005*(($G$6-1)-O6613),0)</f>
        <v>28.917226799999998</v>
      </c>
    </row>
    <row r="6614" spans="2:16">
      <c r="B6614" s="113">
        <v>6610</v>
      </c>
      <c r="C6614" s="113">
        <v>1.6</v>
      </c>
      <c r="D6614" s="276">
        <f t="shared" si="206"/>
        <v>8.38879749586558</v>
      </c>
      <c r="L6614" s="114">
        <f>IF(C6614&lt;$G$6,Lähteandmed!$E$45*1.2*1.005*($G$6-O6614),0)</f>
        <v>28.741970879999997</v>
      </c>
      <c r="M6614" s="276" t="str">
        <f>IF(($G$4-Lähteandmed!$H$45*(Kraadpäevad!$G$4-Kraadpäevad!C6614))&gt;Lähteandmed!$I$45,($G$4-Lähteandmed!$H$45*(Kraadpäevad!$G$4-Kraadpäevad!C6614)),Lähteandmed!$I$45)</f>
        <v/>
      </c>
      <c r="N6614" s="114">
        <f>IFERROR(($G$4-M6614)/($G$4-C6614),Lähteandmed!$H$45)</f>
        <v>0</v>
      </c>
      <c r="O6614" s="276">
        <f t="shared" si="207"/>
        <v>1.6</v>
      </c>
      <c r="P6614" s="276">
        <f>IF(O6614&lt;($G$6-1),Lähteandmed!$E$45*1.2*1.005*(($G$6-1)-O6614),0)</f>
        <v>26.98941168</v>
      </c>
    </row>
    <row r="6615" spans="2:16">
      <c r="B6615" s="113">
        <v>6611</v>
      </c>
      <c r="C6615" s="113">
        <v>2.7</v>
      </c>
      <c r="D6615" s="276">
        <f t="shared" si="206"/>
        <v>7.2887974958655795</v>
      </c>
      <c r="L6615" s="114">
        <f>IF(C6615&lt;$G$6,Lähteandmed!$E$45*1.2*1.005*($G$6-O6615),0)</f>
        <v>26.814155759999998</v>
      </c>
      <c r="M6615" s="276" t="str">
        <f>IF(($G$4-Lähteandmed!$H$45*(Kraadpäevad!$G$4-Kraadpäevad!C6615))&gt;Lähteandmed!$I$45,($G$4-Lähteandmed!$H$45*(Kraadpäevad!$G$4-Kraadpäevad!C6615)),Lähteandmed!$I$45)</f>
        <v/>
      </c>
      <c r="N6615" s="114">
        <f>IFERROR(($G$4-M6615)/($G$4-C6615),Lähteandmed!$H$45)</f>
        <v>0</v>
      </c>
      <c r="O6615" s="276">
        <f t="shared" si="207"/>
        <v>2.7</v>
      </c>
      <c r="P6615" s="276">
        <f>IF(O6615&lt;($G$6-1),Lähteandmed!$E$45*1.2*1.005*(($G$6-1)-O6615),0)</f>
        <v>25.061596559999998</v>
      </c>
    </row>
    <row r="6616" spans="2:16">
      <c r="B6616" s="113">
        <v>6612</v>
      </c>
      <c r="C6616" s="113">
        <v>3.8</v>
      </c>
      <c r="D6616" s="276">
        <f t="shared" si="206"/>
        <v>6.1887974958655798</v>
      </c>
      <c r="L6616" s="114">
        <f>IF(C6616&lt;$G$6,Lähteandmed!$E$45*1.2*1.005*($G$6-O6616),0)</f>
        <v>24.886340639999997</v>
      </c>
      <c r="M6616" s="276" t="str">
        <f>IF(($G$4-Lähteandmed!$H$45*(Kraadpäevad!$G$4-Kraadpäevad!C6616))&gt;Lähteandmed!$I$45,($G$4-Lähteandmed!$H$45*(Kraadpäevad!$G$4-Kraadpäevad!C6616)),Lähteandmed!$I$45)</f>
        <v/>
      </c>
      <c r="N6616" s="114">
        <f>IFERROR(($G$4-M6616)/($G$4-C6616),Lähteandmed!$H$45)</f>
        <v>0</v>
      </c>
      <c r="O6616" s="276">
        <f t="shared" si="207"/>
        <v>3.8</v>
      </c>
      <c r="P6616" s="276">
        <f>IF(O6616&lt;($G$6-1),Lähteandmed!$E$45*1.2*1.005*(($G$6-1)-O6616),0)</f>
        <v>23.133781439999996</v>
      </c>
    </row>
    <row r="6617" spans="2:16">
      <c r="B6617" s="113">
        <v>6613</v>
      </c>
      <c r="C6617" s="113">
        <v>4.0999999999999996</v>
      </c>
      <c r="D6617" s="276">
        <f t="shared" si="206"/>
        <v>5.88879749586558</v>
      </c>
      <c r="L6617" s="114">
        <f>IF(C6617&lt;$G$6,Lähteandmed!$E$45*1.2*1.005*($G$6-O6617),0)</f>
        <v>24.360572879999999</v>
      </c>
      <c r="M6617" s="276" t="str">
        <f>IF(($G$4-Lähteandmed!$H$45*(Kraadpäevad!$G$4-Kraadpäevad!C6617))&gt;Lähteandmed!$I$45,($G$4-Lähteandmed!$H$45*(Kraadpäevad!$G$4-Kraadpäevad!C6617)),Lähteandmed!$I$45)</f>
        <v/>
      </c>
      <c r="N6617" s="114">
        <f>IFERROR(($G$4-M6617)/($G$4-C6617),Lähteandmed!$H$45)</f>
        <v>0</v>
      </c>
      <c r="O6617" s="276">
        <f t="shared" si="207"/>
        <v>4.0999999999999996</v>
      </c>
      <c r="P6617" s="276">
        <f>IF(O6617&lt;($G$6-1),Lähteandmed!$E$45*1.2*1.005*(($G$6-1)-O6617),0)</f>
        <v>22.608013679999999</v>
      </c>
    </row>
    <row r="6618" spans="2:16">
      <c r="B6618" s="113">
        <v>6614</v>
      </c>
      <c r="C6618" s="113">
        <v>4.3</v>
      </c>
      <c r="D6618" s="276">
        <f t="shared" si="206"/>
        <v>5.6887974958655798</v>
      </c>
      <c r="L6618" s="114">
        <f>IF(C6618&lt;$G$6,Lähteandmed!$E$45*1.2*1.005*($G$6-O6618),0)</f>
        <v>24.010061039999997</v>
      </c>
      <c r="M6618" s="276" t="str">
        <f>IF(($G$4-Lähteandmed!$H$45*(Kraadpäevad!$G$4-Kraadpäevad!C6618))&gt;Lähteandmed!$I$45,($G$4-Lähteandmed!$H$45*(Kraadpäevad!$G$4-Kraadpäevad!C6618)),Lähteandmed!$I$45)</f>
        <v/>
      </c>
      <c r="N6618" s="114">
        <f>IFERROR(($G$4-M6618)/($G$4-C6618),Lähteandmed!$H$45)</f>
        <v>0</v>
      </c>
      <c r="O6618" s="276">
        <f t="shared" si="207"/>
        <v>4.3</v>
      </c>
      <c r="P6618" s="276">
        <f>IF(O6618&lt;($G$6-1),Lähteandmed!$E$45*1.2*1.005*(($G$6-1)-O6618),0)</f>
        <v>22.257501839999996</v>
      </c>
    </row>
    <row r="6619" spans="2:16">
      <c r="B6619" s="113">
        <v>6615</v>
      </c>
      <c r="C6619" s="113">
        <v>4.5999999999999996</v>
      </c>
      <c r="D6619" s="276">
        <f t="shared" si="206"/>
        <v>5.38879749586558</v>
      </c>
      <c r="L6619" s="114">
        <f>IF(C6619&lt;$G$6,Lähteandmed!$E$45*1.2*1.005*($G$6-O6619),0)</f>
        <v>23.484293279999999</v>
      </c>
      <c r="M6619" s="276" t="str">
        <f>IF(($G$4-Lähteandmed!$H$45*(Kraadpäevad!$G$4-Kraadpäevad!C6619))&gt;Lähteandmed!$I$45,($G$4-Lähteandmed!$H$45*(Kraadpäevad!$G$4-Kraadpäevad!C6619)),Lähteandmed!$I$45)</f>
        <v/>
      </c>
      <c r="N6619" s="114">
        <f>IFERROR(($G$4-M6619)/($G$4-C6619),Lähteandmed!$H$45)</f>
        <v>0</v>
      </c>
      <c r="O6619" s="276">
        <f t="shared" si="207"/>
        <v>4.5999999999999996</v>
      </c>
      <c r="P6619" s="276">
        <f>IF(O6619&lt;($G$6-1),Lähteandmed!$E$45*1.2*1.005*(($G$6-1)-O6619),0)</f>
        <v>21.731734079999999</v>
      </c>
    </row>
    <row r="6620" spans="2:16">
      <c r="B6620" s="113">
        <v>6616</v>
      </c>
      <c r="C6620" s="113">
        <v>5.0999999999999996</v>
      </c>
      <c r="D6620" s="276">
        <f t="shared" si="206"/>
        <v>4.88879749586558</v>
      </c>
      <c r="L6620" s="114">
        <f>IF(C6620&lt;$G$6,Lähteandmed!$E$45*1.2*1.005*($G$6-O6620),0)</f>
        <v>22.608013679999999</v>
      </c>
      <c r="M6620" s="276" t="str">
        <f>IF(($G$4-Lähteandmed!$H$45*(Kraadpäevad!$G$4-Kraadpäevad!C6620))&gt;Lähteandmed!$I$45,($G$4-Lähteandmed!$H$45*(Kraadpäevad!$G$4-Kraadpäevad!C6620)),Lähteandmed!$I$45)</f>
        <v/>
      </c>
      <c r="N6620" s="114">
        <f>IFERROR(($G$4-M6620)/($G$4-C6620),Lähteandmed!$H$45)</f>
        <v>0</v>
      </c>
      <c r="O6620" s="276">
        <f t="shared" si="207"/>
        <v>5.0999999999999996</v>
      </c>
      <c r="P6620" s="276">
        <f>IF(O6620&lt;($G$6-1),Lähteandmed!$E$45*1.2*1.005*(($G$6-1)-O6620),0)</f>
        <v>20.855454479999999</v>
      </c>
    </row>
    <row r="6621" spans="2:16">
      <c r="B6621" s="113">
        <v>6617</v>
      </c>
      <c r="C6621" s="113">
        <v>5.5</v>
      </c>
      <c r="D6621" s="276">
        <f t="shared" si="206"/>
        <v>4.4887974958655796</v>
      </c>
      <c r="L6621" s="114">
        <f>IF(C6621&lt;$G$6,Lähteandmed!$E$45*1.2*1.005*($G$6-O6621),0)</f>
        <v>21.906989999999997</v>
      </c>
      <c r="M6621" s="276" t="str">
        <f>IF(($G$4-Lähteandmed!$H$45*(Kraadpäevad!$G$4-Kraadpäevad!C6621))&gt;Lähteandmed!$I$45,($G$4-Lähteandmed!$H$45*(Kraadpäevad!$G$4-Kraadpäevad!C6621)),Lähteandmed!$I$45)</f>
        <v/>
      </c>
      <c r="N6621" s="114">
        <f>IFERROR(($G$4-M6621)/($G$4-C6621),Lähteandmed!$H$45)</f>
        <v>0</v>
      </c>
      <c r="O6621" s="276">
        <f t="shared" si="207"/>
        <v>5.5</v>
      </c>
      <c r="P6621" s="276">
        <f>IF(O6621&lt;($G$6-1),Lähteandmed!$E$45*1.2*1.005*(($G$6-1)-O6621),0)</f>
        <v>20.1544308</v>
      </c>
    </row>
    <row r="6622" spans="2:16">
      <c r="B6622" s="113">
        <v>6618</v>
      </c>
      <c r="C6622" s="113">
        <v>6</v>
      </c>
      <c r="D6622" s="276">
        <f t="shared" si="206"/>
        <v>3.9887974958655796</v>
      </c>
      <c r="L6622" s="114">
        <f>IF(C6622&lt;$G$6,Lähteandmed!$E$45*1.2*1.005*($G$6-O6622),0)</f>
        <v>21.030710399999997</v>
      </c>
      <c r="M6622" s="276" t="str">
        <f>IF(($G$4-Lähteandmed!$H$45*(Kraadpäevad!$G$4-Kraadpäevad!C6622))&gt;Lähteandmed!$I$45,($G$4-Lähteandmed!$H$45*(Kraadpäevad!$G$4-Kraadpäevad!C6622)),Lähteandmed!$I$45)</f>
        <v/>
      </c>
      <c r="N6622" s="114">
        <f>IFERROR(($G$4-M6622)/($G$4-C6622),Lähteandmed!$H$45)</f>
        <v>0</v>
      </c>
      <c r="O6622" s="276">
        <f t="shared" si="207"/>
        <v>6</v>
      </c>
      <c r="P6622" s="276">
        <f>IF(O6622&lt;($G$6-1),Lähteandmed!$E$45*1.2*1.005*(($G$6-1)-O6622),0)</f>
        <v>19.2781512</v>
      </c>
    </row>
    <row r="6623" spans="2:16">
      <c r="B6623" s="113">
        <v>6619</v>
      </c>
      <c r="C6623" s="113">
        <v>6.4</v>
      </c>
      <c r="D6623" s="276">
        <f t="shared" si="206"/>
        <v>3.5887974958655793</v>
      </c>
      <c r="L6623" s="114">
        <f>IF(C6623&lt;$G$6,Lähteandmed!$E$45*1.2*1.005*($G$6-O6623),0)</f>
        <v>20.329686719999998</v>
      </c>
      <c r="M6623" s="276" t="str">
        <f>IF(($G$4-Lähteandmed!$H$45*(Kraadpäevad!$G$4-Kraadpäevad!C6623))&gt;Lähteandmed!$I$45,($G$4-Lähteandmed!$H$45*(Kraadpäevad!$G$4-Kraadpäevad!C6623)),Lähteandmed!$I$45)</f>
        <v/>
      </c>
      <c r="N6623" s="114">
        <f>IFERROR(($G$4-M6623)/($G$4-C6623),Lähteandmed!$H$45)</f>
        <v>0</v>
      </c>
      <c r="O6623" s="276">
        <f t="shared" si="207"/>
        <v>6.4</v>
      </c>
      <c r="P6623" s="276">
        <f>IF(O6623&lt;($G$6-1),Lähteandmed!$E$45*1.2*1.005*(($G$6-1)-O6623),0)</f>
        <v>18.577127519999998</v>
      </c>
    </row>
    <row r="6624" spans="2:16">
      <c r="B6624" s="113">
        <v>6620</v>
      </c>
      <c r="C6624" s="113">
        <v>6.9</v>
      </c>
      <c r="D6624" s="276">
        <f t="shared" si="206"/>
        <v>3.0887974958655793</v>
      </c>
      <c r="L6624" s="114">
        <f>IF(C6624&lt;$G$6,Lähteandmed!$E$45*1.2*1.005*($G$6-O6624),0)</f>
        <v>19.453407119999998</v>
      </c>
      <c r="M6624" s="276" t="str">
        <f>IF(($G$4-Lähteandmed!$H$45*(Kraadpäevad!$G$4-Kraadpäevad!C6624))&gt;Lähteandmed!$I$45,($G$4-Lähteandmed!$H$45*(Kraadpäevad!$G$4-Kraadpäevad!C6624)),Lähteandmed!$I$45)</f>
        <v/>
      </c>
      <c r="N6624" s="114">
        <f>IFERROR(($G$4-M6624)/($G$4-C6624),Lähteandmed!$H$45)</f>
        <v>0</v>
      </c>
      <c r="O6624" s="276">
        <f t="shared" si="207"/>
        <v>6.9</v>
      </c>
      <c r="P6624" s="276">
        <f>IF(O6624&lt;($G$6-1),Lähteandmed!$E$45*1.2*1.005*(($G$6-1)-O6624),0)</f>
        <v>17.700847919999998</v>
      </c>
    </row>
    <row r="6625" spans="2:16">
      <c r="B6625" s="113">
        <v>6621</v>
      </c>
      <c r="C6625" s="113">
        <v>7.3</v>
      </c>
      <c r="D6625" s="276">
        <f t="shared" si="206"/>
        <v>2.6887974958655798</v>
      </c>
      <c r="L6625" s="114">
        <f>IF(C6625&lt;$G$6,Lähteandmed!$E$45*1.2*1.005*($G$6-O6625),0)</f>
        <v>18.752383439999999</v>
      </c>
      <c r="M6625" s="276" t="str">
        <f>IF(($G$4-Lähteandmed!$H$45*(Kraadpäevad!$G$4-Kraadpäevad!C6625))&gt;Lähteandmed!$I$45,($G$4-Lähteandmed!$H$45*(Kraadpäevad!$G$4-Kraadpäevad!C6625)),Lähteandmed!$I$45)</f>
        <v/>
      </c>
      <c r="N6625" s="114">
        <f>IFERROR(($G$4-M6625)/($G$4-C6625),Lähteandmed!$H$45)</f>
        <v>0</v>
      </c>
      <c r="O6625" s="276">
        <f t="shared" si="207"/>
        <v>7.3</v>
      </c>
      <c r="P6625" s="276">
        <f>IF(O6625&lt;($G$6-1),Lähteandmed!$E$45*1.2*1.005*(($G$6-1)-O6625),0)</f>
        <v>16.999824239999999</v>
      </c>
    </row>
    <row r="6626" spans="2:16">
      <c r="B6626" s="113">
        <v>6622</v>
      </c>
      <c r="C6626" s="113">
        <v>7.5</v>
      </c>
      <c r="D6626" s="276">
        <f t="shared" si="206"/>
        <v>2.4887974958655796</v>
      </c>
      <c r="L6626" s="114">
        <f>IF(C6626&lt;$G$6,Lähteandmed!$E$45*1.2*1.005*($G$6-O6626),0)</f>
        <v>18.4018716</v>
      </c>
      <c r="M6626" s="276" t="str">
        <f>IF(($G$4-Lähteandmed!$H$45*(Kraadpäevad!$G$4-Kraadpäevad!C6626))&gt;Lähteandmed!$I$45,($G$4-Lähteandmed!$H$45*(Kraadpäevad!$G$4-Kraadpäevad!C6626)),Lähteandmed!$I$45)</f>
        <v/>
      </c>
      <c r="N6626" s="114">
        <f>IFERROR(($G$4-M6626)/($G$4-C6626),Lähteandmed!$H$45)</f>
        <v>0</v>
      </c>
      <c r="O6626" s="276">
        <f t="shared" si="207"/>
        <v>7.5</v>
      </c>
      <c r="P6626" s="276">
        <f>IF(O6626&lt;($G$6-1),Lähteandmed!$E$45*1.2*1.005*(($G$6-1)-O6626),0)</f>
        <v>16.649312399999999</v>
      </c>
    </row>
    <row r="6627" spans="2:16">
      <c r="B6627" s="113">
        <v>6623</v>
      </c>
      <c r="C6627" s="113">
        <v>7.6</v>
      </c>
      <c r="D6627" s="276">
        <f t="shared" si="206"/>
        <v>2.38879749586558</v>
      </c>
      <c r="L6627" s="114">
        <f>IF(C6627&lt;$G$6,Lähteandmed!$E$45*1.2*1.005*($G$6-O6627),0)</f>
        <v>18.226615679999998</v>
      </c>
      <c r="M6627" s="276" t="str">
        <f>IF(($G$4-Lähteandmed!$H$45*(Kraadpäevad!$G$4-Kraadpäevad!C6627))&gt;Lähteandmed!$I$45,($G$4-Lähteandmed!$H$45*(Kraadpäevad!$G$4-Kraadpäevad!C6627)),Lähteandmed!$I$45)</f>
        <v/>
      </c>
      <c r="N6627" s="114">
        <f>IFERROR(($G$4-M6627)/($G$4-C6627),Lähteandmed!$H$45)</f>
        <v>0</v>
      </c>
      <c r="O6627" s="276">
        <f t="shared" si="207"/>
        <v>7.6</v>
      </c>
      <c r="P6627" s="276">
        <f>IF(O6627&lt;($G$6-1),Lähteandmed!$E$45*1.2*1.005*(($G$6-1)-O6627),0)</f>
        <v>16.474056479999998</v>
      </c>
    </row>
    <row r="6628" spans="2:16">
      <c r="B6628" s="113">
        <v>6624</v>
      </c>
      <c r="C6628" s="113">
        <v>7.8</v>
      </c>
      <c r="D6628" s="276">
        <f t="shared" si="206"/>
        <v>2.1887974958655798</v>
      </c>
      <c r="L6628" s="114">
        <f>IF(C6628&lt;$G$6,Lähteandmed!$E$45*1.2*1.005*($G$6-O6628),0)</f>
        <v>17.876103839999999</v>
      </c>
      <c r="M6628" s="276" t="str">
        <f>IF(($G$4-Lähteandmed!$H$45*(Kraadpäevad!$G$4-Kraadpäevad!C6628))&gt;Lähteandmed!$I$45,($G$4-Lähteandmed!$H$45*(Kraadpäevad!$G$4-Kraadpäevad!C6628)),Lähteandmed!$I$45)</f>
        <v/>
      </c>
      <c r="N6628" s="114">
        <f>IFERROR(($G$4-M6628)/($G$4-C6628),Lähteandmed!$H$45)</f>
        <v>0</v>
      </c>
      <c r="O6628" s="276">
        <f t="shared" si="207"/>
        <v>7.8</v>
      </c>
      <c r="P6628" s="276">
        <f>IF(O6628&lt;($G$6-1),Lähteandmed!$E$45*1.2*1.005*(($G$6-1)-O6628),0)</f>
        <v>16.123544639999999</v>
      </c>
    </row>
    <row r="6629" spans="2:16">
      <c r="B6629" s="113">
        <v>6625</v>
      </c>
      <c r="C6629" s="113">
        <v>7.7</v>
      </c>
      <c r="D6629" s="276">
        <f t="shared" si="206"/>
        <v>2.2887974958655795</v>
      </c>
      <c r="L6629" s="114">
        <f>IF(C6629&lt;$G$6,Lähteandmed!$E$45*1.2*1.005*($G$6-O6629),0)</f>
        <v>18.05135976</v>
      </c>
      <c r="M6629" s="276" t="str">
        <f>IF(($G$4-Lähteandmed!$H$45*(Kraadpäevad!$G$4-Kraadpäevad!C6629))&gt;Lähteandmed!$I$45,($G$4-Lähteandmed!$H$45*(Kraadpäevad!$G$4-Kraadpäevad!C6629)),Lähteandmed!$I$45)</f>
        <v/>
      </c>
      <c r="N6629" s="114">
        <f>IFERROR(($G$4-M6629)/($G$4-C6629),Lähteandmed!$H$45)</f>
        <v>0</v>
      </c>
      <c r="O6629" s="276">
        <f t="shared" si="207"/>
        <v>7.7</v>
      </c>
      <c r="P6629" s="276">
        <f>IF(O6629&lt;($G$6-1),Lähteandmed!$E$45*1.2*1.005*(($G$6-1)-O6629),0)</f>
        <v>16.29880056</v>
      </c>
    </row>
    <row r="6630" spans="2:16">
      <c r="B6630" s="113">
        <v>6626</v>
      </c>
      <c r="C6630" s="113">
        <v>7.7</v>
      </c>
      <c r="D6630" s="276">
        <f t="shared" si="206"/>
        <v>2.2887974958655795</v>
      </c>
      <c r="L6630" s="114">
        <f>IF(C6630&lt;$G$6,Lähteandmed!$E$45*1.2*1.005*($G$6-O6630),0)</f>
        <v>18.05135976</v>
      </c>
      <c r="M6630" s="276" t="str">
        <f>IF(($G$4-Lähteandmed!$H$45*(Kraadpäevad!$G$4-Kraadpäevad!C6630))&gt;Lähteandmed!$I$45,($G$4-Lähteandmed!$H$45*(Kraadpäevad!$G$4-Kraadpäevad!C6630)),Lähteandmed!$I$45)</f>
        <v/>
      </c>
      <c r="N6630" s="114">
        <f>IFERROR(($G$4-M6630)/($G$4-C6630),Lähteandmed!$H$45)</f>
        <v>0</v>
      </c>
      <c r="O6630" s="276">
        <f t="shared" si="207"/>
        <v>7.7</v>
      </c>
      <c r="P6630" s="276">
        <f>IF(O6630&lt;($G$6-1),Lähteandmed!$E$45*1.2*1.005*(($G$6-1)-O6630),0)</f>
        <v>16.29880056</v>
      </c>
    </row>
    <row r="6631" spans="2:16">
      <c r="B6631" s="113">
        <v>6627</v>
      </c>
      <c r="C6631" s="113">
        <v>7.6</v>
      </c>
      <c r="D6631" s="276">
        <f t="shared" si="206"/>
        <v>2.38879749586558</v>
      </c>
      <c r="L6631" s="114">
        <f>IF(C6631&lt;$G$6,Lähteandmed!$E$45*1.2*1.005*($G$6-O6631),0)</f>
        <v>18.226615679999998</v>
      </c>
      <c r="M6631" s="276" t="str">
        <f>IF(($G$4-Lähteandmed!$H$45*(Kraadpäevad!$G$4-Kraadpäevad!C6631))&gt;Lähteandmed!$I$45,($G$4-Lähteandmed!$H$45*(Kraadpäevad!$G$4-Kraadpäevad!C6631)),Lähteandmed!$I$45)</f>
        <v/>
      </c>
      <c r="N6631" s="114">
        <f>IFERROR(($G$4-M6631)/($G$4-C6631),Lähteandmed!$H$45)</f>
        <v>0</v>
      </c>
      <c r="O6631" s="276">
        <f t="shared" si="207"/>
        <v>7.6</v>
      </c>
      <c r="P6631" s="276">
        <f>IF(O6631&lt;($G$6-1),Lähteandmed!$E$45*1.2*1.005*(($G$6-1)-O6631),0)</f>
        <v>16.474056479999998</v>
      </c>
    </row>
    <row r="6632" spans="2:16">
      <c r="B6632" s="113">
        <v>6628</v>
      </c>
      <c r="C6632" s="113">
        <v>6.7</v>
      </c>
      <c r="D6632" s="276">
        <f t="shared" si="206"/>
        <v>3.2887974958655795</v>
      </c>
      <c r="L6632" s="114">
        <f>IF(C6632&lt;$G$6,Lähteandmed!$E$45*1.2*1.005*($G$6-O6632),0)</f>
        <v>19.803918960000001</v>
      </c>
      <c r="M6632" s="276" t="str">
        <f>IF(($G$4-Lähteandmed!$H$45*(Kraadpäevad!$G$4-Kraadpäevad!C6632))&gt;Lähteandmed!$I$45,($G$4-Lähteandmed!$H$45*(Kraadpäevad!$G$4-Kraadpäevad!C6632)),Lähteandmed!$I$45)</f>
        <v/>
      </c>
      <c r="N6632" s="114">
        <f>IFERROR(($G$4-M6632)/($G$4-C6632),Lähteandmed!$H$45)</f>
        <v>0</v>
      </c>
      <c r="O6632" s="276">
        <f t="shared" si="207"/>
        <v>6.7</v>
      </c>
      <c r="P6632" s="276">
        <f>IF(O6632&lt;($G$6-1),Lähteandmed!$E$45*1.2*1.005*(($G$6-1)-O6632),0)</f>
        <v>18.05135976</v>
      </c>
    </row>
    <row r="6633" spans="2:16">
      <c r="B6633" s="113">
        <v>6629</v>
      </c>
      <c r="C6633" s="113">
        <v>5.9</v>
      </c>
      <c r="D6633" s="276">
        <f t="shared" si="206"/>
        <v>4.0887974958655793</v>
      </c>
      <c r="L6633" s="114">
        <f>IF(C6633&lt;$G$6,Lähteandmed!$E$45*1.2*1.005*($G$6-O6633),0)</f>
        <v>21.205966319999998</v>
      </c>
      <c r="M6633" s="276" t="str">
        <f>IF(($G$4-Lähteandmed!$H$45*(Kraadpäevad!$G$4-Kraadpäevad!C6633))&gt;Lähteandmed!$I$45,($G$4-Lähteandmed!$H$45*(Kraadpäevad!$G$4-Kraadpäevad!C6633)),Lähteandmed!$I$45)</f>
        <v/>
      </c>
      <c r="N6633" s="114">
        <f>IFERROR(($G$4-M6633)/($G$4-C6633),Lähteandmed!$H$45)</f>
        <v>0</v>
      </c>
      <c r="O6633" s="276">
        <f t="shared" si="207"/>
        <v>5.9</v>
      </c>
      <c r="P6633" s="276">
        <f>IF(O6633&lt;($G$6-1),Lähteandmed!$E$45*1.2*1.005*(($G$6-1)-O6633),0)</f>
        <v>19.453407119999998</v>
      </c>
    </row>
    <row r="6634" spans="2:16">
      <c r="B6634" s="113">
        <v>6630</v>
      </c>
      <c r="C6634" s="113">
        <v>5</v>
      </c>
      <c r="D6634" s="276">
        <f t="shared" si="206"/>
        <v>4.9887974958655796</v>
      </c>
      <c r="L6634" s="114">
        <f>IF(C6634&lt;$G$6,Lähteandmed!$E$45*1.2*1.005*($G$6-O6634),0)</f>
        <v>22.783269599999997</v>
      </c>
      <c r="M6634" s="276" t="str">
        <f>IF(($G$4-Lähteandmed!$H$45*(Kraadpäevad!$G$4-Kraadpäevad!C6634))&gt;Lähteandmed!$I$45,($G$4-Lähteandmed!$H$45*(Kraadpäevad!$G$4-Kraadpäevad!C6634)),Lähteandmed!$I$45)</f>
        <v/>
      </c>
      <c r="N6634" s="114">
        <f>IFERROR(($G$4-M6634)/($G$4-C6634),Lähteandmed!$H$45)</f>
        <v>0</v>
      </c>
      <c r="O6634" s="276">
        <f t="shared" si="207"/>
        <v>5</v>
      </c>
      <c r="P6634" s="276">
        <f>IF(O6634&lt;($G$6-1),Lähteandmed!$E$45*1.2*1.005*(($G$6-1)-O6634),0)</f>
        <v>21.030710399999997</v>
      </c>
    </row>
    <row r="6635" spans="2:16">
      <c r="B6635" s="113">
        <v>6631</v>
      </c>
      <c r="C6635" s="113">
        <v>5.4</v>
      </c>
      <c r="D6635" s="276">
        <f t="shared" si="206"/>
        <v>4.5887974958655793</v>
      </c>
      <c r="L6635" s="114">
        <f>IF(C6635&lt;$G$6,Lähteandmed!$E$45*1.2*1.005*($G$6-O6635),0)</f>
        <v>22.082245919999998</v>
      </c>
      <c r="M6635" s="276" t="str">
        <f>IF(($G$4-Lähteandmed!$H$45*(Kraadpäevad!$G$4-Kraadpäevad!C6635))&gt;Lähteandmed!$I$45,($G$4-Lähteandmed!$H$45*(Kraadpäevad!$G$4-Kraadpäevad!C6635)),Lähteandmed!$I$45)</f>
        <v/>
      </c>
      <c r="N6635" s="114">
        <f>IFERROR(($G$4-M6635)/($G$4-C6635),Lähteandmed!$H$45)</f>
        <v>0</v>
      </c>
      <c r="O6635" s="276">
        <f t="shared" si="207"/>
        <v>5.4</v>
      </c>
      <c r="P6635" s="276">
        <f>IF(O6635&lt;($G$6-1),Lähteandmed!$E$45*1.2*1.005*(($G$6-1)-O6635),0)</f>
        <v>20.329686719999998</v>
      </c>
    </row>
    <row r="6636" spans="2:16">
      <c r="B6636" s="113">
        <v>6632</v>
      </c>
      <c r="C6636" s="113">
        <v>5.8</v>
      </c>
      <c r="D6636" s="276">
        <f t="shared" si="206"/>
        <v>4.1887974958655798</v>
      </c>
      <c r="L6636" s="114">
        <f>IF(C6636&lt;$G$6,Lähteandmed!$E$45*1.2*1.005*($G$6-O6636),0)</f>
        <v>21.381222239999996</v>
      </c>
      <c r="M6636" s="276" t="str">
        <f>IF(($G$4-Lähteandmed!$H$45*(Kraadpäevad!$G$4-Kraadpäevad!C6636))&gt;Lähteandmed!$I$45,($G$4-Lähteandmed!$H$45*(Kraadpäevad!$G$4-Kraadpäevad!C6636)),Lähteandmed!$I$45)</f>
        <v/>
      </c>
      <c r="N6636" s="114">
        <f>IFERROR(($G$4-M6636)/($G$4-C6636),Lähteandmed!$H$45)</f>
        <v>0</v>
      </c>
      <c r="O6636" s="276">
        <f t="shared" si="207"/>
        <v>5.8</v>
      </c>
      <c r="P6636" s="276">
        <f>IF(O6636&lt;($G$6-1),Lähteandmed!$E$45*1.2*1.005*(($G$6-1)-O6636),0)</f>
        <v>19.628663039999996</v>
      </c>
    </row>
    <row r="6637" spans="2:16">
      <c r="B6637" s="113">
        <v>6633</v>
      </c>
      <c r="C6637" s="113">
        <v>6.2</v>
      </c>
      <c r="D6637" s="276">
        <f t="shared" si="206"/>
        <v>3.7887974958655795</v>
      </c>
      <c r="L6637" s="114">
        <f>IF(C6637&lt;$G$6,Lähteandmed!$E$45*1.2*1.005*($G$6-O6637),0)</f>
        <v>20.680198560000001</v>
      </c>
      <c r="M6637" s="276" t="str">
        <f>IF(($G$4-Lähteandmed!$H$45*(Kraadpäevad!$G$4-Kraadpäevad!C6637))&gt;Lähteandmed!$I$45,($G$4-Lähteandmed!$H$45*(Kraadpäevad!$G$4-Kraadpäevad!C6637)),Lähteandmed!$I$45)</f>
        <v/>
      </c>
      <c r="N6637" s="114">
        <f>IFERROR(($G$4-M6637)/($G$4-C6637),Lähteandmed!$H$45)</f>
        <v>0</v>
      </c>
      <c r="O6637" s="276">
        <f t="shared" si="207"/>
        <v>6.2</v>
      </c>
      <c r="P6637" s="276">
        <f>IF(O6637&lt;($G$6-1),Lähteandmed!$E$45*1.2*1.005*(($G$6-1)-O6637),0)</f>
        <v>18.927639360000001</v>
      </c>
    </row>
    <row r="6638" spans="2:16">
      <c r="B6638" s="113">
        <v>6634</v>
      </c>
      <c r="C6638" s="113">
        <v>7.1</v>
      </c>
      <c r="D6638" s="276">
        <f t="shared" si="206"/>
        <v>2.88879749586558</v>
      </c>
      <c r="L6638" s="114">
        <f>IF(C6638&lt;$G$6,Lähteandmed!$E$45*1.2*1.005*($G$6-O6638),0)</f>
        <v>19.102895279999998</v>
      </c>
      <c r="M6638" s="276" t="str">
        <f>IF(($G$4-Lähteandmed!$H$45*(Kraadpäevad!$G$4-Kraadpäevad!C6638))&gt;Lähteandmed!$I$45,($G$4-Lähteandmed!$H$45*(Kraadpäevad!$G$4-Kraadpäevad!C6638)),Lähteandmed!$I$45)</f>
        <v/>
      </c>
      <c r="N6638" s="114">
        <f>IFERROR(($G$4-M6638)/($G$4-C6638),Lähteandmed!$H$45)</f>
        <v>0</v>
      </c>
      <c r="O6638" s="276">
        <f t="shared" si="207"/>
        <v>7.1</v>
      </c>
      <c r="P6638" s="276">
        <f>IF(O6638&lt;($G$6-1),Lähteandmed!$E$45*1.2*1.005*(($G$6-1)-O6638),0)</f>
        <v>17.350336079999998</v>
      </c>
    </row>
    <row r="6639" spans="2:16">
      <c r="B6639" s="113">
        <v>6635</v>
      </c>
      <c r="C6639" s="113">
        <v>7.9</v>
      </c>
      <c r="D6639" s="276">
        <f t="shared" si="206"/>
        <v>2.0887974958655793</v>
      </c>
      <c r="L6639" s="114">
        <f>IF(C6639&lt;$G$6,Lähteandmed!$E$45*1.2*1.005*($G$6-O6639),0)</f>
        <v>17.700847919999998</v>
      </c>
      <c r="M6639" s="276" t="str">
        <f>IF(($G$4-Lähteandmed!$H$45*(Kraadpäevad!$G$4-Kraadpäevad!C6639))&gt;Lähteandmed!$I$45,($G$4-Lähteandmed!$H$45*(Kraadpäevad!$G$4-Kraadpäevad!C6639)),Lähteandmed!$I$45)</f>
        <v/>
      </c>
      <c r="N6639" s="114">
        <f>IFERROR(($G$4-M6639)/($G$4-C6639),Lähteandmed!$H$45)</f>
        <v>0</v>
      </c>
      <c r="O6639" s="276">
        <f t="shared" si="207"/>
        <v>7.9</v>
      </c>
      <c r="P6639" s="276">
        <f>IF(O6639&lt;($G$6-1),Lähteandmed!$E$45*1.2*1.005*(($G$6-1)-O6639),0)</f>
        <v>15.948288719999999</v>
      </c>
    </row>
    <row r="6640" spans="2:16">
      <c r="B6640" s="113">
        <v>6636</v>
      </c>
      <c r="C6640" s="113">
        <v>8.8000000000000007</v>
      </c>
      <c r="D6640" s="276">
        <f t="shared" si="206"/>
        <v>1.1887974958655789</v>
      </c>
      <c r="L6640" s="114">
        <f>IF(C6640&lt;$G$6,Lähteandmed!$E$45*1.2*1.005*($G$6-O6640),0)</f>
        <v>16.123544639999999</v>
      </c>
      <c r="M6640" s="276" t="str">
        <f>IF(($G$4-Lähteandmed!$H$45*(Kraadpäevad!$G$4-Kraadpäevad!C6640))&gt;Lähteandmed!$I$45,($G$4-Lähteandmed!$H$45*(Kraadpäevad!$G$4-Kraadpäevad!C6640)),Lähteandmed!$I$45)</f>
        <v/>
      </c>
      <c r="N6640" s="114">
        <f>IFERROR(($G$4-M6640)/($G$4-C6640),Lähteandmed!$H$45)</f>
        <v>0</v>
      </c>
      <c r="O6640" s="276">
        <f t="shared" si="207"/>
        <v>8.8000000000000007</v>
      </c>
      <c r="P6640" s="276">
        <f>IF(O6640&lt;($G$6-1),Lähteandmed!$E$45*1.2*1.005*(($G$6-1)-O6640),0)</f>
        <v>14.370985439999998</v>
      </c>
    </row>
    <row r="6641" spans="2:16">
      <c r="B6641" s="113">
        <v>6637</v>
      </c>
      <c r="C6641" s="113">
        <v>9.6999999999999993</v>
      </c>
      <c r="D6641" s="276">
        <f t="shared" si="206"/>
        <v>0.28879749586558034</v>
      </c>
      <c r="L6641" s="114">
        <f>IF(C6641&lt;$G$6,Lähteandmed!$E$45*1.2*1.005*($G$6-O6641),0)</f>
        <v>14.54624136</v>
      </c>
      <c r="M6641" s="276" t="str">
        <f>IF(($G$4-Lähteandmed!$H$45*(Kraadpäevad!$G$4-Kraadpäevad!C6641))&gt;Lähteandmed!$I$45,($G$4-Lähteandmed!$H$45*(Kraadpäevad!$G$4-Kraadpäevad!C6641)),Lähteandmed!$I$45)</f>
        <v/>
      </c>
      <c r="N6641" s="114">
        <f>IFERROR(($G$4-M6641)/($G$4-C6641),Lähteandmed!$H$45)</f>
        <v>0</v>
      </c>
      <c r="O6641" s="276">
        <f t="shared" si="207"/>
        <v>9.6999999999999993</v>
      </c>
      <c r="P6641" s="276">
        <f>IF(O6641&lt;($G$6-1),Lähteandmed!$E$45*1.2*1.005*(($G$6-1)-O6641),0)</f>
        <v>12.793682159999999</v>
      </c>
    </row>
    <row r="6642" spans="2:16">
      <c r="B6642" s="113">
        <v>6638</v>
      </c>
      <c r="C6642" s="113">
        <v>10.7</v>
      </c>
      <c r="D6642" s="276" t="str">
        <f t="shared" si="206"/>
        <v>0</v>
      </c>
      <c r="L6642" s="114">
        <f>IF(C6642&lt;$G$6,Lähteandmed!$E$45*1.2*1.005*($G$6-O6642),0)</f>
        <v>12.793682159999999</v>
      </c>
      <c r="M6642" s="276" t="str">
        <f>IF(($G$4-Lähteandmed!$H$45*(Kraadpäevad!$G$4-Kraadpäevad!C6642))&gt;Lähteandmed!$I$45,($G$4-Lähteandmed!$H$45*(Kraadpäevad!$G$4-Kraadpäevad!C6642)),Lähteandmed!$I$45)</f>
        <v/>
      </c>
      <c r="N6642" s="114">
        <f>IFERROR(($G$4-M6642)/($G$4-C6642),Lähteandmed!$H$45)</f>
        <v>0</v>
      </c>
      <c r="O6642" s="276">
        <f t="shared" si="207"/>
        <v>10.7</v>
      </c>
      <c r="P6642" s="276">
        <f>IF(O6642&lt;($G$6-1),Lähteandmed!$E$45*1.2*1.005*(($G$6-1)-O6642),0)</f>
        <v>11.041122960000001</v>
      </c>
    </row>
    <row r="6643" spans="2:16">
      <c r="B6643" s="113">
        <v>6639</v>
      </c>
      <c r="C6643" s="113">
        <v>11.6</v>
      </c>
      <c r="D6643" s="276" t="str">
        <f t="shared" si="206"/>
        <v>0</v>
      </c>
      <c r="L6643" s="114">
        <f>IF(C6643&lt;$G$6,Lähteandmed!$E$45*1.2*1.005*($G$6-O6643),0)</f>
        <v>11.216378880000001</v>
      </c>
      <c r="M6643" s="276" t="str">
        <f>IF(($G$4-Lähteandmed!$H$45*(Kraadpäevad!$G$4-Kraadpäevad!C6643))&gt;Lähteandmed!$I$45,($G$4-Lähteandmed!$H$45*(Kraadpäevad!$G$4-Kraadpäevad!C6643)),Lähteandmed!$I$45)</f>
        <v/>
      </c>
      <c r="N6643" s="114">
        <f>IFERROR(($G$4-M6643)/($G$4-C6643),Lähteandmed!$H$45)</f>
        <v>0</v>
      </c>
      <c r="O6643" s="276">
        <f t="shared" si="207"/>
        <v>11.6</v>
      </c>
      <c r="P6643" s="276">
        <f>IF(O6643&lt;($G$6-1),Lähteandmed!$E$45*1.2*1.005*(($G$6-1)-O6643),0)</f>
        <v>9.4638196800000003</v>
      </c>
    </row>
    <row r="6644" spans="2:16">
      <c r="B6644" s="113">
        <v>6640</v>
      </c>
      <c r="C6644" s="113">
        <v>10.8</v>
      </c>
      <c r="D6644" s="276" t="str">
        <f t="shared" si="206"/>
        <v>0</v>
      </c>
      <c r="L6644" s="114">
        <f>IF(C6644&lt;$G$6,Lähteandmed!$E$45*1.2*1.005*($G$6-O6644),0)</f>
        <v>12.618426239999998</v>
      </c>
      <c r="M6644" s="276" t="str">
        <f>IF(($G$4-Lähteandmed!$H$45*(Kraadpäevad!$G$4-Kraadpäevad!C6644))&gt;Lähteandmed!$I$45,($G$4-Lähteandmed!$H$45*(Kraadpäevad!$G$4-Kraadpäevad!C6644)),Lähteandmed!$I$45)</f>
        <v/>
      </c>
      <c r="N6644" s="114">
        <f>IFERROR(($G$4-M6644)/($G$4-C6644),Lähteandmed!$H$45)</f>
        <v>0</v>
      </c>
      <c r="O6644" s="276">
        <f t="shared" si="207"/>
        <v>10.8</v>
      </c>
      <c r="P6644" s="276">
        <f>IF(O6644&lt;($G$6-1),Lähteandmed!$E$45*1.2*1.005*(($G$6-1)-O6644),0)</f>
        <v>10.865867039999998</v>
      </c>
    </row>
    <row r="6645" spans="2:16">
      <c r="B6645" s="113">
        <v>6641</v>
      </c>
      <c r="C6645" s="113">
        <v>10</v>
      </c>
      <c r="D6645" s="276" t="str">
        <f t="shared" si="206"/>
        <v>0</v>
      </c>
      <c r="L6645" s="114">
        <f>IF(C6645&lt;$G$6,Lähteandmed!$E$45*1.2*1.005*($G$6-O6645),0)</f>
        <v>14.020473599999999</v>
      </c>
      <c r="M6645" s="276" t="str">
        <f>IF(($G$4-Lähteandmed!$H$45*(Kraadpäevad!$G$4-Kraadpäevad!C6645))&gt;Lähteandmed!$I$45,($G$4-Lähteandmed!$H$45*(Kraadpäevad!$G$4-Kraadpäevad!C6645)),Lähteandmed!$I$45)</f>
        <v/>
      </c>
      <c r="N6645" s="114">
        <f>IFERROR(($G$4-M6645)/($G$4-C6645),Lähteandmed!$H$45)</f>
        <v>0</v>
      </c>
      <c r="O6645" s="276">
        <f t="shared" si="207"/>
        <v>10</v>
      </c>
      <c r="P6645" s="276">
        <f>IF(O6645&lt;($G$6-1),Lähteandmed!$E$45*1.2*1.005*(($G$6-1)-O6645),0)</f>
        <v>12.267914399999999</v>
      </c>
    </row>
    <row r="6646" spans="2:16">
      <c r="B6646" s="113">
        <v>6642</v>
      </c>
      <c r="C6646" s="113">
        <v>9.1999999999999993</v>
      </c>
      <c r="D6646" s="276">
        <f t="shared" si="206"/>
        <v>0.78879749586558034</v>
      </c>
      <c r="L6646" s="114">
        <f>IF(C6646&lt;$G$6,Lähteandmed!$E$45*1.2*1.005*($G$6-O6646),0)</f>
        <v>15.42252096</v>
      </c>
      <c r="M6646" s="276" t="str">
        <f>IF(($G$4-Lähteandmed!$H$45*(Kraadpäevad!$G$4-Kraadpäevad!C6646))&gt;Lähteandmed!$I$45,($G$4-Lähteandmed!$H$45*(Kraadpäevad!$G$4-Kraadpäevad!C6646)),Lähteandmed!$I$45)</f>
        <v/>
      </c>
      <c r="N6646" s="114">
        <f>IFERROR(($G$4-M6646)/($G$4-C6646),Lähteandmed!$H$45)</f>
        <v>0</v>
      </c>
      <c r="O6646" s="276">
        <f t="shared" si="207"/>
        <v>9.1999999999999993</v>
      </c>
      <c r="P6646" s="276">
        <f>IF(O6646&lt;($G$6-1),Lähteandmed!$E$45*1.2*1.005*(($G$6-1)-O6646),0)</f>
        <v>13.66996176</v>
      </c>
    </row>
    <row r="6647" spans="2:16">
      <c r="B6647" s="113">
        <v>6643</v>
      </c>
      <c r="C6647" s="113">
        <v>8.5</v>
      </c>
      <c r="D6647" s="276">
        <f t="shared" si="206"/>
        <v>1.4887974958655796</v>
      </c>
      <c r="L6647" s="114">
        <f>IF(C6647&lt;$G$6,Lähteandmed!$E$45*1.2*1.005*($G$6-O6647),0)</f>
        <v>16.649312399999999</v>
      </c>
      <c r="M6647" s="276" t="str">
        <f>IF(($G$4-Lähteandmed!$H$45*(Kraadpäevad!$G$4-Kraadpäevad!C6647))&gt;Lähteandmed!$I$45,($G$4-Lähteandmed!$H$45*(Kraadpäevad!$G$4-Kraadpäevad!C6647)),Lähteandmed!$I$45)</f>
        <v/>
      </c>
      <c r="N6647" s="114">
        <f>IFERROR(($G$4-M6647)/($G$4-C6647),Lähteandmed!$H$45)</f>
        <v>0</v>
      </c>
      <c r="O6647" s="276">
        <f t="shared" si="207"/>
        <v>8.5</v>
      </c>
      <c r="P6647" s="276">
        <f>IF(O6647&lt;($G$6-1),Lähteandmed!$E$45*1.2*1.005*(($G$6-1)-O6647),0)</f>
        <v>14.896753199999999</v>
      </c>
    </row>
    <row r="6648" spans="2:16">
      <c r="B6648" s="113">
        <v>6644</v>
      </c>
      <c r="C6648" s="113">
        <v>7.8</v>
      </c>
      <c r="D6648" s="276">
        <f t="shared" si="206"/>
        <v>2.1887974958655798</v>
      </c>
      <c r="L6648" s="114">
        <f>IF(C6648&lt;$G$6,Lähteandmed!$E$45*1.2*1.005*($G$6-O6648),0)</f>
        <v>17.876103839999999</v>
      </c>
      <c r="M6648" s="276" t="str">
        <f>IF(($G$4-Lähteandmed!$H$45*(Kraadpäevad!$G$4-Kraadpäevad!C6648))&gt;Lähteandmed!$I$45,($G$4-Lähteandmed!$H$45*(Kraadpäevad!$G$4-Kraadpäevad!C6648)),Lähteandmed!$I$45)</f>
        <v/>
      </c>
      <c r="N6648" s="114">
        <f>IFERROR(($G$4-M6648)/($G$4-C6648),Lähteandmed!$H$45)</f>
        <v>0</v>
      </c>
      <c r="O6648" s="276">
        <f t="shared" si="207"/>
        <v>7.8</v>
      </c>
      <c r="P6648" s="276">
        <f>IF(O6648&lt;($G$6-1),Lähteandmed!$E$45*1.2*1.005*(($G$6-1)-O6648),0)</f>
        <v>16.123544639999999</v>
      </c>
    </row>
    <row r="6649" spans="2:16">
      <c r="B6649" s="113">
        <v>6645</v>
      </c>
      <c r="C6649" s="113">
        <v>7.1</v>
      </c>
      <c r="D6649" s="276">
        <f t="shared" si="206"/>
        <v>2.88879749586558</v>
      </c>
      <c r="L6649" s="114">
        <f>IF(C6649&lt;$G$6,Lähteandmed!$E$45*1.2*1.005*($G$6-O6649),0)</f>
        <v>19.102895279999998</v>
      </c>
      <c r="M6649" s="276" t="str">
        <f>IF(($G$4-Lähteandmed!$H$45*(Kraadpäevad!$G$4-Kraadpäevad!C6649))&gt;Lähteandmed!$I$45,($G$4-Lähteandmed!$H$45*(Kraadpäevad!$G$4-Kraadpäevad!C6649)),Lähteandmed!$I$45)</f>
        <v/>
      </c>
      <c r="N6649" s="114">
        <f>IFERROR(($G$4-M6649)/($G$4-C6649),Lähteandmed!$H$45)</f>
        <v>0</v>
      </c>
      <c r="O6649" s="276">
        <f t="shared" si="207"/>
        <v>7.1</v>
      </c>
      <c r="P6649" s="276">
        <f>IF(O6649&lt;($G$6-1),Lähteandmed!$E$45*1.2*1.005*(($G$6-1)-O6649),0)</f>
        <v>17.350336079999998</v>
      </c>
    </row>
    <row r="6650" spans="2:16">
      <c r="B6650" s="113">
        <v>6646</v>
      </c>
      <c r="C6650" s="113">
        <v>6.7</v>
      </c>
      <c r="D6650" s="276">
        <f t="shared" si="206"/>
        <v>3.2887974958655795</v>
      </c>
      <c r="L6650" s="114">
        <f>IF(C6650&lt;$G$6,Lähteandmed!$E$45*1.2*1.005*($G$6-O6650),0)</f>
        <v>19.803918960000001</v>
      </c>
      <c r="M6650" s="276" t="str">
        <f>IF(($G$4-Lähteandmed!$H$45*(Kraadpäevad!$G$4-Kraadpäevad!C6650))&gt;Lähteandmed!$I$45,($G$4-Lähteandmed!$H$45*(Kraadpäevad!$G$4-Kraadpäevad!C6650)),Lähteandmed!$I$45)</f>
        <v/>
      </c>
      <c r="N6650" s="114">
        <f>IFERROR(($G$4-M6650)/($G$4-C6650),Lähteandmed!$H$45)</f>
        <v>0</v>
      </c>
      <c r="O6650" s="276">
        <f t="shared" si="207"/>
        <v>6.7</v>
      </c>
      <c r="P6650" s="276">
        <f>IF(O6650&lt;($G$6-1),Lähteandmed!$E$45*1.2*1.005*(($G$6-1)-O6650),0)</f>
        <v>18.05135976</v>
      </c>
    </row>
    <row r="6651" spans="2:16">
      <c r="B6651" s="113">
        <v>6647</v>
      </c>
      <c r="C6651" s="113">
        <v>6.4</v>
      </c>
      <c r="D6651" s="276">
        <f t="shared" si="206"/>
        <v>3.5887974958655793</v>
      </c>
      <c r="L6651" s="114">
        <f>IF(C6651&lt;$G$6,Lähteandmed!$E$45*1.2*1.005*($G$6-O6651),0)</f>
        <v>20.329686719999998</v>
      </c>
      <c r="M6651" s="276" t="str">
        <f>IF(($G$4-Lähteandmed!$H$45*(Kraadpäevad!$G$4-Kraadpäevad!C6651))&gt;Lähteandmed!$I$45,($G$4-Lähteandmed!$H$45*(Kraadpäevad!$G$4-Kraadpäevad!C6651)),Lähteandmed!$I$45)</f>
        <v/>
      </c>
      <c r="N6651" s="114">
        <f>IFERROR(($G$4-M6651)/($G$4-C6651),Lähteandmed!$H$45)</f>
        <v>0</v>
      </c>
      <c r="O6651" s="276">
        <f t="shared" si="207"/>
        <v>6.4</v>
      </c>
      <c r="P6651" s="276">
        <f>IF(O6651&lt;($G$6-1),Lähteandmed!$E$45*1.2*1.005*(($G$6-1)-O6651),0)</f>
        <v>18.577127519999998</v>
      </c>
    </row>
    <row r="6652" spans="2:16">
      <c r="B6652" s="113">
        <v>6648</v>
      </c>
      <c r="C6652" s="113">
        <v>6</v>
      </c>
      <c r="D6652" s="276">
        <f t="shared" si="206"/>
        <v>3.9887974958655796</v>
      </c>
      <c r="L6652" s="114">
        <f>IF(C6652&lt;$G$6,Lähteandmed!$E$45*1.2*1.005*($G$6-O6652),0)</f>
        <v>21.030710399999997</v>
      </c>
      <c r="M6652" s="276" t="str">
        <f>IF(($G$4-Lähteandmed!$H$45*(Kraadpäevad!$G$4-Kraadpäevad!C6652))&gt;Lähteandmed!$I$45,($G$4-Lähteandmed!$H$45*(Kraadpäevad!$G$4-Kraadpäevad!C6652)),Lähteandmed!$I$45)</f>
        <v/>
      </c>
      <c r="N6652" s="114">
        <f>IFERROR(($G$4-M6652)/($G$4-C6652),Lähteandmed!$H$45)</f>
        <v>0</v>
      </c>
      <c r="O6652" s="276">
        <f t="shared" si="207"/>
        <v>6</v>
      </c>
      <c r="P6652" s="276">
        <f>IF(O6652&lt;($G$6-1),Lähteandmed!$E$45*1.2*1.005*(($G$6-1)-O6652),0)</f>
        <v>19.2781512</v>
      </c>
    </row>
    <row r="6653" spans="2:16">
      <c r="B6653" s="113">
        <v>6649</v>
      </c>
      <c r="C6653" s="113">
        <v>5.4</v>
      </c>
      <c r="D6653" s="276">
        <f t="shared" si="206"/>
        <v>4.5887974958655793</v>
      </c>
      <c r="L6653" s="114">
        <f>IF(C6653&lt;$G$6,Lähteandmed!$E$45*1.2*1.005*($G$6-O6653),0)</f>
        <v>22.082245919999998</v>
      </c>
      <c r="M6653" s="276" t="str">
        <f>IF(($G$4-Lähteandmed!$H$45*(Kraadpäevad!$G$4-Kraadpäevad!C6653))&gt;Lähteandmed!$I$45,($G$4-Lähteandmed!$H$45*(Kraadpäevad!$G$4-Kraadpäevad!C6653)),Lähteandmed!$I$45)</f>
        <v/>
      </c>
      <c r="N6653" s="114">
        <f>IFERROR(($G$4-M6653)/($G$4-C6653),Lähteandmed!$H$45)</f>
        <v>0</v>
      </c>
      <c r="O6653" s="276">
        <f t="shared" si="207"/>
        <v>5.4</v>
      </c>
      <c r="P6653" s="276">
        <f>IF(O6653&lt;($G$6-1),Lähteandmed!$E$45*1.2*1.005*(($G$6-1)-O6653),0)</f>
        <v>20.329686719999998</v>
      </c>
    </row>
    <row r="6654" spans="2:16">
      <c r="B6654" s="113">
        <v>6650</v>
      </c>
      <c r="C6654" s="113">
        <v>4.9000000000000004</v>
      </c>
      <c r="D6654" s="276">
        <f t="shared" si="206"/>
        <v>5.0887974958655793</v>
      </c>
      <c r="L6654" s="114">
        <f>IF(C6654&lt;$G$6,Lähteandmed!$E$45*1.2*1.005*($G$6-O6654),0)</f>
        <v>22.958525519999998</v>
      </c>
      <c r="M6654" s="276" t="str">
        <f>IF(($G$4-Lähteandmed!$H$45*(Kraadpäevad!$G$4-Kraadpäevad!C6654))&gt;Lähteandmed!$I$45,($G$4-Lähteandmed!$H$45*(Kraadpäevad!$G$4-Kraadpäevad!C6654)),Lähteandmed!$I$45)</f>
        <v/>
      </c>
      <c r="N6654" s="114">
        <f>IFERROR(($G$4-M6654)/($G$4-C6654),Lähteandmed!$H$45)</f>
        <v>0</v>
      </c>
      <c r="O6654" s="276">
        <f t="shared" si="207"/>
        <v>4.9000000000000004</v>
      </c>
      <c r="P6654" s="276">
        <f>IF(O6654&lt;($G$6-1),Lähteandmed!$E$45*1.2*1.005*(($G$6-1)-O6654),0)</f>
        <v>21.205966319999998</v>
      </c>
    </row>
    <row r="6655" spans="2:16">
      <c r="B6655" s="113">
        <v>6651</v>
      </c>
      <c r="C6655" s="113">
        <v>4.3</v>
      </c>
      <c r="D6655" s="276">
        <f t="shared" si="206"/>
        <v>5.6887974958655798</v>
      </c>
      <c r="L6655" s="114">
        <f>IF(C6655&lt;$G$6,Lähteandmed!$E$45*1.2*1.005*($G$6-O6655),0)</f>
        <v>24.010061039999997</v>
      </c>
      <c r="M6655" s="276" t="str">
        <f>IF(($G$4-Lähteandmed!$H$45*(Kraadpäevad!$G$4-Kraadpäevad!C6655))&gt;Lähteandmed!$I$45,($G$4-Lähteandmed!$H$45*(Kraadpäevad!$G$4-Kraadpäevad!C6655)),Lähteandmed!$I$45)</f>
        <v/>
      </c>
      <c r="N6655" s="114">
        <f>IFERROR(($G$4-M6655)/($G$4-C6655),Lähteandmed!$H$45)</f>
        <v>0</v>
      </c>
      <c r="O6655" s="276">
        <f t="shared" si="207"/>
        <v>4.3</v>
      </c>
      <c r="P6655" s="276">
        <f>IF(O6655&lt;($G$6-1),Lähteandmed!$E$45*1.2*1.005*(($G$6-1)-O6655),0)</f>
        <v>22.257501839999996</v>
      </c>
    </row>
    <row r="6656" spans="2:16">
      <c r="B6656" s="113">
        <v>6652</v>
      </c>
      <c r="C6656" s="113">
        <v>4.8</v>
      </c>
      <c r="D6656" s="276">
        <f t="shared" si="206"/>
        <v>5.1887974958655798</v>
      </c>
      <c r="L6656" s="114">
        <f>IF(C6656&lt;$G$6,Lähteandmed!$E$45*1.2*1.005*($G$6-O6656),0)</f>
        <v>23.133781439999996</v>
      </c>
      <c r="M6656" s="276" t="str">
        <f>IF(($G$4-Lähteandmed!$H$45*(Kraadpäevad!$G$4-Kraadpäevad!C6656))&gt;Lähteandmed!$I$45,($G$4-Lähteandmed!$H$45*(Kraadpäevad!$G$4-Kraadpäevad!C6656)),Lähteandmed!$I$45)</f>
        <v/>
      </c>
      <c r="N6656" s="114">
        <f>IFERROR(($G$4-M6656)/($G$4-C6656),Lähteandmed!$H$45)</f>
        <v>0</v>
      </c>
      <c r="O6656" s="276">
        <f t="shared" si="207"/>
        <v>4.8</v>
      </c>
      <c r="P6656" s="276">
        <f>IF(O6656&lt;($G$6-1),Lähteandmed!$E$45*1.2*1.005*(($G$6-1)-O6656),0)</f>
        <v>21.381222239999996</v>
      </c>
    </row>
    <row r="6657" spans="2:16">
      <c r="B6657" s="113">
        <v>6653</v>
      </c>
      <c r="C6657" s="113">
        <v>5.3</v>
      </c>
      <c r="D6657" s="276">
        <f t="shared" si="206"/>
        <v>4.6887974958655798</v>
      </c>
      <c r="L6657" s="114">
        <f>IF(C6657&lt;$G$6,Lähteandmed!$E$45*1.2*1.005*($G$6-O6657),0)</f>
        <v>22.257501839999996</v>
      </c>
      <c r="M6657" s="276" t="str">
        <f>IF(($G$4-Lähteandmed!$H$45*(Kraadpäevad!$G$4-Kraadpäevad!C6657))&gt;Lähteandmed!$I$45,($G$4-Lähteandmed!$H$45*(Kraadpäevad!$G$4-Kraadpäevad!C6657)),Lähteandmed!$I$45)</f>
        <v/>
      </c>
      <c r="N6657" s="114">
        <f>IFERROR(($G$4-M6657)/($G$4-C6657),Lähteandmed!$H$45)</f>
        <v>0</v>
      </c>
      <c r="O6657" s="276">
        <f t="shared" si="207"/>
        <v>5.3</v>
      </c>
      <c r="P6657" s="276">
        <f>IF(O6657&lt;($G$6-1),Lähteandmed!$E$45*1.2*1.005*(($G$6-1)-O6657),0)</f>
        <v>20.504942639999996</v>
      </c>
    </row>
    <row r="6658" spans="2:16">
      <c r="B6658" s="113">
        <v>6654</v>
      </c>
      <c r="C6658" s="113">
        <v>5.8</v>
      </c>
      <c r="D6658" s="276">
        <f t="shared" si="206"/>
        <v>4.1887974958655798</v>
      </c>
      <c r="L6658" s="114">
        <f>IF(C6658&lt;$G$6,Lähteandmed!$E$45*1.2*1.005*($G$6-O6658),0)</f>
        <v>21.381222239999996</v>
      </c>
      <c r="M6658" s="276" t="str">
        <f>IF(($G$4-Lähteandmed!$H$45*(Kraadpäevad!$G$4-Kraadpäevad!C6658))&gt;Lähteandmed!$I$45,($G$4-Lähteandmed!$H$45*(Kraadpäevad!$G$4-Kraadpäevad!C6658)),Lähteandmed!$I$45)</f>
        <v/>
      </c>
      <c r="N6658" s="114">
        <f>IFERROR(($G$4-M6658)/($G$4-C6658),Lähteandmed!$H$45)</f>
        <v>0</v>
      </c>
      <c r="O6658" s="276">
        <f t="shared" si="207"/>
        <v>5.8</v>
      </c>
      <c r="P6658" s="276">
        <f>IF(O6658&lt;($G$6-1),Lähteandmed!$E$45*1.2*1.005*(($G$6-1)-O6658),0)</f>
        <v>19.628663039999996</v>
      </c>
    </row>
    <row r="6659" spans="2:16">
      <c r="B6659" s="113">
        <v>6655</v>
      </c>
      <c r="C6659" s="113">
        <v>6.9</v>
      </c>
      <c r="D6659" s="276">
        <f t="shared" si="206"/>
        <v>3.0887974958655793</v>
      </c>
      <c r="L6659" s="114">
        <f>IF(C6659&lt;$G$6,Lähteandmed!$E$45*1.2*1.005*($G$6-O6659),0)</f>
        <v>19.453407119999998</v>
      </c>
      <c r="M6659" s="276" t="str">
        <f>IF(($G$4-Lähteandmed!$H$45*(Kraadpäevad!$G$4-Kraadpäevad!C6659))&gt;Lähteandmed!$I$45,($G$4-Lähteandmed!$H$45*(Kraadpäevad!$G$4-Kraadpäevad!C6659)),Lähteandmed!$I$45)</f>
        <v/>
      </c>
      <c r="N6659" s="114">
        <f>IFERROR(($G$4-M6659)/($G$4-C6659),Lähteandmed!$H$45)</f>
        <v>0</v>
      </c>
      <c r="O6659" s="276">
        <f t="shared" si="207"/>
        <v>6.9</v>
      </c>
      <c r="P6659" s="276">
        <f>IF(O6659&lt;($G$6-1),Lähteandmed!$E$45*1.2*1.005*(($G$6-1)-O6659),0)</f>
        <v>17.700847919999998</v>
      </c>
    </row>
    <row r="6660" spans="2:16">
      <c r="B6660" s="113">
        <v>6656</v>
      </c>
      <c r="C6660" s="113">
        <v>7.9</v>
      </c>
      <c r="D6660" s="276">
        <f t="shared" ref="D6660:D6723" si="208">IFERROR(IF($G$5-C6660&gt;0,$G$5-C6660,"0"),0)</f>
        <v>2.0887974958655793</v>
      </c>
      <c r="L6660" s="114">
        <f>IF(C6660&lt;$G$6,Lähteandmed!$E$45*1.2*1.005*($G$6-O6660),0)</f>
        <v>17.700847919999998</v>
      </c>
      <c r="M6660" s="276" t="str">
        <f>IF(($G$4-Lähteandmed!$H$45*(Kraadpäevad!$G$4-Kraadpäevad!C6660))&gt;Lähteandmed!$I$45,($G$4-Lähteandmed!$H$45*(Kraadpäevad!$G$4-Kraadpäevad!C6660)),Lähteandmed!$I$45)</f>
        <v/>
      </c>
      <c r="N6660" s="114">
        <f>IFERROR(($G$4-M6660)/($G$4-C6660),Lähteandmed!$H$45)</f>
        <v>0</v>
      </c>
      <c r="O6660" s="276">
        <f t="shared" ref="O6660:O6723" si="209">N6660*($G$4-C6660)+C6660</f>
        <v>7.9</v>
      </c>
      <c r="P6660" s="276">
        <f>IF(O6660&lt;($G$6-1),Lähteandmed!$E$45*1.2*1.005*(($G$6-1)-O6660),0)</f>
        <v>15.948288719999999</v>
      </c>
    </row>
    <row r="6661" spans="2:16">
      <c r="B6661" s="113">
        <v>6657</v>
      </c>
      <c r="C6661" s="113">
        <v>9</v>
      </c>
      <c r="D6661" s="276">
        <f t="shared" si="208"/>
        <v>0.98879749586557963</v>
      </c>
      <c r="L6661" s="114">
        <f>IF(C6661&lt;$G$6,Lähteandmed!$E$45*1.2*1.005*($G$6-O6661),0)</f>
        <v>15.773032799999999</v>
      </c>
      <c r="M6661" s="276" t="str">
        <f>IF(($G$4-Lähteandmed!$H$45*(Kraadpäevad!$G$4-Kraadpäevad!C6661))&gt;Lähteandmed!$I$45,($G$4-Lähteandmed!$H$45*(Kraadpäevad!$G$4-Kraadpäevad!C6661)),Lähteandmed!$I$45)</f>
        <v/>
      </c>
      <c r="N6661" s="114">
        <f>IFERROR(($G$4-M6661)/($G$4-C6661),Lähteandmed!$H$45)</f>
        <v>0</v>
      </c>
      <c r="O6661" s="276">
        <f t="shared" si="209"/>
        <v>9</v>
      </c>
      <c r="P6661" s="276">
        <f>IF(O6661&lt;($G$6-1),Lähteandmed!$E$45*1.2*1.005*(($G$6-1)-O6661),0)</f>
        <v>14.020473599999999</v>
      </c>
    </row>
    <row r="6662" spans="2:16">
      <c r="B6662" s="113">
        <v>6658</v>
      </c>
      <c r="C6662" s="113">
        <v>9.1999999999999993</v>
      </c>
      <c r="D6662" s="276">
        <f t="shared" si="208"/>
        <v>0.78879749586558034</v>
      </c>
      <c r="L6662" s="114">
        <f>IF(C6662&lt;$G$6,Lähteandmed!$E$45*1.2*1.005*($G$6-O6662),0)</f>
        <v>15.42252096</v>
      </c>
      <c r="M6662" s="276" t="str">
        <f>IF(($G$4-Lähteandmed!$H$45*(Kraadpäevad!$G$4-Kraadpäevad!C6662))&gt;Lähteandmed!$I$45,($G$4-Lähteandmed!$H$45*(Kraadpäevad!$G$4-Kraadpäevad!C6662)),Lähteandmed!$I$45)</f>
        <v/>
      </c>
      <c r="N6662" s="114">
        <f>IFERROR(($G$4-M6662)/($G$4-C6662),Lähteandmed!$H$45)</f>
        <v>0</v>
      </c>
      <c r="O6662" s="276">
        <f t="shared" si="209"/>
        <v>9.1999999999999993</v>
      </c>
      <c r="P6662" s="276">
        <f>IF(O6662&lt;($G$6-1),Lähteandmed!$E$45*1.2*1.005*(($G$6-1)-O6662),0)</f>
        <v>13.66996176</v>
      </c>
    </row>
    <row r="6663" spans="2:16">
      <c r="B6663" s="113">
        <v>6659</v>
      </c>
      <c r="C6663" s="113">
        <v>9.3000000000000007</v>
      </c>
      <c r="D6663" s="276">
        <f t="shared" si="208"/>
        <v>0.68879749586557892</v>
      </c>
      <c r="L6663" s="114">
        <f>IF(C6663&lt;$G$6,Lähteandmed!$E$45*1.2*1.005*($G$6-O6663),0)</f>
        <v>15.247265039999998</v>
      </c>
      <c r="M6663" s="276" t="str">
        <f>IF(($G$4-Lähteandmed!$H$45*(Kraadpäevad!$G$4-Kraadpäevad!C6663))&gt;Lähteandmed!$I$45,($G$4-Lähteandmed!$H$45*(Kraadpäevad!$G$4-Kraadpäevad!C6663)),Lähteandmed!$I$45)</f>
        <v/>
      </c>
      <c r="N6663" s="114">
        <f>IFERROR(($G$4-M6663)/($G$4-C6663),Lähteandmed!$H$45)</f>
        <v>0</v>
      </c>
      <c r="O6663" s="276">
        <f t="shared" si="209"/>
        <v>9.3000000000000007</v>
      </c>
      <c r="P6663" s="276">
        <f>IF(O6663&lt;($G$6-1),Lähteandmed!$E$45*1.2*1.005*(($G$6-1)-O6663),0)</f>
        <v>13.494705839999998</v>
      </c>
    </row>
    <row r="6664" spans="2:16">
      <c r="B6664" s="113">
        <v>6660</v>
      </c>
      <c r="C6664" s="113">
        <v>9.5</v>
      </c>
      <c r="D6664" s="276">
        <f t="shared" si="208"/>
        <v>0.48879749586557963</v>
      </c>
      <c r="L6664" s="114">
        <f>IF(C6664&lt;$G$6,Lähteandmed!$E$45*1.2*1.005*($G$6-O6664),0)</f>
        <v>14.896753199999999</v>
      </c>
      <c r="M6664" s="276" t="str">
        <f>IF(($G$4-Lähteandmed!$H$45*(Kraadpäevad!$G$4-Kraadpäevad!C6664))&gt;Lähteandmed!$I$45,($G$4-Lähteandmed!$H$45*(Kraadpäevad!$G$4-Kraadpäevad!C6664)),Lähteandmed!$I$45)</f>
        <v/>
      </c>
      <c r="N6664" s="114">
        <f>IFERROR(($G$4-M6664)/($G$4-C6664),Lähteandmed!$H$45)</f>
        <v>0</v>
      </c>
      <c r="O6664" s="276">
        <f t="shared" si="209"/>
        <v>9.5</v>
      </c>
      <c r="P6664" s="276">
        <f>IF(O6664&lt;($G$6-1),Lähteandmed!$E$45*1.2*1.005*(($G$6-1)-O6664),0)</f>
        <v>13.144193999999999</v>
      </c>
    </row>
    <row r="6665" spans="2:16">
      <c r="B6665" s="113">
        <v>6661</v>
      </c>
      <c r="C6665" s="113">
        <v>10</v>
      </c>
      <c r="D6665" s="276" t="str">
        <f t="shared" si="208"/>
        <v>0</v>
      </c>
      <c r="L6665" s="114">
        <f>IF(C6665&lt;$G$6,Lähteandmed!$E$45*1.2*1.005*($G$6-O6665),0)</f>
        <v>14.020473599999999</v>
      </c>
      <c r="M6665" s="276" t="str">
        <f>IF(($G$4-Lähteandmed!$H$45*(Kraadpäevad!$G$4-Kraadpäevad!C6665))&gt;Lähteandmed!$I$45,($G$4-Lähteandmed!$H$45*(Kraadpäevad!$G$4-Kraadpäevad!C6665)),Lähteandmed!$I$45)</f>
        <v/>
      </c>
      <c r="N6665" s="114">
        <f>IFERROR(($G$4-M6665)/($G$4-C6665),Lähteandmed!$H$45)</f>
        <v>0</v>
      </c>
      <c r="O6665" s="276">
        <f t="shared" si="209"/>
        <v>10</v>
      </c>
      <c r="P6665" s="276">
        <f>IF(O6665&lt;($G$6-1),Lähteandmed!$E$45*1.2*1.005*(($G$6-1)-O6665),0)</f>
        <v>12.267914399999999</v>
      </c>
    </row>
    <row r="6666" spans="2:16">
      <c r="B6666" s="113">
        <v>6662</v>
      </c>
      <c r="C6666" s="113">
        <v>10.5</v>
      </c>
      <c r="D6666" s="276" t="str">
        <f t="shared" si="208"/>
        <v>0</v>
      </c>
      <c r="L6666" s="114">
        <f>IF(C6666&lt;$G$6,Lähteandmed!$E$45*1.2*1.005*($G$6-O6666),0)</f>
        <v>13.144193999999999</v>
      </c>
      <c r="M6666" s="276" t="str">
        <f>IF(($G$4-Lähteandmed!$H$45*(Kraadpäevad!$G$4-Kraadpäevad!C6666))&gt;Lähteandmed!$I$45,($G$4-Lähteandmed!$H$45*(Kraadpäevad!$G$4-Kraadpäevad!C6666)),Lähteandmed!$I$45)</f>
        <v/>
      </c>
      <c r="N6666" s="114">
        <f>IFERROR(($G$4-M6666)/($G$4-C6666),Lähteandmed!$H$45)</f>
        <v>0</v>
      </c>
      <c r="O6666" s="276">
        <f t="shared" si="209"/>
        <v>10.5</v>
      </c>
      <c r="P6666" s="276">
        <f>IF(O6666&lt;($G$6-1),Lähteandmed!$E$45*1.2*1.005*(($G$6-1)-O6666),0)</f>
        <v>11.391634799999999</v>
      </c>
    </row>
    <row r="6667" spans="2:16">
      <c r="B6667" s="113">
        <v>6663</v>
      </c>
      <c r="C6667" s="113">
        <v>11</v>
      </c>
      <c r="D6667" s="276" t="str">
        <f t="shared" si="208"/>
        <v>0</v>
      </c>
      <c r="L6667" s="114">
        <f>IF(C6667&lt;$G$6,Lähteandmed!$E$45*1.2*1.005*($G$6-O6667),0)</f>
        <v>12.267914399999999</v>
      </c>
      <c r="M6667" s="276" t="str">
        <f>IF(($G$4-Lähteandmed!$H$45*(Kraadpäevad!$G$4-Kraadpäevad!C6667))&gt;Lähteandmed!$I$45,($G$4-Lähteandmed!$H$45*(Kraadpäevad!$G$4-Kraadpäevad!C6667)),Lähteandmed!$I$45)</f>
        <v/>
      </c>
      <c r="N6667" s="114">
        <f>IFERROR(($G$4-M6667)/($G$4-C6667),Lähteandmed!$H$45)</f>
        <v>0</v>
      </c>
      <c r="O6667" s="276">
        <f t="shared" si="209"/>
        <v>11</v>
      </c>
      <c r="P6667" s="276">
        <f>IF(O6667&lt;($G$6-1),Lähteandmed!$E$45*1.2*1.005*(($G$6-1)-O6667),0)</f>
        <v>10.515355199999998</v>
      </c>
    </row>
    <row r="6668" spans="2:16">
      <c r="B6668" s="113">
        <v>6664</v>
      </c>
      <c r="C6668" s="113">
        <v>10.8</v>
      </c>
      <c r="D6668" s="276" t="str">
        <f t="shared" si="208"/>
        <v>0</v>
      </c>
      <c r="L6668" s="114">
        <f>IF(C6668&lt;$G$6,Lähteandmed!$E$45*1.2*1.005*($G$6-O6668),0)</f>
        <v>12.618426239999998</v>
      </c>
      <c r="M6668" s="276" t="str">
        <f>IF(($G$4-Lähteandmed!$H$45*(Kraadpäevad!$G$4-Kraadpäevad!C6668))&gt;Lähteandmed!$I$45,($G$4-Lähteandmed!$H$45*(Kraadpäevad!$G$4-Kraadpäevad!C6668)),Lähteandmed!$I$45)</f>
        <v/>
      </c>
      <c r="N6668" s="114">
        <f>IFERROR(($G$4-M6668)/($G$4-C6668),Lähteandmed!$H$45)</f>
        <v>0</v>
      </c>
      <c r="O6668" s="276">
        <f t="shared" si="209"/>
        <v>10.8</v>
      </c>
      <c r="P6668" s="276">
        <f>IF(O6668&lt;($G$6-1),Lähteandmed!$E$45*1.2*1.005*(($G$6-1)-O6668),0)</f>
        <v>10.865867039999998</v>
      </c>
    </row>
    <row r="6669" spans="2:16">
      <c r="B6669" s="113">
        <v>6665</v>
      </c>
      <c r="C6669" s="113">
        <v>10.5</v>
      </c>
      <c r="D6669" s="276" t="str">
        <f t="shared" si="208"/>
        <v>0</v>
      </c>
      <c r="L6669" s="114">
        <f>IF(C6669&lt;$G$6,Lähteandmed!$E$45*1.2*1.005*($G$6-O6669),0)</f>
        <v>13.144193999999999</v>
      </c>
      <c r="M6669" s="276" t="str">
        <f>IF(($G$4-Lähteandmed!$H$45*(Kraadpäevad!$G$4-Kraadpäevad!C6669))&gt;Lähteandmed!$I$45,($G$4-Lähteandmed!$H$45*(Kraadpäevad!$G$4-Kraadpäevad!C6669)),Lähteandmed!$I$45)</f>
        <v/>
      </c>
      <c r="N6669" s="114">
        <f>IFERROR(($G$4-M6669)/($G$4-C6669),Lähteandmed!$H$45)</f>
        <v>0</v>
      </c>
      <c r="O6669" s="276">
        <f t="shared" si="209"/>
        <v>10.5</v>
      </c>
      <c r="P6669" s="276">
        <f>IF(O6669&lt;($G$6-1),Lähteandmed!$E$45*1.2*1.005*(($G$6-1)-O6669),0)</f>
        <v>11.391634799999999</v>
      </c>
    </row>
    <row r="6670" spans="2:16">
      <c r="B6670" s="113">
        <v>6666</v>
      </c>
      <c r="C6670" s="113">
        <v>10.3</v>
      </c>
      <c r="D6670" s="276" t="str">
        <f t="shared" si="208"/>
        <v>0</v>
      </c>
      <c r="L6670" s="114">
        <f>IF(C6670&lt;$G$6,Lähteandmed!$E$45*1.2*1.005*($G$6-O6670),0)</f>
        <v>13.494705839999998</v>
      </c>
      <c r="M6670" s="276" t="str">
        <f>IF(($G$4-Lähteandmed!$H$45*(Kraadpäevad!$G$4-Kraadpäevad!C6670))&gt;Lähteandmed!$I$45,($G$4-Lähteandmed!$H$45*(Kraadpäevad!$G$4-Kraadpäevad!C6670)),Lähteandmed!$I$45)</f>
        <v/>
      </c>
      <c r="N6670" s="114">
        <f>IFERROR(($G$4-M6670)/($G$4-C6670),Lähteandmed!$H$45)</f>
        <v>0</v>
      </c>
      <c r="O6670" s="276">
        <f t="shared" si="209"/>
        <v>10.3</v>
      </c>
      <c r="P6670" s="276">
        <f>IF(O6670&lt;($G$6-1),Lähteandmed!$E$45*1.2*1.005*(($G$6-1)-O6670),0)</f>
        <v>11.742146639999998</v>
      </c>
    </row>
    <row r="6671" spans="2:16">
      <c r="B6671" s="113">
        <v>6667</v>
      </c>
      <c r="C6671" s="113">
        <v>9.5</v>
      </c>
      <c r="D6671" s="276">
        <f t="shared" si="208"/>
        <v>0.48879749586557963</v>
      </c>
      <c r="L6671" s="114">
        <f>IF(C6671&lt;$G$6,Lähteandmed!$E$45*1.2*1.005*($G$6-O6671),0)</f>
        <v>14.896753199999999</v>
      </c>
      <c r="M6671" s="276" t="str">
        <f>IF(($G$4-Lähteandmed!$H$45*(Kraadpäevad!$G$4-Kraadpäevad!C6671))&gt;Lähteandmed!$I$45,($G$4-Lähteandmed!$H$45*(Kraadpäevad!$G$4-Kraadpäevad!C6671)),Lähteandmed!$I$45)</f>
        <v/>
      </c>
      <c r="N6671" s="114">
        <f>IFERROR(($G$4-M6671)/($G$4-C6671),Lähteandmed!$H$45)</f>
        <v>0</v>
      </c>
      <c r="O6671" s="276">
        <f t="shared" si="209"/>
        <v>9.5</v>
      </c>
      <c r="P6671" s="276">
        <f>IF(O6671&lt;($G$6-1),Lähteandmed!$E$45*1.2*1.005*(($G$6-1)-O6671),0)</f>
        <v>13.144193999999999</v>
      </c>
    </row>
    <row r="6672" spans="2:16">
      <c r="B6672" s="113">
        <v>6668</v>
      </c>
      <c r="C6672" s="113">
        <v>8.8000000000000007</v>
      </c>
      <c r="D6672" s="276">
        <f t="shared" si="208"/>
        <v>1.1887974958655789</v>
      </c>
      <c r="L6672" s="114">
        <f>IF(C6672&lt;$G$6,Lähteandmed!$E$45*1.2*1.005*($G$6-O6672),0)</f>
        <v>16.123544639999999</v>
      </c>
      <c r="M6672" s="276" t="str">
        <f>IF(($G$4-Lähteandmed!$H$45*(Kraadpäevad!$G$4-Kraadpäevad!C6672))&gt;Lähteandmed!$I$45,($G$4-Lähteandmed!$H$45*(Kraadpäevad!$G$4-Kraadpäevad!C6672)),Lähteandmed!$I$45)</f>
        <v/>
      </c>
      <c r="N6672" s="114">
        <f>IFERROR(($G$4-M6672)/($G$4-C6672),Lähteandmed!$H$45)</f>
        <v>0</v>
      </c>
      <c r="O6672" s="276">
        <f t="shared" si="209"/>
        <v>8.8000000000000007</v>
      </c>
      <c r="P6672" s="276">
        <f>IF(O6672&lt;($G$6-1),Lähteandmed!$E$45*1.2*1.005*(($G$6-1)-O6672),0)</f>
        <v>14.370985439999998</v>
      </c>
    </row>
    <row r="6673" spans="2:16">
      <c r="B6673" s="113">
        <v>6669</v>
      </c>
      <c r="C6673" s="113">
        <v>8</v>
      </c>
      <c r="D6673" s="276">
        <f t="shared" si="208"/>
        <v>1.9887974958655796</v>
      </c>
      <c r="L6673" s="114">
        <f>IF(C6673&lt;$G$6,Lähteandmed!$E$45*1.2*1.005*($G$6-O6673),0)</f>
        <v>17.525592</v>
      </c>
      <c r="M6673" s="276" t="str">
        <f>IF(($G$4-Lähteandmed!$H$45*(Kraadpäevad!$G$4-Kraadpäevad!C6673))&gt;Lähteandmed!$I$45,($G$4-Lähteandmed!$H$45*(Kraadpäevad!$G$4-Kraadpäevad!C6673)),Lähteandmed!$I$45)</f>
        <v/>
      </c>
      <c r="N6673" s="114">
        <f>IFERROR(($G$4-M6673)/($G$4-C6673),Lähteandmed!$H$45)</f>
        <v>0</v>
      </c>
      <c r="O6673" s="276">
        <f t="shared" si="209"/>
        <v>8</v>
      </c>
      <c r="P6673" s="276">
        <f>IF(O6673&lt;($G$6-1),Lähteandmed!$E$45*1.2*1.005*(($G$6-1)-O6673),0)</f>
        <v>15.773032799999999</v>
      </c>
    </row>
    <row r="6674" spans="2:16">
      <c r="B6674" s="113">
        <v>6670</v>
      </c>
      <c r="C6674" s="113">
        <v>7.8</v>
      </c>
      <c r="D6674" s="276">
        <f t="shared" si="208"/>
        <v>2.1887974958655798</v>
      </c>
      <c r="L6674" s="114">
        <f>IF(C6674&lt;$G$6,Lähteandmed!$E$45*1.2*1.005*($G$6-O6674),0)</f>
        <v>17.876103839999999</v>
      </c>
      <c r="M6674" s="276" t="str">
        <f>IF(($G$4-Lähteandmed!$H$45*(Kraadpäevad!$G$4-Kraadpäevad!C6674))&gt;Lähteandmed!$I$45,($G$4-Lähteandmed!$H$45*(Kraadpäevad!$G$4-Kraadpäevad!C6674)),Lähteandmed!$I$45)</f>
        <v/>
      </c>
      <c r="N6674" s="114">
        <f>IFERROR(($G$4-M6674)/($G$4-C6674),Lähteandmed!$H$45)</f>
        <v>0</v>
      </c>
      <c r="O6674" s="276">
        <f t="shared" si="209"/>
        <v>7.8</v>
      </c>
      <c r="P6674" s="276">
        <f>IF(O6674&lt;($G$6-1),Lähteandmed!$E$45*1.2*1.005*(($G$6-1)-O6674),0)</f>
        <v>16.123544639999999</v>
      </c>
    </row>
    <row r="6675" spans="2:16">
      <c r="B6675" s="113">
        <v>6671</v>
      </c>
      <c r="C6675" s="113">
        <v>7.6</v>
      </c>
      <c r="D6675" s="276">
        <f t="shared" si="208"/>
        <v>2.38879749586558</v>
      </c>
      <c r="L6675" s="114">
        <f>IF(C6675&lt;$G$6,Lähteandmed!$E$45*1.2*1.005*($G$6-O6675),0)</f>
        <v>18.226615679999998</v>
      </c>
      <c r="M6675" s="276" t="str">
        <f>IF(($G$4-Lähteandmed!$H$45*(Kraadpäevad!$G$4-Kraadpäevad!C6675))&gt;Lähteandmed!$I$45,($G$4-Lähteandmed!$H$45*(Kraadpäevad!$G$4-Kraadpäevad!C6675)),Lähteandmed!$I$45)</f>
        <v/>
      </c>
      <c r="N6675" s="114">
        <f>IFERROR(($G$4-M6675)/($G$4-C6675),Lähteandmed!$H$45)</f>
        <v>0</v>
      </c>
      <c r="O6675" s="276">
        <f t="shared" si="209"/>
        <v>7.6</v>
      </c>
      <c r="P6675" s="276">
        <f>IF(O6675&lt;($G$6-1),Lähteandmed!$E$45*1.2*1.005*(($G$6-1)-O6675),0)</f>
        <v>16.474056479999998</v>
      </c>
    </row>
    <row r="6676" spans="2:16">
      <c r="B6676" s="113">
        <v>6672</v>
      </c>
      <c r="C6676" s="113">
        <v>7.4</v>
      </c>
      <c r="D6676" s="276">
        <f t="shared" si="208"/>
        <v>2.5887974958655793</v>
      </c>
      <c r="L6676" s="114">
        <f>IF(C6676&lt;$G$6,Lähteandmed!$E$45*1.2*1.005*($G$6-O6676),0)</f>
        <v>18.577127519999998</v>
      </c>
      <c r="M6676" s="276" t="str">
        <f>IF(($G$4-Lähteandmed!$H$45*(Kraadpäevad!$G$4-Kraadpäevad!C6676))&gt;Lähteandmed!$I$45,($G$4-Lähteandmed!$H$45*(Kraadpäevad!$G$4-Kraadpäevad!C6676)),Lähteandmed!$I$45)</f>
        <v/>
      </c>
      <c r="N6676" s="114">
        <f>IFERROR(($G$4-M6676)/($G$4-C6676),Lähteandmed!$H$45)</f>
        <v>0</v>
      </c>
      <c r="O6676" s="276">
        <f t="shared" si="209"/>
        <v>7.4</v>
      </c>
      <c r="P6676" s="276">
        <f>IF(O6676&lt;($G$6-1),Lähteandmed!$E$45*1.2*1.005*(($G$6-1)-O6676),0)</f>
        <v>16.824568319999997</v>
      </c>
    </row>
    <row r="6677" spans="2:16">
      <c r="B6677" s="113">
        <v>6673</v>
      </c>
      <c r="C6677" s="113">
        <v>7.5</v>
      </c>
      <c r="D6677" s="276">
        <f t="shared" si="208"/>
        <v>2.4887974958655796</v>
      </c>
      <c r="L6677" s="114">
        <f>IF(C6677&lt;$G$6,Lähteandmed!$E$45*1.2*1.005*($G$6-O6677),0)</f>
        <v>18.4018716</v>
      </c>
      <c r="M6677" s="276" t="str">
        <f>IF(($G$4-Lähteandmed!$H$45*(Kraadpäevad!$G$4-Kraadpäevad!C6677))&gt;Lähteandmed!$I$45,($G$4-Lähteandmed!$H$45*(Kraadpäevad!$G$4-Kraadpäevad!C6677)),Lähteandmed!$I$45)</f>
        <v/>
      </c>
      <c r="N6677" s="114">
        <f>IFERROR(($G$4-M6677)/($G$4-C6677),Lähteandmed!$H$45)</f>
        <v>0</v>
      </c>
      <c r="O6677" s="276">
        <f t="shared" si="209"/>
        <v>7.5</v>
      </c>
      <c r="P6677" s="276">
        <f>IF(O6677&lt;($G$6-1),Lähteandmed!$E$45*1.2*1.005*(($G$6-1)-O6677),0)</f>
        <v>16.649312399999999</v>
      </c>
    </row>
    <row r="6678" spans="2:16">
      <c r="B6678" s="113">
        <v>6674</v>
      </c>
      <c r="C6678" s="113">
        <v>7.5</v>
      </c>
      <c r="D6678" s="276">
        <f t="shared" si="208"/>
        <v>2.4887974958655796</v>
      </c>
      <c r="L6678" s="114">
        <f>IF(C6678&lt;$G$6,Lähteandmed!$E$45*1.2*1.005*($G$6-O6678),0)</f>
        <v>18.4018716</v>
      </c>
      <c r="M6678" s="276" t="str">
        <f>IF(($G$4-Lähteandmed!$H$45*(Kraadpäevad!$G$4-Kraadpäevad!C6678))&gt;Lähteandmed!$I$45,($G$4-Lähteandmed!$H$45*(Kraadpäevad!$G$4-Kraadpäevad!C6678)),Lähteandmed!$I$45)</f>
        <v/>
      </c>
      <c r="N6678" s="114">
        <f>IFERROR(($G$4-M6678)/($G$4-C6678),Lähteandmed!$H$45)</f>
        <v>0</v>
      </c>
      <c r="O6678" s="276">
        <f t="shared" si="209"/>
        <v>7.5</v>
      </c>
      <c r="P6678" s="276">
        <f>IF(O6678&lt;($G$6-1),Lähteandmed!$E$45*1.2*1.005*(($G$6-1)-O6678),0)</f>
        <v>16.649312399999999</v>
      </c>
    </row>
    <row r="6679" spans="2:16">
      <c r="B6679" s="113">
        <v>6675</v>
      </c>
      <c r="C6679" s="113">
        <v>7.6</v>
      </c>
      <c r="D6679" s="276">
        <f t="shared" si="208"/>
        <v>2.38879749586558</v>
      </c>
      <c r="L6679" s="114">
        <f>IF(C6679&lt;$G$6,Lähteandmed!$E$45*1.2*1.005*($G$6-O6679),0)</f>
        <v>18.226615679999998</v>
      </c>
      <c r="M6679" s="276" t="str">
        <f>IF(($G$4-Lähteandmed!$H$45*(Kraadpäevad!$G$4-Kraadpäevad!C6679))&gt;Lähteandmed!$I$45,($G$4-Lähteandmed!$H$45*(Kraadpäevad!$G$4-Kraadpäevad!C6679)),Lähteandmed!$I$45)</f>
        <v/>
      </c>
      <c r="N6679" s="114">
        <f>IFERROR(($G$4-M6679)/($G$4-C6679),Lähteandmed!$H$45)</f>
        <v>0</v>
      </c>
      <c r="O6679" s="276">
        <f t="shared" si="209"/>
        <v>7.6</v>
      </c>
      <c r="P6679" s="276">
        <f>IF(O6679&lt;($G$6-1),Lähteandmed!$E$45*1.2*1.005*(($G$6-1)-O6679),0)</f>
        <v>16.474056479999998</v>
      </c>
    </row>
    <row r="6680" spans="2:16">
      <c r="B6680" s="113">
        <v>6676</v>
      </c>
      <c r="C6680" s="113">
        <v>7.7</v>
      </c>
      <c r="D6680" s="276">
        <f t="shared" si="208"/>
        <v>2.2887974958655795</v>
      </c>
      <c r="L6680" s="114">
        <f>IF(C6680&lt;$G$6,Lähteandmed!$E$45*1.2*1.005*($G$6-O6680),0)</f>
        <v>18.05135976</v>
      </c>
      <c r="M6680" s="276" t="str">
        <f>IF(($G$4-Lähteandmed!$H$45*(Kraadpäevad!$G$4-Kraadpäevad!C6680))&gt;Lähteandmed!$I$45,($G$4-Lähteandmed!$H$45*(Kraadpäevad!$G$4-Kraadpäevad!C6680)),Lähteandmed!$I$45)</f>
        <v/>
      </c>
      <c r="N6680" s="114">
        <f>IFERROR(($G$4-M6680)/($G$4-C6680),Lähteandmed!$H$45)</f>
        <v>0</v>
      </c>
      <c r="O6680" s="276">
        <f t="shared" si="209"/>
        <v>7.7</v>
      </c>
      <c r="P6680" s="276">
        <f>IF(O6680&lt;($G$6-1),Lähteandmed!$E$45*1.2*1.005*(($G$6-1)-O6680),0)</f>
        <v>16.29880056</v>
      </c>
    </row>
    <row r="6681" spans="2:16">
      <c r="B6681" s="113">
        <v>6677</v>
      </c>
      <c r="C6681" s="113">
        <v>7.9</v>
      </c>
      <c r="D6681" s="276">
        <f t="shared" si="208"/>
        <v>2.0887974958655793</v>
      </c>
      <c r="L6681" s="114">
        <f>IF(C6681&lt;$G$6,Lähteandmed!$E$45*1.2*1.005*($G$6-O6681),0)</f>
        <v>17.700847919999998</v>
      </c>
      <c r="M6681" s="276" t="str">
        <f>IF(($G$4-Lähteandmed!$H$45*(Kraadpäevad!$G$4-Kraadpäevad!C6681))&gt;Lähteandmed!$I$45,($G$4-Lähteandmed!$H$45*(Kraadpäevad!$G$4-Kraadpäevad!C6681)),Lähteandmed!$I$45)</f>
        <v/>
      </c>
      <c r="N6681" s="114">
        <f>IFERROR(($G$4-M6681)/($G$4-C6681),Lähteandmed!$H$45)</f>
        <v>0</v>
      </c>
      <c r="O6681" s="276">
        <f t="shared" si="209"/>
        <v>7.9</v>
      </c>
      <c r="P6681" s="276">
        <f>IF(O6681&lt;($G$6-1),Lähteandmed!$E$45*1.2*1.005*(($G$6-1)-O6681),0)</f>
        <v>15.948288719999999</v>
      </c>
    </row>
    <row r="6682" spans="2:16">
      <c r="B6682" s="113">
        <v>6678</v>
      </c>
      <c r="C6682" s="113">
        <v>8</v>
      </c>
      <c r="D6682" s="276">
        <f t="shared" si="208"/>
        <v>1.9887974958655796</v>
      </c>
      <c r="L6682" s="114">
        <f>IF(C6682&lt;$G$6,Lähteandmed!$E$45*1.2*1.005*($G$6-O6682),0)</f>
        <v>17.525592</v>
      </c>
      <c r="M6682" s="276" t="str">
        <f>IF(($G$4-Lähteandmed!$H$45*(Kraadpäevad!$G$4-Kraadpäevad!C6682))&gt;Lähteandmed!$I$45,($G$4-Lähteandmed!$H$45*(Kraadpäevad!$G$4-Kraadpäevad!C6682)),Lähteandmed!$I$45)</f>
        <v/>
      </c>
      <c r="N6682" s="114">
        <f>IFERROR(($G$4-M6682)/($G$4-C6682),Lähteandmed!$H$45)</f>
        <v>0</v>
      </c>
      <c r="O6682" s="276">
        <f t="shared" si="209"/>
        <v>8</v>
      </c>
      <c r="P6682" s="276">
        <f>IF(O6682&lt;($G$6-1),Lähteandmed!$E$45*1.2*1.005*(($G$6-1)-O6682),0)</f>
        <v>15.773032799999999</v>
      </c>
    </row>
    <row r="6683" spans="2:16">
      <c r="B6683" s="113">
        <v>6679</v>
      </c>
      <c r="C6683" s="113">
        <v>7.9</v>
      </c>
      <c r="D6683" s="276">
        <f t="shared" si="208"/>
        <v>2.0887974958655793</v>
      </c>
      <c r="L6683" s="114">
        <f>IF(C6683&lt;$G$6,Lähteandmed!$E$45*1.2*1.005*($G$6-O6683),0)</f>
        <v>17.700847919999998</v>
      </c>
      <c r="M6683" s="276" t="str">
        <f>IF(($G$4-Lähteandmed!$H$45*(Kraadpäevad!$G$4-Kraadpäevad!C6683))&gt;Lähteandmed!$I$45,($G$4-Lähteandmed!$H$45*(Kraadpäevad!$G$4-Kraadpäevad!C6683)),Lähteandmed!$I$45)</f>
        <v/>
      </c>
      <c r="N6683" s="114">
        <f>IFERROR(($G$4-M6683)/($G$4-C6683),Lähteandmed!$H$45)</f>
        <v>0</v>
      </c>
      <c r="O6683" s="276">
        <f t="shared" si="209"/>
        <v>7.9</v>
      </c>
      <c r="P6683" s="276">
        <f>IF(O6683&lt;($G$6-1),Lähteandmed!$E$45*1.2*1.005*(($G$6-1)-O6683),0)</f>
        <v>15.948288719999999</v>
      </c>
    </row>
    <row r="6684" spans="2:16">
      <c r="B6684" s="113">
        <v>6680</v>
      </c>
      <c r="C6684" s="113">
        <v>7.7</v>
      </c>
      <c r="D6684" s="276">
        <f t="shared" si="208"/>
        <v>2.2887974958655795</v>
      </c>
      <c r="L6684" s="114">
        <f>IF(C6684&lt;$G$6,Lähteandmed!$E$45*1.2*1.005*($G$6-O6684),0)</f>
        <v>18.05135976</v>
      </c>
      <c r="M6684" s="276" t="str">
        <f>IF(($G$4-Lähteandmed!$H$45*(Kraadpäevad!$G$4-Kraadpäevad!C6684))&gt;Lähteandmed!$I$45,($G$4-Lähteandmed!$H$45*(Kraadpäevad!$G$4-Kraadpäevad!C6684)),Lähteandmed!$I$45)</f>
        <v/>
      </c>
      <c r="N6684" s="114">
        <f>IFERROR(($G$4-M6684)/($G$4-C6684),Lähteandmed!$H$45)</f>
        <v>0</v>
      </c>
      <c r="O6684" s="276">
        <f t="shared" si="209"/>
        <v>7.7</v>
      </c>
      <c r="P6684" s="276">
        <f>IF(O6684&lt;($G$6-1),Lähteandmed!$E$45*1.2*1.005*(($G$6-1)-O6684),0)</f>
        <v>16.29880056</v>
      </c>
    </row>
    <row r="6685" spans="2:16">
      <c r="B6685" s="113">
        <v>6681</v>
      </c>
      <c r="C6685" s="113">
        <v>7.6</v>
      </c>
      <c r="D6685" s="276">
        <f t="shared" si="208"/>
        <v>2.38879749586558</v>
      </c>
      <c r="L6685" s="114">
        <f>IF(C6685&lt;$G$6,Lähteandmed!$E$45*1.2*1.005*($G$6-O6685),0)</f>
        <v>18.226615679999998</v>
      </c>
      <c r="M6685" s="276" t="str">
        <f>IF(($G$4-Lähteandmed!$H$45*(Kraadpäevad!$G$4-Kraadpäevad!C6685))&gt;Lähteandmed!$I$45,($G$4-Lähteandmed!$H$45*(Kraadpäevad!$G$4-Kraadpäevad!C6685)),Lähteandmed!$I$45)</f>
        <v/>
      </c>
      <c r="N6685" s="114">
        <f>IFERROR(($G$4-M6685)/($G$4-C6685),Lähteandmed!$H$45)</f>
        <v>0</v>
      </c>
      <c r="O6685" s="276">
        <f t="shared" si="209"/>
        <v>7.6</v>
      </c>
      <c r="P6685" s="276">
        <f>IF(O6685&lt;($G$6-1),Lähteandmed!$E$45*1.2*1.005*(($G$6-1)-O6685),0)</f>
        <v>16.474056479999998</v>
      </c>
    </row>
    <row r="6686" spans="2:16">
      <c r="B6686" s="113">
        <v>6682</v>
      </c>
      <c r="C6686" s="113">
        <v>7.8</v>
      </c>
      <c r="D6686" s="276">
        <f t="shared" si="208"/>
        <v>2.1887974958655798</v>
      </c>
      <c r="L6686" s="114">
        <f>IF(C6686&lt;$G$6,Lähteandmed!$E$45*1.2*1.005*($G$6-O6686),0)</f>
        <v>17.876103839999999</v>
      </c>
      <c r="M6686" s="276" t="str">
        <f>IF(($G$4-Lähteandmed!$H$45*(Kraadpäevad!$G$4-Kraadpäevad!C6686))&gt;Lähteandmed!$I$45,($G$4-Lähteandmed!$H$45*(Kraadpäevad!$G$4-Kraadpäevad!C6686)),Lähteandmed!$I$45)</f>
        <v/>
      </c>
      <c r="N6686" s="114">
        <f>IFERROR(($G$4-M6686)/($G$4-C6686),Lähteandmed!$H$45)</f>
        <v>0</v>
      </c>
      <c r="O6686" s="276">
        <f t="shared" si="209"/>
        <v>7.8</v>
      </c>
      <c r="P6686" s="276">
        <f>IF(O6686&lt;($G$6-1),Lähteandmed!$E$45*1.2*1.005*(($G$6-1)-O6686),0)</f>
        <v>16.123544639999999</v>
      </c>
    </row>
    <row r="6687" spans="2:16">
      <c r="B6687" s="113">
        <v>6683</v>
      </c>
      <c r="C6687" s="113">
        <v>7.9</v>
      </c>
      <c r="D6687" s="276">
        <f t="shared" si="208"/>
        <v>2.0887974958655793</v>
      </c>
      <c r="L6687" s="114">
        <f>IF(C6687&lt;$G$6,Lähteandmed!$E$45*1.2*1.005*($G$6-O6687),0)</f>
        <v>17.700847919999998</v>
      </c>
      <c r="M6687" s="276" t="str">
        <f>IF(($G$4-Lähteandmed!$H$45*(Kraadpäevad!$G$4-Kraadpäevad!C6687))&gt;Lähteandmed!$I$45,($G$4-Lähteandmed!$H$45*(Kraadpäevad!$G$4-Kraadpäevad!C6687)),Lähteandmed!$I$45)</f>
        <v/>
      </c>
      <c r="N6687" s="114">
        <f>IFERROR(($G$4-M6687)/($G$4-C6687),Lähteandmed!$H$45)</f>
        <v>0</v>
      </c>
      <c r="O6687" s="276">
        <f t="shared" si="209"/>
        <v>7.9</v>
      </c>
      <c r="P6687" s="276">
        <f>IF(O6687&lt;($G$6-1),Lähteandmed!$E$45*1.2*1.005*(($G$6-1)-O6687),0)</f>
        <v>15.948288719999999</v>
      </c>
    </row>
    <row r="6688" spans="2:16">
      <c r="B6688" s="113">
        <v>6684</v>
      </c>
      <c r="C6688" s="113">
        <v>8.1</v>
      </c>
      <c r="D6688" s="276">
        <f t="shared" si="208"/>
        <v>1.88879749586558</v>
      </c>
      <c r="L6688" s="114">
        <f>IF(C6688&lt;$G$6,Lähteandmed!$E$45*1.2*1.005*($G$6-O6688),0)</f>
        <v>17.350336079999998</v>
      </c>
      <c r="M6688" s="276" t="str">
        <f>IF(($G$4-Lähteandmed!$H$45*(Kraadpäevad!$G$4-Kraadpäevad!C6688))&gt;Lähteandmed!$I$45,($G$4-Lähteandmed!$H$45*(Kraadpäevad!$G$4-Kraadpäevad!C6688)),Lähteandmed!$I$45)</f>
        <v/>
      </c>
      <c r="N6688" s="114">
        <f>IFERROR(($G$4-M6688)/($G$4-C6688),Lähteandmed!$H$45)</f>
        <v>0</v>
      </c>
      <c r="O6688" s="276">
        <f t="shared" si="209"/>
        <v>8.1</v>
      </c>
      <c r="P6688" s="276">
        <f>IF(O6688&lt;($G$6-1),Lähteandmed!$E$45*1.2*1.005*(($G$6-1)-O6688),0)</f>
        <v>15.59777688</v>
      </c>
    </row>
    <row r="6689" spans="2:16">
      <c r="B6689" s="113">
        <v>6685</v>
      </c>
      <c r="C6689" s="113">
        <v>8.4</v>
      </c>
      <c r="D6689" s="276">
        <f t="shared" si="208"/>
        <v>1.5887974958655793</v>
      </c>
      <c r="L6689" s="114">
        <f>IF(C6689&lt;$G$6,Lähteandmed!$E$45*1.2*1.005*($G$6-O6689),0)</f>
        <v>16.824568319999997</v>
      </c>
      <c r="M6689" s="276" t="str">
        <f>IF(($G$4-Lähteandmed!$H$45*(Kraadpäevad!$G$4-Kraadpäevad!C6689))&gt;Lähteandmed!$I$45,($G$4-Lähteandmed!$H$45*(Kraadpäevad!$G$4-Kraadpäevad!C6689)),Lähteandmed!$I$45)</f>
        <v/>
      </c>
      <c r="N6689" s="114">
        <f>IFERROR(($G$4-M6689)/($G$4-C6689),Lähteandmed!$H$45)</f>
        <v>0</v>
      </c>
      <c r="O6689" s="276">
        <f t="shared" si="209"/>
        <v>8.4</v>
      </c>
      <c r="P6689" s="276">
        <f>IF(O6689&lt;($G$6-1),Lähteandmed!$E$45*1.2*1.005*(($G$6-1)-O6689),0)</f>
        <v>15.072009119999999</v>
      </c>
    </row>
    <row r="6690" spans="2:16">
      <c r="B6690" s="113">
        <v>6686</v>
      </c>
      <c r="C6690" s="113">
        <v>8.6999999999999993</v>
      </c>
      <c r="D6690" s="276">
        <f t="shared" si="208"/>
        <v>1.2887974958655803</v>
      </c>
      <c r="L6690" s="114">
        <f>IF(C6690&lt;$G$6,Lähteandmed!$E$45*1.2*1.005*($G$6-O6690),0)</f>
        <v>16.29880056</v>
      </c>
      <c r="M6690" s="276" t="str">
        <f>IF(($G$4-Lähteandmed!$H$45*(Kraadpäevad!$G$4-Kraadpäevad!C6690))&gt;Lähteandmed!$I$45,($G$4-Lähteandmed!$H$45*(Kraadpäevad!$G$4-Kraadpäevad!C6690)),Lähteandmed!$I$45)</f>
        <v/>
      </c>
      <c r="N6690" s="114">
        <f>IFERROR(($G$4-M6690)/($G$4-C6690),Lähteandmed!$H$45)</f>
        <v>0</v>
      </c>
      <c r="O6690" s="276">
        <f t="shared" si="209"/>
        <v>8.6999999999999993</v>
      </c>
      <c r="P6690" s="276">
        <f>IF(O6690&lt;($G$6-1),Lähteandmed!$E$45*1.2*1.005*(($G$6-1)-O6690),0)</f>
        <v>14.54624136</v>
      </c>
    </row>
    <row r="6691" spans="2:16">
      <c r="B6691" s="113">
        <v>6687</v>
      </c>
      <c r="C6691" s="113">
        <v>9</v>
      </c>
      <c r="D6691" s="276">
        <f t="shared" si="208"/>
        <v>0.98879749586557963</v>
      </c>
      <c r="L6691" s="114">
        <f>IF(C6691&lt;$G$6,Lähteandmed!$E$45*1.2*1.005*($G$6-O6691),0)</f>
        <v>15.773032799999999</v>
      </c>
      <c r="M6691" s="276" t="str">
        <f>IF(($G$4-Lähteandmed!$H$45*(Kraadpäevad!$G$4-Kraadpäevad!C6691))&gt;Lähteandmed!$I$45,($G$4-Lähteandmed!$H$45*(Kraadpäevad!$G$4-Kraadpäevad!C6691)),Lähteandmed!$I$45)</f>
        <v/>
      </c>
      <c r="N6691" s="114">
        <f>IFERROR(($G$4-M6691)/($G$4-C6691),Lähteandmed!$H$45)</f>
        <v>0</v>
      </c>
      <c r="O6691" s="276">
        <f t="shared" si="209"/>
        <v>9</v>
      </c>
      <c r="P6691" s="276">
        <f>IF(O6691&lt;($G$6-1),Lähteandmed!$E$45*1.2*1.005*(($G$6-1)-O6691),0)</f>
        <v>14.020473599999999</v>
      </c>
    </row>
    <row r="6692" spans="2:16">
      <c r="B6692" s="113">
        <v>6688</v>
      </c>
      <c r="C6692" s="113">
        <v>9.6</v>
      </c>
      <c r="D6692" s="276">
        <f t="shared" si="208"/>
        <v>0.38879749586557999</v>
      </c>
      <c r="L6692" s="114">
        <f>IF(C6692&lt;$G$6,Lähteandmed!$E$45*1.2*1.005*($G$6-O6692),0)</f>
        <v>14.721497279999999</v>
      </c>
      <c r="M6692" s="276" t="str">
        <f>IF(($G$4-Lähteandmed!$H$45*(Kraadpäevad!$G$4-Kraadpäevad!C6692))&gt;Lähteandmed!$I$45,($G$4-Lähteandmed!$H$45*(Kraadpäevad!$G$4-Kraadpäevad!C6692)),Lähteandmed!$I$45)</f>
        <v/>
      </c>
      <c r="N6692" s="114">
        <f>IFERROR(($G$4-M6692)/($G$4-C6692),Lähteandmed!$H$45)</f>
        <v>0</v>
      </c>
      <c r="O6692" s="276">
        <f t="shared" si="209"/>
        <v>9.6</v>
      </c>
      <c r="P6692" s="276">
        <f>IF(O6692&lt;($G$6-1),Lähteandmed!$E$45*1.2*1.005*(($G$6-1)-O6692),0)</f>
        <v>12.968938079999999</v>
      </c>
    </row>
    <row r="6693" spans="2:16">
      <c r="B6693" s="113">
        <v>6689</v>
      </c>
      <c r="C6693" s="113">
        <v>10.199999999999999</v>
      </c>
      <c r="D6693" s="276" t="str">
        <f t="shared" si="208"/>
        <v>0</v>
      </c>
      <c r="L6693" s="114">
        <f>IF(C6693&lt;$G$6,Lähteandmed!$E$45*1.2*1.005*($G$6-O6693),0)</f>
        <v>13.66996176</v>
      </c>
      <c r="M6693" s="276" t="str">
        <f>IF(($G$4-Lähteandmed!$H$45*(Kraadpäevad!$G$4-Kraadpäevad!C6693))&gt;Lähteandmed!$I$45,($G$4-Lähteandmed!$H$45*(Kraadpäevad!$G$4-Kraadpäevad!C6693)),Lähteandmed!$I$45)</f>
        <v/>
      </c>
      <c r="N6693" s="114">
        <f>IFERROR(($G$4-M6693)/($G$4-C6693),Lähteandmed!$H$45)</f>
        <v>0</v>
      </c>
      <c r="O6693" s="276">
        <f t="shared" si="209"/>
        <v>10.199999999999999</v>
      </c>
      <c r="P6693" s="276">
        <f>IF(O6693&lt;($G$6-1),Lähteandmed!$E$45*1.2*1.005*(($G$6-1)-O6693),0)</f>
        <v>11.917402560000001</v>
      </c>
    </row>
    <row r="6694" spans="2:16">
      <c r="B6694" s="113">
        <v>6690</v>
      </c>
      <c r="C6694" s="113">
        <v>10.8</v>
      </c>
      <c r="D6694" s="276" t="str">
        <f t="shared" si="208"/>
        <v>0</v>
      </c>
      <c r="L6694" s="114">
        <f>IF(C6694&lt;$G$6,Lähteandmed!$E$45*1.2*1.005*($G$6-O6694),0)</f>
        <v>12.618426239999998</v>
      </c>
      <c r="M6694" s="276" t="str">
        <f>IF(($G$4-Lähteandmed!$H$45*(Kraadpäevad!$G$4-Kraadpäevad!C6694))&gt;Lähteandmed!$I$45,($G$4-Lähteandmed!$H$45*(Kraadpäevad!$G$4-Kraadpäevad!C6694)),Lähteandmed!$I$45)</f>
        <v/>
      </c>
      <c r="N6694" s="114">
        <f>IFERROR(($G$4-M6694)/($G$4-C6694),Lähteandmed!$H$45)</f>
        <v>0</v>
      </c>
      <c r="O6694" s="276">
        <f t="shared" si="209"/>
        <v>10.8</v>
      </c>
      <c r="P6694" s="276">
        <f>IF(O6694&lt;($G$6-1),Lähteandmed!$E$45*1.2*1.005*(($G$6-1)-O6694),0)</f>
        <v>10.865867039999998</v>
      </c>
    </row>
    <row r="6695" spans="2:16">
      <c r="B6695" s="113">
        <v>6691</v>
      </c>
      <c r="C6695" s="113">
        <v>10.4</v>
      </c>
      <c r="D6695" s="276" t="str">
        <f t="shared" si="208"/>
        <v>0</v>
      </c>
      <c r="L6695" s="114">
        <f>IF(C6695&lt;$G$6,Lähteandmed!$E$45*1.2*1.005*($G$6-O6695),0)</f>
        <v>13.319449919999998</v>
      </c>
      <c r="M6695" s="276" t="str">
        <f>IF(($G$4-Lähteandmed!$H$45*(Kraadpäevad!$G$4-Kraadpäevad!C6695))&gt;Lähteandmed!$I$45,($G$4-Lähteandmed!$H$45*(Kraadpäevad!$G$4-Kraadpäevad!C6695)),Lähteandmed!$I$45)</f>
        <v/>
      </c>
      <c r="N6695" s="114">
        <f>IFERROR(($G$4-M6695)/($G$4-C6695),Lähteandmed!$H$45)</f>
        <v>0</v>
      </c>
      <c r="O6695" s="276">
        <f t="shared" si="209"/>
        <v>10.4</v>
      </c>
      <c r="P6695" s="276">
        <f>IF(O6695&lt;($G$6-1),Lähteandmed!$E$45*1.2*1.005*(($G$6-1)-O6695),0)</f>
        <v>11.566890719999998</v>
      </c>
    </row>
    <row r="6696" spans="2:16">
      <c r="B6696" s="113">
        <v>6692</v>
      </c>
      <c r="C6696" s="113">
        <v>9.9</v>
      </c>
      <c r="D6696" s="276">
        <f t="shared" si="208"/>
        <v>8.8797495865579279E-2</v>
      </c>
      <c r="L6696" s="114">
        <f>IF(C6696&lt;$G$6,Lähteandmed!$E$45*1.2*1.005*($G$6-O6696),0)</f>
        <v>14.195729519999999</v>
      </c>
      <c r="M6696" s="276" t="str">
        <f>IF(($G$4-Lähteandmed!$H$45*(Kraadpäevad!$G$4-Kraadpäevad!C6696))&gt;Lähteandmed!$I$45,($G$4-Lähteandmed!$H$45*(Kraadpäevad!$G$4-Kraadpäevad!C6696)),Lähteandmed!$I$45)</f>
        <v/>
      </c>
      <c r="N6696" s="114">
        <f>IFERROR(($G$4-M6696)/($G$4-C6696),Lähteandmed!$H$45)</f>
        <v>0</v>
      </c>
      <c r="O6696" s="276">
        <f t="shared" si="209"/>
        <v>9.9</v>
      </c>
      <c r="P6696" s="276">
        <f>IF(O6696&lt;($G$6-1),Lähteandmed!$E$45*1.2*1.005*(($G$6-1)-O6696),0)</f>
        <v>12.443170319999998</v>
      </c>
    </row>
    <row r="6697" spans="2:16">
      <c r="B6697" s="113">
        <v>6693</v>
      </c>
      <c r="C6697" s="113">
        <v>9.5</v>
      </c>
      <c r="D6697" s="276">
        <f t="shared" si="208"/>
        <v>0.48879749586557963</v>
      </c>
      <c r="L6697" s="114">
        <f>IF(C6697&lt;$G$6,Lähteandmed!$E$45*1.2*1.005*($G$6-O6697),0)</f>
        <v>14.896753199999999</v>
      </c>
      <c r="M6697" s="276" t="str">
        <f>IF(($G$4-Lähteandmed!$H$45*(Kraadpäevad!$G$4-Kraadpäevad!C6697))&gt;Lähteandmed!$I$45,($G$4-Lähteandmed!$H$45*(Kraadpäevad!$G$4-Kraadpäevad!C6697)),Lähteandmed!$I$45)</f>
        <v/>
      </c>
      <c r="N6697" s="114">
        <f>IFERROR(($G$4-M6697)/($G$4-C6697),Lähteandmed!$H$45)</f>
        <v>0</v>
      </c>
      <c r="O6697" s="276">
        <f t="shared" si="209"/>
        <v>9.5</v>
      </c>
      <c r="P6697" s="276">
        <f>IF(O6697&lt;($G$6-1),Lähteandmed!$E$45*1.2*1.005*(($G$6-1)-O6697),0)</f>
        <v>13.144193999999999</v>
      </c>
    </row>
    <row r="6698" spans="2:16">
      <c r="B6698" s="113">
        <v>6694</v>
      </c>
      <c r="C6698" s="113">
        <v>9.3000000000000007</v>
      </c>
      <c r="D6698" s="276">
        <f t="shared" si="208"/>
        <v>0.68879749586557892</v>
      </c>
      <c r="L6698" s="114">
        <f>IF(C6698&lt;$G$6,Lähteandmed!$E$45*1.2*1.005*($G$6-O6698),0)</f>
        <v>15.247265039999998</v>
      </c>
      <c r="M6698" s="276" t="str">
        <f>IF(($G$4-Lähteandmed!$H$45*(Kraadpäevad!$G$4-Kraadpäevad!C6698))&gt;Lähteandmed!$I$45,($G$4-Lähteandmed!$H$45*(Kraadpäevad!$G$4-Kraadpäevad!C6698)),Lähteandmed!$I$45)</f>
        <v/>
      </c>
      <c r="N6698" s="114">
        <f>IFERROR(($G$4-M6698)/($G$4-C6698),Lähteandmed!$H$45)</f>
        <v>0</v>
      </c>
      <c r="O6698" s="276">
        <f t="shared" si="209"/>
        <v>9.3000000000000007</v>
      </c>
      <c r="P6698" s="276">
        <f>IF(O6698&lt;($G$6-1),Lähteandmed!$E$45*1.2*1.005*(($G$6-1)-O6698),0)</f>
        <v>13.494705839999998</v>
      </c>
    </row>
    <row r="6699" spans="2:16">
      <c r="B6699" s="113">
        <v>6695</v>
      </c>
      <c r="C6699" s="113">
        <v>9.1999999999999993</v>
      </c>
      <c r="D6699" s="276">
        <f t="shared" si="208"/>
        <v>0.78879749586558034</v>
      </c>
      <c r="L6699" s="114">
        <f>IF(C6699&lt;$G$6,Lähteandmed!$E$45*1.2*1.005*($G$6-O6699),0)</f>
        <v>15.42252096</v>
      </c>
      <c r="M6699" s="276" t="str">
        <f>IF(($G$4-Lähteandmed!$H$45*(Kraadpäevad!$G$4-Kraadpäevad!C6699))&gt;Lähteandmed!$I$45,($G$4-Lähteandmed!$H$45*(Kraadpäevad!$G$4-Kraadpäevad!C6699)),Lähteandmed!$I$45)</f>
        <v/>
      </c>
      <c r="N6699" s="114">
        <f>IFERROR(($G$4-M6699)/($G$4-C6699),Lähteandmed!$H$45)</f>
        <v>0</v>
      </c>
      <c r="O6699" s="276">
        <f t="shared" si="209"/>
        <v>9.1999999999999993</v>
      </c>
      <c r="P6699" s="276">
        <f>IF(O6699&lt;($G$6-1),Lähteandmed!$E$45*1.2*1.005*(($G$6-1)-O6699),0)</f>
        <v>13.66996176</v>
      </c>
    </row>
    <row r="6700" spans="2:16">
      <c r="B6700" s="113">
        <v>6696</v>
      </c>
      <c r="C6700" s="113">
        <v>9</v>
      </c>
      <c r="D6700" s="276">
        <f t="shared" si="208"/>
        <v>0.98879749586557963</v>
      </c>
      <c r="L6700" s="114">
        <f>IF(C6700&lt;$G$6,Lähteandmed!$E$45*1.2*1.005*($G$6-O6700),0)</f>
        <v>15.773032799999999</v>
      </c>
      <c r="M6700" s="276" t="str">
        <f>IF(($G$4-Lähteandmed!$H$45*(Kraadpäevad!$G$4-Kraadpäevad!C6700))&gt;Lähteandmed!$I$45,($G$4-Lähteandmed!$H$45*(Kraadpäevad!$G$4-Kraadpäevad!C6700)),Lähteandmed!$I$45)</f>
        <v/>
      </c>
      <c r="N6700" s="114">
        <f>IFERROR(($G$4-M6700)/($G$4-C6700),Lähteandmed!$H$45)</f>
        <v>0</v>
      </c>
      <c r="O6700" s="276">
        <f t="shared" si="209"/>
        <v>9</v>
      </c>
      <c r="P6700" s="276">
        <f>IF(O6700&lt;($G$6-1),Lähteandmed!$E$45*1.2*1.005*(($G$6-1)-O6700),0)</f>
        <v>14.020473599999999</v>
      </c>
    </row>
    <row r="6701" spans="2:16">
      <c r="B6701" s="113">
        <v>6697</v>
      </c>
      <c r="C6701" s="113">
        <v>8.6999999999999993</v>
      </c>
      <c r="D6701" s="276">
        <f t="shared" si="208"/>
        <v>1.2887974958655803</v>
      </c>
      <c r="L6701" s="114">
        <f>IF(C6701&lt;$G$6,Lähteandmed!$E$45*1.2*1.005*($G$6-O6701),0)</f>
        <v>16.29880056</v>
      </c>
      <c r="M6701" s="276" t="str">
        <f>IF(($G$4-Lähteandmed!$H$45*(Kraadpäevad!$G$4-Kraadpäevad!C6701))&gt;Lähteandmed!$I$45,($G$4-Lähteandmed!$H$45*(Kraadpäevad!$G$4-Kraadpäevad!C6701)),Lähteandmed!$I$45)</f>
        <v/>
      </c>
      <c r="N6701" s="114">
        <f>IFERROR(($G$4-M6701)/($G$4-C6701),Lähteandmed!$H$45)</f>
        <v>0</v>
      </c>
      <c r="O6701" s="276">
        <f t="shared" si="209"/>
        <v>8.6999999999999993</v>
      </c>
      <c r="P6701" s="276">
        <f>IF(O6701&lt;($G$6-1),Lähteandmed!$E$45*1.2*1.005*(($G$6-1)-O6701),0)</f>
        <v>14.54624136</v>
      </c>
    </row>
    <row r="6702" spans="2:16">
      <c r="B6702" s="113">
        <v>6698</v>
      </c>
      <c r="C6702" s="113">
        <v>8.5</v>
      </c>
      <c r="D6702" s="276">
        <f t="shared" si="208"/>
        <v>1.4887974958655796</v>
      </c>
      <c r="L6702" s="114">
        <f>IF(C6702&lt;$G$6,Lähteandmed!$E$45*1.2*1.005*($G$6-O6702),0)</f>
        <v>16.649312399999999</v>
      </c>
      <c r="M6702" s="276" t="str">
        <f>IF(($G$4-Lähteandmed!$H$45*(Kraadpäevad!$G$4-Kraadpäevad!C6702))&gt;Lähteandmed!$I$45,($G$4-Lähteandmed!$H$45*(Kraadpäevad!$G$4-Kraadpäevad!C6702)),Lähteandmed!$I$45)</f>
        <v/>
      </c>
      <c r="N6702" s="114">
        <f>IFERROR(($G$4-M6702)/($G$4-C6702),Lähteandmed!$H$45)</f>
        <v>0</v>
      </c>
      <c r="O6702" s="276">
        <f t="shared" si="209"/>
        <v>8.5</v>
      </c>
      <c r="P6702" s="276">
        <f>IF(O6702&lt;($G$6-1),Lähteandmed!$E$45*1.2*1.005*(($G$6-1)-O6702),0)</f>
        <v>14.896753199999999</v>
      </c>
    </row>
    <row r="6703" spans="2:16">
      <c r="B6703" s="113">
        <v>6699</v>
      </c>
      <c r="C6703" s="113">
        <v>8.1999999999999993</v>
      </c>
      <c r="D6703" s="276">
        <f t="shared" si="208"/>
        <v>1.7887974958655803</v>
      </c>
      <c r="L6703" s="114">
        <f>IF(C6703&lt;$G$6,Lähteandmed!$E$45*1.2*1.005*($G$6-O6703),0)</f>
        <v>17.17508016</v>
      </c>
      <c r="M6703" s="276" t="str">
        <f>IF(($G$4-Lähteandmed!$H$45*(Kraadpäevad!$G$4-Kraadpäevad!C6703))&gt;Lähteandmed!$I$45,($G$4-Lähteandmed!$H$45*(Kraadpäevad!$G$4-Kraadpäevad!C6703)),Lähteandmed!$I$45)</f>
        <v/>
      </c>
      <c r="N6703" s="114">
        <f>IFERROR(($G$4-M6703)/($G$4-C6703),Lähteandmed!$H$45)</f>
        <v>0</v>
      </c>
      <c r="O6703" s="276">
        <f t="shared" si="209"/>
        <v>8.1999999999999993</v>
      </c>
      <c r="P6703" s="276">
        <f>IF(O6703&lt;($G$6-1),Lähteandmed!$E$45*1.2*1.005*(($G$6-1)-O6703),0)</f>
        <v>15.42252096</v>
      </c>
    </row>
    <row r="6704" spans="2:16">
      <c r="B6704" s="113">
        <v>6700</v>
      </c>
      <c r="C6704" s="113">
        <v>8.1999999999999993</v>
      </c>
      <c r="D6704" s="276">
        <f t="shared" si="208"/>
        <v>1.7887974958655803</v>
      </c>
      <c r="L6704" s="114">
        <f>IF(C6704&lt;$G$6,Lähteandmed!$E$45*1.2*1.005*($G$6-O6704),0)</f>
        <v>17.17508016</v>
      </c>
      <c r="M6704" s="276" t="str">
        <f>IF(($G$4-Lähteandmed!$H$45*(Kraadpäevad!$G$4-Kraadpäevad!C6704))&gt;Lähteandmed!$I$45,($G$4-Lähteandmed!$H$45*(Kraadpäevad!$G$4-Kraadpäevad!C6704)),Lähteandmed!$I$45)</f>
        <v/>
      </c>
      <c r="N6704" s="114">
        <f>IFERROR(($G$4-M6704)/($G$4-C6704),Lähteandmed!$H$45)</f>
        <v>0</v>
      </c>
      <c r="O6704" s="276">
        <f t="shared" si="209"/>
        <v>8.1999999999999993</v>
      </c>
      <c r="P6704" s="276">
        <f>IF(O6704&lt;($G$6-1),Lähteandmed!$E$45*1.2*1.005*(($G$6-1)-O6704),0)</f>
        <v>15.42252096</v>
      </c>
    </row>
    <row r="6705" spans="2:16">
      <c r="B6705" s="113">
        <v>6701</v>
      </c>
      <c r="C6705" s="113">
        <v>8.1999999999999993</v>
      </c>
      <c r="D6705" s="276">
        <f t="shared" si="208"/>
        <v>1.7887974958655803</v>
      </c>
      <c r="L6705" s="114">
        <f>IF(C6705&lt;$G$6,Lähteandmed!$E$45*1.2*1.005*($G$6-O6705),0)</f>
        <v>17.17508016</v>
      </c>
      <c r="M6705" s="276" t="str">
        <f>IF(($G$4-Lähteandmed!$H$45*(Kraadpäevad!$G$4-Kraadpäevad!C6705))&gt;Lähteandmed!$I$45,($G$4-Lähteandmed!$H$45*(Kraadpäevad!$G$4-Kraadpäevad!C6705)),Lähteandmed!$I$45)</f>
        <v/>
      </c>
      <c r="N6705" s="114">
        <f>IFERROR(($G$4-M6705)/($G$4-C6705),Lähteandmed!$H$45)</f>
        <v>0</v>
      </c>
      <c r="O6705" s="276">
        <f t="shared" si="209"/>
        <v>8.1999999999999993</v>
      </c>
      <c r="P6705" s="276">
        <f>IF(O6705&lt;($G$6-1),Lähteandmed!$E$45*1.2*1.005*(($G$6-1)-O6705),0)</f>
        <v>15.42252096</v>
      </c>
    </row>
    <row r="6706" spans="2:16">
      <c r="B6706" s="113">
        <v>6702</v>
      </c>
      <c r="C6706" s="113">
        <v>8.1999999999999993</v>
      </c>
      <c r="D6706" s="276">
        <f t="shared" si="208"/>
        <v>1.7887974958655803</v>
      </c>
      <c r="L6706" s="114">
        <f>IF(C6706&lt;$G$6,Lähteandmed!$E$45*1.2*1.005*($G$6-O6706),0)</f>
        <v>17.17508016</v>
      </c>
      <c r="M6706" s="276" t="str">
        <f>IF(($G$4-Lähteandmed!$H$45*(Kraadpäevad!$G$4-Kraadpäevad!C6706))&gt;Lähteandmed!$I$45,($G$4-Lähteandmed!$H$45*(Kraadpäevad!$G$4-Kraadpäevad!C6706)),Lähteandmed!$I$45)</f>
        <v/>
      </c>
      <c r="N6706" s="114">
        <f>IFERROR(($G$4-M6706)/($G$4-C6706),Lähteandmed!$H$45)</f>
        <v>0</v>
      </c>
      <c r="O6706" s="276">
        <f t="shared" si="209"/>
        <v>8.1999999999999993</v>
      </c>
      <c r="P6706" s="276">
        <f>IF(O6706&lt;($G$6-1),Lähteandmed!$E$45*1.2*1.005*(($G$6-1)-O6706),0)</f>
        <v>15.42252096</v>
      </c>
    </row>
    <row r="6707" spans="2:16">
      <c r="B6707" s="113">
        <v>6703</v>
      </c>
      <c r="C6707" s="113">
        <v>8</v>
      </c>
      <c r="D6707" s="276">
        <f t="shared" si="208"/>
        <v>1.9887974958655796</v>
      </c>
      <c r="L6707" s="114">
        <f>IF(C6707&lt;$G$6,Lähteandmed!$E$45*1.2*1.005*($G$6-O6707),0)</f>
        <v>17.525592</v>
      </c>
      <c r="M6707" s="276" t="str">
        <f>IF(($G$4-Lähteandmed!$H$45*(Kraadpäevad!$G$4-Kraadpäevad!C6707))&gt;Lähteandmed!$I$45,($G$4-Lähteandmed!$H$45*(Kraadpäevad!$G$4-Kraadpäevad!C6707)),Lähteandmed!$I$45)</f>
        <v/>
      </c>
      <c r="N6707" s="114">
        <f>IFERROR(($G$4-M6707)/($G$4-C6707),Lähteandmed!$H$45)</f>
        <v>0</v>
      </c>
      <c r="O6707" s="276">
        <f t="shared" si="209"/>
        <v>8</v>
      </c>
      <c r="P6707" s="276">
        <f>IF(O6707&lt;($G$6-1),Lähteandmed!$E$45*1.2*1.005*(($G$6-1)-O6707),0)</f>
        <v>15.773032799999999</v>
      </c>
    </row>
    <row r="6708" spans="2:16">
      <c r="B6708" s="113">
        <v>6704</v>
      </c>
      <c r="C6708" s="113">
        <v>7.8</v>
      </c>
      <c r="D6708" s="276">
        <f t="shared" si="208"/>
        <v>2.1887974958655798</v>
      </c>
      <c r="L6708" s="114">
        <f>IF(C6708&lt;$G$6,Lähteandmed!$E$45*1.2*1.005*($G$6-O6708),0)</f>
        <v>17.876103839999999</v>
      </c>
      <c r="M6708" s="276" t="str">
        <f>IF(($G$4-Lähteandmed!$H$45*(Kraadpäevad!$G$4-Kraadpäevad!C6708))&gt;Lähteandmed!$I$45,($G$4-Lähteandmed!$H$45*(Kraadpäevad!$G$4-Kraadpäevad!C6708)),Lähteandmed!$I$45)</f>
        <v/>
      </c>
      <c r="N6708" s="114">
        <f>IFERROR(($G$4-M6708)/($G$4-C6708),Lähteandmed!$H$45)</f>
        <v>0</v>
      </c>
      <c r="O6708" s="276">
        <f t="shared" si="209"/>
        <v>7.8</v>
      </c>
      <c r="P6708" s="276">
        <f>IF(O6708&lt;($G$6-1),Lähteandmed!$E$45*1.2*1.005*(($G$6-1)-O6708),0)</f>
        <v>16.123544639999999</v>
      </c>
    </row>
    <row r="6709" spans="2:16">
      <c r="B6709" s="113">
        <v>6705</v>
      </c>
      <c r="C6709" s="113">
        <v>7.6</v>
      </c>
      <c r="D6709" s="276">
        <f t="shared" si="208"/>
        <v>2.38879749586558</v>
      </c>
      <c r="L6709" s="114">
        <f>IF(C6709&lt;$G$6,Lähteandmed!$E$45*1.2*1.005*($G$6-O6709),0)</f>
        <v>18.226615679999998</v>
      </c>
      <c r="M6709" s="276" t="str">
        <f>IF(($G$4-Lähteandmed!$H$45*(Kraadpäevad!$G$4-Kraadpäevad!C6709))&gt;Lähteandmed!$I$45,($G$4-Lähteandmed!$H$45*(Kraadpäevad!$G$4-Kraadpäevad!C6709)),Lähteandmed!$I$45)</f>
        <v/>
      </c>
      <c r="N6709" s="114">
        <f>IFERROR(($G$4-M6709)/($G$4-C6709),Lähteandmed!$H$45)</f>
        <v>0</v>
      </c>
      <c r="O6709" s="276">
        <f t="shared" si="209"/>
        <v>7.6</v>
      </c>
      <c r="P6709" s="276">
        <f>IF(O6709&lt;($G$6-1),Lähteandmed!$E$45*1.2*1.005*(($G$6-1)-O6709),0)</f>
        <v>16.474056479999998</v>
      </c>
    </row>
    <row r="6710" spans="2:16">
      <c r="B6710" s="113">
        <v>6706</v>
      </c>
      <c r="C6710" s="113">
        <v>8</v>
      </c>
      <c r="D6710" s="276">
        <f t="shared" si="208"/>
        <v>1.9887974958655796</v>
      </c>
      <c r="L6710" s="114">
        <f>IF(C6710&lt;$G$6,Lähteandmed!$E$45*1.2*1.005*($G$6-O6710),0)</f>
        <v>17.525592</v>
      </c>
      <c r="M6710" s="276" t="str">
        <f>IF(($G$4-Lähteandmed!$H$45*(Kraadpäevad!$G$4-Kraadpäevad!C6710))&gt;Lähteandmed!$I$45,($G$4-Lähteandmed!$H$45*(Kraadpäevad!$G$4-Kraadpäevad!C6710)),Lähteandmed!$I$45)</f>
        <v/>
      </c>
      <c r="N6710" s="114">
        <f>IFERROR(($G$4-M6710)/($G$4-C6710),Lähteandmed!$H$45)</f>
        <v>0</v>
      </c>
      <c r="O6710" s="276">
        <f t="shared" si="209"/>
        <v>8</v>
      </c>
      <c r="P6710" s="276">
        <f>IF(O6710&lt;($G$6-1),Lähteandmed!$E$45*1.2*1.005*(($G$6-1)-O6710),0)</f>
        <v>15.773032799999999</v>
      </c>
    </row>
    <row r="6711" spans="2:16">
      <c r="B6711" s="113">
        <v>6707</v>
      </c>
      <c r="C6711" s="113">
        <v>8.5</v>
      </c>
      <c r="D6711" s="276">
        <f t="shared" si="208"/>
        <v>1.4887974958655796</v>
      </c>
      <c r="L6711" s="114">
        <f>IF(C6711&lt;$G$6,Lähteandmed!$E$45*1.2*1.005*($G$6-O6711),0)</f>
        <v>16.649312399999999</v>
      </c>
      <c r="M6711" s="276" t="str">
        <f>IF(($G$4-Lähteandmed!$H$45*(Kraadpäevad!$G$4-Kraadpäevad!C6711))&gt;Lähteandmed!$I$45,($G$4-Lähteandmed!$H$45*(Kraadpäevad!$G$4-Kraadpäevad!C6711)),Lähteandmed!$I$45)</f>
        <v/>
      </c>
      <c r="N6711" s="114">
        <f>IFERROR(($G$4-M6711)/($G$4-C6711),Lähteandmed!$H$45)</f>
        <v>0</v>
      </c>
      <c r="O6711" s="276">
        <f t="shared" si="209"/>
        <v>8.5</v>
      </c>
      <c r="P6711" s="276">
        <f>IF(O6711&lt;($G$6-1),Lähteandmed!$E$45*1.2*1.005*(($G$6-1)-O6711),0)</f>
        <v>14.896753199999999</v>
      </c>
    </row>
    <row r="6712" spans="2:16">
      <c r="B6712" s="113">
        <v>6708</v>
      </c>
      <c r="C6712" s="113">
        <v>8.9</v>
      </c>
      <c r="D6712" s="276">
        <f t="shared" si="208"/>
        <v>1.0887974958655793</v>
      </c>
      <c r="L6712" s="114">
        <f>IF(C6712&lt;$G$6,Lähteandmed!$E$45*1.2*1.005*($G$6-O6712),0)</f>
        <v>15.948288719999999</v>
      </c>
      <c r="M6712" s="276" t="str">
        <f>IF(($G$4-Lähteandmed!$H$45*(Kraadpäevad!$G$4-Kraadpäevad!C6712))&gt;Lähteandmed!$I$45,($G$4-Lähteandmed!$H$45*(Kraadpäevad!$G$4-Kraadpäevad!C6712)),Lähteandmed!$I$45)</f>
        <v/>
      </c>
      <c r="N6712" s="114">
        <f>IFERROR(($G$4-M6712)/($G$4-C6712),Lähteandmed!$H$45)</f>
        <v>0</v>
      </c>
      <c r="O6712" s="276">
        <f t="shared" si="209"/>
        <v>8.9</v>
      </c>
      <c r="P6712" s="276">
        <f>IF(O6712&lt;($G$6-1),Lähteandmed!$E$45*1.2*1.005*(($G$6-1)-O6712),0)</f>
        <v>14.195729519999999</v>
      </c>
    </row>
    <row r="6713" spans="2:16">
      <c r="B6713" s="113">
        <v>6709</v>
      </c>
      <c r="C6713" s="113">
        <v>9</v>
      </c>
      <c r="D6713" s="276">
        <f t="shared" si="208"/>
        <v>0.98879749586557963</v>
      </c>
      <c r="L6713" s="114">
        <f>IF(C6713&lt;$G$6,Lähteandmed!$E$45*1.2*1.005*($G$6-O6713),0)</f>
        <v>15.773032799999999</v>
      </c>
      <c r="M6713" s="276" t="str">
        <f>IF(($G$4-Lähteandmed!$H$45*(Kraadpäevad!$G$4-Kraadpäevad!C6713))&gt;Lähteandmed!$I$45,($G$4-Lähteandmed!$H$45*(Kraadpäevad!$G$4-Kraadpäevad!C6713)),Lähteandmed!$I$45)</f>
        <v/>
      </c>
      <c r="N6713" s="114">
        <f>IFERROR(($G$4-M6713)/($G$4-C6713),Lähteandmed!$H$45)</f>
        <v>0</v>
      </c>
      <c r="O6713" s="276">
        <f t="shared" si="209"/>
        <v>9</v>
      </c>
      <c r="P6713" s="276">
        <f>IF(O6713&lt;($G$6-1),Lähteandmed!$E$45*1.2*1.005*(($G$6-1)-O6713),0)</f>
        <v>14.020473599999999</v>
      </c>
    </row>
    <row r="6714" spans="2:16">
      <c r="B6714" s="113">
        <v>6710</v>
      </c>
      <c r="C6714" s="113">
        <v>9.1999999999999993</v>
      </c>
      <c r="D6714" s="276">
        <f t="shared" si="208"/>
        <v>0.78879749586558034</v>
      </c>
      <c r="L6714" s="114">
        <f>IF(C6714&lt;$G$6,Lähteandmed!$E$45*1.2*1.005*($G$6-O6714),0)</f>
        <v>15.42252096</v>
      </c>
      <c r="M6714" s="276" t="str">
        <f>IF(($G$4-Lähteandmed!$H$45*(Kraadpäevad!$G$4-Kraadpäevad!C6714))&gt;Lähteandmed!$I$45,($G$4-Lähteandmed!$H$45*(Kraadpäevad!$G$4-Kraadpäevad!C6714)),Lähteandmed!$I$45)</f>
        <v/>
      </c>
      <c r="N6714" s="114">
        <f>IFERROR(($G$4-M6714)/($G$4-C6714),Lähteandmed!$H$45)</f>
        <v>0</v>
      </c>
      <c r="O6714" s="276">
        <f t="shared" si="209"/>
        <v>9.1999999999999993</v>
      </c>
      <c r="P6714" s="276">
        <f>IF(O6714&lt;($G$6-1),Lähteandmed!$E$45*1.2*1.005*(($G$6-1)-O6714),0)</f>
        <v>13.66996176</v>
      </c>
    </row>
    <row r="6715" spans="2:16">
      <c r="B6715" s="113">
        <v>6711</v>
      </c>
      <c r="C6715" s="113">
        <v>9.3000000000000007</v>
      </c>
      <c r="D6715" s="276">
        <f t="shared" si="208"/>
        <v>0.68879749586557892</v>
      </c>
      <c r="L6715" s="114">
        <f>IF(C6715&lt;$G$6,Lähteandmed!$E$45*1.2*1.005*($G$6-O6715),0)</f>
        <v>15.247265039999998</v>
      </c>
      <c r="M6715" s="276" t="str">
        <f>IF(($G$4-Lähteandmed!$H$45*(Kraadpäevad!$G$4-Kraadpäevad!C6715))&gt;Lähteandmed!$I$45,($G$4-Lähteandmed!$H$45*(Kraadpäevad!$G$4-Kraadpäevad!C6715)),Lähteandmed!$I$45)</f>
        <v/>
      </c>
      <c r="N6715" s="114">
        <f>IFERROR(($G$4-M6715)/($G$4-C6715),Lähteandmed!$H$45)</f>
        <v>0</v>
      </c>
      <c r="O6715" s="276">
        <f t="shared" si="209"/>
        <v>9.3000000000000007</v>
      </c>
      <c r="P6715" s="276">
        <f>IF(O6715&lt;($G$6-1),Lähteandmed!$E$45*1.2*1.005*(($G$6-1)-O6715),0)</f>
        <v>13.494705839999998</v>
      </c>
    </row>
    <row r="6716" spans="2:16">
      <c r="B6716" s="113">
        <v>6712</v>
      </c>
      <c r="C6716" s="113">
        <v>8.9</v>
      </c>
      <c r="D6716" s="276">
        <f t="shared" si="208"/>
        <v>1.0887974958655793</v>
      </c>
      <c r="L6716" s="114">
        <f>IF(C6716&lt;$G$6,Lähteandmed!$E$45*1.2*1.005*($G$6-O6716),0)</f>
        <v>15.948288719999999</v>
      </c>
      <c r="M6716" s="276" t="str">
        <f>IF(($G$4-Lähteandmed!$H$45*(Kraadpäevad!$G$4-Kraadpäevad!C6716))&gt;Lähteandmed!$I$45,($G$4-Lähteandmed!$H$45*(Kraadpäevad!$G$4-Kraadpäevad!C6716)),Lähteandmed!$I$45)</f>
        <v/>
      </c>
      <c r="N6716" s="114">
        <f>IFERROR(($G$4-M6716)/($G$4-C6716),Lähteandmed!$H$45)</f>
        <v>0</v>
      </c>
      <c r="O6716" s="276">
        <f t="shared" si="209"/>
        <v>8.9</v>
      </c>
      <c r="P6716" s="276">
        <f>IF(O6716&lt;($G$6-1),Lähteandmed!$E$45*1.2*1.005*(($G$6-1)-O6716),0)</f>
        <v>14.195729519999999</v>
      </c>
    </row>
    <row r="6717" spans="2:16">
      <c r="B6717" s="113">
        <v>6713</v>
      </c>
      <c r="C6717" s="113">
        <v>8.4</v>
      </c>
      <c r="D6717" s="276">
        <f t="shared" si="208"/>
        <v>1.5887974958655793</v>
      </c>
      <c r="L6717" s="114">
        <f>IF(C6717&lt;$G$6,Lähteandmed!$E$45*1.2*1.005*($G$6-O6717),0)</f>
        <v>16.824568319999997</v>
      </c>
      <c r="M6717" s="276" t="str">
        <f>IF(($G$4-Lähteandmed!$H$45*(Kraadpäevad!$G$4-Kraadpäevad!C6717))&gt;Lähteandmed!$I$45,($G$4-Lähteandmed!$H$45*(Kraadpäevad!$G$4-Kraadpäevad!C6717)),Lähteandmed!$I$45)</f>
        <v/>
      </c>
      <c r="N6717" s="114">
        <f>IFERROR(($G$4-M6717)/($G$4-C6717),Lähteandmed!$H$45)</f>
        <v>0</v>
      </c>
      <c r="O6717" s="276">
        <f t="shared" si="209"/>
        <v>8.4</v>
      </c>
      <c r="P6717" s="276">
        <f>IF(O6717&lt;($G$6-1),Lähteandmed!$E$45*1.2*1.005*(($G$6-1)-O6717),0)</f>
        <v>15.072009119999999</v>
      </c>
    </row>
    <row r="6718" spans="2:16">
      <c r="B6718" s="113">
        <v>6714</v>
      </c>
      <c r="C6718" s="113">
        <v>8</v>
      </c>
      <c r="D6718" s="276">
        <f t="shared" si="208"/>
        <v>1.9887974958655796</v>
      </c>
      <c r="L6718" s="114">
        <f>IF(C6718&lt;$G$6,Lähteandmed!$E$45*1.2*1.005*($G$6-O6718),0)</f>
        <v>17.525592</v>
      </c>
      <c r="M6718" s="276" t="str">
        <f>IF(($G$4-Lähteandmed!$H$45*(Kraadpäevad!$G$4-Kraadpäevad!C6718))&gt;Lähteandmed!$I$45,($G$4-Lähteandmed!$H$45*(Kraadpäevad!$G$4-Kraadpäevad!C6718)),Lähteandmed!$I$45)</f>
        <v/>
      </c>
      <c r="N6718" s="114">
        <f>IFERROR(($G$4-M6718)/($G$4-C6718),Lähteandmed!$H$45)</f>
        <v>0</v>
      </c>
      <c r="O6718" s="276">
        <f t="shared" si="209"/>
        <v>8</v>
      </c>
      <c r="P6718" s="276">
        <f>IF(O6718&lt;($G$6-1),Lähteandmed!$E$45*1.2*1.005*(($G$6-1)-O6718),0)</f>
        <v>15.773032799999999</v>
      </c>
    </row>
    <row r="6719" spans="2:16">
      <c r="B6719" s="113">
        <v>6715</v>
      </c>
      <c r="C6719" s="113">
        <v>9.1</v>
      </c>
      <c r="D6719" s="276">
        <f t="shared" si="208"/>
        <v>0.88879749586557999</v>
      </c>
      <c r="L6719" s="114">
        <f>IF(C6719&lt;$G$6,Lähteandmed!$E$45*1.2*1.005*($G$6-O6719),0)</f>
        <v>15.59777688</v>
      </c>
      <c r="M6719" s="276" t="str">
        <f>IF(($G$4-Lähteandmed!$H$45*(Kraadpäevad!$G$4-Kraadpäevad!C6719))&gt;Lähteandmed!$I$45,($G$4-Lähteandmed!$H$45*(Kraadpäevad!$G$4-Kraadpäevad!C6719)),Lähteandmed!$I$45)</f>
        <v/>
      </c>
      <c r="N6719" s="114">
        <f>IFERROR(($G$4-M6719)/($G$4-C6719),Lähteandmed!$H$45)</f>
        <v>0</v>
      </c>
      <c r="O6719" s="276">
        <f t="shared" si="209"/>
        <v>9.1</v>
      </c>
      <c r="P6719" s="276">
        <f>IF(O6719&lt;($G$6-1),Lähteandmed!$E$45*1.2*1.005*(($G$6-1)-O6719),0)</f>
        <v>13.845217679999999</v>
      </c>
    </row>
    <row r="6720" spans="2:16">
      <c r="B6720" s="113">
        <v>6716</v>
      </c>
      <c r="C6720" s="113">
        <v>10.1</v>
      </c>
      <c r="D6720" s="276" t="str">
        <f t="shared" si="208"/>
        <v>0</v>
      </c>
      <c r="L6720" s="114">
        <f>IF(C6720&lt;$G$6,Lähteandmed!$E$45*1.2*1.005*($G$6-O6720),0)</f>
        <v>13.845217679999999</v>
      </c>
      <c r="M6720" s="276" t="str">
        <f>IF(($G$4-Lähteandmed!$H$45*(Kraadpäevad!$G$4-Kraadpäevad!C6720))&gt;Lähteandmed!$I$45,($G$4-Lähteandmed!$H$45*(Kraadpäevad!$G$4-Kraadpäevad!C6720)),Lähteandmed!$I$45)</f>
        <v/>
      </c>
      <c r="N6720" s="114">
        <f>IFERROR(($G$4-M6720)/($G$4-C6720),Lähteandmed!$H$45)</f>
        <v>0</v>
      </c>
      <c r="O6720" s="276">
        <f t="shared" si="209"/>
        <v>10.1</v>
      </c>
      <c r="P6720" s="276">
        <f>IF(O6720&lt;($G$6-1),Lähteandmed!$E$45*1.2*1.005*(($G$6-1)-O6720),0)</f>
        <v>12.092658479999999</v>
      </c>
    </row>
    <row r="6721" spans="2:16">
      <c r="B6721" s="113">
        <v>6717</v>
      </c>
      <c r="C6721" s="113">
        <v>11.2</v>
      </c>
      <c r="D6721" s="276" t="str">
        <f t="shared" si="208"/>
        <v>0</v>
      </c>
      <c r="L6721" s="114">
        <f>IF(C6721&lt;$G$6,Lähteandmed!$E$45*1.2*1.005*($G$6-O6721),0)</f>
        <v>11.917402560000001</v>
      </c>
      <c r="M6721" s="276" t="str">
        <f>IF(($G$4-Lähteandmed!$H$45*(Kraadpäevad!$G$4-Kraadpäevad!C6721))&gt;Lähteandmed!$I$45,($G$4-Lähteandmed!$H$45*(Kraadpäevad!$G$4-Kraadpäevad!C6721)),Lähteandmed!$I$45)</f>
        <v/>
      </c>
      <c r="N6721" s="114">
        <f>IFERROR(($G$4-M6721)/($G$4-C6721),Lähteandmed!$H$45)</f>
        <v>0</v>
      </c>
      <c r="O6721" s="276">
        <f t="shared" si="209"/>
        <v>11.2</v>
      </c>
      <c r="P6721" s="276">
        <f>IF(O6721&lt;($G$6-1),Lähteandmed!$E$45*1.2*1.005*(($G$6-1)-O6721),0)</f>
        <v>10.164843360000001</v>
      </c>
    </row>
    <row r="6722" spans="2:16">
      <c r="B6722" s="113">
        <v>6718</v>
      </c>
      <c r="C6722" s="113">
        <v>10.9</v>
      </c>
      <c r="D6722" s="276" t="str">
        <f t="shared" si="208"/>
        <v>0</v>
      </c>
      <c r="L6722" s="114">
        <f>IF(C6722&lt;$G$6,Lähteandmed!$E$45*1.2*1.005*($G$6-O6722),0)</f>
        <v>12.443170319999998</v>
      </c>
      <c r="M6722" s="276" t="str">
        <f>IF(($G$4-Lähteandmed!$H$45*(Kraadpäevad!$G$4-Kraadpäevad!C6722))&gt;Lähteandmed!$I$45,($G$4-Lähteandmed!$H$45*(Kraadpäevad!$G$4-Kraadpäevad!C6722)),Lähteandmed!$I$45)</f>
        <v/>
      </c>
      <c r="N6722" s="114">
        <f>IFERROR(($G$4-M6722)/($G$4-C6722),Lähteandmed!$H$45)</f>
        <v>0</v>
      </c>
      <c r="O6722" s="276">
        <f t="shared" si="209"/>
        <v>10.9</v>
      </c>
      <c r="P6722" s="276">
        <f>IF(O6722&lt;($G$6-1),Lähteandmed!$E$45*1.2*1.005*(($G$6-1)-O6722),0)</f>
        <v>10.690611119999998</v>
      </c>
    </row>
    <row r="6723" spans="2:16">
      <c r="B6723" s="113">
        <v>6719</v>
      </c>
      <c r="C6723" s="113">
        <v>10.7</v>
      </c>
      <c r="D6723" s="276" t="str">
        <f t="shared" si="208"/>
        <v>0</v>
      </c>
      <c r="L6723" s="114">
        <f>IF(C6723&lt;$G$6,Lähteandmed!$E$45*1.2*1.005*($G$6-O6723),0)</f>
        <v>12.793682159999999</v>
      </c>
      <c r="M6723" s="276" t="str">
        <f>IF(($G$4-Lähteandmed!$H$45*(Kraadpäevad!$G$4-Kraadpäevad!C6723))&gt;Lähteandmed!$I$45,($G$4-Lähteandmed!$H$45*(Kraadpäevad!$G$4-Kraadpäevad!C6723)),Lähteandmed!$I$45)</f>
        <v/>
      </c>
      <c r="N6723" s="114">
        <f>IFERROR(($G$4-M6723)/($G$4-C6723),Lähteandmed!$H$45)</f>
        <v>0</v>
      </c>
      <c r="O6723" s="276">
        <f t="shared" si="209"/>
        <v>10.7</v>
      </c>
      <c r="P6723" s="276">
        <f>IF(O6723&lt;($G$6-1),Lähteandmed!$E$45*1.2*1.005*(($G$6-1)-O6723),0)</f>
        <v>11.041122960000001</v>
      </c>
    </row>
    <row r="6724" spans="2:16">
      <c r="B6724" s="113">
        <v>6720</v>
      </c>
      <c r="C6724" s="113">
        <v>10.4</v>
      </c>
      <c r="D6724" s="276" t="str">
        <f t="shared" ref="D6724:D6787" si="210">IFERROR(IF($G$5-C6724&gt;0,$G$5-C6724,"0"),0)</f>
        <v>0</v>
      </c>
      <c r="L6724" s="114">
        <f>IF(C6724&lt;$G$6,Lähteandmed!$E$45*1.2*1.005*($G$6-O6724),0)</f>
        <v>13.319449919999998</v>
      </c>
      <c r="M6724" s="276" t="str">
        <f>IF(($G$4-Lähteandmed!$H$45*(Kraadpäevad!$G$4-Kraadpäevad!C6724))&gt;Lähteandmed!$I$45,($G$4-Lähteandmed!$H$45*(Kraadpäevad!$G$4-Kraadpäevad!C6724)),Lähteandmed!$I$45)</f>
        <v/>
      </c>
      <c r="N6724" s="114">
        <f>IFERROR(($G$4-M6724)/($G$4-C6724),Lähteandmed!$H$45)</f>
        <v>0</v>
      </c>
      <c r="O6724" s="276">
        <f t="shared" ref="O6724:O6787" si="211">N6724*($G$4-C6724)+C6724</f>
        <v>10.4</v>
      </c>
      <c r="P6724" s="276">
        <f>IF(O6724&lt;($G$6-1),Lähteandmed!$E$45*1.2*1.005*(($G$6-1)-O6724),0)</f>
        <v>11.566890719999998</v>
      </c>
    </row>
    <row r="6725" spans="2:16">
      <c r="B6725" s="113">
        <v>6721</v>
      </c>
      <c r="C6725" s="113">
        <v>10.3</v>
      </c>
      <c r="D6725" s="276" t="str">
        <f t="shared" si="210"/>
        <v>0</v>
      </c>
      <c r="L6725" s="114">
        <f>IF(C6725&lt;$G$6,Lähteandmed!$E$45*1.2*1.005*($G$6-O6725),0)</f>
        <v>13.494705839999998</v>
      </c>
      <c r="M6725" s="276" t="str">
        <f>IF(($G$4-Lähteandmed!$H$45*(Kraadpäevad!$G$4-Kraadpäevad!C6725))&gt;Lähteandmed!$I$45,($G$4-Lähteandmed!$H$45*(Kraadpäevad!$G$4-Kraadpäevad!C6725)),Lähteandmed!$I$45)</f>
        <v/>
      </c>
      <c r="N6725" s="114">
        <f>IFERROR(($G$4-M6725)/($G$4-C6725),Lähteandmed!$H$45)</f>
        <v>0</v>
      </c>
      <c r="O6725" s="276">
        <f t="shared" si="211"/>
        <v>10.3</v>
      </c>
      <c r="P6725" s="276">
        <f>IF(O6725&lt;($G$6-1),Lähteandmed!$E$45*1.2*1.005*(($G$6-1)-O6725),0)</f>
        <v>11.742146639999998</v>
      </c>
    </row>
    <row r="6726" spans="2:16">
      <c r="B6726" s="113">
        <v>6722</v>
      </c>
      <c r="C6726" s="113">
        <v>10.1</v>
      </c>
      <c r="D6726" s="276" t="str">
        <f t="shared" si="210"/>
        <v>0</v>
      </c>
      <c r="L6726" s="114">
        <f>IF(C6726&lt;$G$6,Lähteandmed!$E$45*1.2*1.005*($G$6-O6726),0)</f>
        <v>13.845217679999999</v>
      </c>
      <c r="M6726" s="276" t="str">
        <f>IF(($G$4-Lähteandmed!$H$45*(Kraadpäevad!$G$4-Kraadpäevad!C6726))&gt;Lähteandmed!$I$45,($G$4-Lähteandmed!$H$45*(Kraadpäevad!$G$4-Kraadpäevad!C6726)),Lähteandmed!$I$45)</f>
        <v/>
      </c>
      <c r="N6726" s="114">
        <f>IFERROR(($G$4-M6726)/($G$4-C6726),Lähteandmed!$H$45)</f>
        <v>0</v>
      </c>
      <c r="O6726" s="276">
        <f t="shared" si="211"/>
        <v>10.1</v>
      </c>
      <c r="P6726" s="276">
        <f>IF(O6726&lt;($G$6-1),Lähteandmed!$E$45*1.2*1.005*(($G$6-1)-O6726),0)</f>
        <v>12.092658479999999</v>
      </c>
    </row>
    <row r="6727" spans="2:16">
      <c r="B6727" s="113">
        <v>6723</v>
      </c>
      <c r="C6727" s="113">
        <v>10</v>
      </c>
      <c r="D6727" s="276" t="str">
        <f t="shared" si="210"/>
        <v>0</v>
      </c>
      <c r="L6727" s="114">
        <f>IF(C6727&lt;$G$6,Lähteandmed!$E$45*1.2*1.005*($G$6-O6727),0)</f>
        <v>14.020473599999999</v>
      </c>
      <c r="M6727" s="276" t="str">
        <f>IF(($G$4-Lähteandmed!$H$45*(Kraadpäevad!$G$4-Kraadpäevad!C6727))&gt;Lähteandmed!$I$45,($G$4-Lähteandmed!$H$45*(Kraadpäevad!$G$4-Kraadpäevad!C6727)),Lähteandmed!$I$45)</f>
        <v/>
      </c>
      <c r="N6727" s="114">
        <f>IFERROR(($G$4-M6727)/($G$4-C6727),Lähteandmed!$H$45)</f>
        <v>0</v>
      </c>
      <c r="O6727" s="276">
        <f t="shared" si="211"/>
        <v>10</v>
      </c>
      <c r="P6727" s="276">
        <f>IF(O6727&lt;($G$6-1),Lähteandmed!$E$45*1.2*1.005*(($G$6-1)-O6727),0)</f>
        <v>12.267914399999999</v>
      </c>
    </row>
    <row r="6728" spans="2:16">
      <c r="B6728" s="113">
        <v>6724</v>
      </c>
      <c r="C6728" s="113">
        <v>9.9</v>
      </c>
      <c r="D6728" s="276">
        <f t="shared" si="210"/>
        <v>8.8797495865579279E-2</v>
      </c>
      <c r="L6728" s="114">
        <f>IF(C6728&lt;$G$6,Lähteandmed!$E$45*1.2*1.005*($G$6-O6728),0)</f>
        <v>14.195729519999999</v>
      </c>
      <c r="M6728" s="276" t="str">
        <f>IF(($G$4-Lähteandmed!$H$45*(Kraadpäevad!$G$4-Kraadpäevad!C6728))&gt;Lähteandmed!$I$45,($G$4-Lähteandmed!$H$45*(Kraadpäevad!$G$4-Kraadpäevad!C6728)),Lähteandmed!$I$45)</f>
        <v/>
      </c>
      <c r="N6728" s="114">
        <f>IFERROR(($G$4-M6728)/($G$4-C6728),Lähteandmed!$H$45)</f>
        <v>0</v>
      </c>
      <c r="O6728" s="276">
        <f t="shared" si="211"/>
        <v>9.9</v>
      </c>
      <c r="P6728" s="276">
        <f>IF(O6728&lt;($G$6-1),Lähteandmed!$E$45*1.2*1.005*(($G$6-1)-O6728),0)</f>
        <v>12.443170319999998</v>
      </c>
    </row>
    <row r="6729" spans="2:16">
      <c r="B6729" s="113">
        <v>6725</v>
      </c>
      <c r="C6729" s="113">
        <v>9.9</v>
      </c>
      <c r="D6729" s="276">
        <f t="shared" si="210"/>
        <v>8.8797495865579279E-2</v>
      </c>
      <c r="L6729" s="114">
        <f>IF(C6729&lt;$G$6,Lähteandmed!$E$45*1.2*1.005*($G$6-O6729),0)</f>
        <v>14.195729519999999</v>
      </c>
      <c r="M6729" s="276" t="str">
        <f>IF(($G$4-Lähteandmed!$H$45*(Kraadpäevad!$G$4-Kraadpäevad!C6729))&gt;Lähteandmed!$I$45,($G$4-Lähteandmed!$H$45*(Kraadpäevad!$G$4-Kraadpäevad!C6729)),Lähteandmed!$I$45)</f>
        <v/>
      </c>
      <c r="N6729" s="114">
        <f>IFERROR(($G$4-M6729)/($G$4-C6729),Lähteandmed!$H$45)</f>
        <v>0</v>
      </c>
      <c r="O6729" s="276">
        <f t="shared" si="211"/>
        <v>9.9</v>
      </c>
      <c r="P6729" s="276">
        <f>IF(O6729&lt;($G$6-1),Lähteandmed!$E$45*1.2*1.005*(($G$6-1)-O6729),0)</f>
        <v>12.443170319999998</v>
      </c>
    </row>
    <row r="6730" spans="2:16">
      <c r="B6730" s="113">
        <v>6726</v>
      </c>
      <c r="C6730" s="113">
        <v>9.8000000000000007</v>
      </c>
      <c r="D6730" s="276">
        <f t="shared" si="210"/>
        <v>0.18879749586557892</v>
      </c>
      <c r="L6730" s="114">
        <f>IF(C6730&lt;$G$6,Lähteandmed!$E$45*1.2*1.005*($G$6-O6730),0)</f>
        <v>14.370985439999998</v>
      </c>
      <c r="M6730" s="276" t="str">
        <f>IF(($G$4-Lähteandmed!$H$45*(Kraadpäevad!$G$4-Kraadpäevad!C6730))&gt;Lähteandmed!$I$45,($G$4-Lähteandmed!$H$45*(Kraadpäevad!$G$4-Kraadpäevad!C6730)),Lähteandmed!$I$45)</f>
        <v/>
      </c>
      <c r="N6730" s="114">
        <f>IFERROR(($G$4-M6730)/($G$4-C6730),Lähteandmed!$H$45)</f>
        <v>0</v>
      </c>
      <c r="O6730" s="276">
        <f t="shared" si="211"/>
        <v>9.8000000000000007</v>
      </c>
      <c r="P6730" s="276">
        <f>IF(O6730&lt;($G$6-1),Lähteandmed!$E$45*1.2*1.005*(($G$6-1)-O6730),0)</f>
        <v>12.618426239999998</v>
      </c>
    </row>
    <row r="6731" spans="2:16">
      <c r="B6731" s="113">
        <v>6727</v>
      </c>
      <c r="C6731" s="113">
        <v>9.6</v>
      </c>
      <c r="D6731" s="276">
        <f t="shared" si="210"/>
        <v>0.38879749586557999</v>
      </c>
      <c r="L6731" s="114">
        <f>IF(C6731&lt;$G$6,Lähteandmed!$E$45*1.2*1.005*($G$6-O6731),0)</f>
        <v>14.721497279999999</v>
      </c>
      <c r="M6731" s="276" t="str">
        <f>IF(($G$4-Lähteandmed!$H$45*(Kraadpäevad!$G$4-Kraadpäevad!C6731))&gt;Lähteandmed!$I$45,($G$4-Lähteandmed!$H$45*(Kraadpäevad!$G$4-Kraadpäevad!C6731)),Lähteandmed!$I$45)</f>
        <v/>
      </c>
      <c r="N6731" s="114">
        <f>IFERROR(($G$4-M6731)/($G$4-C6731),Lähteandmed!$H$45)</f>
        <v>0</v>
      </c>
      <c r="O6731" s="276">
        <f t="shared" si="211"/>
        <v>9.6</v>
      </c>
      <c r="P6731" s="276">
        <f>IF(O6731&lt;($G$6-1),Lähteandmed!$E$45*1.2*1.005*(($G$6-1)-O6731),0)</f>
        <v>12.968938079999999</v>
      </c>
    </row>
    <row r="6732" spans="2:16">
      <c r="B6732" s="113">
        <v>6728</v>
      </c>
      <c r="C6732" s="113">
        <v>9.4</v>
      </c>
      <c r="D6732" s="276">
        <f t="shared" si="210"/>
        <v>0.58879749586557928</v>
      </c>
      <c r="L6732" s="114">
        <f>IF(C6732&lt;$G$6,Lähteandmed!$E$45*1.2*1.005*($G$6-O6732),0)</f>
        <v>15.072009119999999</v>
      </c>
      <c r="M6732" s="276" t="str">
        <f>IF(($G$4-Lähteandmed!$H$45*(Kraadpäevad!$G$4-Kraadpäevad!C6732))&gt;Lähteandmed!$I$45,($G$4-Lähteandmed!$H$45*(Kraadpäevad!$G$4-Kraadpäevad!C6732)),Lähteandmed!$I$45)</f>
        <v/>
      </c>
      <c r="N6732" s="114">
        <f>IFERROR(($G$4-M6732)/($G$4-C6732),Lähteandmed!$H$45)</f>
        <v>0</v>
      </c>
      <c r="O6732" s="276">
        <f t="shared" si="211"/>
        <v>9.4</v>
      </c>
      <c r="P6732" s="276">
        <f>IF(O6732&lt;($G$6-1),Lähteandmed!$E$45*1.2*1.005*(($G$6-1)-O6732),0)</f>
        <v>13.319449919999998</v>
      </c>
    </row>
    <row r="6733" spans="2:16">
      <c r="B6733" s="113">
        <v>6729</v>
      </c>
      <c r="C6733" s="113">
        <v>9.1999999999999993</v>
      </c>
      <c r="D6733" s="276">
        <f t="shared" si="210"/>
        <v>0.78879749586558034</v>
      </c>
      <c r="L6733" s="114">
        <f>IF(C6733&lt;$G$6,Lähteandmed!$E$45*1.2*1.005*($G$6-O6733),0)</f>
        <v>15.42252096</v>
      </c>
      <c r="M6733" s="276" t="str">
        <f>IF(($G$4-Lähteandmed!$H$45*(Kraadpäevad!$G$4-Kraadpäevad!C6733))&gt;Lähteandmed!$I$45,($G$4-Lähteandmed!$H$45*(Kraadpäevad!$G$4-Kraadpäevad!C6733)),Lähteandmed!$I$45)</f>
        <v/>
      </c>
      <c r="N6733" s="114">
        <f>IFERROR(($G$4-M6733)/($G$4-C6733),Lähteandmed!$H$45)</f>
        <v>0</v>
      </c>
      <c r="O6733" s="276">
        <f t="shared" si="211"/>
        <v>9.1999999999999993</v>
      </c>
      <c r="P6733" s="276">
        <f>IF(O6733&lt;($G$6-1),Lähteandmed!$E$45*1.2*1.005*(($G$6-1)-O6733),0)</f>
        <v>13.66996176</v>
      </c>
    </row>
    <row r="6734" spans="2:16">
      <c r="B6734" s="113">
        <v>6730</v>
      </c>
      <c r="C6734" s="113">
        <v>8.5</v>
      </c>
      <c r="D6734" s="276">
        <f t="shared" si="210"/>
        <v>1.4887974958655796</v>
      </c>
      <c r="L6734" s="114">
        <f>IF(C6734&lt;$G$6,Lähteandmed!$E$45*1.2*1.005*($G$6-O6734),0)</f>
        <v>16.649312399999999</v>
      </c>
      <c r="M6734" s="276" t="str">
        <f>IF(($G$4-Lähteandmed!$H$45*(Kraadpäevad!$G$4-Kraadpäevad!C6734))&gt;Lähteandmed!$I$45,($G$4-Lähteandmed!$H$45*(Kraadpäevad!$G$4-Kraadpäevad!C6734)),Lähteandmed!$I$45)</f>
        <v/>
      </c>
      <c r="N6734" s="114">
        <f>IFERROR(($G$4-M6734)/($G$4-C6734),Lähteandmed!$H$45)</f>
        <v>0</v>
      </c>
      <c r="O6734" s="276">
        <f t="shared" si="211"/>
        <v>8.5</v>
      </c>
      <c r="P6734" s="276">
        <f>IF(O6734&lt;($G$6-1),Lähteandmed!$E$45*1.2*1.005*(($G$6-1)-O6734),0)</f>
        <v>14.896753199999999</v>
      </c>
    </row>
    <row r="6735" spans="2:16">
      <c r="B6735" s="113">
        <v>6731</v>
      </c>
      <c r="C6735" s="113">
        <v>7.8</v>
      </c>
      <c r="D6735" s="276">
        <f t="shared" si="210"/>
        <v>2.1887974958655798</v>
      </c>
      <c r="L6735" s="114">
        <f>IF(C6735&lt;$G$6,Lähteandmed!$E$45*1.2*1.005*($G$6-O6735),0)</f>
        <v>17.876103839999999</v>
      </c>
      <c r="M6735" s="276" t="str">
        <f>IF(($G$4-Lähteandmed!$H$45*(Kraadpäevad!$G$4-Kraadpäevad!C6735))&gt;Lähteandmed!$I$45,($G$4-Lähteandmed!$H$45*(Kraadpäevad!$G$4-Kraadpäevad!C6735)),Lähteandmed!$I$45)</f>
        <v/>
      </c>
      <c r="N6735" s="114">
        <f>IFERROR(($G$4-M6735)/($G$4-C6735),Lähteandmed!$H$45)</f>
        <v>0</v>
      </c>
      <c r="O6735" s="276">
        <f t="shared" si="211"/>
        <v>7.8</v>
      </c>
      <c r="P6735" s="276">
        <f>IF(O6735&lt;($G$6-1),Lähteandmed!$E$45*1.2*1.005*(($G$6-1)-O6735),0)</f>
        <v>16.123544639999999</v>
      </c>
    </row>
    <row r="6736" spans="2:16">
      <c r="B6736" s="113">
        <v>6732</v>
      </c>
      <c r="C6736" s="113">
        <v>7.1</v>
      </c>
      <c r="D6736" s="276">
        <f t="shared" si="210"/>
        <v>2.88879749586558</v>
      </c>
      <c r="L6736" s="114">
        <f>IF(C6736&lt;$G$6,Lähteandmed!$E$45*1.2*1.005*($G$6-O6736),0)</f>
        <v>19.102895279999998</v>
      </c>
      <c r="M6736" s="276" t="str">
        <f>IF(($G$4-Lähteandmed!$H$45*(Kraadpäevad!$G$4-Kraadpäevad!C6736))&gt;Lähteandmed!$I$45,($G$4-Lähteandmed!$H$45*(Kraadpäevad!$G$4-Kraadpäevad!C6736)),Lähteandmed!$I$45)</f>
        <v/>
      </c>
      <c r="N6736" s="114">
        <f>IFERROR(($G$4-M6736)/($G$4-C6736),Lähteandmed!$H$45)</f>
        <v>0</v>
      </c>
      <c r="O6736" s="276">
        <f t="shared" si="211"/>
        <v>7.1</v>
      </c>
      <c r="P6736" s="276">
        <f>IF(O6736&lt;($G$6-1),Lähteandmed!$E$45*1.2*1.005*(($G$6-1)-O6736),0)</f>
        <v>17.350336079999998</v>
      </c>
    </row>
    <row r="6737" spans="2:16">
      <c r="B6737" s="113">
        <v>6733</v>
      </c>
      <c r="C6737" s="113">
        <v>7.8</v>
      </c>
      <c r="D6737" s="276">
        <f t="shared" si="210"/>
        <v>2.1887974958655798</v>
      </c>
      <c r="L6737" s="114">
        <f>IF(C6737&lt;$G$6,Lähteandmed!$E$45*1.2*1.005*($G$6-O6737),0)</f>
        <v>17.876103839999999</v>
      </c>
      <c r="M6737" s="276" t="str">
        <f>IF(($G$4-Lähteandmed!$H$45*(Kraadpäevad!$G$4-Kraadpäevad!C6737))&gt;Lähteandmed!$I$45,($G$4-Lähteandmed!$H$45*(Kraadpäevad!$G$4-Kraadpäevad!C6737)),Lähteandmed!$I$45)</f>
        <v/>
      </c>
      <c r="N6737" s="114">
        <f>IFERROR(($G$4-M6737)/($G$4-C6737),Lähteandmed!$H$45)</f>
        <v>0</v>
      </c>
      <c r="O6737" s="276">
        <f t="shared" si="211"/>
        <v>7.8</v>
      </c>
      <c r="P6737" s="276">
        <f>IF(O6737&lt;($G$6-1),Lähteandmed!$E$45*1.2*1.005*(($G$6-1)-O6737),0)</f>
        <v>16.123544639999999</v>
      </c>
    </row>
    <row r="6738" spans="2:16">
      <c r="B6738" s="113">
        <v>6734</v>
      </c>
      <c r="C6738" s="113">
        <v>8.4</v>
      </c>
      <c r="D6738" s="276">
        <f t="shared" si="210"/>
        <v>1.5887974958655793</v>
      </c>
      <c r="L6738" s="114">
        <f>IF(C6738&lt;$G$6,Lähteandmed!$E$45*1.2*1.005*($G$6-O6738),0)</f>
        <v>16.824568319999997</v>
      </c>
      <c r="M6738" s="276" t="str">
        <f>IF(($G$4-Lähteandmed!$H$45*(Kraadpäevad!$G$4-Kraadpäevad!C6738))&gt;Lähteandmed!$I$45,($G$4-Lähteandmed!$H$45*(Kraadpäevad!$G$4-Kraadpäevad!C6738)),Lähteandmed!$I$45)</f>
        <v/>
      </c>
      <c r="N6738" s="114">
        <f>IFERROR(($G$4-M6738)/($G$4-C6738),Lähteandmed!$H$45)</f>
        <v>0</v>
      </c>
      <c r="O6738" s="276">
        <f t="shared" si="211"/>
        <v>8.4</v>
      </c>
      <c r="P6738" s="276">
        <f>IF(O6738&lt;($G$6-1),Lähteandmed!$E$45*1.2*1.005*(($G$6-1)-O6738),0)</f>
        <v>15.072009119999999</v>
      </c>
    </row>
    <row r="6739" spans="2:16">
      <c r="B6739" s="113">
        <v>6735</v>
      </c>
      <c r="C6739" s="113">
        <v>9.1</v>
      </c>
      <c r="D6739" s="276">
        <f t="shared" si="210"/>
        <v>0.88879749586557999</v>
      </c>
      <c r="L6739" s="114">
        <f>IF(C6739&lt;$G$6,Lähteandmed!$E$45*1.2*1.005*($G$6-O6739),0)</f>
        <v>15.59777688</v>
      </c>
      <c r="M6739" s="276" t="str">
        <f>IF(($G$4-Lähteandmed!$H$45*(Kraadpäevad!$G$4-Kraadpäevad!C6739))&gt;Lähteandmed!$I$45,($G$4-Lähteandmed!$H$45*(Kraadpäevad!$G$4-Kraadpäevad!C6739)),Lähteandmed!$I$45)</f>
        <v/>
      </c>
      <c r="N6739" s="114">
        <f>IFERROR(($G$4-M6739)/($G$4-C6739),Lähteandmed!$H$45)</f>
        <v>0</v>
      </c>
      <c r="O6739" s="276">
        <f t="shared" si="211"/>
        <v>9.1</v>
      </c>
      <c r="P6739" s="276">
        <f>IF(O6739&lt;($G$6-1),Lähteandmed!$E$45*1.2*1.005*(($G$6-1)-O6739),0)</f>
        <v>13.845217679999999</v>
      </c>
    </row>
    <row r="6740" spans="2:16">
      <c r="B6740" s="113">
        <v>6736</v>
      </c>
      <c r="C6740" s="113">
        <v>8.6999999999999993</v>
      </c>
      <c r="D6740" s="276">
        <f t="shared" si="210"/>
        <v>1.2887974958655803</v>
      </c>
      <c r="L6740" s="114">
        <f>IF(C6740&lt;$G$6,Lähteandmed!$E$45*1.2*1.005*($G$6-O6740),0)</f>
        <v>16.29880056</v>
      </c>
      <c r="M6740" s="276" t="str">
        <f>IF(($G$4-Lähteandmed!$H$45*(Kraadpäevad!$G$4-Kraadpäevad!C6740))&gt;Lähteandmed!$I$45,($G$4-Lähteandmed!$H$45*(Kraadpäevad!$G$4-Kraadpäevad!C6740)),Lähteandmed!$I$45)</f>
        <v/>
      </c>
      <c r="N6740" s="114">
        <f>IFERROR(($G$4-M6740)/($G$4-C6740),Lähteandmed!$H$45)</f>
        <v>0</v>
      </c>
      <c r="O6740" s="276">
        <f t="shared" si="211"/>
        <v>8.6999999999999993</v>
      </c>
      <c r="P6740" s="276">
        <f>IF(O6740&lt;($G$6-1),Lähteandmed!$E$45*1.2*1.005*(($G$6-1)-O6740),0)</f>
        <v>14.54624136</v>
      </c>
    </row>
    <row r="6741" spans="2:16">
      <c r="B6741" s="113">
        <v>6737</v>
      </c>
      <c r="C6741" s="113">
        <v>8.3000000000000007</v>
      </c>
      <c r="D6741" s="276">
        <f t="shared" si="210"/>
        <v>1.6887974958655789</v>
      </c>
      <c r="L6741" s="114">
        <f>IF(C6741&lt;$G$6,Lähteandmed!$E$45*1.2*1.005*($G$6-O6741),0)</f>
        <v>16.999824239999999</v>
      </c>
      <c r="M6741" s="276" t="str">
        <f>IF(($G$4-Lähteandmed!$H$45*(Kraadpäevad!$G$4-Kraadpäevad!C6741))&gt;Lähteandmed!$I$45,($G$4-Lähteandmed!$H$45*(Kraadpäevad!$G$4-Kraadpäevad!C6741)),Lähteandmed!$I$45)</f>
        <v/>
      </c>
      <c r="N6741" s="114">
        <f>IFERROR(($G$4-M6741)/($G$4-C6741),Lähteandmed!$H$45)</f>
        <v>0</v>
      </c>
      <c r="O6741" s="276">
        <f t="shared" si="211"/>
        <v>8.3000000000000007</v>
      </c>
      <c r="P6741" s="276">
        <f>IF(O6741&lt;($G$6-1),Lähteandmed!$E$45*1.2*1.005*(($G$6-1)-O6741),0)</f>
        <v>15.247265039999998</v>
      </c>
    </row>
    <row r="6742" spans="2:16">
      <c r="B6742" s="113">
        <v>6738</v>
      </c>
      <c r="C6742" s="113">
        <v>7.9</v>
      </c>
      <c r="D6742" s="276">
        <f t="shared" si="210"/>
        <v>2.0887974958655793</v>
      </c>
      <c r="L6742" s="114">
        <f>IF(C6742&lt;$G$6,Lähteandmed!$E$45*1.2*1.005*($G$6-O6742),0)</f>
        <v>17.700847919999998</v>
      </c>
      <c r="M6742" s="276" t="str">
        <f>IF(($G$4-Lähteandmed!$H$45*(Kraadpäevad!$G$4-Kraadpäevad!C6742))&gt;Lähteandmed!$I$45,($G$4-Lähteandmed!$H$45*(Kraadpäevad!$G$4-Kraadpäevad!C6742)),Lähteandmed!$I$45)</f>
        <v/>
      </c>
      <c r="N6742" s="114">
        <f>IFERROR(($G$4-M6742)/($G$4-C6742),Lähteandmed!$H$45)</f>
        <v>0</v>
      </c>
      <c r="O6742" s="276">
        <f t="shared" si="211"/>
        <v>7.9</v>
      </c>
      <c r="P6742" s="276">
        <f>IF(O6742&lt;($G$6-1),Lähteandmed!$E$45*1.2*1.005*(($G$6-1)-O6742),0)</f>
        <v>15.948288719999999</v>
      </c>
    </row>
    <row r="6743" spans="2:16">
      <c r="B6743" s="113">
        <v>6739</v>
      </c>
      <c r="C6743" s="113">
        <v>7.2</v>
      </c>
      <c r="D6743" s="276">
        <f t="shared" si="210"/>
        <v>2.7887974958655795</v>
      </c>
      <c r="L6743" s="114">
        <f>IF(C6743&lt;$G$6,Lähteandmed!$E$45*1.2*1.005*($G$6-O6743),0)</f>
        <v>18.927639360000001</v>
      </c>
      <c r="M6743" s="276" t="str">
        <f>IF(($G$4-Lähteandmed!$H$45*(Kraadpäevad!$G$4-Kraadpäevad!C6743))&gt;Lähteandmed!$I$45,($G$4-Lähteandmed!$H$45*(Kraadpäevad!$G$4-Kraadpäevad!C6743)),Lähteandmed!$I$45)</f>
        <v/>
      </c>
      <c r="N6743" s="114">
        <f>IFERROR(($G$4-M6743)/($G$4-C6743),Lähteandmed!$H$45)</f>
        <v>0</v>
      </c>
      <c r="O6743" s="276">
        <f t="shared" si="211"/>
        <v>7.2</v>
      </c>
      <c r="P6743" s="276">
        <f>IF(O6743&lt;($G$6-1),Lähteandmed!$E$45*1.2*1.005*(($G$6-1)-O6743),0)</f>
        <v>17.17508016</v>
      </c>
    </row>
    <row r="6744" spans="2:16">
      <c r="B6744" s="113">
        <v>6740</v>
      </c>
      <c r="C6744" s="113">
        <v>6.5</v>
      </c>
      <c r="D6744" s="276">
        <f t="shared" si="210"/>
        <v>3.4887974958655796</v>
      </c>
      <c r="L6744" s="114">
        <f>IF(C6744&lt;$G$6,Lähteandmed!$E$45*1.2*1.005*($G$6-O6744),0)</f>
        <v>20.1544308</v>
      </c>
      <c r="M6744" s="276" t="str">
        <f>IF(($G$4-Lähteandmed!$H$45*(Kraadpäevad!$G$4-Kraadpäevad!C6744))&gt;Lähteandmed!$I$45,($G$4-Lähteandmed!$H$45*(Kraadpäevad!$G$4-Kraadpäevad!C6744)),Lähteandmed!$I$45)</f>
        <v/>
      </c>
      <c r="N6744" s="114">
        <f>IFERROR(($G$4-M6744)/($G$4-C6744),Lähteandmed!$H$45)</f>
        <v>0</v>
      </c>
      <c r="O6744" s="276">
        <f t="shared" si="211"/>
        <v>6.5</v>
      </c>
      <c r="P6744" s="276">
        <f>IF(O6744&lt;($G$6-1),Lähteandmed!$E$45*1.2*1.005*(($G$6-1)-O6744),0)</f>
        <v>18.4018716</v>
      </c>
    </row>
    <row r="6745" spans="2:16">
      <c r="B6745" s="113">
        <v>6741</v>
      </c>
      <c r="C6745" s="113">
        <v>5.8</v>
      </c>
      <c r="D6745" s="276">
        <f t="shared" si="210"/>
        <v>4.1887974958655798</v>
      </c>
      <c r="L6745" s="114">
        <f>IF(C6745&lt;$G$6,Lähteandmed!$E$45*1.2*1.005*($G$6-O6745),0)</f>
        <v>21.381222239999996</v>
      </c>
      <c r="M6745" s="276" t="str">
        <f>IF(($G$4-Lähteandmed!$H$45*(Kraadpäevad!$G$4-Kraadpäevad!C6745))&gt;Lähteandmed!$I$45,($G$4-Lähteandmed!$H$45*(Kraadpäevad!$G$4-Kraadpäevad!C6745)),Lähteandmed!$I$45)</f>
        <v/>
      </c>
      <c r="N6745" s="114">
        <f>IFERROR(($G$4-M6745)/($G$4-C6745),Lähteandmed!$H$45)</f>
        <v>0</v>
      </c>
      <c r="O6745" s="276">
        <f t="shared" si="211"/>
        <v>5.8</v>
      </c>
      <c r="P6745" s="276">
        <f>IF(O6745&lt;($G$6-1),Lähteandmed!$E$45*1.2*1.005*(($G$6-1)-O6745),0)</f>
        <v>19.628663039999996</v>
      </c>
    </row>
    <row r="6746" spans="2:16">
      <c r="B6746" s="113">
        <v>6742</v>
      </c>
      <c r="C6746" s="113">
        <v>5.2</v>
      </c>
      <c r="D6746" s="276">
        <f t="shared" si="210"/>
        <v>4.7887974958655795</v>
      </c>
      <c r="L6746" s="114">
        <f>IF(C6746&lt;$G$6,Lähteandmed!$E$45*1.2*1.005*($G$6-O6746),0)</f>
        <v>22.432757760000001</v>
      </c>
      <c r="M6746" s="276" t="str">
        <f>IF(($G$4-Lähteandmed!$H$45*(Kraadpäevad!$G$4-Kraadpäevad!C6746))&gt;Lähteandmed!$I$45,($G$4-Lähteandmed!$H$45*(Kraadpäevad!$G$4-Kraadpäevad!C6746)),Lähteandmed!$I$45)</f>
        <v/>
      </c>
      <c r="N6746" s="114">
        <f>IFERROR(($G$4-M6746)/($G$4-C6746),Lähteandmed!$H$45)</f>
        <v>0</v>
      </c>
      <c r="O6746" s="276">
        <f t="shared" si="211"/>
        <v>5.2</v>
      </c>
      <c r="P6746" s="276">
        <f>IF(O6746&lt;($G$6-1),Lähteandmed!$E$45*1.2*1.005*(($G$6-1)-O6746),0)</f>
        <v>20.680198560000001</v>
      </c>
    </row>
    <row r="6747" spans="2:16">
      <c r="B6747" s="113">
        <v>6743</v>
      </c>
      <c r="C6747" s="113">
        <v>4.7</v>
      </c>
      <c r="D6747" s="276">
        <f t="shared" si="210"/>
        <v>5.2887974958655795</v>
      </c>
      <c r="L6747" s="114">
        <f>IF(C6747&lt;$G$6,Lähteandmed!$E$45*1.2*1.005*($G$6-O6747),0)</f>
        <v>23.309037359999998</v>
      </c>
      <c r="M6747" s="276" t="str">
        <f>IF(($G$4-Lähteandmed!$H$45*(Kraadpäevad!$G$4-Kraadpäevad!C6747))&gt;Lähteandmed!$I$45,($G$4-Lähteandmed!$H$45*(Kraadpäevad!$G$4-Kraadpäevad!C6747)),Lähteandmed!$I$45)</f>
        <v/>
      </c>
      <c r="N6747" s="114">
        <f>IFERROR(($G$4-M6747)/($G$4-C6747),Lähteandmed!$H$45)</f>
        <v>0</v>
      </c>
      <c r="O6747" s="276">
        <f t="shared" si="211"/>
        <v>4.7</v>
      </c>
      <c r="P6747" s="276">
        <f>IF(O6747&lt;($G$6-1),Lähteandmed!$E$45*1.2*1.005*(($G$6-1)-O6747),0)</f>
        <v>21.556478160000001</v>
      </c>
    </row>
    <row r="6748" spans="2:16">
      <c r="B6748" s="113">
        <v>6744</v>
      </c>
      <c r="C6748" s="113">
        <v>4.0999999999999996</v>
      </c>
      <c r="D6748" s="276">
        <f t="shared" si="210"/>
        <v>5.88879749586558</v>
      </c>
      <c r="L6748" s="114">
        <f>IF(C6748&lt;$G$6,Lähteandmed!$E$45*1.2*1.005*($G$6-O6748),0)</f>
        <v>24.360572879999999</v>
      </c>
      <c r="M6748" s="276" t="str">
        <f>IF(($G$4-Lähteandmed!$H$45*(Kraadpäevad!$G$4-Kraadpäevad!C6748))&gt;Lähteandmed!$I$45,($G$4-Lähteandmed!$H$45*(Kraadpäevad!$G$4-Kraadpäevad!C6748)),Lähteandmed!$I$45)</f>
        <v/>
      </c>
      <c r="N6748" s="114">
        <f>IFERROR(($G$4-M6748)/($G$4-C6748),Lähteandmed!$H$45)</f>
        <v>0</v>
      </c>
      <c r="O6748" s="276">
        <f t="shared" si="211"/>
        <v>4.0999999999999996</v>
      </c>
      <c r="P6748" s="276">
        <f>IF(O6748&lt;($G$6-1),Lähteandmed!$E$45*1.2*1.005*(($G$6-1)-O6748),0)</f>
        <v>22.608013679999999</v>
      </c>
    </row>
    <row r="6749" spans="2:16">
      <c r="B6749" s="113">
        <v>6745</v>
      </c>
      <c r="C6749" s="113">
        <v>3.7</v>
      </c>
      <c r="D6749" s="276">
        <f t="shared" si="210"/>
        <v>6.2887974958655795</v>
      </c>
      <c r="L6749" s="114">
        <f>IF(C6749&lt;$G$6,Lähteandmed!$E$45*1.2*1.005*($G$6-O6749),0)</f>
        <v>25.061596559999998</v>
      </c>
      <c r="M6749" s="276" t="str">
        <f>IF(($G$4-Lähteandmed!$H$45*(Kraadpäevad!$G$4-Kraadpäevad!C6749))&gt;Lähteandmed!$I$45,($G$4-Lähteandmed!$H$45*(Kraadpäevad!$G$4-Kraadpäevad!C6749)),Lähteandmed!$I$45)</f>
        <v/>
      </c>
      <c r="N6749" s="114">
        <f>IFERROR(($G$4-M6749)/($G$4-C6749),Lähteandmed!$H$45)</f>
        <v>0</v>
      </c>
      <c r="O6749" s="276">
        <f t="shared" si="211"/>
        <v>3.7</v>
      </c>
      <c r="P6749" s="276">
        <f>IF(O6749&lt;($G$6-1),Lähteandmed!$E$45*1.2*1.005*(($G$6-1)-O6749),0)</f>
        <v>23.309037359999998</v>
      </c>
    </row>
    <row r="6750" spans="2:16">
      <c r="B6750" s="113">
        <v>6746</v>
      </c>
      <c r="C6750" s="113">
        <v>3.2</v>
      </c>
      <c r="D6750" s="276">
        <f t="shared" si="210"/>
        <v>6.7887974958655795</v>
      </c>
      <c r="L6750" s="114">
        <f>IF(C6750&lt;$G$6,Lähteandmed!$E$45*1.2*1.005*($G$6-O6750),0)</f>
        <v>25.937876159999998</v>
      </c>
      <c r="M6750" s="276" t="str">
        <f>IF(($G$4-Lähteandmed!$H$45*(Kraadpäevad!$G$4-Kraadpäevad!C6750))&gt;Lähteandmed!$I$45,($G$4-Lähteandmed!$H$45*(Kraadpäevad!$G$4-Kraadpäevad!C6750)),Lähteandmed!$I$45)</f>
        <v/>
      </c>
      <c r="N6750" s="114">
        <f>IFERROR(($G$4-M6750)/($G$4-C6750),Lähteandmed!$H$45)</f>
        <v>0</v>
      </c>
      <c r="O6750" s="276">
        <f t="shared" si="211"/>
        <v>3.2</v>
      </c>
      <c r="P6750" s="276">
        <f>IF(O6750&lt;($G$6-1),Lähteandmed!$E$45*1.2*1.005*(($G$6-1)-O6750),0)</f>
        <v>24.185316959999998</v>
      </c>
    </row>
    <row r="6751" spans="2:16">
      <c r="B6751" s="113">
        <v>6747</v>
      </c>
      <c r="C6751" s="113">
        <v>2.8</v>
      </c>
      <c r="D6751" s="276">
        <f t="shared" si="210"/>
        <v>7.1887974958655798</v>
      </c>
      <c r="L6751" s="114">
        <f>IF(C6751&lt;$G$6,Lähteandmed!$E$45*1.2*1.005*($G$6-O6751),0)</f>
        <v>26.638899839999997</v>
      </c>
      <c r="M6751" s="276" t="str">
        <f>IF(($G$4-Lähteandmed!$H$45*(Kraadpäevad!$G$4-Kraadpäevad!C6751))&gt;Lähteandmed!$I$45,($G$4-Lähteandmed!$H$45*(Kraadpäevad!$G$4-Kraadpäevad!C6751)),Lähteandmed!$I$45)</f>
        <v/>
      </c>
      <c r="N6751" s="114">
        <f>IFERROR(($G$4-M6751)/($G$4-C6751),Lähteandmed!$H$45)</f>
        <v>0</v>
      </c>
      <c r="O6751" s="276">
        <f t="shared" si="211"/>
        <v>2.8</v>
      </c>
      <c r="P6751" s="276">
        <f>IF(O6751&lt;($G$6-1),Lähteandmed!$E$45*1.2*1.005*(($G$6-1)-O6751),0)</f>
        <v>24.886340639999997</v>
      </c>
    </row>
    <row r="6752" spans="2:16">
      <c r="B6752" s="113">
        <v>6748</v>
      </c>
      <c r="C6752" s="113">
        <v>2.2999999999999998</v>
      </c>
      <c r="D6752" s="276">
        <f t="shared" si="210"/>
        <v>7.6887974958655798</v>
      </c>
      <c r="L6752" s="114">
        <f>IF(C6752&lt;$G$6,Lähteandmed!$E$45*1.2*1.005*($G$6-O6752),0)</f>
        <v>27.515179439999997</v>
      </c>
      <c r="M6752" s="276" t="str">
        <f>IF(($G$4-Lähteandmed!$H$45*(Kraadpäevad!$G$4-Kraadpäevad!C6752))&gt;Lähteandmed!$I$45,($G$4-Lähteandmed!$H$45*(Kraadpäevad!$G$4-Kraadpäevad!C6752)),Lähteandmed!$I$45)</f>
        <v/>
      </c>
      <c r="N6752" s="114">
        <f>IFERROR(($G$4-M6752)/($G$4-C6752),Lähteandmed!$H$45)</f>
        <v>0</v>
      </c>
      <c r="O6752" s="276">
        <f t="shared" si="211"/>
        <v>2.2999999999999998</v>
      </c>
      <c r="P6752" s="276">
        <f>IF(O6752&lt;($G$6-1),Lähteandmed!$E$45*1.2*1.005*(($G$6-1)-O6752),0)</f>
        <v>25.762620239999997</v>
      </c>
    </row>
    <row r="6753" spans="2:16">
      <c r="B6753" s="113">
        <v>6749</v>
      </c>
      <c r="C6753" s="113">
        <v>1.7</v>
      </c>
      <c r="D6753" s="276">
        <f t="shared" si="210"/>
        <v>8.2887974958655803</v>
      </c>
      <c r="L6753" s="114">
        <f>IF(C6753&lt;$G$6,Lähteandmed!$E$45*1.2*1.005*($G$6-O6753),0)</f>
        <v>28.566714959999999</v>
      </c>
      <c r="M6753" s="276" t="str">
        <f>IF(($G$4-Lähteandmed!$H$45*(Kraadpäevad!$G$4-Kraadpäevad!C6753))&gt;Lähteandmed!$I$45,($G$4-Lähteandmed!$H$45*(Kraadpäevad!$G$4-Kraadpäevad!C6753)),Lähteandmed!$I$45)</f>
        <v/>
      </c>
      <c r="N6753" s="114">
        <f>IFERROR(($G$4-M6753)/($G$4-C6753),Lähteandmed!$H$45)</f>
        <v>0</v>
      </c>
      <c r="O6753" s="276">
        <f t="shared" si="211"/>
        <v>1.7</v>
      </c>
      <c r="P6753" s="276">
        <f>IF(O6753&lt;($G$6-1),Lähteandmed!$E$45*1.2*1.005*(($G$6-1)-O6753),0)</f>
        <v>26.814155759999998</v>
      </c>
    </row>
    <row r="6754" spans="2:16">
      <c r="B6754" s="113">
        <v>6750</v>
      </c>
      <c r="C6754" s="113">
        <v>1.2</v>
      </c>
      <c r="D6754" s="276">
        <f t="shared" si="210"/>
        <v>8.7887974958655803</v>
      </c>
      <c r="L6754" s="114">
        <f>IF(C6754&lt;$G$6,Lähteandmed!$E$45*1.2*1.005*($G$6-O6754),0)</f>
        <v>29.442994559999999</v>
      </c>
      <c r="M6754" s="276" t="str">
        <f>IF(($G$4-Lähteandmed!$H$45*(Kraadpäevad!$G$4-Kraadpäevad!C6754))&gt;Lähteandmed!$I$45,($G$4-Lähteandmed!$H$45*(Kraadpäevad!$G$4-Kraadpäevad!C6754)),Lähteandmed!$I$45)</f>
        <v/>
      </c>
      <c r="N6754" s="114">
        <f>IFERROR(($G$4-M6754)/($G$4-C6754),Lähteandmed!$H$45)</f>
        <v>0</v>
      </c>
      <c r="O6754" s="276">
        <f t="shared" si="211"/>
        <v>1.2</v>
      </c>
      <c r="P6754" s="276">
        <f>IF(O6754&lt;($G$6-1),Lähteandmed!$E$45*1.2*1.005*(($G$6-1)-O6754),0)</f>
        <v>27.690435359999999</v>
      </c>
    </row>
    <row r="6755" spans="2:16">
      <c r="B6755" s="113">
        <v>6751</v>
      </c>
      <c r="C6755" s="113">
        <v>1.6</v>
      </c>
      <c r="D6755" s="276">
        <f t="shared" si="210"/>
        <v>8.38879749586558</v>
      </c>
      <c r="L6755" s="114">
        <f>IF(C6755&lt;$G$6,Lähteandmed!$E$45*1.2*1.005*($G$6-O6755),0)</f>
        <v>28.741970879999997</v>
      </c>
      <c r="M6755" s="276" t="str">
        <f>IF(($G$4-Lähteandmed!$H$45*(Kraadpäevad!$G$4-Kraadpäevad!C6755))&gt;Lähteandmed!$I$45,($G$4-Lähteandmed!$H$45*(Kraadpäevad!$G$4-Kraadpäevad!C6755)),Lähteandmed!$I$45)</f>
        <v/>
      </c>
      <c r="N6755" s="114">
        <f>IFERROR(($G$4-M6755)/($G$4-C6755),Lähteandmed!$H$45)</f>
        <v>0</v>
      </c>
      <c r="O6755" s="276">
        <f t="shared" si="211"/>
        <v>1.6</v>
      </c>
      <c r="P6755" s="276">
        <f>IF(O6755&lt;($G$6-1),Lähteandmed!$E$45*1.2*1.005*(($G$6-1)-O6755),0)</f>
        <v>26.98941168</v>
      </c>
    </row>
    <row r="6756" spans="2:16">
      <c r="B6756" s="113">
        <v>6752</v>
      </c>
      <c r="C6756" s="113">
        <v>1.9</v>
      </c>
      <c r="D6756" s="276">
        <f t="shared" si="210"/>
        <v>8.0887974958655793</v>
      </c>
      <c r="L6756" s="114">
        <f>IF(C6756&lt;$G$6,Lähteandmed!$E$45*1.2*1.005*($G$6-O6756),0)</f>
        <v>28.216203119999999</v>
      </c>
      <c r="M6756" s="276" t="str">
        <f>IF(($G$4-Lähteandmed!$H$45*(Kraadpäevad!$G$4-Kraadpäevad!C6756))&gt;Lähteandmed!$I$45,($G$4-Lähteandmed!$H$45*(Kraadpäevad!$G$4-Kraadpäevad!C6756)),Lähteandmed!$I$45)</f>
        <v/>
      </c>
      <c r="N6756" s="114">
        <f>IFERROR(($G$4-M6756)/($G$4-C6756),Lähteandmed!$H$45)</f>
        <v>0</v>
      </c>
      <c r="O6756" s="276">
        <f t="shared" si="211"/>
        <v>1.9</v>
      </c>
      <c r="P6756" s="276">
        <f>IF(O6756&lt;($G$6-1),Lähteandmed!$E$45*1.2*1.005*(($G$6-1)-O6756),0)</f>
        <v>26.463643919999999</v>
      </c>
    </row>
    <row r="6757" spans="2:16">
      <c r="B6757" s="113">
        <v>6753</v>
      </c>
      <c r="C6757" s="113">
        <v>2.2999999999999998</v>
      </c>
      <c r="D6757" s="276">
        <f t="shared" si="210"/>
        <v>7.6887974958655798</v>
      </c>
      <c r="L6757" s="114">
        <f>IF(C6757&lt;$G$6,Lähteandmed!$E$45*1.2*1.005*($G$6-O6757),0)</f>
        <v>27.515179439999997</v>
      </c>
      <c r="M6757" s="276" t="str">
        <f>IF(($G$4-Lähteandmed!$H$45*(Kraadpäevad!$G$4-Kraadpäevad!C6757))&gt;Lähteandmed!$I$45,($G$4-Lähteandmed!$H$45*(Kraadpäevad!$G$4-Kraadpäevad!C6757)),Lähteandmed!$I$45)</f>
        <v/>
      </c>
      <c r="N6757" s="114">
        <f>IFERROR(($G$4-M6757)/($G$4-C6757),Lähteandmed!$H$45)</f>
        <v>0</v>
      </c>
      <c r="O6757" s="276">
        <f t="shared" si="211"/>
        <v>2.2999999999999998</v>
      </c>
      <c r="P6757" s="276">
        <f>IF(O6757&lt;($G$6-1),Lähteandmed!$E$45*1.2*1.005*(($G$6-1)-O6757),0)</f>
        <v>25.762620239999997</v>
      </c>
    </row>
    <row r="6758" spans="2:16">
      <c r="B6758" s="113">
        <v>6754</v>
      </c>
      <c r="C6758" s="113">
        <v>4.0999999999999996</v>
      </c>
      <c r="D6758" s="276">
        <f t="shared" si="210"/>
        <v>5.88879749586558</v>
      </c>
      <c r="L6758" s="114">
        <f>IF(C6758&lt;$G$6,Lähteandmed!$E$45*1.2*1.005*($G$6-O6758),0)</f>
        <v>24.360572879999999</v>
      </c>
      <c r="M6758" s="276" t="str">
        <f>IF(($G$4-Lähteandmed!$H$45*(Kraadpäevad!$G$4-Kraadpäevad!C6758))&gt;Lähteandmed!$I$45,($G$4-Lähteandmed!$H$45*(Kraadpäevad!$G$4-Kraadpäevad!C6758)),Lähteandmed!$I$45)</f>
        <v/>
      </c>
      <c r="N6758" s="114">
        <f>IFERROR(($G$4-M6758)/($G$4-C6758),Lähteandmed!$H$45)</f>
        <v>0</v>
      </c>
      <c r="O6758" s="276">
        <f t="shared" si="211"/>
        <v>4.0999999999999996</v>
      </c>
      <c r="P6758" s="276">
        <f>IF(O6758&lt;($G$6-1),Lähteandmed!$E$45*1.2*1.005*(($G$6-1)-O6758),0)</f>
        <v>22.608013679999999</v>
      </c>
    </row>
    <row r="6759" spans="2:16">
      <c r="B6759" s="113">
        <v>6755</v>
      </c>
      <c r="C6759" s="113">
        <v>6</v>
      </c>
      <c r="D6759" s="276">
        <f t="shared" si="210"/>
        <v>3.9887974958655796</v>
      </c>
      <c r="L6759" s="114">
        <f>IF(C6759&lt;$G$6,Lähteandmed!$E$45*1.2*1.005*($G$6-O6759),0)</f>
        <v>21.030710399999997</v>
      </c>
      <c r="M6759" s="276" t="str">
        <f>IF(($G$4-Lähteandmed!$H$45*(Kraadpäevad!$G$4-Kraadpäevad!C6759))&gt;Lähteandmed!$I$45,($G$4-Lähteandmed!$H$45*(Kraadpäevad!$G$4-Kraadpäevad!C6759)),Lähteandmed!$I$45)</f>
        <v/>
      </c>
      <c r="N6759" s="114">
        <f>IFERROR(($G$4-M6759)/($G$4-C6759),Lähteandmed!$H$45)</f>
        <v>0</v>
      </c>
      <c r="O6759" s="276">
        <f t="shared" si="211"/>
        <v>6</v>
      </c>
      <c r="P6759" s="276">
        <f>IF(O6759&lt;($G$6-1),Lähteandmed!$E$45*1.2*1.005*(($G$6-1)-O6759),0)</f>
        <v>19.2781512</v>
      </c>
    </row>
    <row r="6760" spans="2:16">
      <c r="B6760" s="113">
        <v>6756</v>
      </c>
      <c r="C6760" s="113">
        <v>7.8</v>
      </c>
      <c r="D6760" s="276">
        <f t="shared" si="210"/>
        <v>2.1887974958655798</v>
      </c>
      <c r="L6760" s="114">
        <f>IF(C6760&lt;$G$6,Lähteandmed!$E$45*1.2*1.005*($G$6-O6760),0)</f>
        <v>17.876103839999999</v>
      </c>
      <c r="M6760" s="276" t="str">
        <f>IF(($G$4-Lähteandmed!$H$45*(Kraadpäevad!$G$4-Kraadpäevad!C6760))&gt;Lähteandmed!$I$45,($G$4-Lähteandmed!$H$45*(Kraadpäevad!$G$4-Kraadpäevad!C6760)),Lähteandmed!$I$45)</f>
        <v/>
      </c>
      <c r="N6760" s="114">
        <f>IFERROR(($G$4-M6760)/($G$4-C6760),Lähteandmed!$H$45)</f>
        <v>0</v>
      </c>
      <c r="O6760" s="276">
        <f t="shared" si="211"/>
        <v>7.8</v>
      </c>
      <c r="P6760" s="276">
        <f>IF(O6760&lt;($G$6-1),Lähteandmed!$E$45*1.2*1.005*(($G$6-1)-O6760),0)</f>
        <v>16.123544639999999</v>
      </c>
    </row>
    <row r="6761" spans="2:16">
      <c r="B6761" s="113">
        <v>6757</v>
      </c>
      <c r="C6761" s="113">
        <v>8.1999999999999993</v>
      </c>
      <c r="D6761" s="276">
        <f t="shared" si="210"/>
        <v>1.7887974958655803</v>
      </c>
      <c r="L6761" s="114">
        <f>IF(C6761&lt;$G$6,Lähteandmed!$E$45*1.2*1.005*($G$6-O6761),0)</f>
        <v>17.17508016</v>
      </c>
      <c r="M6761" s="276" t="str">
        <f>IF(($G$4-Lähteandmed!$H$45*(Kraadpäevad!$G$4-Kraadpäevad!C6761))&gt;Lähteandmed!$I$45,($G$4-Lähteandmed!$H$45*(Kraadpäevad!$G$4-Kraadpäevad!C6761)),Lähteandmed!$I$45)</f>
        <v/>
      </c>
      <c r="N6761" s="114">
        <f>IFERROR(($G$4-M6761)/($G$4-C6761),Lähteandmed!$H$45)</f>
        <v>0</v>
      </c>
      <c r="O6761" s="276">
        <f t="shared" si="211"/>
        <v>8.1999999999999993</v>
      </c>
      <c r="P6761" s="276">
        <f>IF(O6761&lt;($G$6-1),Lähteandmed!$E$45*1.2*1.005*(($G$6-1)-O6761),0)</f>
        <v>15.42252096</v>
      </c>
    </row>
    <row r="6762" spans="2:16">
      <c r="B6762" s="113">
        <v>6758</v>
      </c>
      <c r="C6762" s="113">
        <v>8.6</v>
      </c>
      <c r="D6762" s="276">
        <f t="shared" si="210"/>
        <v>1.38879749586558</v>
      </c>
      <c r="L6762" s="114">
        <f>IF(C6762&lt;$G$6,Lähteandmed!$E$45*1.2*1.005*($G$6-O6762),0)</f>
        <v>16.474056479999998</v>
      </c>
      <c r="M6762" s="276" t="str">
        <f>IF(($G$4-Lähteandmed!$H$45*(Kraadpäevad!$G$4-Kraadpäevad!C6762))&gt;Lähteandmed!$I$45,($G$4-Lähteandmed!$H$45*(Kraadpäevad!$G$4-Kraadpäevad!C6762)),Lähteandmed!$I$45)</f>
        <v/>
      </c>
      <c r="N6762" s="114">
        <f>IFERROR(($G$4-M6762)/($G$4-C6762),Lähteandmed!$H$45)</f>
        <v>0</v>
      </c>
      <c r="O6762" s="276">
        <f t="shared" si="211"/>
        <v>8.6</v>
      </c>
      <c r="P6762" s="276">
        <f>IF(O6762&lt;($G$6-1),Lähteandmed!$E$45*1.2*1.005*(($G$6-1)-O6762),0)</f>
        <v>14.721497279999999</v>
      </c>
    </row>
    <row r="6763" spans="2:16">
      <c r="B6763" s="113">
        <v>6759</v>
      </c>
      <c r="C6763" s="113">
        <v>9</v>
      </c>
      <c r="D6763" s="276">
        <f t="shared" si="210"/>
        <v>0.98879749586557963</v>
      </c>
      <c r="L6763" s="114">
        <f>IF(C6763&lt;$G$6,Lähteandmed!$E$45*1.2*1.005*($G$6-O6763),0)</f>
        <v>15.773032799999999</v>
      </c>
      <c r="M6763" s="276" t="str">
        <f>IF(($G$4-Lähteandmed!$H$45*(Kraadpäevad!$G$4-Kraadpäevad!C6763))&gt;Lähteandmed!$I$45,($G$4-Lähteandmed!$H$45*(Kraadpäevad!$G$4-Kraadpäevad!C6763)),Lähteandmed!$I$45)</f>
        <v/>
      </c>
      <c r="N6763" s="114">
        <f>IFERROR(($G$4-M6763)/($G$4-C6763),Lähteandmed!$H$45)</f>
        <v>0</v>
      </c>
      <c r="O6763" s="276">
        <f t="shared" si="211"/>
        <v>9</v>
      </c>
      <c r="P6763" s="276">
        <f>IF(O6763&lt;($G$6-1),Lähteandmed!$E$45*1.2*1.005*(($G$6-1)-O6763),0)</f>
        <v>14.020473599999999</v>
      </c>
    </row>
    <row r="6764" spans="2:16">
      <c r="B6764" s="113">
        <v>6760</v>
      </c>
      <c r="C6764" s="113">
        <v>8.9</v>
      </c>
      <c r="D6764" s="276">
        <f t="shared" si="210"/>
        <v>1.0887974958655793</v>
      </c>
      <c r="L6764" s="114">
        <f>IF(C6764&lt;$G$6,Lähteandmed!$E$45*1.2*1.005*($G$6-O6764),0)</f>
        <v>15.948288719999999</v>
      </c>
      <c r="M6764" s="276" t="str">
        <f>IF(($G$4-Lähteandmed!$H$45*(Kraadpäevad!$G$4-Kraadpäevad!C6764))&gt;Lähteandmed!$I$45,($G$4-Lähteandmed!$H$45*(Kraadpäevad!$G$4-Kraadpäevad!C6764)),Lähteandmed!$I$45)</f>
        <v/>
      </c>
      <c r="N6764" s="114">
        <f>IFERROR(($G$4-M6764)/($G$4-C6764),Lähteandmed!$H$45)</f>
        <v>0</v>
      </c>
      <c r="O6764" s="276">
        <f t="shared" si="211"/>
        <v>8.9</v>
      </c>
      <c r="P6764" s="276">
        <f>IF(O6764&lt;($G$6-1),Lähteandmed!$E$45*1.2*1.005*(($G$6-1)-O6764),0)</f>
        <v>14.195729519999999</v>
      </c>
    </row>
    <row r="6765" spans="2:16">
      <c r="B6765" s="113">
        <v>6761</v>
      </c>
      <c r="C6765" s="113">
        <v>8.9</v>
      </c>
      <c r="D6765" s="276">
        <f t="shared" si="210"/>
        <v>1.0887974958655793</v>
      </c>
      <c r="L6765" s="114">
        <f>IF(C6765&lt;$G$6,Lähteandmed!$E$45*1.2*1.005*($G$6-O6765),0)</f>
        <v>15.948288719999999</v>
      </c>
      <c r="M6765" s="276" t="str">
        <f>IF(($G$4-Lähteandmed!$H$45*(Kraadpäevad!$G$4-Kraadpäevad!C6765))&gt;Lähteandmed!$I$45,($G$4-Lähteandmed!$H$45*(Kraadpäevad!$G$4-Kraadpäevad!C6765)),Lähteandmed!$I$45)</f>
        <v/>
      </c>
      <c r="N6765" s="114">
        <f>IFERROR(($G$4-M6765)/($G$4-C6765),Lähteandmed!$H$45)</f>
        <v>0</v>
      </c>
      <c r="O6765" s="276">
        <f t="shared" si="211"/>
        <v>8.9</v>
      </c>
      <c r="P6765" s="276">
        <f>IF(O6765&lt;($G$6-1),Lähteandmed!$E$45*1.2*1.005*(($G$6-1)-O6765),0)</f>
        <v>14.195729519999999</v>
      </c>
    </row>
    <row r="6766" spans="2:16">
      <c r="B6766" s="113">
        <v>6762</v>
      </c>
      <c r="C6766" s="113">
        <v>8.8000000000000007</v>
      </c>
      <c r="D6766" s="276">
        <f t="shared" si="210"/>
        <v>1.1887974958655789</v>
      </c>
      <c r="L6766" s="114">
        <f>IF(C6766&lt;$G$6,Lähteandmed!$E$45*1.2*1.005*($G$6-O6766),0)</f>
        <v>16.123544639999999</v>
      </c>
      <c r="M6766" s="276" t="str">
        <f>IF(($G$4-Lähteandmed!$H$45*(Kraadpäevad!$G$4-Kraadpäevad!C6766))&gt;Lähteandmed!$I$45,($G$4-Lähteandmed!$H$45*(Kraadpäevad!$G$4-Kraadpäevad!C6766)),Lähteandmed!$I$45)</f>
        <v/>
      </c>
      <c r="N6766" s="114">
        <f>IFERROR(($G$4-M6766)/($G$4-C6766),Lähteandmed!$H$45)</f>
        <v>0</v>
      </c>
      <c r="O6766" s="276">
        <f t="shared" si="211"/>
        <v>8.8000000000000007</v>
      </c>
      <c r="P6766" s="276">
        <f>IF(O6766&lt;($G$6-1),Lähteandmed!$E$45*1.2*1.005*(($G$6-1)-O6766),0)</f>
        <v>14.370985439999998</v>
      </c>
    </row>
    <row r="6767" spans="2:16">
      <c r="B6767" s="113">
        <v>6763</v>
      </c>
      <c r="C6767" s="113">
        <v>9.1</v>
      </c>
      <c r="D6767" s="276">
        <f t="shared" si="210"/>
        <v>0.88879749586557999</v>
      </c>
      <c r="L6767" s="114">
        <f>IF(C6767&lt;$G$6,Lähteandmed!$E$45*1.2*1.005*($G$6-O6767),0)</f>
        <v>15.59777688</v>
      </c>
      <c r="M6767" s="276" t="str">
        <f>IF(($G$4-Lähteandmed!$H$45*(Kraadpäevad!$G$4-Kraadpäevad!C6767))&gt;Lähteandmed!$I$45,($G$4-Lähteandmed!$H$45*(Kraadpäevad!$G$4-Kraadpäevad!C6767)),Lähteandmed!$I$45)</f>
        <v/>
      </c>
      <c r="N6767" s="114">
        <f>IFERROR(($G$4-M6767)/($G$4-C6767),Lähteandmed!$H$45)</f>
        <v>0</v>
      </c>
      <c r="O6767" s="276">
        <f t="shared" si="211"/>
        <v>9.1</v>
      </c>
      <c r="P6767" s="276">
        <f>IF(O6767&lt;($G$6-1),Lähteandmed!$E$45*1.2*1.005*(($G$6-1)-O6767),0)</f>
        <v>13.845217679999999</v>
      </c>
    </row>
    <row r="6768" spans="2:16">
      <c r="B6768" s="113">
        <v>6764</v>
      </c>
      <c r="C6768" s="113">
        <v>9.3000000000000007</v>
      </c>
      <c r="D6768" s="276">
        <f t="shared" si="210"/>
        <v>0.68879749586557892</v>
      </c>
      <c r="L6768" s="114">
        <f>IF(C6768&lt;$G$6,Lähteandmed!$E$45*1.2*1.005*($G$6-O6768),0)</f>
        <v>15.247265039999998</v>
      </c>
      <c r="M6768" s="276" t="str">
        <f>IF(($G$4-Lähteandmed!$H$45*(Kraadpäevad!$G$4-Kraadpäevad!C6768))&gt;Lähteandmed!$I$45,($G$4-Lähteandmed!$H$45*(Kraadpäevad!$G$4-Kraadpäevad!C6768)),Lähteandmed!$I$45)</f>
        <v/>
      </c>
      <c r="N6768" s="114">
        <f>IFERROR(($G$4-M6768)/($G$4-C6768),Lähteandmed!$H$45)</f>
        <v>0</v>
      </c>
      <c r="O6768" s="276">
        <f t="shared" si="211"/>
        <v>9.3000000000000007</v>
      </c>
      <c r="P6768" s="276">
        <f>IF(O6768&lt;($G$6-1),Lähteandmed!$E$45*1.2*1.005*(($G$6-1)-O6768),0)</f>
        <v>13.494705839999998</v>
      </c>
    </row>
    <row r="6769" spans="2:16">
      <c r="B6769" s="113">
        <v>6765</v>
      </c>
      <c r="C6769" s="113">
        <v>9.6</v>
      </c>
      <c r="D6769" s="276">
        <f t="shared" si="210"/>
        <v>0.38879749586557999</v>
      </c>
      <c r="L6769" s="114">
        <f>IF(C6769&lt;$G$6,Lähteandmed!$E$45*1.2*1.005*($G$6-O6769),0)</f>
        <v>14.721497279999999</v>
      </c>
      <c r="M6769" s="276" t="str">
        <f>IF(($G$4-Lähteandmed!$H$45*(Kraadpäevad!$G$4-Kraadpäevad!C6769))&gt;Lähteandmed!$I$45,($G$4-Lähteandmed!$H$45*(Kraadpäevad!$G$4-Kraadpäevad!C6769)),Lähteandmed!$I$45)</f>
        <v/>
      </c>
      <c r="N6769" s="114">
        <f>IFERROR(($G$4-M6769)/($G$4-C6769),Lähteandmed!$H$45)</f>
        <v>0</v>
      </c>
      <c r="O6769" s="276">
        <f t="shared" si="211"/>
        <v>9.6</v>
      </c>
      <c r="P6769" s="276">
        <f>IF(O6769&lt;($G$6-1),Lähteandmed!$E$45*1.2*1.005*(($G$6-1)-O6769),0)</f>
        <v>12.968938079999999</v>
      </c>
    </row>
    <row r="6770" spans="2:16">
      <c r="B6770" s="113">
        <v>6766</v>
      </c>
      <c r="C6770" s="113">
        <v>9.6999999999999993</v>
      </c>
      <c r="D6770" s="276">
        <f t="shared" si="210"/>
        <v>0.28879749586558034</v>
      </c>
      <c r="L6770" s="114">
        <f>IF(C6770&lt;$G$6,Lähteandmed!$E$45*1.2*1.005*($G$6-O6770),0)</f>
        <v>14.54624136</v>
      </c>
      <c r="M6770" s="276" t="str">
        <f>IF(($G$4-Lähteandmed!$H$45*(Kraadpäevad!$G$4-Kraadpäevad!C6770))&gt;Lähteandmed!$I$45,($G$4-Lähteandmed!$H$45*(Kraadpäevad!$G$4-Kraadpäevad!C6770)),Lähteandmed!$I$45)</f>
        <v/>
      </c>
      <c r="N6770" s="114">
        <f>IFERROR(($G$4-M6770)/($G$4-C6770),Lähteandmed!$H$45)</f>
        <v>0</v>
      </c>
      <c r="O6770" s="276">
        <f t="shared" si="211"/>
        <v>9.6999999999999993</v>
      </c>
      <c r="P6770" s="276">
        <f>IF(O6770&lt;($G$6-1),Lähteandmed!$E$45*1.2*1.005*(($G$6-1)-O6770),0)</f>
        <v>12.793682159999999</v>
      </c>
    </row>
    <row r="6771" spans="2:16">
      <c r="B6771" s="113">
        <v>6767</v>
      </c>
      <c r="C6771" s="113">
        <v>9.9</v>
      </c>
      <c r="D6771" s="276">
        <f t="shared" si="210"/>
        <v>8.8797495865579279E-2</v>
      </c>
      <c r="L6771" s="114">
        <f>IF(C6771&lt;$G$6,Lähteandmed!$E$45*1.2*1.005*($G$6-O6771),0)</f>
        <v>14.195729519999999</v>
      </c>
      <c r="M6771" s="276" t="str">
        <f>IF(($G$4-Lähteandmed!$H$45*(Kraadpäevad!$G$4-Kraadpäevad!C6771))&gt;Lähteandmed!$I$45,($G$4-Lähteandmed!$H$45*(Kraadpäevad!$G$4-Kraadpäevad!C6771)),Lähteandmed!$I$45)</f>
        <v/>
      </c>
      <c r="N6771" s="114">
        <f>IFERROR(($G$4-M6771)/($G$4-C6771),Lähteandmed!$H$45)</f>
        <v>0</v>
      </c>
      <c r="O6771" s="276">
        <f t="shared" si="211"/>
        <v>9.9</v>
      </c>
      <c r="P6771" s="276">
        <f>IF(O6771&lt;($G$6-1),Lähteandmed!$E$45*1.2*1.005*(($G$6-1)-O6771),0)</f>
        <v>12.443170319999998</v>
      </c>
    </row>
    <row r="6772" spans="2:16">
      <c r="B6772" s="113">
        <v>6768</v>
      </c>
      <c r="C6772" s="113">
        <v>10</v>
      </c>
      <c r="D6772" s="276" t="str">
        <f t="shared" si="210"/>
        <v>0</v>
      </c>
      <c r="L6772" s="114">
        <f>IF(C6772&lt;$G$6,Lähteandmed!$E$45*1.2*1.005*($G$6-O6772),0)</f>
        <v>14.020473599999999</v>
      </c>
      <c r="M6772" s="276" t="str">
        <f>IF(($G$4-Lähteandmed!$H$45*(Kraadpäevad!$G$4-Kraadpäevad!C6772))&gt;Lähteandmed!$I$45,($G$4-Lähteandmed!$H$45*(Kraadpäevad!$G$4-Kraadpäevad!C6772)),Lähteandmed!$I$45)</f>
        <v/>
      </c>
      <c r="N6772" s="114">
        <f>IFERROR(($G$4-M6772)/($G$4-C6772),Lähteandmed!$H$45)</f>
        <v>0</v>
      </c>
      <c r="O6772" s="276">
        <f t="shared" si="211"/>
        <v>10</v>
      </c>
      <c r="P6772" s="276">
        <f>IF(O6772&lt;($G$6-1),Lähteandmed!$E$45*1.2*1.005*(($G$6-1)-O6772),0)</f>
        <v>12.267914399999999</v>
      </c>
    </row>
    <row r="6773" spans="2:16">
      <c r="B6773" s="113">
        <v>6769</v>
      </c>
      <c r="C6773" s="113">
        <v>10.1</v>
      </c>
      <c r="D6773" s="276" t="str">
        <f t="shared" si="210"/>
        <v>0</v>
      </c>
      <c r="L6773" s="114">
        <f>IF(C6773&lt;$G$6,Lähteandmed!$E$45*1.2*1.005*($G$6-O6773),0)</f>
        <v>13.845217679999999</v>
      </c>
      <c r="M6773" s="276" t="str">
        <f>IF(($G$4-Lähteandmed!$H$45*(Kraadpäevad!$G$4-Kraadpäevad!C6773))&gt;Lähteandmed!$I$45,($G$4-Lähteandmed!$H$45*(Kraadpäevad!$G$4-Kraadpäevad!C6773)),Lähteandmed!$I$45)</f>
        <v/>
      </c>
      <c r="N6773" s="114">
        <f>IFERROR(($G$4-M6773)/($G$4-C6773),Lähteandmed!$H$45)</f>
        <v>0</v>
      </c>
      <c r="O6773" s="276">
        <f t="shared" si="211"/>
        <v>10.1</v>
      </c>
      <c r="P6773" s="276">
        <f>IF(O6773&lt;($G$6-1),Lähteandmed!$E$45*1.2*1.005*(($G$6-1)-O6773),0)</f>
        <v>12.092658479999999</v>
      </c>
    </row>
    <row r="6774" spans="2:16">
      <c r="B6774" s="113">
        <v>6770</v>
      </c>
      <c r="C6774" s="113">
        <v>10.3</v>
      </c>
      <c r="D6774" s="276" t="str">
        <f t="shared" si="210"/>
        <v>0</v>
      </c>
      <c r="L6774" s="114">
        <f>IF(C6774&lt;$G$6,Lähteandmed!$E$45*1.2*1.005*($G$6-O6774),0)</f>
        <v>13.494705839999998</v>
      </c>
      <c r="M6774" s="276" t="str">
        <f>IF(($G$4-Lähteandmed!$H$45*(Kraadpäevad!$G$4-Kraadpäevad!C6774))&gt;Lähteandmed!$I$45,($G$4-Lähteandmed!$H$45*(Kraadpäevad!$G$4-Kraadpäevad!C6774)),Lähteandmed!$I$45)</f>
        <v/>
      </c>
      <c r="N6774" s="114">
        <f>IFERROR(($G$4-M6774)/($G$4-C6774),Lähteandmed!$H$45)</f>
        <v>0</v>
      </c>
      <c r="O6774" s="276">
        <f t="shared" si="211"/>
        <v>10.3</v>
      </c>
      <c r="P6774" s="276">
        <f>IF(O6774&lt;($G$6-1),Lähteandmed!$E$45*1.2*1.005*(($G$6-1)-O6774),0)</f>
        <v>11.742146639999998</v>
      </c>
    </row>
    <row r="6775" spans="2:16">
      <c r="B6775" s="113">
        <v>6771</v>
      </c>
      <c r="C6775" s="113">
        <v>10.4</v>
      </c>
      <c r="D6775" s="276" t="str">
        <f t="shared" si="210"/>
        <v>0</v>
      </c>
      <c r="L6775" s="114">
        <f>IF(C6775&lt;$G$6,Lähteandmed!$E$45*1.2*1.005*($G$6-O6775),0)</f>
        <v>13.319449919999998</v>
      </c>
      <c r="M6775" s="276" t="str">
        <f>IF(($G$4-Lähteandmed!$H$45*(Kraadpäevad!$G$4-Kraadpäevad!C6775))&gt;Lähteandmed!$I$45,($G$4-Lähteandmed!$H$45*(Kraadpäevad!$G$4-Kraadpäevad!C6775)),Lähteandmed!$I$45)</f>
        <v/>
      </c>
      <c r="N6775" s="114">
        <f>IFERROR(($G$4-M6775)/($G$4-C6775),Lähteandmed!$H$45)</f>
        <v>0</v>
      </c>
      <c r="O6775" s="276">
        <f t="shared" si="211"/>
        <v>10.4</v>
      </c>
      <c r="P6775" s="276">
        <f>IF(O6775&lt;($G$6-1),Lähteandmed!$E$45*1.2*1.005*(($G$6-1)-O6775),0)</f>
        <v>11.566890719999998</v>
      </c>
    </row>
    <row r="6776" spans="2:16">
      <c r="B6776" s="113">
        <v>6772</v>
      </c>
      <c r="C6776" s="113">
        <v>10.5</v>
      </c>
      <c r="D6776" s="276" t="str">
        <f t="shared" si="210"/>
        <v>0</v>
      </c>
      <c r="L6776" s="114">
        <f>IF(C6776&lt;$G$6,Lähteandmed!$E$45*1.2*1.005*($G$6-O6776),0)</f>
        <v>13.144193999999999</v>
      </c>
      <c r="M6776" s="276" t="str">
        <f>IF(($G$4-Lähteandmed!$H$45*(Kraadpäevad!$G$4-Kraadpäevad!C6776))&gt;Lähteandmed!$I$45,($G$4-Lähteandmed!$H$45*(Kraadpäevad!$G$4-Kraadpäevad!C6776)),Lähteandmed!$I$45)</f>
        <v/>
      </c>
      <c r="N6776" s="114">
        <f>IFERROR(($G$4-M6776)/($G$4-C6776),Lähteandmed!$H$45)</f>
        <v>0</v>
      </c>
      <c r="O6776" s="276">
        <f t="shared" si="211"/>
        <v>10.5</v>
      </c>
      <c r="P6776" s="276">
        <f>IF(O6776&lt;($G$6-1),Lähteandmed!$E$45*1.2*1.005*(($G$6-1)-O6776),0)</f>
        <v>11.391634799999999</v>
      </c>
    </row>
    <row r="6777" spans="2:16">
      <c r="B6777" s="113">
        <v>6773</v>
      </c>
      <c r="C6777" s="113">
        <v>10.5</v>
      </c>
      <c r="D6777" s="276" t="str">
        <f t="shared" si="210"/>
        <v>0</v>
      </c>
      <c r="L6777" s="114">
        <f>IF(C6777&lt;$G$6,Lähteandmed!$E$45*1.2*1.005*($G$6-O6777),0)</f>
        <v>13.144193999999999</v>
      </c>
      <c r="M6777" s="276" t="str">
        <f>IF(($G$4-Lähteandmed!$H$45*(Kraadpäevad!$G$4-Kraadpäevad!C6777))&gt;Lähteandmed!$I$45,($G$4-Lähteandmed!$H$45*(Kraadpäevad!$G$4-Kraadpäevad!C6777)),Lähteandmed!$I$45)</f>
        <v/>
      </c>
      <c r="N6777" s="114">
        <f>IFERROR(($G$4-M6777)/($G$4-C6777),Lähteandmed!$H$45)</f>
        <v>0</v>
      </c>
      <c r="O6777" s="276">
        <f t="shared" si="211"/>
        <v>10.5</v>
      </c>
      <c r="P6777" s="276">
        <f>IF(O6777&lt;($G$6-1),Lähteandmed!$E$45*1.2*1.005*(($G$6-1)-O6777),0)</f>
        <v>11.391634799999999</v>
      </c>
    </row>
    <row r="6778" spans="2:16">
      <c r="B6778" s="113">
        <v>6774</v>
      </c>
      <c r="C6778" s="113">
        <v>10.6</v>
      </c>
      <c r="D6778" s="276" t="str">
        <f t="shared" si="210"/>
        <v>0</v>
      </c>
      <c r="L6778" s="114">
        <f>IF(C6778&lt;$G$6,Lähteandmed!$E$45*1.2*1.005*($G$6-O6778),0)</f>
        <v>12.968938079999999</v>
      </c>
      <c r="M6778" s="276" t="str">
        <f>IF(($G$4-Lähteandmed!$H$45*(Kraadpäevad!$G$4-Kraadpäevad!C6778))&gt;Lähteandmed!$I$45,($G$4-Lähteandmed!$H$45*(Kraadpäevad!$G$4-Kraadpäevad!C6778)),Lähteandmed!$I$45)</f>
        <v/>
      </c>
      <c r="N6778" s="114">
        <f>IFERROR(($G$4-M6778)/($G$4-C6778),Lähteandmed!$H$45)</f>
        <v>0</v>
      </c>
      <c r="O6778" s="276">
        <f t="shared" si="211"/>
        <v>10.6</v>
      </c>
      <c r="P6778" s="276">
        <f>IF(O6778&lt;($G$6-1),Lähteandmed!$E$45*1.2*1.005*(($G$6-1)-O6778),0)</f>
        <v>11.216378880000001</v>
      </c>
    </row>
    <row r="6779" spans="2:16">
      <c r="B6779" s="113">
        <v>6775</v>
      </c>
      <c r="C6779" s="113">
        <v>10.6</v>
      </c>
      <c r="D6779" s="276" t="str">
        <f t="shared" si="210"/>
        <v>0</v>
      </c>
      <c r="L6779" s="114">
        <f>IF(C6779&lt;$G$6,Lähteandmed!$E$45*1.2*1.005*($G$6-O6779),0)</f>
        <v>12.968938079999999</v>
      </c>
      <c r="M6779" s="276" t="str">
        <f>IF(($G$4-Lähteandmed!$H$45*(Kraadpäevad!$G$4-Kraadpäevad!C6779))&gt;Lähteandmed!$I$45,($G$4-Lähteandmed!$H$45*(Kraadpäevad!$G$4-Kraadpäevad!C6779)),Lähteandmed!$I$45)</f>
        <v/>
      </c>
      <c r="N6779" s="114">
        <f>IFERROR(($G$4-M6779)/($G$4-C6779),Lähteandmed!$H$45)</f>
        <v>0</v>
      </c>
      <c r="O6779" s="276">
        <f t="shared" si="211"/>
        <v>10.6</v>
      </c>
      <c r="P6779" s="276">
        <f>IF(O6779&lt;($G$6-1),Lähteandmed!$E$45*1.2*1.005*(($G$6-1)-O6779),0)</f>
        <v>11.216378880000001</v>
      </c>
    </row>
    <row r="6780" spans="2:16">
      <c r="B6780" s="113">
        <v>6776</v>
      </c>
      <c r="C6780" s="113">
        <v>10.6</v>
      </c>
      <c r="D6780" s="276" t="str">
        <f t="shared" si="210"/>
        <v>0</v>
      </c>
      <c r="L6780" s="114">
        <f>IF(C6780&lt;$G$6,Lähteandmed!$E$45*1.2*1.005*($G$6-O6780),0)</f>
        <v>12.968938079999999</v>
      </c>
      <c r="M6780" s="276" t="str">
        <f>IF(($G$4-Lähteandmed!$H$45*(Kraadpäevad!$G$4-Kraadpäevad!C6780))&gt;Lähteandmed!$I$45,($G$4-Lähteandmed!$H$45*(Kraadpäevad!$G$4-Kraadpäevad!C6780)),Lähteandmed!$I$45)</f>
        <v/>
      </c>
      <c r="N6780" s="114">
        <f>IFERROR(($G$4-M6780)/($G$4-C6780),Lähteandmed!$H$45)</f>
        <v>0</v>
      </c>
      <c r="O6780" s="276">
        <f t="shared" si="211"/>
        <v>10.6</v>
      </c>
      <c r="P6780" s="276">
        <f>IF(O6780&lt;($G$6-1),Lähteandmed!$E$45*1.2*1.005*(($G$6-1)-O6780),0)</f>
        <v>11.216378880000001</v>
      </c>
    </row>
    <row r="6781" spans="2:16">
      <c r="B6781" s="113">
        <v>6777</v>
      </c>
      <c r="C6781" s="113">
        <v>10.6</v>
      </c>
      <c r="D6781" s="276" t="str">
        <f t="shared" si="210"/>
        <v>0</v>
      </c>
      <c r="L6781" s="114">
        <f>IF(C6781&lt;$G$6,Lähteandmed!$E$45*1.2*1.005*($G$6-O6781),0)</f>
        <v>12.968938079999999</v>
      </c>
      <c r="M6781" s="276" t="str">
        <f>IF(($G$4-Lähteandmed!$H$45*(Kraadpäevad!$G$4-Kraadpäevad!C6781))&gt;Lähteandmed!$I$45,($G$4-Lähteandmed!$H$45*(Kraadpäevad!$G$4-Kraadpäevad!C6781)),Lähteandmed!$I$45)</f>
        <v/>
      </c>
      <c r="N6781" s="114">
        <f>IFERROR(($G$4-M6781)/($G$4-C6781),Lähteandmed!$H$45)</f>
        <v>0</v>
      </c>
      <c r="O6781" s="276">
        <f t="shared" si="211"/>
        <v>10.6</v>
      </c>
      <c r="P6781" s="276">
        <f>IF(O6781&lt;($G$6-1),Lähteandmed!$E$45*1.2*1.005*(($G$6-1)-O6781),0)</f>
        <v>11.216378880000001</v>
      </c>
    </row>
    <row r="6782" spans="2:16">
      <c r="B6782" s="113">
        <v>6778</v>
      </c>
      <c r="C6782" s="113">
        <v>10.9</v>
      </c>
      <c r="D6782" s="276" t="str">
        <f t="shared" si="210"/>
        <v>0</v>
      </c>
      <c r="L6782" s="114">
        <f>IF(C6782&lt;$G$6,Lähteandmed!$E$45*1.2*1.005*($G$6-O6782),0)</f>
        <v>12.443170319999998</v>
      </c>
      <c r="M6782" s="276" t="str">
        <f>IF(($G$4-Lähteandmed!$H$45*(Kraadpäevad!$G$4-Kraadpäevad!C6782))&gt;Lähteandmed!$I$45,($G$4-Lähteandmed!$H$45*(Kraadpäevad!$G$4-Kraadpäevad!C6782)),Lähteandmed!$I$45)</f>
        <v/>
      </c>
      <c r="N6782" s="114">
        <f>IFERROR(($G$4-M6782)/($G$4-C6782),Lähteandmed!$H$45)</f>
        <v>0</v>
      </c>
      <c r="O6782" s="276">
        <f t="shared" si="211"/>
        <v>10.9</v>
      </c>
      <c r="P6782" s="276">
        <f>IF(O6782&lt;($G$6-1),Lähteandmed!$E$45*1.2*1.005*(($G$6-1)-O6782),0)</f>
        <v>10.690611119999998</v>
      </c>
    </row>
    <row r="6783" spans="2:16">
      <c r="B6783" s="113">
        <v>6779</v>
      </c>
      <c r="C6783" s="113">
        <v>11.2</v>
      </c>
      <c r="D6783" s="276" t="str">
        <f t="shared" si="210"/>
        <v>0</v>
      </c>
      <c r="L6783" s="114">
        <f>IF(C6783&lt;$G$6,Lähteandmed!$E$45*1.2*1.005*($G$6-O6783),0)</f>
        <v>11.917402560000001</v>
      </c>
      <c r="M6783" s="276" t="str">
        <f>IF(($G$4-Lähteandmed!$H$45*(Kraadpäevad!$G$4-Kraadpäevad!C6783))&gt;Lähteandmed!$I$45,($G$4-Lähteandmed!$H$45*(Kraadpäevad!$G$4-Kraadpäevad!C6783)),Lähteandmed!$I$45)</f>
        <v/>
      </c>
      <c r="N6783" s="114">
        <f>IFERROR(($G$4-M6783)/($G$4-C6783),Lähteandmed!$H$45)</f>
        <v>0</v>
      </c>
      <c r="O6783" s="276">
        <f t="shared" si="211"/>
        <v>11.2</v>
      </c>
      <c r="P6783" s="276">
        <f>IF(O6783&lt;($G$6-1),Lähteandmed!$E$45*1.2*1.005*(($G$6-1)-O6783),0)</f>
        <v>10.164843360000001</v>
      </c>
    </row>
    <row r="6784" spans="2:16">
      <c r="B6784" s="113">
        <v>6780</v>
      </c>
      <c r="C6784" s="113">
        <v>11.5</v>
      </c>
      <c r="D6784" s="276" t="str">
        <f t="shared" si="210"/>
        <v>0</v>
      </c>
      <c r="L6784" s="114">
        <f>IF(C6784&lt;$G$6,Lähteandmed!$E$45*1.2*1.005*($G$6-O6784),0)</f>
        <v>11.391634799999999</v>
      </c>
      <c r="M6784" s="276" t="str">
        <f>IF(($G$4-Lähteandmed!$H$45*(Kraadpäevad!$G$4-Kraadpäevad!C6784))&gt;Lähteandmed!$I$45,($G$4-Lähteandmed!$H$45*(Kraadpäevad!$G$4-Kraadpäevad!C6784)),Lähteandmed!$I$45)</f>
        <v/>
      </c>
      <c r="N6784" s="114">
        <f>IFERROR(($G$4-M6784)/($G$4-C6784),Lähteandmed!$H$45)</f>
        <v>0</v>
      </c>
      <c r="O6784" s="276">
        <f t="shared" si="211"/>
        <v>11.5</v>
      </c>
      <c r="P6784" s="276">
        <f>IF(O6784&lt;($G$6-1),Lähteandmed!$E$45*1.2*1.005*(($G$6-1)-O6784),0)</f>
        <v>9.6390756</v>
      </c>
    </row>
    <row r="6785" spans="2:16">
      <c r="B6785" s="113">
        <v>6781</v>
      </c>
      <c r="C6785" s="113">
        <v>11.7</v>
      </c>
      <c r="D6785" s="276" t="str">
        <f t="shared" si="210"/>
        <v>0</v>
      </c>
      <c r="L6785" s="114">
        <f>IF(C6785&lt;$G$6,Lähteandmed!$E$45*1.2*1.005*($G$6-O6785),0)</f>
        <v>11.041122960000001</v>
      </c>
      <c r="M6785" s="276" t="str">
        <f>IF(($G$4-Lähteandmed!$H$45*(Kraadpäevad!$G$4-Kraadpäevad!C6785))&gt;Lähteandmed!$I$45,($G$4-Lähteandmed!$H$45*(Kraadpäevad!$G$4-Kraadpäevad!C6785)),Lähteandmed!$I$45)</f>
        <v/>
      </c>
      <c r="N6785" s="114">
        <f>IFERROR(($G$4-M6785)/($G$4-C6785),Lähteandmed!$H$45)</f>
        <v>0</v>
      </c>
      <c r="O6785" s="276">
        <f t="shared" si="211"/>
        <v>11.7</v>
      </c>
      <c r="P6785" s="276">
        <f>IF(O6785&lt;($G$6-1),Lähteandmed!$E$45*1.2*1.005*(($G$6-1)-O6785),0)</f>
        <v>9.2885637600000006</v>
      </c>
    </row>
    <row r="6786" spans="2:16">
      <c r="B6786" s="113">
        <v>6782</v>
      </c>
      <c r="C6786" s="113">
        <v>12</v>
      </c>
      <c r="D6786" s="276" t="str">
        <f t="shared" si="210"/>
        <v>0</v>
      </c>
      <c r="L6786" s="114">
        <f>IF(C6786&lt;$G$6,Lähteandmed!$E$45*1.2*1.005*($G$6-O6786),0)</f>
        <v>10.515355199999998</v>
      </c>
      <c r="M6786" s="276" t="str">
        <f>IF(($G$4-Lähteandmed!$H$45*(Kraadpäevad!$G$4-Kraadpäevad!C6786))&gt;Lähteandmed!$I$45,($G$4-Lähteandmed!$H$45*(Kraadpäevad!$G$4-Kraadpäevad!C6786)),Lähteandmed!$I$45)</f>
        <v/>
      </c>
      <c r="N6786" s="114">
        <f>IFERROR(($G$4-M6786)/($G$4-C6786),Lähteandmed!$H$45)</f>
        <v>0</v>
      </c>
      <c r="O6786" s="276">
        <f t="shared" si="211"/>
        <v>12</v>
      </c>
      <c r="P6786" s="276">
        <f>IF(O6786&lt;($G$6-1),Lähteandmed!$E$45*1.2*1.005*(($G$6-1)-O6786),0)</f>
        <v>8.7627959999999998</v>
      </c>
    </row>
    <row r="6787" spans="2:16">
      <c r="B6787" s="113">
        <v>6783</v>
      </c>
      <c r="C6787" s="113">
        <v>12.2</v>
      </c>
      <c r="D6787" s="276" t="str">
        <f t="shared" si="210"/>
        <v>0</v>
      </c>
      <c r="L6787" s="114">
        <f>IF(C6787&lt;$G$6,Lähteandmed!$E$45*1.2*1.005*($G$6-O6787),0)</f>
        <v>10.164843360000001</v>
      </c>
      <c r="M6787" s="276" t="str">
        <f>IF(($G$4-Lähteandmed!$H$45*(Kraadpäevad!$G$4-Kraadpäevad!C6787))&gt;Lähteandmed!$I$45,($G$4-Lähteandmed!$H$45*(Kraadpäevad!$G$4-Kraadpäevad!C6787)),Lähteandmed!$I$45)</f>
        <v/>
      </c>
      <c r="N6787" s="114">
        <f>IFERROR(($G$4-M6787)/($G$4-C6787),Lähteandmed!$H$45)</f>
        <v>0</v>
      </c>
      <c r="O6787" s="276">
        <f t="shared" si="211"/>
        <v>12.2</v>
      </c>
      <c r="P6787" s="276">
        <f>IF(O6787&lt;($G$6-1),Lähteandmed!$E$45*1.2*1.005*(($G$6-1)-O6787),0)</f>
        <v>8.4122841600000005</v>
      </c>
    </row>
    <row r="6788" spans="2:16">
      <c r="B6788" s="113">
        <v>6784</v>
      </c>
      <c r="C6788" s="113">
        <v>11.6</v>
      </c>
      <c r="D6788" s="276" t="str">
        <f t="shared" ref="D6788:D6851" si="212">IFERROR(IF($G$5-C6788&gt;0,$G$5-C6788,"0"),0)</f>
        <v>0</v>
      </c>
      <c r="L6788" s="114">
        <f>IF(C6788&lt;$G$6,Lähteandmed!$E$45*1.2*1.005*($G$6-O6788),0)</f>
        <v>11.216378880000001</v>
      </c>
      <c r="M6788" s="276" t="str">
        <f>IF(($G$4-Lähteandmed!$H$45*(Kraadpäevad!$G$4-Kraadpäevad!C6788))&gt;Lähteandmed!$I$45,($G$4-Lähteandmed!$H$45*(Kraadpäevad!$G$4-Kraadpäevad!C6788)),Lähteandmed!$I$45)</f>
        <v/>
      </c>
      <c r="N6788" s="114">
        <f>IFERROR(($G$4-M6788)/($G$4-C6788),Lähteandmed!$H$45)</f>
        <v>0</v>
      </c>
      <c r="O6788" s="276">
        <f t="shared" ref="O6788:O6851" si="213">N6788*($G$4-C6788)+C6788</f>
        <v>11.6</v>
      </c>
      <c r="P6788" s="276">
        <f>IF(O6788&lt;($G$6-1),Lähteandmed!$E$45*1.2*1.005*(($G$6-1)-O6788),0)</f>
        <v>9.4638196800000003</v>
      </c>
    </row>
    <row r="6789" spans="2:16">
      <c r="B6789" s="113">
        <v>6785</v>
      </c>
      <c r="C6789" s="113">
        <v>11</v>
      </c>
      <c r="D6789" s="276" t="str">
        <f t="shared" si="212"/>
        <v>0</v>
      </c>
      <c r="L6789" s="114">
        <f>IF(C6789&lt;$G$6,Lähteandmed!$E$45*1.2*1.005*($G$6-O6789),0)</f>
        <v>12.267914399999999</v>
      </c>
      <c r="M6789" s="276" t="str">
        <f>IF(($G$4-Lähteandmed!$H$45*(Kraadpäevad!$G$4-Kraadpäevad!C6789))&gt;Lähteandmed!$I$45,($G$4-Lähteandmed!$H$45*(Kraadpäevad!$G$4-Kraadpäevad!C6789)),Lähteandmed!$I$45)</f>
        <v/>
      </c>
      <c r="N6789" s="114">
        <f>IFERROR(($G$4-M6789)/($G$4-C6789),Lähteandmed!$H$45)</f>
        <v>0</v>
      </c>
      <c r="O6789" s="276">
        <f t="shared" si="213"/>
        <v>11</v>
      </c>
      <c r="P6789" s="276">
        <f>IF(O6789&lt;($G$6-1),Lähteandmed!$E$45*1.2*1.005*(($G$6-1)-O6789),0)</f>
        <v>10.515355199999998</v>
      </c>
    </row>
    <row r="6790" spans="2:16">
      <c r="B6790" s="113">
        <v>6786</v>
      </c>
      <c r="C6790" s="113">
        <v>10.4</v>
      </c>
      <c r="D6790" s="276" t="str">
        <f t="shared" si="212"/>
        <v>0</v>
      </c>
      <c r="L6790" s="114">
        <f>IF(C6790&lt;$G$6,Lähteandmed!$E$45*1.2*1.005*($G$6-O6790),0)</f>
        <v>13.319449919999998</v>
      </c>
      <c r="M6790" s="276" t="str">
        <f>IF(($G$4-Lähteandmed!$H$45*(Kraadpäevad!$G$4-Kraadpäevad!C6790))&gt;Lähteandmed!$I$45,($G$4-Lähteandmed!$H$45*(Kraadpäevad!$G$4-Kraadpäevad!C6790)),Lähteandmed!$I$45)</f>
        <v/>
      </c>
      <c r="N6790" s="114">
        <f>IFERROR(($G$4-M6790)/($G$4-C6790),Lähteandmed!$H$45)</f>
        <v>0</v>
      </c>
      <c r="O6790" s="276">
        <f t="shared" si="213"/>
        <v>10.4</v>
      </c>
      <c r="P6790" s="276">
        <f>IF(O6790&lt;($G$6-1),Lähteandmed!$E$45*1.2*1.005*(($G$6-1)-O6790),0)</f>
        <v>11.566890719999998</v>
      </c>
    </row>
    <row r="6791" spans="2:16">
      <c r="B6791" s="113">
        <v>6787</v>
      </c>
      <c r="C6791" s="113">
        <v>10.1</v>
      </c>
      <c r="D6791" s="276" t="str">
        <f t="shared" si="212"/>
        <v>0</v>
      </c>
      <c r="L6791" s="114">
        <f>IF(C6791&lt;$G$6,Lähteandmed!$E$45*1.2*1.005*($G$6-O6791),0)</f>
        <v>13.845217679999999</v>
      </c>
      <c r="M6791" s="276" t="str">
        <f>IF(($G$4-Lähteandmed!$H$45*(Kraadpäevad!$G$4-Kraadpäevad!C6791))&gt;Lähteandmed!$I$45,($G$4-Lähteandmed!$H$45*(Kraadpäevad!$G$4-Kraadpäevad!C6791)),Lähteandmed!$I$45)</f>
        <v/>
      </c>
      <c r="N6791" s="114">
        <f>IFERROR(($G$4-M6791)/($G$4-C6791),Lähteandmed!$H$45)</f>
        <v>0</v>
      </c>
      <c r="O6791" s="276">
        <f t="shared" si="213"/>
        <v>10.1</v>
      </c>
      <c r="P6791" s="276">
        <f>IF(O6791&lt;($G$6-1),Lähteandmed!$E$45*1.2*1.005*(($G$6-1)-O6791),0)</f>
        <v>12.092658479999999</v>
      </c>
    </row>
    <row r="6792" spans="2:16">
      <c r="B6792" s="113">
        <v>6788</v>
      </c>
      <c r="C6792" s="113">
        <v>9.6999999999999993</v>
      </c>
      <c r="D6792" s="276">
        <f t="shared" si="212"/>
        <v>0.28879749586558034</v>
      </c>
      <c r="L6792" s="114">
        <f>IF(C6792&lt;$G$6,Lähteandmed!$E$45*1.2*1.005*($G$6-O6792),0)</f>
        <v>14.54624136</v>
      </c>
      <c r="M6792" s="276" t="str">
        <f>IF(($G$4-Lähteandmed!$H$45*(Kraadpäevad!$G$4-Kraadpäevad!C6792))&gt;Lähteandmed!$I$45,($G$4-Lähteandmed!$H$45*(Kraadpäevad!$G$4-Kraadpäevad!C6792)),Lähteandmed!$I$45)</f>
        <v/>
      </c>
      <c r="N6792" s="114">
        <f>IFERROR(($G$4-M6792)/($G$4-C6792),Lähteandmed!$H$45)</f>
        <v>0</v>
      </c>
      <c r="O6792" s="276">
        <f t="shared" si="213"/>
        <v>9.6999999999999993</v>
      </c>
      <c r="P6792" s="276">
        <f>IF(O6792&lt;($G$6-1),Lähteandmed!$E$45*1.2*1.005*(($G$6-1)-O6792),0)</f>
        <v>12.793682159999999</v>
      </c>
    </row>
    <row r="6793" spans="2:16">
      <c r="B6793" s="113">
        <v>6789</v>
      </c>
      <c r="C6793" s="113">
        <v>9.4</v>
      </c>
      <c r="D6793" s="276">
        <f t="shared" si="212"/>
        <v>0.58879749586557928</v>
      </c>
      <c r="L6793" s="114">
        <f>IF(C6793&lt;$G$6,Lähteandmed!$E$45*1.2*1.005*($G$6-O6793),0)</f>
        <v>15.072009119999999</v>
      </c>
      <c r="M6793" s="276" t="str">
        <f>IF(($G$4-Lähteandmed!$H$45*(Kraadpäevad!$G$4-Kraadpäevad!C6793))&gt;Lähteandmed!$I$45,($G$4-Lähteandmed!$H$45*(Kraadpäevad!$G$4-Kraadpäevad!C6793)),Lähteandmed!$I$45)</f>
        <v/>
      </c>
      <c r="N6793" s="114">
        <f>IFERROR(($G$4-M6793)/($G$4-C6793),Lähteandmed!$H$45)</f>
        <v>0</v>
      </c>
      <c r="O6793" s="276">
        <f t="shared" si="213"/>
        <v>9.4</v>
      </c>
      <c r="P6793" s="276">
        <f>IF(O6793&lt;($G$6-1),Lähteandmed!$E$45*1.2*1.005*(($G$6-1)-O6793),0)</f>
        <v>13.319449919999998</v>
      </c>
    </row>
    <row r="6794" spans="2:16">
      <c r="B6794" s="113">
        <v>6790</v>
      </c>
      <c r="C6794" s="113">
        <v>9.3000000000000007</v>
      </c>
      <c r="D6794" s="276">
        <f t="shared" si="212"/>
        <v>0.68879749586557892</v>
      </c>
      <c r="L6794" s="114">
        <f>IF(C6794&lt;$G$6,Lähteandmed!$E$45*1.2*1.005*($G$6-O6794),0)</f>
        <v>15.247265039999998</v>
      </c>
      <c r="M6794" s="276" t="str">
        <f>IF(($G$4-Lähteandmed!$H$45*(Kraadpäevad!$G$4-Kraadpäevad!C6794))&gt;Lähteandmed!$I$45,($G$4-Lähteandmed!$H$45*(Kraadpäevad!$G$4-Kraadpäevad!C6794)),Lähteandmed!$I$45)</f>
        <v/>
      </c>
      <c r="N6794" s="114">
        <f>IFERROR(($G$4-M6794)/($G$4-C6794),Lähteandmed!$H$45)</f>
        <v>0</v>
      </c>
      <c r="O6794" s="276">
        <f t="shared" si="213"/>
        <v>9.3000000000000007</v>
      </c>
      <c r="P6794" s="276">
        <f>IF(O6794&lt;($G$6-1),Lähteandmed!$E$45*1.2*1.005*(($G$6-1)-O6794),0)</f>
        <v>13.494705839999998</v>
      </c>
    </row>
    <row r="6795" spans="2:16">
      <c r="B6795" s="113">
        <v>6791</v>
      </c>
      <c r="C6795" s="113">
        <v>9.1999999999999993</v>
      </c>
      <c r="D6795" s="276">
        <f t="shared" si="212"/>
        <v>0.78879749586558034</v>
      </c>
      <c r="L6795" s="114">
        <f>IF(C6795&lt;$G$6,Lähteandmed!$E$45*1.2*1.005*($G$6-O6795),0)</f>
        <v>15.42252096</v>
      </c>
      <c r="M6795" s="276" t="str">
        <f>IF(($G$4-Lähteandmed!$H$45*(Kraadpäevad!$G$4-Kraadpäevad!C6795))&gt;Lähteandmed!$I$45,($G$4-Lähteandmed!$H$45*(Kraadpäevad!$G$4-Kraadpäevad!C6795)),Lähteandmed!$I$45)</f>
        <v/>
      </c>
      <c r="N6795" s="114">
        <f>IFERROR(($G$4-M6795)/($G$4-C6795),Lähteandmed!$H$45)</f>
        <v>0</v>
      </c>
      <c r="O6795" s="276">
        <f t="shared" si="213"/>
        <v>9.1999999999999993</v>
      </c>
      <c r="P6795" s="276">
        <f>IF(O6795&lt;($G$6-1),Lähteandmed!$E$45*1.2*1.005*(($G$6-1)-O6795),0)</f>
        <v>13.66996176</v>
      </c>
    </row>
    <row r="6796" spans="2:16">
      <c r="B6796" s="113">
        <v>6792</v>
      </c>
      <c r="C6796" s="113">
        <v>9.1</v>
      </c>
      <c r="D6796" s="276">
        <f t="shared" si="212"/>
        <v>0.88879749586557999</v>
      </c>
      <c r="L6796" s="114">
        <f>IF(C6796&lt;$G$6,Lähteandmed!$E$45*1.2*1.005*($G$6-O6796),0)</f>
        <v>15.59777688</v>
      </c>
      <c r="M6796" s="276" t="str">
        <f>IF(($G$4-Lähteandmed!$H$45*(Kraadpäevad!$G$4-Kraadpäevad!C6796))&gt;Lähteandmed!$I$45,($G$4-Lähteandmed!$H$45*(Kraadpäevad!$G$4-Kraadpäevad!C6796)),Lähteandmed!$I$45)</f>
        <v/>
      </c>
      <c r="N6796" s="114">
        <f>IFERROR(($G$4-M6796)/($G$4-C6796),Lähteandmed!$H$45)</f>
        <v>0</v>
      </c>
      <c r="O6796" s="276">
        <f t="shared" si="213"/>
        <v>9.1</v>
      </c>
      <c r="P6796" s="276">
        <f>IF(O6796&lt;($G$6-1),Lähteandmed!$E$45*1.2*1.005*(($G$6-1)-O6796),0)</f>
        <v>13.845217679999999</v>
      </c>
    </row>
    <row r="6797" spans="2:16">
      <c r="B6797" s="113">
        <v>6793</v>
      </c>
      <c r="C6797" s="113">
        <v>8.6</v>
      </c>
      <c r="D6797" s="276">
        <f t="shared" si="212"/>
        <v>1.38879749586558</v>
      </c>
      <c r="L6797" s="114">
        <f>IF(C6797&lt;$G$6,Lähteandmed!$E$45*1.2*1.005*($G$6-O6797),0)</f>
        <v>16.474056479999998</v>
      </c>
      <c r="M6797" s="276" t="str">
        <f>IF(($G$4-Lähteandmed!$H$45*(Kraadpäevad!$G$4-Kraadpäevad!C6797))&gt;Lähteandmed!$I$45,($G$4-Lähteandmed!$H$45*(Kraadpäevad!$G$4-Kraadpäevad!C6797)),Lähteandmed!$I$45)</f>
        <v/>
      </c>
      <c r="N6797" s="114">
        <f>IFERROR(($G$4-M6797)/($G$4-C6797),Lähteandmed!$H$45)</f>
        <v>0</v>
      </c>
      <c r="O6797" s="276">
        <f t="shared" si="213"/>
        <v>8.6</v>
      </c>
      <c r="P6797" s="276">
        <f>IF(O6797&lt;($G$6-1),Lähteandmed!$E$45*1.2*1.005*(($G$6-1)-O6797),0)</f>
        <v>14.721497279999999</v>
      </c>
    </row>
    <row r="6798" spans="2:16">
      <c r="B6798" s="113">
        <v>6794</v>
      </c>
      <c r="C6798" s="113">
        <v>8.1</v>
      </c>
      <c r="D6798" s="276">
        <f t="shared" si="212"/>
        <v>1.88879749586558</v>
      </c>
      <c r="L6798" s="114">
        <f>IF(C6798&lt;$G$6,Lähteandmed!$E$45*1.2*1.005*($G$6-O6798),0)</f>
        <v>17.350336079999998</v>
      </c>
      <c r="M6798" s="276" t="str">
        <f>IF(($G$4-Lähteandmed!$H$45*(Kraadpäevad!$G$4-Kraadpäevad!C6798))&gt;Lähteandmed!$I$45,($G$4-Lähteandmed!$H$45*(Kraadpäevad!$G$4-Kraadpäevad!C6798)),Lähteandmed!$I$45)</f>
        <v/>
      </c>
      <c r="N6798" s="114">
        <f>IFERROR(($G$4-M6798)/($G$4-C6798),Lähteandmed!$H$45)</f>
        <v>0</v>
      </c>
      <c r="O6798" s="276">
        <f t="shared" si="213"/>
        <v>8.1</v>
      </c>
      <c r="P6798" s="276">
        <f>IF(O6798&lt;($G$6-1),Lähteandmed!$E$45*1.2*1.005*(($G$6-1)-O6798),0)</f>
        <v>15.59777688</v>
      </c>
    </row>
    <row r="6799" spans="2:16">
      <c r="B6799" s="113">
        <v>6795</v>
      </c>
      <c r="C6799" s="113">
        <v>7.6</v>
      </c>
      <c r="D6799" s="276">
        <f t="shared" si="212"/>
        <v>2.38879749586558</v>
      </c>
      <c r="L6799" s="114">
        <f>IF(C6799&lt;$G$6,Lähteandmed!$E$45*1.2*1.005*($G$6-O6799),0)</f>
        <v>18.226615679999998</v>
      </c>
      <c r="M6799" s="276" t="str">
        <f>IF(($G$4-Lähteandmed!$H$45*(Kraadpäevad!$G$4-Kraadpäevad!C6799))&gt;Lähteandmed!$I$45,($G$4-Lähteandmed!$H$45*(Kraadpäevad!$G$4-Kraadpäevad!C6799)),Lähteandmed!$I$45)</f>
        <v/>
      </c>
      <c r="N6799" s="114">
        <f>IFERROR(($G$4-M6799)/($G$4-C6799),Lähteandmed!$H$45)</f>
        <v>0</v>
      </c>
      <c r="O6799" s="276">
        <f t="shared" si="213"/>
        <v>7.6</v>
      </c>
      <c r="P6799" s="276">
        <f>IF(O6799&lt;($G$6-1),Lähteandmed!$E$45*1.2*1.005*(($G$6-1)-O6799),0)</f>
        <v>16.474056479999998</v>
      </c>
    </row>
    <row r="6800" spans="2:16">
      <c r="B6800" s="113">
        <v>6796</v>
      </c>
      <c r="C6800" s="113">
        <v>7.4</v>
      </c>
      <c r="D6800" s="276">
        <f t="shared" si="212"/>
        <v>2.5887974958655793</v>
      </c>
      <c r="L6800" s="114">
        <f>IF(C6800&lt;$G$6,Lähteandmed!$E$45*1.2*1.005*($G$6-O6800),0)</f>
        <v>18.577127519999998</v>
      </c>
      <c r="M6800" s="276" t="str">
        <f>IF(($G$4-Lähteandmed!$H$45*(Kraadpäevad!$G$4-Kraadpäevad!C6800))&gt;Lähteandmed!$I$45,($G$4-Lähteandmed!$H$45*(Kraadpäevad!$G$4-Kraadpäevad!C6800)),Lähteandmed!$I$45)</f>
        <v/>
      </c>
      <c r="N6800" s="114">
        <f>IFERROR(($G$4-M6800)/($G$4-C6800),Lähteandmed!$H$45)</f>
        <v>0</v>
      </c>
      <c r="O6800" s="276">
        <f t="shared" si="213"/>
        <v>7.4</v>
      </c>
      <c r="P6800" s="276">
        <f>IF(O6800&lt;($G$6-1),Lähteandmed!$E$45*1.2*1.005*(($G$6-1)-O6800),0)</f>
        <v>16.824568319999997</v>
      </c>
    </row>
    <row r="6801" spans="2:16">
      <c r="B6801" s="113">
        <v>6797</v>
      </c>
      <c r="C6801" s="113">
        <v>7.1</v>
      </c>
      <c r="D6801" s="276">
        <f t="shared" si="212"/>
        <v>2.88879749586558</v>
      </c>
      <c r="L6801" s="114">
        <f>IF(C6801&lt;$G$6,Lähteandmed!$E$45*1.2*1.005*($G$6-O6801),0)</f>
        <v>19.102895279999998</v>
      </c>
      <c r="M6801" s="276" t="str">
        <f>IF(($G$4-Lähteandmed!$H$45*(Kraadpäevad!$G$4-Kraadpäevad!C6801))&gt;Lähteandmed!$I$45,($G$4-Lähteandmed!$H$45*(Kraadpäevad!$G$4-Kraadpäevad!C6801)),Lähteandmed!$I$45)</f>
        <v/>
      </c>
      <c r="N6801" s="114">
        <f>IFERROR(($G$4-M6801)/($G$4-C6801),Lähteandmed!$H$45)</f>
        <v>0</v>
      </c>
      <c r="O6801" s="276">
        <f t="shared" si="213"/>
        <v>7.1</v>
      </c>
      <c r="P6801" s="276">
        <f>IF(O6801&lt;($G$6-1),Lähteandmed!$E$45*1.2*1.005*(($G$6-1)-O6801),0)</f>
        <v>17.350336079999998</v>
      </c>
    </row>
    <row r="6802" spans="2:16">
      <c r="B6802" s="113">
        <v>6798</v>
      </c>
      <c r="C6802" s="113">
        <v>6.9</v>
      </c>
      <c r="D6802" s="276">
        <f t="shared" si="212"/>
        <v>3.0887974958655793</v>
      </c>
      <c r="L6802" s="114">
        <f>IF(C6802&lt;$G$6,Lähteandmed!$E$45*1.2*1.005*($G$6-O6802),0)</f>
        <v>19.453407119999998</v>
      </c>
      <c r="M6802" s="276" t="str">
        <f>IF(($G$4-Lähteandmed!$H$45*(Kraadpäevad!$G$4-Kraadpäevad!C6802))&gt;Lähteandmed!$I$45,($G$4-Lähteandmed!$H$45*(Kraadpäevad!$G$4-Kraadpäevad!C6802)),Lähteandmed!$I$45)</f>
        <v/>
      </c>
      <c r="N6802" s="114">
        <f>IFERROR(($G$4-M6802)/($G$4-C6802),Lähteandmed!$H$45)</f>
        <v>0</v>
      </c>
      <c r="O6802" s="276">
        <f t="shared" si="213"/>
        <v>6.9</v>
      </c>
      <c r="P6802" s="276">
        <f>IF(O6802&lt;($G$6-1),Lähteandmed!$E$45*1.2*1.005*(($G$6-1)-O6802),0)</f>
        <v>17.700847919999998</v>
      </c>
    </row>
    <row r="6803" spans="2:16">
      <c r="B6803" s="113">
        <v>6799</v>
      </c>
      <c r="C6803" s="113">
        <v>7</v>
      </c>
      <c r="D6803" s="276">
        <f t="shared" si="212"/>
        <v>2.9887974958655796</v>
      </c>
      <c r="L6803" s="114">
        <f>IF(C6803&lt;$G$6,Lähteandmed!$E$45*1.2*1.005*($G$6-O6803),0)</f>
        <v>19.2781512</v>
      </c>
      <c r="M6803" s="276" t="str">
        <f>IF(($G$4-Lähteandmed!$H$45*(Kraadpäevad!$G$4-Kraadpäevad!C6803))&gt;Lähteandmed!$I$45,($G$4-Lähteandmed!$H$45*(Kraadpäevad!$G$4-Kraadpäevad!C6803)),Lähteandmed!$I$45)</f>
        <v/>
      </c>
      <c r="N6803" s="114">
        <f>IFERROR(($G$4-M6803)/($G$4-C6803),Lähteandmed!$H$45)</f>
        <v>0</v>
      </c>
      <c r="O6803" s="276">
        <f t="shared" si="213"/>
        <v>7</v>
      </c>
      <c r="P6803" s="276">
        <f>IF(O6803&lt;($G$6-1),Lähteandmed!$E$45*1.2*1.005*(($G$6-1)-O6803),0)</f>
        <v>17.525592</v>
      </c>
    </row>
    <row r="6804" spans="2:16">
      <c r="B6804" s="113">
        <v>6800</v>
      </c>
      <c r="C6804" s="113">
        <v>7.1</v>
      </c>
      <c r="D6804" s="276">
        <f t="shared" si="212"/>
        <v>2.88879749586558</v>
      </c>
      <c r="L6804" s="114">
        <f>IF(C6804&lt;$G$6,Lähteandmed!$E$45*1.2*1.005*($G$6-O6804),0)</f>
        <v>19.102895279999998</v>
      </c>
      <c r="M6804" s="276" t="str">
        <f>IF(($G$4-Lähteandmed!$H$45*(Kraadpäevad!$G$4-Kraadpäevad!C6804))&gt;Lähteandmed!$I$45,($G$4-Lähteandmed!$H$45*(Kraadpäevad!$G$4-Kraadpäevad!C6804)),Lähteandmed!$I$45)</f>
        <v/>
      </c>
      <c r="N6804" s="114">
        <f>IFERROR(($G$4-M6804)/($G$4-C6804),Lähteandmed!$H$45)</f>
        <v>0</v>
      </c>
      <c r="O6804" s="276">
        <f t="shared" si="213"/>
        <v>7.1</v>
      </c>
      <c r="P6804" s="276">
        <f>IF(O6804&lt;($G$6-1),Lähteandmed!$E$45*1.2*1.005*(($G$6-1)-O6804),0)</f>
        <v>17.350336079999998</v>
      </c>
    </row>
    <row r="6805" spans="2:16">
      <c r="B6805" s="113">
        <v>6801</v>
      </c>
      <c r="C6805" s="113">
        <v>7.2</v>
      </c>
      <c r="D6805" s="276">
        <f t="shared" si="212"/>
        <v>2.7887974958655795</v>
      </c>
      <c r="L6805" s="114">
        <f>IF(C6805&lt;$G$6,Lähteandmed!$E$45*1.2*1.005*($G$6-O6805),0)</f>
        <v>18.927639360000001</v>
      </c>
      <c r="M6805" s="276" t="str">
        <f>IF(($G$4-Lähteandmed!$H$45*(Kraadpäevad!$G$4-Kraadpäevad!C6805))&gt;Lähteandmed!$I$45,($G$4-Lähteandmed!$H$45*(Kraadpäevad!$G$4-Kraadpäevad!C6805)),Lähteandmed!$I$45)</f>
        <v/>
      </c>
      <c r="N6805" s="114">
        <f>IFERROR(($G$4-M6805)/($G$4-C6805),Lähteandmed!$H$45)</f>
        <v>0</v>
      </c>
      <c r="O6805" s="276">
        <f t="shared" si="213"/>
        <v>7.2</v>
      </c>
      <c r="P6805" s="276">
        <f>IF(O6805&lt;($G$6-1),Lähteandmed!$E$45*1.2*1.005*(($G$6-1)-O6805),0)</f>
        <v>17.17508016</v>
      </c>
    </row>
    <row r="6806" spans="2:16">
      <c r="B6806" s="113">
        <v>6802</v>
      </c>
      <c r="C6806" s="113">
        <v>8.5</v>
      </c>
      <c r="D6806" s="276">
        <f t="shared" si="212"/>
        <v>1.4887974958655796</v>
      </c>
      <c r="L6806" s="114">
        <f>IF(C6806&lt;$G$6,Lähteandmed!$E$45*1.2*1.005*($G$6-O6806),0)</f>
        <v>16.649312399999999</v>
      </c>
      <c r="M6806" s="276" t="str">
        <f>IF(($G$4-Lähteandmed!$H$45*(Kraadpäevad!$G$4-Kraadpäevad!C6806))&gt;Lähteandmed!$I$45,($G$4-Lähteandmed!$H$45*(Kraadpäevad!$G$4-Kraadpäevad!C6806)),Lähteandmed!$I$45)</f>
        <v/>
      </c>
      <c r="N6806" s="114">
        <f>IFERROR(($G$4-M6806)/($G$4-C6806),Lähteandmed!$H$45)</f>
        <v>0</v>
      </c>
      <c r="O6806" s="276">
        <f t="shared" si="213"/>
        <v>8.5</v>
      </c>
      <c r="P6806" s="276">
        <f>IF(O6806&lt;($G$6-1),Lähteandmed!$E$45*1.2*1.005*(($G$6-1)-O6806),0)</f>
        <v>14.896753199999999</v>
      </c>
    </row>
    <row r="6807" spans="2:16">
      <c r="B6807" s="113">
        <v>6803</v>
      </c>
      <c r="C6807" s="113">
        <v>9.6999999999999993</v>
      </c>
      <c r="D6807" s="276">
        <f t="shared" si="212"/>
        <v>0.28879749586558034</v>
      </c>
      <c r="L6807" s="114">
        <f>IF(C6807&lt;$G$6,Lähteandmed!$E$45*1.2*1.005*($G$6-O6807),0)</f>
        <v>14.54624136</v>
      </c>
      <c r="M6807" s="276" t="str">
        <f>IF(($G$4-Lähteandmed!$H$45*(Kraadpäevad!$G$4-Kraadpäevad!C6807))&gt;Lähteandmed!$I$45,($G$4-Lähteandmed!$H$45*(Kraadpäevad!$G$4-Kraadpäevad!C6807)),Lähteandmed!$I$45)</f>
        <v/>
      </c>
      <c r="N6807" s="114">
        <f>IFERROR(($G$4-M6807)/($G$4-C6807),Lähteandmed!$H$45)</f>
        <v>0</v>
      </c>
      <c r="O6807" s="276">
        <f t="shared" si="213"/>
        <v>9.6999999999999993</v>
      </c>
      <c r="P6807" s="276">
        <f>IF(O6807&lt;($G$6-1),Lähteandmed!$E$45*1.2*1.005*(($G$6-1)-O6807),0)</f>
        <v>12.793682159999999</v>
      </c>
    </row>
    <row r="6808" spans="2:16">
      <c r="B6808" s="113">
        <v>6804</v>
      </c>
      <c r="C6808" s="113">
        <v>11</v>
      </c>
      <c r="D6808" s="276" t="str">
        <f t="shared" si="212"/>
        <v>0</v>
      </c>
      <c r="L6808" s="114">
        <f>IF(C6808&lt;$G$6,Lähteandmed!$E$45*1.2*1.005*($G$6-O6808),0)</f>
        <v>12.267914399999999</v>
      </c>
      <c r="M6808" s="276" t="str">
        <f>IF(($G$4-Lähteandmed!$H$45*(Kraadpäevad!$G$4-Kraadpäevad!C6808))&gt;Lähteandmed!$I$45,($G$4-Lähteandmed!$H$45*(Kraadpäevad!$G$4-Kraadpäevad!C6808)),Lähteandmed!$I$45)</f>
        <v/>
      </c>
      <c r="N6808" s="114">
        <f>IFERROR(($G$4-M6808)/($G$4-C6808),Lähteandmed!$H$45)</f>
        <v>0</v>
      </c>
      <c r="O6808" s="276">
        <f t="shared" si="213"/>
        <v>11</v>
      </c>
      <c r="P6808" s="276">
        <f>IF(O6808&lt;($G$6-1),Lähteandmed!$E$45*1.2*1.005*(($G$6-1)-O6808),0)</f>
        <v>10.515355199999998</v>
      </c>
    </row>
    <row r="6809" spans="2:16">
      <c r="B6809" s="113">
        <v>6805</v>
      </c>
      <c r="C6809" s="113">
        <v>10.6</v>
      </c>
      <c r="D6809" s="276" t="str">
        <f t="shared" si="212"/>
        <v>0</v>
      </c>
      <c r="L6809" s="114">
        <f>IF(C6809&lt;$G$6,Lähteandmed!$E$45*1.2*1.005*($G$6-O6809),0)</f>
        <v>12.968938079999999</v>
      </c>
      <c r="M6809" s="276" t="str">
        <f>IF(($G$4-Lähteandmed!$H$45*(Kraadpäevad!$G$4-Kraadpäevad!C6809))&gt;Lähteandmed!$I$45,($G$4-Lähteandmed!$H$45*(Kraadpäevad!$G$4-Kraadpäevad!C6809)),Lähteandmed!$I$45)</f>
        <v/>
      </c>
      <c r="N6809" s="114">
        <f>IFERROR(($G$4-M6809)/($G$4-C6809),Lähteandmed!$H$45)</f>
        <v>0</v>
      </c>
      <c r="O6809" s="276">
        <f t="shared" si="213"/>
        <v>10.6</v>
      </c>
      <c r="P6809" s="276">
        <f>IF(O6809&lt;($G$6-1),Lähteandmed!$E$45*1.2*1.005*(($G$6-1)-O6809),0)</f>
        <v>11.216378880000001</v>
      </c>
    </row>
    <row r="6810" spans="2:16">
      <c r="B6810" s="113">
        <v>6806</v>
      </c>
      <c r="C6810" s="113">
        <v>10.3</v>
      </c>
      <c r="D6810" s="276" t="str">
        <f t="shared" si="212"/>
        <v>0</v>
      </c>
      <c r="L6810" s="114">
        <f>IF(C6810&lt;$G$6,Lähteandmed!$E$45*1.2*1.005*($G$6-O6810),0)</f>
        <v>13.494705839999998</v>
      </c>
      <c r="M6810" s="276" t="str">
        <f>IF(($G$4-Lähteandmed!$H$45*(Kraadpäevad!$G$4-Kraadpäevad!C6810))&gt;Lähteandmed!$I$45,($G$4-Lähteandmed!$H$45*(Kraadpäevad!$G$4-Kraadpäevad!C6810)),Lähteandmed!$I$45)</f>
        <v/>
      </c>
      <c r="N6810" s="114">
        <f>IFERROR(($G$4-M6810)/($G$4-C6810),Lähteandmed!$H$45)</f>
        <v>0</v>
      </c>
      <c r="O6810" s="276">
        <f t="shared" si="213"/>
        <v>10.3</v>
      </c>
      <c r="P6810" s="276">
        <f>IF(O6810&lt;($G$6-1),Lähteandmed!$E$45*1.2*1.005*(($G$6-1)-O6810),0)</f>
        <v>11.742146639999998</v>
      </c>
    </row>
    <row r="6811" spans="2:16">
      <c r="B6811" s="113">
        <v>6807</v>
      </c>
      <c r="C6811" s="113">
        <v>9.9</v>
      </c>
      <c r="D6811" s="276">
        <f t="shared" si="212"/>
        <v>8.8797495865579279E-2</v>
      </c>
      <c r="L6811" s="114">
        <f>IF(C6811&lt;$G$6,Lähteandmed!$E$45*1.2*1.005*($G$6-O6811),0)</f>
        <v>14.195729519999999</v>
      </c>
      <c r="M6811" s="276" t="str">
        <f>IF(($G$4-Lähteandmed!$H$45*(Kraadpäevad!$G$4-Kraadpäevad!C6811))&gt;Lähteandmed!$I$45,($G$4-Lähteandmed!$H$45*(Kraadpäevad!$G$4-Kraadpäevad!C6811)),Lähteandmed!$I$45)</f>
        <v/>
      </c>
      <c r="N6811" s="114">
        <f>IFERROR(($G$4-M6811)/($G$4-C6811),Lähteandmed!$H$45)</f>
        <v>0</v>
      </c>
      <c r="O6811" s="276">
        <f t="shared" si="213"/>
        <v>9.9</v>
      </c>
      <c r="P6811" s="276">
        <f>IF(O6811&lt;($G$6-1),Lähteandmed!$E$45*1.2*1.005*(($G$6-1)-O6811),0)</f>
        <v>12.443170319999998</v>
      </c>
    </row>
    <row r="6812" spans="2:16">
      <c r="B6812" s="113">
        <v>6808</v>
      </c>
      <c r="C6812" s="113">
        <v>9.8000000000000007</v>
      </c>
      <c r="D6812" s="276">
        <f t="shared" si="212"/>
        <v>0.18879749586557892</v>
      </c>
      <c r="L6812" s="114">
        <f>IF(C6812&lt;$G$6,Lähteandmed!$E$45*1.2*1.005*($G$6-O6812),0)</f>
        <v>14.370985439999998</v>
      </c>
      <c r="M6812" s="276" t="str">
        <f>IF(($G$4-Lähteandmed!$H$45*(Kraadpäevad!$G$4-Kraadpäevad!C6812))&gt;Lähteandmed!$I$45,($G$4-Lähteandmed!$H$45*(Kraadpäevad!$G$4-Kraadpäevad!C6812)),Lähteandmed!$I$45)</f>
        <v/>
      </c>
      <c r="N6812" s="114">
        <f>IFERROR(($G$4-M6812)/($G$4-C6812),Lähteandmed!$H$45)</f>
        <v>0</v>
      </c>
      <c r="O6812" s="276">
        <f t="shared" si="213"/>
        <v>9.8000000000000007</v>
      </c>
      <c r="P6812" s="276">
        <f>IF(O6812&lt;($G$6-1),Lähteandmed!$E$45*1.2*1.005*(($G$6-1)-O6812),0)</f>
        <v>12.618426239999998</v>
      </c>
    </row>
    <row r="6813" spans="2:16">
      <c r="B6813" s="113">
        <v>6809</v>
      </c>
      <c r="C6813" s="113">
        <v>9.8000000000000007</v>
      </c>
      <c r="D6813" s="276">
        <f t="shared" si="212"/>
        <v>0.18879749586557892</v>
      </c>
      <c r="L6813" s="114">
        <f>IF(C6813&lt;$G$6,Lähteandmed!$E$45*1.2*1.005*($G$6-O6813),0)</f>
        <v>14.370985439999998</v>
      </c>
      <c r="M6813" s="276" t="str">
        <f>IF(($G$4-Lähteandmed!$H$45*(Kraadpäevad!$G$4-Kraadpäevad!C6813))&gt;Lähteandmed!$I$45,($G$4-Lähteandmed!$H$45*(Kraadpäevad!$G$4-Kraadpäevad!C6813)),Lähteandmed!$I$45)</f>
        <v/>
      </c>
      <c r="N6813" s="114">
        <f>IFERROR(($G$4-M6813)/($G$4-C6813),Lähteandmed!$H$45)</f>
        <v>0</v>
      </c>
      <c r="O6813" s="276">
        <f t="shared" si="213"/>
        <v>9.8000000000000007</v>
      </c>
      <c r="P6813" s="276">
        <f>IF(O6813&lt;($G$6-1),Lähteandmed!$E$45*1.2*1.005*(($G$6-1)-O6813),0)</f>
        <v>12.618426239999998</v>
      </c>
    </row>
    <row r="6814" spans="2:16">
      <c r="B6814" s="113">
        <v>6810</v>
      </c>
      <c r="C6814" s="113">
        <v>9.6999999999999993</v>
      </c>
      <c r="D6814" s="276">
        <f t="shared" si="212"/>
        <v>0.28879749586558034</v>
      </c>
      <c r="L6814" s="114">
        <f>IF(C6814&lt;$G$6,Lähteandmed!$E$45*1.2*1.005*($G$6-O6814),0)</f>
        <v>14.54624136</v>
      </c>
      <c r="M6814" s="276" t="str">
        <f>IF(($G$4-Lähteandmed!$H$45*(Kraadpäevad!$G$4-Kraadpäevad!C6814))&gt;Lähteandmed!$I$45,($G$4-Lähteandmed!$H$45*(Kraadpäevad!$G$4-Kraadpäevad!C6814)),Lähteandmed!$I$45)</f>
        <v/>
      </c>
      <c r="N6814" s="114">
        <f>IFERROR(($G$4-M6814)/($G$4-C6814),Lähteandmed!$H$45)</f>
        <v>0</v>
      </c>
      <c r="O6814" s="276">
        <f t="shared" si="213"/>
        <v>9.6999999999999993</v>
      </c>
      <c r="P6814" s="276">
        <f>IF(O6814&lt;($G$6-1),Lähteandmed!$E$45*1.2*1.005*(($G$6-1)-O6814),0)</f>
        <v>12.793682159999999</v>
      </c>
    </row>
    <row r="6815" spans="2:16">
      <c r="B6815" s="113">
        <v>6811</v>
      </c>
      <c r="C6815" s="113">
        <v>9.1</v>
      </c>
      <c r="D6815" s="276">
        <f t="shared" si="212"/>
        <v>0.88879749586557999</v>
      </c>
      <c r="L6815" s="114">
        <f>IF(C6815&lt;$G$6,Lähteandmed!$E$45*1.2*1.005*($G$6-O6815),0)</f>
        <v>15.59777688</v>
      </c>
      <c r="M6815" s="276" t="str">
        <f>IF(($G$4-Lähteandmed!$H$45*(Kraadpäevad!$G$4-Kraadpäevad!C6815))&gt;Lähteandmed!$I$45,($G$4-Lähteandmed!$H$45*(Kraadpäevad!$G$4-Kraadpäevad!C6815)),Lähteandmed!$I$45)</f>
        <v/>
      </c>
      <c r="N6815" s="114">
        <f>IFERROR(($G$4-M6815)/($G$4-C6815),Lähteandmed!$H$45)</f>
        <v>0</v>
      </c>
      <c r="O6815" s="276">
        <f t="shared" si="213"/>
        <v>9.1</v>
      </c>
      <c r="P6815" s="276">
        <f>IF(O6815&lt;($G$6-1),Lähteandmed!$E$45*1.2*1.005*(($G$6-1)-O6815),0)</f>
        <v>13.845217679999999</v>
      </c>
    </row>
    <row r="6816" spans="2:16">
      <c r="B6816" s="113">
        <v>6812</v>
      </c>
      <c r="C6816" s="113">
        <v>8.4</v>
      </c>
      <c r="D6816" s="276">
        <f t="shared" si="212"/>
        <v>1.5887974958655793</v>
      </c>
      <c r="L6816" s="114">
        <f>IF(C6816&lt;$G$6,Lähteandmed!$E$45*1.2*1.005*($G$6-O6816),0)</f>
        <v>16.824568319999997</v>
      </c>
      <c r="M6816" s="276" t="str">
        <f>IF(($G$4-Lähteandmed!$H$45*(Kraadpäevad!$G$4-Kraadpäevad!C6816))&gt;Lähteandmed!$I$45,($G$4-Lähteandmed!$H$45*(Kraadpäevad!$G$4-Kraadpäevad!C6816)),Lähteandmed!$I$45)</f>
        <v/>
      </c>
      <c r="N6816" s="114">
        <f>IFERROR(($G$4-M6816)/($G$4-C6816),Lähteandmed!$H$45)</f>
        <v>0</v>
      </c>
      <c r="O6816" s="276">
        <f t="shared" si="213"/>
        <v>8.4</v>
      </c>
      <c r="P6816" s="276">
        <f>IF(O6816&lt;($G$6-1),Lähteandmed!$E$45*1.2*1.005*(($G$6-1)-O6816),0)</f>
        <v>15.072009119999999</v>
      </c>
    </row>
    <row r="6817" spans="2:16">
      <c r="B6817" s="113">
        <v>6813</v>
      </c>
      <c r="C6817" s="113">
        <v>7.8</v>
      </c>
      <c r="D6817" s="276">
        <f t="shared" si="212"/>
        <v>2.1887974958655798</v>
      </c>
      <c r="L6817" s="114">
        <f>IF(C6817&lt;$G$6,Lähteandmed!$E$45*1.2*1.005*($G$6-O6817),0)</f>
        <v>17.876103839999999</v>
      </c>
      <c r="M6817" s="276" t="str">
        <f>IF(($G$4-Lähteandmed!$H$45*(Kraadpäevad!$G$4-Kraadpäevad!C6817))&gt;Lähteandmed!$I$45,($G$4-Lähteandmed!$H$45*(Kraadpäevad!$G$4-Kraadpäevad!C6817)),Lähteandmed!$I$45)</f>
        <v/>
      </c>
      <c r="N6817" s="114">
        <f>IFERROR(($G$4-M6817)/($G$4-C6817),Lähteandmed!$H$45)</f>
        <v>0</v>
      </c>
      <c r="O6817" s="276">
        <f t="shared" si="213"/>
        <v>7.8</v>
      </c>
      <c r="P6817" s="276">
        <f>IF(O6817&lt;($G$6-1),Lähteandmed!$E$45*1.2*1.005*(($G$6-1)-O6817),0)</f>
        <v>16.123544639999999</v>
      </c>
    </row>
    <row r="6818" spans="2:16">
      <c r="B6818" s="113">
        <v>6814</v>
      </c>
      <c r="C6818" s="113">
        <v>7.5</v>
      </c>
      <c r="D6818" s="276">
        <f t="shared" si="212"/>
        <v>2.4887974958655796</v>
      </c>
      <c r="L6818" s="114">
        <f>IF(C6818&lt;$G$6,Lähteandmed!$E$45*1.2*1.005*($G$6-O6818),0)</f>
        <v>18.4018716</v>
      </c>
      <c r="M6818" s="276" t="str">
        <f>IF(($G$4-Lähteandmed!$H$45*(Kraadpäevad!$G$4-Kraadpäevad!C6818))&gt;Lähteandmed!$I$45,($G$4-Lähteandmed!$H$45*(Kraadpäevad!$G$4-Kraadpäevad!C6818)),Lähteandmed!$I$45)</f>
        <v/>
      </c>
      <c r="N6818" s="114">
        <f>IFERROR(($G$4-M6818)/($G$4-C6818),Lähteandmed!$H$45)</f>
        <v>0</v>
      </c>
      <c r="O6818" s="276">
        <f t="shared" si="213"/>
        <v>7.5</v>
      </c>
      <c r="P6818" s="276">
        <f>IF(O6818&lt;($G$6-1),Lähteandmed!$E$45*1.2*1.005*(($G$6-1)-O6818),0)</f>
        <v>16.649312399999999</v>
      </c>
    </row>
    <row r="6819" spans="2:16">
      <c r="B6819" s="113">
        <v>6815</v>
      </c>
      <c r="C6819" s="113">
        <v>7.3</v>
      </c>
      <c r="D6819" s="276">
        <f t="shared" si="212"/>
        <v>2.6887974958655798</v>
      </c>
      <c r="L6819" s="114">
        <f>IF(C6819&lt;$G$6,Lähteandmed!$E$45*1.2*1.005*($G$6-O6819),0)</f>
        <v>18.752383439999999</v>
      </c>
      <c r="M6819" s="276" t="str">
        <f>IF(($G$4-Lähteandmed!$H$45*(Kraadpäevad!$G$4-Kraadpäevad!C6819))&gt;Lähteandmed!$I$45,($G$4-Lähteandmed!$H$45*(Kraadpäevad!$G$4-Kraadpäevad!C6819)),Lähteandmed!$I$45)</f>
        <v/>
      </c>
      <c r="N6819" s="114">
        <f>IFERROR(($G$4-M6819)/($G$4-C6819),Lähteandmed!$H$45)</f>
        <v>0</v>
      </c>
      <c r="O6819" s="276">
        <f t="shared" si="213"/>
        <v>7.3</v>
      </c>
      <c r="P6819" s="276">
        <f>IF(O6819&lt;($G$6-1),Lähteandmed!$E$45*1.2*1.005*(($G$6-1)-O6819),0)</f>
        <v>16.999824239999999</v>
      </c>
    </row>
    <row r="6820" spans="2:16">
      <c r="B6820" s="113">
        <v>6816</v>
      </c>
      <c r="C6820" s="113">
        <v>7</v>
      </c>
      <c r="D6820" s="276">
        <f t="shared" si="212"/>
        <v>2.9887974958655796</v>
      </c>
      <c r="L6820" s="114">
        <f>IF(C6820&lt;$G$6,Lähteandmed!$E$45*1.2*1.005*($G$6-O6820),0)</f>
        <v>19.2781512</v>
      </c>
      <c r="M6820" s="276" t="str">
        <f>IF(($G$4-Lähteandmed!$H$45*(Kraadpäevad!$G$4-Kraadpäevad!C6820))&gt;Lähteandmed!$I$45,($G$4-Lähteandmed!$H$45*(Kraadpäevad!$G$4-Kraadpäevad!C6820)),Lähteandmed!$I$45)</f>
        <v/>
      </c>
      <c r="N6820" s="114">
        <f>IFERROR(($G$4-M6820)/($G$4-C6820),Lähteandmed!$H$45)</f>
        <v>0</v>
      </c>
      <c r="O6820" s="276">
        <f t="shared" si="213"/>
        <v>7</v>
      </c>
      <c r="P6820" s="276">
        <f>IF(O6820&lt;($G$6-1),Lähteandmed!$E$45*1.2*1.005*(($G$6-1)-O6820),0)</f>
        <v>17.525592</v>
      </c>
    </row>
    <row r="6821" spans="2:16">
      <c r="B6821" s="113">
        <v>6817</v>
      </c>
      <c r="C6821" s="113">
        <v>6.4</v>
      </c>
      <c r="D6821" s="276">
        <f t="shared" si="212"/>
        <v>3.5887974958655793</v>
      </c>
      <c r="L6821" s="114">
        <f>IF(C6821&lt;$G$6,Lähteandmed!$E$45*1.2*1.005*($G$6-O6821),0)</f>
        <v>20.329686719999998</v>
      </c>
      <c r="M6821" s="276" t="str">
        <f>IF(($G$4-Lähteandmed!$H$45*(Kraadpäevad!$G$4-Kraadpäevad!C6821))&gt;Lähteandmed!$I$45,($G$4-Lähteandmed!$H$45*(Kraadpäevad!$G$4-Kraadpäevad!C6821)),Lähteandmed!$I$45)</f>
        <v/>
      </c>
      <c r="N6821" s="114">
        <f>IFERROR(($G$4-M6821)/($G$4-C6821),Lähteandmed!$H$45)</f>
        <v>0</v>
      </c>
      <c r="O6821" s="276">
        <f t="shared" si="213"/>
        <v>6.4</v>
      </c>
      <c r="P6821" s="276">
        <f>IF(O6821&lt;($G$6-1),Lähteandmed!$E$45*1.2*1.005*(($G$6-1)-O6821),0)</f>
        <v>18.577127519999998</v>
      </c>
    </row>
    <row r="6822" spans="2:16">
      <c r="B6822" s="113">
        <v>6818</v>
      </c>
      <c r="C6822" s="113">
        <v>5.7</v>
      </c>
      <c r="D6822" s="276">
        <f t="shared" si="212"/>
        <v>4.2887974958655795</v>
      </c>
      <c r="L6822" s="114">
        <f>IF(C6822&lt;$G$6,Lähteandmed!$E$45*1.2*1.005*($G$6-O6822),0)</f>
        <v>21.556478160000001</v>
      </c>
      <c r="M6822" s="276" t="str">
        <f>IF(($G$4-Lähteandmed!$H$45*(Kraadpäevad!$G$4-Kraadpäevad!C6822))&gt;Lähteandmed!$I$45,($G$4-Lähteandmed!$H$45*(Kraadpäevad!$G$4-Kraadpäevad!C6822)),Lähteandmed!$I$45)</f>
        <v/>
      </c>
      <c r="N6822" s="114">
        <f>IFERROR(($G$4-M6822)/($G$4-C6822),Lähteandmed!$H$45)</f>
        <v>0</v>
      </c>
      <c r="O6822" s="276">
        <f t="shared" si="213"/>
        <v>5.7</v>
      </c>
      <c r="P6822" s="276">
        <f>IF(O6822&lt;($G$6-1),Lähteandmed!$E$45*1.2*1.005*(($G$6-1)-O6822),0)</f>
        <v>19.803918960000001</v>
      </c>
    </row>
    <row r="6823" spans="2:16">
      <c r="B6823" s="113">
        <v>6819</v>
      </c>
      <c r="C6823" s="113">
        <v>5.0999999999999996</v>
      </c>
      <c r="D6823" s="276">
        <f t="shared" si="212"/>
        <v>4.88879749586558</v>
      </c>
      <c r="L6823" s="114">
        <f>IF(C6823&lt;$G$6,Lähteandmed!$E$45*1.2*1.005*($G$6-O6823),0)</f>
        <v>22.608013679999999</v>
      </c>
      <c r="M6823" s="276" t="str">
        <f>IF(($G$4-Lähteandmed!$H$45*(Kraadpäevad!$G$4-Kraadpäevad!C6823))&gt;Lähteandmed!$I$45,($G$4-Lähteandmed!$H$45*(Kraadpäevad!$G$4-Kraadpäevad!C6823)),Lähteandmed!$I$45)</f>
        <v/>
      </c>
      <c r="N6823" s="114">
        <f>IFERROR(($G$4-M6823)/($G$4-C6823),Lähteandmed!$H$45)</f>
        <v>0</v>
      </c>
      <c r="O6823" s="276">
        <f t="shared" si="213"/>
        <v>5.0999999999999996</v>
      </c>
      <c r="P6823" s="276">
        <f>IF(O6823&lt;($G$6-1),Lähteandmed!$E$45*1.2*1.005*(($G$6-1)-O6823),0)</f>
        <v>20.855454479999999</v>
      </c>
    </row>
    <row r="6824" spans="2:16">
      <c r="B6824" s="113">
        <v>6820</v>
      </c>
      <c r="C6824" s="113">
        <v>4.4000000000000004</v>
      </c>
      <c r="D6824" s="276">
        <f t="shared" si="212"/>
        <v>5.5887974958655793</v>
      </c>
      <c r="L6824" s="114">
        <f>IF(C6824&lt;$G$6,Lähteandmed!$E$45*1.2*1.005*($G$6-O6824),0)</f>
        <v>23.834805119999999</v>
      </c>
      <c r="M6824" s="276" t="str">
        <f>IF(($G$4-Lähteandmed!$H$45*(Kraadpäevad!$G$4-Kraadpäevad!C6824))&gt;Lähteandmed!$I$45,($G$4-Lähteandmed!$H$45*(Kraadpäevad!$G$4-Kraadpäevad!C6824)),Lähteandmed!$I$45)</f>
        <v/>
      </c>
      <c r="N6824" s="114">
        <f>IFERROR(($G$4-M6824)/($G$4-C6824),Lähteandmed!$H$45)</f>
        <v>0</v>
      </c>
      <c r="O6824" s="276">
        <f t="shared" si="213"/>
        <v>4.4000000000000004</v>
      </c>
      <c r="P6824" s="276">
        <f>IF(O6824&lt;($G$6-1),Lähteandmed!$E$45*1.2*1.005*(($G$6-1)-O6824),0)</f>
        <v>22.082245919999998</v>
      </c>
    </row>
    <row r="6825" spans="2:16">
      <c r="B6825" s="113">
        <v>6821</v>
      </c>
      <c r="C6825" s="113">
        <v>3.7</v>
      </c>
      <c r="D6825" s="276">
        <f t="shared" si="212"/>
        <v>6.2887974958655795</v>
      </c>
      <c r="L6825" s="114">
        <f>IF(C6825&lt;$G$6,Lähteandmed!$E$45*1.2*1.005*($G$6-O6825),0)</f>
        <v>25.061596559999998</v>
      </c>
      <c r="M6825" s="276" t="str">
        <f>IF(($G$4-Lähteandmed!$H$45*(Kraadpäevad!$G$4-Kraadpäevad!C6825))&gt;Lähteandmed!$I$45,($G$4-Lähteandmed!$H$45*(Kraadpäevad!$G$4-Kraadpäevad!C6825)),Lähteandmed!$I$45)</f>
        <v/>
      </c>
      <c r="N6825" s="114">
        <f>IFERROR(($G$4-M6825)/($G$4-C6825),Lähteandmed!$H$45)</f>
        <v>0</v>
      </c>
      <c r="O6825" s="276">
        <f t="shared" si="213"/>
        <v>3.7</v>
      </c>
      <c r="P6825" s="276">
        <f>IF(O6825&lt;($G$6-1),Lähteandmed!$E$45*1.2*1.005*(($G$6-1)-O6825),0)</f>
        <v>23.309037359999998</v>
      </c>
    </row>
    <row r="6826" spans="2:16">
      <c r="B6826" s="113">
        <v>6822</v>
      </c>
      <c r="C6826" s="113">
        <v>3</v>
      </c>
      <c r="D6826" s="276">
        <f t="shared" si="212"/>
        <v>6.9887974958655796</v>
      </c>
      <c r="L6826" s="114">
        <f>IF(C6826&lt;$G$6,Lähteandmed!$E$45*1.2*1.005*($G$6-O6826),0)</f>
        <v>26.288387999999998</v>
      </c>
      <c r="M6826" s="276" t="str">
        <f>IF(($G$4-Lähteandmed!$H$45*(Kraadpäevad!$G$4-Kraadpäevad!C6826))&gt;Lähteandmed!$I$45,($G$4-Lähteandmed!$H$45*(Kraadpäevad!$G$4-Kraadpäevad!C6826)),Lähteandmed!$I$45)</f>
        <v/>
      </c>
      <c r="N6826" s="114">
        <f>IFERROR(($G$4-M6826)/($G$4-C6826),Lähteandmed!$H$45)</f>
        <v>0</v>
      </c>
      <c r="O6826" s="276">
        <f t="shared" si="213"/>
        <v>3</v>
      </c>
      <c r="P6826" s="276">
        <f>IF(O6826&lt;($G$6-1),Lähteandmed!$E$45*1.2*1.005*(($G$6-1)-O6826),0)</f>
        <v>24.535828799999997</v>
      </c>
    </row>
    <row r="6827" spans="2:16">
      <c r="B6827" s="113">
        <v>6823</v>
      </c>
      <c r="C6827" s="113">
        <v>3.3</v>
      </c>
      <c r="D6827" s="276">
        <f t="shared" si="212"/>
        <v>6.6887974958655798</v>
      </c>
      <c r="L6827" s="114">
        <f>IF(C6827&lt;$G$6,Lähteandmed!$E$45*1.2*1.005*($G$6-O6827),0)</f>
        <v>25.762620239999997</v>
      </c>
      <c r="M6827" s="276" t="str">
        <f>IF(($G$4-Lähteandmed!$H$45*(Kraadpäevad!$G$4-Kraadpäevad!C6827))&gt;Lähteandmed!$I$45,($G$4-Lähteandmed!$H$45*(Kraadpäevad!$G$4-Kraadpäevad!C6827)),Lähteandmed!$I$45)</f>
        <v/>
      </c>
      <c r="N6827" s="114">
        <f>IFERROR(($G$4-M6827)/($G$4-C6827),Lähteandmed!$H$45)</f>
        <v>0</v>
      </c>
      <c r="O6827" s="276">
        <f t="shared" si="213"/>
        <v>3.3</v>
      </c>
      <c r="P6827" s="276">
        <f>IF(O6827&lt;($G$6-1),Lähteandmed!$E$45*1.2*1.005*(($G$6-1)-O6827),0)</f>
        <v>24.010061039999997</v>
      </c>
    </row>
    <row r="6828" spans="2:16">
      <c r="B6828" s="113">
        <v>6824</v>
      </c>
      <c r="C6828" s="113">
        <v>3.7</v>
      </c>
      <c r="D6828" s="276">
        <f t="shared" si="212"/>
        <v>6.2887974958655795</v>
      </c>
      <c r="L6828" s="114">
        <f>IF(C6828&lt;$G$6,Lähteandmed!$E$45*1.2*1.005*($G$6-O6828),0)</f>
        <v>25.061596559999998</v>
      </c>
      <c r="M6828" s="276" t="str">
        <f>IF(($G$4-Lähteandmed!$H$45*(Kraadpäevad!$G$4-Kraadpäevad!C6828))&gt;Lähteandmed!$I$45,($G$4-Lähteandmed!$H$45*(Kraadpäevad!$G$4-Kraadpäevad!C6828)),Lähteandmed!$I$45)</f>
        <v/>
      </c>
      <c r="N6828" s="114">
        <f>IFERROR(($G$4-M6828)/($G$4-C6828),Lähteandmed!$H$45)</f>
        <v>0</v>
      </c>
      <c r="O6828" s="276">
        <f t="shared" si="213"/>
        <v>3.7</v>
      </c>
      <c r="P6828" s="276">
        <f>IF(O6828&lt;($G$6-1),Lähteandmed!$E$45*1.2*1.005*(($G$6-1)-O6828),0)</f>
        <v>23.309037359999998</v>
      </c>
    </row>
    <row r="6829" spans="2:16">
      <c r="B6829" s="113">
        <v>6825</v>
      </c>
      <c r="C6829" s="113">
        <v>4</v>
      </c>
      <c r="D6829" s="276">
        <f t="shared" si="212"/>
        <v>5.9887974958655796</v>
      </c>
      <c r="L6829" s="114">
        <f>IF(C6829&lt;$G$6,Lähteandmed!$E$45*1.2*1.005*($G$6-O6829),0)</f>
        <v>24.535828799999997</v>
      </c>
      <c r="M6829" s="276" t="str">
        <f>IF(($G$4-Lähteandmed!$H$45*(Kraadpäevad!$G$4-Kraadpäevad!C6829))&gt;Lähteandmed!$I$45,($G$4-Lähteandmed!$H$45*(Kraadpäevad!$G$4-Kraadpäevad!C6829)),Lähteandmed!$I$45)</f>
        <v/>
      </c>
      <c r="N6829" s="114">
        <f>IFERROR(($G$4-M6829)/($G$4-C6829),Lähteandmed!$H$45)</f>
        <v>0</v>
      </c>
      <c r="O6829" s="276">
        <f t="shared" si="213"/>
        <v>4</v>
      </c>
      <c r="P6829" s="276">
        <f>IF(O6829&lt;($G$6-1),Lähteandmed!$E$45*1.2*1.005*(($G$6-1)-O6829),0)</f>
        <v>22.783269599999997</v>
      </c>
    </row>
    <row r="6830" spans="2:16">
      <c r="B6830" s="113">
        <v>6826</v>
      </c>
      <c r="C6830" s="113">
        <v>5.6</v>
      </c>
      <c r="D6830" s="276">
        <f t="shared" si="212"/>
        <v>4.38879749586558</v>
      </c>
      <c r="L6830" s="114">
        <f>IF(C6830&lt;$G$6,Lähteandmed!$E$45*1.2*1.005*($G$6-O6830),0)</f>
        <v>21.731734079999999</v>
      </c>
      <c r="M6830" s="276" t="str">
        <f>IF(($G$4-Lähteandmed!$H$45*(Kraadpäevad!$G$4-Kraadpäevad!C6830))&gt;Lähteandmed!$I$45,($G$4-Lähteandmed!$H$45*(Kraadpäevad!$G$4-Kraadpäevad!C6830)),Lähteandmed!$I$45)</f>
        <v/>
      </c>
      <c r="N6830" s="114">
        <f>IFERROR(($G$4-M6830)/($G$4-C6830),Lähteandmed!$H$45)</f>
        <v>0</v>
      </c>
      <c r="O6830" s="276">
        <f t="shared" si="213"/>
        <v>5.6</v>
      </c>
      <c r="P6830" s="276">
        <f>IF(O6830&lt;($G$6-1),Lähteandmed!$E$45*1.2*1.005*(($G$6-1)-O6830),0)</f>
        <v>19.979174879999999</v>
      </c>
    </row>
    <row r="6831" spans="2:16">
      <c r="B6831" s="113">
        <v>6827</v>
      </c>
      <c r="C6831" s="113">
        <v>7.1</v>
      </c>
      <c r="D6831" s="276">
        <f t="shared" si="212"/>
        <v>2.88879749586558</v>
      </c>
      <c r="L6831" s="114">
        <f>IF(C6831&lt;$G$6,Lähteandmed!$E$45*1.2*1.005*($G$6-O6831),0)</f>
        <v>19.102895279999998</v>
      </c>
      <c r="M6831" s="276" t="str">
        <f>IF(($G$4-Lähteandmed!$H$45*(Kraadpäevad!$G$4-Kraadpäevad!C6831))&gt;Lähteandmed!$I$45,($G$4-Lähteandmed!$H$45*(Kraadpäevad!$G$4-Kraadpäevad!C6831)),Lähteandmed!$I$45)</f>
        <v/>
      </c>
      <c r="N6831" s="114">
        <f>IFERROR(($G$4-M6831)/($G$4-C6831),Lähteandmed!$H$45)</f>
        <v>0</v>
      </c>
      <c r="O6831" s="276">
        <f t="shared" si="213"/>
        <v>7.1</v>
      </c>
      <c r="P6831" s="276">
        <f>IF(O6831&lt;($G$6-1),Lähteandmed!$E$45*1.2*1.005*(($G$6-1)-O6831),0)</f>
        <v>17.350336079999998</v>
      </c>
    </row>
    <row r="6832" spans="2:16">
      <c r="B6832" s="113">
        <v>6828</v>
      </c>
      <c r="C6832" s="113">
        <v>8.6999999999999993</v>
      </c>
      <c r="D6832" s="276">
        <f t="shared" si="212"/>
        <v>1.2887974958655803</v>
      </c>
      <c r="L6832" s="114">
        <f>IF(C6832&lt;$G$6,Lähteandmed!$E$45*1.2*1.005*($G$6-O6832),0)</f>
        <v>16.29880056</v>
      </c>
      <c r="M6832" s="276" t="str">
        <f>IF(($G$4-Lähteandmed!$H$45*(Kraadpäevad!$G$4-Kraadpäevad!C6832))&gt;Lähteandmed!$I$45,($G$4-Lähteandmed!$H$45*(Kraadpäevad!$G$4-Kraadpäevad!C6832)),Lähteandmed!$I$45)</f>
        <v/>
      </c>
      <c r="N6832" s="114">
        <f>IFERROR(($G$4-M6832)/($G$4-C6832),Lähteandmed!$H$45)</f>
        <v>0</v>
      </c>
      <c r="O6832" s="276">
        <f t="shared" si="213"/>
        <v>8.6999999999999993</v>
      </c>
      <c r="P6832" s="276">
        <f>IF(O6832&lt;($G$6-1),Lähteandmed!$E$45*1.2*1.005*(($G$6-1)-O6832),0)</f>
        <v>14.54624136</v>
      </c>
    </row>
    <row r="6833" spans="2:16">
      <c r="B6833" s="113">
        <v>6829</v>
      </c>
      <c r="C6833" s="113">
        <v>9.3000000000000007</v>
      </c>
      <c r="D6833" s="276">
        <f t="shared" si="212"/>
        <v>0.68879749586557892</v>
      </c>
      <c r="L6833" s="114">
        <f>IF(C6833&lt;$G$6,Lähteandmed!$E$45*1.2*1.005*($G$6-O6833),0)</f>
        <v>15.247265039999998</v>
      </c>
      <c r="M6833" s="276" t="str">
        <f>IF(($G$4-Lähteandmed!$H$45*(Kraadpäevad!$G$4-Kraadpäevad!C6833))&gt;Lähteandmed!$I$45,($G$4-Lähteandmed!$H$45*(Kraadpäevad!$G$4-Kraadpäevad!C6833)),Lähteandmed!$I$45)</f>
        <v/>
      </c>
      <c r="N6833" s="114">
        <f>IFERROR(($G$4-M6833)/($G$4-C6833),Lähteandmed!$H$45)</f>
        <v>0</v>
      </c>
      <c r="O6833" s="276">
        <f t="shared" si="213"/>
        <v>9.3000000000000007</v>
      </c>
      <c r="P6833" s="276">
        <f>IF(O6833&lt;($G$6-1),Lähteandmed!$E$45*1.2*1.005*(($G$6-1)-O6833),0)</f>
        <v>13.494705839999998</v>
      </c>
    </row>
    <row r="6834" spans="2:16">
      <c r="B6834" s="113">
        <v>6830</v>
      </c>
      <c r="C6834" s="113">
        <v>9.9</v>
      </c>
      <c r="D6834" s="276">
        <f t="shared" si="212"/>
        <v>8.8797495865579279E-2</v>
      </c>
      <c r="L6834" s="114">
        <f>IF(C6834&lt;$G$6,Lähteandmed!$E$45*1.2*1.005*($G$6-O6834),0)</f>
        <v>14.195729519999999</v>
      </c>
      <c r="M6834" s="276" t="str">
        <f>IF(($G$4-Lähteandmed!$H$45*(Kraadpäevad!$G$4-Kraadpäevad!C6834))&gt;Lähteandmed!$I$45,($G$4-Lähteandmed!$H$45*(Kraadpäevad!$G$4-Kraadpäevad!C6834)),Lähteandmed!$I$45)</f>
        <v/>
      </c>
      <c r="N6834" s="114">
        <f>IFERROR(($G$4-M6834)/($G$4-C6834),Lähteandmed!$H$45)</f>
        <v>0</v>
      </c>
      <c r="O6834" s="276">
        <f t="shared" si="213"/>
        <v>9.9</v>
      </c>
      <c r="P6834" s="276">
        <f>IF(O6834&lt;($G$6-1),Lähteandmed!$E$45*1.2*1.005*(($G$6-1)-O6834),0)</f>
        <v>12.443170319999998</v>
      </c>
    </row>
    <row r="6835" spans="2:16">
      <c r="B6835" s="113">
        <v>6831</v>
      </c>
      <c r="C6835" s="113">
        <v>10.5</v>
      </c>
      <c r="D6835" s="276" t="str">
        <f t="shared" si="212"/>
        <v>0</v>
      </c>
      <c r="L6835" s="114">
        <f>IF(C6835&lt;$G$6,Lähteandmed!$E$45*1.2*1.005*($G$6-O6835),0)</f>
        <v>13.144193999999999</v>
      </c>
      <c r="M6835" s="276" t="str">
        <f>IF(($G$4-Lähteandmed!$H$45*(Kraadpäevad!$G$4-Kraadpäevad!C6835))&gt;Lähteandmed!$I$45,($G$4-Lähteandmed!$H$45*(Kraadpäevad!$G$4-Kraadpäevad!C6835)),Lähteandmed!$I$45)</f>
        <v/>
      </c>
      <c r="N6835" s="114">
        <f>IFERROR(($G$4-M6835)/($G$4-C6835),Lähteandmed!$H$45)</f>
        <v>0</v>
      </c>
      <c r="O6835" s="276">
        <f t="shared" si="213"/>
        <v>10.5</v>
      </c>
      <c r="P6835" s="276">
        <f>IF(O6835&lt;($G$6-1),Lähteandmed!$E$45*1.2*1.005*(($G$6-1)-O6835),0)</f>
        <v>11.391634799999999</v>
      </c>
    </row>
    <row r="6836" spans="2:16">
      <c r="B6836" s="113">
        <v>6832</v>
      </c>
      <c r="C6836" s="113">
        <v>9.8000000000000007</v>
      </c>
      <c r="D6836" s="276">
        <f t="shared" si="212"/>
        <v>0.18879749586557892</v>
      </c>
      <c r="L6836" s="114">
        <f>IF(C6836&lt;$G$6,Lähteandmed!$E$45*1.2*1.005*($G$6-O6836),0)</f>
        <v>14.370985439999998</v>
      </c>
      <c r="M6836" s="276" t="str">
        <f>IF(($G$4-Lähteandmed!$H$45*(Kraadpäevad!$G$4-Kraadpäevad!C6836))&gt;Lähteandmed!$I$45,($G$4-Lähteandmed!$H$45*(Kraadpäevad!$G$4-Kraadpäevad!C6836)),Lähteandmed!$I$45)</f>
        <v/>
      </c>
      <c r="N6836" s="114">
        <f>IFERROR(($G$4-M6836)/($G$4-C6836),Lähteandmed!$H$45)</f>
        <v>0</v>
      </c>
      <c r="O6836" s="276">
        <f t="shared" si="213"/>
        <v>9.8000000000000007</v>
      </c>
      <c r="P6836" s="276">
        <f>IF(O6836&lt;($G$6-1),Lähteandmed!$E$45*1.2*1.005*(($G$6-1)-O6836),0)</f>
        <v>12.618426239999998</v>
      </c>
    </row>
    <row r="6837" spans="2:16">
      <c r="B6837" s="113">
        <v>6833</v>
      </c>
      <c r="C6837" s="113">
        <v>9</v>
      </c>
      <c r="D6837" s="276">
        <f t="shared" si="212"/>
        <v>0.98879749586557963</v>
      </c>
      <c r="L6837" s="114">
        <f>IF(C6837&lt;$G$6,Lähteandmed!$E$45*1.2*1.005*($G$6-O6837),0)</f>
        <v>15.773032799999999</v>
      </c>
      <c r="M6837" s="276" t="str">
        <f>IF(($G$4-Lähteandmed!$H$45*(Kraadpäevad!$G$4-Kraadpäevad!C6837))&gt;Lähteandmed!$I$45,($G$4-Lähteandmed!$H$45*(Kraadpäevad!$G$4-Kraadpäevad!C6837)),Lähteandmed!$I$45)</f>
        <v/>
      </c>
      <c r="N6837" s="114">
        <f>IFERROR(($G$4-M6837)/($G$4-C6837),Lähteandmed!$H$45)</f>
        <v>0</v>
      </c>
      <c r="O6837" s="276">
        <f t="shared" si="213"/>
        <v>9</v>
      </c>
      <c r="P6837" s="276">
        <f>IF(O6837&lt;($G$6-1),Lähteandmed!$E$45*1.2*1.005*(($G$6-1)-O6837),0)</f>
        <v>14.020473599999999</v>
      </c>
    </row>
    <row r="6838" spans="2:16">
      <c r="B6838" s="113">
        <v>6834</v>
      </c>
      <c r="C6838" s="113">
        <v>8.3000000000000007</v>
      </c>
      <c r="D6838" s="276">
        <f t="shared" si="212"/>
        <v>1.6887974958655789</v>
      </c>
      <c r="L6838" s="114">
        <f>IF(C6838&lt;$G$6,Lähteandmed!$E$45*1.2*1.005*($G$6-O6838),0)</f>
        <v>16.999824239999999</v>
      </c>
      <c r="M6838" s="276" t="str">
        <f>IF(($G$4-Lähteandmed!$H$45*(Kraadpäevad!$G$4-Kraadpäevad!C6838))&gt;Lähteandmed!$I$45,($G$4-Lähteandmed!$H$45*(Kraadpäevad!$G$4-Kraadpäevad!C6838)),Lähteandmed!$I$45)</f>
        <v/>
      </c>
      <c r="N6838" s="114">
        <f>IFERROR(($G$4-M6838)/($G$4-C6838),Lähteandmed!$H$45)</f>
        <v>0</v>
      </c>
      <c r="O6838" s="276">
        <f t="shared" si="213"/>
        <v>8.3000000000000007</v>
      </c>
      <c r="P6838" s="276">
        <f>IF(O6838&lt;($G$6-1),Lähteandmed!$E$45*1.2*1.005*(($G$6-1)-O6838),0)</f>
        <v>15.247265039999998</v>
      </c>
    </row>
    <row r="6839" spans="2:16">
      <c r="B6839" s="113">
        <v>6835</v>
      </c>
      <c r="C6839" s="113">
        <v>7</v>
      </c>
      <c r="D6839" s="276">
        <f t="shared" si="212"/>
        <v>2.9887974958655796</v>
      </c>
      <c r="L6839" s="114">
        <f>IF(C6839&lt;$G$6,Lähteandmed!$E$45*1.2*1.005*($G$6-O6839),0)</f>
        <v>19.2781512</v>
      </c>
      <c r="M6839" s="276" t="str">
        <f>IF(($G$4-Lähteandmed!$H$45*(Kraadpäevad!$G$4-Kraadpäevad!C6839))&gt;Lähteandmed!$I$45,($G$4-Lähteandmed!$H$45*(Kraadpäevad!$G$4-Kraadpäevad!C6839)),Lähteandmed!$I$45)</f>
        <v/>
      </c>
      <c r="N6839" s="114">
        <f>IFERROR(($G$4-M6839)/($G$4-C6839),Lähteandmed!$H$45)</f>
        <v>0</v>
      </c>
      <c r="O6839" s="276">
        <f t="shared" si="213"/>
        <v>7</v>
      </c>
      <c r="P6839" s="276">
        <f>IF(O6839&lt;($G$6-1),Lähteandmed!$E$45*1.2*1.005*(($G$6-1)-O6839),0)</f>
        <v>17.525592</v>
      </c>
    </row>
    <row r="6840" spans="2:16">
      <c r="B6840" s="113">
        <v>6836</v>
      </c>
      <c r="C6840" s="113">
        <v>5.6</v>
      </c>
      <c r="D6840" s="276">
        <f t="shared" si="212"/>
        <v>4.38879749586558</v>
      </c>
      <c r="L6840" s="114">
        <f>IF(C6840&lt;$G$6,Lähteandmed!$E$45*1.2*1.005*($G$6-O6840),0)</f>
        <v>21.731734079999999</v>
      </c>
      <c r="M6840" s="276" t="str">
        <f>IF(($G$4-Lähteandmed!$H$45*(Kraadpäevad!$G$4-Kraadpäevad!C6840))&gt;Lähteandmed!$I$45,($G$4-Lähteandmed!$H$45*(Kraadpäevad!$G$4-Kraadpäevad!C6840)),Lähteandmed!$I$45)</f>
        <v/>
      </c>
      <c r="N6840" s="114">
        <f>IFERROR(($G$4-M6840)/($G$4-C6840),Lähteandmed!$H$45)</f>
        <v>0</v>
      </c>
      <c r="O6840" s="276">
        <f t="shared" si="213"/>
        <v>5.6</v>
      </c>
      <c r="P6840" s="276">
        <f>IF(O6840&lt;($G$6-1),Lähteandmed!$E$45*1.2*1.005*(($G$6-1)-O6840),0)</f>
        <v>19.979174879999999</v>
      </c>
    </row>
    <row r="6841" spans="2:16">
      <c r="B6841" s="113">
        <v>6837</v>
      </c>
      <c r="C6841" s="113">
        <v>4.3</v>
      </c>
      <c r="D6841" s="276">
        <f t="shared" si="212"/>
        <v>5.6887974958655798</v>
      </c>
      <c r="L6841" s="114">
        <f>IF(C6841&lt;$G$6,Lähteandmed!$E$45*1.2*1.005*($G$6-O6841),0)</f>
        <v>24.010061039999997</v>
      </c>
      <c r="M6841" s="276" t="str">
        <f>IF(($G$4-Lähteandmed!$H$45*(Kraadpäevad!$G$4-Kraadpäevad!C6841))&gt;Lähteandmed!$I$45,($G$4-Lähteandmed!$H$45*(Kraadpäevad!$G$4-Kraadpäevad!C6841)),Lähteandmed!$I$45)</f>
        <v/>
      </c>
      <c r="N6841" s="114">
        <f>IFERROR(($G$4-M6841)/($G$4-C6841),Lähteandmed!$H$45)</f>
        <v>0</v>
      </c>
      <c r="O6841" s="276">
        <f t="shared" si="213"/>
        <v>4.3</v>
      </c>
      <c r="P6841" s="276">
        <f>IF(O6841&lt;($G$6-1),Lähteandmed!$E$45*1.2*1.005*(($G$6-1)-O6841),0)</f>
        <v>22.257501839999996</v>
      </c>
    </row>
    <row r="6842" spans="2:16">
      <c r="B6842" s="113">
        <v>6838</v>
      </c>
      <c r="C6842" s="113">
        <v>3.9</v>
      </c>
      <c r="D6842" s="276">
        <f t="shared" si="212"/>
        <v>6.0887974958655793</v>
      </c>
      <c r="L6842" s="114">
        <f>IF(C6842&lt;$G$6,Lähteandmed!$E$45*1.2*1.005*($G$6-O6842),0)</f>
        <v>24.711084719999999</v>
      </c>
      <c r="M6842" s="276" t="str">
        <f>IF(($G$4-Lähteandmed!$H$45*(Kraadpäevad!$G$4-Kraadpäevad!C6842))&gt;Lähteandmed!$I$45,($G$4-Lähteandmed!$H$45*(Kraadpäevad!$G$4-Kraadpäevad!C6842)),Lähteandmed!$I$45)</f>
        <v/>
      </c>
      <c r="N6842" s="114">
        <f>IFERROR(($G$4-M6842)/($G$4-C6842),Lähteandmed!$H$45)</f>
        <v>0</v>
      </c>
      <c r="O6842" s="276">
        <f t="shared" si="213"/>
        <v>3.9</v>
      </c>
      <c r="P6842" s="276">
        <f>IF(O6842&lt;($G$6-1),Lähteandmed!$E$45*1.2*1.005*(($G$6-1)-O6842),0)</f>
        <v>22.958525519999998</v>
      </c>
    </row>
    <row r="6843" spans="2:16">
      <c r="B6843" s="113">
        <v>6839</v>
      </c>
      <c r="C6843" s="113">
        <v>3.4</v>
      </c>
      <c r="D6843" s="276">
        <f t="shared" si="212"/>
        <v>6.5887974958655793</v>
      </c>
      <c r="L6843" s="114">
        <f>IF(C6843&lt;$G$6,Lähteandmed!$E$45*1.2*1.005*($G$6-O6843),0)</f>
        <v>25.587364319999999</v>
      </c>
      <c r="M6843" s="276" t="str">
        <f>IF(($G$4-Lähteandmed!$H$45*(Kraadpäevad!$G$4-Kraadpäevad!C6843))&gt;Lähteandmed!$I$45,($G$4-Lähteandmed!$H$45*(Kraadpäevad!$G$4-Kraadpäevad!C6843)),Lähteandmed!$I$45)</f>
        <v/>
      </c>
      <c r="N6843" s="114">
        <f>IFERROR(($G$4-M6843)/($G$4-C6843),Lähteandmed!$H$45)</f>
        <v>0</v>
      </c>
      <c r="O6843" s="276">
        <f t="shared" si="213"/>
        <v>3.4</v>
      </c>
      <c r="P6843" s="276">
        <f>IF(O6843&lt;($G$6-1),Lähteandmed!$E$45*1.2*1.005*(($G$6-1)-O6843),0)</f>
        <v>23.834805119999999</v>
      </c>
    </row>
    <row r="6844" spans="2:16">
      <c r="B6844" s="113">
        <v>6840</v>
      </c>
      <c r="C6844" s="113">
        <v>3</v>
      </c>
      <c r="D6844" s="276">
        <f t="shared" si="212"/>
        <v>6.9887974958655796</v>
      </c>
      <c r="L6844" s="114">
        <f>IF(C6844&lt;$G$6,Lähteandmed!$E$45*1.2*1.005*($G$6-O6844),0)</f>
        <v>26.288387999999998</v>
      </c>
      <c r="M6844" s="276" t="str">
        <f>IF(($G$4-Lähteandmed!$H$45*(Kraadpäevad!$G$4-Kraadpäevad!C6844))&gt;Lähteandmed!$I$45,($G$4-Lähteandmed!$H$45*(Kraadpäevad!$G$4-Kraadpäevad!C6844)),Lähteandmed!$I$45)</f>
        <v/>
      </c>
      <c r="N6844" s="114">
        <f>IFERROR(($G$4-M6844)/($G$4-C6844),Lähteandmed!$H$45)</f>
        <v>0</v>
      </c>
      <c r="O6844" s="276">
        <f t="shared" si="213"/>
        <v>3</v>
      </c>
      <c r="P6844" s="276">
        <f>IF(O6844&lt;($G$6-1),Lähteandmed!$E$45*1.2*1.005*(($G$6-1)-O6844),0)</f>
        <v>24.535828799999997</v>
      </c>
    </row>
    <row r="6845" spans="2:16">
      <c r="B6845" s="113">
        <v>6841</v>
      </c>
      <c r="C6845" s="113">
        <v>2.7</v>
      </c>
      <c r="D6845" s="276">
        <f t="shared" si="212"/>
        <v>7.2887974958655795</v>
      </c>
      <c r="L6845" s="114">
        <f>IF(C6845&lt;$G$6,Lähteandmed!$E$45*1.2*1.005*($G$6-O6845),0)</f>
        <v>26.814155759999998</v>
      </c>
      <c r="M6845" s="276" t="str">
        <f>IF(($G$4-Lähteandmed!$H$45*(Kraadpäevad!$G$4-Kraadpäevad!C6845))&gt;Lähteandmed!$I$45,($G$4-Lähteandmed!$H$45*(Kraadpäevad!$G$4-Kraadpäevad!C6845)),Lähteandmed!$I$45)</f>
        <v/>
      </c>
      <c r="N6845" s="114">
        <f>IFERROR(($G$4-M6845)/($G$4-C6845),Lähteandmed!$H$45)</f>
        <v>0</v>
      </c>
      <c r="O6845" s="276">
        <f t="shared" si="213"/>
        <v>2.7</v>
      </c>
      <c r="P6845" s="276">
        <f>IF(O6845&lt;($G$6-1),Lähteandmed!$E$45*1.2*1.005*(($G$6-1)-O6845),0)</f>
        <v>25.061596559999998</v>
      </c>
    </row>
    <row r="6846" spans="2:16">
      <c r="B6846" s="113">
        <v>6842</v>
      </c>
      <c r="C6846" s="113">
        <v>2.2999999999999998</v>
      </c>
      <c r="D6846" s="276">
        <f t="shared" si="212"/>
        <v>7.6887974958655798</v>
      </c>
      <c r="L6846" s="114">
        <f>IF(C6846&lt;$G$6,Lähteandmed!$E$45*1.2*1.005*($G$6-O6846),0)</f>
        <v>27.515179439999997</v>
      </c>
      <c r="M6846" s="276" t="str">
        <f>IF(($G$4-Lähteandmed!$H$45*(Kraadpäevad!$G$4-Kraadpäevad!C6846))&gt;Lähteandmed!$I$45,($G$4-Lähteandmed!$H$45*(Kraadpäevad!$G$4-Kraadpäevad!C6846)),Lähteandmed!$I$45)</f>
        <v/>
      </c>
      <c r="N6846" s="114">
        <f>IFERROR(($G$4-M6846)/($G$4-C6846),Lähteandmed!$H$45)</f>
        <v>0</v>
      </c>
      <c r="O6846" s="276">
        <f t="shared" si="213"/>
        <v>2.2999999999999998</v>
      </c>
      <c r="P6846" s="276">
        <f>IF(O6846&lt;($G$6-1),Lähteandmed!$E$45*1.2*1.005*(($G$6-1)-O6846),0)</f>
        <v>25.762620239999997</v>
      </c>
    </row>
    <row r="6847" spans="2:16">
      <c r="B6847" s="113">
        <v>6843</v>
      </c>
      <c r="C6847" s="113">
        <v>2</v>
      </c>
      <c r="D6847" s="276">
        <f t="shared" si="212"/>
        <v>7.9887974958655796</v>
      </c>
      <c r="L6847" s="114">
        <f>IF(C6847&lt;$G$6,Lähteandmed!$E$45*1.2*1.005*($G$6-O6847),0)</f>
        <v>28.040947199999998</v>
      </c>
      <c r="M6847" s="276" t="str">
        <f>IF(($G$4-Lähteandmed!$H$45*(Kraadpäevad!$G$4-Kraadpäevad!C6847))&gt;Lähteandmed!$I$45,($G$4-Lähteandmed!$H$45*(Kraadpäevad!$G$4-Kraadpäevad!C6847)),Lähteandmed!$I$45)</f>
        <v/>
      </c>
      <c r="N6847" s="114">
        <f>IFERROR(($G$4-M6847)/($G$4-C6847),Lähteandmed!$H$45)</f>
        <v>0</v>
      </c>
      <c r="O6847" s="276">
        <f t="shared" si="213"/>
        <v>2</v>
      </c>
      <c r="P6847" s="276">
        <f>IF(O6847&lt;($G$6-1),Lähteandmed!$E$45*1.2*1.005*(($G$6-1)-O6847),0)</f>
        <v>26.288387999999998</v>
      </c>
    </row>
    <row r="6848" spans="2:16">
      <c r="B6848" s="113">
        <v>6844</v>
      </c>
      <c r="C6848" s="113">
        <v>1</v>
      </c>
      <c r="D6848" s="276">
        <f t="shared" si="212"/>
        <v>8.9887974958655796</v>
      </c>
      <c r="L6848" s="114">
        <f>IF(C6848&lt;$G$6,Lähteandmed!$E$45*1.2*1.005*($G$6-O6848),0)</f>
        <v>29.793506399999998</v>
      </c>
      <c r="M6848" s="276" t="str">
        <f>IF(($G$4-Lähteandmed!$H$45*(Kraadpäevad!$G$4-Kraadpäevad!C6848))&gt;Lähteandmed!$I$45,($G$4-Lähteandmed!$H$45*(Kraadpäevad!$G$4-Kraadpäevad!C6848)),Lähteandmed!$I$45)</f>
        <v/>
      </c>
      <c r="N6848" s="114">
        <f>IFERROR(($G$4-M6848)/($G$4-C6848),Lähteandmed!$H$45)</f>
        <v>0</v>
      </c>
      <c r="O6848" s="276">
        <f t="shared" si="213"/>
        <v>1</v>
      </c>
      <c r="P6848" s="276">
        <f>IF(O6848&lt;($G$6-1),Lähteandmed!$E$45*1.2*1.005*(($G$6-1)-O6848),0)</f>
        <v>28.040947199999998</v>
      </c>
    </row>
    <row r="6849" spans="2:16">
      <c r="B6849" s="113">
        <v>6845</v>
      </c>
      <c r="C6849" s="113">
        <v>0</v>
      </c>
      <c r="D6849" s="276">
        <f t="shared" si="212"/>
        <v>9.9887974958655796</v>
      </c>
      <c r="L6849" s="114">
        <f>IF(C6849&lt;$G$6,Lähteandmed!$E$45*1.2*1.005*($G$6-O6849),0)</f>
        <v>31.546065599999999</v>
      </c>
      <c r="M6849" s="276" t="str">
        <f>IF(($G$4-Lähteandmed!$H$45*(Kraadpäevad!$G$4-Kraadpäevad!C6849))&gt;Lähteandmed!$I$45,($G$4-Lähteandmed!$H$45*(Kraadpäevad!$G$4-Kraadpäevad!C6849)),Lähteandmed!$I$45)</f>
        <v/>
      </c>
      <c r="N6849" s="114">
        <f>IFERROR(($G$4-M6849)/($G$4-C6849),Lähteandmed!$H$45)</f>
        <v>0</v>
      </c>
      <c r="O6849" s="276">
        <f t="shared" si="213"/>
        <v>0</v>
      </c>
      <c r="P6849" s="276">
        <f>IF(O6849&lt;($G$6-1),Lähteandmed!$E$45*1.2*1.005*(($G$6-1)-O6849),0)</f>
        <v>29.793506399999998</v>
      </c>
    </row>
    <row r="6850" spans="2:16">
      <c r="B6850" s="113">
        <v>6846</v>
      </c>
      <c r="C6850" s="113">
        <v>-1</v>
      </c>
      <c r="D6850" s="276">
        <f t="shared" si="212"/>
        <v>10.98879749586558</v>
      </c>
      <c r="L6850" s="114">
        <f>IF(C6850&lt;$G$6,Lähteandmed!$E$45*1.2*1.005*($G$6-O6850),0)</f>
        <v>33.298624799999999</v>
      </c>
      <c r="M6850" s="276" t="str">
        <f>IF(($G$4-Lähteandmed!$H$45*(Kraadpäevad!$G$4-Kraadpäevad!C6850))&gt;Lähteandmed!$I$45,($G$4-Lähteandmed!$H$45*(Kraadpäevad!$G$4-Kraadpäevad!C6850)),Lähteandmed!$I$45)</f>
        <v/>
      </c>
      <c r="N6850" s="114">
        <f>IFERROR(($G$4-M6850)/($G$4-C6850),Lähteandmed!$H$45)</f>
        <v>0</v>
      </c>
      <c r="O6850" s="276">
        <f t="shared" si="213"/>
        <v>-1</v>
      </c>
      <c r="P6850" s="276">
        <f>IF(O6850&lt;($G$6-1),Lähteandmed!$E$45*1.2*1.005*(($G$6-1)-O6850),0)</f>
        <v>31.546065599999999</v>
      </c>
    </row>
    <row r="6851" spans="2:16">
      <c r="B6851" s="113">
        <v>6847</v>
      </c>
      <c r="C6851" s="113">
        <v>-0.9</v>
      </c>
      <c r="D6851" s="276">
        <f t="shared" si="212"/>
        <v>10.88879749586558</v>
      </c>
      <c r="L6851" s="114">
        <f>IF(C6851&lt;$G$6,Lähteandmed!$E$45*1.2*1.005*($G$6-O6851),0)</f>
        <v>33.123368879999994</v>
      </c>
      <c r="M6851" s="276" t="str">
        <f>IF(($G$4-Lähteandmed!$H$45*(Kraadpäevad!$G$4-Kraadpäevad!C6851))&gt;Lähteandmed!$I$45,($G$4-Lähteandmed!$H$45*(Kraadpäevad!$G$4-Kraadpäevad!C6851)),Lähteandmed!$I$45)</f>
        <v/>
      </c>
      <c r="N6851" s="114">
        <f>IFERROR(($G$4-M6851)/($G$4-C6851),Lähteandmed!$H$45)</f>
        <v>0</v>
      </c>
      <c r="O6851" s="276">
        <f t="shared" si="213"/>
        <v>-0.9</v>
      </c>
      <c r="P6851" s="276">
        <f>IF(O6851&lt;($G$6-1),Lähteandmed!$E$45*1.2*1.005*(($G$6-1)-O6851),0)</f>
        <v>31.370809679999994</v>
      </c>
    </row>
    <row r="6852" spans="2:16">
      <c r="B6852" s="113">
        <v>6848</v>
      </c>
      <c r="C6852" s="113">
        <v>-0.8</v>
      </c>
      <c r="D6852" s="276">
        <f t="shared" ref="D6852:D6915" si="214">IFERROR(IF($G$5-C6852&gt;0,$G$5-C6852,"0"),0)</f>
        <v>10.78879749586558</v>
      </c>
      <c r="L6852" s="114">
        <f>IF(C6852&lt;$G$6,Lähteandmed!$E$45*1.2*1.005*($G$6-O6852),0)</f>
        <v>32.948112959999996</v>
      </c>
      <c r="M6852" s="276" t="str">
        <f>IF(($G$4-Lähteandmed!$H$45*(Kraadpäevad!$G$4-Kraadpäevad!C6852))&gt;Lähteandmed!$I$45,($G$4-Lähteandmed!$H$45*(Kraadpäevad!$G$4-Kraadpäevad!C6852)),Lähteandmed!$I$45)</f>
        <v/>
      </c>
      <c r="N6852" s="114">
        <f>IFERROR(($G$4-M6852)/($G$4-C6852),Lähteandmed!$H$45)</f>
        <v>0</v>
      </c>
      <c r="O6852" s="276">
        <f t="shared" ref="O6852:O6915" si="215">N6852*($G$4-C6852)+C6852</f>
        <v>-0.8</v>
      </c>
      <c r="P6852" s="276">
        <f>IF(O6852&lt;($G$6-1),Lähteandmed!$E$45*1.2*1.005*(($G$6-1)-O6852),0)</f>
        <v>31.195553759999999</v>
      </c>
    </row>
    <row r="6853" spans="2:16">
      <c r="B6853" s="113">
        <v>6849</v>
      </c>
      <c r="C6853" s="113">
        <v>-0.7</v>
      </c>
      <c r="D6853" s="276">
        <f t="shared" si="214"/>
        <v>10.688797495865579</v>
      </c>
      <c r="L6853" s="114">
        <f>IF(C6853&lt;$G$6,Lähteandmed!$E$45*1.2*1.005*($G$6-O6853),0)</f>
        <v>32.772857039999998</v>
      </c>
      <c r="M6853" s="276" t="str">
        <f>IF(($G$4-Lähteandmed!$H$45*(Kraadpäevad!$G$4-Kraadpäevad!C6853))&gt;Lähteandmed!$I$45,($G$4-Lähteandmed!$H$45*(Kraadpäevad!$G$4-Kraadpäevad!C6853)),Lähteandmed!$I$45)</f>
        <v/>
      </c>
      <c r="N6853" s="114">
        <f>IFERROR(($G$4-M6853)/($G$4-C6853),Lähteandmed!$H$45)</f>
        <v>0</v>
      </c>
      <c r="O6853" s="276">
        <f t="shared" si="215"/>
        <v>-0.7</v>
      </c>
      <c r="P6853" s="276">
        <f>IF(O6853&lt;($G$6-1),Lähteandmed!$E$45*1.2*1.005*(($G$6-1)-O6853),0)</f>
        <v>31.020297839999998</v>
      </c>
    </row>
    <row r="6854" spans="2:16">
      <c r="B6854" s="113">
        <v>6850</v>
      </c>
      <c r="C6854" s="113">
        <v>2.1</v>
      </c>
      <c r="D6854" s="276">
        <f t="shared" si="214"/>
        <v>7.88879749586558</v>
      </c>
      <c r="L6854" s="114">
        <f>IF(C6854&lt;$G$6,Lähteandmed!$E$45*1.2*1.005*($G$6-O6854),0)</f>
        <v>27.86569128</v>
      </c>
      <c r="M6854" s="276" t="str">
        <f>IF(($G$4-Lähteandmed!$H$45*(Kraadpäevad!$G$4-Kraadpäevad!C6854))&gt;Lähteandmed!$I$45,($G$4-Lähteandmed!$H$45*(Kraadpäevad!$G$4-Kraadpäevad!C6854)),Lähteandmed!$I$45)</f>
        <v/>
      </c>
      <c r="N6854" s="114">
        <f>IFERROR(($G$4-M6854)/($G$4-C6854),Lähteandmed!$H$45)</f>
        <v>0</v>
      </c>
      <c r="O6854" s="276">
        <f t="shared" si="215"/>
        <v>2.1</v>
      </c>
      <c r="P6854" s="276">
        <f>IF(O6854&lt;($G$6-1),Lähteandmed!$E$45*1.2*1.005*(($G$6-1)-O6854),0)</f>
        <v>26.11313208</v>
      </c>
    </row>
    <row r="6855" spans="2:16">
      <c r="B6855" s="113">
        <v>6851</v>
      </c>
      <c r="C6855" s="113">
        <v>4.9000000000000004</v>
      </c>
      <c r="D6855" s="276">
        <f t="shared" si="214"/>
        <v>5.0887974958655793</v>
      </c>
      <c r="L6855" s="114">
        <f>IF(C6855&lt;$G$6,Lähteandmed!$E$45*1.2*1.005*($G$6-O6855),0)</f>
        <v>22.958525519999998</v>
      </c>
      <c r="M6855" s="276" t="str">
        <f>IF(($G$4-Lähteandmed!$H$45*(Kraadpäevad!$G$4-Kraadpäevad!C6855))&gt;Lähteandmed!$I$45,($G$4-Lähteandmed!$H$45*(Kraadpäevad!$G$4-Kraadpäevad!C6855)),Lähteandmed!$I$45)</f>
        <v/>
      </c>
      <c r="N6855" s="114">
        <f>IFERROR(($G$4-M6855)/($G$4-C6855),Lähteandmed!$H$45)</f>
        <v>0</v>
      </c>
      <c r="O6855" s="276">
        <f t="shared" si="215"/>
        <v>4.9000000000000004</v>
      </c>
      <c r="P6855" s="276">
        <f>IF(O6855&lt;($G$6-1),Lähteandmed!$E$45*1.2*1.005*(($G$6-1)-O6855),0)</f>
        <v>21.205966319999998</v>
      </c>
    </row>
    <row r="6856" spans="2:16">
      <c r="B6856" s="113">
        <v>6852</v>
      </c>
      <c r="C6856" s="113">
        <v>7.7</v>
      </c>
      <c r="D6856" s="276">
        <f t="shared" si="214"/>
        <v>2.2887974958655795</v>
      </c>
      <c r="L6856" s="114">
        <f>IF(C6856&lt;$G$6,Lähteandmed!$E$45*1.2*1.005*($G$6-O6856),0)</f>
        <v>18.05135976</v>
      </c>
      <c r="M6856" s="276" t="str">
        <f>IF(($G$4-Lähteandmed!$H$45*(Kraadpäevad!$G$4-Kraadpäevad!C6856))&gt;Lähteandmed!$I$45,($G$4-Lähteandmed!$H$45*(Kraadpäevad!$G$4-Kraadpäevad!C6856)),Lähteandmed!$I$45)</f>
        <v/>
      </c>
      <c r="N6856" s="114">
        <f>IFERROR(($G$4-M6856)/($G$4-C6856),Lähteandmed!$H$45)</f>
        <v>0</v>
      </c>
      <c r="O6856" s="276">
        <f t="shared" si="215"/>
        <v>7.7</v>
      </c>
      <c r="P6856" s="276">
        <f>IF(O6856&lt;($G$6-1),Lähteandmed!$E$45*1.2*1.005*(($G$6-1)-O6856),0)</f>
        <v>16.29880056</v>
      </c>
    </row>
    <row r="6857" spans="2:16">
      <c r="B6857" s="113">
        <v>6853</v>
      </c>
      <c r="C6857" s="113">
        <v>7.9</v>
      </c>
      <c r="D6857" s="276">
        <f t="shared" si="214"/>
        <v>2.0887974958655793</v>
      </c>
      <c r="L6857" s="114">
        <f>IF(C6857&lt;$G$6,Lähteandmed!$E$45*1.2*1.005*($G$6-O6857),0)</f>
        <v>17.700847919999998</v>
      </c>
      <c r="M6857" s="276" t="str">
        <f>IF(($G$4-Lähteandmed!$H$45*(Kraadpäevad!$G$4-Kraadpäevad!C6857))&gt;Lähteandmed!$I$45,($G$4-Lähteandmed!$H$45*(Kraadpäevad!$G$4-Kraadpäevad!C6857)),Lähteandmed!$I$45)</f>
        <v/>
      </c>
      <c r="N6857" s="114">
        <f>IFERROR(($G$4-M6857)/($G$4-C6857),Lähteandmed!$H$45)</f>
        <v>0</v>
      </c>
      <c r="O6857" s="276">
        <f t="shared" si="215"/>
        <v>7.9</v>
      </c>
      <c r="P6857" s="276">
        <f>IF(O6857&lt;($G$6-1),Lähteandmed!$E$45*1.2*1.005*(($G$6-1)-O6857),0)</f>
        <v>15.948288719999999</v>
      </c>
    </row>
    <row r="6858" spans="2:16">
      <c r="B6858" s="113">
        <v>6854</v>
      </c>
      <c r="C6858" s="113">
        <v>8.1</v>
      </c>
      <c r="D6858" s="276">
        <f t="shared" si="214"/>
        <v>1.88879749586558</v>
      </c>
      <c r="L6858" s="114">
        <f>IF(C6858&lt;$G$6,Lähteandmed!$E$45*1.2*1.005*($G$6-O6858),0)</f>
        <v>17.350336079999998</v>
      </c>
      <c r="M6858" s="276" t="str">
        <f>IF(($G$4-Lähteandmed!$H$45*(Kraadpäevad!$G$4-Kraadpäevad!C6858))&gt;Lähteandmed!$I$45,($G$4-Lähteandmed!$H$45*(Kraadpäevad!$G$4-Kraadpäevad!C6858)),Lähteandmed!$I$45)</f>
        <v/>
      </c>
      <c r="N6858" s="114">
        <f>IFERROR(($G$4-M6858)/($G$4-C6858),Lähteandmed!$H$45)</f>
        <v>0</v>
      </c>
      <c r="O6858" s="276">
        <f t="shared" si="215"/>
        <v>8.1</v>
      </c>
      <c r="P6858" s="276">
        <f>IF(O6858&lt;($G$6-1),Lähteandmed!$E$45*1.2*1.005*(($G$6-1)-O6858),0)</f>
        <v>15.59777688</v>
      </c>
    </row>
    <row r="6859" spans="2:16">
      <c r="B6859" s="113">
        <v>6855</v>
      </c>
      <c r="C6859" s="113">
        <v>8.3000000000000007</v>
      </c>
      <c r="D6859" s="276">
        <f t="shared" si="214"/>
        <v>1.6887974958655789</v>
      </c>
      <c r="L6859" s="114">
        <f>IF(C6859&lt;$G$6,Lähteandmed!$E$45*1.2*1.005*($G$6-O6859),0)</f>
        <v>16.999824239999999</v>
      </c>
      <c r="M6859" s="276" t="str">
        <f>IF(($G$4-Lähteandmed!$H$45*(Kraadpäevad!$G$4-Kraadpäevad!C6859))&gt;Lähteandmed!$I$45,($G$4-Lähteandmed!$H$45*(Kraadpäevad!$G$4-Kraadpäevad!C6859)),Lähteandmed!$I$45)</f>
        <v/>
      </c>
      <c r="N6859" s="114">
        <f>IFERROR(($G$4-M6859)/($G$4-C6859),Lähteandmed!$H$45)</f>
        <v>0</v>
      </c>
      <c r="O6859" s="276">
        <f t="shared" si="215"/>
        <v>8.3000000000000007</v>
      </c>
      <c r="P6859" s="276">
        <f>IF(O6859&lt;($G$6-1),Lähteandmed!$E$45*1.2*1.005*(($G$6-1)-O6859),0)</f>
        <v>15.247265039999998</v>
      </c>
    </row>
    <row r="6860" spans="2:16">
      <c r="B6860" s="113">
        <v>6856</v>
      </c>
      <c r="C6860" s="113">
        <v>8.1</v>
      </c>
      <c r="D6860" s="276">
        <f t="shared" si="214"/>
        <v>1.88879749586558</v>
      </c>
      <c r="L6860" s="114">
        <f>IF(C6860&lt;$G$6,Lähteandmed!$E$45*1.2*1.005*($G$6-O6860),0)</f>
        <v>17.350336079999998</v>
      </c>
      <c r="M6860" s="276" t="str">
        <f>IF(($G$4-Lähteandmed!$H$45*(Kraadpäevad!$G$4-Kraadpäevad!C6860))&gt;Lähteandmed!$I$45,($G$4-Lähteandmed!$H$45*(Kraadpäevad!$G$4-Kraadpäevad!C6860)),Lähteandmed!$I$45)</f>
        <v/>
      </c>
      <c r="N6860" s="114">
        <f>IFERROR(($G$4-M6860)/($G$4-C6860),Lähteandmed!$H$45)</f>
        <v>0</v>
      </c>
      <c r="O6860" s="276">
        <f t="shared" si="215"/>
        <v>8.1</v>
      </c>
      <c r="P6860" s="276">
        <f>IF(O6860&lt;($G$6-1),Lähteandmed!$E$45*1.2*1.005*(($G$6-1)-O6860),0)</f>
        <v>15.59777688</v>
      </c>
    </row>
    <row r="6861" spans="2:16">
      <c r="B6861" s="113">
        <v>6857</v>
      </c>
      <c r="C6861" s="113">
        <v>8</v>
      </c>
      <c r="D6861" s="276">
        <f t="shared" si="214"/>
        <v>1.9887974958655796</v>
      </c>
      <c r="L6861" s="114">
        <f>IF(C6861&lt;$G$6,Lähteandmed!$E$45*1.2*1.005*($G$6-O6861),0)</f>
        <v>17.525592</v>
      </c>
      <c r="M6861" s="276" t="str">
        <f>IF(($G$4-Lähteandmed!$H$45*(Kraadpäevad!$G$4-Kraadpäevad!C6861))&gt;Lähteandmed!$I$45,($G$4-Lähteandmed!$H$45*(Kraadpäevad!$G$4-Kraadpäevad!C6861)),Lähteandmed!$I$45)</f>
        <v/>
      </c>
      <c r="N6861" s="114">
        <f>IFERROR(($G$4-M6861)/($G$4-C6861),Lähteandmed!$H$45)</f>
        <v>0</v>
      </c>
      <c r="O6861" s="276">
        <f t="shared" si="215"/>
        <v>8</v>
      </c>
      <c r="P6861" s="276">
        <f>IF(O6861&lt;($G$6-1),Lähteandmed!$E$45*1.2*1.005*(($G$6-1)-O6861),0)</f>
        <v>15.773032799999999</v>
      </c>
    </row>
    <row r="6862" spans="2:16">
      <c r="B6862" s="113">
        <v>6858</v>
      </c>
      <c r="C6862" s="113">
        <v>7.8</v>
      </c>
      <c r="D6862" s="276">
        <f t="shared" si="214"/>
        <v>2.1887974958655798</v>
      </c>
      <c r="L6862" s="114">
        <f>IF(C6862&lt;$G$6,Lähteandmed!$E$45*1.2*1.005*($G$6-O6862),0)</f>
        <v>17.876103839999999</v>
      </c>
      <c r="M6862" s="276" t="str">
        <f>IF(($G$4-Lähteandmed!$H$45*(Kraadpäevad!$G$4-Kraadpäevad!C6862))&gt;Lähteandmed!$I$45,($G$4-Lähteandmed!$H$45*(Kraadpäevad!$G$4-Kraadpäevad!C6862)),Lähteandmed!$I$45)</f>
        <v/>
      </c>
      <c r="N6862" s="114">
        <f>IFERROR(($G$4-M6862)/($G$4-C6862),Lähteandmed!$H$45)</f>
        <v>0</v>
      </c>
      <c r="O6862" s="276">
        <f t="shared" si="215"/>
        <v>7.8</v>
      </c>
      <c r="P6862" s="276">
        <f>IF(O6862&lt;($G$6-1),Lähteandmed!$E$45*1.2*1.005*(($G$6-1)-O6862),0)</f>
        <v>16.123544639999999</v>
      </c>
    </row>
    <row r="6863" spans="2:16">
      <c r="B6863" s="113">
        <v>6859</v>
      </c>
      <c r="C6863" s="113">
        <v>7.1</v>
      </c>
      <c r="D6863" s="276">
        <f t="shared" si="214"/>
        <v>2.88879749586558</v>
      </c>
      <c r="L6863" s="114">
        <f>IF(C6863&lt;$G$6,Lähteandmed!$E$45*1.2*1.005*($G$6-O6863),0)</f>
        <v>19.102895279999998</v>
      </c>
      <c r="M6863" s="276" t="str">
        <f>IF(($G$4-Lähteandmed!$H$45*(Kraadpäevad!$G$4-Kraadpäevad!C6863))&gt;Lähteandmed!$I$45,($G$4-Lähteandmed!$H$45*(Kraadpäevad!$G$4-Kraadpäevad!C6863)),Lähteandmed!$I$45)</f>
        <v/>
      </c>
      <c r="N6863" s="114">
        <f>IFERROR(($G$4-M6863)/($G$4-C6863),Lähteandmed!$H$45)</f>
        <v>0</v>
      </c>
      <c r="O6863" s="276">
        <f t="shared" si="215"/>
        <v>7.1</v>
      </c>
      <c r="P6863" s="276">
        <f>IF(O6863&lt;($G$6-1),Lähteandmed!$E$45*1.2*1.005*(($G$6-1)-O6863),0)</f>
        <v>17.350336079999998</v>
      </c>
    </row>
    <row r="6864" spans="2:16">
      <c r="B6864" s="113">
        <v>6860</v>
      </c>
      <c r="C6864" s="113">
        <v>6.3</v>
      </c>
      <c r="D6864" s="276">
        <f t="shared" si="214"/>
        <v>3.6887974958655798</v>
      </c>
      <c r="L6864" s="114">
        <f>IF(C6864&lt;$G$6,Lähteandmed!$E$45*1.2*1.005*($G$6-O6864),0)</f>
        <v>20.504942639999996</v>
      </c>
      <c r="M6864" s="276" t="str">
        <f>IF(($G$4-Lähteandmed!$H$45*(Kraadpäevad!$G$4-Kraadpäevad!C6864))&gt;Lähteandmed!$I$45,($G$4-Lähteandmed!$H$45*(Kraadpäevad!$G$4-Kraadpäevad!C6864)),Lähteandmed!$I$45)</f>
        <v/>
      </c>
      <c r="N6864" s="114">
        <f>IFERROR(($G$4-M6864)/($G$4-C6864),Lähteandmed!$H$45)</f>
        <v>0</v>
      </c>
      <c r="O6864" s="276">
        <f t="shared" si="215"/>
        <v>6.3</v>
      </c>
      <c r="P6864" s="276">
        <f>IF(O6864&lt;($G$6-1),Lähteandmed!$E$45*1.2*1.005*(($G$6-1)-O6864),0)</f>
        <v>18.752383439999999</v>
      </c>
    </row>
    <row r="6865" spans="2:16">
      <c r="B6865" s="113">
        <v>6861</v>
      </c>
      <c r="C6865" s="113">
        <v>5.6</v>
      </c>
      <c r="D6865" s="276">
        <f t="shared" si="214"/>
        <v>4.38879749586558</v>
      </c>
      <c r="L6865" s="114">
        <f>IF(C6865&lt;$G$6,Lähteandmed!$E$45*1.2*1.005*($G$6-O6865),0)</f>
        <v>21.731734079999999</v>
      </c>
      <c r="M6865" s="276" t="str">
        <f>IF(($G$4-Lähteandmed!$H$45*(Kraadpäevad!$G$4-Kraadpäevad!C6865))&gt;Lähteandmed!$I$45,($G$4-Lähteandmed!$H$45*(Kraadpäevad!$G$4-Kraadpäevad!C6865)),Lähteandmed!$I$45)</f>
        <v/>
      </c>
      <c r="N6865" s="114">
        <f>IFERROR(($G$4-M6865)/($G$4-C6865),Lähteandmed!$H$45)</f>
        <v>0</v>
      </c>
      <c r="O6865" s="276">
        <f t="shared" si="215"/>
        <v>5.6</v>
      </c>
      <c r="P6865" s="276">
        <f>IF(O6865&lt;($G$6-1),Lähteandmed!$E$45*1.2*1.005*(($G$6-1)-O6865),0)</f>
        <v>19.979174879999999</v>
      </c>
    </row>
    <row r="6866" spans="2:16">
      <c r="B6866" s="113">
        <v>6862</v>
      </c>
      <c r="C6866" s="113">
        <v>6.2</v>
      </c>
      <c r="D6866" s="276">
        <f t="shared" si="214"/>
        <v>3.7887974958655795</v>
      </c>
      <c r="L6866" s="114">
        <f>IF(C6866&lt;$G$6,Lähteandmed!$E$45*1.2*1.005*($G$6-O6866),0)</f>
        <v>20.680198560000001</v>
      </c>
      <c r="M6866" s="276" t="str">
        <f>IF(($G$4-Lähteandmed!$H$45*(Kraadpäevad!$G$4-Kraadpäevad!C6866))&gt;Lähteandmed!$I$45,($G$4-Lähteandmed!$H$45*(Kraadpäevad!$G$4-Kraadpäevad!C6866)),Lähteandmed!$I$45)</f>
        <v/>
      </c>
      <c r="N6866" s="114">
        <f>IFERROR(($G$4-M6866)/($G$4-C6866),Lähteandmed!$H$45)</f>
        <v>0</v>
      </c>
      <c r="O6866" s="276">
        <f t="shared" si="215"/>
        <v>6.2</v>
      </c>
      <c r="P6866" s="276">
        <f>IF(O6866&lt;($G$6-1),Lähteandmed!$E$45*1.2*1.005*(($G$6-1)-O6866),0)</f>
        <v>18.927639360000001</v>
      </c>
    </row>
    <row r="6867" spans="2:16">
      <c r="B6867" s="113">
        <v>6863</v>
      </c>
      <c r="C6867" s="113">
        <v>6.8</v>
      </c>
      <c r="D6867" s="276">
        <f t="shared" si="214"/>
        <v>3.1887974958655798</v>
      </c>
      <c r="L6867" s="114">
        <f>IF(C6867&lt;$G$6,Lähteandmed!$E$45*1.2*1.005*($G$6-O6867),0)</f>
        <v>19.628663039999996</v>
      </c>
      <c r="M6867" s="276" t="str">
        <f>IF(($G$4-Lähteandmed!$H$45*(Kraadpäevad!$G$4-Kraadpäevad!C6867))&gt;Lähteandmed!$I$45,($G$4-Lähteandmed!$H$45*(Kraadpäevad!$G$4-Kraadpäevad!C6867)),Lähteandmed!$I$45)</f>
        <v/>
      </c>
      <c r="N6867" s="114">
        <f>IFERROR(($G$4-M6867)/($G$4-C6867),Lähteandmed!$H$45)</f>
        <v>0</v>
      </c>
      <c r="O6867" s="276">
        <f t="shared" si="215"/>
        <v>6.8</v>
      </c>
      <c r="P6867" s="276">
        <f>IF(O6867&lt;($G$6-1),Lähteandmed!$E$45*1.2*1.005*(($G$6-1)-O6867),0)</f>
        <v>17.876103839999999</v>
      </c>
    </row>
    <row r="6868" spans="2:16">
      <c r="B6868" s="113">
        <v>6864</v>
      </c>
      <c r="C6868" s="113">
        <v>7.4</v>
      </c>
      <c r="D6868" s="276">
        <f t="shared" si="214"/>
        <v>2.5887974958655793</v>
      </c>
      <c r="L6868" s="114">
        <f>IF(C6868&lt;$G$6,Lähteandmed!$E$45*1.2*1.005*($G$6-O6868),0)</f>
        <v>18.577127519999998</v>
      </c>
      <c r="M6868" s="276" t="str">
        <f>IF(($G$4-Lähteandmed!$H$45*(Kraadpäevad!$G$4-Kraadpäevad!C6868))&gt;Lähteandmed!$I$45,($G$4-Lähteandmed!$H$45*(Kraadpäevad!$G$4-Kraadpäevad!C6868)),Lähteandmed!$I$45)</f>
        <v/>
      </c>
      <c r="N6868" s="114">
        <f>IFERROR(($G$4-M6868)/($G$4-C6868),Lähteandmed!$H$45)</f>
        <v>0</v>
      </c>
      <c r="O6868" s="276">
        <f t="shared" si="215"/>
        <v>7.4</v>
      </c>
      <c r="P6868" s="276">
        <f>IF(O6868&lt;($G$6-1),Lähteandmed!$E$45*1.2*1.005*(($G$6-1)-O6868),0)</f>
        <v>16.824568319999997</v>
      </c>
    </row>
    <row r="6869" spans="2:16">
      <c r="B6869" s="113">
        <v>6865</v>
      </c>
      <c r="C6869" s="113">
        <v>7.3</v>
      </c>
      <c r="D6869" s="276">
        <f t="shared" si="214"/>
        <v>2.6887974958655798</v>
      </c>
      <c r="L6869" s="114">
        <f>IF(C6869&lt;$G$6,Lähteandmed!$E$45*1.2*1.005*($G$6-O6869),0)</f>
        <v>18.752383439999999</v>
      </c>
      <c r="M6869" s="276" t="str">
        <f>IF(($G$4-Lähteandmed!$H$45*(Kraadpäevad!$G$4-Kraadpäevad!C6869))&gt;Lähteandmed!$I$45,($G$4-Lähteandmed!$H$45*(Kraadpäevad!$G$4-Kraadpäevad!C6869)),Lähteandmed!$I$45)</f>
        <v/>
      </c>
      <c r="N6869" s="114">
        <f>IFERROR(($G$4-M6869)/($G$4-C6869),Lähteandmed!$H$45)</f>
        <v>0</v>
      </c>
      <c r="O6869" s="276">
        <f t="shared" si="215"/>
        <v>7.3</v>
      </c>
      <c r="P6869" s="276">
        <f>IF(O6869&lt;($G$6-1),Lähteandmed!$E$45*1.2*1.005*(($G$6-1)-O6869),0)</f>
        <v>16.999824239999999</v>
      </c>
    </row>
    <row r="6870" spans="2:16">
      <c r="B6870" s="113">
        <v>6866</v>
      </c>
      <c r="C6870" s="113">
        <v>7.3</v>
      </c>
      <c r="D6870" s="276">
        <f t="shared" si="214"/>
        <v>2.6887974958655798</v>
      </c>
      <c r="L6870" s="114">
        <f>IF(C6870&lt;$G$6,Lähteandmed!$E$45*1.2*1.005*($G$6-O6870),0)</f>
        <v>18.752383439999999</v>
      </c>
      <c r="M6870" s="276" t="str">
        <f>IF(($G$4-Lähteandmed!$H$45*(Kraadpäevad!$G$4-Kraadpäevad!C6870))&gt;Lähteandmed!$I$45,($G$4-Lähteandmed!$H$45*(Kraadpäevad!$G$4-Kraadpäevad!C6870)),Lähteandmed!$I$45)</f>
        <v/>
      </c>
      <c r="N6870" s="114">
        <f>IFERROR(($G$4-M6870)/($G$4-C6870),Lähteandmed!$H$45)</f>
        <v>0</v>
      </c>
      <c r="O6870" s="276">
        <f t="shared" si="215"/>
        <v>7.3</v>
      </c>
      <c r="P6870" s="276">
        <f>IF(O6870&lt;($G$6-1),Lähteandmed!$E$45*1.2*1.005*(($G$6-1)-O6870),0)</f>
        <v>16.999824239999999</v>
      </c>
    </row>
    <row r="6871" spans="2:16">
      <c r="B6871" s="113">
        <v>6867</v>
      </c>
      <c r="C6871" s="113">
        <v>7.2</v>
      </c>
      <c r="D6871" s="276">
        <f t="shared" si="214"/>
        <v>2.7887974958655795</v>
      </c>
      <c r="L6871" s="114">
        <f>IF(C6871&lt;$G$6,Lähteandmed!$E$45*1.2*1.005*($G$6-O6871),0)</f>
        <v>18.927639360000001</v>
      </c>
      <c r="M6871" s="276" t="str">
        <f>IF(($G$4-Lähteandmed!$H$45*(Kraadpäevad!$G$4-Kraadpäevad!C6871))&gt;Lähteandmed!$I$45,($G$4-Lähteandmed!$H$45*(Kraadpäevad!$G$4-Kraadpäevad!C6871)),Lähteandmed!$I$45)</f>
        <v/>
      </c>
      <c r="N6871" s="114">
        <f>IFERROR(($G$4-M6871)/($G$4-C6871),Lähteandmed!$H$45)</f>
        <v>0</v>
      </c>
      <c r="O6871" s="276">
        <f t="shared" si="215"/>
        <v>7.2</v>
      </c>
      <c r="P6871" s="276">
        <f>IF(O6871&lt;($G$6-1),Lähteandmed!$E$45*1.2*1.005*(($G$6-1)-O6871),0)</f>
        <v>17.17508016</v>
      </c>
    </row>
    <row r="6872" spans="2:16">
      <c r="B6872" s="113">
        <v>6868</v>
      </c>
      <c r="C6872" s="113">
        <v>7.2</v>
      </c>
      <c r="D6872" s="276">
        <f t="shared" si="214"/>
        <v>2.7887974958655795</v>
      </c>
      <c r="L6872" s="114">
        <f>IF(C6872&lt;$G$6,Lähteandmed!$E$45*1.2*1.005*($G$6-O6872),0)</f>
        <v>18.927639360000001</v>
      </c>
      <c r="M6872" s="276" t="str">
        <f>IF(($G$4-Lähteandmed!$H$45*(Kraadpäevad!$G$4-Kraadpäevad!C6872))&gt;Lähteandmed!$I$45,($G$4-Lähteandmed!$H$45*(Kraadpäevad!$G$4-Kraadpäevad!C6872)),Lähteandmed!$I$45)</f>
        <v/>
      </c>
      <c r="N6872" s="114">
        <f>IFERROR(($G$4-M6872)/($G$4-C6872),Lähteandmed!$H$45)</f>
        <v>0</v>
      </c>
      <c r="O6872" s="276">
        <f t="shared" si="215"/>
        <v>7.2</v>
      </c>
      <c r="P6872" s="276">
        <f>IF(O6872&lt;($G$6-1),Lähteandmed!$E$45*1.2*1.005*(($G$6-1)-O6872),0)</f>
        <v>17.17508016</v>
      </c>
    </row>
    <row r="6873" spans="2:16">
      <c r="B6873" s="113">
        <v>6869</v>
      </c>
      <c r="C6873" s="113">
        <v>7.2</v>
      </c>
      <c r="D6873" s="276">
        <f t="shared" si="214"/>
        <v>2.7887974958655795</v>
      </c>
      <c r="L6873" s="114">
        <f>IF(C6873&lt;$G$6,Lähteandmed!$E$45*1.2*1.005*($G$6-O6873),0)</f>
        <v>18.927639360000001</v>
      </c>
      <c r="M6873" s="276" t="str">
        <f>IF(($G$4-Lähteandmed!$H$45*(Kraadpäevad!$G$4-Kraadpäevad!C6873))&gt;Lähteandmed!$I$45,($G$4-Lähteandmed!$H$45*(Kraadpäevad!$G$4-Kraadpäevad!C6873)),Lähteandmed!$I$45)</f>
        <v/>
      </c>
      <c r="N6873" s="114">
        <f>IFERROR(($G$4-M6873)/($G$4-C6873),Lähteandmed!$H$45)</f>
        <v>0</v>
      </c>
      <c r="O6873" s="276">
        <f t="shared" si="215"/>
        <v>7.2</v>
      </c>
      <c r="P6873" s="276">
        <f>IF(O6873&lt;($G$6-1),Lähteandmed!$E$45*1.2*1.005*(($G$6-1)-O6873),0)</f>
        <v>17.17508016</v>
      </c>
    </row>
    <row r="6874" spans="2:16">
      <c r="B6874" s="113">
        <v>6870</v>
      </c>
      <c r="C6874" s="113">
        <v>7.2</v>
      </c>
      <c r="D6874" s="276">
        <f t="shared" si="214"/>
        <v>2.7887974958655795</v>
      </c>
      <c r="L6874" s="114">
        <f>IF(C6874&lt;$G$6,Lähteandmed!$E$45*1.2*1.005*($G$6-O6874),0)</f>
        <v>18.927639360000001</v>
      </c>
      <c r="M6874" s="276" t="str">
        <f>IF(($G$4-Lähteandmed!$H$45*(Kraadpäevad!$G$4-Kraadpäevad!C6874))&gt;Lähteandmed!$I$45,($G$4-Lähteandmed!$H$45*(Kraadpäevad!$G$4-Kraadpäevad!C6874)),Lähteandmed!$I$45)</f>
        <v/>
      </c>
      <c r="N6874" s="114">
        <f>IFERROR(($G$4-M6874)/($G$4-C6874),Lähteandmed!$H$45)</f>
        <v>0</v>
      </c>
      <c r="O6874" s="276">
        <f t="shared" si="215"/>
        <v>7.2</v>
      </c>
      <c r="P6874" s="276">
        <f>IF(O6874&lt;($G$6-1),Lähteandmed!$E$45*1.2*1.005*(($G$6-1)-O6874),0)</f>
        <v>17.17508016</v>
      </c>
    </row>
    <row r="6875" spans="2:16">
      <c r="B6875" s="113">
        <v>6871</v>
      </c>
      <c r="C6875" s="113">
        <v>6.8</v>
      </c>
      <c r="D6875" s="276">
        <f t="shared" si="214"/>
        <v>3.1887974958655798</v>
      </c>
      <c r="L6875" s="114">
        <f>IF(C6875&lt;$G$6,Lähteandmed!$E$45*1.2*1.005*($G$6-O6875),0)</f>
        <v>19.628663039999996</v>
      </c>
      <c r="M6875" s="276" t="str">
        <f>IF(($G$4-Lähteandmed!$H$45*(Kraadpäevad!$G$4-Kraadpäevad!C6875))&gt;Lähteandmed!$I$45,($G$4-Lähteandmed!$H$45*(Kraadpäevad!$G$4-Kraadpäevad!C6875)),Lähteandmed!$I$45)</f>
        <v/>
      </c>
      <c r="N6875" s="114">
        <f>IFERROR(($G$4-M6875)/($G$4-C6875),Lähteandmed!$H$45)</f>
        <v>0</v>
      </c>
      <c r="O6875" s="276">
        <f t="shared" si="215"/>
        <v>6.8</v>
      </c>
      <c r="P6875" s="276">
        <f>IF(O6875&lt;($G$6-1),Lähteandmed!$E$45*1.2*1.005*(($G$6-1)-O6875),0)</f>
        <v>17.876103839999999</v>
      </c>
    </row>
    <row r="6876" spans="2:16">
      <c r="B6876" s="113">
        <v>6872</v>
      </c>
      <c r="C6876" s="113">
        <v>6.4</v>
      </c>
      <c r="D6876" s="276">
        <f t="shared" si="214"/>
        <v>3.5887974958655793</v>
      </c>
      <c r="L6876" s="114">
        <f>IF(C6876&lt;$G$6,Lähteandmed!$E$45*1.2*1.005*($G$6-O6876),0)</f>
        <v>20.329686719999998</v>
      </c>
      <c r="M6876" s="276" t="str">
        <f>IF(($G$4-Lähteandmed!$H$45*(Kraadpäevad!$G$4-Kraadpäevad!C6876))&gt;Lähteandmed!$I$45,($G$4-Lähteandmed!$H$45*(Kraadpäevad!$G$4-Kraadpäevad!C6876)),Lähteandmed!$I$45)</f>
        <v/>
      </c>
      <c r="N6876" s="114">
        <f>IFERROR(($G$4-M6876)/($G$4-C6876),Lähteandmed!$H$45)</f>
        <v>0</v>
      </c>
      <c r="O6876" s="276">
        <f t="shared" si="215"/>
        <v>6.4</v>
      </c>
      <c r="P6876" s="276">
        <f>IF(O6876&lt;($G$6-1),Lähteandmed!$E$45*1.2*1.005*(($G$6-1)-O6876),0)</f>
        <v>18.577127519999998</v>
      </c>
    </row>
    <row r="6877" spans="2:16">
      <c r="B6877" s="113">
        <v>6873</v>
      </c>
      <c r="C6877" s="113">
        <v>6</v>
      </c>
      <c r="D6877" s="276">
        <f t="shared" si="214"/>
        <v>3.9887974958655796</v>
      </c>
      <c r="L6877" s="114">
        <f>IF(C6877&lt;$G$6,Lähteandmed!$E$45*1.2*1.005*($G$6-O6877),0)</f>
        <v>21.030710399999997</v>
      </c>
      <c r="M6877" s="276" t="str">
        <f>IF(($G$4-Lähteandmed!$H$45*(Kraadpäevad!$G$4-Kraadpäevad!C6877))&gt;Lähteandmed!$I$45,($G$4-Lähteandmed!$H$45*(Kraadpäevad!$G$4-Kraadpäevad!C6877)),Lähteandmed!$I$45)</f>
        <v/>
      </c>
      <c r="N6877" s="114">
        <f>IFERROR(($G$4-M6877)/($G$4-C6877),Lähteandmed!$H$45)</f>
        <v>0</v>
      </c>
      <c r="O6877" s="276">
        <f t="shared" si="215"/>
        <v>6</v>
      </c>
      <c r="P6877" s="276">
        <f>IF(O6877&lt;($G$6-1),Lähteandmed!$E$45*1.2*1.005*(($G$6-1)-O6877),0)</f>
        <v>19.2781512</v>
      </c>
    </row>
    <row r="6878" spans="2:16">
      <c r="B6878" s="113">
        <v>6874</v>
      </c>
      <c r="C6878" s="113">
        <v>7.4</v>
      </c>
      <c r="D6878" s="276">
        <f t="shared" si="214"/>
        <v>2.5887974958655793</v>
      </c>
      <c r="L6878" s="114">
        <f>IF(C6878&lt;$G$6,Lähteandmed!$E$45*1.2*1.005*($G$6-O6878),0)</f>
        <v>18.577127519999998</v>
      </c>
      <c r="M6878" s="276" t="str">
        <f>IF(($G$4-Lähteandmed!$H$45*(Kraadpäevad!$G$4-Kraadpäevad!C6878))&gt;Lähteandmed!$I$45,($G$4-Lähteandmed!$H$45*(Kraadpäevad!$G$4-Kraadpäevad!C6878)),Lähteandmed!$I$45)</f>
        <v/>
      </c>
      <c r="N6878" s="114">
        <f>IFERROR(($G$4-M6878)/($G$4-C6878),Lähteandmed!$H$45)</f>
        <v>0</v>
      </c>
      <c r="O6878" s="276">
        <f t="shared" si="215"/>
        <v>7.4</v>
      </c>
      <c r="P6878" s="276">
        <f>IF(O6878&lt;($G$6-1),Lähteandmed!$E$45*1.2*1.005*(($G$6-1)-O6878),0)</f>
        <v>16.824568319999997</v>
      </c>
    </row>
    <row r="6879" spans="2:16">
      <c r="B6879" s="113">
        <v>6875</v>
      </c>
      <c r="C6879" s="113">
        <v>8.8000000000000007</v>
      </c>
      <c r="D6879" s="276">
        <f t="shared" si="214"/>
        <v>1.1887974958655789</v>
      </c>
      <c r="L6879" s="114">
        <f>IF(C6879&lt;$G$6,Lähteandmed!$E$45*1.2*1.005*($G$6-O6879),0)</f>
        <v>16.123544639999999</v>
      </c>
      <c r="M6879" s="276" t="str">
        <f>IF(($G$4-Lähteandmed!$H$45*(Kraadpäevad!$G$4-Kraadpäevad!C6879))&gt;Lähteandmed!$I$45,($G$4-Lähteandmed!$H$45*(Kraadpäevad!$G$4-Kraadpäevad!C6879)),Lähteandmed!$I$45)</f>
        <v/>
      </c>
      <c r="N6879" s="114">
        <f>IFERROR(($G$4-M6879)/($G$4-C6879),Lähteandmed!$H$45)</f>
        <v>0</v>
      </c>
      <c r="O6879" s="276">
        <f t="shared" si="215"/>
        <v>8.8000000000000007</v>
      </c>
      <c r="P6879" s="276">
        <f>IF(O6879&lt;($G$6-1),Lähteandmed!$E$45*1.2*1.005*(($G$6-1)-O6879),0)</f>
        <v>14.370985439999998</v>
      </c>
    </row>
    <row r="6880" spans="2:16">
      <c r="B6880" s="113">
        <v>6876</v>
      </c>
      <c r="C6880" s="113">
        <v>10.199999999999999</v>
      </c>
      <c r="D6880" s="276" t="str">
        <f t="shared" si="214"/>
        <v>0</v>
      </c>
      <c r="L6880" s="114">
        <f>IF(C6880&lt;$G$6,Lähteandmed!$E$45*1.2*1.005*($G$6-O6880),0)</f>
        <v>13.66996176</v>
      </c>
      <c r="M6880" s="276" t="str">
        <f>IF(($G$4-Lähteandmed!$H$45*(Kraadpäevad!$G$4-Kraadpäevad!C6880))&gt;Lähteandmed!$I$45,($G$4-Lähteandmed!$H$45*(Kraadpäevad!$G$4-Kraadpäevad!C6880)),Lähteandmed!$I$45)</f>
        <v/>
      </c>
      <c r="N6880" s="114">
        <f>IFERROR(($G$4-M6880)/($G$4-C6880),Lähteandmed!$H$45)</f>
        <v>0</v>
      </c>
      <c r="O6880" s="276">
        <f t="shared" si="215"/>
        <v>10.199999999999999</v>
      </c>
      <c r="P6880" s="276">
        <f>IF(O6880&lt;($G$6-1),Lähteandmed!$E$45*1.2*1.005*(($G$6-1)-O6880),0)</f>
        <v>11.917402560000001</v>
      </c>
    </row>
    <row r="6881" spans="2:16">
      <c r="B6881" s="113">
        <v>6877</v>
      </c>
      <c r="C6881" s="113">
        <v>11.6</v>
      </c>
      <c r="D6881" s="276" t="str">
        <f t="shared" si="214"/>
        <v>0</v>
      </c>
      <c r="L6881" s="114">
        <f>IF(C6881&lt;$G$6,Lähteandmed!$E$45*1.2*1.005*($G$6-O6881),0)</f>
        <v>11.216378880000001</v>
      </c>
      <c r="M6881" s="276" t="str">
        <f>IF(($G$4-Lähteandmed!$H$45*(Kraadpäevad!$G$4-Kraadpäevad!C6881))&gt;Lähteandmed!$I$45,($G$4-Lähteandmed!$H$45*(Kraadpäevad!$G$4-Kraadpäevad!C6881)),Lähteandmed!$I$45)</f>
        <v/>
      </c>
      <c r="N6881" s="114">
        <f>IFERROR(($G$4-M6881)/($G$4-C6881),Lähteandmed!$H$45)</f>
        <v>0</v>
      </c>
      <c r="O6881" s="276">
        <f t="shared" si="215"/>
        <v>11.6</v>
      </c>
      <c r="P6881" s="276">
        <f>IF(O6881&lt;($G$6-1),Lähteandmed!$E$45*1.2*1.005*(($G$6-1)-O6881),0)</f>
        <v>9.4638196800000003</v>
      </c>
    </row>
    <row r="6882" spans="2:16">
      <c r="B6882" s="113">
        <v>6878</v>
      </c>
      <c r="C6882" s="113">
        <v>13.1</v>
      </c>
      <c r="D6882" s="276" t="str">
        <f t="shared" si="214"/>
        <v>0</v>
      </c>
      <c r="L6882" s="114">
        <f>IF(C6882&lt;$G$6,Lähteandmed!$E$45*1.2*1.005*($G$6-O6882),0)</f>
        <v>8.5875400800000001</v>
      </c>
      <c r="M6882" s="276" t="str">
        <f>IF(($G$4-Lähteandmed!$H$45*(Kraadpäevad!$G$4-Kraadpäevad!C6882))&gt;Lähteandmed!$I$45,($G$4-Lähteandmed!$H$45*(Kraadpäevad!$G$4-Kraadpäevad!C6882)),Lähteandmed!$I$45)</f>
        <v/>
      </c>
      <c r="N6882" s="114">
        <f>IFERROR(($G$4-M6882)/($G$4-C6882),Lähteandmed!$H$45)</f>
        <v>0</v>
      </c>
      <c r="O6882" s="276">
        <f t="shared" si="215"/>
        <v>13.1</v>
      </c>
      <c r="P6882" s="276">
        <f>IF(O6882&lt;($G$6-1),Lähteandmed!$E$45*1.2*1.005*(($G$6-1)-O6882),0)</f>
        <v>6.8349808799999998</v>
      </c>
    </row>
    <row r="6883" spans="2:16">
      <c r="B6883" s="113">
        <v>6879</v>
      </c>
      <c r="C6883" s="113">
        <v>14.5</v>
      </c>
      <c r="D6883" s="276" t="str">
        <f t="shared" si="214"/>
        <v>0</v>
      </c>
      <c r="L6883" s="114">
        <f>IF(C6883&lt;$G$6,Lähteandmed!$E$45*1.2*1.005*($G$6-O6883),0)</f>
        <v>6.1339571999999993</v>
      </c>
      <c r="M6883" s="276" t="str">
        <f>IF(($G$4-Lähteandmed!$H$45*(Kraadpäevad!$G$4-Kraadpäevad!C6883))&gt;Lähteandmed!$I$45,($G$4-Lähteandmed!$H$45*(Kraadpäevad!$G$4-Kraadpäevad!C6883)),Lähteandmed!$I$45)</f>
        <v/>
      </c>
      <c r="N6883" s="114">
        <f>IFERROR(($G$4-M6883)/($G$4-C6883),Lähteandmed!$H$45)</f>
        <v>0</v>
      </c>
      <c r="O6883" s="276">
        <f t="shared" si="215"/>
        <v>14.5</v>
      </c>
      <c r="P6883" s="276">
        <f>IF(O6883&lt;($G$6-1),Lähteandmed!$E$45*1.2*1.005*(($G$6-1)-O6883),0)</f>
        <v>4.3813979999999999</v>
      </c>
    </row>
    <row r="6884" spans="2:16">
      <c r="B6884" s="113">
        <v>6880</v>
      </c>
      <c r="C6884" s="113">
        <v>13.5</v>
      </c>
      <c r="D6884" s="276" t="str">
        <f t="shared" si="214"/>
        <v>0</v>
      </c>
      <c r="L6884" s="114">
        <f>IF(C6884&lt;$G$6,Lähteandmed!$E$45*1.2*1.005*($G$6-O6884),0)</f>
        <v>7.8865163999999996</v>
      </c>
      <c r="M6884" s="276" t="str">
        <f>IF(($G$4-Lähteandmed!$H$45*(Kraadpäevad!$G$4-Kraadpäevad!C6884))&gt;Lähteandmed!$I$45,($G$4-Lähteandmed!$H$45*(Kraadpäevad!$G$4-Kraadpäevad!C6884)),Lähteandmed!$I$45)</f>
        <v/>
      </c>
      <c r="N6884" s="114">
        <f>IFERROR(($G$4-M6884)/($G$4-C6884),Lähteandmed!$H$45)</f>
        <v>0</v>
      </c>
      <c r="O6884" s="276">
        <f t="shared" si="215"/>
        <v>13.5</v>
      </c>
      <c r="P6884" s="276">
        <f>IF(O6884&lt;($G$6-1),Lähteandmed!$E$45*1.2*1.005*(($G$6-1)-O6884),0)</f>
        <v>6.1339571999999993</v>
      </c>
    </row>
    <row r="6885" spans="2:16">
      <c r="B6885" s="113">
        <v>6881</v>
      </c>
      <c r="C6885" s="113">
        <v>12.6</v>
      </c>
      <c r="D6885" s="276" t="str">
        <f t="shared" si="214"/>
        <v>0</v>
      </c>
      <c r="L6885" s="114">
        <f>IF(C6885&lt;$G$6,Lähteandmed!$E$45*1.2*1.005*($G$6-O6885),0)</f>
        <v>9.4638196800000003</v>
      </c>
      <c r="M6885" s="276" t="str">
        <f>IF(($G$4-Lähteandmed!$H$45*(Kraadpäevad!$G$4-Kraadpäevad!C6885))&gt;Lähteandmed!$I$45,($G$4-Lähteandmed!$H$45*(Kraadpäevad!$G$4-Kraadpäevad!C6885)),Lähteandmed!$I$45)</f>
        <v/>
      </c>
      <c r="N6885" s="114">
        <f>IFERROR(($G$4-M6885)/($G$4-C6885),Lähteandmed!$H$45)</f>
        <v>0</v>
      </c>
      <c r="O6885" s="276">
        <f t="shared" si="215"/>
        <v>12.6</v>
      </c>
      <c r="P6885" s="276">
        <f>IF(O6885&lt;($G$6-1),Lähteandmed!$E$45*1.2*1.005*(($G$6-1)-O6885),0)</f>
        <v>7.71126048</v>
      </c>
    </row>
    <row r="6886" spans="2:16">
      <c r="B6886" s="113">
        <v>6882</v>
      </c>
      <c r="C6886" s="113">
        <v>11.6</v>
      </c>
      <c r="D6886" s="276" t="str">
        <f t="shared" si="214"/>
        <v>0</v>
      </c>
      <c r="L6886" s="114">
        <f>IF(C6886&lt;$G$6,Lähteandmed!$E$45*1.2*1.005*($G$6-O6886),0)</f>
        <v>11.216378880000001</v>
      </c>
      <c r="M6886" s="276" t="str">
        <f>IF(($G$4-Lähteandmed!$H$45*(Kraadpäevad!$G$4-Kraadpäevad!C6886))&gt;Lähteandmed!$I$45,($G$4-Lähteandmed!$H$45*(Kraadpäevad!$G$4-Kraadpäevad!C6886)),Lähteandmed!$I$45)</f>
        <v/>
      </c>
      <c r="N6886" s="114">
        <f>IFERROR(($G$4-M6886)/($G$4-C6886),Lähteandmed!$H$45)</f>
        <v>0</v>
      </c>
      <c r="O6886" s="276">
        <f t="shared" si="215"/>
        <v>11.6</v>
      </c>
      <c r="P6886" s="276">
        <f>IF(O6886&lt;($G$6-1),Lähteandmed!$E$45*1.2*1.005*(($G$6-1)-O6886),0)</f>
        <v>9.4638196800000003</v>
      </c>
    </row>
    <row r="6887" spans="2:16">
      <c r="B6887" s="113">
        <v>6883</v>
      </c>
      <c r="C6887" s="113">
        <v>11.1</v>
      </c>
      <c r="D6887" s="276" t="str">
        <f t="shared" si="214"/>
        <v>0</v>
      </c>
      <c r="L6887" s="114">
        <f>IF(C6887&lt;$G$6,Lähteandmed!$E$45*1.2*1.005*($G$6-O6887),0)</f>
        <v>12.092658479999999</v>
      </c>
      <c r="M6887" s="276" t="str">
        <f>IF(($G$4-Lähteandmed!$H$45*(Kraadpäevad!$G$4-Kraadpäevad!C6887))&gt;Lähteandmed!$I$45,($G$4-Lähteandmed!$H$45*(Kraadpäevad!$G$4-Kraadpäevad!C6887)),Lähteandmed!$I$45)</f>
        <v/>
      </c>
      <c r="N6887" s="114">
        <f>IFERROR(($G$4-M6887)/($G$4-C6887),Lähteandmed!$H$45)</f>
        <v>0</v>
      </c>
      <c r="O6887" s="276">
        <f t="shared" si="215"/>
        <v>11.1</v>
      </c>
      <c r="P6887" s="276">
        <f>IF(O6887&lt;($G$6-1),Lähteandmed!$E$45*1.2*1.005*(($G$6-1)-O6887),0)</f>
        <v>10.34009928</v>
      </c>
    </row>
    <row r="6888" spans="2:16">
      <c r="B6888" s="113">
        <v>6884</v>
      </c>
      <c r="C6888" s="113">
        <v>10.5</v>
      </c>
      <c r="D6888" s="276" t="str">
        <f t="shared" si="214"/>
        <v>0</v>
      </c>
      <c r="L6888" s="114">
        <f>IF(C6888&lt;$G$6,Lähteandmed!$E$45*1.2*1.005*($G$6-O6888),0)</f>
        <v>13.144193999999999</v>
      </c>
      <c r="M6888" s="276" t="str">
        <f>IF(($G$4-Lähteandmed!$H$45*(Kraadpäevad!$G$4-Kraadpäevad!C6888))&gt;Lähteandmed!$I$45,($G$4-Lähteandmed!$H$45*(Kraadpäevad!$G$4-Kraadpäevad!C6888)),Lähteandmed!$I$45)</f>
        <v/>
      </c>
      <c r="N6888" s="114">
        <f>IFERROR(($G$4-M6888)/($G$4-C6888),Lähteandmed!$H$45)</f>
        <v>0</v>
      </c>
      <c r="O6888" s="276">
        <f t="shared" si="215"/>
        <v>10.5</v>
      </c>
      <c r="P6888" s="276">
        <f>IF(O6888&lt;($G$6-1),Lähteandmed!$E$45*1.2*1.005*(($G$6-1)-O6888),0)</f>
        <v>11.391634799999999</v>
      </c>
    </row>
    <row r="6889" spans="2:16">
      <c r="B6889" s="113">
        <v>6885</v>
      </c>
      <c r="C6889" s="113">
        <v>10</v>
      </c>
      <c r="D6889" s="276" t="str">
        <f t="shared" si="214"/>
        <v>0</v>
      </c>
      <c r="L6889" s="114">
        <f>IF(C6889&lt;$G$6,Lähteandmed!$E$45*1.2*1.005*($G$6-O6889),0)</f>
        <v>14.020473599999999</v>
      </c>
      <c r="M6889" s="276" t="str">
        <f>IF(($G$4-Lähteandmed!$H$45*(Kraadpäevad!$G$4-Kraadpäevad!C6889))&gt;Lähteandmed!$I$45,($G$4-Lähteandmed!$H$45*(Kraadpäevad!$G$4-Kraadpäevad!C6889)),Lähteandmed!$I$45)</f>
        <v/>
      </c>
      <c r="N6889" s="114">
        <f>IFERROR(($G$4-M6889)/($G$4-C6889),Lähteandmed!$H$45)</f>
        <v>0</v>
      </c>
      <c r="O6889" s="276">
        <f t="shared" si="215"/>
        <v>10</v>
      </c>
      <c r="P6889" s="276">
        <f>IF(O6889&lt;($G$6-1),Lähteandmed!$E$45*1.2*1.005*(($G$6-1)-O6889),0)</f>
        <v>12.267914399999999</v>
      </c>
    </row>
    <row r="6890" spans="2:16">
      <c r="B6890" s="113">
        <v>6886</v>
      </c>
      <c r="C6890" s="113">
        <v>9.6</v>
      </c>
      <c r="D6890" s="276">
        <f t="shared" si="214"/>
        <v>0.38879749586557999</v>
      </c>
      <c r="L6890" s="114">
        <f>IF(C6890&lt;$G$6,Lähteandmed!$E$45*1.2*1.005*($G$6-O6890),0)</f>
        <v>14.721497279999999</v>
      </c>
      <c r="M6890" s="276" t="str">
        <f>IF(($G$4-Lähteandmed!$H$45*(Kraadpäevad!$G$4-Kraadpäevad!C6890))&gt;Lähteandmed!$I$45,($G$4-Lähteandmed!$H$45*(Kraadpäevad!$G$4-Kraadpäevad!C6890)),Lähteandmed!$I$45)</f>
        <v/>
      </c>
      <c r="N6890" s="114">
        <f>IFERROR(($G$4-M6890)/($G$4-C6890),Lähteandmed!$H$45)</f>
        <v>0</v>
      </c>
      <c r="O6890" s="276">
        <f t="shared" si="215"/>
        <v>9.6</v>
      </c>
      <c r="P6890" s="276">
        <f>IF(O6890&lt;($G$6-1),Lähteandmed!$E$45*1.2*1.005*(($G$6-1)-O6890),0)</f>
        <v>12.968938079999999</v>
      </c>
    </row>
    <row r="6891" spans="2:16">
      <c r="B6891" s="113">
        <v>6887</v>
      </c>
      <c r="C6891" s="113">
        <v>9.1</v>
      </c>
      <c r="D6891" s="276">
        <f t="shared" si="214"/>
        <v>0.88879749586557999</v>
      </c>
      <c r="L6891" s="114">
        <f>IF(C6891&lt;$G$6,Lähteandmed!$E$45*1.2*1.005*($G$6-O6891),0)</f>
        <v>15.59777688</v>
      </c>
      <c r="M6891" s="276" t="str">
        <f>IF(($G$4-Lähteandmed!$H$45*(Kraadpäevad!$G$4-Kraadpäevad!C6891))&gt;Lähteandmed!$I$45,($G$4-Lähteandmed!$H$45*(Kraadpäevad!$G$4-Kraadpäevad!C6891)),Lähteandmed!$I$45)</f>
        <v/>
      </c>
      <c r="N6891" s="114">
        <f>IFERROR(($G$4-M6891)/($G$4-C6891),Lähteandmed!$H$45)</f>
        <v>0</v>
      </c>
      <c r="O6891" s="276">
        <f t="shared" si="215"/>
        <v>9.1</v>
      </c>
      <c r="P6891" s="276">
        <f>IF(O6891&lt;($G$6-1),Lähteandmed!$E$45*1.2*1.005*(($G$6-1)-O6891),0)</f>
        <v>13.845217679999999</v>
      </c>
    </row>
    <row r="6892" spans="2:16">
      <c r="B6892" s="113">
        <v>6888</v>
      </c>
      <c r="C6892" s="113">
        <v>8.6999999999999993</v>
      </c>
      <c r="D6892" s="276">
        <f t="shared" si="214"/>
        <v>1.2887974958655803</v>
      </c>
      <c r="L6892" s="114">
        <f>IF(C6892&lt;$G$6,Lähteandmed!$E$45*1.2*1.005*($G$6-O6892),0)</f>
        <v>16.29880056</v>
      </c>
      <c r="M6892" s="276" t="str">
        <f>IF(($G$4-Lähteandmed!$H$45*(Kraadpäevad!$G$4-Kraadpäevad!C6892))&gt;Lähteandmed!$I$45,($G$4-Lähteandmed!$H$45*(Kraadpäevad!$G$4-Kraadpäevad!C6892)),Lähteandmed!$I$45)</f>
        <v/>
      </c>
      <c r="N6892" s="114">
        <f>IFERROR(($G$4-M6892)/($G$4-C6892),Lähteandmed!$H$45)</f>
        <v>0</v>
      </c>
      <c r="O6892" s="276">
        <f t="shared" si="215"/>
        <v>8.6999999999999993</v>
      </c>
      <c r="P6892" s="276">
        <f>IF(O6892&lt;($G$6-1),Lähteandmed!$E$45*1.2*1.005*(($G$6-1)-O6892),0)</f>
        <v>14.54624136</v>
      </c>
    </row>
    <row r="6893" spans="2:16">
      <c r="B6893" s="113">
        <v>6889</v>
      </c>
      <c r="C6893" s="113">
        <v>8.5</v>
      </c>
      <c r="D6893" s="276">
        <f t="shared" si="214"/>
        <v>1.4887974958655796</v>
      </c>
      <c r="L6893" s="114">
        <f>IF(C6893&lt;$G$6,Lähteandmed!$E$45*1.2*1.005*($G$6-O6893),0)</f>
        <v>16.649312399999999</v>
      </c>
      <c r="M6893" s="276" t="str">
        <f>IF(($G$4-Lähteandmed!$H$45*(Kraadpäevad!$G$4-Kraadpäevad!C6893))&gt;Lähteandmed!$I$45,($G$4-Lähteandmed!$H$45*(Kraadpäevad!$G$4-Kraadpäevad!C6893)),Lähteandmed!$I$45)</f>
        <v/>
      </c>
      <c r="N6893" s="114">
        <f>IFERROR(($G$4-M6893)/($G$4-C6893),Lähteandmed!$H$45)</f>
        <v>0</v>
      </c>
      <c r="O6893" s="276">
        <f t="shared" si="215"/>
        <v>8.5</v>
      </c>
      <c r="P6893" s="276">
        <f>IF(O6893&lt;($G$6-1),Lähteandmed!$E$45*1.2*1.005*(($G$6-1)-O6893),0)</f>
        <v>14.896753199999999</v>
      </c>
    </row>
    <row r="6894" spans="2:16">
      <c r="B6894" s="113">
        <v>6890</v>
      </c>
      <c r="C6894" s="113">
        <v>8.4</v>
      </c>
      <c r="D6894" s="276">
        <f t="shared" si="214"/>
        <v>1.5887974958655793</v>
      </c>
      <c r="L6894" s="114">
        <f>IF(C6894&lt;$G$6,Lähteandmed!$E$45*1.2*1.005*($G$6-O6894),0)</f>
        <v>16.824568319999997</v>
      </c>
      <c r="M6894" s="276" t="str">
        <f>IF(($G$4-Lähteandmed!$H$45*(Kraadpäevad!$G$4-Kraadpäevad!C6894))&gt;Lähteandmed!$I$45,($G$4-Lähteandmed!$H$45*(Kraadpäevad!$G$4-Kraadpäevad!C6894)),Lähteandmed!$I$45)</f>
        <v/>
      </c>
      <c r="N6894" s="114">
        <f>IFERROR(($G$4-M6894)/($G$4-C6894),Lähteandmed!$H$45)</f>
        <v>0</v>
      </c>
      <c r="O6894" s="276">
        <f t="shared" si="215"/>
        <v>8.4</v>
      </c>
      <c r="P6894" s="276">
        <f>IF(O6894&lt;($G$6-1),Lähteandmed!$E$45*1.2*1.005*(($G$6-1)-O6894),0)</f>
        <v>15.072009119999999</v>
      </c>
    </row>
    <row r="6895" spans="2:16">
      <c r="B6895" s="113">
        <v>6891</v>
      </c>
      <c r="C6895" s="113">
        <v>8.1999999999999993</v>
      </c>
      <c r="D6895" s="276">
        <f t="shared" si="214"/>
        <v>1.7887974958655803</v>
      </c>
      <c r="L6895" s="114">
        <f>IF(C6895&lt;$G$6,Lähteandmed!$E$45*1.2*1.005*($G$6-O6895),0)</f>
        <v>17.17508016</v>
      </c>
      <c r="M6895" s="276" t="str">
        <f>IF(($G$4-Lähteandmed!$H$45*(Kraadpäevad!$G$4-Kraadpäevad!C6895))&gt;Lähteandmed!$I$45,($G$4-Lähteandmed!$H$45*(Kraadpäevad!$G$4-Kraadpäevad!C6895)),Lähteandmed!$I$45)</f>
        <v/>
      </c>
      <c r="N6895" s="114">
        <f>IFERROR(($G$4-M6895)/($G$4-C6895),Lähteandmed!$H$45)</f>
        <v>0</v>
      </c>
      <c r="O6895" s="276">
        <f t="shared" si="215"/>
        <v>8.1999999999999993</v>
      </c>
      <c r="P6895" s="276">
        <f>IF(O6895&lt;($G$6-1),Lähteandmed!$E$45*1.2*1.005*(($G$6-1)-O6895),0)</f>
        <v>15.42252096</v>
      </c>
    </row>
    <row r="6896" spans="2:16">
      <c r="B6896" s="113">
        <v>6892</v>
      </c>
      <c r="C6896" s="113">
        <v>8.1999999999999993</v>
      </c>
      <c r="D6896" s="276">
        <f t="shared" si="214"/>
        <v>1.7887974958655803</v>
      </c>
      <c r="L6896" s="114">
        <f>IF(C6896&lt;$G$6,Lähteandmed!$E$45*1.2*1.005*($G$6-O6896),0)</f>
        <v>17.17508016</v>
      </c>
      <c r="M6896" s="276" t="str">
        <f>IF(($G$4-Lähteandmed!$H$45*(Kraadpäevad!$G$4-Kraadpäevad!C6896))&gt;Lähteandmed!$I$45,($G$4-Lähteandmed!$H$45*(Kraadpäevad!$G$4-Kraadpäevad!C6896)),Lähteandmed!$I$45)</f>
        <v/>
      </c>
      <c r="N6896" s="114">
        <f>IFERROR(($G$4-M6896)/($G$4-C6896),Lähteandmed!$H$45)</f>
        <v>0</v>
      </c>
      <c r="O6896" s="276">
        <f t="shared" si="215"/>
        <v>8.1999999999999993</v>
      </c>
      <c r="P6896" s="276">
        <f>IF(O6896&lt;($G$6-1),Lähteandmed!$E$45*1.2*1.005*(($G$6-1)-O6896),0)</f>
        <v>15.42252096</v>
      </c>
    </row>
    <row r="6897" spans="2:16">
      <c r="B6897" s="113">
        <v>6893</v>
      </c>
      <c r="C6897" s="113">
        <v>8.1999999999999993</v>
      </c>
      <c r="D6897" s="276">
        <f t="shared" si="214"/>
        <v>1.7887974958655803</v>
      </c>
      <c r="L6897" s="114">
        <f>IF(C6897&lt;$G$6,Lähteandmed!$E$45*1.2*1.005*($G$6-O6897),0)</f>
        <v>17.17508016</v>
      </c>
      <c r="M6897" s="276" t="str">
        <f>IF(($G$4-Lähteandmed!$H$45*(Kraadpäevad!$G$4-Kraadpäevad!C6897))&gt;Lähteandmed!$I$45,($G$4-Lähteandmed!$H$45*(Kraadpäevad!$G$4-Kraadpäevad!C6897)),Lähteandmed!$I$45)</f>
        <v/>
      </c>
      <c r="N6897" s="114">
        <f>IFERROR(($G$4-M6897)/($G$4-C6897),Lähteandmed!$H$45)</f>
        <v>0</v>
      </c>
      <c r="O6897" s="276">
        <f t="shared" si="215"/>
        <v>8.1999999999999993</v>
      </c>
      <c r="P6897" s="276">
        <f>IF(O6897&lt;($G$6-1),Lähteandmed!$E$45*1.2*1.005*(($G$6-1)-O6897),0)</f>
        <v>15.42252096</v>
      </c>
    </row>
    <row r="6898" spans="2:16">
      <c r="B6898" s="113">
        <v>6894</v>
      </c>
      <c r="C6898" s="113">
        <v>8.1999999999999993</v>
      </c>
      <c r="D6898" s="276">
        <f t="shared" si="214"/>
        <v>1.7887974958655803</v>
      </c>
      <c r="L6898" s="114">
        <f>IF(C6898&lt;$G$6,Lähteandmed!$E$45*1.2*1.005*($G$6-O6898),0)</f>
        <v>17.17508016</v>
      </c>
      <c r="M6898" s="276" t="str">
        <f>IF(($G$4-Lähteandmed!$H$45*(Kraadpäevad!$G$4-Kraadpäevad!C6898))&gt;Lähteandmed!$I$45,($G$4-Lähteandmed!$H$45*(Kraadpäevad!$G$4-Kraadpäevad!C6898)),Lähteandmed!$I$45)</f>
        <v/>
      </c>
      <c r="N6898" s="114">
        <f>IFERROR(($G$4-M6898)/($G$4-C6898),Lähteandmed!$H$45)</f>
        <v>0</v>
      </c>
      <c r="O6898" s="276">
        <f t="shared" si="215"/>
        <v>8.1999999999999993</v>
      </c>
      <c r="P6898" s="276">
        <f>IF(O6898&lt;($G$6-1),Lähteandmed!$E$45*1.2*1.005*(($G$6-1)-O6898),0)</f>
        <v>15.42252096</v>
      </c>
    </row>
    <row r="6899" spans="2:16">
      <c r="B6899" s="113">
        <v>6895</v>
      </c>
      <c r="C6899" s="113">
        <v>8</v>
      </c>
      <c r="D6899" s="276">
        <f t="shared" si="214"/>
        <v>1.9887974958655796</v>
      </c>
      <c r="L6899" s="114">
        <f>IF(C6899&lt;$G$6,Lähteandmed!$E$45*1.2*1.005*($G$6-O6899),0)</f>
        <v>17.525592</v>
      </c>
      <c r="M6899" s="276" t="str">
        <f>IF(($G$4-Lähteandmed!$H$45*(Kraadpäevad!$G$4-Kraadpäevad!C6899))&gt;Lähteandmed!$I$45,($G$4-Lähteandmed!$H$45*(Kraadpäevad!$G$4-Kraadpäevad!C6899)),Lähteandmed!$I$45)</f>
        <v/>
      </c>
      <c r="N6899" s="114">
        <f>IFERROR(($G$4-M6899)/($G$4-C6899),Lähteandmed!$H$45)</f>
        <v>0</v>
      </c>
      <c r="O6899" s="276">
        <f t="shared" si="215"/>
        <v>8</v>
      </c>
      <c r="P6899" s="276">
        <f>IF(O6899&lt;($G$6-1),Lähteandmed!$E$45*1.2*1.005*(($G$6-1)-O6899),0)</f>
        <v>15.773032799999999</v>
      </c>
    </row>
    <row r="6900" spans="2:16">
      <c r="B6900" s="113">
        <v>6896</v>
      </c>
      <c r="C6900" s="113">
        <v>7.7</v>
      </c>
      <c r="D6900" s="276">
        <f t="shared" si="214"/>
        <v>2.2887974958655795</v>
      </c>
      <c r="L6900" s="114">
        <f>IF(C6900&lt;$G$6,Lähteandmed!$E$45*1.2*1.005*($G$6-O6900),0)</f>
        <v>18.05135976</v>
      </c>
      <c r="M6900" s="276" t="str">
        <f>IF(($G$4-Lähteandmed!$H$45*(Kraadpäevad!$G$4-Kraadpäevad!C6900))&gt;Lähteandmed!$I$45,($G$4-Lähteandmed!$H$45*(Kraadpäevad!$G$4-Kraadpäevad!C6900)),Lähteandmed!$I$45)</f>
        <v/>
      </c>
      <c r="N6900" s="114">
        <f>IFERROR(($G$4-M6900)/($G$4-C6900),Lähteandmed!$H$45)</f>
        <v>0</v>
      </c>
      <c r="O6900" s="276">
        <f t="shared" si="215"/>
        <v>7.7</v>
      </c>
      <c r="P6900" s="276">
        <f>IF(O6900&lt;($G$6-1),Lähteandmed!$E$45*1.2*1.005*(($G$6-1)-O6900),0)</f>
        <v>16.29880056</v>
      </c>
    </row>
    <row r="6901" spans="2:16">
      <c r="B6901" s="113">
        <v>6897</v>
      </c>
      <c r="C6901" s="113">
        <v>7.5</v>
      </c>
      <c r="D6901" s="276">
        <f t="shared" si="214"/>
        <v>2.4887974958655796</v>
      </c>
      <c r="L6901" s="114">
        <f>IF(C6901&lt;$G$6,Lähteandmed!$E$45*1.2*1.005*($G$6-O6901),0)</f>
        <v>18.4018716</v>
      </c>
      <c r="M6901" s="276" t="str">
        <f>IF(($G$4-Lähteandmed!$H$45*(Kraadpäevad!$G$4-Kraadpäevad!C6901))&gt;Lähteandmed!$I$45,($G$4-Lähteandmed!$H$45*(Kraadpäevad!$G$4-Kraadpäevad!C6901)),Lähteandmed!$I$45)</f>
        <v/>
      </c>
      <c r="N6901" s="114">
        <f>IFERROR(($G$4-M6901)/($G$4-C6901),Lähteandmed!$H$45)</f>
        <v>0</v>
      </c>
      <c r="O6901" s="276">
        <f t="shared" si="215"/>
        <v>7.5</v>
      </c>
      <c r="P6901" s="276">
        <f>IF(O6901&lt;($G$6-1),Lähteandmed!$E$45*1.2*1.005*(($G$6-1)-O6901),0)</f>
        <v>16.649312399999999</v>
      </c>
    </row>
    <row r="6902" spans="2:16">
      <c r="B6902" s="113">
        <v>6898</v>
      </c>
      <c r="C6902" s="113">
        <v>8</v>
      </c>
      <c r="D6902" s="276">
        <f t="shared" si="214"/>
        <v>1.9887974958655796</v>
      </c>
      <c r="L6902" s="114">
        <f>IF(C6902&lt;$G$6,Lähteandmed!$E$45*1.2*1.005*($G$6-O6902),0)</f>
        <v>17.525592</v>
      </c>
      <c r="M6902" s="276" t="str">
        <f>IF(($G$4-Lähteandmed!$H$45*(Kraadpäevad!$G$4-Kraadpäevad!C6902))&gt;Lähteandmed!$I$45,($G$4-Lähteandmed!$H$45*(Kraadpäevad!$G$4-Kraadpäevad!C6902)),Lähteandmed!$I$45)</f>
        <v/>
      </c>
      <c r="N6902" s="114">
        <f>IFERROR(($G$4-M6902)/($G$4-C6902),Lähteandmed!$H$45)</f>
        <v>0</v>
      </c>
      <c r="O6902" s="276">
        <f t="shared" si="215"/>
        <v>8</v>
      </c>
      <c r="P6902" s="276">
        <f>IF(O6902&lt;($G$6-1),Lähteandmed!$E$45*1.2*1.005*(($G$6-1)-O6902),0)</f>
        <v>15.773032799999999</v>
      </c>
    </row>
    <row r="6903" spans="2:16">
      <c r="B6903" s="113">
        <v>6899</v>
      </c>
      <c r="C6903" s="113">
        <v>8.4</v>
      </c>
      <c r="D6903" s="276">
        <f t="shared" si="214"/>
        <v>1.5887974958655793</v>
      </c>
      <c r="L6903" s="114">
        <f>IF(C6903&lt;$G$6,Lähteandmed!$E$45*1.2*1.005*($G$6-O6903),0)</f>
        <v>16.824568319999997</v>
      </c>
      <c r="M6903" s="276" t="str">
        <f>IF(($G$4-Lähteandmed!$H$45*(Kraadpäevad!$G$4-Kraadpäevad!C6903))&gt;Lähteandmed!$I$45,($G$4-Lähteandmed!$H$45*(Kraadpäevad!$G$4-Kraadpäevad!C6903)),Lähteandmed!$I$45)</f>
        <v/>
      </c>
      <c r="N6903" s="114">
        <f>IFERROR(($G$4-M6903)/($G$4-C6903),Lähteandmed!$H$45)</f>
        <v>0</v>
      </c>
      <c r="O6903" s="276">
        <f t="shared" si="215"/>
        <v>8.4</v>
      </c>
      <c r="P6903" s="276">
        <f>IF(O6903&lt;($G$6-1),Lähteandmed!$E$45*1.2*1.005*(($G$6-1)-O6903),0)</f>
        <v>15.072009119999999</v>
      </c>
    </row>
    <row r="6904" spans="2:16">
      <c r="B6904" s="113">
        <v>6900</v>
      </c>
      <c r="C6904" s="113">
        <v>8.9</v>
      </c>
      <c r="D6904" s="276">
        <f t="shared" si="214"/>
        <v>1.0887974958655793</v>
      </c>
      <c r="L6904" s="114">
        <f>IF(C6904&lt;$G$6,Lähteandmed!$E$45*1.2*1.005*($G$6-O6904),0)</f>
        <v>15.948288719999999</v>
      </c>
      <c r="M6904" s="276" t="str">
        <f>IF(($G$4-Lähteandmed!$H$45*(Kraadpäevad!$G$4-Kraadpäevad!C6904))&gt;Lähteandmed!$I$45,($G$4-Lähteandmed!$H$45*(Kraadpäevad!$G$4-Kraadpäevad!C6904)),Lähteandmed!$I$45)</f>
        <v/>
      </c>
      <c r="N6904" s="114">
        <f>IFERROR(($G$4-M6904)/($G$4-C6904),Lähteandmed!$H$45)</f>
        <v>0</v>
      </c>
      <c r="O6904" s="276">
        <f t="shared" si="215"/>
        <v>8.9</v>
      </c>
      <c r="P6904" s="276">
        <f>IF(O6904&lt;($G$6-1),Lähteandmed!$E$45*1.2*1.005*(($G$6-1)-O6904),0)</f>
        <v>14.195729519999999</v>
      </c>
    </row>
    <row r="6905" spans="2:16">
      <c r="B6905" s="113">
        <v>6901</v>
      </c>
      <c r="C6905" s="113">
        <v>9.4</v>
      </c>
      <c r="D6905" s="276">
        <f t="shared" si="214"/>
        <v>0.58879749586557928</v>
      </c>
      <c r="L6905" s="114">
        <f>IF(C6905&lt;$G$6,Lähteandmed!$E$45*1.2*1.005*($G$6-O6905),0)</f>
        <v>15.072009119999999</v>
      </c>
      <c r="M6905" s="276" t="str">
        <f>IF(($G$4-Lähteandmed!$H$45*(Kraadpäevad!$G$4-Kraadpäevad!C6905))&gt;Lähteandmed!$I$45,($G$4-Lähteandmed!$H$45*(Kraadpäevad!$G$4-Kraadpäevad!C6905)),Lähteandmed!$I$45)</f>
        <v/>
      </c>
      <c r="N6905" s="114">
        <f>IFERROR(($G$4-M6905)/($G$4-C6905),Lähteandmed!$H$45)</f>
        <v>0</v>
      </c>
      <c r="O6905" s="276">
        <f t="shared" si="215"/>
        <v>9.4</v>
      </c>
      <c r="P6905" s="276">
        <f>IF(O6905&lt;($G$6-1),Lähteandmed!$E$45*1.2*1.005*(($G$6-1)-O6905),0)</f>
        <v>13.319449919999998</v>
      </c>
    </row>
    <row r="6906" spans="2:16">
      <c r="B6906" s="113">
        <v>6902</v>
      </c>
      <c r="C6906" s="113">
        <v>10</v>
      </c>
      <c r="D6906" s="276" t="str">
        <f t="shared" si="214"/>
        <v>0</v>
      </c>
      <c r="L6906" s="114">
        <f>IF(C6906&lt;$G$6,Lähteandmed!$E$45*1.2*1.005*($G$6-O6906),0)</f>
        <v>14.020473599999999</v>
      </c>
      <c r="M6906" s="276" t="str">
        <f>IF(($G$4-Lähteandmed!$H$45*(Kraadpäevad!$G$4-Kraadpäevad!C6906))&gt;Lähteandmed!$I$45,($G$4-Lähteandmed!$H$45*(Kraadpäevad!$G$4-Kraadpäevad!C6906)),Lähteandmed!$I$45)</f>
        <v/>
      </c>
      <c r="N6906" s="114">
        <f>IFERROR(($G$4-M6906)/($G$4-C6906),Lähteandmed!$H$45)</f>
        <v>0</v>
      </c>
      <c r="O6906" s="276">
        <f t="shared" si="215"/>
        <v>10</v>
      </c>
      <c r="P6906" s="276">
        <f>IF(O6906&lt;($G$6-1),Lähteandmed!$E$45*1.2*1.005*(($G$6-1)-O6906),0)</f>
        <v>12.267914399999999</v>
      </c>
    </row>
    <row r="6907" spans="2:16">
      <c r="B6907" s="113">
        <v>6903</v>
      </c>
      <c r="C6907" s="113">
        <v>10.5</v>
      </c>
      <c r="D6907" s="276" t="str">
        <f t="shared" si="214"/>
        <v>0</v>
      </c>
      <c r="L6907" s="114">
        <f>IF(C6907&lt;$G$6,Lähteandmed!$E$45*1.2*1.005*($G$6-O6907),0)</f>
        <v>13.144193999999999</v>
      </c>
      <c r="M6907" s="276" t="str">
        <f>IF(($G$4-Lähteandmed!$H$45*(Kraadpäevad!$G$4-Kraadpäevad!C6907))&gt;Lähteandmed!$I$45,($G$4-Lähteandmed!$H$45*(Kraadpäevad!$G$4-Kraadpäevad!C6907)),Lähteandmed!$I$45)</f>
        <v/>
      </c>
      <c r="N6907" s="114">
        <f>IFERROR(($G$4-M6907)/($G$4-C6907),Lähteandmed!$H$45)</f>
        <v>0</v>
      </c>
      <c r="O6907" s="276">
        <f t="shared" si="215"/>
        <v>10.5</v>
      </c>
      <c r="P6907" s="276">
        <f>IF(O6907&lt;($G$6-1),Lähteandmed!$E$45*1.2*1.005*(($G$6-1)-O6907),0)</f>
        <v>11.391634799999999</v>
      </c>
    </row>
    <row r="6908" spans="2:16">
      <c r="B6908" s="113">
        <v>6904</v>
      </c>
      <c r="C6908" s="113">
        <v>10.4</v>
      </c>
      <c r="D6908" s="276" t="str">
        <f t="shared" si="214"/>
        <v>0</v>
      </c>
      <c r="L6908" s="114">
        <f>IF(C6908&lt;$G$6,Lähteandmed!$E$45*1.2*1.005*($G$6-O6908),0)</f>
        <v>13.319449919999998</v>
      </c>
      <c r="M6908" s="276" t="str">
        <f>IF(($G$4-Lähteandmed!$H$45*(Kraadpäevad!$G$4-Kraadpäevad!C6908))&gt;Lähteandmed!$I$45,($G$4-Lähteandmed!$H$45*(Kraadpäevad!$G$4-Kraadpäevad!C6908)),Lähteandmed!$I$45)</f>
        <v/>
      </c>
      <c r="N6908" s="114">
        <f>IFERROR(($G$4-M6908)/($G$4-C6908),Lähteandmed!$H$45)</f>
        <v>0</v>
      </c>
      <c r="O6908" s="276">
        <f t="shared" si="215"/>
        <v>10.4</v>
      </c>
      <c r="P6908" s="276">
        <f>IF(O6908&lt;($G$6-1),Lähteandmed!$E$45*1.2*1.005*(($G$6-1)-O6908),0)</f>
        <v>11.566890719999998</v>
      </c>
    </row>
    <row r="6909" spans="2:16">
      <c r="B6909" s="113">
        <v>6905</v>
      </c>
      <c r="C6909" s="113">
        <v>10.199999999999999</v>
      </c>
      <c r="D6909" s="276" t="str">
        <f t="shared" si="214"/>
        <v>0</v>
      </c>
      <c r="L6909" s="114">
        <f>IF(C6909&lt;$G$6,Lähteandmed!$E$45*1.2*1.005*($G$6-O6909),0)</f>
        <v>13.66996176</v>
      </c>
      <c r="M6909" s="276" t="str">
        <f>IF(($G$4-Lähteandmed!$H$45*(Kraadpäevad!$G$4-Kraadpäevad!C6909))&gt;Lähteandmed!$I$45,($G$4-Lähteandmed!$H$45*(Kraadpäevad!$G$4-Kraadpäevad!C6909)),Lähteandmed!$I$45)</f>
        <v/>
      </c>
      <c r="N6909" s="114">
        <f>IFERROR(($G$4-M6909)/($G$4-C6909),Lähteandmed!$H$45)</f>
        <v>0</v>
      </c>
      <c r="O6909" s="276">
        <f t="shared" si="215"/>
        <v>10.199999999999999</v>
      </c>
      <c r="P6909" s="276">
        <f>IF(O6909&lt;($G$6-1),Lähteandmed!$E$45*1.2*1.005*(($G$6-1)-O6909),0)</f>
        <v>11.917402560000001</v>
      </c>
    </row>
    <row r="6910" spans="2:16">
      <c r="B6910" s="113">
        <v>6906</v>
      </c>
      <c r="C6910" s="113">
        <v>10.1</v>
      </c>
      <c r="D6910" s="276" t="str">
        <f t="shared" si="214"/>
        <v>0</v>
      </c>
      <c r="L6910" s="114">
        <f>IF(C6910&lt;$G$6,Lähteandmed!$E$45*1.2*1.005*($G$6-O6910),0)</f>
        <v>13.845217679999999</v>
      </c>
      <c r="M6910" s="276" t="str">
        <f>IF(($G$4-Lähteandmed!$H$45*(Kraadpäevad!$G$4-Kraadpäevad!C6910))&gt;Lähteandmed!$I$45,($G$4-Lähteandmed!$H$45*(Kraadpäevad!$G$4-Kraadpäevad!C6910)),Lähteandmed!$I$45)</f>
        <v/>
      </c>
      <c r="N6910" s="114">
        <f>IFERROR(($G$4-M6910)/($G$4-C6910),Lähteandmed!$H$45)</f>
        <v>0</v>
      </c>
      <c r="O6910" s="276">
        <f t="shared" si="215"/>
        <v>10.1</v>
      </c>
      <c r="P6910" s="276">
        <f>IF(O6910&lt;($G$6-1),Lähteandmed!$E$45*1.2*1.005*(($G$6-1)-O6910),0)</f>
        <v>12.092658479999999</v>
      </c>
    </row>
    <row r="6911" spans="2:16">
      <c r="B6911" s="113">
        <v>6907</v>
      </c>
      <c r="C6911" s="113">
        <v>10</v>
      </c>
      <c r="D6911" s="276" t="str">
        <f t="shared" si="214"/>
        <v>0</v>
      </c>
      <c r="L6911" s="114">
        <f>IF(C6911&lt;$G$6,Lähteandmed!$E$45*1.2*1.005*($G$6-O6911),0)</f>
        <v>14.020473599999999</v>
      </c>
      <c r="M6911" s="276" t="str">
        <f>IF(($G$4-Lähteandmed!$H$45*(Kraadpäevad!$G$4-Kraadpäevad!C6911))&gt;Lähteandmed!$I$45,($G$4-Lähteandmed!$H$45*(Kraadpäevad!$G$4-Kraadpäevad!C6911)),Lähteandmed!$I$45)</f>
        <v/>
      </c>
      <c r="N6911" s="114">
        <f>IFERROR(($G$4-M6911)/($G$4-C6911),Lähteandmed!$H$45)</f>
        <v>0</v>
      </c>
      <c r="O6911" s="276">
        <f t="shared" si="215"/>
        <v>10</v>
      </c>
      <c r="P6911" s="276">
        <f>IF(O6911&lt;($G$6-1),Lähteandmed!$E$45*1.2*1.005*(($G$6-1)-O6911),0)</f>
        <v>12.267914399999999</v>
      </c>
    </row>
    <row r="6912" spans="2:16">
      <c r="B6912" s="113">
        <v>6908</v>
      </c>
      <c r="C6912" s="113">
        <v>9.9</v>
      </c>
      <c r="D6912" s="276">
        <f t="shared" si="214"/>
        <v>8.8797495865579279E-2</v>
      </c>
      <c r="L6912" s="114">
        <f>IF(C6912&lt;$G$6,Lähteandmed!$E$45*1.2*1.005*($G$6-O6912),0)</f>
        <v>14.195729519999999</v>
      </c>
      <c r="M6912" s="276" t="str">
        <f>IF(($G$4-Lähteandmed!$H$45*(Kraadpäevad!$G$4-Kraadpäevad!C6912))&gt;Lähteandmed!$I$45,($G$4-Lähteandmed!$H$45*(Kraadpäevad!$G$4-Kraadpäevad!C6912)),Lähteandmed!$I$45)</f>
        <v/>
      </c>
      <c r="N6912" s="114">
        <f>IFERROR(($G$4-M6912)/($G$4-C6912),Lähteandmed!$H$45)</f>
        <v>0</v>
      </c>
      <c r="O6912" s="276">
        <f t="shared" si="215"/>
        <v>9.9</v>
      </c>
      <c r="P6912" s="276">
        <f>IF(O6912&lt;($G$6-1),Lähteandmed!$E$45*1.2*1.005*(($G$6-1)-O6912),0)</f>
        <v>12.443170319999998</v>
      </c>
    </row>
    <row r="6913" spans="2:16">
      <c r="B6913" s="113">
        <v>6909</v>
      </c>
      <c r="C6913" s="113">
        <v>9.8000000000000007</v>
      </c>
      <c r="D6913" s="276">
        <f t="shared" si="214"/>
        <v>0.18879749586557892</v>
      </c>
      <c r="L6913" s="114">
        <f>IF(C6913&lt;$G$6,Lähteandmed!$E$45*1.2*1.005*($G$6-O6913),0)</f>
        <v>14.370985439999998</v>
      </c>
      <c r="M6913" s="276" t="str">
        <f>IF(($G$4-Lähteandmed!$H$45*(Kraadpäevad!$G$4-Kraadpäevad!C6913))&gt;Lähteandmed!$I$45,($G$4-Lähteandmed!$H$45*(Kraadpäevad!$G$4-Kraadpäevad!C6913)),Lähteandmed!$I$45)</f>
        <v/>
      </c>
      <c r="N6913" s="114">
        <f>IFERROR(($G$4-M6913)/($G$4-C6913),Lähteandmed!$H$45)</f>
        <v>0</v>
      </c>
      <c r="O6913" s="276">
        <f t="shared" si="215"/>
        <v>9.8000000000000007</v>
      </c>
      <c r="P6913" s="276">
        <f>IF(O6913&lt;($G$6-1),Lähteandmed!$E$45*1.2*1.005*(($G$6-1)-O6913),0)</f>
        <v>12.618426239999998</v>
      </c>
    </row>
    <row r="6914" spans="2:16">
      <c r="B6914" s="113">
        <v>6910</v>
      </c>
      <c r="C6914" s="113">
        <v>9.6999999999999993</v>
      </c>
      <c r="D6914" s="276">
        <f t="shared" si="214"/>
        <v>0.28879749586558034</v>
      </c>
      <c r="L6914" s="114">
        <f>IF(C6914&lt;$G$6,Lähteandmed!$E$45*1.2*1.005*($G$6-O6914),0)</f>
        <v>14.54624136</v>
      </c>
      <c r="M6914" s="276" t="str">
        <f>IF(($G$4-Lähteandmed!$H$45*(Kraadpäevad!$G$4-Kraadpäevad!C6914))&gt;Lähteandmed!$I$45,($G$4-Lähteandmed!$H$45*(Kraadpäevad!$G$4-Kraadpäevad!C6914)),Lähteandmed!$I$45)</f>
        <v/>
      </c>
      <c r="N6914" s="114">
        <f>IFERROR(($G$4-M6914)/($G$4-C6914),Lähteandmed!$H$45)</f>
        <v>0</v>
      </c>
      <c r="O6914" s="276">
        <f t="shared" si="215"/>
        <v>9.6999999999999993</v>
      </c>
      <c r="P6914" s="276">
        <f>IF(O6914&lt;($G$6-1),Lähteandmed!$E$45*1.2*1.005*(($G$6-1)-O6914),0)</f>
        <v>12.793682159999999</v>
      </c>
    </row>
    <row r="6915" spans="2:16">
      <c r="B6915" s="113">
        <v>6911</v>
      </c>
      <c r="C6915" s="113">
        <v>9.5</v>
      </c>
      <c r="D6915" s="276">
        <f t="shared" si="214"/>
        <v>0.48879749586557963</v>
      </c>
      <c r="L6915" s="114">
        <f>IF(C6915&lt;$G$6,Lähteandmed!$E$45*1.2*1.005*($G$6-O6915),0)</f>
        <v>14.896753199999999</v>
      </c>
      <c r="M6915" s="276" t="str">
        <f>IF(($G$4-Lähteandmed!$H$45*(Kraadpäevad!$G$4-Kraadpäevad!C6915))&gt;Lähteandmed!$I$45,($G$4-Lähteandmed!$H$45*(Kraadpäevad!$G$4-Kraadpäevad!C6915)),Lähteandmed!$I$45)</f>
        <v/>
      </c>
      <c r="N6915" s="114">
        <f>IFERROR(($G$4-M6915)/($G$4-C6915),Lähteandmed!$H$45)</f>
        <v>0</v>
      </c>
      <c r="O6915" s="276">
        <f t="shared" si="215"/>
        <v>9.5</v>
      </c>
      <c r="P6915" s="276">
        <f>IF(O6915&lt;($G$6-1),Lähteandmed!$E$45*1.2*1.005*(($G$6-1)-O6915),0)</f>
        <v>13.144193999999999</v>
      </c>
    </row>
    <row r="6916" spans="2:16">
      <c r="B6916" s="113">
        <v>6912</v>
      </c>
      <c r="C6916" s="113">
        <v>9.4</v>
      </c>
      <c r="D6916" s="276">
        <f t="shared" ref="D6916:D6979" si="216">IFERROR(IF($G$5-C6916&gt;0,$G$5-C6916,"0"),0)</f>
        <v>0.58879749586557928</v>
      </c>
      <c r="L6916" s="114">
        <f>IF(C6916&lt;$G$6,Lähteandmed!$E$45*1.2*1.005*($G$6-O6916),0)</f>
        <v>15.072009119999999</v>
      </c>
      <c r="M6916" s="276" t="str">
        <f>IF(($G$4-Lähteandmed!$H$45*(Kraadpäevad!$G$4-Kraadpäevad!C6916))&gt;Lähteandmed!$I$45,($G$4-Lähteandmed!$H$45*(Kraadpäevad!$G$4-Kraadpäevad!C6916)),Lähteandmed!$I$45)</f>
        <v/>
      </c>
      <c r="N6916" s="114">
        <f>IFERROR(($G$4-M6916)/($G$4-C6916),Lähteandmed!$H$45)</f>
        <v>0</v>
      </c>
      <c r="O6916" s="276">
        <f t="shared" ref="O6916:O6979" si="217">N6916*($G$4-C6916)+C6916</f>
        <v>9.4</v>
      </c>
      <c r="P6916" s="276">
        <f>IF(O6916&lt;($G$6-1),Lähteandmed!$E$45*1.2*1.005*(($G$6-1)-O6916),0)</f>
        <v>13.319449919999998</v>
      </c>
    </row>
    <row r="6917" spans="2:16">
      <c r="B6917" s="113">
        <v>6913</v>
      </c>
      <c r="C6917" s="113">
        <v>9.3000000000000007</v>
      </c>
      <c r="D6917" s="276">
        <f t="shared" si="216"/>
        <v>0.68879749586557892</v>
      </c>
      <c r="L6917" s="114">
        <f>IF(C6917&lt;$G$6,Lähteandmed!$E$45*1.2*1.005*($G$6-O6917),0)</f>
        <v>15.247265039999998</v>
      </c>
      <c r="M6917" s="276" t="str">
        <f>IF(($G$4-Lähteandmed!$H$45*(Kraadpäevad!$G$4-Kraadpäevad!C6917))&gt;Lähteandmed!$I$45,($G$4-Lähteandmed!$H$45*(Kraadpäevad!$G$4-Kraadpäevad!C6917)),Lähteandmed!$I$45)</f>
        <v/>
      </c>
      <c r="N6917" s="114">
        <f>IFERROR(($G$4-M6917)/($G$4-C6917),Lähteandmed!$H$45)</f>
        <v>0</v>
      </c>
      <c r="O6917" s="276">
        <f t="shared" si="217"/>
        <v>9.3000000000000007</v>
      </c>
      <c r="P6917" s="276">
        <f>IF(O6917&lt;($G$6-1),Lähteandmed!$E$45*1.2*1.005*(($G$6-1)-O6917),0)</f>
        <v>13.494705839999998</v>
      </c>
    </row>
    <row r="6918" spans="2:16">
      <c r="B6918" s="113">
        <v>6914</v>
      </c>
      <c r="C6918" s="113">
        <v>9.1999999999999993</v>
      </c>
      <c r="D6918" s="276">
        <f t="shared" si="216"/>
        <v>0.78879749586558034</v>
      </c>
      <c r="L6918" s="114">
        <f>IF(C6918&lt;$G$6,Lähteandmed!$E$45*1.2*1.005*($G$6-O6918),0)</f>
        <v>15.42252096</v>
      </c>
      <c r="M6918" s="276" t="str">
        <f>IF(($G$4-Lähteandmed!$H$45*(Kraadpäevad!$G$4-Kraadpäevad!C6918))&gt;Lähteandmed!$I$45,($G$4-Lähteandmed!$H$45*(Kraadpäevad!$G$4-Kraadpäevad!C6918)),Lähteandmed!$I$45)</f>
        <v/>
      </c>
      <c r="N6918" s="114">
        <f>IFERROR(($G$4-M6918)/($G$4-C6918),Lähteandmed!$H$45)</f>
        <v>0</v>
      </c>
      <c r="O6918" s="276">
        <f t="shared" si="217"/>
        <v>9.1999999999999993</v>
      </c>
      <c r="P6918" s="276">
        <f>IF(O6918&lt;($G$6-1),Lähteandmed!$E$45*1.2*1.005*(($G$6-1)-O6918),0)</f>
        <v>13.66996176</v>
      </c>
    </row>
    <row r="6919" spans="2:16">
      <c r="B6919" s="113">
        <v>6915</v>
      </c>
      <c r="C6919" s="113">
        <v>9.1</v>
      </c>
      <c r="D6919" s="276">
        <f t="shared" si="216"/>
        <v>0.88879749586557999</v>
      </c>
      <c r="L6919" s="114">
        <f>IF(C6919&lt;$G$6,Lähteandmed!$E$45*1.2*1.005*($G$6-O6919),0)</f>
        <v>15.59777688</v>
      </c>
      <c r="M6919" s="276" t="str">
        <f>IF(($G$4-Lähteandmed!$H$45*(Kraadpäevad!$G$4-Kraadpäevad!C6919))&gt;Lähteandmed!$I$45,($G$4-Lähteandmed!$H$45*(Kraadpäevad!$G$4-Kraadpäevad!C6919)),Lähteandmed!$I$45)</f>
        <v/>
      </c>
      <c r="N6919" s="114">
        <f>IFERROR(($G$4-M6919)/($G$4-C6919),Lähteandmed!$H$45)</f>
        <v>0</v>
      </c>
      <c r="O6919" s="276">
        <f t="shared" si="217"/>
        <v>9.1</v>
      </c>
      <c r="P6919" s="276">
        <f>IF(O6919&lt;($G$6-1),Lähteandmed!$E$45*1.2*1.005*(($G$6-1)-O6919),0)</f>
        <v>13.845217679999999</v>
      </c>
    </row>
    <row r="6920" spans="2:16">
      <c r="B6920" s="113">
        <v>6916</v>
      </c>
      <c r="C6920" s="113">
        <v>8.9</v>
      </c>
      <c r="D6920" s="276">
        <f t="shared" si="216"/>
        <v>1.0887974958655793</v>
      </c>
      <c r="L6920" s="114">
        <f>IF(C6920&lt;$G$6,Lähteandmed!$E$45*1.2*1.005*($G$6-O6920),0)</f>
        <v>15.948288719999999</v>
      </c>
      <c r="M6920" s="276" t="str">
        <f>IF(($G$4-Lähteandmed!$H$45*(Kraadpäevad!$G$4-Kraadpäevad!C6920))&gt;Lähteandmed!$I$45,($G$4-Lähteandmed!$H$45*(Kraadpäevad!$G$4-Kraadpäevad!C6920)),Lähteandmed!$I$45)</f>
        <v/>
      </c>
      <c r="N6920" s="114">
        <f>IFERROR(($G$4-M6920)/($G$4-C6920),Lähteandmed!$H$45)</f>
        <v>0</v>
      </c>
      <c r="O6920" s="276">
        <f t="shared" si="217"/>
        <v>8.9</v>
      </c>
      <c r="P6920" s="276">
        <f>IF(O6920&lt;($G$6-1),Lähteandmed!$E$45*1.2*1.005*(($G$6-1)-O6920),0)</f>
        <v>14.195729519999999</v>
      </c>
    </row>
    <row r="6921" spans="2:16">
      <c r="B6921" s="113">
        <v>6917</v>
      </c>
      <c r="C6921" s="113">
        <v>8.6999999999999993</v>
      </c>
      <c r="D6921" s="276">
        <f t="shared" si="216"/>
        <v>1.2887974958655803</v>
      </c>
      <c r="L6921" s="114">
        <f>IF(C6921&lt;$G$6,Lähteandmed!$E$45*1.2*1.005*($G$6-O6921),0)</f>
        <v>16.29880056</v>
      </c>
      <c r="M6921" s="276" t="str">
        <f>IF(($G$4-Lähteandmed!$H$45*(Kraadpäevad!$G$4-Kraadpäevad!C6921))&gt;Lähteandmed!$I$45,($G$4-Lähteandmed!$H$45*(Kraadpäevad!$G$4-Kraadpäevad!C6921)),Lähteandmed!$I$45)</f>
        <v/>
      </c>
      <c r="N6921" s="114">
        <f>IFERROR(($G$4-M6921)/($G$4-C6921),Lähteandmed!$H$45)</f>
        <v>0</v>
      </c>
      <c r="O6921" s="276">
        <f t="shared" si="217"/>
        <v>8.6999999999999993</v>
      </c>
      <c r="P6921" s="276">
        <f>IF(O6921&lt;($G$6-1),Lähteandmed!$E$45*1.2*1.005*(($G$6-1)-O6921),0)</f>
        <v>14.54624136</v>
      </c>
    </row>
    <row r="6922" spans="2:16">
      <c r="B6922" s="113">
        <v>6918</v>
      </c>
      <c r="C6922" s="113">
        <v>8.5</v>
      </c>
      <c r="D6922" s="276">
        <f t="shared" si="216"/>
        <v>1.4887974958655796</v>
      </c>
      <c r="L6922" s="114">
        <f>IF(C6922&lt;$G$6,Lähteandmed!$E$45*1.2*1.005*($G$6-O6922),0)</f>
        <v>16.649312399999999</v>
      </c>
      <c r="M6922" s="276" t="str">
        <f>IF(($G$4-Lähteandmed!$H$45*(Kraadpäevad!$G$4-Kraadpäevad!C6922))&gt;Lähteandmed!$I$45,($G$4-Lähteandmed!$H$45*(Kraadpäevad!$G$4-Kraadpäevad!C6922)),Lähteandmed!$I$45)</f>
        <v/>
      </c>
      <c r="N6922" s="114">
        <f>IFERROR(($G$4-M6922)/($G$4-C6922),Lähteandmed!$H$45)</f>
        <v>0</v>
      </c>
      <c r="O6922" s="276">
        <f t="shared" si="217"/>
        <v>8.5</v>
      </c>
      <c r="P6922" s="276">
        <f>IF(O6922&lt;($G$6-1),Lähteandmed!$E$45*1.2*1.005*(($G$6-1)-O6922),0)</f>
        <v>14.896753199999999</v>
      </c>
    </row>
    <row r="6923" spans="2:16">
      <c r="B6923" s="113">
        <v>6919</v>
      </c>
      <c r="C6923" s="113">
        <v>8.3000000000000007</v>
      </c>
      <c r="D6923" s="276">
        <f t="shared" si="216"/>
        <v>1.6887974958655789</v>
      </c>
      <c r="L6923" s="114">
        <f>IF(C6923&lt;$G$6,Lähteandmed!$E$45*1.2*1.005*($G$6-O6923),0)</f>
        <v>16.999824239999999</v>
      </c>
      <c r="M6923" s="276" t="str">
        <f>IF(($G$4-Lähteandmed!$H$45*(Kraadpäevad!$G$4-Kraadpäevad!C6923))&gt;Lähteandmed!$I$45,($G$4-Lähteandmed!$H$45*(Kraadpäevad!$G$4-Kraadpäevad!C6923)),Lähteandmed!$I$45)</f>
        <v/>
      </c>
      <c r="N6923" s="114">
        <f>IFERROR(($G$4-M6923)/($G$4-C6923),Lähteandmed!$H$45)</f>
        <v>0</v>
      </c>
      <c r="O6923" s="276">
        <f t="shared" si="217"/>
        <v>8.3000000000000007</v>
      </c>
      <c r="P6923" s="276">
        <f>IF(O6923&lt;($G$6-1),Lähteandmed!$E$45*1.2*1.005*(($G$6-1)-O6923),0)</f>
        <v>15.247265039999998</v>
      </c>
    </row>
    <row r="6924" spans="2:16">
      <c r="B6924" s="113">
        <v>6920</v>
      </c>
      <c r="C6924" s="113">
        <v>8.1999999999999993</v>
      </c>
      <c r="D6924" s="276">
        <f t="shared" si="216"/>
        <v>1.7887974958655803</v>
      </c>
      <c r="L6924" s="114">
        <f>IF(C6924&lt;$G$6,Lähteandmed!$E$45*1.2*1.005*($G$6-O6924),0)</f>
        <v>17.17508016</v>
      </c>
      <c r="M6924" s="276" t="str">
        <f>IF(($G$4-Lähteandmed!$H$45*(Kraadpäevad!$G$4-Kraadpäevad!C6924))&gt;Lähteandmed!$I$45,($G$4-Lähteandmed!$H$45*(Kraadpäevad!$G$4-Kraadpäevad!C6924)),Lähteandmed!$I$45)</f>
        <v/>
      </c>
      <c r="N6924" s="114">
        <f>IFERROR(($G$4-M6924)/($G$4-C6924),Lähteandmed!$H$45)</f>
        <v>0</v>
      </c>
      <c r="O6924" s="276">
        <f t="shared" si="217"/>
        <v>8.1999999999999993</v>
      </c>
      <c r="P6924" s="276">
        <f>IF(O6924&lt;($G$6-1),Lähteandmed!$E$45*1.2*1.005*(($G$6-1)-O6924),0)</f>
        <v>15.42252096</v>
      </c>
    </row>
    <row r="6925" spans="2:16">
      <c r="B6925" s="113">
        <v>6921</v>
      </c>
      <c r="C6925" s="113">
        <v>8</v>
      </c>
      <c r="D6925" s="276">
        <f t="shared" si="216"/>
        <v>1.9887974958655796</v>
      </c>
      <c r="L6925" s="114">
        <f>IF(C6925&lt;$G$6,Lähteandmed!$E$45*1.2*1.005*($G$6-O6925),0)</f>
        <v>17.525592</v>
      </c>
      <c r="M6925" s="276" t="str">
        <f>IF(($G$4-Lähteandmed!$H$45*(Kraadpäevad!$G$4-Kraadpäevad!C6925))&gt;Lähteandmed!$I$45,($G$4-Lähteandmed!$H$45*(Kraadpäevad!$G$4-Kraadpäevad!C6925)),Lähteandmed!$I$45)</f>
        <v/>
      </c>
      <c r="N6925" s="114">
        <f>IFERROR(($G$4-M6925)/($G$4-C6925),Lähteandmed!$H$45)</f>
        <v>0</v>
      </c>
      <c r="O6925" s="276">
        <f t="shared" si="217"/>
        <v>8</v>
      </c>
      <c r="P6925" s="276">
        <f>IF(O6925&lt;($G$6-1),Lähteandmed!$E$45*1.2*1.005*(($G$6-1)-O6925),0)</f>
        <v>15.773032799999999</v>
      </c>
    </row>
    <row r="6926" spans="2:16">
      <c r="B6926" s="113">
        <v>6922</v>
      </c>
      <c r="C6926" s="113">
        <v>8.4</v>
      </c>
      <c r="D6926" s="276">
        <f t="shared" si="216"/>
        <v>1.5887974958655793</v>
      </c>
      <c r="L6926" s="114">
        <f>IF(C6926&lt;$G$6,Lähteandmed!$E$45*1.2*1.005*($G$6-O6926),0)</f>
        <v>16.824568319999997</v>
      </c>
      <c r="M6926" s="276" t="str">
        <f>IF(($G$4-Lähteandmed!$H$45*(Kraadpäevad!$G$4-Kraadpäevad!C6926))&gt;Lähteandmed!$I$45,($G$4-Lähteandmed!$H$45*(Kraadpäevad!$G$4-Kraadpäevad!C6926)),Lähteandmed!$I$45)</f>
        <v/>
      </c>
      <c r="N6926" s="114">
        <f>IFERROR(($G$4-M6926)/($G$4-C6926),Lähteandmed!$H$45)</f>
        <v>0</v>
      </c>
      <c r="O6926" s="276">
        <f t="shared" si="217"/>
        <v>8.4</v>
      </c>
      <c r="P6926" s="276">
        <f>IF(O6926&lt;($G$6-1),Lähteandmed!$E$45*1.2*1.005*(($G$6-1)-O6926),0)</f>
        <v>15.072009119999999</v>
      </c>
    </row>
    <row r="6927" spans="2:16">
      <c r="B6927" s="113">
        <v>6923</v>
      </c>
      <c r="C6927" s="113">
        <v>8.8000000000000007</v>
      </c>
      <c r="D6927" s="276">
        <f t="shared" si="216"/>
        <v>1.1887974958655789</v>
      </c>
      <c r="L6927" s="114">
        <f>IF(C6927&lt;$G$6,Lähteandmed!$E$45*1.2*1.005*($G$6-O6927),0)</f>
        <v>16.123544639999999</v>
      </c>
      <c r="M6927" s="276" t="str">
        <f>IF(($G$4-Lähteandmed!$H$45*(Kraadpäevad!$G$4-Kraadpäevad!C6927))&gt;Lähteandmed!$I$45,($G$4-Lähteandmed!$H$45*(Kraadpäevad!$G$4-Kraadpäevad!C6927)),Lähteandmed!$I$45)</f>
        <v/>
      </c>
      <c r="N6927" s="114">
        <f>IFERROR(($G$4-M6927)/($G$4-C6927),Lähteandmed!$H$45)</f>
        <v>0</v>
      </c>
      <c r="O6927" s="276">
        <f t="shared" si="217"/>
        <v>8.8000000000000007</v>
      </c>
      <c r="P6927" s="276">
        <f>IF(O6927&lt;($G$6-1),Lähteandmed!$E$45*1.2*1.005*(($G$6-1)-O6927),0)</f>
        <v>14.370985439999998</v>
      </c>
    </row>
    <row r="6928" spans="2:16">
      <c r="B6928" s="113">
        <v>6924</v>
      </c>
      <c r="C6928" s="113">
        <v>9.1999999999999993</v>
      </c>
      <c r="D6928" s="276">
        <f t="shared" si="216"/>
        <v>0.78879749586558034</v>
      </c>
      <c r="L6928" s="114">
        <f>IF(C6928&lt;$G$6,Lähteandmed!$E$45*1.2*1.005*($G$6-O6928),0)</f>
        <v>15.42252096</v>
      </c>
      <c r="M6928" s="276" t="str">
        <f>IF(($G$4-Lähteandmed!$H$45*(Kraadpäevad!$G$4-Kraadpäevad!C6928))&gt;Lähteandmed!$I$45,($G$4-Lähteandmed!$H$45*(Kraadpäevad!$G$4-Kraadpäevad!C6928)),Lähteandmed!$I$45)</f>
        <v/>
      </c>
      <c r="N6928" s="114">
        <f>IFERROR(($G$4-M6928)/($G$4-C6928),Lähteandmed!$H$45)</f>
        <v>0</v>
      </c>
      <c r="O6928" s="276">
        <f t="shared" si="217"/>
        <v>9.1999999999999993</v>
      </c>
      <c r="P6928" s="276">
        <f>IF(O6928&lt;($G$6-1),Lähteandmed!$E$45*1.2*1.005*(($G$6-1)-O6928),0)</f>
        <v>13.66996176</v>
      </c>
    </row>
    <row r="6929" spans="2:16">
      <c r="B6929" s="113">
        <v>6925</v>
      </c>
      <c r="C6929" s="113">
        <v>11.3</v>
      </c>
      <c r="D6929" s="276" t="str">
        <f t="shared" si="216"/>
        <v>0</v>
      </c>
      <c r="L6929" s="114">
        <f>IF(C6929&lt;$G$6,Lähteandmed!$E$45*1.2*1.005*($G$6-O6929),0)</f>
        <v>11.742146639999998</v>
      </c>
      <c r="M6929" s="276" t="str">
        <f>IF(($G$4-Lähteandmed!$H$45*(Kraadpäevad!$G$4-Kraadpäevad!C6929))&gt;Lähteandmed!$I$45,($G$4-Lähteandmed!$H$45*(Kraadpäevad!$G$4-Kraadpäevad!C6929)),Lähteandmed!$I$45)</f>
        <v/>
      </c>
      <c r="N6929" s="114">
        <f>IFERROR(($G$4-M6929)/($G$4-C6929),Lähteandmed!$H$45)</f>
        <v>0</v>
      </c>
      <c r="O6929" s="276">
        <f t="shared" si="217"/>
        <v>11.3</v>
      </c>
      <c r="P6929" s="276">
        <f>IF(O6929&lt;($G$6-1),Lähteandmed!$E$45*1.2*1.005*(($G$6-1)-O6929),0)</f>
        <v>9.9895874399999975</v>
      </c>
    </row>
    <row r="6930" spans="2:16">
      <c r="B6930" s="113">
        <v>6926</v>
      </c>
      <c r="C6930" s="113">
        <v>13.4</v>
      </c>
      <c r="D6930" s="276" t="str">
        <f t="shared" si="216"/>
        <v>0</v>
      </c>
      <c r="L6930" s="114">
        <f>IF(C6930&lt;$G$6,Lähteandmed!$E$45*1.2*1.005*($G$6-O6930),0)</f>
        <v>8.0617723199999993</v>
      </c>
      <c r="M6930" s="276" t="str">
        <f>IF(($G$4-Lähteandmed!$H$45*(Kraadpäevad!$G$4-Kraadpäevad!C6930))&gt;Lähteandmed!$I$45,($G$4-Lähteandmed!$H$45*(Kraadpäevad!$G$4-Kraadpäevad!C6930)),Lähteandmed!$I$45)</f>
        <v/>
      </c>
      <c r="N6930" s="114">
        <f>IFERROR(($G$4-M6930)/($G$4-C6930),Lähteandmed!$H$45)</f>
        <v>0</v>
      </c>
      <c r="O6930" s="276">
        <f t="shared" si="217"/>
        <v>13.4</v>
      </c>
      <c r="P6930" s="276">
        <f>IF(O6930&lt;($G$6-1),Lähteandmed!$E$45*1.2*1.005*(($G$6-1)-O6930),0)</f>
        <v>6.309213119999999</v>
      </c>
    </row>
    <row r="6931" spans="2:16">
      <c r="B6931" s="113">
        <v>6927</v>
      </c>
      <c r="C6931" s="113">
        <v>15.5</v>
      </c>
      <c r="D6931" s="276" t="str">
        <f t="shared" si="216"/>
        <v>0</v>
      </c>
      <c r="L6931" s="114">
        <f>IF(C6931&lt;$G$6,Lähteandmed!$E$45*1.2*1.005*($G$6-O6931),0)</f>
        <v>4.3813979999999999</v>
      </c>
      <c r="M6931" s="276" t="str">
        <f>IF(($G$4-Lähteandmed!$H$45*(Kraadpäevad!$G$4-Kraadpäevad!C6931))&gt;Lähteandmed!$I$45,($G$4-Lähteandmed!$H$45*(Kraadpäevad!$G$4-Kraadpäevad!C6931)),Lähteandmed!$I$45)</f>
        <v/>
      </c>
      <c r="N6931" s="114">
        <f>IFERROR(($G$4-M6931)/($G$4-C6931),Lähteandmed!$H$45)</f>
        <v>0</v>
      </c>
      <c r="O6931" s="276">
        <f t="shared" si="217"/>
        <v>15.5</v>
      </c>
      <c r="P6931" s="276">
        <f>IF(O6931&lt;($G$6-1),Lähteandmed!$E$45*1.2*1.005*(($G$6-1)-O6931),0)</f>
        <v>2.6288387999999996</v>
      </c>
    </row>
    <row r="6932" spans="2:16">
      <c r="B6932" s="113">
        <v>6928</v>
      </c>
      <c r="C6932" s="113">
        <v>14.2</v>
      </c>
      <c r="D6932" s="276" t="str">
        <f t="shared" si="216"/>
        <v>0</v>
      </c>
      <c r="L6932" s="114">
        <f>IF(C6932&lt;$G$6,Lähteandmed!$E$45*1.2*1.005*($G$6-O6932),0)</f>
        <v>6.659724960000001</v>
      </c>
      <c r="M6932" s="276" t="str">
        <f>IF(($G$4-Lähteandmed!$H$45*(Kraadpäevad!$G$4-Kraadpäevad!C6932))&gt;Lähteandmed!$I$45,($G$4-Lähteandmed!$H$45*(Kraadpäevad!$G$4-Kraadpäevad!C6932)),Lähteandmed!$I$45)</f>
        <v/>
      </c>
      <c r="N6932" s="114">
        <f>IFERROR(($G$4-M6932)/($G$4-C6932),Lähteandmed!$H$45)</f>
        <v>0</v>
      </c>
      <c r="O6932" s="276">
        <f t="shared" si="217"/>
        <v>14.2</v>
      </c>
      <c r="P6932" s="276">
        <f>IF(O6932&lt;($G$6-1),Lähteandmed!$E$45*1.2*1.005*(($G$6-1)-O6932),0)</f>
        <v>4.9071657600000007</v>
      </c>
    </row>
    <row r="6933" spans="2:16">
      <c r="B6933" s="113">
        <v>6929</v>
      </c>
      <c r="C6933" s="113">
        <v>13</v>
      </c>
      <c r="D6933" s="276" t="str">
        <f t="shared" si="216"/>
        <v>0</v>
      </c>
      <c r="L6933" s="114">
        <f>IF(C6933&lt;$G$6,Lähteandmed!$E$45*1.2*1.005*($G$6-O6933),0)</f>
        <v>8.7627959999999998</v>
      </c>
      <c r="M6933" s="276" t="str">
        <f>IF(($G$4-Lähteandmed!$H$45*(Kraadpäevad!$G$4-Kraadpäevad!C6933))&gt;Lähteandmed!$I$45,($G$4-Lähteandmed!$H$45*(Kraadpäevad!$G$4-Kraadpäevad!C6933)),Lähteandmed!$I$45)</f>
        <v/>
      </c>
      <c r="N6933" s="114">
        <f>IFERROR(($G$4-M6933)/($G$4-C6933),Lähteandmed!$H$45)</f>
        <v>0</v>
      </c>
      <c r="O6933" s="276">
        <f t="shared" si="217"/>
        <v>13</v>
      </c>
      <c r="P6933" s="276">
        <f>IF(O6933&lt;($G$6-1),Lähteandmed!$E$45*1.2*1.005*(($G$6-1)-O6933),0)</f>
        <v>7.0102367999999995</v>
      </c>
    </row>
    <row r="6934" spans="2:16">
      <c r="B6934" s="113">
        <v>6930</v>
      </c>
      <c r="C6934" s="113">
        <v>11.7</v>
      </c>
      <c r="D6934" s="276" t="str">
        <f t="shared" si="216"/>
        <v>0</v>
      </c>
      <c r="L6934" s="114">
        <f>IF(C6934&lt;$G$6,Lähteandmed!$E$45*1.2*1.005*($G$6-O6934),0)</f>
        <v>11.041122960000001</v>
      </c>
      <c r="M6934" s="276" t="str">
        <f>IF(($G$4-Lähteandmed!$H$45*(Kraadpäevad!$G$4-Kraadpäevad!C6934))&gt;Lähteandmed!$I$45,($G$4-Lähteandmed!$H$45*(Kraadpäevad!$G$4-Kraadpäevad!C6934)),Lähteandmed!$I$45)</f>
        <v/>
      </c>
      <c r="N6934" s="114">
        <f>IFERROR(($G$4-M6934)/($G$4-C6934),Lähteandmed!$H$45)</f>
        <v>0</v>
      </c>
      <c r="O6934" s="276">
        <f t="shared" si="217"/>
        <v>11.7</v>
      </c>
      <c r="P6934" s="276">
        <f>IF(O6934&lt;($G$6-1),Lähteandmed!$E$45*1.2*1.005*(($G$6-1)-O6934),0)</f>
        <v>9.2885637600000006</v>
      </c>
    </row>
    <row r="6935" spans="2:16">
      <c r="B6935" s="113">
        <v>6931</v>
      </c>
      <c r="C6935" s="113">
        <v>10.199999999999999</v>
      </c>
      <c r="D6935" s="276" t="str">
        <f t="shared" si="216"/>
        <v>0</v>
      </c>
      <c r="L6935" s="114">
        <f>IF(C6935&lt;$G$6,Lähteandmed!$E$45*1.2*1.005*($G$6-O6935),0)</f>
        <v>13.66996176</v>
      </c>
      <c r="M6935" s="276" t="str">
        <f>IF(($G$4-Lähteandmed!$H$45*(Kraadpäevad!$G$4-Kraadpäevad!C6935))&gt;Lähteandmed!$I$45,($G$4-Lähteandmed!$H$45*(Kraadpäevad!$G$4-Kraadpäevad!C6935)),Lähteandmed!$I$45)</f>
        <v/>
      </c>
      <c r="N6935" s="114">
        <f>IFERROR(($G$4-M6935)/($G$4-C6935),Lähteandmed!$H$45)</f>
        <v>0</v>
      </c>
      <c r="O6935" s="276">
        <f t="shared" si="217"/>
        <v>10.199999999999999</v>
      </c>
      <c r="P6935" s="276">
        <f>IF(O6935&lt;($G$6-1),Lähteandmed!$E$45*1.2*1.005*(($G$6-1)-O6935),0)</f>
        <v>11.917402560000001</v>
      </c>
    </row>
    <row r="6936" spans="2:16">
      <c r="B6936" s="113">
        <v>6932</v>
      </c>
      <c r="C6936" s="113">
        <v>8.6999999999999993</v>
      </c>
      <c r="D6936" s="276">
        <f t="shared" si="216"/>
        <v>1.2887974958655803</v>
      </c>
      <c r="L6936" s="114">
        <f>IF(C6936&lt;$G$6,Lähteandmed!$E$45*1.2*1.005*($G$6-O6936),0)</f>
        <v>16.29880056</v>
      </c>
      <c r="M6936" s="276" t="str">
        <f>IF(($G$4-Lähteandmed!$H$45*(Kraadpäevad!$G$4-Kraadpäevad!C6936))&gt;Lähteandmed!$I$45,($G$4-Lähteandmed!$H$45*(Kraadpäevad!$G$4-Kraadpäevad!C6936)),Lähteandmed!$I$45)</f>
        <v/>
      </c>
      <c r="N6936" s="114">
        <f>IFERROR(($G$4-M6936)/($G$4-C6936),Lähteandmed!$H$45)</f>
        <v>0</v>
      </c>
      <c r="O6936" s="276">
        <f t="shared" si="217"/>
        <v>8.6999999999999993</v>
      </c>
      <c r="P6936" s="276">
        <f>IF(O6936&lt;($G$6-1),Lähteandmed!$E$45*1.2*1.005*(($G$6-1)-O6936),0)</f>
        <v>14.54624136</v>
      </c>
    </row>
    <row r="6937" spans="2:16">
      <c r="B6937" s="113">
        <v>6933</v>
      </c>
      <c r="C6937" s="113">
        <v>7.2</v>
      </c>
      <c r="D6937" s="276">
        <f t="shared" si="216"/>
        <v>2.7887974958655795</v>
      </c>
      <c r="L6937" s="114">
        <f>IF(C6937&lt;$G$6,Lähteandmed!$E$45*1.2*1.005*($G$6-O6937),0)</f>
        <v>18.927639360000001</v>
      </c>
      <c r="M6937" s="276" t="str">
        <f>IF(($G$4-Lähteandmed!$H$45*(Kraadpäevad!$G$4-Kraadpäevad!C6937))&gt;Lähteandmed!$I$45,($G$4-Lähteandmed!$H$45*(Kraadpäevad!$G$4-Kraadpäevad!C6937)),Lähteandmed!$I$45)</f>
        <v/>
      </c>
      <c r="N6937" s="114">
        <f>IFERROR(($G$4-M6937)/($G$4-C6937),Lähteandmed!$H$45)</f>
        <v>0</v>
      </c>
      <c r="O6937" s="276">
        <f t="shared" si="217"/>
        <v>7.2</v>
      </c>
      <c r="P6937" s="276">
        <f>IF(O6937&lt;($G$6-1),Lähteandmed!$E$45*1.2*1.005*(($G$6-1)-O6937),0)</f>
        <v>17.17508016</v>
      </c>
    </row>
    <row r="6938" spans="2:16">
      <c r="B6938" s="113">
        <v>6934</v>
      </c>
      <c r="C6938" s="113">
        <v>7.1</v>
      </c>
      <c r="D6938" s="276">
        <f t="shared" si="216"/>
        <v>2.88879749586558</v>
      </c>
      <c r="L6938" s="114">
        <f>IF(C6938&lt;$G$6,Lähteandmed!$E$45*1.2*1.005*($G$6-O6938),0)</f>
        <v>19.102895279999998</v>
      </c>
      <c r="M6938" s="276" t="str">
        <f>IF(($G$4-Lähteandmed!$H$45*(Kraadpäevad!$G$4-Kraadpäevad!C6938))&gt;Lähteandmed!$I$45,($G$4-Lähteandmed!$H$45*(Kraadpäevad!$G$4-Kraadpäevad!C6938)),Lähteandmed!$I$45)</f>
        <v/>
      </c>
      <c r="N6938" s="114">
        <f>IFERROR(($G$4-M6938)/($G$4-C6938),Lähteandmed!$H$45)</f>
        <v>0</v>
      </c>
      <c r="O6938" s="276">
        <f t="shared" si="217"/>
        <v>7.1</v>
      </c>
      <c r="P6938" s="276">
        <f>IF(O6938&lt;($G$6-1),Lähteandmed!$E$45*1.2*1.005*(($G$6-1)-O6938),0)</f>
        <v>17.350336079999998</v>
      </c>
    </row>
    <row r="6939" spans="2:16">
      <c r="B6939" s="113">
        <v>6935</v>
      </c>
      <c r="C6939" s="113">
        <v>7</v>
      </c>
      <c r="D6939" s="276">
        <f t="shared" si="216"/>
        <v>2.9887974958655796</v>
      </c>
      <c r="L6939" s="114">
        <f>IF(C6939&lt;$G$6,Lähteandmed!$E$45*1.2*1.005*($G$6-O6939),0)</f>
        <v>19.2781512</v>
      </c>
      <c r="M6939" s="276" t="str">
        <f>IF(($G$4-Lähteandmed!$H$45*(Kraadpäevad!$G$4-Kraadpäevad!C6939))&gt;Lähteandmed!$I$45,($G$4-Lähteandmed!$H$45*(Kraadpäevad!$G$4-Kraadpäevad!C6939)),Lähteandmed!$I$45)</f>
        <v/>
      </c>
      <c r="N6939" s="114">
        <f>IFERROR(($G$4-M6939)/($G$4-C6939),Lähteandmed!$H$45)</f>
        <v>0</v>
      </c>
      <c r="O6939" s="276">
        <f t="shared" si="217"/>
        <v>7</v>
      </c>
      <c r="P6939" s="276">
        <f>IF(O6939&lt;($G$6-1),Lähteandmed!$E$45*1.2*1.005*(($G$6-1)-O6939),0)</f>
        <v>17.525592</v>
      </c>
    </row>
    <row r="6940" spans="2:16">
      <c r="B6940" s="113">
        <v>6936</v>
      </c>
      <c r="C6940" s="113">
        <v>6.9</v>
      </c>
      <c r="D6940" s="276">
        <f t="shared" si="216"/>
        <v>3.0887974958655793</v>
      </c>
      <c r="L6940" s="114">
        <f>IF(C6940&lt;$G$6,Lähteandmed!$E$45*1.2*1.005*($G$6-O6940),0)</f>
        <v>19.453407119999998</v>
      </c>
      <c r="M6940" s="276" t="str">
        <f>IF(($G$4-Lähteandmed!$H$45*(Kraadpäevad!$G$4-Kraadpäevad!C6940))&gt;Lähteandmed!$I$45,($G$4-Lähteandmed!$H$45*(Kraadpäevad!$G$4-Kraadpäevad!C6940)),Lähteandmed!$I$45)</f>
        <v/>
      </c>
      <c r="N6940" s="114">
        <f>IFERROR(($G$4-M6940)/($G$4-C6940),Lähteandmed!$H$45)</f>
        <v>0</v>
      </c>
      <c r="O6940" s="276">
        <f t="shared" si="217"/>
        <v>6.9</v>
      </c>
      <c r="P6940" s="276">
        <f>IF(O6940&lt;($G$6-1),Lähteandmed!$E$45*1.2*1.005*(($G$6-1)-O6940),0)</f>
        <v>17.700847919999998</v>
      </c>
    </row>
    <row r="6941" spans="2:16">
      <c r="B6941" s="113">
        <v>6937</v>
      </c>
      <c r="C6941" s="113">
        <v>8</v>
      </c>
      <c r="D6941" s="276">
        <f t="shared" si="216"/>
        <v>1.9887974958655796</v>
      </c>
      <c r="L6941" s="114">
        <f>IF(C6941&lt;$G$6,Lähteandmed!$E$45*1.2*1.005*($G$6-O6941),0)</f>
        <v>17.525592</v>
      </c>
      <c r="M6941" s="276" t="str">
        <f>IF(($G$4-Lähteandmed!$H$45*(Kraadpäevad!$G$4-Kraadpäevad!C6941))&gt;Lähteandmed!$I$45,($G$4-Lähteandmed!$H$45*(Kraadpäevad!$G$4-Kraadpäevad!C6941)),Lähteandmed!$I$45)</f>
        <v/>
      </c>
      <c r="N6941" s="114">
        <f>IFERROR(($G$4-M6941)/($G$4-C6941),Lähteandmed!$H$45)</f>
        <v>0</v>
      </c>
      <c r="O6941" s="276">
        <f t="shared" si="217"/>
        <v>8</v>
      </c>
      <c r="P6941" s="276">
        <f>IF(O6941&lt;($G$6-1),Lähteandmed!$E$45*1.2*1.005*(($G$6-1)-O6941),0)</f>
        <v>15.773032799999999</v>
      </c>
    </row>
    <row r="6942" spans="2:16">
      <c r="B6942" s="113">
        <v>6938</v>
      </c>
      <c r="C6942" s="113">
        <v>9.1</v>
      </c>
      <c r="D6942" s="276">
        <f t="shared" si="216"/>
        <v>0.88879749586557999</v>
      </c>
      <c r="L6942" s="114">
        <f>IF(C6942&lt;$G$6,Lähteandmed!$E$45*1.2*1.005*($G$6-O6942),0)</f>
        <v>15.59777688</v>
      </c>
      <c r="M6942" s="276" t="str">
        <f>IF(($G$4-Lähteandmed!$H$45*(Kraadpäevad!$G$4-Kraadpäevad!C6942))&gt;Lähteandmed!$I$45,($G$4-Lähteandmed!$H$45*(Kraadpäevad!$G$4-Kraadpäevad!C6942)),Lähteandmed!$I$45)</f>
        <v/>
      </c>
      <c r="N6942" s="114">
        <f>IFERROR(($G$4-M6942)/($G$4-C6942),Lähteandmed!$H$45)</f>
        <v>0</v>
      </c>
      <c r="O6942" s="276">
        <f t="shared" si="217"/>
        <v>9.1</v>
      </c>
      <c r="P6942" s="276">
        <f>IF(O6942&lt;($G$6-1),Lähteandmed!$E$45*1.2*1.005*(($G$6-1)-O6942),0)</f>
        <v>13.845217679999999</v>
      </c>
    </row>
    <row r="6943" spans="2:16">
      <c r="B6943" s="113">
        <v>6939</v>
      </c>
      <c r="C6943" s="113">
        <v>10.199999999999999</v>
      </c>
      <c r="D6943" s="276" t="str">
        <f t="shared" si="216"/>
        <v>0</v>
      </c>
      <c r="L6943" s="114">
        <f>IF(C6943&lt;$G$6,Lähteandmed!$E$45*1.2*1.005*($G$6-O6943),0)</f>
        <v>13.66996176</v>
      </c>
      <c r="M6943" s="276" t="str">
        <f>IF(($G$4-Lähteandmed!$H$45*(Kraadpäevad!$G$4-Kraadpäevad!C6943))&gt;Lähteandmed!$I$45,($G$4-Lähteandmed!$H$45*(Kraadpäevad!$G$4-Kraadpäevad!C6943)),Lähteandmed!$I$45)</f>
        <v/>
      </c>
      <c r="N6943" s="114">
        <f>IFERROR(($G$4-M6943)/($G$4-C6943),Lähteandmed!$H$45)</f>
        <v>0</v>
      </c>
      <c r="O6943" s="276">
        <f t="shared" si="217"/>
        <v>10.199999999999999</v>
      </c>
      <c r="P6943" s="276">
        <f>IF(O6943&lt;($G$6-1),Lähteandmed!$E$45*1.2*1.005*(($G$6-1)-O6943),0)</f>
        <v>11.917402560000001</v>
      </c>
    </row>
    <row r="6944" spans="2:16">
      <c r="B6944" s="113">
        <v>6940</v>
      </c>
      <c r="C6944" s="113">
        <v>10.3</v>
      </c>
      <c r="D6944" s="276" t="str">
        <f t="shared" si="216"/>
        <v>0</v>
      </c>
      <c r="L6944" s="114">
        <f>IF(C6944&lt;$G$6,Lähteandmed!$E$45*1.2*1.005*($G$6-O6944),0)</f>
        <v>13.494705839999998</v>
      </c>
      <c r="M6944" s="276" t="str">
        <f>IF(($G$4-Lähteandmed!$H$45*(Kraadpäevad!$G$4-Kraadpäevad!C6944))&gt;Lähteandmed!$I$45,($G$4-Lähteandmed!$H$45*(Kraadpäevad!$G$4-Kraadpäevad!C6944)),Lähteandmed!$I$45)</f>
        <v/>
      </c>
      <c r="N6944" s="114">
        <f>IFERROR(($G$4-M6944)/($G$4-C6944),Lähteandmed!$H$45)</f>
        <v>0</v>
      </c>
      <c r="O6944" s="276">
        <f t="shared" si="217"/>
        <v>10.3</v>
      </c>
      <c r="P6944" s="276">
        <f>IF(O6944&lt;($G$6-1),Lähteandmed!$E$45*1.2*1.005*(($G$6-1)-O6944),0)</f>
        <v>11.742146639999998</v>
      </c>
    </row>
    <row r="6945" spans="2:16">
      <c r="B6945" s="113">
        <v>6941</v>
      </c>
      <c r="C6945" s="113">
        <v>10.3</v>
      </c>
      <c r="D6945" s="276" t="str">
        <f t="shared" si="216"/>
        <v>0</v>
      </c>
      <c r="L6945" s="114">
        <f>IF(C6945&lt;$G$6,Lähteandmed!$E$45*1.2*1.005*($G$6-O6945),0)</f>
        <v>13.494705839999998</v>
      </c>
      <c r="M6945" s="276" t="str">
        <f>IF(($G$4-Lähteandmed!$H$45*(Kraadpäevad!$G$4-Kraadpäevad!C6945))&gt;Lähteandmed!$I$45,($G$4-Lähteandmed!$H$45*(Kraadpäevad!$G$4-Kraadpäevad!C6945)),Lähteandmed!$I$45)</f>
        <v/>
      </c>
      <c r="N6945" s="114">
        <f>IFERROR(($G$4-M6945)/($G$4-C6945),Lähteandmed!$H$45)</f>
        <v>0</v>
      </c>
      <c r="O6945" s="276">
        <f t="shared" si="217"/>
        <v>10.3</v>
      </c>
      <c r="P6945" s="276">
        <f>IF(O6945&lt;($G$6-1),Lähteandmed!$E$45*1.2*1.005*(($G$6-1)-O6945),0)</f>
        <v>11.742146639999998</v>
      </c>
    </row>
    <row r="6946" spans="2:16">
      <c r="B6946" s="113">
        <v>6942</v>
      </c>
      <c r="C6946" s="113">
        <v>10.4</v>
      </c>
      <c r="D6946" s="276" t="str">
        <f t="shared" si="216"/>
        <v>0</v>
      </c>
      <c r="L6946" s="114">
        <f>IF(C6946&lt;$G$6,Lähteandmed!$E$45*1.2*1.005*($G$6-O6946),0)</f>
        <v>13.319449919999998</v>
      </c>
      <c r="M6946" s="276" t="str">
        <f>IF(($G$4-Lähteandmed!$H$45*(Kraadpäevad!$G$4-Kraadpäevad!C6946))&gt;Lähteandmed!$I$45,($G$4-Lähteandmed!$H$45*(Kraadpäevad!$G$4-Kraadpäevad!C6946)),Lähteandmed!$I$45)</f>
        <v/>
      </c>
      <c r="N6946" s="114">
        <f>IFERROR(($G$4-M6946)/($G$4-C6946),Lähteandmed!$H$45)</f>
        <v>0</v>
      </c>
      <c r="O6946" s="276">
        <f t="shared" si="217"/>
        <v>10.4</v>
      </c>
      <c r="P6946" s="276">
        <f>IF(O6946&lt;($G$6-1),Lähteandmed!$E$45*1.2*1.005*(($G$6-1)-O6946),0)</f>
        <v>11.566890719999998</v>
      </c>
    </row>
    <row r="6947" spans="2:16">
      <c r="B6947" s="113">
        <v>6943</v>
      </c>
      <c r="C6947" s="113">
        <v>10.199999999999999</v>
      </c>
      <c r="D6947" s="276" t="str">
        <f t="shared" si="216"/>
        <v>0</v>
      </c>
      <c r="L6947" s="114">
        <f>IF(C6947&lt;$G$6,Lähteandmed!$E$45*1.2*1.005*($G$6-O6947),0)</f>
        <v>13.66996176</v>
      </c>
      <c r="M6947" s="276" t="str">
        <f>IF(($G$4-Lähteandmed!$H$45*(Kraadpäevad!$G$4-Kraadpäevad!C6947))&gt;Lähteandmed!$I$45,($G$4-Lähteandmed!$H$45*(Kraadpäevad!$G$4-Kraadpäevad!C6947)),Lähteandmed!$I$45)</f>
        <v/>
      </c>
      <c r="N6947" s="114">
        <f>IFERROR(($G$4-M6947)/($G$4-C6947),Lähteandmed!$H$45)</f>
        <v>0</v>
      </c>
      <c r="O6947" s="276">
        <f t="shared" si="217"/>
        <v>10.199999999999999</v>
      </c>
      <c r="P6947" s="276">
        <f>IF(O6947&lt;($G$6-1),Lähteandmed!$E$45*1.2*1.005*(($G$6-1)-O6947),0)</f>
        <v>11.917402560000001</v>
      </c>
    </row>
    <row r="6948" spans="2:16">
      <c r="B6948" s="113">
        <v>6944</v>
      </c>
      <c r="C6948" s="113">
        <v>10</v>
      </c>
      <c r="D6948" s="276" t="str">
        <f t="shared" si="216"/>
        <v>0</v>
      </c>
      <c r="L6948" s="114">
        <f>IF(C6948&lt;$G$6,Lähteandmed!$E$45*1.2*1.005*($G$6-O6948),0)</f>
        <v>14.020473599999999</v>
      </c>
      <c r="M6948" s="276" t="str">
        <f>IF(($G$4-Lähteandmed!$H$45*(Kraadpäevad!$G$4-Kraadpäevad!C6948))&gt;Lähteandmed!$I$45,($G$4-Lähteandmed!$H$45*(Kraadpäevad!$G$4-Kraadpäevad!C6948)),Lähteandmed!$I$45)</f>
        <v/>
      </c>
      <c r="N6948" s="114">
        <f>IFERROR(($G$4-M6948)/($G$4-C6948),Lähteandmed!$H$45)</f>
        <v>0</v>
      </c>
      <c r="O6948" s="276">
        <f t="shared" si="217"/>
        <v>10</v>
      </c>
      <c r="P6948" s="276">
        <f>IF(O6948&lt;($G$6-1),Lähteandmed!$E$45*1.2*1.005*(($G$6-1)-O6948),0)</f>
        <v>12.267914399999999</v>
      </c>
    </row>
    <row r="6949" spans="2:16">
      <c r="B6949" s="113">
        <v>6945</v>
      </c>
      <c r="C6949" s="113">
        <v>9.8000000000000007</v>
      </c>
      <c r="D6949" s="276">
        <f t="shared" si="216"/>
        <v>0.18879749586557892</v>
      </c>
      <c r="L6949" s="114">
        <f>IF(C6949&lt;$G$6,Lähteandmed!$E$45*1.2*1.005*($G$6-O6949),0)</f>
        <v>14.370985439999998</v>
      </c>
      <c r="M6949" s="276" t="str">
        <f>IF(($G$4-Lähteandmed!$H$45*(Kraadpäevad!$G$4-Kraadpäevad!C6949))&gt;Lähteandmed!$I$45,($G$4-Lähteandmed!$H$45*(Kraadpäevad!$G$4-Kraadpäevad!C6949)),Lähteandmed!$I$45)</f>
        <v/>
      </c>
      <c r="N6949" s="114">
        <f>IFERROR(($G$4-M6949)/($G$4-C6949),Lähteandmed!$H$45)</f>
        <v>0</v>
      </c>
      <c r="O6949" s="276">
        <f t="shared" si="217"/>
        <v>9.8000000000000007</v>
      </c>
      <c r="P6949" s="276">
        <f>IF(O6949&lt;($G$6-1),Lähteandmed!$E$45*1.2*1.005*(($G$6-1)-O6949),0)</f>
        <v>12.618426239999998</v>
      </c>
    </row>
    <row r="6950" spans="2:16">
      <c r="B6950" s="113">
        <v>6946</v>
      </c>
      <c r="C6950" s="113">
        <v>10.4</v>
      </c>
      <c r="D6950" s="276" t="str">
        <f t="shared" si="216"/>
        <v>0</v>
      </c>
      <c r="L6950" s="114">
        <f>IF(C6950&lt;$G$6,Lähteandmed!$E$45*1.2*1.005*($G$6-O6950),0)</f>
        <v>13.319449919999998</v>
      </c>
      <c r="M6950" s="276" t="str">
        <f>IF(($G$4-Lähteandmed!$H$45*(Kraadpäevad!$G$4-Kraadpäevad!C6950))&gt;Lähteandmed!$I$45,($G$4-Lähteandmed!$H$45*(Kraadpäevad!$G$4-Kraadpäevad!C6950)),Lähteandmed!$I$45)</f>
        <v/>
      </c>
      <c r="N6950" s="114">
        <f>IFERROR(($G$4-M6950)/($G$4-C6950),Lähteandmed!$H$45)</f>
        <v>0</v>
      </c>
      <c r="O6950" s="276">
        <f t="shared" si="217"/>
        <v>10.4</v>
      </c>
      <c r="P6950" s="276">
        <f>IF(O6950&lt;($G$6-1),Lähteandmed!$E$45*1.2*1.005*(($G$6-1)-O6950),0)</f>
        <v>11.566890719999998</v>
      </c>
    </row>
    <row r="6951" spans="2:16">
      <c r="B6951" s="113">
        <v>6947</v>
      </c>
      <c r="C6951" s="113">
        <v>10.9</v>
      </c>
      <c r="D6951" s="276" t="str">
        <f t="shared" si="216"/>
        <v>0</v>
      </c>
      <c r="L6951" s="114">
        <f>IF(C6951&lt;$G$6,Lähteandmed!$E$45*1.2*1.005*($G$6-O6951),0)</f>
        <v>12.443170319999998</v>
      </c>
      <c r="M6951" s="276" t="str">
        <f>IF(($G$4-Lähteandmed!$H$45*(Kraadpäevad!$G$4-Kraadpäevad!C6951))&gt;Lähteandmed!$I$45,($G$4-Lähteandmed!$H$45*(Kraadpäevad!$G$4-Kraadpäevad!C6951)),Lähteandmed!$I$45)</f>
        <v/>
      </c>
      <c r="N6951" s="114">
        <f>IFERROR(($G$4-M6951)/($G$4-C6951),Lähteandmed!$H$45)</f>
        <v>0</v>
      </c>
      <c r="O6951" s="276">
        <f t="shared" si="217"/>
        <v>10.9</v>
      </c>
      <c r="P6951" s="276">
        <f>IF(O6951&lt;($G$6-1),Lähteandmed!$E$45*1.2*1.005*(($G$6-1)-O6951),0)</f>
        <v>10.690611119999998</v>
      </c>
    </row>
    <row r="6952" spans="2:16">
      <c r="B6952" s="113">
        <v>6948</v>
      </c>
      <c r="C6952" s="113">
        <v>11.5</v>
      </c>
      <c r="D6952" s="276" t="str">
        <f t="shared" si="216"/>
        <v>0</v>
      </c>
      <c r="L6952" s="114">
        <f>IF(C6952&lt;$G$6,Lähteandmed!$E$45*1.2*1.005*($G$6-O6952),0)</f>
        <v>11.391634799999999</v>
      </c>
      <c r="M6952" s="276" t="str">
        <f>IF(($G$4-Lähteandmed!$H$45*(Kraadpäevad!$G$4-Kraadpäevad!C6952))&gt;Lähteandmed!$I$45,($G$4-Lähteandmed!$H$45*(Kraadpäevad!$G$4-Kraadpäevad!C6952)),Lähteandmed!$I$45)</f>
        <v/>
      </c>
      <c r="N6952" s="114">
        <f>IFERROR(($G$4-M6952)/($G$4-C6952),Lähteandmed!$H$45)</f>
        <v>0</v>
      </c>
      <c r="O6952" s="276">
        <f t="shared" si="217"/>
        <v>11.5</v>
      </c>
      <c r="P6952" s="276">
        <f>IF(O6952&lt;($G$6-1),Lähteandmed!$E$45*1.2*1.005*(($G$6-1)-O6952),0)</f>
        <v>9.6390756</v>
      </c>
    </row>
    <row r="6953" spans="2:16">
      <c r="B6953" s="113">
        <v>6949</v>
      </c>
      <c r="C6953" s="113">
        <v>12.2</v>
      </c>
      <c r="D6953" s="276" t="str">
        <f t="shared" si="216"/>
        <v>0</v>
      </c>
      <c r="L6953" s="114">
        <f>IF(C6953&lt;$G$6,Lähteandmed!$E$45*1.2*1.005*($G$6-O6953),0)</f>
        <v>10.164843360000001</v>
      </c>
      <c r="M6953" s="276" t="str">
        <f>IF(($G$4-Lähteandmed!$H$45*(Kraadpäevad!$G$4-Kraadpäevad!C6953))&gt;Lähteandmed!$I$45,($G$4-Lähteandmed!$H$45*(Kraadpäevad!$G$4-Kraadpäevad!C6953)),Lähteandmed!$I$45)</f>
        <v/>
      </c>
      <c r="N6953" s="114">
        <f>IFERROR(($G$4-M6953)/($G$4-C6953),Lähteandmed!$H$45)</f>
        <v>0</v>
      </c>
      <c r="O6953" s="276">
        <f t="shared" si="217"/>
        <v>12.2</v>
      </c>
      <c r="P6953" s="276">
        <f>IF(O6953&lt;($G$6-1),Lähteandmed!$E$45*1.2*1.005*(($G$6-1)-O6953),0)</f>
        <v>8.4122841600000005</v>
      </c>
    </row>
    <row r="6954" spans="2:16">
      <c r="B6954" s="113">
        <v>6950</v>
      </c>
      <c r="C6954" s="113">
        <v>12.8</v>
      </c>
      <c r="D6954" s="276" t="str">
        <f t="shared" si="216"/>
        <v>0</v>
      </c>
      <c r="L6954" s="114">
        <f>IF(C6954&lt;$G$6,Lähteandmed!$E$45*1.2*1.005*($G$6-O6954),0)</f>
        <v>9.1133078399999974</v>
      </c>
      <c r="M6954" s="276" t="str">
        <f>IF(($G$4-Lähteandmed!$H$45*(Kraadpäevad!$G$4-Kraadpäevad!C6954))&gt;Lähteandmed!$I$45,($G$4-Lähteandmed!$H$45*(Kraadpäevad!$G$4-Kraadpäevad!C6954)),Lähteandmed!$I$45)</f>
        <v/>
      </c>
      <c r="N6954" s="114">
        <f>IFERROR(($G$4-M6954)/($G$4-C6954),Lähteandmed!$H$45)</f>
        <v>0</v>
      </c>
      <c r="O6954" s="276">
        <f t="shared" si="217"/>
        <v>12.8</v>
      </c>
      <c r="P6954" s="276">
        <f>IF(O6954&lt;($G$6-1),Lähteandmed!$E$45*1.2*1.005*(($G$6-1)-O6954),0)</f>
        <v>7.360748639999998</v>
      </c>
    </row>
    <row r="6955" spans="2:16">
      <c r="B6955" s="113">
        <v>6951</v>
      </c>
      <c r="C6955" s="113">
        <v>13.5</v>
      </c>
      <c r="D6955" s="276" t="str">
        <f t="shared" si="216"/>
        <v>0</v>
      </c>
      <c r="L6955" s="114">
        <f>IF(C6955&lt;$G$6,Lähteandmed!$E$45*1.2*1.005*($G$6-O6955),0)</f>
        <v>7.8865163999999996</v>
      </c>
      <c r="M6955" s="276" t="str">
        <f>IF(($G$4-Lähteandmed!$H$45*(Kraadpäevad!$G$4-Kraadpäevad!C6955))&gt;Lähteandmed!$I$45,($G$4-Lähteandmed!$H$45*(Kraadpäevad!$G$4-Kraadpäevad!C6955)),Lähteandmed!$I$45)</f>
        <v/>
      </c>
      <c r="N6955" s="114">
        <f>IFERROR(($G$4-M6955)/($G$4-C6955),Lähteandmed!$H$45)</f>
        <v>0</v>
      </c>
      <c r="O6955" s="276">
        <f t="shared" si="217"/>
        <v>13.5</v>
      </c>
      <c r="P6955" s="276">
        <f>IF(O6955&lt;($G$6-1),Lähteandmed!$E$45*1.2*1.005*(($G$6-1)-O6955),0)</f>
        <v>6.1339571999999993</v>
      </c>
    </row>
    <row r="6956" spans="2:16">
      <c r="B6956" s="113">
        <v>6952</v>
      </c>
      <c r="C6956" s="113">
        <v>12.8</v>
      </c>
      <c r="D6956" s="276" t="str">
        <f t="shared" si="216"/>
        <v>0</v>
      </c>
      <c r="L6956" s="114">
        <f>IF(C6956&lt;$G$6,Lähteandmed!$E$45*1.2*1.005*($G$6-O6956),0)</f>
        <v>9.1133078399999974</v>
      </c>
      <c r="M6956" s="276" t="str">
        <f>IF(($G$4-Lähteandmed!$H$45*(Kraadpäevad!$G$4-Kraadpäevad!C6956))&gt;Lähteandmed!$I$45,($G$4-Lähteandmed!$H$45*(Kraadpäevad!$G$4-Kraadpäevad!C6956)),Lähteandmed!$I$45)</f>
        <v/>
      </c>
      <c r="N6956" s="114">
        <f>IFERROR(($G$4-M6956)/($G$4-C6956),Lähteandmed!$H$45)</f>
        <v>0</v>
      </c>
      <c r="O6956" s="276">
        <f t="shared" si="217"/>
        <v>12.8</v>
      </c>
      <c r="P6956" s="276">
        <f>IF(O6956&lt;($G$6-1),Lähteandmed!$E$45*1.2*1.005*(($G$6-1)-O6956),0)</f>
        <v>7.360748639999998</v>
      </c>
    </row>
    <row r="6957" spans="2:16">
      <c r="B6957" s="113">
        <v>6953</v>
      </c>
      <c r="C6957" s="113">
        <v>12.2</v>
      </c>
      <c r="D6957" s="276" t="str">
        <f t="shared" si="216"/>
        <v>0</v>
      </c>
      <c r="L6957" s="114">
        <f>IF(C6957&lt;$G$6,Lähteandmed!$E$45*1.2*1.005*($G$6-O6957),0)</f>
        <v>10.164843360000001</v>
      </c>
      <c r="M6957" s="276" t="str">
        <f>IF(($G$4-Lähteandmed!$H$45*(Kraadpäevad!$G$4-Kraadpäevad!C6957))&gt;Lähteandmed!$I$45,($G$4-Lähteandmed!$H$45*(Kraadpäevad!$G$4-Kraadpäevad!C6957)),Lähteandmed!$I$45)</f>
        <v/>
      </c>
      <c r="N6957" s="114">
        <f>IFERROR(($G$4-M6957)/($G$4-C6957),Lähteandmed!$H$45)</f>
        <v>0</v>
      </c>
      <c r="O6957" s="276">
        <f t="shared" si="217"/>
        <v>12.2</v>
      </c>
      <c r="P6957" s="276">
        <f>IF(O6957&lt;($G$6-1),Lähteandmed!$E$45*1.2*1.005*(($G$6-1)-O6957),0)</f>
        <v>8.4122841600000005</v>
      </c>
    </row>
    <row r="6958" spans="2:16">
      <c r="B6958" s="113">
        <v>6954</v>
      </c>
      <c r="C6958" s="113">
        <v>11.5</v>
      </c>
      <c r="D6958" s="276" t="str">
        <f t="shared" si="216"/>
        <v>0</v>
      </c>
      <c r="L6958" s="114">
        <f>IF(C6958&lt;$G$6,Lähteandmed!$E$45*1.2*1.005*($G$6-O6958),0)</f>
        <v>11.391634799999999</v>
      </c>
      <c r="M6958" s="276" t="str">
        <f>IF(($G$4-Lähteandmed!$H$45*(Kraadpäevad!$G$4-Kraadpäevad!C6958))&gt;Lähteandmed!$I$45,($G$4-Lähteandmed!$H$45*(Kraadpäevad!$G$4-Kraadpäevad!C6958)),Lähteandmed!$I$45)</f>
        <v/>
      </c>
      <c r="N6958" s="114">
        <f>IFERROR(($G$4-M6958)/($G$4-C6958),Lähteandmed!$H$45)</f>
        <v>0</v>
      </c>
      <c r="O6958" s="276">
        <f t="shared" si="217"/>
        <v>11.5</v>
      </c>
      <c r="P6958" s="276">
        <f>IF(O6958&lt;($G$6-1),Lähteandmed!$E$45*1.2*1.005*(($G$6-1)-O6958),0)</f>
        <v>9.6390756</v>
      </c>
    </row>
    <row r="6959" spans="2:16">
      <c r="B6959" s="113">
        <v>6955</v>
      </c>
      <c r="C6959" s="113">
        <v>11.5</v>
      </c>
      <c r="D6959" s="276" t="str">
        <f t="shared" si="216"/>
        <v>0</v>
      </c>
      <c r="L6959" s="114">
        <f>IF(C6959&lt;$G$6,Lähteandmed!$E$45*1.2*1.005*($G$6-O6959),0)</f>
        <v>11.391634799999999</v>
      </c>
      <c r="M6959" s="276" t="str">
        <f>IF(($G$4-Lähteandmed!$H$45*(Kraadpäevad!$G$4-Kraadpäevad!C6959))&gt;Lähteandmed!$I$45,($G$4-Lähteandmed!$H$45*(Kraadpäevad!$G$4-Kraadpäevad!C6959)),Lähteandmed!$I$45)</f>
        <v/>
      </c>
      <c r="N6959" s="114">
        <f>IFERROR(($G$4-M6959)/($G$4-C6959),Lähteandmed!$H$45)</f>
        <v>0</v>
      </c>
      <c r="O6959" s="276">
        <f t="shared" si="217"/>
        <v>11.5</v>
      </c>
      <c r="P6959" s="276">
        <f>IF(O6959&lt;($G$6-1),Lähteandmed!$E$45*1.2*1.005*(($G$6-1)-O6959),0)</f>
        <v>9.6390756</v>
      </c>
    </row>
    <row r="6960" spans="2:16">
      <c r="B6960" s="113">
        <v>6956</v>
      </c>
      <c r="C6960" s="113">
        <v>11.6</v>
      </c>
      <c r="D6960" s="276" t="str">
        <f t="shared" si="216"/>
        <v>0</v>
      </c>
      <c r="L6960" s="114">
        <f>IF(C6960&lt;$G$6,Lähteandmed!$E$45*1.2*1.005*($G$6-O6960),0)</f>
        <v>11.216378880000001</v>
      </c>
      <c r="M6960" s="276" t="str">
        <f>IF(($G$4-Lähteandmed!$H$45*(Kraadpäevad!$G$4-Kraadpäevad!C6960))&gt;Lähteandmed!$I$45,($G$4-Lähteandmed!$H$45*(Kraadpäevad!$G$4-Kraadpäevad!C6960)),Lähteandmed!$I$45)</f>
        <v/>
      </c>
      <c r="N6960" s="114">
        <f>IFERROR(($G$4-M6960)/($G$4-C6960),Lähteandmed!$H$45)</f>
        <v>0</v>
      </c>
      <c r="O6960" s="276">
        <f t="shared" si="217"/>
        <v>11.6</v>
      </c>
      <c r="P6960" s="276">
        <f>IF(O6960&lt;($G$6-1),Lähteandmed!$E$45*1.2*1.005*(($G$6-1)-O6960),0)</f>
        <v>9.4638196800000003</v>
      </c>
    </row>
    <row r="6961" spans="2:16">
      <c r="B6961" s="113">
        <v>6957</v>
      </c>
      <c r="C6961" s="113">
        <v>11.6</v>
      </c>
      <c r="D6961" s="276" t="str">
        <f t="shared" si="216"/>
        <v>0</v>
      </c>
      <c r="L6961" s="114">
        <f>IF(C6961&lt;$G$6,Lähteandmed!$E$45*1.2*1.005*($G$6-O6961),0)</f>
        <v>11.216378880000001</v>
      </c>
      <c r="M6961" s="276" t="str">
        <f>IF(($G$4-Lähteandmed!$H$45*(Kraadpäevad!$G$4-Kraadpäevad!C6961))&gt;Lähteandmed!$I$45,($G$4-Lähteandmed!$H$45*(Kraadpäevad!$G$4-Kraadpäevad!C6961)),Lähteandmed!$I$45)</f>
        <v/>
      </c>
      <c r="N6961" s="114">
        <f>IFERROR(($G$4-M6961)/($G$4-C6961),Lähteandmed!$H$45)</f>
        <v>0</v>
      </c>
      <c r="O6961" s="276">
        <f t="shared" si="217"/>
        <v>11.6</v>
      </c>
      <c r="P6961" s="276">
        <f>IF(O6961&lt;($G$6-1),Lähteandmed!$E$45*1.2*1.005*(($G$6-1)-O6961),0)</f>
        <v>9.4638196800000003</v>
      </c>
    </row>
    <row r="6962" spans="2:16">
      <c r="B6962" s="113">
        <v>6958</v>
      </c>
      <c r="C6962" s="113">
        <v>11.4</v>
      </c>
      <c r="D6962" s="276" t="str">
        <f t="shared" si="216"/>
        <v>0</v>
      </c>
      <c r="L6962" s="114">
        <f>IF(C6962&lt;$G$6,Lähteandmed!$E$45*1.2*1.005*($G$6-O6962),0)</f>
        <v>11.566890719999998</v>
      </c>
      <c r="M6962" s="276" t="str">
        <f>IF(($G$4-Lähteandmed!$H$45*(Kraadpäevad!$G$4-Kraadpäevad!C6962))&gt;Lähteandmed!$I$45,($G$4-Lähteandmed!$H$45*(Kraadpäevad!$G$4-Kraadpäevad!C6962)),Lähteandmed!$I$45)</f>
        <v/>
      </c>
      <c r="N6962" s="114">
        <f>IFERROR(($G$4-M6962)/($G$4-C6962),Lähteandmed!$H$45)</f>
        <v>0</v>
      </c>
      <c r="O6962" s="276">
        <f t="shared" si="217"/>
        <v>11.4</v>
      </c>
      <c r="P6962" s="276">
        <f>IF(O6962&lt;($G$6-1),Lähteandmed!$E$45*1.2*1.005*(($G$6-1)-O6962),0)</f>
        <v>9.8143315199999979</v>
      </c>
    </row>
    <row r="6963" spans="2:16">
      <c r="B6963" s="113">
        <v>6959</v>
      </c>
      <c r="C6963" s="113">
        <v>11.2</v>
      </c>
      <c r="D6963" s="276" t="str">
        <f t="shared" si="216"/>
        <v>0</v>
      </c>
      <c r="L6963" s="114">
        <f>IF(C6963&lt;$G$6,Lähteandmed!$E$45*1.2*1.005*($G$6-O6963),0)</f>
        <v>11.917402560000001</v>
      </c>
      <c r="M6963" s="276" t="str">
        <f>IF(($G$4-Lähteandmed!$H$45*(Kraadpäevad!$G$4-Kraadpäevad!C6963))&gt;Lähteandmed!$I$45,($G$4-Lähteandmed!$H$45*(Kraadpäevad!$G$4-Kraadpäevad!C6963)),Lähteandmed!$I$45)</f>
        <v/>
      </c>
      <c r="N6963" s="114">
        <f>IFERROR(($G$4-M6963)/($G$4-C6963),Lähteandmed!$H$45)</f>
        <v>0</v>
      </c>
      <c r="O6963" s="276">
        <f t="shared" si="217"/>
        <v>11.2</v>
      </c>
      <c r="P6963" s="276">
        <f>IF(O6963&lt;($G$6-1),Lähteandmed!$E$45*1.2*1.005*(($G$6-1)-O6963),0)</f>
        <v>10.164843360000001</v>
      </c>
    </row>
    <row r="6964" spans="2:16">
      <c r="B6964" s="113">
        <v>6960</v>
      </c>
      <c r="C6964" s="113">
        <v>11</v>
      </c>
      <c r="D6964" s="276" t="str">
        <f t="shared" si="216"/>
        <v>0</v>
      </c>
      <c r="L6964" s="114">
        <f>IF(C6964&lt;$G$6,Lähteandmed!$E$45*1.2*1.005*($G$6-O6964),0)</f>
        <v>12.267914399999999</v>
      </c>
      <c r="M6964" s="276" t="str">
        <f>IF(($G$4-Lähteandmed!$H$45*(Kraadpäevad!$G$4-Kraadpäevad!C6964))&gt;Lähteandmed!$I$45,($G$4-Lähteandmed!$H$45*(Kraadpäevad!$G$4-Kraadpäevad!C6964)),Lähteandmed!$I$45)</f>
        <v/>
      </c>
      <c r="N6964" s="114">
        <f>IFERROR(($G$4-M6964)/($G$4-C6964),Lähteandmed!$H$45)</f>
        <v>0</v>
      </c>
      <c r="O6964" s="276">
        <f t="shared" si="217"/>
        <v>11</v>
      </c>
      <c r="P6964" s="276">
        <f>IF(O6964&lt;($G$6-1),Lähteandmed!$E$45*1.2*1.005*(($G$6-1)-O6964),0)</f>
        <v>10.515355199999998</v>
      </c>
    </row>
    <row r="6965" spans="2:16">
      <c r="B6965" s="113">
        <v>6961</v>
      </c>
      <c r="C6965" s="113">
        <v>10.8</v>
      </c>
      <c r="D6965" s="276" t="str">
        <f t="shared" si="216"/>
        <v>0</v>
      </c>
      <c r="L6965" s="114">
        <f>IF(C6965&lt;$G$6,Lähteandmed!$E$45*1.2*1.005*($G$6-O6965),0)</f>
        <v>12.618426239999998</v>
      </c>
      <c r="M6965" s="276" t="str">
        <f>IF(($G$4-Lähteandmed!$H$45*(Kraadpäevad!$G$4-Kraadpäevad!C6965))&gt;Lähteandmed!$I$45,($G$4-Lähteandmed!$H$45*(Kraadpäevad!$G$4-Kraadpäevad!C6965)),Lähteandmed!$I$45)</f>
        <v/>
      </c>
      <c r="N6965" s="114">
        <f>IFERROR(($G$4-M6965)/($G$4-C6965),Lähteandmed!$H$45)</f>
        <v>0</v>
      </c>
      <c r="O6965" s="276">
        <f t="shared" si="217"/>
        <v>10.8</v>
      </c>
      <c r="P6965" s="276">
        <f>IF(O6965&lt;($G$6-1),Lähteandmed!$E$45*1.2*1.005*(($G$6-1)-O6965),0)</f>
        <v>10.865867039999998</v>
      </c>
    </row>
    <row r="6966" spans="2:16">
      <c r="B6966" s="113">
        <v>6962</v>
      </c>
      <c r="C6966" s="113">
        <v>10.5</v>
      </c>
      <c r="D6966" s="276" t="str">
        <f t="shared" si="216"/>
        <v>0</v>
      </c>
      <c r="L6966" s="114">
        <f>IF(C6966&lt;$G$6,Lähteandmed!$E$45*1.2*1.005*($G$6-O6966),0)</f>
        <v>13.144193999999999</v>
      </c>
      <c r="M6966" s="276" t="str">
        <f>IF(($G$4-Lähteandmed!$H$45*(Kraadpäevad!$G$4-Kraadpäevad!C6966))&gt;Lähteandmed!$I$45,($G$4-Lähteandmed!$H$45*(Kraadpäevad!$G$4-Kraadpäevad!C6966)),Lähteandmed!$I$45)</f>
        <v/>
      </c>
      <c r="N6966" s="114">
        <f>IFERROR(($G$4-M6966)/($G$4-C6966),Lähteandmed!$H$45)</f>
        <v>0</v>
      </c>
      <c r="O6966" s="276">
        <f t="shared" si="217"/>
        <v>10.5</v>
      </c>
      <c r="P6966" s="276">
        <f>IF(O6966&lt;($G$6-1),Lähteandmed!$E$45*1.2*1.005*(($G$6-1)-O6966),0)</f>
        <v>11.391634799999999</v>
      </c>
    </row>
    <row r="6967" spans="2:16">
      <c r="B6967" s="113">
        <v>6963</v>
      </c>
      <c r="C6967" s="113">
        <v>10.3</v>
      </c>
      <c r="D6967" s="276" t="str">
        <f t="shared" si="216"/>
        <v>0</v>
      </c>
      <c r="L6967" s="114">
        <f>IF(C6967&lt;$G$6,Lähteandmed!$E$45*1.2*1.005*($G$6-O6967),0)</f>
        <v>13.494705839999998</v>
      </c>
      <c r="M6967" s="276" t="str">
        <f>IF(($G$4-Lähteandmed!$H$45*(Kraadpäevad!$G$4-Kraadpäevad!C6967))&gt;Lähteandmed!$I$45,($G$4-Lähteandmed!$H$45*(Kraadpäevad!$G$4-Kraadpäevad!C6967)),Lähteandmed!$I$45)</f>
        <v/>
      </c>
      <c r="N6967" s="114">
        <f>IFERROR(($G$4-M6967)/($G$4-C6967),Lähteandmed!$H$45)</f>
        <v>0</v>
      </c>
      <c r="O6967" s="276">
        <f t="shared" si="217"/>
        <v>10.3</v>
      </c>
      <c r="P6967" s="276">
        <f>IF(O6967&lt;($G$6-1),Lähteandmed!$E$45*1.2*1.005*(($G$6-1)-O6967),0)</f>
        <v>11.742146639999998</v>
      </c>
    </row>
    <row r="6968" spans="2:16">
      <c r="B6968" s="113">
        <v>6964</v>
      </c>
      <c r="C6968" s="113">
        <v>10.199999999999999</v>
      </c>
      <c r="D6968" s="276" t="str">
        <f t="shared" si="216"/>
        <v>0</v>
      </c>
      <c r="L6968" s="114">
        <f>IF(C6968&lt;$G$6,Lähteandmed!$E$45*1.2*1.005*($G$6-O6968),0)</f>
        <v>13.66996176</v>
      </c>
      <c r="M6968" s="276" t="str">
        <f>IF(($G$4-Lähteandmed!$H$45*(Kraadpäevad!$G$4-Kraadpäevad!C6968))&gt;Lähteandmed!$I$45,($G$4-Lähteandmed!$H$45*(Kraadpäevad!$G$4-Kraadpäevad!C6968)),Lähteandmed!$I$45)</f>
        <v/>
      </c>
      <c r="N6968" s="114">
        <f>IFERROR(($G$4-M6968)/($G$4-C6968),Lähteandmed!$H$45)</f>
        <v>0</v>
      </c>
      <c r="O6968" s="276">
        <f t="shared" si="217"/>
        <v>10.199999999999999</v>
      </c>
      <c r="P6968" s="276">
        <f>IF(O6968&lt;($G$6-1),Lähteandmed!$E$45*1.2*1.005*(($G$6-1)-O6968),0)</f>
        <v>11.917402560000001</v>
      </c>
    </row>
    <row r="6969" spans="2:16">
      <c r="B6969" s="113">
        <v>6965</v>
      </c>
      <c r="C6969" s="113">
        <v>10.1</v>
      </c>
      <c r="D6969" s="276" t="str">
        <f t="shared" si="216"/>
        <v>0</v>
      </c>
      <c r="L6969" s="114">
        <f>IF(C6969&lt;$G$6,Lähteandmed!$E$45*1.2*1.005*($G$6-O6969),0)</f>
        <v>13.845217679999999</v>
      </c>
      <c r="M6969" s="276" t="str">
        <f>IF(($G$4-Lähteandmed!$H$45*(Kraadpäevad!$G$4-Kraadpäevad!C6969))&gt;Lähteandmed!$I$45,($G$4-Lähteandmed!$H$45*(Kraadpäevad!$G$4-Kraadpäevad!C6969)),Lähteandmed!$I$45)</f>
        <v/>
      </c>
      <c r="N6969" s="114">
        <f>IFERROR(($G$4-M6969)/($G$4-C6969),Lähteandmed!$H$45)</f>
        <v>0</v>
      </c>
      <c r="O6969" s="276">
        <f t="shared" si="217"/>
        <v>10.1</v>
      </c>
      <c r="P6969" s="276">
        <f>IF(O6969&lt;($G$6-1),Lähteandmed!$E$45*1.2*1.005*(($G$6-1)-O6969),0)</f>
        <v>12.092658479999999</v>
      </c>
    </row>
    <row r="6970" spans="2:16">
      <c r="B6970" s="113">
        <v>6966</v>
      </c>
      <c r="C6970" s="113">
        <v>10</v>
      </c>
      <c r="D6970" s="276" t="str">
        <f t="shared" si="216"/>
        <v>0</v>
      </c>
      <c r="L6970" s="114">
        <f>IF(C6970&lt;$G$6,Lähteandmed!$E$45*1.2*1.005*($G$6-O6970),0)</f>
        <v>14.020473599999999</v>
      </c>
      <c r="M6970" s="276" t="str">
        <f>IF(($G$4-Lähteandmed!$H$45*(Kraadpäevad!$G$4-Kraadpäevad!C6970))&gt;Lähteandmed!$I$45,($G$4-Lähteandmed!$H$45*(Kraadpäevad!$G$4-Kraadpäevad!C6970)),Lähteandmed!$I$45)</f>
        <v/>
      </c>
      <c r="N6970" s="114">
        <f>IFERROR(($G$4-M6970)/($G$4-C6970),Lähteandmed!$H$45)</f>
        <v>0</v>
      </c>
      <c r="O6970" s="276">
        <f t="shared" si="217"/>
        <v>10</v>
      </c>
      <c r="P6970" s="276">
        <f>IF(O6970&lt;($G$6-1),Lähteandmed!$E$45*1.2*1.005*(($G$6-1)-O6970),0)</f>
        <v>12.267914399999999</v>
      </c>
    </row>
    <row r="6971" spans="2:16">
      <c r="B6971" s="113">
        <v>6967</v>
      </c>
      <c r="C6971" s="113">
        <v>9.9</v>
      </c>
      <c r="D6971" s="276">
        <f t="shared" si="216"/>
        <v>8.8797495865579279E-2</v>
      </c>
      <c r="L6971" s="114">
        <f>IF(C6971&lt;$G$6,Lähteandmed!$E$45*1.2*1.005*($G$6-O6971),0)</f>
        <v>14.195729519999999</v>
      </c>
      <c r="M6971" s="276" t="str">
        <f>IF(($G$4-Lähteandmed!$H$45*(Kraadpäevad!$G$4-Kraadpäevad!C6971))&gt;Lähteandmed!$I$45,($G$4-Lähteandmed!$H$45*(Kraadpäevad!$G$4-Kraadpäevad!C6971)),Lähteandmed!$I$45)</f>
        <v/>
      </c>
      <c r="N6971" s="114">
        <f>IFERROR(($G$4-M6971)/($G$4-C6971),Lähteandmed!$H$45)</f>
        <v>0</v>
      </c>
      <c r="O6971" s="276">
        <f t="shared" si="217"/>
        <v>9.9</v>
      </c>
      <c r="P6971" s="276">
        <f>IF(O6971&lt;($G$6-1),Lähteandmed!$E$45*1.2*1.005*(($G$6-1)-O6971),0)</f>
        <v>12.443170319999998</v>
      </c>
    </row>
    <row r="6972" spans="2:16">
      <c r="B6972" s="113">
        <v>6968</v>
      </c>
      <c r="C6972" s="113">
        <v>9.6999999999999993</v>
      </c>
      <c r="D6972" s="276">
        <f t="shared" si="216"/>
        <v>0.28879749586558034</v>
      </c>
      <c r="L6972" s="114">
        <f>IF(C6972&lt;$G$6,Lähteandmed!$E$45*1.2*1.005*($G$6-O6972),0)</f>
        <v>14.54624136</v>
      </c>
      <c r="M6972" s="276" t="str">
        <f>IF(($G$4-Lähteandmed!$H$45*(Kraadpäevad!$G$4-Kraadpäevad!C6972))&gt;Lähteandmed!$I$45,($G$4-Lähteandmed!$H$45*(Kraadpäevad!$G$4-Kraadpäevad!C6972)),Lähteandmed!$I$45)</f>
        <v/>
      </c>
      <c r="N6972" s="114">
        <f>IFERROR(($G$4-M6972)/($G$4-C6972),Lähteandmed!$H$45)</f>
        <v>0</v>
      </c>
      <c r="O6972" s="276">
        <f t="shared" si="217"/>
        <v>9.6999999999999993</v>
      </c>
      <c r="P6972" s="276">
        <f>IF(O6972&lt;($G$6-1),Lähteandmed!$E$45*1.2*1.005*(($G$6-1)-O6972),0)</f>
        <v>12.793682159999999</v>
      </c>
    </row>
    <row r="6973" spans="2:16">
      <c r="B6973" s="113">
        <v>6969</v>
      </c>
      <c r="C6973" s="113">
        <v>9.6</v>
      </c>
      <c r="D6973" s="276">
        <f t="shared" si="216"/>
        <v>0.38879749586557999</v>
      </c>
      <c r="L6973" s="114">
        <f>IF(C6973&lt;$G$6,Lähteandmed!$E$45*1.2*1.005*($G$6-O6973),0)</f>
        <v>14.721497279999999</v>
      </c>
      <c r="M6973" s="276" t="str">
        <f>IF(($G$4-Lähteandmed!$H$45*(Kraadpäevad!$G$4-Kraadpäevad!C6973))&gt;Lähteandmed!$I$45,($G$4-Lähteandmed!$H$45*(Kraadpäevad!$G$4-Kraadpäevad!C6973)),Lähteandmed!$I$45)</f>
        <v/>
      </c>
      <c r="N6973" s="114">
        <f>IFERROR(($G$4-M6973)/($G$4-C6973),Lähteandmed!$H$45)</f>
        <v>0</v>
      </c>
      <c r="O6973" s="276">
        <f t="shared" si="217"/>
        <v>9.6</v>
      </c>
      <c r="P6973" s="276">
        <f>IF(O6973&lt;($G$6-1),Lähteandmed!$E$45*1.2*1.005*(($G$6-1)-O6973),0)</f>
        <v>12.968938079999999</v>
      </c>
    </row>
    <row r="6974" spans="2:16">
      <c r="B6974" s="113">
        <v>6970</v>
      </c>
      <c r="C6974" s="113">
        <v>9.6999999999999993</v>
      </c>
      <c r="D6974" s="276">
        <f t="shared" si="216"/>
        <v>0.28879749586558034</v>
      </c>
      <c r="L6974" s="114">
        <f>IF(C6974&lt;$G$6,Lähteandmed!$E$45*1.2*1.005*($G$6-O6974),0)</f>
        <v>14.54624136</v>
      </c>
      <c r="M6974" s="276" t="str">
        <f>IF(($G$4-Lähteandmed!$H$45*(Kraadpäevad!$G$4-Kraadpäevad!C6974))&gt;Lähteandmed!$I$45,($G$4-Lähteandmed!$H$45*(Kraadpäevad!$G$4-Kraadpäevad!C6974)),Lähteandmed!$I$45)</f>
        <v/>
      </c>
      <c r="N6974" s="114">
        <f>IFERROR(($G$4-M6974)/($G$4-C6974),Lähteandmed!$H$45)</f>
        <v>0</v>
      </c>
      <c r="O6974" s="276">
        <f t="shared" si="217"/>
        <v>9.6999999999999993</v>
      </c>
      <c r="P6974" s="276">
        <f>IF(O6974&lt;($G$6-1),Lähteandmed!$E$45*1.2*1.005*(($G$6-1)-O6974),0)</f>
        <v>12.793682159999999</v>
      </c>
    </row>
    <row r="6975" spans="2:16">
      <c r="B6975" s="113">
        <v>6971</v>
      </c>
      <c r="C6975" s="113">
        <v>9.8000000000000007</v>
      </c>
      <c r="D6975" s="276">
        <f t="shared" si="216"/>
        <v>0.18879749586557892</v>
      </c>
      <c r="L6975" s="114">
        <f>IF(C6975&lt;$G$6,Lähteandmed!$E$45*1.2*1.005*($G$6-O6975),0)</f>
        <v>14.370985439999998</v>
      </c>
      <c r="M6975" s="276" t="str">
        <f>IF(($G$4-Lähteandmed!$H$45*(Kraadpäevad!$G$4-Kraadpäevad!C6975))&gt;Lähteandmed!$I$45,($G$4-Lähteandmed!$H$45*(Kraadpäevad!$G$4-Kraadpäevad!C6975)),Lähteandmed!$I$45)</f>
        <v/>
      </c>
      <c r="N6975" s="114">
        <f>IFERROR(($G$4-M6975)/($G$4-C6975),Lähteandmed!$H$45)</f>
        <v>0</v>
      </c>
      <c r="O6975" s="276">
        <f t="shared" si="217"/>
        <v>9.8000000000000007</v>
      </c>
      <c r="P6975" s="276">
        <f>IF(O6975&lt;($G$6-1),Lähteandmed!$E$45*1.2*1.005*(($G$6-1)-O6975),0)</f>
        <v>12.618426239999998</v>
      </c>
    </row>
    <row r="6976" spans="2:16">
      <c r="B6976" s="113">
        <v>6972</v>
      </c>
      <c r="C6976" s="113">
        <v>9.9</v>
      </c>
      <c r="D6976" s="276">
        <f t="shared" si="216"/>
        <v>8.8797495865579279E-2</v>
      </c>
      <c r="L6976" s="114">
        <f>IF(C6976&lt;$G$6,Lähteandmed!$E$45*1.2*1.005*($G$6-O6976),0)</f>
        <v>14.195729519999999</v>
      </c>
      <c r="M6976" s="276" t="str">
        <f>IF(($G$4-Lähteandmed!$H$45*(Kraadpäevad!$G$4-Kraadpäevad!C6976))&gt;Lähteandmed!$I$45,($G$4-Lähteandmed!$H$45*(Kraadpäevad!$G$4-Kraadpäevad!C6976)),Lähteandmed!$I$45)</f>
        <v/>
      </c>
      <c r="N6976" s="114">
        <f>IFERROR(($G$4-M6976)/($G$4-C6976),Lähteandmed!$H$45)</f>
        <v>0</v>
      </c>
      <c r="O6976" s="276">
        <f t="shared" si="217"/>
        <v>9.9</v>
      </c>
      <c r="P6976" s="276">
        <f>IF(O6976&lt;($G$6-1),Lähteandmed!$E$45*1.2*1.005*(($G$6-1)-O6976),0)</f>
        <v>12.443170319999998</v>
      </c>
    </row>
    <row r="6977" spans="2:16">
      <c r="B6977" s="113">
        <v>6973</v>
      </c>
      <c r="C6977" s="113">
        <v>10</v>
      </c>
      <c r="D6977" s="276" t="str">
        <f t="shared" si="216"/>
        <v>0</v>
      </c>
      <c r="L6977" s="114">
        <f>IF(C6977&lt;$G$6,Lähteandmed!$E$45*1.2*1.005*($G$6-O6977),0)</f>
        <v>14.020473599999999</v>
      </c>
      <c r="M6977" s="276" t="str">
        <f>IF(($G$4-Lähteandmed!$H$45*(Kraadpäevad!$G$4-Kraadpäevad!C6977))&gt;Lähteandmed!$I$45,($G$4-Lähteandmed!$H$45*(Kraadpäevad!$G$4-Kraadpäevad!C6977)),Lähteandmed!$I$45)</f>
        <v/>
      </c>
      <c r="N6977" s="114">
        <f>IFERROR(($G$4-M6977)/($G$4-C6977),Lähteandmed!$H$45)</f>
        <v>0</v>
      </c>
      <c r="O6977" s="276">
        <f t="shared" si="217"/>
        <v>10</v>
      </c>
      <c r="P6977" s="276">
        <f>IF(O6977&lt;($G$6-1),Lähteandmed!$E$45*1.2*1.005*(($G$6-1)-O6977),0)</f>
        <v>12.267914399999999</v>
      </c>
    </row>
    <row r="6978" spans="2:16">
      <c r="B6978" s="113">
        <v>6974</v>
      </c>
      <c r="C6978" s="113">
        <v>10.199999999999999</v>
      </c>
      <c r="D6978" s="276" t="str">
        <f t="shared" si="216"/>
        <v>0</v>
      </c>
      <c r="L6978" s="114">
        <f>IF(C6978&lt;$G$6,Lähteandmed!$E$45*1.2*1.005*($G$6-O6978),0)</f>
        <v>13.66996176</v>
      </c>
      <c r="M6978" s="276" t="str">
        <f>IF(($G$4-Lähteandmed!$H$45*(Kraadpäevad!$G$4-Kraadpäevad!C6978))&gt;Lähteandmed!$I$45,($G$4-Lähteandmed!$H$45*(Kraadpäevad!$G$4-Kraadpäevad!C6978)),Lähteandmed!$I$45)</f>
        <v/>
      </c>
      <c r="N6978" s="114">
        <f>IFERROR(($G$4-M6978)/($G$4-C6978),Lähteandmed!$H$45)</f>
        <v>0</v>
      </c>
      <c r="O6978" s="276">
        <f t="shared" si="217"/>
        <v>10.199999999999999</v>
      </c>
      <c r="P6978" s="276">
        <f>IF(O6978&lt;($G$6-1),Lähteandmed!$E$45*1.2*1.005*(($G$6-1)-O6978),0)</f>
        <v>11.917402560000001</v>
      </c>
    </row>
    <row r="6979" spans="2:16">
      <c r="B6979" s="113">
        <v>6975</v>
      </c>
      <c r="C6979" s="113">
        <v>10.3</v>
      </c>
      <c r="D6979" s="276" t="str">
        <f t="shared" si="216"/>
        <v>0</v>
      </c>
      <c r="L6979" s="114">
        <f>IF(C6979&lt;$G$6,Lähteandmed!$E$45*1.2*1.005*($G$6-O6979),0)</f>
        <v>13.494705839999998</v>
      </c>
      <c r="M6979" s="276" t="str">
        <f>IF(($G$4-Lähteandmed!$H$45*(Kraadpäevad!$G$4-Kraadpäevad!C6979))&gt;Lähteandmed!$I$45,($G$4-Lähteandmed!$H$45*(Kraadpäevad!$G$4-Kraadpäevad!C6979)),Lähteandmed!$I$45)</f>
        <v/>
      </c>
      <c r="N6979" s="114">
        <f>IFERROR(($G$4-M6979)/($G$4-C6979),Lähteandmed!$H$45)</f>
        <v>0</v>
      </c>
      <c r="O6979" s="276">
        <f t="shared" si="217"/>
        <v>10.3</v>
      </c>
      <c r="P6979" s="276">
        <f>IF(O6979&lt;($G$6-1),Lähteandmed!$E$45*1.2*1.005*(($G$6-1)-O6979),0)</f>
        <v>11.742146639999998</v>
      </c>
    </row>
    <row r="6980" spans="2:16">
      <c r="B6980" s="113">
        <v>6976</v>
      </c>
      <c r="C6980" s="113">
        <v>9.6999999999999993</v>
      </c>
      <c r="D6980" s="276">
        <f t="shared" ref="D6980:D7043" si="218">IFERROR(IF($G$5-C6980&gt;0,$G$5-C6980,"0"),0)</f>
        <v>0.28879749586558034</v>
      </c>
      <c r="L6980" s="114">
        <f>IF(C6980&lt;$G$6,Lähteandmed!$E$45*1.2*1.005*($G$6-O6980),0)</f>
        <v>14.54624136</v>
      </c>
      <c r="M6980" s="276" t="str">
        <f>IF(($G$4-Lähteandmed!$H$45*(Kraadpäevad!$G$4-Kraadpäevad!C6980))&gt;Lähteandmed!$I$45,($G$4-Lähteandmed!$H$45*(Kraadpäevad!$G$4-Kraadpäevad!C6980)),Lähteandmed!$I$45)</f>
        <v/>
      </c>
      <c r="N6980" s="114">
        <f>IFERROR(($G$4-M6980)/($G$4-C6980),Lähteandmed!$H$45)</f>
        <v>0</v>
      </c>
      <c r="O6980" s="276">
        <f t="shared" ref="O6980:O7043" si="219">N6980*($G$4-C6980)+C6980</f>
        <v>9.6999999999999993</v>
      </c>
      <c r="P6980" s="276">
        <f>IF(O6980&lt;($G$6-1),Lähteandmed!$E$45*1.2*1.005*(($G$6-1)-O6980),0)</f>
        <v>12.793682159999999</v>
      </c>
    </row>
    <row r="6981" spans="2:16">
      <c r="B6981" s="113">
        <v>6977</v>
      </c>
      <c r="C6981" s="113">
        <v>9.1</v>
      </c>
      <c r="D6981" s="276">
        <f t="shared" si="218"/>
        <v>0.88879749586557999</v>
      </c>
      <c r="L6981" s="114">
        <f>IF(C6981&lt;$G$6,Lähteandmed!$E$45*1.2*1.005*($G$6-O6981),0)</f>
        <v>15.59777688</v>
      </c>
      <c r="M6981" s="276" t="str">
        <f>IF(($G$4-Lähteandmed!$H$45*(Kraadpäevad!$G$4-Kraadpäevad!C6981))&gt;Lähteandmed!$I$45,($G$4-Lähteandmed!$H$45*(Kraadpäevad!$G$4-Kraadpäevad!C6981)),Lähteandmed!$I$45)</f>
        <v/>
      </c>
      <c r="N6981" s="114">
        <f>IFERROR(($G$4-M6981)/($G$4-C6981),Lähteandmed!$H$45)</f>
        <v>0</v>
      </c>
      <c r="O6981" s="276">
        <f t="shared" si="219"/>
        <v>9.1</v>
      </c>
      <c r="P6981" s="276">
        <f>IF(O6981&lt;($G$6-1),Lähteandmed!$E$45*1.2*1.005*(($G$6-1)-O6981),0)</f>
        <v>13.845217679999999</v>
      </c>
    </row>
    <row r="6982" spans="2:16">
      <c r="B6982" s="113">
        <v>6978</v>
      </c>
      <c r="C6982" s="113">
        <v>8.5</v>
      </c>
      <c r="D6982" s="276">
        <f t="shared" si="218"/>
        <v>1.4887974958655796</v>
      </c>
      <c r="L6982" s="114">
        <f>IF(C6982&lt;$G$6,Lähteandmed!$E$45*1.2*1.005*($G$6-O6982),0)</f>
        <v>16.649312399999999</v>
      </c>
      <c r="M6982" s="276" t="str">
        <f>IF(($G$4-Lähteandmed!$H$45*(Kraadpäevad!$G$4-Kraadpäevad!C6982))&gt;Lähteandmed!$I$45,($G$4-Lähteandmed!$H$45*(Kraadpäevad!$G$4-Kraadpäevad!C6982)),Lähteandmed!$I$45)</f>
        <v/>
      </c>
      <c r="N6982" s="114">
        <f>IFERROR(($G$4-M6982)/($G$4-C6982),Lähteandmed!$H$45)</f>
        <v>0</v>
      </c>
      <c r="O6982" s="276">
        <f t="shared" si="219"/>
        <v>8.5</v>
      </c>
      <c r="P6982" s="276">
        <f>IF(O6982&lt;($G$6-1),Lähteandmed!$E$45*1.2*1.005*(($G$6-1)-O6982),0)</f>
        <v>14.896753199999999</v>
      </c>
    </row>
    <row r="6983" spans="2:16">
      <c r="B6983" s="113">
        <v>6979</v>
      </c>
      <c r="C6983" s="113">
        <v>8.6999999999999993</v>
      </c>
      <c r="D6983" s="276">
        <f t="shared" si="218"/>
        <v>1.2887974958655803</v>
      </c>
      <c r="L6983" s="114">
        <f>IF(C6983&lt;$G$6,Lähteandmed!$E$45*1.2*1.005*($G$6-O6983),0)</f>
        <v>16.29880056</v>
      </c>
      <c r="M6983" s="276" t="str">
        <f>IF(($G$4-Lähteandmed!$H$45*(Kraadpäevad!$G$4-Kraadpäevad!C6983))&gt;Lähteandmed!$I$45,($G$4-Lähteandmed!$H$45*(Kraadpäevad!$G$4-Kraadpäevad!C6983)),Lähteandmed!$I$45)</f>
        <v/>
      </c>
      <c r="N6983" s="114">
        <f>IFERROR(($G$4-M6983)/($G$4-C6983),Lähteandmed!$H$45)</f>
        <v>0</v>
      </c>
      <c r="O6983" s="276">
        <f t="shared" si="219"/>
        <v>8.6999999999999993</v>
      </c>
      <c r="P6983" s="276">
        <f>IF(O6983&lt;($G$6-1),Lähteandmed!$E$45*1.2*1.005*(($G$6-1)-O6983),0)</f>
        <v>14.54624136</v>
      </c>
    </row>
    <row r="6984" spans="2:16">
      <c r="B6984" s="113">
        <v>6980</v>
      </c>
      <c r="C6984" s="113">
        <v>8.8000000000000007</v>
      </c>
      <c r="D6984" s="276">
        <f t="shared" si="218"/>
        <v>1.1887974958655789</v>
      </c>
      <c r="L6984" s="114">
        <f>IF(C6984&lt;$G$6,Lähteandmed!$E$45*1.2*1.005*($G$6-O6984),0)</f>
        <v>16.123544639999999</v>
      </c>
      <c r="M6984" s="276" t="str">
        <f>IF(($G$4-Lähteandmed!$H$45*(Kraadpäevad!$G$4-Kraadpäevad!C6984))&gt;Lähteandmed!$I$45,($G$4-Lähteandmed!$H$45*(Kraadpäevad!$G$4-Kraadpäevad!C6984)),Lähteandmed!$I$45)</f>
        <v/>
      </c>
      <c r="N6984" s="114">
        <f>IFERROR(($G$4-M6984)/($G$4-C6984),Lähteandmed!$H$45)</f>
        <v>0</v>
      </c>
      <c r="O6984" s="276">
        <f t="shared" si="219"/>
        <v>8.8000000000000007</v>
      </c>
      <c r="P6984" s="276">
        <f>IF(O6984&lt;($G$6-1),Lähteandmed!$E$45*1.2*1.005*(($G$6-1)-O6984),0)</f>
        <v>14.370985439999998</v>
      </c>
    </row>
    <row r="6985" spans="2:16">
      <c r="B6985" s="113">
        <v>6981</v>
      </c>
      <c r="C6985" s="113">
        <v>9</v>
      </c>
      <c r="D6985" s="276">
        <f t="shared" si="218"/>
        <v>0.98879749586557963</v>
      </c>
      <c r="L6985" s="114">
        <f>IF(C6985&lt;$G$6,Lähteandmed!$E$45*1.2*1.005*($G$6-O6985),0)</f>
        <v>15.773032799999999</v>
      </c>
      <c r="M6985" s="276" t="str">
        <f>IF(($G$4-Lähteandmed!$H$45*(Kraadpäevad!$G$4-Kraadpäevad!C6985))&gt;Lähteandmed!$I$45,($G$4-Lähteandmed!$H$45*(Kraadpäevad!$G$4-Kraadpäevad!C6985)),Lähteandmed!$I$45)</f>
        <v/>
      </c>
      <c r="N6985" s="114">
        <f>IFERROR(($G$4-M6985)/($G$4-C6985),Lähteandmed!$H$45)</f>
        <v>0</v>
      </c>
      <c r="O6985" s="276">
        <f t="shared" si="219"/>
        <v>9</v>
      </c>
      <c r="P6985" s="276">
        <f>IF(O6985&lt;($G$6-1),Lähteandmed!$E$45*1.2*1.005*(($G$6-1)-O6985),0)</f>
        <v>14.020473599999999</v>
      </c>
    </row>
    <row r="6986" spans="2:16">
      <c r="B6986" s="113">
        <v>6982</v>
      </c>
      <c r="C6986" s="113">
        <v>8.8000000000000007</v>
      </c>
      <c r="D6986" s="276">
        <f t="shared" si="218"/>
        <v>1.1887974958655789</v>
      </c>
      <c r="L6986" s="114">
        <f>IF(C6986&lt;$G$6,Lähteandmed!$E$45*1.2*1.005*($G$6-O6986),0)</f>
        <v>16.123544639999999</v>
      </c>
      <c r="M6986" s="276" t="str">
        <f>IF(($G$4-Lähteandmed!$H$45*(Kraadpäevad!$G$4-Kraadpäevad!C6986))&gt;Lähteandmed!$I$45,($G$4-Lähteandmed!$H$45*(Kraadpäevad!$G$4-Kraadpäevad!C6986)),Lähteandmed!$I$45)</f>
        <v/>
      </c>
      <c r="N6986" s="114">
        <f>IFERROR(($G$4-M6986)/($G$4-C6986),Lähteandmed!$H$45)</f>
        <v>0</v>
      </c>
      <c r="O6986" s="276">
        <f t="shared" si="219"/>
        <v>8.8000000000000007</v>
      </c>
      <c r="P6986" s="276">
        <f>IF(O6986&lt;($G$6-1),Lähteandmed!$E$45*1.2*1.005*(($G$6-1)-O6986),0)</f>
        <v>14.370985439999998</v>
      </c>
    </row>
    <row r="6987" spans="2:16">
      <c r="B6987" s="113">
        <v>6983</v>
      </c>
      <c r="C6987" s="113">
        <v>8.5</v>
      </c>
      <c r="D6987" s="276">
        <f t="shared" si="218"/>
        <v>1.4887974958655796</v>
      </c>
      <c r="L6987" s="114">
        <f>IF(C6987&lt;$G$6,Lähteandmed!$E$45*1.2*1.005*($G$6-O6987),0)</f>
        <v>16.649312399999999</v>
      </c>
      <c r="M6987" s="276" t="str">
        <f>IF(($G$4-Lähteandmed!$H$45*(Kraadpäevad!$G$4-Kraadpäevad!C6987))&gt;Lähteandmed!$I$45,($G$4-Lähteandmed!$H$45*(Kraadpäevad!$G$4-Kraadpäevad!C6987)),Lähteandmed!$I$45)</f>
        <v/>
      </c>
      <c r="N6987" s="114">
        <f>IFERROR(($G$4-M6987)/($G$4-C6987),Lähteandmed!$H$45)</f>
        <v>0</v>
      </c>
      <c r="O6987" s="276">
        <f t="shared" si="219"/>
        <v>8.5</v>
      </c>
      <c r="P6987" s="276">
        <f>IF(O6987&lt;($G$6-1),Lähteandmed!$E$45*1.2*1.005*(($G$6-1)-O6987),0)</f>
        <v>14.896753199999999</v>
      </c>
    </row>
    <row r="6988" spans="2:16">
      <c r="B6988" s="113">
        <v>6984</v>
      </c>
      <c r="C6988" s="113">
        <v>8.3000000000000007</v>
      </c>
      <c r="D6988" s="276">
        <f t="shared" si="218"/>
        <v>1.6887974958655789</v>
      </c>
      <c r="L6988" s="114">
        <f>IF(C6988&lt;$G$6,Lähteandmed!$E$45*1.2*1.005*($G$6-O6988),0)</f>
        <v>16.999824239999999</v>
      </c>
      <c r="M6988" s="276" t="str">
        <f>IF(($G$4-Lähteandmed!$H$45*(Kraadpäevad!$G$4-Kraadpäevad!C6988))&gt;Lähteandmed!$I$45,($G$4-Lähteandmed!$H$45*(Kraadpäevad!$G$4-Kraadpäevad!C6988)),Lähteandmed!$I$45)</f>
        <v/>
      </c>
      <c r="N6988" s="114">
        <f>IFERROR(($G$4-M6988)/($G$4-C6988),Lähteandmed!$H$45)</f>
        <v>0</v>
      </c>
      <c r="O6988" s="276">
        <f t="shared" si="219"/>
        <v>8.3000000000000007</v>
      </c>
      <c r="P6988" s="276">
        <f>IF(O6988&lt;($G$6-1),Lähteandmed!$E$45*1.2*1.005*(($G$6-1)-O6988),0)</f>
        <v>15.247265039999998</v>
      </c>
    </row>
    <row r="6989" spans="2:16">
      <c r="B6989" s="113">
        <v>6985</v>
      </c>
      <c r="C6989" s="113">
        <v>8</v>
      </c>
      <c r="D6989" s="276">
        <f t="shared" si="218"/>
        <v>1.9887974958655796</v>
      </c>
      <c r="L6989" s="114">
        <f>IF(C6989&lt;$G$6,Lähteandmed!$E$45*1.2*1.005*($G$6-O6989),0)</f>
        <v>17.525592</v>
      </c>
      <c r="M6989" s="276" t="str">
        <f>IF(($G$4-Lähteandmed!$H$45*(Kraadpäevad!$G$4-Kraadpäevad!C6989))&gt;Lähteandmed!$I$45,($G$4-Lähteandmed!$H$45*(Kraadpäevad!$G$4-Kraadpäevad!C6989)),Lähteandmed!$I$45)</f>
        <v/>
      </c>
      <c r="N6989" s="114">
        <f>IFERROR(($G$4-M6989)/($G$4-C6989),Lähteandmed!$H$45)</f>
        <v>0</v>
      </c>
      <c r="O6989" s="276">
        <f t="shared" si="219"/>
        <v>8</v>
      </c>
      <c r="P6989" s="276">
        <f>IF(O6989&lt;($G$6-1),Lähteandmed!$E$45*1.2*1.005*(($G$6-1)-O6989),0)</f>
        <v>15.773032799999999</v>
      </c>
    </row>
    <row r="6990" spans="2:16">
      <c r="B6990" s="113">
        <v>6986</v>
      </c>
      <c r="C6990" s="113">
        <v>7.8</v>
      </c>
      <c r="D6990" s="276">
        <f t="shared" si="218"/>
        <v>2.1887974958655798</v>
      </c>
      <c r="L6990" s="114">
        <f>IF(C6990&lt;$G$6,Lähteandmed!$E$45*1.2*1.005*($G$6-O6990),0)</f>
        <v>17.876103839999999</v>
      </c>
      <c r="M6990" s="276" t="str">
        <f>IF(($G$4-Lähteandmed!$H$45*(Kraadpäevad!$G$4-Kraadpäevad!C6990))&gt;Lähteandmed!$I$45,($G$4-Lähteandmed!$H$45*(Kraadpäevad!$G$4-Kraadpäevad!C6990)),Lähteandmed!$I$45)</f>
        <v/>
      </c>
      <c r="N6990" s="114">
        <f>IFERROR(($G$4-M6990)/($G$4-C6990),Lähteandmed!$H$45)</f>
        <v>0</v>
      </c>
      <c r="O6990" s="276">
        <f t="shared" si="219"/>
        <v>7.8</v>
      </c>
      <c r="P6990" s="276">
        <f>IF(O6990&lt;($G$6-1),Lähteandmed!$E$45*1.2*1.005*(($G$6-1)-O6990),0)</f>
        <v>16.123544639999999</v>
      </c>
    </row>
    <row r="6991" spans="2:16">
      <c r="B6991" s="113">
        <v>6987</v>
      </c>
      <c r="C6991" s="113">
        <v>7.5</v>
      </c>
      <c r="D6991" s="276">
        <f t="shared" si="218"/>
        <v>2.4887974958655796</v>
      </c>
      <c r="L6991" s="114">
        <f>IF(C6991&lt;$G$6,Lähteandmed!$E$45*1.2*1.005*($G$6-O6991),0)</f>
        <v>18.4018716</v>
      </c>
      <c r="M6991" s="276" t="str">
        <f>IF(($G$4-Lähteandmed!$H$45*(Kraadpäevad!$G$4-Kraadpäevad!C6991))&gt;Lähteandmed!$I$45,($G$4-Lähteandmed!$H$45*(Kraadpäevad!$G$4-Kraadpäevad!C6991)),Lähteandmed!$I$45)</f>
        <v/>
      </c>
      <c r="N6991" s="114">
        <f>IFERROR(($G$4-M6991)/($G$4-C6991),Lähteandmed!$H$45)</f>
        <v>0</v>
      </c>
      <c r="O6991" s="276">
        <f t="shared" si="219"/>
        <v>7.5</v>
      </c>
      <c r="P6991" s="276">
        <f>IF(O6991&lt;($G$6-1),Lähteandmed!$E$45*1.2*1.005*(($G$6-1)-O6991),0)</f>
        <v>16.649312399999999</v>
      </c>
    </row>
    <row r="6992" spans="2:16">
      <c r="B6992" s="113">
        <v>6988</v>
      </c>
      <c r="C6992" s="113">
        <v>7.4</v>
      </c>
      <c r="D6992" s="276">
        <f t="shared" si="218"/>
        <v>2.5887974958655793</v>
      </c>
      <c r="L6992" s="114">
        <f>IF(C6992&lt;$G$6,Lähteandmed!$E$45*1.2*1.005*($G$6-O6992),0)</f>
        <v>18.577127519999998</v>
      </c>
      <c r="M6992" s="276" t="str">
        <f>IF(($G$4-Lähteandmed!$H$45*(Kraadpäevad!$G$4-Kraadpäevad!C6992))&gt;Lähteandmed!$I$45,($G$4-Lähteandmed!$H$45*(Kraadpäevad!$G$4-Kraadpäevad!C6992)),Lähteandmed!$I$45)</f>
        <v/>
      </c>
      <c r="N6992" s="114">
        <f>IFERROR(($G$4-M6992)/($G$4-C6992),Lähteandmed!$H$45)</f>
        <v>0</v>
      </c>
      <c r="O6992" s="276">
        <f t="shared" si="219"/>
        <v>7.4</v>
      </c>
      <c r="P6992" s="276">
        <f>IF(O6992&lt;($G$6-1),Lähteandmed!$E$45*1.2*1.005*(($G$6-1)-O6992),0)</f>
        <v>16.824568319999997</v>
      </c>
    </row>
    <row r="6993" spans="2:16">
      <c r="B6993" s="113">
        <v>6989</v>
      </c>
      <c r="C6993" s="113">
        <v>7.2</v>
      </c>
      <c r="D6993" s="276">
        <f t="shared" si="218"/>
        <v>2.7887974958655795</v>
      </c>
      <c r="L6993" s="114">
        <f>IF(C6993&lt;$G$6,Lähteandmed!$E$45*1.2*1.005*($G$6-O6993),0)</f>
        <v>18.927639360000001</v>
      </c>
      <c r="M6993" s="276" t="str">
        <f>IF(($G$4-Lähteandmed!$H$45*(Kraadpäevad!$G$4-Kraadpäevad!C6993))&gt;Lähteandmed!$I$45,($G$4-Lähteandmed!$H$45*(Kraadpäevad!$G$4-Kraadpäevad!C6993)),Lähteandmed!$I$45)</f>
        <v/>
      </c>
      <c r="N6993" s="114">
        <f>IFERROR(($G$4-M6993)/($G$4-C6993),Lähteandmed!$H$45)</f>
        <v>0</v>
      </c>
      <c r="O6993" s="276">
        <f t="shared" si="219"/>
        <v>7.2</v>
      </c>
      <c r="P6993" s="276">
        <f>IF(O6993&lt;($G$6-1),Lähteandmed!$E$45*1.2*1.005*(($G$6-1)-O6993),0)</f>
        <v>17.17508016</v>
      </c>
    </row>
    <row r="6994" spans="2:16">
      <c r="B6994" s="113">
        <v>6990</v>
      </c>
      <c r="C6994" s="113">
        <v>7.1</v>
      </c>
      <c r="D6994" s="276">
        <f t="shared" si="218"/>
        <v>2.88879749586558</v>
      </c>
      <c r="L6994" s="114">
        <f>IF(C6994&lt;$G$6,Lähteandmed!$E$45*1.2*1.005*($G$6-O6994),0)</f>
        <v>19.102895279999998</v>
      </c>
      <c r="M6994" s="276" t="str">
        <f>IF(($G$4-Lähteandmed!$H$45*(Kraadpäevad!$G$4-Kraadpäevad!C6994))&gt;Lähteandmed!$I$45,($G$4-Lähteandmed!$H$45*(Kraadpäevad!$G$4-Kraadpäevad!C6994)),Lähteandmed!$I$45)</f>
        <v/>
      </c>
      <c r="N6994" s="114">
        <f>IFERROR(($G$4-M6994)/($G$4-C6994),Lähteandmed!$H$45)</f>
        <v>0</v>
      </c>
      <c r="O6994" s="276">
        <f t="shared" si="219"/>
        <v>7.1</v>
      </c>
      <c r="P6994" s="276">
        <f>IF(O6994&lt;($G$6-1),Lähteandmed!$E$45*1.2*1.005*(($G$6-1)-O6994),0)</f>
        <v>17.350336079999998</v>
      </c>
    </row>
    <row r="6995" spans="2:16">
      <c r="B6995" s="113">
        <v>6991</v>
      </c>
      <c r="C6995" s="113">
        <v>6.7</v>
      </c>
      <c r="D6995" s="276">
        <f t="shared" si="218"/>
        <v>3.2887974958655795</v>
      </c>
      <c r="L6995" s="114">
        <f>IF(C6995&lt;$G$6,Lähteandmed!$E$45*1.2*1.005*($G$6-O6995),0)</f>
        <v>19.803918960000001</v>
      </c>
      <c r="M6995" s="276" t="str">
        <f>IF(($G$4-Lähteandmed!$H$45*(Kraadpäevad!$G$4-Kraadpäevad!C6995))&gt;Lähteandmed!$I$45,($G$4-Lähteandmed!$H$45*(Kraadpäevad!$G$4-Kraadpäevad!C6995)),Lähteandmed!$I$45)</f>
        <v/>
      </c>
      <c r="N6995" s="114">
        <f>IFERROR(($G$4-M6995)/($G$4-C6995),Lähteandmed!$H$45)</f>
        <v>0</v>
      </c>
      <c r="O6995" s="276">
        <f t="shared" si="219"/>
        <v>6.7</v>
      </c>
      <c r="P6995" s="276">
        <f>IF(O6995&lt;($G$6-1),Lähteandmed!$E$45*1.2*1.005*(($G$6-1)-O6995),0)</f>
        <v>18.05135976</v>
      </c>
    </row>
    <row r="6996" spans="2:16">
      <c r="B6996" s="113">
        <v>6992</v>
      </c>
      <c r="C6996" s="113">
        <v>6.3</v>
      </c>
      <c r="D6996" s="276">
        <f t="shared" si="218"/>
        <v>3.6887974958655798</v>
      </c>
      <c r="L6996" s="114">
        <f>IF(C6996&lt;$G$6,Lähteandmed!$E$45*1.2*1.005*($G$6-O6996),0)</f>
        <v>20.504942639999996</v>
      </c>
      <c r="M6996" s="276" t="str">
        <f>IF(($G$4-Lähteandmed!$H$45*(Kraadpäevad!$G$4-Kraadpäevad!C6996))&gt;Lähteandmed!$I$45,($G$4-Lähteandmed!$H$45*(Kraadpäevad!$G$4-Kraadpäevad!C6996)),Lähteandmed!$I$45)</f>
        <v/>
      </c>
      <c r="N6996" s="114">
        <f>IFERROR(($G$4-M6996)/($G$4-C6996),Lähteandmed!$H$45)</f>
        <v>0</v>
      </c>
      <c r="O6996" s="276">
        <f t="shared" si="219"/>
        <v>6.3</v>
      </c>
      <c r="P6996" s="276">
        <f>IF(O6996&lt;($G$6-1),Lähteandmed!$E$45*1.2*1.005*(($G$6-1)-O6996),0)</f>
        <v>18.752383439999999</v>
      </c>
    </row>
    <row r="6997" spans="2:16">
      <c r="B6997" s="113">
        <v>6993</v>
      </c>
      <c r="C6997" s="113">
        <v>5.9</v>
      </c>
      <c r="D6997" s="276">
        <f t="shared" si="218"/>
        <v>4.0887974958655793</v>
      </c>
      <c r="L6997" s="114">
        <f>IF(C6997&lt;$G$6,Lähteandmed!$E$45*1.2*1.005*($G$6-O6997),0)</f>
        <v>21.205966319999998</v>
      </c>
      <c r="M6997" s="276" t="str">
        <f>IF(($G$4-Lähteandmed!$H$45*(Kraadpäevad!$G$4-Kraadpäevad!C6997))&gt;Lähteandmed!$I$45,($G$4-Lähteandmed!$H$45*(Kraadpäevad!$G$4-Kraadpäevad!C6997)),Lähteandmed!$I$45)</f>
        <v/>
      </c>
      <c r="N6997" s="114">
        <f>IFERROR(($G$4-M6997)/($G$4-C6997),Lähteandmed!$H$45)</f>
        <v>0</v>
      </c>
      <c r="O6997" s="276">
        <f t="shared" si="219"/>
        <v>5.9</v>
      </c>
      <c r="P6997" s="276">
        <f>IF(O6997&lt;($G$6-1),Lähteandmed!$E$45*1.2*1.005*(($G$6-1)-O6997),0)</f>
        <v>19.453407119999998</v>
      </c>
    </row>
    <row r="6998" spans="2:16">
      <c r="B6998" s="113">
        <v>6994</v>
      </c>
      <c r="C6998" s="113">
        <v>6.3</v>
      </c>
      <c r="D6998" s="276">
        <f t="shared" si="218"/>
        <v>3.6887974958655798</v>
      </c>
      <c r="L6998" s="114">
        <f>IF(C6998&lt;$G$6,Lähteandmed!$E$45*1.2*1.005*($G$6-O6998),0)</f>
        <v>20.504942639999996</v>
      </c>
      <c r="M6998" s="276" t="str">
        <f>IF(($G$4-Lähteandmed!$H$45*(Kraadpäevad!$G$4-Kraadpäevad!C6998))&gt;Lähteandmed!$I$45,($G$4-Lähteandmed!$H$45*(Kraadpäevad!$G$4-Kraadpäevad!C6998)),Lähteandmed!$I$45)</f>
        <v/>
      </c>
      <c r="N6998" s="114">
        <f>IFERROR(($G$4-M6998)/($G$4-C6998),Lähteandmed!$H$45)</f>
        <v>0</v>
      </c>
      <c r="O6998" s="276">
        <f t="shared" si="219"/>
        <v>6.3</v>
      </c>
      <c r="P6998" s="276">
        <f>IF(O6998&lt;($G$6-1),Lähteandmed!$E$45*1.2*1.005*(($G$6-1)-O6998),0)</f>
        <v>18.752383439999999</v>
      </c>
    </row>
    <row r="6999" spans="2:16">
      <c r="B6999" s="113">
        <v>6995</v>
      </c>
      <c r="C6999" s="113">
        <v>6.6</v>
      </c>
      <c r="D6999" s="276">
        <f t="shared" si="218"/>
        <v>3.38879749586558</v>
      </c>
      <c r="L6999" s="114">
        <f>IF(C6999&lt;$G$6,Lähteandmed!$E$45*1.2*1.005*($G$6-O6999),0)</f>
        <v>19.979174879999999</v>
      </c>
      <c r="M6999" s="276" t="str">
        <f>IF(($G$4-Lähteandmed!$H$45*(Kraadpäevad!$G$4-Kraadpäevad!C6999))&gt;Lähteandmed!$I$45,($G$4-Lähteandmed!$H$45*(Kraadpäevad!$G$4-Kraadpäevad!C6999)),Lähteandmed!$I$45)</f>
        <v/>
      </c>
      <c r="N6999" s="114">
        <f>IFERROR(($G$4-M6999)/($G$4-C6999),Lähteandmed!$H$45)</f>
        <v>0</v>
      </c>
      <c r="O6999" s="276">
        <f t="shared" si="219"/>
        <v>6.6</v>
      </c>
      <c r="P6999" s="276">
        <f>IF(O6999&lt;($G$6-1),Lähteandmed!$E$45*1.2*1.005*(($G$6-1)-O6999),0)</f>
        <v>18.226615679999998</v>
      </c>
    </row>
    <row r="7000" spans="2:16">
      <c r="B7000" s="113">
        <v>6996</v>
      </c>
      <c r="C7000" s="113">
        <v>7</v>
      </c>
      <c r="D7000" s="276">
        <f t="shared" si="218"/>
        <v>2.9887974958655796</v>
      </c>
      <c r="L7000" s="114">
        <f>IF(C7000&lt;$G$6,Lähteandmed!$E$45*1.2*1.005*($G$6-O7000),0)</f>
        <v>19.2781512</v>
      </c>
      <c r="M7000" s="276" t="str">
        <f>IF(($G$4-Lähteandmed!$H$45*(Kraadpäevad!$G$4-Kraadpäevad!C7000))&gt;Lähteandmed!$I$45,($G$4-Lähteandmed!$H$45*(Kraadpäevad!$G$4-Kraadpäevad!C7000)),Lähteandmed!$I$45)</f>
        <v/>
      </c>
      <c r="N7000" s="114">
        <f>IFERROR(($G$4-M7000)/($G$4-C7000),Lähteandmed!$H$45)</f>
        <v>0</v>
      </c>
      <c r="O7000" s="276">
        <f t="shared" si="219"/>
        <v>7</v>
      </c>
      <c r="P7000" s="276">
        <f>IF(O7000&lt;($G$6-1),Lähteandmed!$E$45*1.2*1.005*(($G$6-1)-O7000),0)</f>
        <v>17.525592</v>
      </c>
    </row>
    <row r="7001" spans="2:16">
      <c r="B7001" s="113">
        <v>6997</v>
      </c>
      <c r="C7001" s="113">
        <v>7.6</v>
      </c>
      <c r="D7001" s="276">
        <f t="shared" si="218"/>
        <v>2.38879749586558</v>
      </c>
      <c r="L7001" s="114">
        <f>IF(C7001&lt;$G$6,Lähteandmed!$E$45*1.2*1.005*($G$6-O7001),0)</f>
        <v>18.226615679999998</v>
      </c>
      <c r="M7001" s="276" t="str">
        <f>IF(($G$4-Lähteandmed!$H$45*(Kraadpäevad!$G$4-Kraadpäevad!C7001))&gt;Lähteandmed!$I$45,($G$4-Lähteandmed!$H$45*(Kraadpäevad!$G$4-Kraadpäevad!C7001)),Lähteandmed!$I$45)</f>
        <v/>
      </c>
      <c r="N7001" s="114">
        <f>IFERROR(($G$4-M7001)/($G$4-C7001),Lähteandmed!$H$45)</f>
        <v>0</v>
      </c>
      <c r="O7001" s="276">
        <f t="shared" si="219"/>
        <v>7.6</v>
      </c>
      <c r="P7001" s="276">
        <f>IF(O7001&lt;($G$6-1),Lähteandmed!$E$45*1.2*1.005*(($G$6-1)-O7001),0)</f>
        <v>16.474056479999998</v>
      </c>
    </row>
    <row r="7002" spans="2:16">
      <c r="B7002" s="113">
        <v>6998</v>
      </c>
      <c r="C7002" s="113">
        <v>8.1</v>
      </c>
      <c r="D7002" s="276">
        <f t="shared" si="218"/>
        <v>1.88879749586558</v>
      </c>
      <c r="L7002" s="114">
        <f>IF(C7002&lt;$G$6,Lähteandmed!$E$45*1.2*1.005*($G$6-O7002),0)</f>
        <v>17.350336079999998</v>
      </c>
      <c r="M7002" s="276" t="str">
        <f>IF(($G$4-Lähteandmed!$H$45*(Kraadpäevad!$G$4-Kraadpäevad!C7002))&gt;Lähteandmed!$I$45,($G$4-Lähteandmed!$H$45*(Kraadpäevad!$G$4-Kraadpäevad!C7002)),Lähteandmed!$I$45)</f>
        <v/>
      </c>
      <c r="N7002" s="114">
        <f>IFERROR(($G$4-M7002)/($G$4-C7002),Lähteandmed!$H$45)</f>
        <v>0</v>
      </c>
      <c r="O7002" s="276">
        <f t="shared" si="219"/>
        <v>8.1</v>
      </c>
      <c r="P7002" s="276">
        <f>IF(O7002&lt;($G$6-1),Lähteandmed!$E$45*1.2*1.005*(($G$6-1)-O7002),0)</f>
        <v>15.59777688</v>
      </c>
    </row>
    <row r="7003" spans="2:16">
      <c r="B7003" s="113">
        <v>6999</v>
      </c>
      <c r="C7003" s="113">
        <v>8.6999999999999993</v>
      </c>
      <c r="D7003" s="276">
        <f t="shared" si="218"/>
        <v>1.2887974958655803</v>
      </c>
      <c r="L7003" s="114">
        <f>IF(C7003&lt;$G$6,Lähteandmed!$E$45*1.2*1.005*($G$6-O7003),0)</f>
        <v>16.29880056</v>
      </c>
      <c r="M7003" s="276" t="str">
        <f>IF(($G$4-Lähteandmed!$H$45*(Kraadpäevad!$G$4-Kraadpäevad!C7003))&gt;Lähteandmed!$I$45,($G$4-Lähteandmed!$H$45*(Kraadpäevad!$G$4-Kraadpäevad!C7003)),Lähteandmed!$I$45)</f>
        <v/>
      </c>
      <c r="N7003" s="114">
        <f>IFERROR(($G$4-M7003)/($G$4-C7003),Lähteandmed!$H$45)</f>
        <v>0</v>
      </c>
      <c r="O7003" s="276">
        <f t="shared" si="219"/>
        <v>8.6999999999999993</v>
      </c>
      <c r="P7003" s="276">
        <f>IF(O7003&lt;($G$6-1),Lähteandmed!$E$45*1.2*1.005*(($G$6-1)-O7003),0)</f>
        <v>14.54624136</v>
      </c>
    </row>
    <row r="7004" spans="2:16">
      <c r="B7004" s="113">
        <v>7000</v>
      </c>
      <c r="C7004" s="113">
        <v>8.4</v>
      </c>
      <c r="D7004" s="276">
        <f t="shared" si="218"/>
        <v>1.5887974958655793</v>
      </c>
      <c r="L7004" s="114">
        <f>IF(C7004&lt;$G$6,Lähteandmed!$E$45*1.2*1.005*($G$6-O7004),0)</f>
        <v>16.824568319999997</v>
      </c>
      <c r="M7004" s="276" t="str">
        <f>IF(($G$4-Lähteandmed!$H$45*(Kraadpäevad!$G$4-Kraadpäevad!C7004))&gt;Lähteandmed!$I$45,($G$4-Lähteandmed!$H$45*(Kraadpäevad!$G$4-Kraadpäevad!C7004)),Lähteandmed!$I$45)</f>
        <v/>
      </c>
      <c r="N7004" s="114">
        <f>IFERROR(($G$4-M7004)/($G$4-C7004),Lähteandmed!$H$45)</f>
        <v>0</v>
      </c>
      <c r="O7004" s="276">
        <f t="shared" si="219"/>
        <v>8.4</v>
      </c>
      <c r="P7004" s="276">
        <f>IF(O7004&lt;($G$6-1),Lähteandmed!$E$45*1.2*1.005*(($G$6-1)-O7004),0)</f>
        <v>15.072009119999999</v>
      </c>
    </row>
    <row r="7005" spans="2:16">
      <c r="B7005" s="113">
        <v>7001</v>
      </c>
      <c r="C7005" s="113">
        <v>8</v>
      </c>
      <c r="D7005" s="276">
        <f t="shared" si="218"/>
        <v>1.9887974958655796</v>
      </c>
      <c r="L7005" s="114">
        <f>IF(C7005&lt;$G$6,Lähteandmed!$E$45*1.2*1.005*($G$6-O7005),0)</f>
        <v>17.525592</v>
      </c>
      <c r="M7005" s="276" t="str">
        <f>IF(($G$4-Lähteandmed!$H$45*(Kraadpäevad!$G$4-Kraadpäevad!C7005))&gt;Lähteandmed!$I$45,($G$4-Lähteandmed!$H$45*(Kraadpäevad!$G$4-Kraadpäevad!C7005)),Lähteandmed!$I$45)</f>
        <v/>
      </c>
      <c r="N7005" s="114">
        <f>IFERROR(($G$4-M7005)/($G$4-C7005),Lähteandmed!$H$45)</f>
        <v>0</v>
      </c>
      <c r="O7005" s="276">
        <f t="shared" si="219"/>
        <v>8</v>
      </c>
      <c r="P7005" s="276">
        <f>IF(O7005&lt;($G$6-1),Lähteandmed!$E$45*1.2*1.005*(($G$6-1)-O7005),0)</f>
        <v>15.773032799999999</v>
      </c>
    </row>
    <row r="7006" spans="2:16">
      <c r="B7006" s="113">
        <v>7002</v>
      </c>
      <c r="C7006" s="113">
        <v>7.7</v>
      </c>
      <c r="D7006" s="276">
        <f t="shared" si="218"/>
        <v>2.2887974958655795</v>
      </c>
      <c r="L7006" s="114">
        <f>IF(C7006&lt;$G$6,Lähteandmed!$E$45*1.2*1.005*($G$6-O7006),0)</f>
        <v>18.05135976</v>
      </c>
      <c r="M7006" s="276" t="str">
        <f>IF(($G$4-Lähteandmed!$H$45*(Kraadpäevad!$G$4-Kraadpäevad!C7006))&gt;Lähteandmed!$I$45,($G$4-Lähteandmed!$H$45*(Kraadpäevad!$G$4-Kraadpäevad!C7006)),Lähteandmed!$I$45)</f>
        <v/>
      </c>
      <c r="N7006" s="114">
        <f>IFERROR(($G$4-M7006)/($G$4-C7006),Lähteandmed!$H$45)</f>
        <v>0</v>
      </c>
      <c r="O7006" s="276">
        <f t="shared" si="219"/>
        <v>7.7</v>
      </c>
      <c r="P7006" s="276">
        <f>IF(O7006&lt;($G$6-1),Lähteandmed!$E$45*1.2*1.005*(($G$6-1)-O7006),0)</f>
        <v>16.29880056</v>
      </c>
    </row>
    <row r="7007" spans="2:16">
      <c r="B7007" s="113">
        <v>7003</v>
      </c>
      <c r="C7007" s="113">
        <v>7.4</v>
      </c>
      <c r="D7007" s="276">
        <f t="shared" si="218"/>
        <v>2.5887974958655793</v>
      </c>
      <c r="L7007" s="114">
        <f>IF(C7007&lt;$G$6,Lähteandmed!$E$45*1.2*1.005*($G$6-O7007),0)</f>
        <v>18.577127519999998</v>
      </c>
      <c r="M7007" s="276" t="str">
        <f>IF(($G$4-Lähteandmed!$H$45*(Kraadpäevad!$G$4-Kraadpäevad!C7007))&gt;Lähteandmed!$I$45,($G$4-Lähteandmed!$H$45*(Kraadpäevad!$G$4-Kraadpäevad!C7007)),Lähteandmed!$I$45)</f>
        <v/>
      </c>
      <c r="N7007" s="114">
        <f>IFERROR(($G$4-M7007)/($G$4-C7007),Lähteandmed!$H$45)</f>
        <v>0</v>
      </c>
      <c r="O7007" s="276">
        <f t="shared" si="219"/>
        <v>7.4</v>
      </c>
      <c r="P7007" s="276">
        <f>IF(O7007&lt;($G$6-1),Lähteandmed!$E$45*1.2*1.005*(($G$6-1)-O7007),0)</f>
        <v>16.824568319999997</v>
      </c>
    </row>
    <row r="7008" spans="2:16">
      <c r="B7008" s="113">
        <v>7004</v>
      </c>
      <c r="C7008" s="113">
        <v>7.1</v>
      </c>
      <c r="D7008" s="276">
        <f t="shared" si="218"/>
        <v>2.88879749586558</v>
      </c>
      <c r="L7008" s="114">
        <f>IF(C7008&lt;$G$6,Lähteandmed!$E$45*1.2*1.005*($G$6-O7008),0)</f>
        <v>19.102895279999998</v>
      </c>
      <c r="M7008" s="276" t="str">
        <f>IF(($G$4-Lähteandmed!$H$45*(Kraadpäevad!$G$4-Kraadpäevad!C7008))&gt;Lähteandmed!$I$45,($G$4-Lähteandmed!$H$45*(Kraadpäevad!$G$4-Kraadpäevad!C7008)),Lähteandmed!$I$45)</f>
        <v/>
      </c>
      <c r="N7008" s="114">
        <f>IFERROR(($G$4-M7008)/($G$4-C7008),Lähteandmed!$H$45)</f>
        <v>0</v>
      </c>
      <c r="O7008" s="276">
        <f t="shared" si="219"/>
        <v>7.1</v>
      </c>
      <c r="P7008" s="276">
        <f>IF(O7008&lt;($G$6-1),Lähteandmed!$E$45*1.2*1.005*(($G$6-1)-O7008),0)</f>
        <v>17.350336079999998</v>
      </c>
    </row>
    <row r="7009" spans="2:16">
      <c r="B7009" s="113">
        <v>7005</v>
      </c>
      <c r="C7009" s="113">
        <v>6.8</v>
      </c>
      <c r="D7009" s="276">
        <f t="shared" si="218"/>
        <v>3.1887974958655798</v>
      </c>
      <c r="L7009" s="114">
        <f>IF(C7009&lt;$G$6,Lähteandmed!$E$45*1.2*1.005*($G$6-O7009),0)</f>
        <v>19.628663039999996</v>
      </c>
      <c r="M7009" s="276" t="str">
        <f>IF(($G$4-Lähteandmed!$H$45*(Kraadpäevad!$G$4-Kraadpäevad!C7009))&gt;Lähteandmed!$I$45,($G$4-Lähteandmed!$H$45*(Kraadpäevad!$G$4-Kraadpäevad!C7009)),Lähteandmed!$I$45)</f>
        <v/>
      </c>
      <c r="N7009" s="114">
        <f>IFERROR(($G$4-M7009)/($G$4-C7009),Lähteandmed!$H$45)</f>
        <v>0</v>
      </c>
      <c r="O7009" s="276">
        <f t="shared" si="219"/>
        <v>6.8</v>
      </c>
      <c r="P7009" s="276">
        <f>IF(O7009&lt;($G$6-1),Lähteandmed!$E$45*1.2*1.005*(($G$6-1)-O7009),0)</f>
        <v>17.876103839999999</v>
      </c>
    </row>
    <row r="7010" spans="2:16">
      <c r="B7010" s="113">
        <v>7006</v>
      </c>
      <c r="C7010" s="113">
        <v>7.1</v>
      </c>
      <c r="D7010" s="276">
        <f t="shared" si="218"/>
        <v>2.88879749586558</v>
      </c>
      <c r="L7010" s="114">
        <f>IF(C7010&lt;$G$6,Lähteandmed!$E$45*1.2*1.005*($G$6-O7010),0)</f>
        <v>19.102895279999998</v>
      </c>
      <c r="M7010" s="276" t="str">
        <f>IF(($G$4-Lähteandmed!$H$45*(Kraadpäevad!$G$4-Kraadpäevad!C7010))&gt;Lähteandmed!$I$45,($G$4-Lähteandmed!$H$45*(Kraadpäevad!$G$4-Kraadpäevad!C7010)),Lähteandmed!$I$45)</f>
        <v/>
      </c>
      <c r="N7010" s="114">
        <f>IFERROR(($G$4-M7010)/($G$4-C7010),Lähteandmed!$H$45)</f>
        <v>0</v>
      </c>
      <c r="O7010" s="276">
        <f t="shared" si="219"/>
        <v>7.1</v>
      </c>
      <c r="P7010" s="276">
        <f>IF(O7010&lt;($G$6-1),Lähteandmed!$E$45*1.2*1.005*(($G$6-1)-O7010),0)</f>
        <v>17.350336079999998</v>
      </c>
    </row>
    <row r="7011" spans="2:16">
      <c r="B7011" s="113">
        <v>7007</v>
      </c>
      <c r="C7011" s="113">
        <v>7.4</v>
      </c>
      <c r="D7011" s="276">
        <f t="shared" si="218"/>
        <v>2.5887974958655793</v>
      </c>
      <c r="L7011" s="114">
        <f>IF(C7011&lt;$G$6,Lähteandmed!$E$45*1.2*1.005*($G$6-O7011),0)</f>
        <v>18.577127519999998</v>
      </c>
      <c r="M7011" s="276" t="str">
        <f>IF(($G$4-Lähteandmed!$H$45*(Kraadpäevad!$G$4-Kraadpäevad!C7011))&gt;Lähteandmed!$I$45,($G$4-Lähteandmed!$H$45*(Kraadpäevad!$G$4-Kraadpäevad!C7011)),Lähteandmed!$I$45)</f>
        <v/>
      </c>
      <c r="N7011" s="114">
        <f>IFERROR(($G$4-M7011)/($G$4-C7011),Lähteandmed!$H$45)</f>
        <v>0</v>
      </c>
      <c r="O7011" s="276">
        <f t="shared" si="219"/>
        <v>7.4</v>
      </c>
      <c r="P7011" s="276">
        <f>IF(O7011&lt;($G$6-1),Lähteandmed!$E$45*1.2*1.005*(($G$6-1)-O7011),0)</f>
        <v>16.824568319999997</v>
      </c>
    </row>
    <row r="7012" spans="2:16">
      <c r="B7012" s="113">
        <v>7008</v>
      </c>
      <c r="C7012" s="113">
        <v>7.7</v>
      </c>
      <c r="D7012" s="276">
        <f t="shared" si="218"/>
        <v>2.2887974958655795</v>
      </c>
      <c r="L7012" s="114">
        <f>IF(C7012&lt;$G$6,Lähteandmed!$E$45*1.2*1.005*($G$6-O7012),0)</f>
        <v>18.05135976</v>
      </c>
      <c r="M7012" s="276" t="str">
        <f>IF(($G$4-Lähteandmed!$H$45*(Kraadpäevad!$G$4-Kraadpäevad!C7012))&gt;Lähteandmed!$I$45,($G$4-Lähteandmed!$H$45*(Kraadpäevad!$G$4-Kraadpäevad!C7012)),Lähteandmed!$I$45)</f>
        <v/>
      </c>
      <c r="N7012" s="114">
        <f>IFERROR(($G$4-M7012)/($G$4-C7012),Lähteandmed!$H$45)</f>
        <v>0</v>
      </c>
      <c r="O7012" s="276">
        <f t="shared" si="219"/>
        <v>7.7</v>
      </c>
      <c r="P7012" s="276">
        <f>IF(O7012&lt;($G$6-1),Lähteandmed!$E$45*1.2*1.005*(($G$6-1)-O7012),0)</f>
        <v>16.29880056</v>
      </c>
    </row>
    <row r="7013" spans="2:16">
      <c r="B7013" s="113">
        <v>7009</v>
      </c>
      <c r="C7013" s="113">
        <v>7.9</v>
      </c>
      <c r="D7013" s="276">
        <f t="shared" si="218"/>
        <v>2.0887974958655793</v>
      </c>
      <c r="L7013" s="114">
        <f>IF(C7013&lt;$G$6,Lähteandmed!$E$45*1.2*1.005*($G$6-O7013),0)</f>
        <v>17.700847919999998</v>
      </c>
      <c r="M7013" s="276" t="str">
        <f>IF(($G$4-Lähteandmed!$H$45*(Kraadpäevad!$G$4-Kraadpäevad!C7013))&gt;Lähteandmed!$I$45,($G$4-Lähteandmed!$H$45*(Kraadpäevad!$G$4-Kraadpäevad!C7013)),Lähteandmed!$I$45)</f>
        <v/>
      </c>
      <c r="N7013" s="114">
        <f>IFERROR(($G$4-M7013)/($G$4-C7013),Lähteandmed!$H$45)</f>
        <v>0</v>
      </c>
      <c r="O7013" s="276">
        <f t="shared" si="219"/>
        <v>7.9</v>
      </c>
      <c r="P7013" s="276">
        <f>IF(O7013&lt;($G$6-1),Lähteandmed!$E$45*1.2*1.005*(($G$6-1)-O7013),0)</f>
        <v>15.948288719999999</v>
      </c>
    </row>
    <row r="7014" spans="2:16">
      <c r="B7014" s="113">
        <v>7010</v>
      </c>
      <c r="C7014" s="113">
        <v>8.1</v>
      </c>
      <c r="D7014" s="276">
        <f t="shared" si="218"/>
        <v>1.88879749586558</v>
      </c>
      <c r="L7014" s="114">
        <f>IF(C7014&lt;$G$6,Lähteandmed!$E$45*1.2*1.005*($G$6-O7014),0)</f>
        <v>17.350336079999998</v>
      </c>
      <c r="M7014" s="276" t="str">
        <f>IF(($G$4-Lähteandmed!$H$45*(Kraadpäevad!$G$4-Kraadpäevad!C7014))&gt;Lähteandmed!$I$45,($G$4-Lähteandmed!$H$45*(Kraadpäevad!$G$4-Kraadpäevad!C7014)),Lähteandmed!$I$45)</f>
        <v/>
      </c>
      <c r="N7014" s="114">
        <f>IFERROR(($G$4-M7014)/($G$4-C7014),Lähteandmed!$H$45)</f>
        <v>0</v>
      </c>
      <c r="O7014" s="276">
        <f t="shared" si="219"/>
        <v>8.1</v>
      </c>
      <c r="P7014" s="276">
        <f>IF(O7014&lt;($G$6-1),Lähteandmed!$E$45*1.2*1.005*(($G$6-1)-O7014),0)</f>
        <v>15.59777688</v>
      </c>
    </row>
    <row r="7015" spans="2:16">
      <c r="B7015" s="113">
        <v>7011</v>
      </c>
      <c r="C7015" s="113">
        <v>8.3000000000000007</v>
      </c>
      <c r="D7015" s="276">
        <f t="shared" si="218"/>
        <v>1.6887974958655789</v>
      </c>
      <c r="L7015" s="114">
        <f>IF(C7015&lt;$G$6,Lähteandmed!$E$45*1.2*1.005*($G$6-O7015),0)</f>
        <v>16.999824239999999</v>
      </c>
      <c r="M7015" s="276" t="str">
        <f>IF(($G$4-Lähteandmed!$H$45*(Kraadpäevad!$G$4-Kraadpäevad!C7015))&gt;Lähteandmed!$I$45,($G$4-Lähteandmed!$H$45*(Kraadpäevad!$G$4-Kraadpäevad!C7015)),Lähteandmed!$I$45)</f>
        <v/>
      </c>
      <c r="N7015" s="114">
        <f>IFERROR(($G$4-M7015)/($G$4-C7015),Lähteandmed!$H$45)</f>
        <v>0</v>
      </c>
      <c r="O7015" s="276">
        <f t="shared" si="219"/>
        <v>8.3000000000000007</v>
      </c>
      <c r="P7015" s="276">
        <f>IF(O7015&lt;($G$6-1),Lähteandmed!$E$45*1.2*1.005*(($G$6-1)-O7015),0)</f>
        <v>15.247265039999998</v>
      </c>
    </row>
    <row r="7016" spans="2:16">
      <c r="B7016" s="113">
        <v>7012</v>
      </c>
      <c r="C7016" s="113">
        <v>8.1</v>
      </c>
      <c r="D7016" s="276">
        <f t="shared" si="218"/>
        <v>1.88879749586558</v>
      </c>
      <c r="L7016" s="114">
        <f>IF(C7016&lt;$G$6,Lähteandmed!$E$45*1.2*1.005*($G$6-O7016),0)</f>
        <v>17.350336079999998</v>
      </c>
      <c r="M7016" s="276" t="str">
        <f>IF(($G$4-Lähteandmed!$H$45*(Kraadpäevad!$G$4-Kraadpäevad!C7016))&gt;Lähteandmed!$I$45,($G$4-Lähteandmed!$H$45*(Kraadpäevad!$G$4-Kraadpäevad!C7016)),Lähteandmed!$I$45)</f>
        <v/>
      </c>
      <c r="N7016" s="114">
        <f>IFERROR(($G$4-M7016)/($G$4-C7016),Lähteandmed!$H$45)</f>
        <v>0</v>
      </c>
      <c r="O7016" s="276">
        <f t="shared" si="219"/>
        <v>8.1</v>
      </c>
      <c r="P7016" s="276">
        <f>IF(O7016&lt;($G$6-1),Lähteandmed!$E$45*1.2*1.005*(($G$6-1)-O7016),0)</f>
        <v>15.59777688</v>
      </c>
    </row>
    <row r="7017" spans="2:16">
      <c r="B7017" s="113">
        <v>7013</v>
      </c>
      <c r="C7017" s="113">
        <v>8</v>
      </c>
      <c r="D7017" s="276">
        <f t="shared" si="218"/>
        <v>1.9887974958655796</v>
      </c>
      <c r="L7017" s="114">
        <f>IF(C7017&lt;$G$6,Lähteandmed!$E$45*1.2*1.005*($G$6-O7017),0)</f>
        <v>17.525592</v>
      </c>
      <c r="M7017" s="276" t="str">
        <f>IF(($G$4-Lähteandmed!$H$45*(Kraadpäevad!$G$4-Kraadpäevad!C7017))&gt;Lähteandmed!$I$45,($G$4-Lähteandmed!$H$45*(Kraadpäevad!$G$4-Kraadpäevad!C7017)),Lähteandmed!$I$45)</f>
        <v/>
      </c>
      <c r="N7017" s="114">
        <f>IFERROR(($G$4-M7017)/($G$4-C7017),Lähteandmed!$H$45)</f>
        <v>0</v>
      </c>
      <c r="O7017" s="276">
        <f t="shared" si="219"/>
        <v>8</v>
      </c>
      <c r="P7017" s="276">
        <f>IF(O7017&lt;($G$6-1),Lähteandmed!$E$45*1.2*1.005*(($G$6-1)-O7017),0)</f>
        <v>15.773032799999999</v>
      </c>
    </row>
    <row r="7018" spans="2:16">
      <c r="B7018" s="113">
        <v>7014</v>
      </c>
      <c r="C7018" s="113">
        <v>7.8</v>
      </c>
      <c r="D7018" s="276">
        <f t="shared" si="218"/>
        <v>2.1887974958655798</v>
      </c>
      <c r="L7018" s="114">
        <f>IF(C7018&lt;$G$6,Lähteandmed!$E$45*1.2*1.005*($G$6-O7018),0)</f>
        <v>17.876103839999999</v>
      </c>
      <c r="M7018" s="276" t="str">
        <f>IF(($G$4-Lähteandmed!$H$45*(Kraadpäevad!$G$4-Kraadpäevad!C7018))&gt;Lähteandmed!$I$45,($G$4-Lähteandmed!$H$45*(Kraadpäevad!$G$4-Kraadpäevad!C7018)),Lähteandmed!$I$45)</f>
        <v/>
      </c>
      <c r="N7018" s="114">
        <f>IFERROR(($G$4-M7018)/($G$4-C7018),Lähteandmed!$H$45)</f>
        <v>0</v>
      </c>
      <c r="O7018" s="276">
        <f t="shared" si="219"/>
        <v>7.8</v>
      </c>
      <c r="P7018" s="276">
        <f>IF(O7018&lt;($G$6-1),Lähteandmed!$E$45*1.2*1.005*(($G$6-1)-O7018),0)</f>
        <v>16.123544639999999</v>
      </c>
    </row>
    <row r="7019" spans="2:16">
      <c r="B7019" s="113">
        <v>7015</v>
      </c>
      <c r="C7019" s="113">
        <v>6.9</v>
      </c>
      <c r="D7019" s="276">
        <f t="shared" si="218"/>
        <v>3.0887974958655793</v>
      </c>
      <c r="L7019" s="114">
        <f>IF(C7019&lt;$G$6,Lähteandmed!$E$45*1.2*1.005*($G$6-O7019),0)</f>
        <v>19.453407119999998</v>
      </c>
      <c r="M7019" s="276" t="str">
        <f>IF(($G$4-Lähteandmed!$H$45*(Kraadpäevad!$G$4-Kraadpäevad!C7019))&gt;Lähteandmed!$I$45,($G$4-Lähteandmed!$H$45*(Kraadpäevad!$G$4-Kraadpäevad!C7019)),Lähteandmed!$I$45)</f>
        <v/>
      </c>
      <c r="N7019" s="114">
        <f>IFERROR(($G$4-M7019)/($G$4-C7019),Lähteandmed!$H$45)</f>
        <v>0</v>
      </c>
      <c r="O7019" s="276">
        <f t="shared" si="219"/>
        <v>6.9</v>
      </c>
      <c r="P7019" s="276">
        <f>IF(O7019&lt;($G$6-1),Lähteandmed!$E$45*1.2*1.005*(($G$6-1)-O7019),0)</f>
        <v>17.700847919999998</v>
      </c>
    </row>
    <row r="7020" spans="2:16">
      <c r="B7020" s="113">
        <v>7016</v>
      </c>
      <c r="C7020" s="113">
        <v>5.9</v>
      </c>
      <c r="D7020" s="276">
        <f t="shared" si="218"/>
        <v>4.0887974958655793</v>
      </c>
      <c r="L7020" s="114">
        <f>IF(C7020&lt;$G$6,Lähteandmed!$E$45*1.2*1.005*($G$6-O7020),0)</f>
        <v>21.205966319999998</v>
      </c>
      <c r="M7020" s="276" t="str">
        <f>IF(($G$4-Lähteandmed!$H$45*(Kraadpäevad!$G$4-Kraadpäevad!C7020))&gt;Lähteandmed!$I$45,($G$4-Lähteandmed!$H$45*(Kraadpäevad!$G$4-Kraadpäevad!C7020)),Lähteandmed!$I$45)</f>
        <v/>
      </c>
      <c r="N7020" s="114">
        <f>IFERROR(($G$4-M7020)/($G$4-C7020),Lähteandmed!$H$45)</f>
        <v>0</v>
      </c>
      <c r="O7020" s="276">
        <f t="shared" si="219"/>
        <v>5.9</v>
      </c>
      <c r="P7020" s="276">
        <f>IF(O7020&lt;($G$6-1),Lähteandmed!$E$45*1.2*1.005*(($G$6-1)-O7020),0)</f>
        <v>19.453407119999998</v>
      </c>
    </row>
    <row r="7021" spans="2:16">
      <c r="B7021" s="113">
        <v>7017</v>
      </c>
      <c r="C7021" s="113">
        <v>5</v>
      </c>
      <c r="D7021" s="276">
        <f t="shared" si="218"/>
        <v>4.9887974958655796</v>
      </c>
      <c r="L7021" s="114">
        <f>IF(C7021&lt;$G$6,Lähteandmed!$E$45*1.2*1.005*($G$6-O7021),0)</f>
        <v>22.783269599999997</v>
      </c>
      <c r="M7021" s="276" t="str">
        <f>IF(($G$4-Lähteandmed!$H$45*(Kraadpäevad!$G$4-Kraadpäevad!C7021))&gt;Lähteandmed!$I$45,($G$4-Lähteandmed!$H$45*(Kraadpäevad!$G$4-Kraadpäevad!C7021)),Lähteandmed!$I$45)</f>
        <v/>
      </c>
      <c r="N7021" s="114">
        <f>IFERROR(($G$4-M7021)/($G$4-C7021),Lähteandmed!$H$45)</f>
        <v>0</v>
      </c>
      <c r="O7021" s="276">
        <f t="shared" si="219"/>
        <v>5</v>
      </c>
      <c r="P7021" s="276">
        <f>IF(O7021&lt;($G$6-1),Lähteandmed!$E$45*1.2*1.005*(($G$6-1)-O7021),0)</f>
        <v>21.030710399999997</v>
      </c>
    </row>
    <row r="7022" spans="2:16">
      <c r="B7022" s="113">
        <v>7018</v>
      </c>
      <c r="C7022" s="113">
        <v>4.0999999999999996</v>
      </c>
      <c r="D7022" s="276">
        <f t="shared" si="218"/>
        <v>5.88879749586558</v>
      </c>
      <c r="L7022" s="114">
        <f>IF(C7022&lt;$G$6,Lähteandmed!$E$45*1.2*1.005*($G$6-O7022),0)</f>
        <v>24.360572879999999</v>
      </c>
      <c r="M7022" s="276" t="str">
        <f>IF(($G$4-Lähteandmed!$H$45*(Kraadpäevad!$G$4-Kraadpäevad!C7022))&gt;Lähteandmed!$I$45,($G$4-Lähteandmed!$H$45*(Kraadpäevad!$G$4-Kraadpäevad!C7022)),Lähteandmed!$I$45)</f>
        <v/>
      </c>
      <c r="N7022" s="114">
        <f>IFERROR(($G$4-M7022)/($G$4-C7022),Lähteandmed!$H$45)</f>
        <v>0</v>
      </c>
      <c r="O7022" s="276">
        <f t="shared" si="219"/>
        <v>4.0999999999999996</v>
      </c>
      <c r="P7022" s="276">
        <f>IF(O7022&lt;($G$6-1),Lähteandmed!$E$45*1.2*1.005*(($G$6-1)-O7022),0)</f>
        <v>22.608013679999999</v>
      </c>
    </row>
    <row r="7023" spans="2:16">
      <c r="B7023" s="113">
        <v>7019</v>
      </c>
      <c r="C7023" s="113">
        <v>3.2</v>
      </c>
      <c r="D7023" s="276">
        <f t="shared" si="218"/>
        <v>6.7887974958655795</v>
      </c>
      <c r="L7023" s="114">
        <f>IF(C7023&lt;$G$6,Lähteandmed!$E$45*1.2*1.005*($G$6-O7023),0)</f>
        <v>25.937876159999998</v>
      </c>
      <c r="M7023" s="276" t="str">
        <f>IF(($G$4-Lähteandmed!$H$45*(Kraadpäevad!$G$4-Kraadpäevad!C7023))&gt;Lähteandmed!$I$45,($G$4-Lähteandmed!$H$45*(Kraadpäevad!$G$4-Kraadpäevad!C7023)),Lähteandmed!$I$45)</f>
        <v/>
      </c>
      <c r="N7023" s="114">
        <f>IFERROR(($G$4-M7023)/($G$4-C7023),Lähteandmed!$H$45)</f>
        <v>0</v>
      </c>
      <c r="O7023" s="276">
        <f t="shared" si="219"/>
        <v>3.2</v>
      </c>
      <c r="P7023" s="276">
        <f>IF(O7023&lt;($G$6-1),Lähteandmed!$E$45*1.2*1.005*(($G$6-1)-O7023),0)</f>
        <v>24.185316959999998</v>
      </c>
    </row>
    <row r="7024" spans="2:16">
      <c r="B7024" s="113">
        <v>7020</v>
      </c>
      <c r="C7024" s="113">
        <v>2.2999999999999998</v>
      </c>
      <c r="D7024" s="276">
        <f t="shared" si="218"/>
        <v>7.6887974958655798</v>
      </c>
      <c r="L7024" s="114">
        <f>IF(C7024&lt;$G$6,Lähteandmed!$E$45*1.2*1.005*($G$6-O7024),0)</f>
        <v>27.515179439999997</v>
      </c>
      <c r="M7024" s="276" t="str">
        <f>IF(($G$4-Lähteandmed!$H$45*(Kraadpäevad!$G$4-Kraadpäevad!C7024))&gt;Lähteandmed!$I$45,($G$4-Lähteandmed!$H$45*(Kraadpäevad!$G$4-Kraadpäevad!C7024)),Lähteandmed!$I$45)</f>
        <v/>
      </c>
      <c r="N7024" s="114">
        <f>IFERROR(($G$4-M7024)/($G$4-C7024),Lähteandmed!$H$45)</f>
        <v>0</v>
      </c>
      <c r="O7024" s="276">
        <f t="shared" si="219"/>
        <v>2.2999999999999998</v>
      </c>
      <c r="P7024" s="276">
        <f>IF(O7024&lt;($G$6-1),Lähteandmed!$E$45*1.2*1.005*(($G$6-1)-O7024),0)</f>
        <v>25.762620239999997</v>
      </c>
    </row>
    <row r="7025" spans="2:16">
      <c r="B7025" s="113">
        <v>7021</v>
      </c>
      <c r="C7025" s="113">
        <v>2.1</v>
      </c>
      <c r="D7025" s="276">
        <f t="shared" si="218"/>
        <v>7.88879749586558</v>
      </c>
      <c r="L7025" s="114">
        <f>IF(C7025&lt;$G$6,Lähteandmed!$E$45*1.2*1.005*($G$6-O7025),0)</f>
        <v>27.86569128</v>
      </c>
      <c r="M7025" s="276" t="str">
        <f>IF(($G$4-Lähteandmed!$H$45*(Kraadpäevad!$G$4-Kraadpäevad!C7025))&gt;Lähteandmed!$I$45,($G$4-Lähteandmed!$H$45*(Kraadpäevad!$G$4-Kraadpäevad!C7025)),Lähteandmed!$I$45)</f>
        <v/>
      </c>
      <c r="N7025" s="114">
        <f>IFERROR(($G$4-M7025)/($G$4-C7025),Lähteandmed!$H$45)</f>
        <v>0</v>
      </c>
      <c r="O7025" s="276">
        <f t="shared" si="219"/>
        <v>2.1</v>
      </c>
      <c r="P7025" s="276">
        <f>IF(O7025&lt;($G$6-1),Lähteandmed!$E$45*1.2*1.005*(($G$6-1)-O7025),0)</f>
        <v>26.11313208</v>
      </c>
    </row>
    <row r="7026" spans="2:16">
      <c r="B7026" s="113">
        <v>7022</v>
      </c>
      <c r="C7026" s="113">
        <v>2</v>
      </c>
      <c r="D7026" s="276">
        <f t="shared" si="218"/>
        <v>7.9887974958655796</v>
      </c>
      <c r="L7026" s="114">
        <f>IF(C7026&lt;$G$6,Lähteandmed!$E$45*1.2*1.005*($G$6-O7026),0)</f>
        <v>28.040947199999998</v>
      </c>
      <c r="M7026" s="276" t="str">
        <f>IF(($G$4-Lähteandmed!$H$45*(Kraadpäevad!$G$4-Kraadpäevad!C7026))&gt;Lähteandmed!$I$45,($G$4-Lähteandmed!$H$45*(Kraadpäevad!$G$4-Kraadpäevad!C7026)),Lähteandmed!$I$45)</f>
        <v/>
      </c>
      <c r="N7026" s="114">
        <f>IFERROR(($G$4-M7026)/($G$4-C7026),Lähteandmed!$H$45)</f>
        <v>0</v>
      </c>
      <c r="O7026" s="276">
        <f t="shared" si="219"/>
        <v>2</v>
      </c>
      <c r="P7026" s="276">
        <f>IF(O7026&lt;($G$6-1),Lähteandmed!$E$45*1.2*1.005*(($G$6-1)-O7026),0)</f>
        <v>26.288387999999998</v>
      </c>
    </row>
    <row r="7027" spans="2:16">
      <c r="B7027" s="113">
        <v>7023</v>
      </c>
      <c r="C7027" s="113">
        <v>1.8</v>
      </c>
      <c r="D7027" s="276">
        <f t="shared" si="218"/>
        <v>8.1887974958655789</v>
      </c>
      <c r="L7027" s="114">
        <f>IF(C7027&lt;$G$6,Lähteandmed!$E$45*1.2*1.005*($G$6-O7027),0)</f>
        <v>28.391459039999997</v>
      </c>
      <c r="M7027" s="276" t="str">
        <f>IF(($G$4-Lähteandmed!$H$45*(Kraadpäevad!$G$4-Kraadpäevad!C7027))&gt;Lähteandmed!$I$45,($G$4-Lähteandmed!$H$45*(Kraadpäevad!$G$4-Kraadpäevad!C7027)),Lähteandmed!$I$45)</f>
        <v/>
      </c>
      <c r="N7027" s="114">
        <f>IFERROR(($G$4-M7027)/($G$4-C7027),Lähteandmed!$H$45)</f>
        <v>0</v>
      </c>
      <c r="O7027" s="276">
        <f t="shared" si="219"/>
        <v>1.8</v>
      </c>
      <c r="P7027" s="276">
        <f>IF(O7027&lt;($G$6-1),Lähteandmed!$E$45*1.2*1.005*(($G$6-1)-O7027),0)</f>
        <v>26.638899839999997</v>
      </c>
    </row>
    <row r="7028" spans="2:16">
      <c r="B7028" s="113">
        <v>7024</v>
      </c>
      <c r="C7028" s="113">
        <v>1.4</v>
      </c>
      <c r="D7028" s="276">
        <f t="shared" si="218"/>
        <v>8.5887974958655793</v>
      </c>
      <c r="L7028" s="114">
        <f>IF(C7028&lt;$G$6,Lähteandmed!$E$45*1.2*1.005*($G$6-O7028),0)</f>
        <v>29.09248272</v>
      </c>
      <c r="M7028" s="276" t="str">
        <f>IF(($G$4-Lähteandmed!$H$45*(Kraadpäevad!$G$4-Kraadpäevad!C7028))&gt;Lähteandmed!$I$45,($G$4-Lähteandmed!$H$45*(Kraadpäevad!$G$4-Kraadpäevad!C7028)),Lähteandmed!$I$45)</f>
        <v/>
      </c>
      <c r="N7028" s="114">
        <f>IFERROR(($G$4-M7028)/($G$4-C7028),Lähteandmed!$H$45)</f>
        <v>0</v>
      </c>
      <c r="O7028" s="276">
        <f t="shared" si="219"/>
        <v>1.4</v>
      </c>
      <c r="P7028" s="276">
        <f>IF(O7028&lt;($G$6-1),Lähteandmed!$E$45*1.2*1.005*(($G$6-1)-O7028),0)</f>
        <v>27.339923519999996</v>
      </c>
    </row>
    <row r="7029" spans="2:16">
      <c r="B7029" s="113">
        <v>7025</v>
      </c>
      <c r="C7029" s="113">
        <v>1.1000000000000001</v>
      </c>
      <c r="D7029" s="276">
        <f t="shared" si="218"/>
        <v>8.88879749586558</v>
      </c>
      <c r="L7029" s="114">
        <f>IF(C7029&lt;$G$6,Lähteandmed!$E$45*1.2*1.005*($G$6-O7029),0)</f>
        <v>29.618250479999997</v>
      </c>
      <c r="M7029" s="276" t="str">
        <f>IF(($G$4-Lähteandmed!$H$45*(Kraadpäevad!$G$4-Kraadpäevad!C7029))&gt;Lähteandmed!$I$45,($G$4-Lähteandmed!$H$45*(Kraadpäevad!$G$4-Kraadpäevad!C7029)),Lähteandmed!$I$45)</f>
        <v/>
      </c>
      <c r="N7029" s="114">
        <f>IFERROR(($G$4-M7029)/($G$4-C7029),Lähteandmed!$H$45)</f>
        <v>0</v>
      </c>
      <c r="O7029" s="276">
        <f t="shared" si="219"/>
        <v>1.1000000000000001</v>
      </c>
      <c r="P7029" s="276">
        <f>IF(O7029&lt;($G$6-1),Lähteandmed!$E$45*1.2*1.005*(($G$6-1)-O7029),0)</f>
        <v>27.86569128</v>
      </c>
    </row>
    <row r="7030" spans="2:16">
      <c r="B7030" s="113">
        <v>7026</v>
      </c>
      <c r="C7030" s="113">
        <v>0.7</v>
      </c>
      <c r="D7030" s="276">
        <f t="shared" si="218"/>
        <v>9.2887974958655803</v>
      </c>
      <c r="L7030" s="114">
        <f>IF(C7030&lt;$G$6,Lähteandmed!$E$45*1.2*1.005*($G$6-O7030),0)</f>
        <v>30.319274159999999</v>
      </c>
      <c r="M7030" s="276" t="str">
        <f>IF(($G$4-Lähteandmed!$H$45*(Kraadpäevad!$G$4-Kraadpäevad!C7030))&gt;Lähteandmed!$I$45,($G$4-Lähteandmed!$H$45*(Kraadpäevad!$G$4-Kraadpäevad!C7030)),Lähteandmed!$I$45)</f>
        <v/>
      </c>
      <c r="N7030" s="114">
        <f>IFERROR(($G$4-M7030)/($G$4-C7030),Lähteandmed!$H$45)</f>
        <v>0</v>
      </c>
      <c r="O7030" s="276">
        <f t="shared" si="219"/>
        <v>0.7</v>
      </c>
      <c r="P7030" s="276">
        <f>IF(O7030&lt;($G$6-1),Lähteandmed!$E$45*1.2*1.005*(($G$6-1)-O7030),0)</f>
        <v>28.566714959999999</v>
      </c>
    </row>
    <row r="7031" spans="2:16">
      <c r="B7031" s="113">
        <v>7027</v>
      </c>
      <c r="C7031" s="113">
        <v>0.4</v>
      </c>
      <c r="D7031" s="276">
        <f t="shared" si="218"/>
        <v>9.5887974958655793</v>
      </c>
      <c r="L7031" s="114">
        <f>IF(C7031&lt;$G$6,Lähteandmed!$E$45*1.2*1.005*($G$6-O7031),0)</f>
        <v>30.84504192</v>
      </c>
      <c r="M7031" s="276" t="str">
        <f>IF(($G$4-Lähteandmed!$H$45*(Kraadpäevad!$G$4-Kraadpäevad!C7031))&gt;Lähteandmed!$I$45,($G$4-Lähteandmed!$H$45*(Kraadpäevad!$G$4-Kraadpäevad!C7031)),Lähteandmed!$I$45)</f>
        <v/>
      </c>
      <c r="N7031" s="114">
        <f>IFERROR(($G$4-M7031)/($G$4-C7031),Lähteandmed!$H$45)</f>
        <v>0</v>
      </c>
      <c r="O7031" s="276">
        <f t="shared" si="219"/>
        <v>0.4</v>
      </c>
      <c r="P7031" s="276">
        <f>IF(O7031&lt;($G$6-1),Lähteandmed!$E$45*1.2*1.005*(($G$6-1)-O7031),0)</f>
        <v>29.09248272</v>
      </c>
    </row>
    <row r="7032" spans="2:16">
      <c r="B7032" s="113">
        <v>7028</v>
      </c>
      <c r="C7032" s="113">
        <v>0.2</v>
      </c>
      <c r="D7032" s="276">
        <f t="shared" si="218"/>
        <v>9.7887974958655803</v>
      </c>
      <c r="L7032" s="114">
        <f>IF(C7032&lt;$G$6,Lähteandmed!$E$45*1.2*1.005*($G$6-O7032),0)</f>
        <v>31.195553759999999</v>
      </c>
      <c r="M7032" s="276" t="str">
        <f>IF(($G$4-Lähteandmed!$H$45*(Kraadpäevad!$G$4-Kraadpäevad!C7032))&gt;Lähteandmed!$I$45,($G$4-Lähteandmed!$H$45*(Kraadpäevad!$G$4-Kraadpäevad!C7032)),Lähteandmed!$I$45)</f>
        <v/>
      </c>
      <c r="N7032" s="114">
        <f>IFERROR(($G$4-M7032)/($G$4-C7032),Lähteandmed!$H$45)</f>
        <v>0</v>
      </c>
      <c r="O7032" s="276">
        <f t="shared" si="219"/>
        <v>0.2</v>
      </c>
      <c r="P7032" s="276">
        <f>IF(O7032&lt;($G$6-1),Lähteandmed!$E$45*1.2*1.005*(($G$6-1)-O7032),0)</f>
        <v>29.442994559999999</v>
      </c>
    </row>
    <row r="7033" spans="2:16">
      <c r="B7033" s="113">
        <v>7029</v>
      </c>
      <c r="C7033" s="113">
        <v>-0.1</v>
      </c>
      <c r="D7033" s="276">
        <f t="shared" si="218"/>
        <v>10.088797495865579</v>
      </c>
      <c r="L7033" s="114">
        <f>IF(C7033&lt;$G$6,Lähteandmed!$E$45*1.2*1.005*($G$6-O7033),0)</f>
        <v>31.72132152</v>
      </c>
      <c r="M7033" s="276" t="str">
        <f>IF(($G$4-Lähteandmed!$H$45*(Kraadpäevad!$G$4-Kraadpäevad!C7033))&gt;Lähteandmed!$I$45,($G$4-Lähteandmed!$H$45*(Kraadpäevad!$G$4-Kraadpäevad!C7033)),Lähteandmed!$I$45)</f>
        <v/>
      </c>
      <c r="N7033" s="114">
        <f>IFERROR(($G$4-M7033)/($G$4-C7033),Lähteandmed!$H$45)</f>
        <v>0</v>
      </c>
      <c r="O7033" s="276">
        <f t="shared" si="219"/>
        <v>-0.1</v>
      </c>
      <c r="P7033" s="276">
        <f>IF(O7033&lt;($G$6-1),Lähteandmed!$E$45*1.2*1.005*(($G$6-1)-O7033),0)</f>
        <v>29.96876232</v>
      </c>
    </row>
    <row r="7034" spans="2:16">
      <c r="B7034" s="113">
        <v>7030</v>
      </c>
      <c r="C7034" s="113">
        <v>-0.1</v>
      </c>
      <c r="D7034" s="276">
        <f t="shared" si="218"/>
        <v>10.088797495865579</v>
      </c>
      <c r="L7034" s="114">
        <f>IF(C7034&lt;$G$6,Lähteandmed!$E$45*1.2*1.005*($G$6-O7034),0)</f>
        <v>31.72132152</v>
      </c>
      <c r="M7034" s="276" t="str">
        <f>IF(($G$4-Lähteandmed!$H$45*(Kraadpäevad!$G$4-Kraadpäevad!C7034))&gt;Lähteandmed!$I$45,($G$4-Lähteandmed!$H$45*(Kraadpäevad!$G$4-Kraadpäevad!C7034)),Lähteandmed!$I$45)</f>
        <v/>
      </c>
      <c r="N7034" s="114">
        <f>IFERROR(($G$4-M7034)/($G$4-C7034),Lähteandmed!$H$45)</f>
        <v>0</v>
      </c>
      <c r="O7034" s="276">
        <f t="shared" si="219"/>
        <v>-0.1</v>
      </c>
      <c r="P7034" s="276">
        <f>IF(O7034&lt;($G$6-1),Lähteandmed!$E$45*1.2*1.005*(($G$6-1)-O7034),0)</f>
        <v>29.96876232</v>
      </c>
    </row>
    <row r="7035" spans="2:16">
      <c r="B7035" s="113">
        <v>7031</v>
      </c>
      <c r="C7035" s="113">
        <v>-0.2</v>
      </c>
      <c r="D7035" s="276">
        <f t="shared" si="218"/>
        <v>10.188797495865579</v>
      </c>
      <c r="L7035" s="114">
        <f>IF(C7035&lt;$G$6,Lähteandmed!$E$45*1.2*1.005*($G$6-O7035),0)</f>
        <v>31.896577439999998</v>
      </c>
      <c r="M7035" s="276" t="str">
        <f>IF(($G$4-Lähteandmed!$H$45*(Kraadpäevad!$G$4-Kraadpäevad!C7035))&gt;Lähteandmed!$I$45,($G$4-Lähteandmed!$H$45*(Kraadpäevad!$G$4-Kraadpäevad!C7035)),Lähteandmed!$I$45)</f>
        <v/>
      </c>
      <c r="N7035" s="114">
        <f>IFERROR(($G$4-M7035)/($G$4-C7035),Lähteandmed!$H$45)</f>
        <v>0</v>
      </c>
      <c r="O7035" s="276">
        <f t="shared" si="219"/>
        <v>-0.2</v>
      </c>
      <c r="P7035" s="276">
        <f>IF(O7035&lt;($G$6-1),Lähteandmed!$E$45*1.2*1.005*(($G$6-1)-O7035),0)</f>
        <v>30.144018239999998</v>
      </c>
    </row>
    <row r="7036" spans="2:16">
      <c r="B7036" s="113">
        <v>7032</v>
      </c>
      <c r="C7036" s="113">
        <v>-0.2</v>
      </c>
      <c r="D7036" s="276">
        <f t="shared" si="218"/>
        <v>10.188797495865579</v>
      </c>
      <c r="L7036" s="114">
        <f>IF(C7036&lt;$G$6,Lähteandmed!$E$45*1.2*1.005*($G$6-O7036),0)</f>
        <v>31.896577439999998</v>
      </c>
      <c r="M7036" s="276" t="str">
        <f>IF(($G$4-Lähteandmed!$H$45*(Kraadpäevad!$G$4-Kraadpäevad!C7036))&gt;Lähteandmed!$I$45,($G$4-Lähteandmed!$H$45*(Kraadpäevad!$G$4-Kraadpäevad!C7036)),Lähteandmed!$I$45)</f>
        <v/>
      </c>
      <c r="N7036" s="114">
        <f>IFERROR(($G$4-M7036)/($G$4-C7036),Lähteandmed!$H$45)</f>
        <v>0</v>
      </c>
      <c r="O7036" s="276">
        <f t="shared" si="219"/>
        <v>-0.2</v>
      </c>
      <c r="P7036" s="276">
        <f>IF(O7036&lt;($G$6-1),Lähteandmed!$E$45*1.2*1.005*(($G$6-1)-O7036),0)</f>
        <v>30.144018239999998</v>
      </c>
    </row>
    <row r="7037" spans="2:16">
      <c r="B7037" s="113">
        <v>7033</v>
      </c>
      <c r="C7037" s="113">
        <v>-0.2</v>
      </c>
      <c r="D7037" s="276">
        <f t="shared" si="218"/>
        <v>10.188797495865579</v>
      </c>
      <c r="L7037" s="114">
        <f>IF(C7037&lt;$G$6,Lähteandmed!$E$45*1.2*1.005*($G$6-O7037),0)</f>
        <v>31.896577439999998</v>
      </c>
      <c r="M7037" s="276" t="str">
        <f>IF(($G$4-Lähteandmed!$H$45*(Kraadpäevad!$G$4-Kraadpäevad!C7037))&gt;Lähteandmed!$I$45,($G$4-Lähteandmed!$H$45*(Kraadpäevad!$G$4-Kraadpäevad!C7037)),Lähteandmed!$I$45)</f>
        <v/>
      </c>
      <c r="N7037" s="114">
        <f>IFERROR(($G$4-M7037)/($G$4-C7037),Lähteandmed!$H$45)</f>
        <v>0</v>
      </c>
      <c r="O7037" s="276">
        <f t="shared" si="219"/>
        <v>-0.2</v>
      </c>
      <c r="P7037" s="276">
        <f>IF(O7037&lt;($G$6-1),Lähteandmed!$E$45*1.2*1.005*(($G$6-1)-O7037),0)</f>
        <v>30.144018239999998</v>
      </c>
    </row>
    <row r="7038" spans="2:16">
      <c r="B7038" s="113">
        <v>7034</v>
      </c>
      <c r="C7038" s="113">
        <v>-0.2</v>
      </c>
      <c r="D7038" s="276">
        <f t="shared" si="218"/>
        <v>10.188797495865579</v>
      </c>
      <c r="L7038" s="114">
        <f>IF(C7038&lt;$G$6,Lähteandmed!$E$45*1.2*1.005*($G$6-O7038),0)</f>
        <v>31.896577439999998</v>
      </c>
      <c r="M7038" s="276" t="str">
        <f>IF(($G$4-Lähteandmed!$H$45*(Kraadpäevad!$G$4-Kraadpäevad!C7038))&gt;Lähteandmed!$I$45,($G$4-Lähteandmed!$H$45*(Kraadpäevad!$G$4-Kraadpäevad!C7038)),Lähteandmed!$I$45)</f>
        <v/>
      </c>
      <c r="N7038" s="114">
        <f>IFERROR(($G$4-M7038)/($G$4-C7038),Lähteandmed!$H$45)</f>
        <v>0</v>
      </c>
      <c r="O7038" s="276">
        <f t="shared" si="219"/>
        <v>-0.2</v>
      </c>
      <c r="P7038" s="276">
        <f>IF(O7038&lt;($G$6-1),Lähteandmed!$E$45*1.2*1.005*(($G$6-1)-O7038),0)</f>
        <v>30.144018239999998</v>
      </c>
    </row>
    <row r="7039" spans="2:16">
      <c r="B7039" s="113">
        <v>7035</v>
      </c>
      <c r="C7039" s="113">
        <v>-0.2</v>
      </c>
      <c r="D7039" s="276">
        <f t="shared" si="218"/>
        <v>10.188797495865579</v>
      </c>
      <c r="L7039" s="114">
        <f>IF(C7039&lt;$G$6,Lähteandmed!$E$45*1.2*1.005*($G$6-O7039),0)</f>
        <v>31.896577439999998</v>
      </c>
      <c r="M7039" s="276" t="str">
        <f>IF(($G$4-Lähteandmed!$H$45*(Kraadpäevad!$G$4-Kraadpäevad!C7039))&gt;Lähteandmed!$I$45,($G$4-Lähteandmed!$H$45*(Kraadpäevad!$G$4-Kraadpäevad!C7039)),Lähteandmed!$I$45)</f>
        <v/>
      </c>
      <c r="N7039" s="114">
        <f>IFERROR(($G$4-M7039)/($G$4-C7039),Lähteandmed!$H$45)</f>
        <v>0</v>
      </c>
      <c r="O7039" s="276">
        <f t="shared" si="219"/>
        <v>-0.2</v>
      </c>
      <c r="P7039" s="276">
        <f>IF(O7039&lt;($G$6-1),Lähteandmed!$E$45*1.2*1.005*(($G$6-1)-O7039),0)</f>
        <v>30.144018239999998</v>
      </c>
    </row>
    <row r="7040" spans="2:16">
      <c r="B7040" s="113">
        <v>7036</v>
      </c>
      <c r="C7040" s="113">
        <v>0.1</v>
      </c>
      <c r="D7040" s="276">
        <f t="shared" si="218"/>
        <v>9.88879749586558</v>
      </c>
      <c r="L7040" s="114">
        <f>IF(C7040&lt;$G$6,Lähteandmed!$E$45*1.2*1.005*($G$6-O7040),0)</f>
        <v>31.370809679999994</v>
      </c>
      <c r="M7040" s="276" t="str">
        <f>IF(($G$4-Lähteandmed!$H$45*(Kraadpäevad!$G$4-Kraadpäevad!C7040))&gt;Lähteandmed!$I$45,($G$4-Lähteandmed!$H$45*(Kraadpäevad!$G$4-Kraadpäevad!C7040)),Lähteandmed!$I$45)</f>
        <v/>
      </c>
      <c r="N7040" s="114">
        <f>IFERROR(($G$4-M7040)/($G$4-C7040),Lähteandmed!$H$45)</f>
        <v>0</v>
      </c>
      <c r="O7040" s="276">
        <f t="shared" si="219"/>
        <v>0.1</v>
      </c>
      <c r="P7040" s="276">
        <f>IF(O7040&lt;($G$6-1),Lähteandmed!$E$45*1.2*1.005*(($G$6-1)-O7040),0)</f>
        <v>29.618250479999997</v>
      </c>
    </row>
    <row r="7041" spans="2:16">
      <c r="B7041" s="113">
        <v>7037</v>
      </c>
      <c r="C7041" s="113">
        <v>0.5</v>
      </c>
      <c r="D7041" s="276">
        <f t="shared" si="218"/>
        <v>9.4887974958655796</v>
      </c>
      <c r="L7041" s="114">
        <f>IF(C7041&lt;$G$6,Lähteandmed!$E$45*1.2*1.005*($G$6-O7041),0)</f>
        <v>30.669785999999998</v>
      </c>
      <c r="M7041" s="276" t="str">
        <f>IF(($G$4-Lähteandmed!$H$45*(Kraadpäevad!$G$4-Kraadpäevad!C7041))&gt;Lähteandmed!$I$45,($G$4-Lähteandmed!$H$45*(Kraadpäevad!$G$4-Kraadpäevad!C7041)),Lähteandmed!$I$45)</f>
        <v/>
      </c>
      <c r="N7041" s="114">
        <f>IFERROR(($G$4-M7041)/($G$4-C7041),Lähteandmed!$H$45)</f>
        <v>0</v>
      </c>
      <c r="O7041" s="276">
        <f t="shared" si="219"/>
        <v>0.5</v>
      </c>
      <c r="P7041" s="276">
        <f>IF(O7041&lt;($G$6-1),Lähteandmed!$E$45*1.2*1.005*(($G$6-1)-O7041),0)</f>
        <v>28.917226799999998</v>
      </c>
    </row>
    <row r="7042" spans="2:16">
      <c r="B7042" s="113">
        <v>7038</v>
      </c>
      <c r="C7042" s="113">
        <v>0.8</v>
      </c>
      <c r="D7042" s="276">
        <f t="shared" si="218"/>
        <v>9.1887974958655789</v>
      </c>
      <c r="L7042" s="114">
        <f>IF(C7042&lt;$G$6,Lähteandmed!$E$45*1.2*1.005*($G$6-O7042),0)</f>
        <v>30.144018239999998</v>
      </c>
      <c r="M7042" s="276" t="str">
        <f>IF(($G$4-Lähteandmed!$H$45*(Kraadpäevad!$G$4-Kraadpäevad!C7042))&gt;Lähteandmed!$I$45,($G$4-Lähteandmed!$H$45*(Kraadpäevad!$G$4-Kraadpäevad!C7042)),Lähteandmed!$I$45)</f>
        <v/>
      </c>
      <c r="N7042" s="114">
        <f>IFERROR(($G$4-M7042)/($G$4-C7042),Lähteandmed!$H$45)</f>
        <v>0</v>
      </c>
      <c r="O7042" s="276">
        <f t="shared" si="219"/>
        <v>0.8</v>
      </c>
      <c r="P7042" s="276">
        <f>IF(O7042&lt;($G$6-1),Lähteandmed!$E$45*1.2*1.005*(($G$6-1)-O7042),0)</f>
        <v>28.391459039999997</v>
      </c>
    </row>
    <row r="7043" spans="2:16">
      <c r="B7043" s="113">
        <v>7039</v>
      </c>
      <c r="C7043" s="113">
        <v>0.9</v>
      </c>
      <c r="D7043" s="276">
        <f t="shared" si="218"/>
        <v>9.0887974958655793</v>
      </c>
      <c r="L7043" s="114">
        <f>IF(C7043&lt;$G$6,Lähteandmed!$E$45*1.2*1.005*($G$6-O7043),0)</f>
        <v>29.96876232</v>
      </c>
      <c r="M7043" s="276" t="str">
        <f>IF(($G$4-Lähteandmed!$H$45*(Kraadpäevad!$G$4-Kraadpäevad!C7043))&gt;Lähteandmed!$I$45,($G$4-Lähteandmed!$H$45*(Kraadpäevad!$G$4-Kraadpäevad!C7043)),Lähteandmed!$I$45)</f>
        <v/>
      </c>
      <c r="N7043" s="114">
        <f>IFERROR(($G$4-M7043)/($G$4-C7043),Lähteandmed!$H$45)</f>
        <v>0</v>
      </c>
      <c r="O7043" s="276">
        <f t="shared" si="219"/>
        <v>0.9</v>
      </c>
      <c r="P7043" s="276">
        <f>IF(O7043&lt;($G$6-1),Lähteandmed!$E$45*1.2*1.005*(($G$6-1)-O7043),0)</f>
        <v>28.216203119999999</v>
      </c>
    </row>
    <row r="7044" spans="2:16">
      <c r="B7044" s="113">
        <v>7040</v>
      </c>
      <c r="C7044" s="113">
        <v>0.9</v>
      </c>
      <c r="D7044" s="276">
        <f t="shared" ref="D7044:D7107" si="220">IFERROR(IF($G$5-C7044&gt;0,$G$5-C7044,"0"),0)</f>
        <v>9.0887974958655793</v>
      </c>
      <c r="L7044" s="114">
        <f>IF(C7044&lt;$G$6,Lähteandmed!$E$45*1.2*1.005*($G$6-O7044),0)</f>
        <v>29.96876232</v>
      </c>
      <c r="M7044" s="276" t="str">
        <f>IF(($G$4-Lähteandmed!$H$45*(Kraadpäevad!$G$4-Kraadpäevad!C7044))&gt;Lähteandmed!$I$45,($G$4-Lähteandmed!$H$45*(Kraadpäevad!$G$4-Kraadpäevad!C7044)),Lähteandmed!$I$45)</f>
        <v/>
      </c>
      <c r="N7044" s="114">
        <f>IFERROR(($G$4-M7044)/($G$4-C7044),Lähteandmed!$H$45)</f>
        <v>0</v>
      </c>
      <c r="O7044" s="276">
        <f t="shared" ref="O7044:O7107" si="221">N7044*($G$4-C7044)+C7044</f>
        <v>0.9</v>
      </c>
      <c r="P7044" s="276">
        <f>IF(O7044&lt;($G$6-1),Lähteandmed!$E$45*1.2*1.005*(($G$6-1)-O7044),0)</f>
        <v>28.216203119999999</v>
      </c>
    </row>
    <row r="7045" spans="2:16">
      <c r="B7045" s="113">
        <v>7041</v>
      </c>
      <c r="C7045" s="113">
        <v>1</v>
      </c>
      <c r="D7045" s="276">
        <f t="shared" si="220"/>
        <v>8.9887974958655796</v>
      </c>
      <c r="L7045" s="114">
        <f>IF(C7045&lt;$G$6,Lähteandmed!$E$45*1.2*1.005*($G$6-O7045),0)</f>
        <v>29.793506399999998</v>
      </c>
      <c r="M7045" s="276" t="str">
        <f>IF(($G$4-Lähteandmed!$H$45*(Kraadpäevad!$G$4-Kraadpäevad!C7045))&gt;Lähteandmed!$I$45,($G$4-Lähteandmed!$H$45*(Kraadpäevad!$G$4-Kraadpäevad!C7045)),Lähteandmed!$I$45)</f>
        <v/>
      </c>
      <c r="N7045" s="114">
        <f>IFERROR(($G$4-M7045)/($G$4-C7045),Lähteandmed!$H$45)</f>
        <v>0</v>
      </c>
      <c r="O7045" s="276">
        <f t="shared" si="221"/>
        <v>1</v>
      </c>
      <c r="P7045" s="276">
        <f>IF(O7045&lt;($G$6-1),Lähteandmed!$E$45*1.2*1.005*(($G$6-1)-O7045),0)</f>
        <v>28.040947199999998</v>
      </c>
    </row>
    <row r="7046" spans="2:16">
      <c r="B7046" s="113">
        <v>7042</v>
      </c>
      <c r="C7046" s="113">
        <v>0.9</v>
      </c>
      <c r="D7046" s="276">
        <f t="shared" si="220"/>
        <v>9.0887974958655793</v>
      </c>
      <c r="L7046" s="114">
        <f>IF(C7046&lt;$G$6,Lähteandmed!$E$45*1.2*1.005*($G$6-O7046),0)</f>
        <v>29.96876232</v>
      </c>
      <c r="M7046" s="276" t="str">
        <f>IF(($G$4-Lähteandmed!$H$45*(Kraadpäevad!$G$4-Kraadpäevad!C7046))&gt;Lähteandmed!$I$45,($G$4-Lähteandmed!$H$45*(Kraadpäevad!$G$4-Kraadpäevad!C7046)),Lähteandmed!$I$45)</f>
        <v/>
      </c>
      <c r="N7046" s="114">
        <f>IFERROR(($G$4-M7046)/($G$4-C7046),Lähteandmed!$H$45)</f>
        <v>0</v>
      </c>
      <c r="O7046" s="276">
        <f t="shared" si="221"/>
        <v>0.9</v>
      </c>
      <c r="P7046" s="276">
        <f>IF(O7046&lt;($G$6-1),Lähteandmed!$E$45*1.2*1.005*(($G$6-1)-O7046),0)</f>
        <v>28.216203119999999</v>
      </c>
    </row>
    <row r="7047" spans="2:16">
      <c r="B7047" s="113">
        <v>7043</v>
      </c>
      <c r="C7047" s="113">
        <v>0.9</v>
      </c>
      <c r="D7047" s="276">
        <f t="shared" si="220"/>
        <v>9.0887974958655793</v>
      </c>
      <c r="L7047" s="114">
        <f>IF(C7047&lt;$G$6,Lähteandmed!$E$45*1.2*1.005*($G$6-O7047),0)</f>
        <v>29.96876232</v>
      </c>
      <c r="M7047" s="276" t="str">
        <f>IF(($G$4-Lähteandmed!$H$45*(Kraadpäevad!$G$4-Kraadpäevad!C7047))&gt;Lähteandmed!$I$45,($G$4-Lähteandmed!$H$45*(Kraadpäevad!$G$4-Kraadpäevad!C7047)),Lähteandmed!$I$45)</f>
        <v/>
      </c>
      <c r="N7047" s="114">
        <f>IFERROR(($G$4-M7047)/($G$4-C7047),Lähteandmed!$H$45)</f>
        <v>0</v>
      </c>
      <c r="O7047" s="276">
        <f t="shared" si="221"/>
        <v>0.9</v>
      </c>
      <c r="P7047" s="276">
        <f>IF(O7047&lt;($G$6-1),Lähteandmed!$E$45*1.2*1.005*(($G$6-1)-O7047),0)</f>
        <v>28.216203119999999</v>
      </c>
    </row>
    <row r="7048" spans="2:16">
      <c r="B7048" s="113">
        <v>7044</v>
      </c>
      <c r="C7048" s="113">
        <v>0.8</v>
      </c>
      <c r="D7048" s="276">
        <f t="shared" si="220"/>
        <v>9.1887974958655789</v>
      </c>
      <c r="L7048" s="114">
        <f>IF(C7048&lt;$G$6,Lähteandmed!$E$45*1.2*1.005*($G$6-O7048),0)</f>
        <v>30.144018239999998</v>
      </c>
      <c r="M7048" s="276" t="str">
        <f>IF(($G$4-Lähteandmed!$H$45*(Kraadpäevad!$G$4-Kraadpäevad!C7048))&gt;Lähteandmed!$I$45,($G$4-Lähteandmed!$H$45*(Kraadpäevad!$G$4-Kraadpäevad!C7048)),Lähteandmed!$I$45)</f>
        <v/>
      </c>
      <c r="N7048" s="114">
        <f>IFERROR(($G$4-M7048)/($G$4-C7048),Lähteandmed!$H$45)</f>
        <v>0</v>
      </c>
      <c r="O7048" s="276">
        <f t="shared" si="221"/>
        <v>0.8</v>
      </c>
      <c r="P7048" s="276">
        <f>IF(O7048&lt;($G$6-1),Lähteandmed!$E$45*1.2*1.005*(($G$6-1)-O7048),0)</f>
        <v>28.391459039999997</v>
      </c>
    </row>
    <row r="7049" spans="2:16">
      <c r="B7049" s="113">
        <v>7045</v>
      </c>
      <c r="C7049" s="113">
        <v>0.9</v>
      </c>
      <c r="D7049" s="276">
        <f t="shared" si="220"/>
        <v>9.0887974958655793</v>
      </c>
      <c r="L7049" s="114">
        <f>IF(C7049&lt;$G$6,Lähteandmed!$E$45*1.2*1.005*($G$6-O7049),0)</f>
        <v>29.96876232</v>
      </c>
      <c r="M7049" s="276" t="str">
        <f>IF(($G$4-Lähteandmed!$H$45*(Kraadpäevad!$G$4-Kraadpäevad!C7049))&gt;Lähteandmed!$I$45,($G$4-Lähteandmed!$H$45*(Kraadpäevad!$G$4-Kraadpäevad!C7049)),Lähteandmed!$I$45)</f>
        <v/>
      </c>
      <c r="N7049" s="114">
        <f>IFERROR(($G$4-M7049)/($G$4-C7049),Lähteandmed!$H$45)</f>
        <v>0</v>
      </c>
      <c r="O7049" s="276">
        <f t="shared" si="221"/>
        <v>0.9</v>
      </c>
      <c r="P7049" s="276">
        <f>IF(O7049&lt;($G$6-1),Lähteandmed!$E$45*1.2*1.005*(($G$6-1)-O7049),0)</f>
        <v>28.216203119999999</v>
      </c>
    </row>
    <row r="7050" spans="2:16">
      <c r="B7050" s="113">
        <v>7046</v>
      </c>
      <c r="C7050" s="113">
        <v>1</v>
      </c>
      <c r="D7050" s="276">
        <f t="shared" si="220"/>
        <v>8.9887974958655796</v>
      </c>
      <c r="L7050" s="114">
        <f>IF(C7050&lt;$G$6,Lähteandmed!$E$45*1.2*1.005*($G$6-O7050),0)</f>
        <v>29.793506399999998</v>
      </c>
      <c r="M7050" s="276" t="str">
        <f>IF(($G$4-Lähteandmed!$H$45*(Kraadpäevad!$G$4-Kraadpäevad!C7050))&gt;Lähteandmed!$I$45,($G$4-Lähteandmed!$H$45*(Kraadpäevad!$G$4-Kraadpäevad!C7050)),Lähteandmed!$I$45)</f>
        <v/>
      </c>
      <c r="N7050" s="114">
        <f>IFERROR(($G$4-M7050)/($G$4-C7050),Lähteandmed!$H$45)</f>
        <v>0</v>
      </c>
      <c r="O7050" s="276">
        <f t="shared" si="221"/>
        <v>1</v>
      </c>
      <c r="P7050" s="276">
        <f>IF(O7050&lt;($G$6-1),Lähteandmed!$E$45*1.2*1.005*(($G$6-1)-O7050),0)</f>
        <v>28.040947199999998</v>
      </c>
    </row>
    <row r="7051" spans="2:16">
      <c r="B7051" s="113">
        <v>7047</v>
      </c>
      <c r="C7051" s="113">
        <v>1.1000000000000001</v>
      </c>
      <c r="D7051" s="276">
        <f t="shared" si="220"/>
        <v>8.88879749586558</v>
      </c>
      <c r="L7051" s="114">
        <f>IF(C7051&lt;$G$6,Lähteandmed!$E$45*1.2*1.005*($G$6-O7051),0)</f>
        <v>29.618250479999997</v>
      </c>
      <c r="M7051" s="276" t="str">
        <f>IF(($G$4-Lähteandmed!$H$45*(Kraadpäevad!$G$4-Kraadpäevad!C7051))&gt;Lähteandmed!$I$45,($G$4-Lähteandmed!$H$45*(Kraadpäevad!$G$4-Kraadpäevad!C7051)),Lähteandmed!$I$45)</f>
        <v/>
      </c>
      <c r="N7051" s="114">
        <f>IFERROR(($G$4-M7051)/($G$4-C7051),Lähteandmed!$H$45)</f>
        <v>0</v>
      </c>
      <c r="O7051" s="276">
        <f t="shared" si="221"/>
        <v>1.1000000000000001</v>
      </c>
      <c r="P7051" s="276">
        <f>IF(O7051&lt;($G$6-1),Lähteandmed!$E$45*1.2*1.005*(($G$6-1)-O7051),0)</f>
        <v>27.86569128</v>
      </c>
    </row>
    <row r="7052" spans="2:16">
      <c r="B7052" s="113">
        <v>7048</v>
      </c>
      <c r="C7052" s="113">
        <v>1</v>
      </c>
      <c r="D7052" s="276">
        <f t="shared" si="220"/>
        <v>8.9887974958655796</v>
      </c>
      <c r="L7052" s="114">
        <f>IF(C7052&lt;$G$6,Lähteandmed!$E$45*1.2*1.005*($G$6-O7052),0)</f>
        <v>29.793506399999998</v>
      </c>
      <c r="M7052" s="276" t="str">
        <f>IF(($G$4-Lähteandmed!$H$45*(Kraadpäevad!$G$4-Kraadpäevad!C7052))&gt;Lähteandmed!$I$45,($G$4-Lähteandmed!$H$45*(Kraadpäevad!$G$4-Kraadpäevad!C7052)),Lähteandmed!$I$45)</f>
        <v/>
      </c>
      <c r="N7052" s="114">
        <f>IFERROR(($G$4-M7052)/($G$4-C7052),Lähteandmed!$H$45)</f>
        <v>0</v>
      </c>
      <c r="O7052" s="276">
        <f t="shared" si="221"/>
        <v>1</v>
      </c>
      <c r="P7052" s="276">
        <f>IF(O7052&lt;($G$6-1),Lähteandmed!$E$45*1.2*1.005*(($G$6-1)-O7052),0)</f>
        <v>28.040947199999998</v>
      </c>
    </row>
    <row r="7053" spans="2:16">
      <c r="B7053" s="113">
        <v>7049</v>
      </c>
      <c r="C7053" s="113">
        <v>0.8</v>
      </c>
      <c r="D7053" s="276">
        <f t="shared" si="220"/>
        <v>9.1887974958655789</v>
      </c>
      <c r="L7053" s="114">
        <f>IF(C7053&lt;$G$6,Lähteandmed!$E$45*1.2*1.005*($G$6-O7053),0)</f>
        <v>30.144018239999998</v>
      </c>
      <c r="M7053" s="276" t="str">
        <f>IF(($G$4-Lähteandmed!$H$45*(Kraadpäevad!$G$4-Kraadpäevad!C7053))&gt;Lähteandmed!$I$45,($G$4-Lähteandmed!$H$45*(Kraadpäevad!$G$4-Kraadpäevad!C7053)),Lähteandmed!$I$45)</f>
        <v/>
      </c>
      <c r="N7053" s="114">
        <f>IFERROR(($G$4-M7053)/($G$4-C7053),Lähteandmed!$H$45)</f>
        <v>0</v>
      </c>
      <c r="O7053" s="276">
        <f t="shared" si="221"/>
        <v>0.8</v>
      </c>
      <c r="P7053" s="276">
        <f>IF(O7053&lt;($G$6-1),Lähteandmed!$E$45*1.2*1.005*(($G$6-1)-O7053),0)</f>
        <v>28.391459039999997</v>
      </c>
    </row>
    <row r="7054" spans="2:16">
      <c r="B7054" s="113">
        <v>7050</v>
      </c>
      <c r="C7054" s="113">
        <v>0.7</v>
      </c>
      <c r="D7054" s="276">
        <f t="shared" si="220"/>
        <v>9.2887974958655803</v>
      </c>
      <c r="L7054" s="114">
        <f>IF(C7054&lt;$G$6,Lähteandmed!$E$45*1.2*1.005*($G$6-O7054),0)</f>
        <v>30.319274159999999</v>
      </c>
      <c r="M7054" s="276" t="str">
        <f>IF(($G$4-Lähteandmed!$H$45*(Kraadpäevad!$G$4-Kraadpäevad!C7054))&gt;Lähteandmed!$I$45,($G$4-Lähteandmed!$H$45*(Kraadpäevad!$G$4-Kraadpäevad!C7054)),Lähteandmed!$I$45)</f>
        <v/>
      </c>
      <c r="N7054" s="114">
        <f>IFERROR(($G$4-M7054)/($G$4-C7054),Lähteandmed!$H$45)</f>
        <v>0</v>
      </c>
      <c r="O7054" s="276">
        <f t="shared" si="221"/>
        <v>0.7</v>
      </c>
      <c r="P7054" s="276">
        <f>IF(O7054&lt;($G$6-1),Lähteandmed!$E$45*1.2*1.005*(($G$6-1)-O7054),0)</f>
        <v>28.566714959999999</v>
      </c>
    </row>
    <row r="7055" spans="2:16">
      <c r="B7055" s="113">
        <v>7051</v>
      </c>
      <c r="C7055" s="113">
        <v>0.7</v>
      </c>
      <c r="D7055" s="276">
        <f t="shared" si="220"/>
        <v>9.2887974958655803</v>
      </c>
      <c r="L7055" s="114">
        <f>IF(C7055&lt;$G$6,Lähteandmed!$E$45*1.2*1.005*($G$6-O7055),0)</f>
        <v>30.319274159999999</v>
      </c>
      <c r="M7055" s="276" t="str">
        <f>IF(($G$4-Lähteandmed!$H$45*(Kraadpäevad!$G$4-Kraadpäevad!C7055))&gt;Lähteandmed!$I$45,($G$4-Lähteandmed!$H$45*(Kraadpäevad!$G$4-Kraadpäevad!C7055)),Lähteandmed!$I$45)</f>
        <v/>
      </c>
      <c r="N7055" s="114">
        <f>IFERROR(($G$4-M7055)/($G$4-C7055),Lähteandmed!$H$45)</f>
        <v>0</v>
      </c>
      <c r="O7055" s="276">
        <f t="shared" si="221"/>
        <v>0.7</v>
      </c>
      <c r="P7055" s="276">
        <f>IF(O7055&lt;($G$6-1),Lähteandmed!$E$45*1.2*1.005*(($G$6-1)-O7055),0)</f>
        <v>28.566714959999999</v>
      </c>
    </row>
    <row r="7056" spans="2:16">
      <c r="B7056" s="113">
        <v>7052</v>
      </c>
      <c r="C7056" s="113">
        <v>0.6</v>
      </c>
      <c r="D7056" s="276">
        <f t="shared" si="220"/>
        <v>9.38879749586558</v>
      </c>
      <c r="L7056" s="114">
        <f>IF(C7056&lt;$G$6,Lähteandmed!$E$45*1.2*1.005*($G$6-O7056),0)</f>
        <v>30.494530079999997</v>
      </c>
      <c r="M7056" s="276" t="str">
        <f>IF(($G$4-Lähteandmed!$H$45*(Kraadpäevad!$G$4-Kraadpäevad!C7056))&gt;Lähteandmed!$I$45,($G$4-Lähteandmed!$H$45*(Kraadpäevad!$G$4-Kraadpäevad!C7056)),Lähteandmed!$I$45)</f>
        <v/>
      </c>
      <c r="N7056" s="114">
        <f>IFERROR(($G$4-M7056)/($G$4-C7056),Lähteandmed!$H$45)</f>
        <v>0</v>
      </c>
      <c r="O7056" s="276">
        <f t="shared" si="221"/>
        <v>0.6</v>
      </c>
      <c r="P7056" s="276">
        <f>IF(O7056&lt;($G$6-1),Lähteandmed!$E$45*1.2*1.005*(($G$6-1)-O7056),0)</f>
        <v>28.741970879999997</v>
      </c>
    </row>
    <row r="7057" spans="2:16">
      <c r="B7057" s="113">
        <v>7053</v>
      </c>
      <c r="C7057" s="113">
        <v>0.6</v>
      </c>
      <c r="D7057" s="276">
        <f t="shared" si="220"/>
        <v>9.38879749586558</v>
      </c>
      <c r="L7057" s="114">
        <f>IF(C7057&lt;$G$6,Lähteandmed!$E$45*1.2*1.005*($G$6-O7057),0)</f>
        <v>30.494530079999997</v>
      </c>
      <c r="M7057" s="276" t="str">
        <f>IF(($G$4-Lähteandmed!$H$45*(Kraadpäevad!$G$4-Kraadpäevad!C7057))&gt;Lähteandmed!$I$45,($G$4-Lähteandmed!$H$45*(Kraadpäevad!$G$4-Kraadpäevad!C7057)),Lähteandmed!$I$45)</f>
        <v/>
      </c>
      <c r="N7057" s="114">
        <f>IFERROR(($G$4-M7057)/($G$4-C7057),Lähteandmed!$H$45)</f>
        <v>0</v>
      </c>
      <c r="O7057" s="276">
        <f t="shared" si="221"/>
        <v>0.6</v>
      </c>
      <c r="P7057" s="276">
        <f>IF(O7057&lt;($G$6-1),Lähteandmed!$E$45*1.2*1.005*(($G$6-1)-O7057),0)</f>
        <v>28.741970879999997</v>
      </c>
    </row>
    <row r="7058" spans="2:16">
      <c r="B7058" s="113">
        <v>7054</v>
      </c>
      <c r="C7058" s="113">
        <v>0.1</v>
      </c>
      <c r="D7058" s="276">
        <f t="shared" si="220"/>
        <v>9.88879749586558</v>
      </c>
      <c r="L7058" s="114">
        <f>IF(C7058&lt;$G$6,Lähteandmed!$E$45*1.2*1.005*($G$6-O7058),0)</f>
        <v>31.370809679999994</v>
      </c>
      <c r="M7058" s="276" t="str">
        <f>IF(($G$4-Lähteandmed!$H$45*(Kraadpäevad!$G$4-Kraadpäevad!C7058))&gt;Lähteandmed!$I$45,($G$4-Lähteandmed!$H$45*(Kraadpäevad!$G$4-Kraadpäevad!C7058)),Lähteandmed!$I$45)</f>
        <v/>
      </c>
      <c r="N7058" s="114">
        <f>IFERROR(($G$4-M7058)/($G$4-C7058),Lähteandmed!$H$45)</f>
        <v>0</v>
      </c>
      <c r="O7058" s="276">
        <f t="shared" si="221"/>
        <v>0.1</v>
      </c>
      <c r="P7058" s="276">
        <f>IF(O7058&lt;($G$6-1),Lähteandmed!$E$45*1.2*1.005*(($G$6-1)-O7058),0)</f>
        <v>29.618250479999997</v>
      </c>
    </row>
    <row r="7059" spans="2:16">
      <c r="B7059" s="113">
        <v>7055</v>
      </c>
      <c r="C7059" s="113">
        <v>-0.3</v>
      </c>
      <c r="D7059" s="276">
        <f t="shared" si="220"/>
        <v>10.28879749586558</v>
      </c>
      <c r="L7059" s="114">
        <f>IF(C7059&lt;$G$6,Lähteandmed!$E$45*1.2*1.005*($G$6-O7059),0)</f>
        <v>32.071833359999999</v>
      </c>
      <c r="M7059" s="276" t="str">
        <f>IF(($G$4-Lähteandmed!$H$45*(Kraadpäevad!$G$4-Kraadpäevad!C7059))&gt;Lähteandmed!$I$45,($G$4-Lähteandmed!$H$45*(Kraadpäevad!$G$4-Kraadpäevad!C7059)),Lähteandmed!$I$45)</f>
        <v/>
      </c>
      <c r="N7059" s="114">
        <f>IFERROR(($G$4-M7059)/($G$4-C7059),Lähteandmed!$H$45)</f>
        <v>0</v>
      </c>
      <c r="O7059" s="276">
        <f t="shared" si="221"/>
        <v>-0.3</v>
      </c>
      <c r="P7059" s="276">
        <f>IF(O7059&lt;($G$6-1),Lähteandmed!$E$45*1.2*1.005*(($G$6-1)-O7059),0)</f>
        <v>30.319274159999999</v>
      </c>
    </row>
    <row r="7060" spans="2:16">
      <c r="B7060" s="113">
        <v>7056</v>
      </c>
      <c r="C7060" s="113">
        <v>-0.8</v>
      </c>
      <c r="D7060" s="276">
        <f t="shared" si="220"/>
        <v>10.78879749586558</v>
      </c>
      <c r="L7060" s="114">
        <f>IF(C7060&lt;$G$6,Lähteandmed!$E$45*1.2*1.005*($G$6-O7060),0)</f>
        <v>32.948112959999996</v>
      </c>
      <c r="M7060" s="276" t="str">
        <f>IF(($G$4-Lähteandmed!$H$45*(Kraadpäevad!$G$4-Kraadpäevad!C7060))&gt;Lähteandmed!$I$45,($G$4-Lähteandmed!$H$45*(Kraadpäevad!$G$4-Kraadpäevad!C7060)),Lähteandmed!$I$45)</f>
        <v/>
      </c>
      <c r="N7060" s="114">
        <f>IFERROR(($G$4-M7060)/($G$4-C7060),Lähteandmed!$H$45)</f>
        <v>0</v>
      </c>
      <c r="O7060" s="276">
        <f t="shared" si="221"/>
        <v>-0.8</v>
      </c>
      <c r="P7060" s="276">
        <f>IF(O7060&lt;($G$6-1),Lähteandmed!$E$45*1.2*1.005*(($G$6-1)-O7060),0)</f>
        <v>31.195553759999999</v>
      </c>
    </row>
    <row r="7061" spans="2:16">
      <c r="B7061" s="113">
        <v>7057</v>
      </c>
      <c r="C7061" s="113">
        <v>-1.3</v>
      </c>
      <c r="D7061" s="276">
        <f t="shared" si="220"/>
        <v>11.28879749586558</v>
      </c>
      <c r="L7061" s="114">
        <f>IF(C7061&lt;$G$6,Lähteandmed!$E$45*1.2*1.005*($G$6-O7061),0)</f>
        <v>33.82439256</v>
      </c>
      <c r="M7061" s="276" t="str">
        <f>IF(($G$4-Lähteandmed!$H$45*(Kraadpäevad!$G$4-Kraadpäevad!C7061))&gt;Lähteandmed!$I$45,($G$4-Lähteandmed!$H$45*(Kraadpäevad!$G$4-Kraadpäevad!C7061)),Lähteandmed!$I$45)</f>
        <v/>
      </c>
      <c r="N7061" s="114">
        <f>IFERROR(($G$4-M7061)/($G$4-C7061),Lähteandmed!$H$45)</f>
        <v>0</v>
      </c>
      <c r="O7061" s="276">
        <f t="shared" si="221"/>
        <v>-1.3</v>
      </c>
      <c r="P7061" s="276">
        <f>IF(O7061&lt;($G$6-1),Lähteandmed!$E$45*1.2*1.005*(($G$6-1)-O7061),0)</f>
        <v>32.071833359999999</v>
      </c>
    </row>
    <row r="7062" spans="2:16">
      <c r="B7062" s="113">
        <v>7058</v>
      </c>
      <c r="C7062" s="113">
        <v>-1.9</v>
      </c>
      <c r="D7062" s="276">
        <f t="shared" si="220"/>
        <v>11.88879749586558</v>
      </c>
      <c r="L7062" s="114">
        <f>IF(C7062&lt;$G$6,Lähteandmed!$E$45*1.2*1.005*($G$6-O7062),0)</f>
        <v>34.875928079999994</v>
      </c>
      <c r="M7062" s="276" t="str">
        <f>IF(($G$4-Lähteandmed!$H$45*(Kraadpäevad!$G$4-Kraadpäevad!C7062))&gt;Lähteandmed!$I$45,($G$4-Lähteandmed!$H$45*(Kraadpäevad!$G$4-Kraadpäevad!C7062)),Lähteandmed!$I$45)</f>
        <v/>
      </c>
      <c r="N7062" s="114">
        <f>IFERROR(($G$4-M7062)/($G$4-C7062),Lähteandmed!$H$45)</f>
        <v>0</v>
      </c>
      <c r="O7062" s="276">
        <f t="shared" si="221"/>
        <v>-1.9</v>
      </c>
      <c r="P7062" s="276">
        <f>IF(O7062&lt;($G$6-1),Lähteandmed!$E$45*1.2*1.005*(($G$6-1)-O7062),0)</f>
        <v>33.123368879999994</v>
      </c>
    </row>
    <row r="7063" spans="2:16">
      <c r="B7063" s="113">
        <v>7059</v>
      </c>
      <c r="C7063" s="113">
        <v>-2.4</v>
      </c>
      <c r="D7063" s="276">
        <f t="shared" si="220"/>
        <v>12.38879749586558</v>
      </c>
      <c r="L7063" s="114">
        <f>IF(C7063&lt;$G$6,Lähteandmed!$E$45*1.2*1.005*($G$6-O7063),0)</f>
        <v>35.752207679999998</v>
      </c>
      <c r="M7063" s="276" t="str">
        <f>IF(($G$4-Lähteandmed!$H$45*(Kraadpäevad!$G$4-Kraadpäevad!C7063))&gt;Lähteandmed!$I$45,($G$4-Lähteandmed!$H$45*(Kraadpäevad!$G$4-Kraadpäevad!C7063)),Lähteandmed!$I$45)</f>
        <v/>
      </c>
      <c r="N7063" s="114">
        <f>IFERROR(($G$4-M7063)/($G$4-C7063),Lähteandmed!$H$45)</f>
        <v>0</v>
      </c>
      <c r="O7063" s="276">
        <f t="shared" si="221"/>
        <v>-2.4</v>
      </c>
      <c r="P7063" s="276">
        <f>IF(O7063&lt;($G$6-1),Lähteandmed!$E$45*1.2*1.005*(($G$6-1)-O7063),0)</f>
        <v>33.999648479999998</v>
      </c>
    </row>
    <row r="7064" spans="2:16">
      <c r="B7064" s="113">
        <v>7060</v>
      </c>
      <c r="C7064" s="113">
        <v>-2.8</v>
      </c>
      <c r="D7064" s="276">
        <f t="shared" si="220"/>
        <v>12.78879749586558</v>
      </c>
      <c r="L7064" s="114">
        <f>IF(C7064&lt;$G$6,Lähteandmed!$E$45*1.2*1.005*($G$6-O7064),0)</f>
        <v>36.453231359999997</v>
      </c>
      <c r="M7064" s="276" t="str">
        <f>IF(($G$4-Lähteandmed!$H$45*(Kraadpäevad!$G$4-Kraadpäevad!C7064))&gt;Lähteandmed!$I$45,($G$4-Lähteandmed!$H$45*(Kraadpäevad!$G$4-Kraadpäevad!C7064)),Lähteandmed!$I$45)</f>
        <v/>
      </c>
      <c r="N7064" s="114">
        <f>IFERROR(($G$4-M7064)/($G$4-C7064),Lähteandmed!$H$45)</f>
        <v>0</v>
      </c>
      <c r="O7064" s="276">
        <f t="shared" si="221"/>
        <v>-2.8</v>
      </c>
      <c r="P7064" s="276">
        <f>IF(O7064&lt;($G$6-1),Lähteandmed!$E$45*1.2*1.005*(($G$6-1)-O7064),0)</f>
        <v>34.700672159999996</v>
      </c>
    </row>
    <row r="7065" spans="2:16">
      <c r="B7065" s="113">
        <v>7061</v>
      </c>
      <c r="C7065" s="113">
        <v>-3.2</v>
      </c>
      <c r="D7065" s="276">
        <f t="shared" si="220"/>
        <v>13.188797495865579</v>
      </c>
      <c r="L7065" s="114">
        <f>IF(C7065&lt;$G$6,Lähteandmed!$E$45*1.2*1.005*($G$6-O7065),0)</f>
        <v>37.154255039999995</v>
      </c>
      <c r="M7065" s="276" t="str">
        <f>IF(($G$4-Lähteandmed!$H$45*(Kraadpäevad!$G$4-Kraadpäevad!C7065))&gt;Lähteandmed!$I$45,($G$4-Lähteandmed!$H$45*(Kraadpäevad!$G$4-Kraadpäevad!C7065)),Lähteandmed!$I$45)</f>
        <v/>
      </c>
      <c r="N7065" s="114">
        <f>IFERROR(($G$4-M7065)/($G$4-C7065),Lähteandmed!$H$45)</f>
        <v>0</v>
      </c>
      <c r="O7065" s="276">
        <f t="shared" si="221"/>
        <v>-3.2</v>
      </c>
      <c r="P7065" s="276">
        <f>IF(O7065&lt;($G$6-1),Lähteandmed!$E$45*1.2*1.005*(($G$6-1)-O7065),0)</f>
        <v>35.401695839999995</v>
      </c>
    </row>
    <row r="7066" spans="2:16">
      <c r="B7066" s="113">
        <v>7062</v>
      </c>
      <c r="C7066" s="113">
        <v>-3.6</v>
      </c>
      <c r="D7066" s="276">
        <f t="shared" si="220"/>
        <v>13.588797495865579</v>
      </c>
      <c r="L7066" s="114">
        <f>IF(C7066&lt;$G$6,Lähteandmed!$E$45*1.2*1.005*($G$6-O7066),0)</f>
        <v>37.855278720000001</v>
      </c>
      <c r="M7066" s="276" t="str">
        <f>IF(($G$4-Lähteandmed!$H$45*(Kraadpäevad!$G$4-Kraadpäevad!C7066))&gt;Lähteandmed!$I$45,($G$4-Lähteandmed!$H$45*(Kraadpäevad!$G$4-Kraadpäevad!C7066)),Lähteandmed!$I$45)</f>
        <v/>
      </c>
      <c r="N7066" s="114">
        <f>IFERROR(($G$4-M7066)/($G$4-C7066),Lähteandmed!$H$45)</f>
        <v>0</v>
      </c>
      <c r="O7066" s="276">
        <f t="shared" si="221"/>
        <v>-3.6</v>
      </c>
      <c r="P7066" s="276">
        <f>IF(O7066&lt;($G$6-1),Lähteandmed!$E$45*1.2*1.005*(($G$6-1)-O7066),0)</f>
        <v>36.102719520000001</v>
      </c>
    </row>
    <row r="7067" spans="2:16">
      <c r="B7067" s="113">
        <v>7063</v>
      </c>
      <c r="C7067" s="113">
        <v>-3.7</v>
      </c>
      <c r="D7067" s="276">
        <f t="shared" si="220"/>
        <v>13.688797495865579</v>
      </c>
      <c r="L7067" s="114">
        <f>IF(C7067&lt;$G$6,Lähteandmed!$E$45*1.2*1.005*($G$6-O7067),0)</f>
        <v>38.030534639999999</v>
      </c>
      <c r="M7067" s="276" t="str">
        <f>IF(($G$4-Lähteandmed!$H$45*(Kraadpäevad!$G$4-Kraadpäevad!C7067))&gt;Lähteandmed!$I$45,($G$4-Lähteandmed!$H$45*(Kraadpäevad!$G$4-Kraadpäevad!C7067)),Lähteandmed!$I$45)</f>
        <v/>
      </c>
      <c r="N7067" s="114">
        <f>IFERROR(($G$4-M7067)/($G$4-C7067),Lähteandmed!$H$45)</f>
        <v>0</v>
      </c>
      <c r="O7067" s="276">
        <f t="shared" si="221"/>
        <v>-3.7</v>
      </c>
      <c r="P7067" s="276">
        <f>IF(O7067&lt;($G$6-1),Lähteandmed!$E$45*1.2*1.005*(($G$6-1)-O7067),0)</f>
        <v>36.277975439999999</v>
      </c>
    </row>
    <row r="7068" spans="2:16">
      <c r="B7068" s="113">
        <v>7064</v>
      </c>
      <c r="C7068" s="113">
        <v>-3.7</v>
      </c>
      <c r="D7068" s="276">
        <f t="shared" si="220"/>
        <v>13.688797495865579</v>
      </c>
      <c r="L7068" s="114">
        <f>IF(C7068&lt;$G$6,Lähteandmed!$E$45*1.2*1.005*($G$6-O7068),0)</f>
        <v>38.030534639999999</v>
      </c>
      <c r="M7068" s="276" t="str">
        <f>IF(($G$4-Lähteandmed!$H$45*(Kraadpäevad!$G$4-Kraadpäevad!C7068))&gt;Lähteandmed!$I$45,($G$4-Lähteandmed!$H$45*(Kraadpäevad!$G$4-Kraadpäevad!C7068)),Lähteandmed!$I$45)</f>
        <v/>
      </c>
      <c r="N7068" s="114">
        <f>IFERROR(($G$4-M7068)/($G$4-C7068),Lähteandmed!$H$45)</f>
        <v>0</v>
      </c>
      <c r="O7068" s="276">
        <f t="shared" si="221"/>
        <v>-3.7</v>
      </c>
      <c r="P7068" s="276">
        <f>IF(O7068&lt;($G$6-1),Lähteandmed!$E$45*1.2*1.005*(($G$6-1)-O7068),0)</f>
        <v>36.277975439999999</v>
      </c>
    </row>
    <row r="7069" spans="2:16">
      <c r="B7069" s="113">
        <v>7065</v>
      </c>
      <c r="C7069" s="113">
        <v>-3.8</v>
      </c>
      <c r="D7069" s="276">
        <f t="shared" si="220"/>
        <v>13.78879749586558</v>
      </c>
      <c r="L7069" s="114">
        <f>IF(C7069&lt;$G$6,Lähteandmed!$E$45*1.2*1.005*($G$6-O7069),0)</f>
        <v>38.205790559999997</v>
      </c>
      <c r="M7069" s="276" t="str">
        <f>IF(($G$4-Lähteandmed!$H$45*(Kraadpäevad!$G$4-Kraadpäevad!C7069))&gt;Lähteandmed!$I$45,($G$4-Lähteandmed!$H$45*(Kraadpäevad!$G$4-Kraadpäevad!C7069)),Lähteandmed!$I$45)</f>
        <v/>
      </c>
      <c r="N7069" s="114">
        <f>IFERROR(($G$4-M7069)/($G$4-C7069),Lähteandmed!$H$45)</f>
        <v>0</v>
      </c>
      <c r="O7069" s="276">
        <f t="shared" si="221"/>
        <v>-3.8</v>
      </c>
      <c r="P7069" s="276">
        <f>IF(O7069&lt;($G$6-1),Lähteandmed!$E$45*1.2*1.005*(($G$6-1)-O7069),0)</f>
        <v>36.453231359999997</v>
      </c>
    </row>
    <row r="7070" spans="2:16">
      <c r="B7070" s="113">
        <v>7066</v>
      </c>
      <c r="C7070" s="113">
        <v>-2.4</v>
      </c>
      <c r="D7070" s="276">
        <f t="shared" si="220"/>
        <v>12.38879749586558</v>
      </c>
      <c r="L7070" s="114">
        <f>IF(C7070&lt;$G$6,Lähteandmed!$E$45*1.2*1.005*($G$6-O7070),0)</f>
        <v>35.752207679999998</v>
      </c>
      <c r="M7070" s="276" t="str">
        <f>IF(($G$4-Lähteandmed!$H$45*(Kraadpäevad!$G$4-Kraadpäevad!C7070))&gt;Lähteandmed!$I$45,($G$4-Lähteandmed!$H$45*(Kraadpäevad!$G$4-Kraadpäevad!C7070)),Lähteandmed!$I$45)</f>
        <v/>
      </c>
      <c r="N7070" s="114">
        <f>IFERROR(($G$4-M7070)/($G$4-C7070),Lähteandmed!$H$45)</f>
        <v>0</v>
      </c>
      <c r="O7070" s="276">
        <f t="shared" si="221"/>
        <v>-2.4</v>
      </c>
      <c r="P7070" s="276">
        <f>IF(O7070&lt;($G$6-1),Lähteandmed!$E$45*1.2*1.005*(($G$6-1)-O7070),0)</f>
        <v>33.999648479999998</v>
      </c>
    </row>
    <row r="7071" spans="2:16">
      <c r="B7071" s="113">
        <v>7067</v>
      </c>
      <c r="C7071" s="113">
        <v>-0.9</v>
      </c>
      <c r="D7071" s="276">
        <f t="shared" si="220"/>
        <v>10.88879749586558</v>
      </c>
      <c r="L7071" s="114">
        <f>IF(C7071&lt;$G$6,Lähteandmed!$E$45*1.2*1.005*($G$6-O7071),0)</f>
        <v>33.123368879999994</v>
      </c>
      <c r="M7071" s="276" t="str">
        <f>IF(($G$4-Lähteandmed!$H$45*(Kraadpäevad!$G$4-Kraadpäevad!C7071))&gt;Lähteandmed!$I$45,($G$4-Lähteandmed!$H$45*(Kraadpäevad!$G$4-Kraadpäevad!C7071)),Lähteandmed!$I$45)</f>
        <v/>
      </c>
      <c r="N7071" s="114">
        <f>IFERROR(($G$4-M7071)/($G$4-C7071),Lähteandmed!$H$45)</f>
        <v>0</v>
      </c>
      <c r="O7071" s="276">
        <f t="shared" si="221"/>
        <v>-0.9</v>
      </c>
      <c r="P7071" s="276">
        <f>IF(O7071&lt;($G$6-1),Lähteandmed!$E$45*1.2*1.005*(($G$6-1)-O7071),0)</f>
        <v>31.370809679999994</v>
      </c>
    </row>
    <row r="7072" spans="2:16">
      <c r="B7072" s="113">
        <v>7068</v>
      </c>
      <c r="C7072" s="113">
        <v>0.5</v>
      </c>
      <c r="D7072" s="276">
        <f t="shared" si="220"/>
        <v>9.4887974958655796</v>
      </c>
      <c r="L7072" s="114">
        <f>IF(C7072&lt;$G$6,Lähteandmed!$E$45*1.2*1.005*($G$6-O7072),0)</f>
        <v>30.669785999999998</v>
      </c>
      <c r="M7072" s="276" t="str">
        <f>IF(($G$4-Lähteandmed!$H$45*(Kraadpäevad!$G$4-Kraadpäevad!C7072))&gt;Lähteandmed!$I$45,($G$4-Lähteandmed!$H$45*(Kraadpäevad!$G$4-Kraadpäevad!C7072)),Lähteandmed!$I$45)</f>
        <v/>
      </c>
      <c r="N7072" s="114">
        <f>IFERROR(($G$4-M7072)/($G$4-C7072),Lähteandmed!$H$45)</f>
        <v>0</v>
      </c>
      <c r="O7072" s="276">
        <f t="shared" si="221"/>
        <v>0.5</v>
      </c>
      <c r="P7072" s="276">
        <f>IF(O7072&lt;($G$6-1),Lähteandmed!$E$45*1.2*1.005*(($G$6-1)-O7072),0)</f>
        <v>28.917226799999998</v>
      </c>
    </row>
    <row r="7073" spans="2:16">
      <c r="B7073" s="113">
        <v>7069</v>
      </c>
      <c r="C7073" s="113">
        <v>1.5</v>
      </c>
      <c r="D7073" s="276">
        <f t="shared" si="220"/>
        <v>8.4887974958655796</v>
      </c>
      <c r="L7073" s="114">
        <f>IF(C7073&lt;$G$6,Lähteandmed!$E$45*1.2*1.005*($G$6-O7073),0)</f>
        <v>28.917226799999998</v>
      </c>
      <c r="M7073" s="276" t="str">
        <f>IF(($G$4-Lähteandmed!$H$45*(Kraadpäevad!$G$4-Kraadpäevad!C7073))&gt;Lähteandmed!$I$45,($G$4-Lähteandmed!$H$45*(Kraadpäevad!$G$4-Kraadpäevad!C7073)),Lähteandmed!$I$45)</f>
        <v/>
      </c>
      <c r="N7073" s="114">
        <f>IFERROR(($G$4-M7073)/($G$4-C7073),Lähteandmed!$H$45)</f>
        <v>0</v>
      </c>
      <c r="O7073" s="276">
        <f t="shared" si="221"/>
        <v>1.5</v>
      </c>
      <c r="P7073" s="276">
        <f>IF(O7073&lt;($G$6-1),Lähteandmed!$E$45*1.2*1.005*(($G$6-1)-O7073),0)</f>
        <v>27.164667599999998</v>
      </c>
    </row>
    <row r="7074" spans="2:16">
      <c r="B7074" s="113">
        <v>7070</v>
      </c>
      <c r="C7074" s="113">
        <v>2.6</v>
      </c>
      <c r="D7074" s="276">
        <f t="shared" si="220"/>
        <v>7.38879749586558</v>
      </c>
      <c r="L7074" s="114">
        <f>IF(C7074&lt;$G$6,Lähteandmed!$E$45*1.2*1.005*($G$6-O7074),0)</f>
        <v>26.98941168</v>
      </c>
      <c r="M7074" s="276" t="str">
        <f>IF(($G$4-Lähteandmed!$H$45*(Kraadpäevad!$G$4-Kraadpäevad!C7074))&gt;Lähteandmed!$I$45,($G$4-Lähteandmed!$H$45*(Kraadpäevad!$G$4-Kraadpäevad!C7074)),Lähteandmed!$I$45)</f>
        <v/>
      </c>
      <c r="N7074" s="114">
        <f>IFERROR(($G$4-M7074)/($G$4-C7074),Lähteandmed!$H$45)</f>
        <v>0</v>
      </c>
      <c r="O7074" s="276">
        <f t="shared" si="221"/>
        <v>2.6</v>
      </c>
      <c r="P7074" s="276">
        <f>IF(O7074&lt;($G$6-1),Lähteandmed!$E$45*1.2*1.005*(($G$6-1)-O7074),0)</f>
        <v>25.23685248</v>
      </c>
    </row>
    <row r="7075" spans="2:16">
      <c r="B7075" s="113">
        <v>7071</v>
      </c>
      <c r="C7075" s="113">
        <v>3.6</v>
      </c>
      <c r="D7075" s="276">
        <f t="shared" si="220"/>
        <v>6.38879749586558</v>
      </c>
      <c r="L7075" s="114">
        <f>IF(C7075&lt;$G$6,Lähteandmed!$E$45*1.2*1.005*($G$6-O7075),0)</f>
        <v>25.23685248</v>
      </c>
      <c r="M7075" s="276" t="str">
        <f>IF(($G$4-Lähteandmed!$H$45*(Kraadpäevad!$G$4-Kraadpäevad!C7075))&gt;Lähteandmed!$I$45,($G$4-Lähteandmed!$H$45*(Kraadpäevad!$G$4-Kraadpäevad!C7075)),Lähteandmed!$I$45)</f>
        <v/>
      </c>
      <c r="N7075" s="114">
        <f>IFERROR(($G$4-M7075)/($G$4-C7075),Lähteandmed!$H$45)</f>
        <v>0</v>
      </c>
      <c r="O7075" s="276">
        <f t="shared" si="221"/>
        <v>3.6</v>
      </c>
      <c r="P7075" s="276">
        <f>IF(O7075&lt;($G$6-1),Lähteandmed!$E$45*1.2*1.005*(($G$6-1)-O7075),0)</f>
        <v>23.484293279999999</v>
      </c>
    </row>
    <row r="7076" spans="2:16">
      <c r="B7076" s="113">
        <v>7072</v>
      </c>
      <c r="C7076" s="113">
        <v>3.9</v>
      </c>
      <c r="D7076" s="276">
        <f t="shared" si="220"/>
        <v>6.0887974958655793</v>
      </c>
      <c r="L7076" s="114">
        <f>IF(C7076&lt;$G$6,Lähteandmed!$E$45*1.2*1.005*($G$6-O7076),0)</f>
        <v>24.711084719999999</v>
      </c>
      <c r="M7076" s="276" t="str">
        <f>IF(($G$4-Lähteandmed!$H$45*(Kraadpäevad!$G$4-Kraadpäevad!C7076))&gt;Lähteandmed!$I$45,($G$4-Lähteandmed!$H$45*(Kraadpäevad!$G$4-Kraadpäevad!C7076)),Lähteandmed!$I$45)</f>
        <v/>
      </c>
      <c r="N7076" s="114">
        <f>IFERROR(($G$4-M7076)/($G$4-C7076),Lähteandmed!$H$45)</f>
        <v>0</v>
      </c>
      <c r="O7076" s="276">
        <f t="shared" si="221"/>
        <v>3.9</v>
      </c>
      <c r="P7076" s="276">
        <f>IF(O7076&lt;($G$6-1),Lähteandmed!$E$45*1.2*1.005*(($G$6-1)-O7076),0)</f>
        <v>22.958525519999998</v>
      </c>
    </row>
    <row r="7077" spans="2:16">
      <c r="B7077" s="113">
        <v>7073</v>
      </c>
      <c r="C7077" s="113">
        <v>4.2</v>
      </c>
      <c r="D7077" s="276">
        <f t="shared" si="220"/>
        <v>5.7887974958655795</v>
      </c>
      <c r="L7077" s="114">
        <f>IF(C7077&lt;$G$6,Lähteandmed!$E$45*1.2*1.005*($G$6-O7077),0)</f>
        <v>24.185316959999998</v>
      </c>
      <c r="M7077" s="276" t="str">
        <f>IF(($G$4-Lähteandmed!$H$45*(Kraadpäevad!$G$4-Kraadpäevad!C7077))&gt;Lähteandmed!$I$45,($G$4-Lähteandmed!$H$45*(Kraadpäevad!$G$4-Kraadpäevad!C7077)),Lähteandmed!$I$45)</f>
        <v/>
      </c>
      <c r="N7077" s="114">
        <f>IFERROR(($G$4-M7077)/($G$4-C7077),Lähteandmed!$H$45)</f>
        <v>0</v>
      </c>
      <c r="O7077" s="276">
        <f t="shared" si="221"/>
        <v>4.2</v>
      </c>
      <c r="P7077" s="276">
        <f>IF(O7077&lt;($G$6-1),Lähteandmed!$E$45*1.2*1.005*(($G$6-1)-O7077),0)</f>
        <v>22.432757760000001</v>
      </c>
    </row>
    <row r="7078" spans="2:16">
      <c r="B7078" s="113">
        <v>7074</v>
      </c>
      <c r="C7078" s="113">
        <v>4.5</v>
      </c>
      <c r="D7078" s="276">
        <f t="shared" si="220"/>
        <v>5.4887974958655796</v>
      </c>
      <c r="L7078" s="114">
        <f>IF(C7078&lt;$G$6,Lähteandmed!$E$45*1.2*1.005*($G$6-O7078),0)</f>
        <v>23.659549199999997</v>
      </c>
      <c r="M7078" s="276" t="str">
        <f>IF(($G$4-Lähteandmed!$H$45*(Kraadpäevad!$G$4-Kraadpäevad!C7078))&gt;Lähteandmed!$I$45,($G$4-Lähteandmed!$H$45*(Kraadpäevad!$G$4-Kraadpäevad!C7078)),Lähteandmed!$I$45)</f>
        <v/>
      </c>
      <c r="N7078" s="114">
        <f>IFERROR(($G$4-M7078)/($G$4-C7078),Lähteandmed!$H$45)</f>
        <v>0</v>
      </c>
      <c r="O7078" s="276">
        <f t="shared" si="221"/>
        <v>4.5</v>
      </c>
      <c r="P7078" s="276">
        <f>IF(O7078&lt;($G$6-1),Lähteandmed!$E$45*1.2*1.005*(($G$6-1)-O7078),0)</f>
        <v>21.906989999999997</v>
      </c>
    </row>
    <row r="7079" spans="2:16">
      <c r="B7079" s="113">
        <v>7075</v>
      </c>
      <c r="C7079" s="113">
        <v>4.3</v>
      </c>
      <c r="D7079" s="276">
        <f t="shared" si="220"/>
        <v>5.6887974958655798</v>
      </c>
      <c r="L7079" s="114">
        <f>IF(C7079&lt;$G$6,Lähteandmed!$E$45*1.2*1.005*($G$6-O7079),0)</f>
        <v>24.010061039999997</v>
      </c>
      <c r="M7079" s="276" t="str">
        <f>IF(($G$4-Lähteandmed!$H$45*(Kraadpäevad!$G$4-Kraadpäevad!C7079))&gt;Lähteandmed!$I$45,($G$4-Lähteandmed!$H$45*(Kraadpäevad!$G$4-Kraadpäevad!C7079)),Lähteandmed!$I$45)</f>
        <v/>
      </c>
      <c r="N7079" s="114">
        <f>IFERROR(($G$4-M7079)/($G$4-C7079),Lähteandmed!$H$45)</f>
        <v>0</v>
      </c>
      <c r="O7079" s="276">
        <f t="shared" si="221"/>
        <v>4.3</v>
      </c>
      <c r="P7079" s="276">
        <f>IF(O7079&lt;($G$6-1),Lähteandmed!$E$45*1.2*1.005*(($G$6-1)-O7079),0)</f>
        <v>22.257501839999996</v>
      </c>
    </row>
    <row r="7080" spans="2:16">
      <c r="B7080" s="113">
        <v>7076</v>
      </c>
      <c r="C7080" s="113">
        <v>4.2</v>
      </c>
      <c r="D7080" s="276">
        <f t="shared" si="220"/>
        <v>5.7887974958655795</v>
      </c>
      <c r="L7080" s="114">
        <f>IF(C7080&lt;$G$6,Lähteandmed!$E$45*1.2*1.005*($G$6-O7080),0)</f>
        <v>24.185316959999998</v>
      </c>
      <c r="M7080" s="276" t="str">
        <f>IF(($G$4-Lähteandmed!$H$45*(Kraadpäevad!$G$4-Kraadpäevad!C7080))&gt;Lähteandmed!$I$45,($G$4-Lähteandmed!$H$45*(Kraadpäevad!$G$4-Kraadpäevad!C7080)),Lähteandmed!$I$45)</f>
        <v/>
      </c>
      <c r="N7080" s="114">
        <f>IFERROR(($G$4-M7080)/($G$4-C7080),Lähteandmed!$H$45)</f>
        <v>0</v>
      </c>
      <c r="O7080" s="276">
        <f t="shared" si="221"/>
        <v>4.2</v>
      </c>
      <c r="P7080" s="276">
        <f>IF(O7080&lt;($G$6-1),Lähteandmed!$E$45*1.2*1.005*(($G$6-1)-O7080),0)</f>
        <v>22.432757760000001</v>
      </c>
    </row>
    <row r="7081" spans="2:16">
      <c r="B7081" s="113">
        <v>7077</v>
      </c>
      <c r="C7081" s="113">
        <v>4</v>
      </c>
      <c r="D7081" s="276">
        <f t="shared" si="220"/>
        <v>5.9887974958655796</v>
      </c>
      <c r="L7081" s="114">
        <f>IF(C7081&lt;$G$6,Lähteandmed!$E$45*1.2*1.005*($G$6-O7081),0)</f>
        <v>24.535828799999997</v>
      </c>
      <c r="M7081" s="276" t="str">
        <f>IF(($G$4-Lähteandmed!$H$45*(Kraadpäevad!$G$4-Kraadpäevad!C7081))&gt;Lähteandmed!$I$45,($G$4-Lähteandmed!$H$45*(Kraadpäevad!$G$4-Kraadpäevad!C7081)),Lähteandmed!$I$45)</f>
        <v/>
      </c>
      <c r="N7081" s="114">
        <f>IFERROR(($G$4-M7081)/($G$4-C7081),Lähteandmed!$H$45)</f>
        <v>0</v>
      </c>
      <c r="O7081" s="276">
        <f t="shared" si="221"/>
        <v>4</v>
      </c>
      <c r="P7081" s="276">
        <f>IF(O7081&lt;($G$6-1),Lähteandmed!$E$45*1.2*1.005*(($G$6-1)-O7081),0)</f>
        <v>22.783269599999997</v>
      </c>
    </row>
    <row r="7082" spans="2:16">
      <c r="B7082" s="113">
        <v>7078</v>
      </c>
      <c r="C7082" s="113">
        <v>3.8</v>
      </c>
      <c r="D7082" s="276">
        <f t="shared" si="220"/>
        <v>6.1887974958655798</v>
      </c>
      <c r="L7082" s="114">
        <f>IF(C7082&lt;$G$6,Lähteandmed!$E$45*1.2*1.005*($G$6-O7082),0)</f>
        <v>24.886340639999997</v>
      </c>
      <c r="M7082" s="276" t="str">
        <f>IF(($G$4-Lähteandmed!$H$45*(Kraadpäevad!$G$4-Kraadpäevad!C7082))&gt;Lähteandmed!$I$45,($G$4-Lähteandmed!$H$45*(Kraadpäevad!$G$4-Kraadpäevad!C7082)),Lähteandmed!$I$45)</f>
        <v/>
      </c>
      <c r="N7082" s="114">
        <f>IFERROR(($G$4-M7082)/($G$4-C7082),Lähteandmed!$H$45)</f>
        <v>0</v>
      </c>
      <c r="O7082" s="276">
        <f t="shared" si="221"/>
        <v>3.8</v>
      </c>
      <c r="P7082" s="276">
        <f>IF(O7082&lt;($G$6-1),Lähteandmed!$E$45*1.2*1.005*(($G$6-1)-O7082),0)</f>
        <v>23.133781439999996</v>
      </c>
    </row>
    <row r="7083" spans="2:16">
      <c r="B7083" s="113">
        <v>7079</v>
      </c>
      <c r="C7083" s="113">
        <v>3.5</v>
      </c>
      <c r="D7083" s="276">
        <f t="shared" si="220"/>
        <v>6.4887974958655796</v>
      </c>
      <c r="L7083" s="114">
        <f>IF(C7083&lt;$G$6,Lähteandmed!$E$45*1.2*1.005*($G$6-O7083),0)</f>
        <v>25.412108399999997</v>
      </c>
      <c r="M7083" s="276" t="str">
        <f>IF(($G$4-Lähteandmed!$H$45*(Kraadpäevad!$G$4-Kraadpäevad!C7083))&gt;Lähteandmed!$I$45,($G$4-Lähteandmed!$H$45*(Kraadpäevad!$G$4-Kraadpäevad!C7083)),Lähteandmed!$I$45)</f>
        <v/>
      </c>
      <c r="N7083" s="114">
        <f>IFERROR(($G$4-M7083)/($G$4-C7083),Lähteandmed!$H$45)</f>
        <v>0</v>
      </c>
      <c r="O7083" s="276">
        <f t="shared" si="221"/>
        <v>3.5</v>
      </c>
      <c r="P7083" s="276">
        <f>IF(O7083&lt;($G$6-1),Lähteandmed!$E$45*1.2*1.005*(($G$6-1)-O7083),0)</f>
        <v>23.659549199999997</v>
      </c>
    </row>
    <row r="7084" spans="2:16">
      <c r="B7084" s="113">
        <v>7080</v>
      </c>
      <c r="C7084" s="113">
        <v>3.3</v>
      </c>
      <c r="D7084" s="276">
        <f t="shared" si="220"/>
        <v>6.6887974958655798</v>
      </c>
      <c r="L7084" s="114">
        <f>IF(C7084&lt;$G$6,Lähteandmed!$E$45*1.2*1.005*($G$6-O7084),0)</f>
        <v>25.762620239999997</v>
      </c>
      <c r="M7084" s="276" t="str">
        <f>IF(($G$4-Lähteandmed!$H$45*(Kraadpäevad!$G$4-Kraadpäevad!C7084))&gt;Lähteandmed!$I$45,($G$4-Lähteandmed!$H$45*(Kraadpäevad!$G$4-Kraadpäevad!C7084)),Lähteandmed!$I$45)</f>
        <v/>
      </c>
      <c r="N7084" s="114">
        <f>IFERROR(($G$4-M7084)/($G$4-C7084),Lähteandmed!$H$45)</f>
        <v>0</v>
      </c>
      <c r="O7084" s="276">
        <f t="shared" si="221"/>
        <v>3.3</v>
      </c>
      <c r="P7084" s="276">
        <f>IF(O7084&lt;($G$6-1),Lähteandmed!$E$45*1.2*1.005*(($G$6-1)-O7084),0)</f>
        <v>24.010061039999997</v>
      </c>
    </row>
    <row r="7085" spans="2:16">
      <c r="B7085" s="113">
        <v>7081</v>
      </c>
      <c r="C7085" s="113">
        <v>3.1</v>
      </c>
      <c r="D7085" s="276">
        <f t="shared" si="220"/>
        <v>6.88879749586558</v>
      </c>
      <c r="L7085" s="114">
        <f>IF(C7085&lt;$G$6,Lähteandmed!$E$45*1.2*1.005*($G$6-O7085),0)</f>
        <v>26.11313208</v>
      </c>
      <c r="M7085" s="276" t="str">
        <f>IF(($G$4-Lähteandmed!$H$45*(Kraadpäevad!$G$4-Kraadpäevad!C7085))&gt;Lähteandmed!$I$45,($G$4-Lähteandmed!$H$45*(Kraadpäevad!$G$4-Kraadpäevad!C7085)),Lähteandmed!$I$45)</f>
        <v/>
      </c>
      <c r="N7085" s="114">
        <f>IFERROR(($G$4-M7085)/($G$4-C7085),Lähteandmed!$H$45)</f>
        <v>0</v>
      </c>
      <c r="O7085" s="276">
        <f t="shared" si="221"/>
        <v>3.1</v>
      </c>
      <c r="P7085" s="276">
        <f>IF(O7085&lt;($G$6-1),Lähteandmed!$E$45*1.2*1.005*(($G$6-1)-O7085),0)</f>
        <v>24.360572879999999</v>
      </c>
    </row>
    <row r="7086" spans="2:16">
      <c r="B7086" s="113">
        <v>7082</v>
      </c>
      <c r="C7086" s="113">
        <v>2.9</v>
      </c>
      <c r="D7086" s="276">
        <f t="shared" si="220"/>
        <v>7.0887974958655793</v>
      </c>
      <c r="L7086" s="114">
        <f>IF(C7086&lt;$G$6,Lähteandmed!$E$45*1.2*1.005*($G$6-O7086),0)</f>
        <v>26.463643919999999</v>
      </c>
      <c r="M7086" s="276" t="str">
        <f>IF(($G$4-Lähteandmed!$H$45*(Kraadpäevad!$G$4-Kraadpäevad!C7086))&gt;Lähteandmed!$I$45,($G$4-Lähteandmed!$H$45*(Kraadpäevad!$G$4-Kraadpäevad!C7086)),Lähteandmed!$I$45)</f>
        <v/>
      </c>
      <c r="N7086" s="114">
        <f>IFERROR(($G$4-M7086)/($G$4-C7086),Lähteandmed!$H$45)</f>
        <v>0</v>
      </c>
      <c r="O7086" s="276">
        <f t="shared" si="221"/>
        <v>2.9</v>
      </c>
      <c r="P7086" s="276">
        <f>IF(O7086&lt;($G$6-1),Lähteandmed!$E$45*1.2*1.005*(($G$6-1)-O7086),0)</f>
        <v>24.711084719999999</v>
      </c>
    </row>
    <row r="7087" spans="2:16">
      <c r="B7087" s="113">
        <v>7083</v>
      </c>
      <c r="C7087" s="113">
        <v>2.7</v>
      </c>
      <c r="D7087" s="276">
        <f t="shared" si="220"/>
        <v>7.2887974958655795</v>
      </c>
      <c r="L7087" s="114">
        <f>IF(C7087&lt;$G$6,Lähteandmed!$E$45*1.2*1.005*($G$6-O7087),0)</f>
        <v>26.814155759999998</v>
      </c>
      <c r="M7087" s="276" t="str">
        <f>IF(($G$4-Lähteandmed!$H$45*(Kraadpäevad!$G$4-Kraadpäevad!C7087))&gt;Lähteandmed!$I$45,($G$4-Lähteandmed!$H$45*(Kraadpäevad!$G$4-Kraadpäevad!C7087)),Lähteandmed!$I$45)</f>
        <v/>
      </c>
      <c r="N7087" s="114">
        <f>IFERROR(($G$4-M7087)/($G$4-C7087),Lähteandmed!$H$45)</f>
        <v>0</v>
      </c>
      <c r="O7087" s="276">
        <f t="shared" si="221"/>
        <v>2.7</v>
      </c>
      <c r="P7087" s="276">
        <f>IF(O7087&lt;($G$6-1),Lähteandmed!$E$45*1.2*1.005*(($G$6-1)-O7087),0)</f>
        <v>25.061596559999998</v>
      </c>
    </row>
    <row r="7088" spans="2:16">
      <c r="B7088" s="113">
        <v>7084</v>
      </c>
      <c r="C7088" s="113">
        <v>2.7</v>
      </c>
      <c r="D7088" s="276">
        <f t="shared" si="220"/>
        <v>7.2887974958655795</v>
      </c>
      <c r="L7088" s="114">
        <f>IF(C7088&lt;$G$6,Lähteandmed!$E$45*1.2*1.005*($G$6-O7088),0)</f>
        <v>26.814155759999998</v>
      </c>
      <c r="M7088" s="276" t="str">
        <f>IF(($G$4-Lähteandmed!$H$45*(Kraadpäevad!$G$4-Kraadpäevad!C7088))&gt;Lähteandmed!$I$45,($G$4-Lähteandmed!$H$45*(Kraadpäevad!$G$4-Kraadpäevad!C7088)),Lähteandmed!$I$45)</f>
        <v/>
      </c>
      <c r="N7088" s="114">
        <f>IFERROR(($G$4-M7088)/($G$4-C7088),Lähteandmed!$H$45)</f>
        <v>0</v>
      </c>
      <c r="O7088" s="276">
        <f t="shared" si="221"/>
        <v>2.7</v>
      </c>
      <c r="P7088" s="276">
        <f>IF(O7088&lt;($G$6-1),Lähteandmed!$E$45*1.2*1.005*(($G$6-1)-O7088),0)</f>
        <v>25.061596559999998</v>
      </c>
    </row>
    <row r="7089" spans="2:16">
      <c r="B7089" s="113">
        <v>7085</v>
      </c>
      <c r="C7089" s="113">
        <v>2.6</v>
      </c>
      <c r="D7089" s="276">
        <f t="shared" si="220"/>
        <v>7.38879749586558</v>
      </c>
      <c r="L7089" s="114">
        <f>IF(C7089&lt;$G$6,Lähteandmed!$E$45*1.2*1.005*($G$6-O7089),0)</f>
        <v>26.98941168</v>
      </c>
      <c r="M7089" s="276" t="str">
        <f>IF(($G$4-Lähteandmed!$H$45*(Kraadpäevad!$G$4-Kraadpäevad!C7089))&gt;Lähteandmed!$I$45,($G$4-Lähteandmed!$H$45*(Kraadpäevad!$G$4-Kraadpäevad!C7089)),Lähteandmed!$I$45)</f>
        <v/>
      </c>
      <c r="N7089" s="114">
        <f>IFERROR(($G$4-M7089)/($G$4-C7089),Lähteandmed!$H$45)</f>
        <v>0</v>
      </c>
      <c r="O7089" s="276">
        <f t="shared" si="221"/>
        <v>2.6</v>
      </c>
      <c r="P7089" s="276">
        <f>IF(O7089&lt;($G$6-1),Lähteandmed!$E$45*1.2*1.005*(($G$6-1)-O7089),0)</f>
        <v>25.23685248</v>
      </c>
    </row>
    <row r="7090" spans="2:16">
      <c r="B7090" s="113">
        <v>7086</v>
      </c>
      <c r="C7090" s="113">
        <v>2.6</v>
      </c>
      <c r="D7090" s="276">
        <f t="shared" si="220"/>
        <v>7.38879749586558</v>
      </c>
      <c r="L7090" s="114">
        <f>IF(C7090&lt;$G$6,Lähteandmed!$E$45*1.2*1.005*($G$6-O7090),0)</f>
        <v>26.98941168</v>
      </c>
      <c r="M7090" s="276" t="str">
        <f>IF(($G$4-Lähteandmed!$H$45*(Kraadpäevad!$G$4-Kraadpäevad!C7090))&gt;Lähteandmed!$I$45,($G$4-Lähteandmed!$H$45*(Kraadpäevad!$G$4-Kraadpäevad!C7090)),Lähteandmed!$I$45)</f>
        <v/>
      </c>
      <c r="N7090" s="114">
        <f>IFERROR(($G$4-M7090)/($G$4-C7090),Lähteandmed!$H$45)</f>
        <v>0</v>
      </c>
      <c r="O7090" s="276">
        <f t="shared" si="221"/>
        <v>2.6</v>
      </c>
      <c r="P7090" s="276">
        <f>IF(O7090&lt;($G$6-1),Lähteandmed!$E$45*1.2*1.005*(($G$6-1)-O7090),0)</f>
        <v>25.23685248</v>
      </c>
    </row>
    <row r="7091" spans="2:16">
      <c r="B7091" s="113">
        <v>7087</v>
      </c>
      <c r="C7091" s="113">
        <v>2.9</v>
      </c>
      <c r="D7091" s="276">
        <f t="shared" si="220"/>
        <v>7.0887974958655793</v>
      </c>
      <c r="L7091" s="114">
        <f>IF(C7091&lt;$G$6,Lähteandmed!$E$45*1.2*1.005*($G$6-O7091),0)</f>
        <v>26.463643919999999</v>
      </c>
      <c r="M7091" s="276" t="str">
        <f>IF(($G$4-Lähteandmed!$H$45*(Kraadpäevad!$G$4-Kraadpäevad!C7091))&gt;Lähteandmed!$I$45,($G$4-Lähteandmed!$H$45*(Kraadpäevad!$G$4-Kraadpäevad!C7091)),Lähteandmed!$I$45)</f>
        <v/>
      </c>
      <c r="N7091" s="114">
        <f>IFERROR(($G$4-M7091)/($G$4-C7091),Lähteandmed!$H$45)</f>
        <v>0</v>
      </c>
      <c r="O7091" s="276">
        <f t="shared" si="221"/>
        <v>2.9</v>
      </c>
      <c r="P7091" s="276">
        <f>IF(O7091&lt;($G$6-1),Lähteandmed!$E$45*1.2*1.005*(($G$6-1)-O7091),0)</f>
        <v>24.711084719999999</v>
      </c>
    </row>
    <row r="7092" spans="2:16">
      <c r="B7092" s="113">
        <v>7088</v>
      </c>
      <c r="C7092" s="113">
        <v>3.3</v>
      </c>
      <c r="D7092" s="276">
        <f t="shared" si="220"/>
        <v>6.6887974958655798</v>
      </c>
      <c r="L7092" s="114">
        <f>IF(C7092&lt;$G$6,Lähteandmed!$E$45*1.2*1.005*($G$6-O7092),0)</f>
        <v>25.762620239999997</v>
      </c>
      <c r="M7092" s="276" t="str">
        <f>IF(($G$4-Lähteandmed!$H$45*(Kraadpäevad!$G$4-Kraadpäevad!C7092))&gt;Lähteandmed!$I$45,($G$4-Lähteandmed!$H$45*(Kraadpäevad!$G$4-Kraadpäevad!C7092)),Lähteandmed!$I$45)</f>
        <v/>
      </c>
      <c r="N7092" s="114">
        <f>IFERROR(($G$4-M7092)/($G$4-C7092),Lähteandmed!$H$45)</f>
        <v>0</v>
      </c>
      <c r="O7092" s="276">
        <f t="shared" si="221"/>
        <v>3.3</v>
      </c>
      <c r="P7092" s="276">
        <f>IF(O7092&lt;($G$6-1),Lähteandmed!$E$45*1.2*1.005*(($G$6-1)-O7092),0)</f>
        <v>24.010061039999997</v>
      </c>
    </row>
    <row r="7093" spans="2:16">
      <c r="B7093" s="113">
        <v>7089</v>
      </c>
      <c r="C7093" s="113">
        <v>3.6</v>
      </c>
      <c r="D7093" s="276">
        <f t="shared" si="220"/>
        <v>6.38879749586558</v>
      </c>
      <c r="L7093" s="114">
        <f>IF(C7093&lt;$G$6,Lähteandmed!$E$45*1.2*1.005*($G$6-O7093),0)</f>
        <v>25.23685248</v>
      </c>
      <c r="M7093" s="276" t="str">
        <f>IF(($G$4-Lähteandmed!$H$45*(Kraadpäevad!$G$4-Kraadpäevad!C7093))&gt;Lähteandmed!$I$45,($G$4-Lähteandmed!$H$45*(Kraadpäevad!$G$4-Kraadpäevad!C7093)),Lähteandmed!$I$45)</f>
        <v/>
      </c>
      <c r="N7093" s="114">
        <f>IFERROR(($G$4-M7093)/($G$4-C7093),Lähteandmed!$H$45)</f>
        <v>0</v>
      </c>
      <c r="O7093" s="276">
        <f t="shared" si="221"/>
        <v>3.6</v>
      </c>
      <c r="P7093" s="276">
        <f>IF(O7093&lt;($G$6-1),Lähteandmed!$E$45*1.2*1.005*(($G$6-1)-O7093),0)</f>
        <v>23.484293279999999</v>
      </c>
    </row>
    <row r="7094" spans="2:16">
      <c r="B7094" s="113">
        <v>7090</v>
      </c>
      <c r="C7094" s="113">
        <v>3.9</v>
      </c>
      <c r="D7094" s="276">
        <f t="shared" si="220"/>
        <v>6.0887974958655793</v>
      </c>
      <c r="L7094" s="114">
        <f>IF(C7094&lt;$G$6,Lähteandmed!$E$45*1.2*1.005*($G$6-O7094),0)</f>
        <v>24.711084719999999</v>
      </c>
      <c r="M7094" s="276" t="str">
        <f>IF(($G$4-Lähteandmed!$H$45*(Kraadpäevad!$G$4-Kraadpäevad!C7094))&gt;Lähteandmed!$I$45,($G$4-Lähteandmed!$H$45*(Kraadpäevad!$G$4-Kraadpäevad!C7094)),Lähteandmed!$I$45)</f>
        <v/>
      </c>
      <c r="N7094" s="114">
        <f>IFERROR(($G$4-M7094)/($G$4-C7094),Lähteandmed!$H$45)</f>
        <v>0</v>
      </c>
      <c r="O7094" s="276">
        <f t="shared" si="221"/>
        <v>3.9</v>
      </c>
      <c r="P7094" s="276">
        <f>IF(O7094&lt;($G$6-1),Lähteandmed!$E$45*1.2*1.005*(($G$6-1)-O7094),0)</f>
        <v>22.958525519999998</v>
      </c>
    </row>
    <row r="7095" spans="2:16">
      <c r="B7095" s="113">
        <v>7091</v>
      </c>
      <c r="C7095" s="113">
        <v>4.3</v>
      </c>
      <c r="D7095" s="276">
        <f t="shared" si="220"/>
        <v>5.6887974958655798</v>
      </c>
      <c r="L7095" s="114">
        <f>IF(C7095&lt;$G$6,Lähteandmed!$E$45*1.2*1.005*($G$6-O7095),0)</f>
        <v>24.010061039999997</v>
      </c>
      <c r="M7095" s="276" t="str">
        <f>IF(($G$4-Lähteandmed!$H$45*(Kraadpäevad!$G$4-Kraadpäevad!C7095))&gt;Lähteandmed!$I$45,($G$4-Lähteandmed!$H$45*(Kraadpäevad!$G$4-Kraadpäevad!C7095)),Lähteandmed!$I$45)</f>
        <v/>
      </c>
      <c r="N7095" s="114">
        <f>IFERROR(($G$4-M7095)/($G$4-C7095),Lähteandmed!$H$45)</f>
        <v>0</v>
      </c>
      <c r="O7095" s="276">
        <f t="shared" si="221"/>
        <v>4.3</v>
      </c>
      <c r="P7095" s="276">
        <f>IF(O7095&lt;($G$6-1),Lähteandmed!$E$45*1.2*1.005*(($G$6-1)-O7095),0)</f>
        <v>22.257501839999996</v>
      </c>
    </row>
    <row r="7096" spans="2:16">
      <c r="B7096" s="113">
        <v>7092</v>
      </c>
      <c r="C7096" s="113">
        <v>4.5999999999999996</v>
      </c>
      <c r="D7096" s="276">
        <f t="shared" si="220"/>
        <v>5.38879749586558</v>
      </c>
      <c r="L7096" s="114">
        <f>IF(C7096&lt;$G$6,Lähteandmed!$E$45*1.2*1.005*($G$6-O7096),0)</f>
        <v>23.484293279999999</v>
      </c>
      <c r="M7096" s="276" t="str">
        <f>IF(($G$4-Lähteandmed!$H$45*(Kraadpäevad!$G$4-Kraadpäevad!C7096))&gt;Lähteandmed!$I$45,($G$4-Lähteandmed!$H$45*(Kraadpäevad!$G$4-Kraadpäevad!C7096)),Lähteandmed!$I$45)</f>
        <v/>
      </c>
      <c r="N7096" s="114">
        <f>IFERROR(($G$4-M7096)/($G$4-C7096),Lähteandmed!$H$45)</f>
        <v>0</v>
      </c>
      <c r="O7096" s="276">
        <f t="shared" si="221"/>
        <v>4.5999999999999996</v>
      </c>
      <c r="P7096" s="276">
        <f>IF(O7096&lt;($G$6-1),Lähteandmed!$E$45*1.2*1.005*(($G$6-1)-O7096),0)</f>
        <v>21.731734079999999</v>
      </c>
    </row>
    <row r="7097" spans="2:16">
      <c r="B7097" s="113">
        <v>7093</v>
      </c>
      <c r="C7097" s="113">
        <v>5.0999999999999996</v>
      </c>
      <c r="D7097" s="276">
        <f t="shared" si="220"/>
        <v>4.88879749586558</v>
      </c>
      <c r="L7097" s="114">
        <f>IF(C7097&lt;$G$6,Lähteandmed!$E$45*1.2*1.005*($G$6-O7097),0)</f>
        <v>22.608013679999999</v>
      </c>
      <c r="M7097" s="276" t="str">
        <f>IF(($G$4-Lähteandmed!$H$45*(Kraadpäevad!$G$4-Kraadpäevad!C7097))&gt;Lähteandmed!$I$45,($G$4-Lähteandmed!$H$45*(Kraadpäevad!$G$4-Kraadpäevad!C7097)),Lähteandmed!$I$45)</f>
        <v/>
      </c>
      <c r="N7097" s="114">
        <f>IFERROR(($G$4-M7097)/($G$4-C7097),Lähteandmed!$H$45)</f>
        <v>0</v>
      </c>
      <c r="O7097" s="276">
        <f t="shared" si="221"/>
        <v>5.0999999999999996</v>
      </c>
      <c r="P7097" s="276">
        <f>IF(O7097&lt;($G$6-1),Lähteandmed!$E$45*1.2*1.005*(($G$6-1)-O7097),0)</f>
        <v>20.855454479999999</v>
      </c>
    </row>
    <row r="7098" spans="2:16">
      <c r="B7098" s="113">
        <v>7094</v>
      </c>
      <c r="C7098" s="113">
        <v>5.7</v>
      </c>
      <c r="D7098" s="276">
        <f t="shared" si="220"/>
        <v>4.2887974958655795</v>
      </c>
      <c r="L7098" s="114">
        <f>IF(C7098&lt;$G$6,Lähteandmed!$E$45*1.2*1.005*($G$6-O7098),0)</f>
        <v>21.556478160000001</v>
      </c>
      <c r="M7098" s="276" t="str">
        <f>IF(($G$4-Lähteandmed!$H$45*(Kraadpäevad!$G$4-Kraadpäevad!C7098))&gt;Lähteandmed!$I$45,($G$4-Lähteandmed!$H$45*(Kraadpäevad!$G$4-Kraadpäevad!C7098)),Lähteandmed!$I$45)</f>
        <v/>
      </c>
      <c r="N7098" s="114">
        <f>IFERROR(($G$4-M7098)/($G$4-C7098),Lähteandmed!$H$45)</f>
        <v>0</v>
      </c>
      <c r="O7098" s="276">
        <f t="shared" si="221"/>
        <v>5.7</v>
      </c>
      <c r="P7098" s="276">
        <f>IF(O7098&lt;($G$6-1),Lähteandmed!$E$45*1.2*1.005*(($G$6-1)-O7098),0)</f>
        <v>19.803918960000001</v>
      </c>
    </row>
    <row r="7099" spans="2:16">
      <c r="B7099" s="113">
        <v>7095</v>
      </c>
      <c r="C7099" s="113">
        <v>6.2</v>
      </c>
      <c r="D7099" s="276">
        <f t="shared" si="220"/>
        <v>3.7887974958655795</v>
      </c>
      <c r="L7099" s="114">
        <f>IF(C7099&lt;$G$6,Lähteandmed!$E$45*1.2*1.005*($G$6-O7099),0)</f>
        <v>20.680198560000001</v>
      </c>
      <c r="M7099" s="276" t="str">
        <f>IF(($G$4-Lähteandmed!$H$45*(Kraadpäevad!$G$4-Kraadpäevad!C7099))&gt;Lähteandmed!$I$45,($G$4-Lähteandmed!$H$45*(Kraadpäevad!$G$4-Kraadpäevad!C7099)),Lähteandmed!$I$45)</f>
        <v/>
      </c>
      <c r="N7099" s="114">
        <f>IFERROR(($G$4-M7099)/($G$4-C7099),Lähteandmed!$H$45)</f>
        <v>0</v>
      </c>
      <c r="O7099" s="276">
        <f t="shared" si="221"/>
        <v>6.2</v>
      </c>
      <c r="P7099" s="276">
        <f>IF(O7099&lt;($G$6-1),Lähteandmed!$E$45*1.2*1.005*(($G$6-1)-O7099),0)</f>
        <v>18.927639360000001</v>
      </c>
    </row>
    <row r="7100" spans="2:16">
      <c r="B7100" s="113">
        <v>7096</v>
      </c>
      <c r="C7100" s="113">
        <v>6.4</v>
      </c>
      <c r="D7100" s="276">
        <f t="shared" si="220"/>
        <v>3.5887974958655793</v>
      </c>
      <c r="L7100" s="114">
        <f>IF(C7100&lt;$G$6,Lähteandmed!$E$45*1.2*1.005*($G$6-O7100),0)</f>
        <v>20.329686719999998</v>
      </c>
      <c r="M7100" s="276" t="str">
        <f>IF(($G$4-Lähteandmed!$H$45*(Kraadpäevad!$G$4-Kraadpäevad!C7100))&gt;Lähteandmed!$I$45,($G$4-Lähteandmed!$H$45*(Kraadpäevad!$G$4-Kraadpäevad!C7100)),Lähteandmed!$I$45)</f>
        <v/>
      </c>
      <c r="N7100" s="114">
        <f>IFERROR(($G$4-M7100)/($G$4-C7100),Lähteandmed!$H$45)</f>
        <v>0</v>
      </c>
      <c r="O7100" s="276">
        <f t="shared" si="221"/>
        <v>6.4</v>
      </c>
      <c r="P7100" s="276">
        <f>IF(O7100&lt;($G$6-1),Lähteandmed!$E$45*1.2*1.005*(($G$6-1)-O7100),0)</f>
        <v>18.577127519999998</v>
      </c>
    </row>
    <row r="7101" spans="2:16">
      <c r="B7101" s="113">
        <v>7097</v>
      </c>
      <c r="C7101" s="113">
        <v>6.5</v>
      </c>
      <c r="D7101" s="276">
        <f t="shared" si="220"/>
        <v>3.4887974958655796</v>
      </c>
      <c r="L7101" s="114">
        <f>IF(C7101&lt;$G$6,Lähteandmed!$E$45*1.2*1.005*($G$6-O7101),0)</f>
        <v>20.1544308</v>
      </c>
      <c r="M7101" s="276" t="str">
        <f>IF(($G$4-Lähteandmed!$H$45*(Kraadpäevad!$G$4-Kraadpäevad!C7101))&gt;Lähteandmed!$I$45,($G$4-Lähteandmed!$H$45*(Kraadpäevad!$G$4-Kraadpäevad!C7101)),Lähteandmed!$I$45)</f>
        <v/>
      </c>
      <c r="N7101" s="114">
        <f>IFERROR(($G$4-M7101)/($G$4-C7101),Lähteandmed!$H$45)</f>
        <v>0</v>
      </c>
      <c r="O7101" s="276">
        <f t="shared" si="221"/>
        <v>6.5</v>
      </c>
      <c r="P7101" s="276">
        <f>IF(O7101&lt;($G$6-1),Lähteandmed!$E$45*1.2*1.005*(($G$6-1)-O7101),0)</f>
        <v>18.4018716</v>
      </c>
    </row>
    <row r="7102" spans="2:16">
      <c r="B7102" s="113">
        <v>7098</v>
      </c>
      <c r="C7102" s="113">
        <v>6.7</v>
      </c>
      <c r="D7102" s="276">
        <f t="shared" si="220"/>
        <v>3.2887974958655795</v>
      </c>
      <c r="L7102" s="114">
        <f>IF(C7102&lt;$G$6,Lähteandmed!$E$45*1.2*1.005*($G$6-O7102),0)</f>
        <v>19.803918960000001</v>
      </c>
      <c r="M7102" s="276" t="str">
        <f>IF(($G$4-Lähteandmed!$H$45*(Kraadpäevad!$G$4-Kraadpäevad!C7102))&gt;Lähteandmed!$I$45,($G$4-Lähteandmed!$H$45*(Kraadpäevad!$G$4-Kraadpäevad!C7102)),Lähteandmed!$I$45)</f>
        <v/>
      </c>
      <c r="N7102" s="114">
        <f>IFERROR(($G$4-M7102)/($G$4-C7102),Lähteandmed!$H$45)</f>
        <v>0</v>
      </c>
      <c r="O7102" s="276">
        <f t="shared" si="221"/>
        <v>6.7</v>
      </c>
      <c r="P7102" s="276">
        <f>IF(O7102&lt;($G$6-1),Lähteandmed!$E$45*1.2*1.005*(($G$6-1)-O7102),0)</f>
        <v>18.05135976</v>
      </c>
    </row>
    <row r="7103" spans="2:16">
      <c r="B7103" s="113">
        <v>7099</v>
      </c>
      <c r="C7103" s="113">
        <v>6.3</v>
      </c>
      <c r="D7103" s="276">
        <f t="shared" si="220"/>
        <v>3.6887974958655798</v>
      </c>
      <c r="L7103" s="114">
        <f>IF(C7103&lt;$G$6,Lähteandmed!$E$45*1.2*1.005*($G$6-O7103),0)</f>
        <v>20.504942639999996</v>
      </c>
      <c r="M7103" s="276" t="str">
        <f>IF(($G$4-Lähteandmed!$H$45*(Kraadpäevad!$G$4-Kraadpäevad!C7103))&gt;Lähteandmed!$I$45,($G$4-Lähteandmed!$H$45*(Kraadpäevad!$G$4-Kraadpäevad!C7103)),Lähteandmed!$I$45)</f>
        <v/>
      </c>
      <c r="N7103" s="114">
        <f>IFERROR(($G$4-M7103)/($G$4-C7103),Lähteandmed!$H$45)</f>
        <v>0</v>
      </c>
      <c r="O7103" s="276">
        <f t="shared" si="221"/>
        <v>6.3</v>
      </c>
      <c r="P7103" s="276">
        <f>IF(O7103&lt;($G$6-1),Lähteandmed!$E$45*1.2*1.005*(($G$6-1)-O7103),0)</f>
        <v>18.752383439999999</v>
      </c>
    </row>
    <row r="7104" spans="2:16">
      <c r="B7104" s="113">
        <v>7100</v>
      </c>
      <c r="C7104" s="113">
        <v>6</v>
      </c>
      <c r="D7104" s="276">
        <f t="shared" si="220"/>
        <v>3.9887974958655796</v>
      </c>
      <c r="L7104" s="114">
        <f>IF(C7104&lt;$G$6,Lähteandmed!$E$45*1.2*1.005*($G$6-O7104),0)</f>
        <v>21.030710399999997</v>
      </c>
      <c r="M7104" s="276" t="str">
        <f>IF(($G$4-Lähteandmed!$H$45*(Kraadpäevad!$G$4-Kraadpäevad!C7104))&gt;Lähteandmed!$I$45,($G$4-Lähteandmed!$H$45*(Kraadpäevad!$G$4-Kraadpäevad!C7104)),Lähteandmed!$I$45)</f>
        <v/>
      </c>
      <c r="N7104" s="114">
        <f>IFERROR(($G$4-M7104)/($G$4-C7104),Lähteandmed!$H$45)</f>
        <v>0</v>
      </c>
      <c r="O7104" s="276">
        <f t="shared" si="221"/>
        <v>6</v>
      </c>
      <c r="P7104" s="276">
        <f>IF(O7104&lt;($G$6-1),Lähteandmed!$E$45*1.2*1.005*(($G$6-1)-O7104),0)</f>
        <v>19.2781512</v>
      </c>
    </row>
    <row r="7105" spans="2:16">
      <c r="B7105" s="113">
        <v>7101</v>
      </c>
      <c r="C7105" s="113">
        <v>5.6</v>
      </c>
      <c r="D7105" s="276">
        <f t="shared" si="220"/>
        <v>4.38879749586558</v>
      </c>
      <c r="L7105" s="114">
        <f>IF(C7105&lt;$G$6,Lähteandmed!$E$45*1.2*1.005*($G$6-O7105),0)</f>
        <v>21.731734079999999</v>
      </c>
      <c r="M7105" s="276" t="str">
        <f>IF(($G$4-Lähteandmed!$H$45*(Kraadpäevad!$G$4-Kraadpäevad!C7105))&gt;Lähteandmed!$I$45,($G$4-Lähteandmed!$H$45*(Kraadpäevad!$G$4-Kraadpäevad!C7105)),Lähteandmed!$I$45)</f>
        <v/>
      </c>
      <c r="N7105" s="114">
        <f>IFERROR(($G$4-M7105)/($G$4-C7105),Lähteandmed!$H$45)</f>
        <v>0</v>
      </c>
      <c r="O7105" s="276">
        <f t="shared" si="221"/>
        <v>5.6</v>
      </c>
      <c r="P7105" s="276">
        <f>IF(O7105&lt;($G$6-1),Lähteandmed!$E$45*1.2*1.005*(($G$6-1)-O7105),0)</f>
        <v>19.979174879999999</v>
      </c>
    </row>
    <row r="7106" spans="2:16">
      <c r="B7106" s="113">
        <v>7102</v>
      </c>
      <c r="C7106" s="113">
        <v>5.3</v>
      </c>
      <c r="D7106" s="276">
        <f t="shared" si="220"/>
        <v>4.6887974958655798</v>
      </c>
      <c r="L7106" s="114">
        <f>IF(C7106&lt;$G$6,Lähteandmed!$E$45*1.2*1.005*($G$6-O7106),0)</f>
        <v>22.257501839999996</v>
      </c>
      <c r="M7106" s="276" t="str">
        <f>IF(($G$4-Lähteandmed!$H$45*(Kraadpäevad!$G$4-Kraadpäevad!C7106))&gt;Lähteandmed!$I$45,($G$4-Lähteandmed!$H$45*(Kraadpäevad!$G$4-Kraadpäevad!C7106)),Lähteandmed!$I$45)</f>
        <v/>
      </c>
      <c r="N7106" s="114">
        <f>IFERROR(($G$4-M7106)/($G$4-C7106),Lähteandmed!$H$45)</f>
        <v>0</v>
      </c>
      <c r="O7106" s="276">
        <f t="shared" si="221"/>
        <v>5.3</v>
      </c>
      <c r="P7106" s="276">
        <f>IF(O7106&lt;($G$6-1),Lähteandmed!$E$45*1.2*1.005*(($G$6-1)-O7106),0)</f>
        <v>20.504942639999996</v>
      </c>
    </row>
    <row r="7107" spans="2:16">
      <c r="B7107" s="113">
        <v>7103</v>
      </c>
      <c r="C7107" s="113">
        <v>5</v>
      </c>
      <c r="D7107" s="276">
        <f t="shared" si="220"/>
        <v>4.9887974958655796</v>
      </c>
      <c r="L7107" s="114">
        <f>IF(C7107&lt;$G$6,Lähteandmed!$E$45*1.2*1.005*($G$6-O7107),0)</f>
        <v>22.783269599999997</v>
      </c>
      <c r="M7107" s="276" t="str">
        <f>IF(($G$4-Lähteandmed!$H$45*(Kraadpäevad!$G$4-Kraadpäevad!C7107))&gt;Lähteandmed!$I$45,($G$4-Lähteandmed!$H$45*(Kraadpäevad!$G$4-Kraadpäevad!C7107)),Lähteandmed!$I$45)</f>
        <v/>
      </c>
      <c r="N7107" s="114">
        <f>IFERROR(($G$4-M7107)/($G$4-C7107),Lähteandmed!$H$45)</f>
        <v>0</v>
      </c>
      <c r="O7107" s="276">
        <f t="shared" si="221"/>
        <v>5</v>
      </c>
      <c r="P7107" s="276">
        <f>IF(O7107&lt;($G$6-1),Lähteandmed!$E$45*1.2*1.005*(($G$6-1)-O7107),0)</f>
        <v>21.030710399999997</v>
      </c>
    </row>
    <row r="7108" spans="2:16">
      <c r="B7108" s="113">
        <v>7104</v>
      </c>
      <c r="C7108" s="113">
        <v>4.7</v>
      </c>
      <c r="D7108" s="276">
        <f t="shared" ref="D7108:D7171" si="222">IFERROR(IF($G$5-C7108&gt;0,$G$5-C7108,"0"),0)</f>
        <v>5.2887974958655795</v>
      </c>
      <c r="L7108" s="114">
        <f>IF(C7108&lt;$G$6,Lähteandmed!$E$45*1.2*1.005*($G$6-O7108),0)</f>
        <v>23.309037359999998</v>
      </c>
      <c r="M7108" s="276" t="str">
        <f>IF(($G$4-Lähteandmed!$H$45*(Kraadpäevad!$G$4-Kraadpäevad!C7108))&gt;Lähteandmed!$I$45,($G$4-Lähteandmed!$H$45*(Kraadpäevad!$G$4-Kraadpäevad!C7108)),Lähteandmed!$I$45)</f>
        <v/>
      </c>
      <c r="N7108" s="114">
        <f>IFERROR(($G$4-M7108)/($G$4-C7108),Lähteandmed!$H$45)</f>
        <v>0</v>
      </c>
      <c r="O7108" s="276">
        <f t="shared" ref="O7108:O7171" si="223">N7108*($G$4-C7108)+C7108</f>
        <v>4.7</v>
      </c>
      <c r="P7108" s="276">
        <f>IF(O7108&lt;($G$6-1),Lähteandmed!$E$45*1.2*1.005*(($G$6-1)-O7108),0)</f>
        <v>21.556478160000001</v>
      </c>
    </row>
    <row r="7109" spans="2:16">
      <c r="B7109" s="113">
        <v>7105</v>
      </c>
      <c r="C7109" s="113">
        <v>4.5999999999999996</v>
      </c>
      <c r="D7109" s="276">
        <f t="shared" si="222"/>
        <v>5.38879749586558</v>
      </c>
      <c r="L7109" s="114">
        <f>IF(C7109&lt;$G$6,Lähteandmed!$E$45*1.2*1.005*($G$6-O7109),0)</f>
        <v>23.484293279999999</v>
      </c>
      <c r="M7109" s="276" t="str">
        <f>IF(($G$4-Lähteandmed!$H$45*(Kraadpäevad!$G$4-Kraadpäevad!C7109))&gt;Lähteandmed!$I$45,($G$4-Lähteandmed!$H$45*(Kraadpäevad!$G$4-Kraadpäevad!C7109)),Lähteandmed!$I$45)</f>
        <v/>
      </c>
      <c r="N7109" s="114">
        <f>IFERROR(($G$4-M7109)/($G$4-C7109),Lähteandmed!$H$45)</f>
        <v>0</v>
      </c>
      <c r="O7109" s="276">
        <f t="shared" si="223"/>
        <v>4.5999999999999996</v>
      </c>
      <c r="P7109" s="276">
        <f>IF(O7109&lt;($G$6-1),Lähteandmed!$E$45*1.2*1.005*(($G$6-1)-O7109),0)</f>
        <v>21.731734079999999</v>
      </c>
    </row>
    <row r="7110" spans="2:16">
      <c r="B7110" s="113">
        <v>7106</v>
      </c>
      <c r="C7110" s="113">
        <v>4.5</v>
      </c>
      <c r="D7110" s="276">
        <f t="shared" si="222"/>
        <v>5.4887974958655796</v>
      </c>
      <c r="L7110" s="114">
        <f>IF(C7110&lt;$G$6,Lähteandmed!$E$45*1.2*1.005*($G$6-O7110),0)</f>
        <v>23.659549199999997</v>
      </c>
      <c r="M7110" s="276" t="str">
        <f>IF(($G$4-Lähteandmed!$H$45*(Kraadpäevad!$G$4-Kraadpäevad!C7110))&gt;Lähteandmed!$I$45,($G$4-Lähteandmed!$H$45*(Kraadpäevad!$G$4-Kraadpäevad!C7110)),Lähteandmed!$I$45)</f>
        <v/>
      </c>
      <c r="N7110" s="114">
        <f>IFERROR(($G$4-M7110)/($G$4-C7110),Lähteandmed!$H$45)</f>
        <v>0</v>
      </c>
      <c r="O7110" s="276">
        <f t="shared" si="223"/>
        <v>4.5</v>
      </c>
      <c r="P7110" s="276">
        <f>IF(O7110&lt;($G$6-1),Lähteandmed!$E$45*1.2*1.005*(($G$6-1)-O7110),0)</f>
        <v>21.906989999999997</v>
      </c>
    </row>
    <row r="7111" spans="2:16">
      <c r="B7111" s="113">
        <v>7107</v>
      </c>
      <c r="C7111" s="113">
        <v>4.4000000000000004</v>
      </c>
      <c r="D7111" s="276">
        <f t="shared" si="222"/>
        <v>5.5887974958655793</v>
      </c>
      <c r="L7111" s="114">
        <f>IF(C7111&lt;$G$6,Lähteandmed!$E$45*1.2*1.005*($G$6-O7111),0)</f>
        <v>23.834805119999999</v>
      </c>
      <c r="M7111" s="276" t="str">
        <f>IF(($G$4-Lähteandmed!$H$45*(Kraadpäevad!$G$4-Kraadpäevad!C7111))&gt;Lähteandmed!$I$45,($G$4-Lähteandmed!$H$45*(Kraadpäevad!$G$4-Kraadpäevad!C7111)),Lähteandmed!$I$45)</f>
        <v/>
      </c>
      <c r="N7111" s="114">
        <f>IFERROR(($G$4-M7111)/($G$4-C7111),Lähteandmed!$H$45)</f>
        <v>0</v>
      </c>
      <c r="O7111" s="276">
        <f t="shared" si="223"/>
        <v>4.4000000000000004</v>
      </c>
      <c r="P7111" s="276">
        <f>IF(O7111&lt;($G$6-1),Lähteandmed!$E$45*1.2*1.005*(($G$6-1)-O7111),0)</f>
        <v>22.082245919999998</v>
      </c>
    </row>
    <row r="7112" spans="2:16">
      <c r="B7112" s="113">
        <v>7108</v>
      </c>
      <c r="C7112" s="113">
        <v>4.2</v>
      </c>
      <c r="D7112" s="276">
        <f t="shared" si="222"/>
        <v>5.7887974958655795</v>
      </c>
      <c r="L7112" s="114">
        <f>IF(C7112&lt;$G$6,Lähteandmed!$E$45*1.2*1.005*($G$6-O7112),0)</f>
        <v>24.185316959999998</v>
      </c>
      <c r="M7112" s="276" t="str">
        <f>IF(($G$4-Lähteandmed!$H$45*(Kraadpäevad!$G$4-Kraadpäevad!C7112))&gt;Lähteandmed!$I$45,($G$4-Lähteandmed!$H$45*(Kraadpäevad!$G$4-Kraadpäevad!C7112)),Lähteandmed!$I$45)</f>
        <v/>
      </c>
      <c r="N7112" s="114">
        <f>IFERROR(($G$4-M7112)/($G$4-C7112),Lähteandmed!$H$45)</f>
        <v>0</v>
      </c>
      <c r="O7112" s="276">
        <f t="shared" si="223"/>
        <v>4.2</v>
      </c>
      <c r="P7112" s="276">
        <f>IF(O7112&lt;($G$6-1),Lähteandmed!$E$45*1.2*1.005*(($G$6-1)-O7112),0)</f>
        <v>22.432757760000001</v>
      </c>
    </row>
    <row r="7113" spans="2:16">
      <c r="B7113" s="113">
        <v>7109</v>
      </c>
      <c r="C7113" s="113">
        <v>3.9</v>
      </c>
      <c r="D7113" s="276">
        <f t="shared" si="222"/>
        <v>6.0887974958655793</v>
      </c>
      <c r="L7113" s="114">
        <f>IF(C7113&lt;$G$6,Lähteandmed!$E$45*1.2*1.005*($G$6-O7113),0)</f>
        <v>24.711084719999999</v>
      </c>
      <c r="M7113" s="276" t="str">
        <f>IF(($G$4-Lähteandmed!$H$45*(Kraadpäevad!$G$4-Kraadpäevad!C7113))&gt;Lähteandmed!$I$45,($G$4-Lähteandmed!$H$45*(Kraadpäevad!$G$4-Kraadpäevad!C7113)),Lähteandmed!$I$45)</f>
        <v/>
      </c>
      <c r="N7113" s="114">
        <f>IFERROR(($G$4-M7113)/($G$4-C7113),Lähteandmed!$H$45)</f>
        <v>0</v>
      </c>
      <c r="O7113" s="276">
        <f t="shared" si="223"/>
        <v>3.9</v>
      </c>
      <c r="P7113" s="276">
        <f>IF(O7113&lt;($G$6-1),Lähteandmed!$E$45*1.2*1.005*(($G$6-1)-O7113),0)</f>
        <v>22.958525519999998</v>
      </c>
    </row>
    <row r="7114" spans="2:16">
      <c r="B7114" s="113">
        <v>7110</v>
      </c>
      <c r="C7114" s="113">
        <v>3.7</v>
      </c>
      <c r="D7114" s="276">
        <f t="shared" si="222"/>
        <v>6.2887974958655795</v>
      </c>
      <c r="L7114" s="114">
        <f>IF(C7114&lt;$G$6,Lähteandmed!$E$45*1.2*1.005*($G$6-O7114),0)</f>
        <v>25.061596559999998</v>
      </c>
      <c r="M7114" s="276" t="str">
        <f>IF(($G$4-Lähteandmed!$H$45*(Kraadpäevad!$G$4-Kraadpäevad!C7114))&gt;Lähteandmed!$I$45,($G$4-Lähteandmed!$H$45*(Kraadpäevad!$G$4-Kraadpäevad!C7114)),Lähteandmed!$I$45)</f>
        <v/>
      </c>
      <c r="N7114" s="114">
        <f>IFERROR(($G$4-M7114)/($G$4-C7114),Lähteandmed!$H$45)</f>
        <v>0</v>
      </c>
      <c r="O7114" s="276">
        <f t="shared" si="223"/>
        <v>3.7</v>
      </c>
      <c r="P7114" s="276">
        <f>IF(O7114&lt;($G$6-1),Lähteandmed!$E$45*1.2*1.005*(($G$6-1)-O7114),0)</f>
        <v>23.309037359999998</v>
      </c>
    </row>
    <row r="7115" spans="2:16">
      <c r="B7115" s="113">
        <v>7111</v>
      </c>
      <c r="C7115" s="113">
        <v>4.3</v>
      </c>
      <c r="D7115" s="276">
        <f t="shared" si="222"/>
        <v>5.6887974958655798</v>
      </c>
      <c r="L7115" s="114">
        <f>IF(C7115&lt;$G$6,Lähteandmed!$E$45*1.2*1.005*($G$6-O7115),0)</f>
        <v>24.010061039999997</v>
      </c>
      <c r="M7115" s="276" t="str">
        <f>IF(($G$4-Lähteandmed!$H$45*(Kraadpäevad!$G$4-Kraadpäevad!C7115))&gt;Lähteandmed!$I$45,($G$4-Lähteandmed!$H$45*(Kraadpäevad!$G$4-Kraadpäevad!C7115)),Lähteandmed!$I$45)</f>
        <v/>
      </c>
      <c r="N7115" s="114">
        <f>IFERROR(($G$4-M7115)/($G$4-C7115),Lähteandmed!$H$45)</f>
        <v>0</v>
      </c>
      <c r="O7115" s="276">
        <f t="shared" si="223"/>
        <v>4.3</v>
      </c>
      <c r="P7115" s="276">
        <f>IF(O7115&lt;($G$6-1),Lähteandmed!$E$45*1.2*1.005*(($G$6-1)-O7115),0)</f>
        <v>22.257501839999996</v>
      </c>
    </row>
    <row r="7116" spans="2:16">
      <c r="B7116" s="113">
        <v>7112</v>
      </c>
      <c r="C7116" s="113">
        <v>4.9000000000000004</v>
      </c>
      <c r="D7116" s="276">
        <f t="shared" si="222"/>
        <v>5.0887974958655793</v>
      </c>
      <c r="L7116" s="114">
        <f>IF(C7116&lt;$G$6,Lähteandmed!$E$45*1.2*1.005*($G$6-O7116),0)</f>
        <v>22.958525519999998</v>
      </c>
      <c r="M7116" s="276" t="str">
        <f>IF(($G$4-Lähteandmed!$H$45*(Kraadpäevad!$G$4-Kraadpäevad!C7116))&gt;Lähteandmed!$I$45,($G$4-Lähteandmed!$H$45*(Kraadpäevad!$G$4-Kraadpäevad!C7116)),Lähteandmed!$I$45)</f>
        <v/>
      </c>
      <c r="N7116" s="114">
        <f>IFERROR(($G$4-M7116)/($G$4-C7116),Lähteandmed!$H$45)</f>
        <v>0</v>
      </c>
      <c r="O7116" s="276">
        <f t="shared" si="223"/>
        <v>4.9000000000000004</v>
      </c>
      <c r="P7116" s="276">
        <f>IF(O7116&lt;($G$6-1),Lähteandmed!$E$45*1.2*1.005*(($G$6-1)-O7116),0)</f>
        <v>21.205966319999998</v>
      </c>
    </row>
    <row r="7117" spans="2:16">
      <c r="B7117" s="113">
        <v>7113</v>
      </c>
      <c r="C7117" s="113">
        <v>5.5</v>
      </c>
      <c r="D7117" s="276">
        <f t="shared" si="222"/>
        <v>4.4887974958655796</v>
      </c>
      <c r="L7117" s="114">
        <f>IF(C7117&lt;$G$6,Lähteandmed!$E$45*1.2*1.005*($G$6-O7117),0)</f>
        <v>21.906989999999997</v>
      </c>
      <c r="M7117" s="276" t="str">
        <f>IF(($G$4-Lähteandmed!$H$45*(Kraadpäevad!$G$4-Kraadpäevad!C7117))&gt;Lähteandmed!$I$45,($G$4-Lähteandmed!$H$45*(Kraadpäevad!$G$4-Kraadpäevad!C7117)),Lähteandmed!$I$45)</f>
        <v/>
      </c>
      <c r="N7117" s="114">
        <f>IFERROR(($G$4-M7117)/($G$4-C7117),Lähteandmed!$H$45)</f>
        <v>0</v>
      </c>
      <c r="O7117" s="276">
        <f t="shared" si="223"/>
        <v>5.5</v>
      </c>
      <c r="P7117" s="276">
        <f>IF(O7117&lt;($G$6-1),Lähteandmed!$E$45*1.2*1.005*(($G$6-1)-O7117),0)</f>
        <v>20.1544308</v>
      </c>
    </row>
    <row r="7118" spans="2:16">
      <c r="B7118" s="113">
        <v>7114</v>
      </c>
      <c r="C7118" s="113">
        <v>5.5</v>
      </c>
      <c r="D7118" s="276">
        <f t="shared" si="222"/>
        <v>4.4887974958655796</v>
      </c>
      <c r="L7118" s="114">
        <f>IF(C7118&lt;$G$6,Lähteandmed!$E$45*1.2*1.005*($G$6-O7118),0)</f>
        <v>21.906989999999997</v>
      </c>
      <c r="M7118" s="276" t="str">
        <f>IF(($G$4-Lähteandmed!$H$45*(Kraadpäevad!$G$4-Kraadpäevad!C7118))&gt;Lähteandmed!$I$45,($G$4-Lähteandmed!$H$45*(Kraadpäevad!$G$4-Kraadpäevad!C7118)),Lähteandmed!$I$45)</f>
        <v/>
      </c>
      <c r="N7118" s="114">
        <f>IFERROR(($G$4-M7118)/($G$4-C7118),Lähteandmed!$H$45)</f>
        <v>0</v>
      </c>
      <c r="O7118" s="276">
        <f t="shared" si="223"/>
        <v>5.5</v>
      </c>
      <c r="P7118" s="276">
        <f>IF(O7118&lt;($G$6-1),Lähteandmed!$E$45*1.2*1.005*(($G$6-1)-O7118),0)</f>
        <v>20.1544308</v>
      </c>
    </row>
    <row r="7119" spans="2:16">
      <c r="B7119" s="113">
        <v>7115</v>
      </c>
      <c r="C7119" s="113">
        <v>5.6</v>
      </c>
      <c r="D7119" s="276">
        <f t="shared" si="222"/>
        <v>4.38879749586558</v>
      </c>
      <c r="L7119" s="114">
        <f>IF(C7119&lt;$G$6,Lähteandmed!$E$45*1.2*1.005*($G$6-O7119),0)</f>
        <v>21.731734079999999</v>
      </c>
      <c r="M7119" s="276" t="str">
        <f>IF(($G$4-Lähteandmed!$H$45*(Kraadpäevad!$G$4-Kraadpäevad!C7119))&gt;Lähteandmed!$I$45,($G$4-Lähteandmed!$H$45*(Kraadpäevad!$G$4-Kraadpäevad!C7119)),Lähteandmed!$I$45)</f>
        <v/>
      </c>
      <c r="N7119" s="114">
        <f>IFERROR(($G$4-M7119)/($G$4-C7119),Lähteandmed!$H$45)</f>
        <v>0</v>
      </c>
      <c r="O7119" s="276">
        <f t="shared" si="223"/>
        <v>5.6</v>
      </c>
      <c r="P7119" s="276">
        <f>IF(O7119&lt;($G$6-1),Lähteandmed!$E$45*1.2*1.005*(($G$6-1)-O7119),0)</f>
        <v>19.979174879999999</v>
      </c>
    </row>
    <row r="7120" spans="2:16">
      <c r="B7120" s="113">
        <v>7116</v>
      </c>
      <c r="C7120" s="113">
        <v>5.6</v>
      </c>
      <c r="D7120" s="276">
        <f t="shared" si="222"/>
        <v>4.38879749586558</v>
      </c>
      <c r="L7120" s="114">
        <f>IF(C7120&lt;$G$6,Lähteandmed!$E$45*1.2*1.005*($G$6-O7120),0)</f>
        <v>21.731734079999999</v>
      </c>
      <c r="M7120" s="276" t="str">
        <f>IF(($G$4-Lähteandmed!$H$45*(Kraadpäevad!$G$4-Kraadpäevad!C7120))&gt;Lähteandmed!$I$45,($G$4-Lähteandmed!$H$45*(Kraadpäevad!$G$4-Kraadpäevad!C7120)),Lähteandmed!$I$45)</f>
        <v/>
      </c>
      <c r="N7120" s="114">
        <f>IFERROR(($G$4-M7120)/($G$4-C7120),Lähteandmed!$H$45)</f>
        <v>0</v>
      </c>
      <c r="O7120" s="276">
        <f t="shared" si="223"/>
        <v>5.6</v>
      </c>
      <c r="P7120" s="276">
        <f>IF(O7120&lt;($G$6-1),Lähteandmed!$E$45*1.2*1.005*(($G$6-1)-O7120),0)</f>
        <v>19.979174879999999</v>
      </c>
    </row>
    <row r="7121" spans="2:16">
      <c r="B7121" s="113">
        <v>7117</v>
      </c>
      <c r="C7121" s="113">
        <v>6.2</v>
      </c>
      <c r="D7121" s="276">
        <f t="shared" si="222"/>
        <v>3.7887974958655795</v>
      </c>
      <c r="L7121" s="114">
        <f>IF(C7121&lt;$G$6,Lähteandmed!$E$45*1.2*1.005*($G$6-O7121),0)</f>
        <v>20.680198560000001</v>
      </c>
      <c r="M7121" s="276" t="str">
        <f>IF(($G$4-Lähteandmed!$H$45*(Kraadpäevad!$G$4-Kraadpäevad!C7121))&gt;Lähteandmed!$I$45,($G$4-Lähteandmed!$H$45*(Kraadpäevad!$G$4-Kraadpäevad!C7121)),Lähteandmed!$I$45)</f>
        <v/>
      </c>
      <c r="N7121" s="114">
        <f>IFERROR(($G$4-M7121)/($G$4-C7121),Lähteandmed!$H$45)</f>
        <v>0</v>
      </c>
      <c r="O7121" s="276">
        <f t="shared" si="223"/>
        <v>6.2</v>
      </c>
      <c r="P7121" s="276">
        <f>IF(O7121&lt;($G$6-1),Lähteandmed!$E$45*1.2*1.005*(($G$6-1)-O7121),0)</f>
        <v>18.927639360000001</v>
      </c>
    </row>
    <row r="7122" spans="2:16">
      <c r="B7122" s="113">
        <v>7118</v>
      </c>
      <c r="C7122" s="113">
        <v>6.8</v>
      </c>
      <c r="D7122" s="276">
        <f t="shared" si="222"/>
        <v>3.1887974958655798</v>
      </c>
      <c r="L7122" s="114">
        <f>IF(C7122&lt;$G$6,Lähteandmed!$E$45*1.2*1.005*($G$6-O7122),0)</f>
        <v>19.628663039999996</v>
      </c>
      <c r="M7122" s="276" t="str">
        <f>IF(($G$4-Lähteandmed!$H$45*(Kraadpäevad!$G$4-Kraadpäevad!C7122))&gt;Lähteandmed!$I$45,($G$4-Lähteandmed!$H$45*(Kraadpäevad!$G$4-Kraadpäevad!C7122)),Lähteandmed!$I$45)</f>
        <v/>
      </c>
      <c r="N7122" s="114">
        <f>IFERROR(($G$4-M7122)/($G$4-C7122),Lähteandmed!$H$45)</f>
        <v>0</v>
      </c>
      <c r="O7122" s="276">
        <f t="shared" si="223"/>
        <v>6.8</v>
      </c>
      <c r="P7122" s="276">
        <f>IF(O7122&lt;($G$6-1),Lähteandmed!$E$45*1.2*1.005*(($G$6-1)-O7122),0)</f>
        <v>17.876103839999999</v>
      </c>
    </row>
    <row r="7123" spans="2:16">
      <c r="B7123" s="113">
        <v>7119</v>
      </c>
      <c r="C7123" s="113">
        <v>7.4</v>
      </c>
      <c r="D7123" s="276">
        <f t="shared" si="222"/>
        <v>2.5887974958655793</v>
      </c>
      <c r="L7123" s="114">
        <f>IF(C7123&lt;$G$6,Lähteandmed!$E$45*1.2*1.005*($G$6-O7123),0)</f>
        <v>18.577127519999998</v>
      </c>
      <c r="M7123" s="276" t="str">
        <f>IF(($G$4-Lähteandmed!$H$45*(Kraadpäevad!$G$4-Kraadpäevad!C7123))&gt;Lähteandmed!$I$45,($G$4-Lähteandmed!$H$45*(Kraadpäevad!$G$4-Kraadpäevad!C7123)),Lähteandmed!$I$45)</f>
        <v/>
      </c>
      <c r="N7123" s="114">
        <f>IFERROR(($G$4-M7123)/($G$4-C7123),Lähteandmed!$H$45)</f>
        <v>0</v>
      </c>
      <c r="O7123" s="276">
        <f t="shared" si="223"/>
        <v>7.4</v>
      </c>
      <c r="P7123" s="276">
        <f>IF(O7123&lt;($G$6-1),Lähteandmed!$E$45*1.2*1.005*(($G$6-1)-O7123),0)</f>
        <v>16.824568319999997</v>
      </c>
    </row>
    <row r="7124" spans="2:16">
      <c r="B7124" s="113">
        <v>7120</v>
      </c>
      <c r="C7124" s="113">
        <v>7.2</v>
      </c>
      <c r="D7124" s="276">
        <f t="shared" si="222"/>
        <v>2.7887974958655795</v>
      </c>
      <c r="L7124" s="114">
        <f>IF(C7124&lt;$G$6,Lähteandmed!$E$45*1.2*1.005*($G$6-O7124),0)</f>
        <v>18.927639360000001</v>
      </c>
      <c r="M7124" s="276" t="str">
        <f>IF(($G$4-Lähteandmed!$H$45*(Kraadpäevad!$G$4-Kraadpäevad!C7124))&gt;Lähteandmed!$I$45,($G$4-Lähteandmed!$H$45*(Kraadpäevad!$G$4-Kraadpäevad!C7124)),Lähteandmed!$I$45)</f>
        <v/>
      </c>
      <c r="N7124" s="114">
        <f>IFERROR(($G$4-M7124)/($G$4-C7124),Lähteandmed!$H$45)</f>
        <v>0</v>
      </c>
      <c r="O7124" s="276">
        <f t="shared" si="223"/>
        <v>7.2</v>
      </c>
      <c r="P7124" s="276">
        <f>IF(O7124&lt;($G$6-1),Lähteandmed!$E$45*1.2*1.005*(($G$6-1)-O7124),0)</f>
        <v>17.17508016</v>
      </c>
    </row>
    <row r="7125" spans="2:16">
      <c r="B7125" s="113">
        <v>7121</v>
      </c>
      <c r="C7125" s="113">
        <v>7.1</v>
      </c>
      <c r="D7125" s="276">
        <f t="shared" si="222"/>
        <v>2.88879749586558</v>
      </c>
      <c r="L7125" s="114">
        <f>IF(C7125&lt;$G$6,Lähteandmed!$E$45*1.2*1.005*($G$6-O7125),0)</f>
        <v>19.102895279999998</v>
      </c>
      <c r="M7125" s="276" t="str">
        <f>IF(($G$4-Lähteandmed!$H$45*(Kraadpäevad!$G$4-Kraadpäevad!C7125))&gt;Lähteandmed!$I$45,($G$4-Lähteandmed!$H$45*(Kraadpäevad!$G$4-Kraadpäevad!C7125)),Lähteandmed!$I$45)</f>
        <v/>
      </c>
      <c r="N7125" s="114">
        <f>IFERROR(($G$4-M7125)/($G$4-C7125),Lähteandmed!$H$45)</f>
        <v>0</v>
      </c>
      <c r="O7125" s="276">
        <f t="shared" si="223"/>
        <v>7.1</v>
      </c>
      <c r="P7125" s="276">
        <f>IF(O7125&lt;($G$6-1),Lähteandmed!$E$45*1.2*1.005*(($G$6-1)-O7125),0)</f>
        <v>17.350336079999998</v>
      </c>
    </row>
    <row r="7126" spans="2:16">
      <c r="B7126" s="113">
        <v>7122</v>
      </c>
      <c r="C7126" s="113">
        <v>6.9</v>
      </c>
      <c r="D7126" s="276">
        <f t="shared" si="222"/>
        <v>3.0887974958655793</v>
      </c>
      <c r="L7126" s="114">
        <f>IF(C7126&lt;$G$6,Lähteandmed!$E$45*1.2*1.005*($G$6-O7126),0)</f>
        <v>19.453407119999998</v>
      </c>
      <c r="M7126" s="276" t="str">
        <f>IF(($G$4-Lähteandmed!$H$45*(Kraadpäevad!$G$4-Kraadpäevad!C7126))&gt;Lähteandmed!$I$45,($G$4-Lähteandmed!$H$45*(Kraadpäevad!$G$4-Kraadpäevad!C7126)),Lähteandmed!$I$45)</f>
        <v/>
      </c>
      <c r="N7126" s="114">
        <f>IFERROR(($G$4-M7126)/($G$4-C7126),Lähteandmed!$H$45)</f>
        <v>0</v>
      </c>
      <c r="O7126" s="276">
        <f t="shared" si="223"/>
        <v>6.9</v>
      </c>
      <c r="P7126" s="276">
        <f>IF(O7126&lt;($G$6-1),Lähteandmed!$E$45*1.2*1.005*(($G$6-1)-O7126),0)</f>
        <v>17.700847919999998</v>
      </c>
    </row>
    <row r="7127" spans="2:16">
      <c r="B7127" s="113">
        <v>7123</v>
      </c>
      <c r="C7127" s="113">
        <v>6.4</v>
      </c>
      <c r="D7127" s="276">
        <f t="shared" si="222"/>
        <v>3.5887974958655793</v>
      </c>
      <c r="L7127" s="114">
        <f>IF(C7127&lt;$G$6,Lähteandmed!$E$45*1.2*1.005*($G$6-O7127),0)</f>
        <v>20.329686719999998</v>
      </c>
      <c r="M7127" s="276" t="str">
        <f>IF(($G$4-Lähteandmed!$H$45*(Kraadpäevad!$G$4-Kraadpäevad!C7127))&gt;Lähteandmed!$I$45,($G$4-Lähteandmed!$H$45*(Kraadpäevad!$G$4-Kraadpäevad!C7127)),Lähteandmed!$I$45)</f>
        <v/>
      </c>
      <c r="N7127" s="114">
        <f>IFERROR(($G$4-M7127)/($G$4-C7127),Lähteandmed!$H$45)</f>
        <v>0</v>
      </c>
      <c r="O7127" s="276">
        <f t="shared" si="223"/>
        <v>6.4</v>
      </c>
      <c r="P7127" s="276">
        <f>IF(O7127&lt;($G$6-1),Lähteandmed!$E$45*1.2*1.005*(($G$6-1)-O7127),0)</f>
        <v>18.577127519999998</v>
      </c>
    </row>
    <row r="7128" spans="2:16">
      <c r="B7128" s="113">
        <v>7124</v>
      </c>
      <c r="C7128" s="113">
        <v>6</v>
      </c>
      <c r="D7128" s="276">
        <f t="shared" si="222"/>
        <v>3.9887974958655796</v>
      </c>
      <c r="L7128" s="114">
        <f>IF(C7128&lt;$G$6,Lähteandmed!$E$45*1.2*1.005*($G$6-O7128),0)</f>
        <v>21.030710399999997</v>
      </c>
      <c r="M7128" s="276" t="str">
        <f>IF(($G$4-Lähteandmed!$H$45*(Kraadpäevad!$G$4-Kraadpäevad!C7128))&gt;Lähteandmed!$I$45,($G$4-Lähteandmed!$H$45*(Kraadpäevad!$G$4-Kraadpäevad!C7128)),Lähteandmed!$I$45)</f>
        <v/>
      </c>
      <c r="N7128" s="114">
        <f>IFERROR(($G$4-M7128)/($G$4-C7128),Lähteandmed!$H$45)</f>
        <v>0</v>
      </c>
      <c r="O7128" s="276">
        <f t="shared" si="223"/>
        <v>6</v>
      </c>
      <c r="P7128" s="276">
        <f>IF(O7128&lt;($G$6-1),Lähteandmed!$E$45*1.2*1.005*(($G$6-1)-O7128),0)</f>
        <v>19.2781512</v>
      </c>
    </row>
    <row r="7129" spans="2:16">
      <c r="B7129" s="113">
        <v>7125</v>
      </c>
      <c r="C7129" s="113">
        <v>5.5</v>
      </c>
      <c r="D7129" s="276">
        <f t="shared" si="222"/>
        <v>4.4887974958655796</v>
      </c>
      <c r="L7129" s="114">
        <f>IF(C7129&lt;$G$6,Lähteandmed!$E$45*1.2*1.005*($G$6-O7129),0)</f>
        <v>21.906989999999997</v>
      </c>
      <c r="M7129" s="276" t="str">
        <f>IF(($G$4-Lähteandmed!$H$45*(Kraadpäevad!$G$4-Kraadpäevad!C7129))&gt;Lähteandmed!$I$45,($G$4-Lähteandmed!$H$45*(Kraadpäevad!$G$4-Kraadpäevad!C7129)),Lähteandmed!$I$45)</f>
        <v/>
      </c>
      <c r="N7129" s="114">
        <f>IFERROR(($G$4-M7129)/($G$4-C7129),Lähteandmed!$H$45)</f>
        <v>0</v>
      </c>
      <c r="O7129" s="276">
        <f t="shared" si="223"/>
        <v>5.5</v>
      </c>
      <c r="P7129" s="276">
        <f>IF(O7129&lt;($G$6-1),Lähteandmed!$E$45*1.2*1.005*(($G$6-1)-O7129),0)</f>
        <v>20.1544308</v>
      </c>
    </row>
    <row r="7130" spans="2:16">
      <c r="B7130" s="113">
        <v>7126</v>
      </c>
      <c r="C7130" s="113">
        <v>5.3</v>
      </c>
      <c r="D7130" s="276">
        <f t="shared" si="222"/>
        <v>4.6887974958655798</v>
      </c>
      <c r="L7130" s="114">
        <f>IF(C7130&lt;$G$6,Lähteandmed!$E$45*1.2*1.005*($G$6-O7130),0)</f>
        <v>22.257501839999996</v>
      </c>
      <c r="M7130" s="276" t="str">
        <f>IF(($G$4-Lähteandmed!$H$45*(Kraadpäevad!$G$4-Kraadpäevad!C7130))&gt;Lähteandmed!$I$45,($G$4-Lähteandmed!$H$45*(Kraadpäevad!$G$4-Kraadpäevad!C7130)),Lähteandmed!$I$45)</f>
        <v/>
      </c>
      <c r="N7130" s="114">
        <f>IFERROR(($G$4-M7130)/($G$4-C7130),Lähteandmed!$H$45)</f>
        <v>0</v>
      </c>
      <c r="O7130" s="276">
        <f t="shared" si="223"/>
        <v>5.3</v>
      </c>
      <c r="P7130" s="276">
        <f>IF(O7130&lt;($G$6-1),Lähteandmed!$E$45*1.2*1.005*(($G$6-1)-O7130),0)</f>
        <v>20.504942639999996</v>
      </c>
    </row>
    <row r="7131" spans="2:16">
      <c r="B7131" s="113">
        <v>7127</v>
      </c>
      <c r="C7131" s="113">
        <v>5.2</v>
      </c>
      <c r="D7131" s="276">
        <f t="shared" si="222"/>
        <v>4.7887974958655795</v>
      </c>
      <c r="L7131" s="114">
        <f>IF(C7131&lt;$G$6,Lähteandmed!$E$45*1.2*1.005*($G$6-O7131),0)</f>
        <v>22.432757760000001</v>
      </c>
      <c r="M7131" s="276" t="str">
        <f>IF(($G$4-Lähteandmed!$H$45*(Kraadpäevad!$G$4-Kraadpäevad!C7131))&gt;Lähteandmed!$I$45,($G$4-Lähteandmed!$H$45*(Kraadpäevad!$G$4-Kraadpäevad!C7131)),Lähteandmed!$I$45)</f>
        <v/>
      </c>
      <c r="N7131" s="114">
        <f>IFERROR(($G$4-M7131)/($G$4-C7131),Lähteandmed!$H$45)</f>
        <v>0</v>
      </c>
      <c r="O7131" s="276">
        <f t="shared" si="223"/>
        <v>5.2</v>
      </c>
      <c r="P7131" s="276">
        <f>IF(O7131&lt;($G$6-1),Lähteandmed!$E$45*1.2*1.005*(($G$6-1)-O7131),0)</f>
        <v>20.680198560000001</v>
      </c>
    </row>
    <row r="7132" spans="2:16">
      <c r="B7132" s="113">
        <v>7128</v>
      </c>
      <c r="C7132" s="113">
        <v>5</v>
      </c>
      <c r="D7132" s="276">
        <f t="shared" si="222"/>
        <v>4.9887974958655796</v>
      </c>
      <c r="L7132" s="114">
        <f>IF(C7132&lt;$G$6,Lähteandmed!$E$45*1.2*1.005*($G$6-O7132),0)</f>
        <v>22.783269599999997</v>
      </c>
      <c r="M7132" s="276" t="str">
        <f>IF(($G$4-Lähteandmed!$H$45*(Kraadpäevad!$G$4-Kraadpäevad!C7132))&gt;Lähteandmed!$I$45,($G$4-Lähteandmed!$H$45*(Kraadpäevad!$G$4-Kraadpäevad!C7132)),Lähteandmed!$I$45)</f>
        <v/>
      </c>
      <c r="N7132" s="114">
        <f>IFERROR(($G$4-M7132)/($G$4-C7132),Lähteandmed!$H$45)</f>
        <v>0</v>
      </c>
      <c r="O7132" s="276">
        <f t="shared" si="223"/>
        <v>5</v>
      </c>
      <c r="P7132" s="276">
        <f>IF(O7132&lt;($G$6-1),Lähteandmed!$E$45*1.2*1.005*(($G$6-1)-O7132),0)</f>
        <v>21.030710399999997</v>
      </c>
    </row>
    <row r="7133" spans="2:16">
      <c r="B7133" s="113">
        <v>7129</v>
      </c>
      <c r="C7133" s="113">
        <v>4.7</v>
      </c>
      <c r="D7133" s="276">
        <f t="shared" si="222"/>
        <v>5.2887974958655795</v>
      </c>
      <c r="L7133" s="114">
        <f>IF(C7133&lt;$G$6,Lähteandmed!$E$45*1.2*1.005*($G$6-O7133),0)</f>
        <v>23.309037359999998</v>
      </c>
      <c r="M7133" s="276" t="str">
        <f>IF(($G$4-Lähteandmed!$H$45*(Kraadpäevad!$G$4-Kraadpäevad!C7133))&gt;Lähteandmed!$I$45,($G$4-Lähteandmed!$H$45*(Kraadpäevad!$G$4-Kraadpäevad!C7133)),Lähteandmed!$I$45)</f>
        <v/>
      </c>
      <c r="N7133" s="114">
        <f>IFERROR(($G$4-M7133)/($G$4-C7133),Lähteandmed!$H$45)</f>
        <v>0</v>
      </c>
      <c r="O7133" s="276">
        <f t="shared" si="223"/>
        <v>4.7</v>
      </c>
      <c r="P7133" s="276">
        <f>IF(O7133&lt;($G$6-1),Lähteandmed!$E$45*1.2*1.005*(($G$6-1)-O7133),0)</f>
        <v>21.556478160000001</v>
      </c>
    </row>
    <row r="7134" spans="2:16">
      <c r="B7134" s="113">
        <v>7130</v>
      </c>
      <c r="C7134" s="113">
        <v>4.5</v>
      </c>
      <c r="D7134" s="276">
        <f t="shared" si="222"/>
        <v>5.4887974958655796</v>
      </c>
      <c r="L7134" s="114">
        <f>IF(C7134&lt;$G$6,Lähteandmed!$E$45*1.2*1.005*($G$6-O7134),0)</f>
        <v>23.659549199999997</v>
      </c>
      <c r="M7134" s="276" t="str">
        <f>IF(($G$4-Lähteandmed!$H$45*(Kraadpäevad!$G$4-Kraadpäevad!C7134))&gt;Lähteandmed!$I$45,($G$4-Lähteandmed!$H$45*(Kraadpäevad!$G$4-Kraadpäevad!C7134)),Lähteandmed!$I$45)</f>
        <v/>
      </c>
      <c r="N7134" s="114">
        <f>IFERROR(($G$4-M7134)/($G$4-C7134),Lähteandmed!$H$45)</f>
        <v>0</v>
      </c>
      <c r="O7134" s="276">
        <f t="shared" si="223"/>
        <v>4.5</v>
      </c>
      <c r="P7134" s="276">
        <f>IF(O7134&lt;($G$6-1),Lähteandmed!$E$45*1.2*1.005*(($G$6-1)-O7134),0)</f>
        <v>21.906989999999997</v>
      </c>
    </row>
    <row r="7135" spans="2:16">
      <c r="B7135" s="113">
        <v>7131</v>
      </c>
      <c r="C7135" s="113">
        <v>4.2</v>
      </c>
      <c r="D7135" s="276">
        <f t="shared" si="222"/>
        <v>5.7887974958655795</v>
      </c>
      <c r="L7135" s="114">
        <f>IF(C7135&lt;$G$6,Lähteandmed!$E$45*1.2*1.005*($G$6-O7135),0)</f>
        <v>24.185316959999998</v>
      </c>
      <c r="M7135" s="276" t="str">
        <f>IF(($G$4-Lähteandmed!$H$45*(Kraadpäevad!$G$4-Kraadpäevad!C7135))&gt;Lähteandmed!$I$45,($G$4-Lähteandmed!$H$45*(Kraadpäevad!$G$4-Kraadpäevad!C7135)),Lähteandmed!$I$45)</f>
        <v/>
      </c>
      <c r="N7135" s="114">
        <f>IFERROR(($G$4-M7135)/($G$4-C7135),Lähteandmed!$H$45)</f>
        <v>0</v>
      </c>
      <c r="O7135" s="276">
        <f t="shared" si="223"/>
        <v>4.2</v>
      </c>
      <c r="P7135" s="276">
        <f>IF(O7135&lt;($G$6-1),Lähteandmed!$E$45*1.2*1.005*(($G$6-1)-O7135),0)</f>
        <v>22.432757760000001</v>
      </c>
    </row>
    <row r="7136" spans="2:16">
      <c r="B7136" s="113">
        <v>7132</v>
      </c>
      <c r="C7136" s="113">
        <v>4</v>
      </c>
      <c r="D7136" s="276">
        <f t="shared" si="222"/>
        <v>5.9887974958655796</v>
      </c>
      <c r="L7136" s="114">
        <f>IF(C7136&lt;$G$6,Lähteandmed!$E$45*1.2*1.005*($G$6-O7136),0)</f>
        <v>24.535828799999997</v>
      </c>
      <c r="M7136" s="276" t="str">
        <f>IF(($G$4-Lähteandmed!$H$45*(Kraadpäevad!$G$4-Kraadpäevad!C7136))&gt;Lähteandmed!$I$45,($G$4-Lähteandmed!$H$45*(Kraadpäevad!$G$4-Kraadpäevad!C7136)),Lähteandmed!$I$45)</f>
        <v/>
      </c>
      <c r="N7136" s="114">
        <f>IFERROR(($G$4-M7136)/($G$4-C7136),Lähteandmed!$H$45)</f>
        <v>0</v>
      </c>
      <c r="O7136" s="276">
        <f t="shared" si="223"/>
        <v>4</v>
      </c>
      <c r="P7136" s="276">
        <f>IF(O7136&lt;($G$6-1),Lähteandmed!$E$45*1.2*1.005*(($G$6-1)-O7136),0)</f>
        <v>22.783269599999997</v>
      </c>
    </row>
    <row r="7137" spans="2:16">
      <c r="B7137" s="113">
        <v>7133</v>
      </c>
      <c r="C7137" s="113">
        <v>3.8</v>
      </c>
      <c r="D7137" s="276">
        <f t="shared" si="222"/>
        <v>6.1887974958655798</v>
      </c>
      <c r="L7137" s="114">
        <f>IF(C7137&lt;$G$6,Lähteandmed!$E$45*1.2*1.005*($G$6-O7137),0)</f>
        <v>24.886340639999997</v>
      </c>
      <c r="M7137" s="276" t="str">
        <f>IF(($G$4-Lähteandmed!$H$45*(Kraadpäevad!$G$4-Kraadpäevad!C7137))&gt;Lähteandmed!$I$45,($G$4-Lähteandmed!$H$45*(Kraadpäevad!$G$4-Kraadpäevad!C7137)),Lähteandmed!$I$45)</f>
        <v/>
      </c>
      <c r="N7137" s="114">
        <f>IFERROR(($G$4-M7137)/($G$4-C7137),Lähteandmed!$H$45)</f>
        <v>0</v>
      </c>
      <c r="O7137" s="276">
        <f t="shared" si="223"/>
        <v>3.8</v>
      </c>
      <c r="P7137" s="276">
        <f>IF(O7137&lt;($G$6-1),Lähteandmed!$E$45*1.2*1.005*(($G$6-1)-O7137),0)</f>
        <v>23.133781439999996</v>
      </c>
    </row>
    <row r="7138" spans="2:16">
      <c r="B7138" s="113">
        <v>7134</v>
      </c>
      <c r="C7138" s="113">
        <v>3.6</v>
      </c>
      <c r="D7138" s="276">
        <f t="shared" si="222"/>
        <v>6.38879749586558</v>
      </c>
      <c r="L7138" s="114">
        <f>IF(C7138&lt;$G$6,Lähteandmed!$E$45*1.2*1.005*($G$6-O7138),0)</f>
        <v>25.23685248</v>
      </c>
      <c r="M7138" s="276" t="str">
        <f>IF(($G$4-Lähteandmed!$H$45*(Kraadpäevad!$G$4-Kraadpäevad!C7138))&gt;Lähteandmed!$I$45,($G$4-Lähteandmed!$H$45*(Kraadpäevad!$G$4-Kraadpäevad!C7138)),Lähteandmed!$I$45)</f>
        <v/>
      </c>
      <c r="N7138" s="114">
        <f>IFERROR(($G$4-M7138)/($G$4-C7138),Lähteandmed!$H$45)</f>
        <v>0</v>
      </c>
      <c r="O7138" s="276">
        <f t="shared" si="223"/>
        <v>3.6</v>
      </c>
      <c r="P7138" s="276">
        <f>IF(O7138&lt;($G$6-1),Lähteandmed!$E$45*1.2*1.005*(($G$6-1)-O7138),0)</f>
        <v>23.484293279999999</v>
      </c>
    </row>
    <row r="7139" spans="2:16">
      <c r="B7139" s="113">
        <v>7135</v>
      </c>
      <c r="C7139" s="113">
        <v>3.7</v>
      </c>
      <c r="D7139" s="276">
        <f t="shared" si="222"/>
        <v>6.2887974958655795</v>
      </c>
      <c r="L7139" s="114">
        <f>IF(C7139&lt;$G$6,Lähteandmed!$E$45*1.2*1.005*($G$6-O7139),0)</f>
        <v>25.061596559999998</v>
      </c>
      <c r="M7139" s="276" t="str">
        <f>IF(($G$4-Lähteandmed!$H$45*(Kraadpäevad!$G$4-Kraadpäevad!C7139))&gt;Lähteandmed!$I$45,($G$4-Lähteandmed!$H$45*(Kraadpäevad!$G$4-Kraadpäevad!C7139)),Lähteandmed!$I$45)</f>
        <v/>
      </c>
      <c r="N7139" s="114">
        <f>IFERROR(($G$4-M7139)/($G$4-C7139),Lähteandmed!$H$45)</f>
        <v>0</v>
      </c>
      <c r="O7139" s="276">
        <f t="shared" si="223"/>
        <v>3.7</v>
      </c>
      <c r="P7139" s="276">
        <f>IF(O7139&lt;($G$6-1),Lähteandmed!$E$45*1.2*1.005*(($G$6-1)-O7139),0)</f>
        <v>23.309037359999998</v>
      </c>
    </row>
    <row r="7140" spans="2:16">
      <c r="B7140" s="113">
        <v>7136</v>
      </c>
      <c r="C7140" s="113">
        <v>3.9</v>
      </c>
      <c r="D7140" s="276">
        <f t="shared" si="222"/>
        <v>6.0887974958655793</v>
      </c>
      <c r="L7140" s="114">
        <f>IF(C7140&lt;$G$6,Lähteandmed!$E$45*1.2*1.005*($G$6-O7140),0)</f>
        <v>24.711084719999999</v>
      </c>
      <c r="M7140" s="276" t="str">
        <f>IF(($G$4-Lähteandmed!$H$45*(Kraadpäevad!$G$4-Kraadpäevad!C7140))&gt;Lähteandmed!$I$45,($G$4-Lähteandmed!$H$45*(Kraadpäevad!$G$4-Kraadpäevad!C7140)),Lähteandmed!$I$45)</f>
        <v/>
      </c>
      <c r="N7140" s="114">
        <f>IFERROR(($G$4-M7140)/($G$4-C7140),Lähteandmed!$H$45)</f>
        <v>0</v>
      </c>
      <c r="O7140" s="276">
        <f t="shared" si="223"/>
        <v>3.9</v>
      </c>
      <c r="P7140" s="276">
        <f>IF(O7140&lt;($G$6-1),Lähteandmed!$E$45*1.2*1.005*(($G$6-1)-O7140),0)</f>
        <v>22.958525519999998</v>
      </c>
    </row>
    <row r="7141" spans="2:16">
      <c r="B7141" s="113">
        <v>7137</v>
      </c>
      <c r="C7141" s="113">
        <v>4</v>
      </c>
      <c r="D7141" s="276">
        <f t="shared" si="222"/>
        <v>5.9887974958655796</v>
      </c>
      <c r="L7141" s="114">
        <f>IF(C7141&lt;$G$6,Lähteandmed!$E$45*1.2*1.005*($G$6-O7141),0)</f>
        <v>24.535828799999997</v>
      </c>
      <c r="M7141" s="276" t="str">
        <f>IF(($G$4-Lähteandmed!$H$45*(Kraadpäevad!$G$4-Kraadpäevad!C7141))&gt;Lähteandmed!$I$45,($G$4-Lähteandmed!$H$45*(Kraadpäevad!$G$4-Kraadpäevad!C7141)),Lähteandmed!$I$45)</f>
        <v/>
      </c>
      <c r="N7141" s="114">
        <f>IFERROR(($G$4-M7141)/($G$4-C7141),Lähteandmed!$H$45)</f>
        <v>0</v>
      </c>
      <c r="O7141" s="276">
        <f t="shared" si="223"/>
        <v>4</v>
      </c>
      <c r="P7141" s="276">
        <f>IF(O7141&lt;($G$6-1),Lähteandmed!$E$45*1.2*1.005*(($G$6-1)-O7141),0)</f>
        <v>22.783269599999997</v>
      </c>
    </row>
    <row r="7142" spans="2:16">
      <c r="B7142" s="113">
        <v>7138</v>
      </c>
      <c r="C7142" s="113">
        <v>4.0999999999999996</v>
      </c>
      <c r="D7142" s="276">
        <f t="shared" si="222"/>
        <v>5.88879749586558</v>
      </c>
      <c r="L7142" s="114">
        <f>IF(C7142&lt;$G$6,Lähteandmed!$E$45*1.2*1.005*($G$6-O7142),0)</f>
        <v>24.360572879999999</v>
      </c>
      <c r="M7142" s="276" t="str">
        <f>IF(($G$4-Lähteandmed!$H$45*(Kraadpäevad!$G$4-Kraadpäevad!C7142))&gt;Lähteandmed!$I$45,($G$4-Lähteandmed!$H$45*(Kraadpäevad!$G$4-Kraadpäevad!C7142)),Lähteandmed!$I$45)</f>
        <v/>
      </c>
      <c r="N7142" s="114">
        <f>IFERROR(($G$4-M7142)/($G$4-C7142),Lähteandmed!$H$45)</f>
        <v>0</v>
      </c>
      <c r="O7142" s="276">
        <f t="shared" si="223"/>
        <v>4.0999999999999996</v>
      </c>
      <c r="P7142" s="276">
        <f>IF(O7142&lt;($G$6-1),Lähteandmed!$E$45*1.2*1.005*(($G$6-1)-O7142),0)</f>
        <v>22.608013679999999</v>
      </c>
    </row>
    <row r="7143" spans="2:16">
      <c r="B7143" s="113">
        <v>7139</v>
      </c>
      <c r="C7143" s="113">
        <v>4.0999999999999996</v>
      </c>
      <c r="D7143" s="276">
        <f t="shared" si="222"/>
        <v>5.88879749586558</v>
      </c>
      <c r="L7143" s="114">
        <f>IF(C7143&lt;$G$6,Lähteandmed!$E$45*1.2*1.005*($G$6-O7143),0)</f>
        <v>24.360572879999999</v>
      </c>
      <c r="M7143" s="276" t="str">
        <f>IF(($G$4-Lähteandmed!$H$45*(Kraadpäevad!$G$4-Kraadpäevad!C7143))&gt;Lähteandmed!$I$45,($G$4-Lähteandmed!$H$45*(Kraadpäevad!$G$4-Kraadpäevad!C7143)),Lähteandmed!$I$45)</f>
        <v/>
      </c>
      <c r="N7143" s="114">
        <f>IFERROR(($G$4-M7143)/($G$4-C7143),Lähteandmed!$H$45)</f>
        <v>0</v>
      </c>
      <c r="O7143" s="276">
        <f t="shared" si="223"/>
        <v>4.0999999999999996</v>
      </c>
      <c r="P7143" s="276">
        <f>IF(O7143&lt;($G$6-1),Lähteandmed!$E$45*1.2*1.005*(($G$6-1)-O7143),0)</f>
        <v>22.608013679999999</v>
      </c>
    </row>
    <row r="7144" spans="2:16">
      <c r="B7144" s="113">
        <v>7140</v>
      </c>
      <c r="C7144" s="113">
        <v>4.2</v>
      </c>
      <c r="D7144" s="276">
        <f t="shared" si="222"/>
        <v>5.7887974958655795</v>
      </c>
      <c r="L7144" s="114">
        <f>IF(C7144&lt;$G$6,Lähteandmed!$E$45*1.2*1.005*($G$6-O7144),0)</f>
        <v>24.185316959999998</v>
      </c>
      <c r="M7144" s="276" t="str">
        <f>IF(($G$4-Lähteandmed!$H$45*(Kraadpäevad!$G$4-Kraadpäevad!C7144))&gt;Lähteandmed!$I$45,($G$4-Lähteandmed!$H$45*(Kraadpäevad!$G$4-Kraadpäevad!C7144)),Lähteandmed!$I$45)</f>
        <v/>
      </c>
      <c r="N7144" s="114">
        <f>IFERROR(($G$4-M7144)/($G$4-C7144),Lähteandmed!$H$45)</f>
        <v>0</v>
      </c>
      <c r="O7144" s="276">
        <f t="shared" si="223"/>
        <v>4.2</v>
      </c>
      <c r="P7144" s="276">
        <f>IF(O7144&lt;($G$6-1),Lähteandmed!$E$45*1.2*1.005*(($G$6-1)-O7144),0)</f>
        <v>22.432757760000001</v>
      </c>
    </row>
    <row r="7145" spans="2:16">
      <c r="B7145" s="113">
        <v>7141</v>
      </c>
      <c r="C7145" s="113">
        <v>4.4000000000000004</v>
      </c>
      <c r="D7145" s="276">
        <f t="shared" si="222"/>
        <v>5.5887974958655793</v>
      </c>
      <c r="L7145" s="114">
        <f>IF(C7145&lt;$G$6,Lähteandmed!$E$45*1.2*1.005*($G$6-O7145),0)</f>
        <v>23.834805119999999</v>
      </c>
      <c r="M7145" s="276" t="str">
        <f>IF(($G$4-Lähteandmed!$H$45*(Kraadpäevad!$G$4-Kraadpäevad!C7145))&gt;Lähteandmed!$I$45,($G$4-Lähteandmed!$H$45*(Kraadpäevad!$G$4-Kraadpäevad!C7145)),Lähteandmed!$I$45)</f>
        <v/>
      </c>
      <c r="N7145" s="114">
        <f>IFERROR(($G$4-M7145)/($G$4-C7145),Lähteandmed!$H$45)</f>
        <v>0</v>
      </c>
      <c r="O7145" s="276">
        <f t="shared" si="223"/>
        <v>4.4000000000000004</v>
      </c>
      <c r="P7145" s="276">
        <f>IF(O7145&lt;($G$6-1),Lähteandmed!$E$45*1.2*1.005*(($G$6-1)-O7145),0)</f>
        <v>22.082245919999998</v>
      </c>
    </row>
    <row r="7146" spans="2:16">
      <c r="B7146" s="113">
        <v>7142</v>
      </c>
      <c r="C7146" s="113">
        <v>4.7</v>
      </c>
      <c r="D7146" s="276">
        <f t="shared" si="222"/>
        <v>5.2887974958655795</v>
      </c>
      <c r="L7146" s="114">
        <f>IF(C7146&lt;$G$6,Lähteandmed!$E$45*1.2*1.005*($G$6-O7146),0)</f>
        <v>23.309037359999998</v>
      </c>
      <c r="M7146" s="276" t="str">
        <f>IF(($G$4-Lähteandmed!$H$45*(Kraadpäevad!$G$4-Kraadpäevad!C7146))&gt;Lähteandmed!$I$45,($G$4-Lähteandmed!$H$45*(Kraadpäevad!$G$4-Kraadpäevad!C7146)),Lähteandmed!$I$45)</f>
        <v/>
      </c>
      <c r="N7146" s="114">
        <f>IFERROR(($G$4-M7146)/($G$4-C7146),Lähteandmed!$H$45)</f>
        <v>0</v>
      </c>
      <c r="O7146" s="276">
        <f t="shared" si="223"/>
        <v>4.7</v>
      </c>
      <c r="P7146" s="276">
        <f>IF(O7146&lt;($G$6-1),Lähteandmed!$E$45*1.2*1.005*(($G$6-1)-O7146),0)</f>
        <v>21.556478160000001</v>
      </c>
    </row>
    <row r="7147" spans="2:16">
      <c r="B7147" s="113">
        <v>7143</v>
      </c>
      <c r="C7147" s="113">
        <v>4.9000000000000004</v>
      </c>
      <c r="D7147" s="276">
        <f t="shared" si="222"/>
        <v>5.0887974958655793</v>
      </c>
      <c r="L7147" s="114">
        <f>IF(C7147&lt;$G$6,Lähteandmed!$E$45*1.2*1.005*($G$6-O7147),0)</f>
        <v>22.958525519999998</v>
      </c>
      <c r="M7147" s="276" t="str">
        <f>IF(($G$4-Lähteandmed!$H$45*(Kraadpäevad!$G$4-Kraadpäevad!C7147))&gt;Lähteandmed!$I$45,($G$4-Lähteandmed!$H$45*(Kraadpäevad!$G$4-Kraadpäevad!C7147)),Lähteandmed!$I$45)</f>
        <v/>
      </c>
      <c r="N7147" s="114">
        <f>IFERROR(($G$4-M7147)/($G$4-C7147),Lähteandmed!$H$45)</f>
        <v>0</v>
      </c>
      <c r="O7147" s="276">
        <f t="shared" si="223"/>
        <v>4.9000000000000004</v>
      </c>
      <c r="P7147" s="276">
        <f>IF(O7147&lt;($G$6-1),Lähteandmed!$E$45*1.2*1.005*(($G$6-1)-O7147),0)</f>
        <v>21.205966319999998</v>
      </c>
    </row>
    <row r="7148" spans="2:16">
      <c r="B7148" s="113">
        <v>7144</v>
      </c>
      <c r="C7148" s="113">
        <v>4.8</v>
      </c>
      <c r="D7148" s="276">
        <f t="shared" si="222"/>
        <v>5.1887974958655798</v>
      </c>
      <c r="L7148" s="114">
        <f>IF(C7148&lt;$G$6,Lähteandmed!$E$45*1.2*1.005*($G$6-O7148),0)</f>
        <v>23.133781439999996</v>
      </c>
      <c r="M7148" s="276" t="str">
        <f>IF(($G$4-Lähteandmed!$H$45*(Kraadpäevad!$G$4-Kraadpäevad!C7148))&gt;Lähteandmed!$I$45,($G$4-Lähteandmed!$H$45*(Kraadpäevad!$G$4-Kraadpäevad!C7148)),Lähteandmed!$I$45)</f>
        <v/>
      </c>
      <c r="N7148" s="114">
        <f>IFERROR(($G$4-M7148)/($G$4-C7148),Lähteandmed!$H$45)</f>
        <v>0</v>
      </c>
      <c r="O7148" s="276">
        <f t="shared" si="223"/>
        <v>4.8</v>
      </c>
      <c r="P7148" s="276">
        <f>IF(O7148&lt;($G$6-1),Lähteandmed!$E$45*1.2*1.005*(($G$6-1)-O7148),0)</f>
        <v>21.381222239999996</v>
      </c>
    </row>
    <row r="7149" spans="2:16">
      <c r="B7149" s="113">
        <v>7145</v>
      </c>
      <c r="C7149" s="113">
        <v>4.7</v>
      </c>
      <c r="D7149" s="276">
        <f t="shared" si="222"/>
        <v>5.2887974958655795</v>
      </c>
      <c r="L7149" s="114">
        <f>IF(C7149&lt;$G$6,Lähteandmed!$E$45*1.2*1.005*($G$6-O7149),0)</f>
        <v>23.309037359999998</v>
      </c>
      <c r="M7149" s="276" t="str">
        <f>IF(($G$4-Lähteandmed!$H$45*(Kraadpäevad!$G$4-Kraadpäevad!C7149))&gt;Lähteandmed!$I$45,($G$4-Lähteandmed!$H$45*(Kraadpäevad!$G$4-Kraadpäevad!C7149)),Lähteandmed!$I$45)</f>
        <v/>
      </c>
      <c r="N7149" s="114">
        <f>IFERROR(($G$4-M7149)/($G$4-C7149),Lähteandmed!$H$45)</f>
        <v>0</v>
      </c>
      <c r="O7149" s="276">
        <f t="shared" si="223"/>
        <v>4.7</v>
      </c>
      <c r="P7149" s="276">
        <f>IF(O7149&lt;($G$6-1),Lähteandmed!$E$45*1.2*1.005*(($G$6-1)-O7149),0)</f>
        <v>21.556478160000001</v>
      </c>
    </row>
    <row r="7150" spans="2:16">
      <c r="B7150" s="113">
        <v>7146</v>
      </c>
      <c r="C7150" s="113">
        <v>4.5999999999999996</v>
      </c>
      <c r="D7150" s="276">
        <f t="shared" si="222"/>
        <v>5.38879749586558</v>
      </c>
      <c r="L7150" s="114">
        <f>IF(C7150&lt;$G$6,Lähteandmed!$E$45*1.2*1.005*($G$6-O7150),0)</f>
        <v>23.484293279999999</v>
      </c>
      <c r="M7150" s="276" t="str">
        <f>IF(($G$4-Lähteandmed!$H$45*(Kraadpäevad!$G$4-Kraadpäevad!C7150))&gt;Lähteandmed!$I$45,($G$4-Lähteandmed!$H$45*(Kraadpäevad!$G$4-Kraadpäevad!C7150)),Lähteandmed!$I$45)</f>
        <v/>
      </c>
      <c r="N7150" s="114">
        <f>IFERROR(($G$4-M7150)/($G$4-C7150),Lähteandmed!$H$45)</f>
        <v>0</v>
      </c>
      <c r="O7150" s="276">
        <f t="shared" si="223"/>
        <v>4.5999999999999996</v>
      </c>
      <c r="P7150" s="276">
        <f>IF(O7150&lt;($G$6-1),Lähteandmed!$E$45*1.2*1.005*(($G$6-1)-O7150),0)</f>
        <v>21.731734079999999</v>
      </c>
    </row>
    <row r="7151" spans="2:16">
      <c r="B7151" s="113">
        <v>7147</v>
      </c>
      <c r="C7151" s="113">
        <v>4.7</v>
      </c>
      <c r="D7151" s="276">
        <f t="shared" si="222"/>
        <v>5.2887974958655795</v>
      </c>
      <c r="L7151" s="114">
        <f>IF(C7151&lt;$G$6,Lähteandmed!$E$45*1.2*1.005*($G$6-O7151),0)</f>
        <v>23.309037359999998</v>
      </c>
      <c r="M7151" s="276" t="str">
        <f>IF(($G$4-Lähteandmed!$H$45*(Kraadpäevad!$G$4-Kraadpäevad!C7151))&gt;Lähteandmed!$I$45,($G$4-Lähteandmed!$H$45*(Kraadpäevad!$G$4-Kraadpäevad!C7151)),Lähteandmed!$I$45)</f>
        <v/>
      </c>
      <c r="N7151" s="114">
        <f>IFERROR(($G$4-M7151)/($G$4-C7151),Lähteandmed!$H$45)</f>
        <v>0</v>
      </c>
      <c r="O7151" s="276">
        <f t="shared" si="223"/>
        <v>4.7</v>
      </c>
      <c r="P7151" s="276">
        <f>IF(O7151&lt;($G$6-1),Lähteandmed!$E$45*1.2*1.005*(($G$6-1)-O7151),0)</f>
        <v>21.556478160000001</v>
      </c>
    </row>
    <row r="7152" spans="2:16">
      <c r="B7152" s="113">
        <v>7148</v>
      </c>
      <c r="C7152" s="113">
        <v>4.7</v>
      </c>
      <c r="D7152" s="276">
        <f t="shared" si="222"/>
        <v>5.2887974958655795</v>
      </c>
      <c r="L7152" s="114">
        <f>IF(C7152&lt;$G$6,Lähteandmed!$E$45*1.2*1.005*($G$6-O7152),0)</f>
        <v>23.309037359999998</v>
      </c>
      <c r="M7152" s="276" t="str">
        <f>IF(($G$4-Lähteandmed!$H$45*(Kraadpäevad!$G$4-Kraadpäevad!C7152))&gt;Lähteandmed!$I$45,($G$4-Lähteandmed!$H$45*(Kraadpäevad!$G$4-Kraadpäevad!C7152)),Lähteandmed!$I$45)</f>
        <v/>
      </c>
      <c r="N7152" s="114">
        <f>IFERROR(($G$4-M7152)/($G$4-C7152),Lähteandmed!$H$45)</f>
        <v>0</v>
      </c>
      <c r="O7152" s="276">
        <f t="shared" si="223"/>
        <v>4.7</v>
      </c>
      <c r="P7152" s="276">
        <f>IF(O7152&lt;($G$6-1),Lähteandmed!$E$45*1.2*1.005*(($G$6-1)-O7152),0)</f>
        <v>21.556478160000001</v>
      </c>
    </row>
    <row r="7153" spans="2:16">
      <c r="B7153" s="113">
        <v>7149</v>
      </c>
      <c r="C7153" s="113">
        <v>4.8</v>
      </c>
      <c r="D7153" s="276">
        <f t="shared" si="222"/>
        <v>5.1887974958655798</v>
      </c>
      <c r="L7153" s="114">
        <f>IF(C7153&lt;$G$6,Lähteandmed!$E$45*1.2*1.005*($G$6-O7153),0)</f>
        <v>23.133781439999996</v>
      </c>
      <c r="M7153" s="276" t="str">
        <f>IF(($G$4-Lähteandmed!$H$45*(Kraadpäevad!$G$4-Kraadpäevad!C7153))&gt;Lähteandmed!$I$45,($G$4-Lähteandmed!$H$45*(Kraadpäevad!$G$4-Kraadpäevad!C7153)),Lähteandmed!$I$45)</f>
        <v/>
      </c>
      <c r="N7153" s="114">
        <f>IFERROR(($G$4-M7153)/($G$4-C7153),Lähteandmed!$H$45)</f>
        <v>0</v>
      </c>
      <c r="O7153" s="276">
        <f t="shared" si="223"/>
        <v>4.8</v>
      </c>
      <c r="P7153" s="276">
        <f>IF(O7153&lt;($G$6-1),Lähteandmed!$E$45*1.2*1.005*(($G$6-1)-O7153),0)</f>
        <v>21.381222239999996</v>
      </c>
    </row>
    <row r="7154" spans="2:16">
      <c r="B7154" s="113">
        <v>7150</v>
      </c>
      <c r="C7154" s="113">
        <v>4.7</v>
      </c>
      <c r="D7154" s="276">
        <f t="shared" si="222"/>
        <v>5.2887974958655795</v>
      </c>
      <c r="L7154" s="114">
        <f>IF(C7154&lt;$G$6,Lähteandmed!$E$45*1.2*1.005*($G$6-O7154),0)</f>
        <v>23.309037359999998</v>
      </c>
      <c r="M7154" s="276" t="str">
        <f>IF(($G$4-Lähteandmed!$H$45*(Kraadpäevad!$G$4-Kraadpäevad!C7154))&gt;Lähteandmed!$I$45,($G$4-Lähteandmed!$H$45*(Kraadpäevad!$G$4-Kraadpäevad!C7154)),Lähteandmed!$I$45)</f>
        <v/>
      </c>
      <c r="N7154" s="114">
        <f>IFERROR(($G$4-M7154)/($G$4-C7154),Lähteandmed!$H$45)</f>
        <v>0</v>
      </c>
      <c r="O7154" s="276">
        <f t="shared" si="223"/>
        <v>4.7</v>
      </c>
      <c r="P7154" s="276">
        <f>IF(O7154&lt;($G$6-1),Lähteandmed!$E$45*1.2*1.005*(($G$6-1)-O7154),0)</f>
        <v>21.556478160000001</v>
      </c>
    </row>
    <row r="7155" spans="2:16">
      <c r="B7155" s="113">
        <v>7151</v>
      </c>
      <c r="C7155" s="113">
        <v>4.7</v>
      </c>
      <c r="D7155" s="276">
        <f t="shared" si="222"/>
        <v>5.2887974958655795</v>
      </c>
      <c r="L7155" s="114">
        <f>IF(C7155&lt;$G$6,Lähteandmed!$E$45*1.2*1.005*($G$6-O7155),0)</f>
        <v>23.309037359999998</v>
      </c>
      <c r="M7155" s="276" t="str">
        <f>IF(($G$4-Lähteandmed!$H$45*(Kraadpäevad!$G$4-Kraadpäevad!C7155))&gt;Lähteandmed!$I$45,($G$4-Lähteandmed!$H$45*(Kraadpäevad!$G$4-Kraadpäevad!C7155)),Lähteandmed!$I$45)</f>
        <v/>
      </c>
      <c r="N7155" s="114">
        <f>IFERROR(($G$4-M7155)/($G$4-C7155),Lähteandmed!$H$45)</f>
        <v>0</v>
      </c>
      <c r="O7155" s="276">
        <f t="shared" si="223"/>
        <v>4.7</v>
      </c>
      <c r="P7155" s="276">
        <f>IF(O7155&lt;($G$6-1),Lähteandmed!$E$45*1.2*1.005*(($G$6-1)-O7155),0)</f>
        <v>21.556478160000001</v>
      </c>
    </row>
    <row r="7156" spans="2:16">
      <c r="B7156" s="113">
        <v>7152</v>
      </c>
      <c r="C7156" s="113">
        <v>4.5999999999999996</v>
      </c>
      <c r="D7156" s="276">
        <f t="shared" si="222"/>
        <v>5.38879749586558</v>
      </c>
      <c r="L7156" s="114">
        <f>IF(C7156&lt;$G$6,Lähteandmed!$E$45*1.2*1.005*($G$6-O7156),0)</f>
        <v>23.484293279999999</v>
      </c>
      <c r="M7156" s="276" t="str">
        <f>IF(($G$4-Lähteandmed!$H$45*(Kraadpäevad!$G$4-Kraadpäevad!C7156))&gt;Lähteandmed!$I$45,($G$4-Lähteandmed!$H$45*(Kraadpäevad!$G$4-Kraadpäevad!C7156)),Lähteandmed!$I$45)</f>
        <v/>
      </c>
      <c r="N7156" s="114">
        <f>IFERROR(($G$4-M7156)/($G$4-C7156),Lähteandmed!$H$45)</f>
        <v>0</v>
      </c>
      <c r="O7156" s="276">
        <f t="shared" si="223"/>
        <v>4.5999999999999996</v>
      </c>
      <c r="P7156" s="276">
        <f>IF(O7156&lt;($G$6-1),Lähteandmed!$E$45*1.2*1.005*(($G$6-1)-O7156),0)</f>
        <v>21.731734079999999</v>
      </c>
    </row>
    <row r="7157" spans="2:16">
      <c r="B7157" s="113">
        <v>7153</v>
      </c>
      <c r="C7157" s="113">
        <v>4.5</v>
      </c>
      <c r="D7157" s="276">
        <f t="shared" si="222"/>
        <v>5.4887974958655796</v>
      </c>
      <c r="L7157" s="114">
        <f>IF(C7157&lt;$G$6,Lähteandmed!$E$45*1.2*1.005*($G$6-O7157),0)</f>
        <v>23.659549199999997</v>
      </c>
      <c r="M7157" s="276" t="str">
        <f>IF(($G$4-Lähteandmed!$H$45*(Kraadpäevad!$G$4-Kraadpäevad!C7157))&gt;Lähteandmed!$I$45,($G$4-Lähteandmed!$H$45*(Kraadpäevad!$G$4-Kraadpäevad!C7157)),Lähteandmed!$I$45)</f>
        <v/>
      </c>
      <c r="N7157" s="114">
        <f>IFERROR(($G$4-M7157)/($G$4-C7157),Lähteandmed!$H$45)</f>
        <v>0</v>
      </c>
      <c r="O7157" s="276">
        <f t="shared" si="223"/>
        <v>4.5</v>
      </c>
      <c r="P7157" s="276">
        <f>IF(O7157&lt;($G$6-1),Lähteandmed!$E$45*1.2*1.005*(($G$6-1)-O7157),0)</f>
        <v>21.906989999999997</v>
      </c>
    </row>
    <row r="7158" spans="2:16">
      <c r="B7158" s="113">
        <v>7154</v>
      </c>
      <c r="C7158" s="113">
        <v>4.5</v>
      </c>
      <c r="D7158" s="276">
        <f t="shared" si="222"/>
        <v>5.4887974958655796</v>
      </c>
      <c r="L7158" s="114">
        <f>IF(C7158&lt;$G$6,Lähteandmed!$E$45*1.2*1.005*($G$6-O7158),0)</f>
        <v>23.659549199999997</v>
      </c>
      <c r="M7158" s="276" t="str">
        <f>IF(($G$4-Lähteandmed!$H$45*(Kraadpäevad!$G$4-Kraadpäevad!C7158))&gt;Lähteandmed!$I$45,($G$4-Lähteandmed!$H$45*(Kraadpäevad!$G$4-Kraadpäevad!C7158)),Lähteandmed!$I$45)</f>
        <v/>
      </c>
      <c r="N7158" s="114">
        <f>IFERROR(($G$4-M7158)/($G$4-C7158),Lähteandmed!$H$45)</f>
        <v>0</v>
      </c>
      <c r="O7158" s="276">
        <f t="shared" si="223"/>
        <v>4.5</v>
      </c>
      <c r="P7158" s="276">
        <f>IF(O7158&lt;($G$6-1),Lähteandmed!$E$45*1.2*1.005*(($G$6-1)-O7158),0)</f>
        <v>21.906989999999997</v>
      </c>
    </row>
    <row r="7159" spans="2:16">
      <c r="B7159" s="113">
        <v>7155</v>
      </c>
      <c r="C7159" s="113">
        <v>4.4000000000000004</v>
      </c>
      <c r="D7159" s="276">
        <f t="shared" si="222"/>
        <v>5.5887974958655793</v>
      </c>
      <c r="L7159" s="114">
        <f>IF(C7159&lt;$G$6,Lähteandmed!$E$45*1.2*1.005*($G$6-O7159),0)</f>
        <v>23.834805119999999</v>
      </c>
      <c r="M7159" s="276" t="str">
        <f>IF(($G$4-Lähteandmed!$H$45*(Kraadpäevad!$G$4-Kraadpäevad!C7159))&gt;Lähteandmed!$I$45,($G$4-Lähteandmed!$H$45*(Kraadpäevad!$G$4-Kraadpäevad!C7159)),Lähteandmed!$I$45)</f>
        <v/>
      </c>
      <c r="N7159" s="114">
        <f>IFERROR(($G$4-M7159)/($G$4-C7159),Lähteandmed!$H$45)</f>
        <v>0</v>
      </c>
      <c r="O7159" s="276">
        <f t="shared" si="223"/>
        <v>4.4000000000000004</v>
      </c>
      <c r="P7159" s="276">
        <f>IF(O7159&lt;($G$6-1),Lähteandmed!$E$45*1.2*1.005*(($G$6-1)-O7159),0)</f>
        <v>22.082245919999998</v>
      </c>
    </row>
    <row r="7160" spans="2:16">
      <c r="B7160" s="113">
        <v>7156</v>
      </c>
      <c r="C7160" s="113">
        <v>4.3</v>
      </c>
      <c r="D7160" s="276">
        <f t="shared" si="222"/>
        <v>5.6887974958655798</v>
      </c>
      <c r="L7160" s="114">
        <f>IF(C7160&lt;$G$6,Lähteandmed!$E$45*1.2*1.005*($G$6-O7160),0)</f>
        <v>24.010061039999997</v>
      </c>
      <c r="M7160" s="276" t="str">
        <f>IF(($G$4-Lähteandmed!$H$45*(Kraadpäevad!$G$4-Kraadpäevad!C7160))&gt;Lähteandmed!$I$45,($G$4-Lähteandmed!$H$45*(Kraadpäevad!$G$4-Kraadpäevad!C7160)),Lähteandmed!$I$45)</f>
        <v/>
      </c>
      <c r="N7160" s="114">
        <f>IFERROR(($G$4-M7160)/($G$4-C7160),Lähteandmed!$H$45)</f>
        <v>0</v>
      </c>
      <c r="O7160" s="276">
        <f t="shared" si="223"/>
        <v>4.3</v>
      </c>
      <c r="P7160" s="276">
        <f>IF(O7160&lt;($G$6-1),Lähteandmed!$E$45*1.2*1.005*(($G$6-1)-O7160),0)</f>
        <v>22.257501839999996</v>
      </c>
    </row>
    <row r="7161" spans="2:16">
      <c r="B7161" s="113">
        <v>7157</v>
      </c>
      <c r="C7161" s="113">
        <v>4.0999999999999996</v>
      </c>
      <c r="D7161" s="276">
        <f t="shared" si="222"/>
        <v>5.88879749586558</v>
      </c>
      <c r="L7161" s="114">
        <f>IF(C7161&lt;$G$6,Lähteandmed!$E$45*1.2*1.005*($G$6-O7161),0)</f>
        <v>24.360572879999999</v>
      </c>
      <c r="M7161" s="276" t="str">
        <f>IF(($G$4-Lähteandmed!$H$45*(Kraadpäevad!$G$4-Kraadpäevad!C7161))&gt;Lähteandmed!$I$45,($G$4-Lähteandmed!$H$45*(Kraadpäevad!$G$4-Kraadpäevad!C7161)),Lähteandmed!$I$45)</f>
        <v/>
      </c>
      <c r="N7161" s="114">
        <f>IFERROR(($G$4-M7161)/($G$4-C7161),Lähteandmed!$H$45)</f>
        <v>0</v>
      </c>
      <c r="O7161" s="276">
        <f t="shared" si="223"/>
        <v>4.0999999999999996</v>
      </c>
      <c r="P7161" s="276">
        <f>IF(O7161&lt;($G$6-1),Lähteandmed!$E$45*1.2*1.005*(($G$6-1)-O7161),0)</f>
        <v>22.608013679999999</v>
      </c>
    </row>
    <row r="7162" spans="2:16">
      <c r="B7162" s="113">
        <v>7158</v>
      </c>
      <c r="C7162" s="113">
        <v>4</v>
      </c>
      <c r="D7162" s="276">
        <f t="shared" si="222"/>
        <v>5.9887974958655796</v>
      </c>
      <c r="L7162" s="114">
        <f>IF(C7162&lt;$G$6,Lähteandmed!$E$45*1.2*1.005*($G$6-O7162),0)</f>
        <v>24.535828799999997</v>
      </c>
      <c r="M7162" s="276" t="str">
        <f>IF(($G$4-Lähteandmed!$H$45*(Kraadpäevad!$G$4-Kraadpäevad!C7162))&gt;Lähteandmed!$I$45,($G$4-Lähteandmed!$H$45*(Kraadpäevad!$G$4-Kraadpäevad!C7162)),Lähteandmed!$I$45)</f>
        <v/>
      </c>
      <c r="N7162" s="114">
        <f>IFERROR(($G$4-M7162)/($G$4-C7162),Lähteandmed!$H$45)</f>
        <v>0</v>
      </c>
      <c r="O7162" s="276">
        <f t="shared" si="223"/>
        <v>4</v>
      </c>
      <c r="P7162" s="276">
        <f>IF(O7162&lt;($G$6-1),Lähteandmed!$E$45*1.2*1.005*(($G$6-1)-O7162),0)</f>
        <v>22.783269599999997</v>
      </c>
    </row>
    <row r="7163" spans="2:16">
      <c r="B7163" s="113">
        <v>7159</v>
      </c>
      <c r="C7163" s="113">
        <v>4.0999999999999996</v>
      </c>
      <c r="D7163" s="276">
        <f t="shared" si="222"/>
        <v>5.88879749586558</v>
      </c>
      <c r="L7163" s="114">
        <f>IF(C7163&lt;$G$6,Lähteandmed!$E$45*1.2*1.005*($G$6-O7163),0)</f>
        <v>24.360572879999999</v>
      </c>
      <c r="M7163" s="276" t="str">
        <f>IF(($G$4-Lähteandmed!$H$45*(Kraadpäevad!$G$4-Kraadpäevad!C7163))&gt;Lähteandmed!$I$45,($G$4-Lähteandmed!$H$45*(Kraadpäevad!$G$4-Kraadpäevad!C7163)),Lähteandmed!$I$45)</f>
        <v/>
      </c>
      <c r="N7163" s="114">
        <f>IFERROR(($G$4-M7163)/($G$4-C7163),Lähteandmed!$H$45)</f>
        <v>0</v>
      </c>
      <c r="O7163" s="276">
        <f t="shared" si="223"/>
        <v>4.0999999999999996</v>
      </c>
      <c r="P7163" s="276">
        <f>IF(O7163&lt;($G$6-1),Lähteandmed!$E$45*1.2*1.005*(($G$6-1)-O7163),0)</f>
        <v>22.608013679999999</v>
      </c>
    </row>
    <row r="7164" spans="2:16">
      <c r="B7164" s="113">
        <v>7160</v>
      </c>
      <c r="C7164" s="113">
        <v>4.0999999999999996</v>
      </c>
      <c r="D7164" s="276">
        <f t="shared" si="222"/>
        <v>5.88879749586558</v>
      </c>
      <c r="L7164" s="114">
        <f>IF(C7164&lt;$G$6,Lähteandmed!$E$45*1.2*1.005*($G$6-O7164),0)</f>
        <v>24.360572879999999</v>
      </c>
      <c r="M7164" s="276" t="str">
        <f>IF(($G$4-Lähteandmed!$H$45*(Kraadpäevad!$G$4-Kraadpäevad!C7164))&gt;Lähteandmed!$I$45,($G$4-Lähteandmed!$H$45*(Kraadpäevad!$G$4-Kraadpäevad!C7164)),Lähteandmed!$I$45)</f>
        <v/>
      </c>
      <c r="N7164" s="114">
        <f>IFERROR(($G$4-M7164)/($G$4-C7164),Lähteandmed!$H$45)</f>
        <v>0</v>
      </c>
      <c r="O7164" s="276">
        <f t="shared" si="223"/>
        <v>4.0999999999999996</v>
      </c>
      <c r="P7164" s="276">
        <f>IF(O7164&lt;($G$6-1),Lähteandmed!$E$45*1.2*1.005*(($G$6-1)-O7164),0)</f>
        <v>22.608013679999999</v>
      </c>
    </row>
    <row r="7165" spans="2:16">
      <c r="B7165" s="113">
        <v>7161</v>
      </c>
      <c r="C7165" s="113">
        <v>4.2</v>
      </c>
      <c r="D7165" s="276">
        <f t="shared" si="222"/>
        <v>5.7887974958655795</v>
      </c>
      <c r="L7165" s="114">
        <f>IF(C7165&lt;$G$6,Lähteandmed!$E$45*1.2*1.005*($G$6-O7165),0)</f>
        <v>24.185316959999998</v>
      </c>
      <c r="M7165" s="276" t="str">
        <f>IF(($G$4-Lähteandmed!$H$45*(Kraadpäevad!$G$4-Kraadpäevad!C7165))&gt;Lähteandmed!$I$45,($G$4-Lähteandmed!$H$45*(Kraadpäevad!$G$4-Kraadpäevad!C7165)),Lähteandmed!$I$45)</f>
        <v/>
      </c>
      <c r="N7165" s="114">
        <f>IFERROR(($G$4-M7165)/($G$4-C7165),Lähteandmed!$H$45)</f>
        <v>0</v>
      </c>
      <c r="O7165" s="276">
        <f t="shared" si="223"/>
        <v>4.2</v>
      </c>
      <c r="P7165" s="276">
        <f>IF(O7165&lt;($G$6-1),Lähteandmed!$E$45*1.2*1.005*(($G$6-1)-O7165),0)</f>
        <v>22.432757760000001</v>
      </c>
    </row>
    <row r="7166" spans="2:16">
      <c r="B7166" s="113">
        <v>7162</v>
      </c>
      <c r="C7166" s="113">
        <v>4.5999999999999996</v>
      </c>
      <c r="D7166" s="276">
        <f t="shared" si="222"/>
        <v>5.38879749586558</v>
      </c>
      <c r="L7166" s="114">
        <f>IF(C7166&lt;$G$6,Lähteandmed!$E$45*1.2*1.005*($G$6-O7166),0)</f>
        <v>23.484293279999999</v>
      </c>
      <c r="M7166" s="276" t="str">
        <f>IF(($G$4-Lähteandmed!$H$45*(Kraadpäevad!$G$4-Kraadpäevad!C7166))&gt;Lähteandmed!$I$45,($G$4-Lähteandmed!$H$45*(Kraadpäevad!$G$4-Kraadpäevad!C7166)),Lähteandmed!$I$45)</f>
        <v/>
      </c>
      <c r="N7166" s="114">
        <f>IFERROR(($G$4-M7166)/($G$4-C7166),Lähteandmed!$H$45)</f>
        <v>0</v>
      </c>
      <c r="O7166" s="276">
        <f t="shared" si="223"/>
        <v>4.5999999999999996</v>
      </c>
      <c r="P7166" s="276">
        <f>IF(O7166&lt;($G$6-1),Lähteandmed!$E$45*1.2*1.005*(($G$6-1)-O7166),0)</f>
        <v>21.731734079999999</v>
      </c>
    </row>
    <row r="7167" spans="2:16">
      <c r="B7167" s="113">
        <v>7163</v>
      </c>
      <c r="C7167" s="113">
        <v>5</v>
      </c>
      <c r="D7167" s="276">
        <f t="shared" si="222"/>
        <v>4.9887974958655796</v>
      </c>
      <c r="L7167" s="114">
        <f>IF(C7167&lt;$G$6,Lähteandmed!$E$45*1.2*1.005*($G$6-O7167),0)</f>
        <v>22.783269599999997</v>
      </c>
      <c r="M7167" s="276" t="str">
        <f>IF(($G$4-Lähteandmed!$H$45*(Kraadpäevad!$G$4-Kraadpäevad!C7167))&gt;Lähteandmed!$I$45,($G$4-Lähteandmed!$H$45*(Kraadpäevad!$G$4-Kraadpäevad!C7167)),Lähteandmed!$I$45)</f>
        <v/>
      </c>
      <c r="N7167" s="114">
        <f>IFERROR(($G$4-M7167)/($G$4-C7167),Lähteandmed!$H$45)</f>
        <v>0</v>
      </c>
      <c r="O7167" s="276">
        <f t="shared" si="223"/>
        <v>5</v>
      </c>
      <c r="P7167" s="276">
        <f>IF(O7167&lt;($G$6-1),Lähteandmed!$E$45*1.2*1.005*(($G$6-1)-O7167),0)</f>
        <v>21.030710399999997</v>
      </c>
    </row>
    <row r="7168" spans="2:16">
      <c r="B7168" s="113">
        <v>7164</v>
      </c>
      <c r="C7168" s="113">
        <v>5.4</v>
      </c>
      <c r="D7168" s="276">
        <f t="shared" si="222"/>
        <v>4.5887974958655793</v>
      </c>
      <c r="L7168" s="114">
        <f>IF(C7168&lt;$G$6,Lähteandmed!$E$45*1.2*1.005*($G$6-O7168),0)</f>
        <v>22.082245919999998</v>
      </c>
      <c r="M7168" s="276" t="str">
        <f>IF(($G$4-Lähteandmed!$H$45*(Kraadpäevad!$G$4-Kraadpäevad!C7168))&gt;Lähteandmed!$I$45,($G$4-Lähteandmed!$H$45*(Kraadpäevad!$G$4-Kraadpäevad!C7168)),Lähteandmed!$I$45)</f>
        <v/>
      </c>
      <c r="N7168" s="114">
        <f>IFERROR(($G$4-M7168)/($G$4-C7168),Lähteandmed!$H$45)</f>
        <v>0</v>
      </c>
      <c r="O7168" s="276">
        <f t="shared" si="223"/>
        <v>5.4</v>
      </c>
      <c r="P7168" s="276">
        <f>IF(O7168&lt;($G$6-1),Lähteandmed!$E$45*1.2*1.005*(($G$6-1)-O7168),0)</f>
        <v>20.329686719999998</v>
      </c>
    </row>
    <row r="7169" spans="2:16">
      <c r="B7169" s="113">
        <v>7165</v>
      </c>
      <c r="C7169" s="113">
        <v>5.8</v>
      </c>
      <c r="D7169" s="276">
        <f t="shared" si="222"/>
        <v>4.1887974958655798</v>
      </c>
      <c r="L7169" s="114">
        <f>IF(C7169&lt;$G$6,Lähteandmed!$E$45*1.2*1.005*($G$6-O7169),0)</f>
        <v>21.381222239999996</v>
      </c>
      <c r="M7169" s="276" t="str">
        <f>IF(($G$4-Lähteandmed!$H$45*(Kraadpäevad!$G$4-Kraadpäevad!C7169))&gt;Lähteandmed!$I$45,($G$4-Lähteandmed!$H$45*(Kraadpäevad!$G$4-Kraadpäevad!C7169)),Lähteandmed!$I$45)</f>
        <v/>
      </c>
      <c r="N7169" s="114">
        <f>IFERROR(($G$4-M7169)/($G$4-C7169),Lähteandmed!$H$45)</f>
        <v>0</v>
      </c>
      <c r="O7169" s="276">
        <f t="shared" si="223"/>
        <v>5.8</v>
      </c>
      <c r="P7169" s="276">
        <f>IF(O7169&lt;($G$6-1),Lähteandmed!$E$45*1.2*1.005*(($G$6-1)-O7169),0)</f>
        <v>19.628663039999996</v>
      </c>
    </row>
    <row r="7170" spans="2:16">
      <c r="B7170" s="113">
        <v>7166</v>
      </c>
      <c r="C7170" s="113">
        <v>6.1</v>
      </c>
      <c r="D7170" s="276">
        <f t="shared" si="222"/>
        <v>3.88879749586558</v>
      </c>
      <c r="L7170" s="114">
        <f>IF(C7170&lt;$G$6,Lähteandmed!$E$45*1.2*1.005*($G$6-O7170),0)</f>
        <v>20.855454479999999</v>
      </c>
      <c r="M7170" s="276" t="str">
        <f>IF(($G$4-Lähteandmed!$H$45*(Kraadpäevad!$G$4-Kraadpäevad!C7170))&gt;Lähteandmed!$I$45,($G$4-Lähteandmed!$H$45*(Kraadpäevad!$G$4-Kraadpäevad!C7170)),Lähteandmed!$I$45)</f>
        <v/>
      </c>
      <c r="N7170" s="114">
        <f>IFERROR(($G$4-M7170)/($G$4-C7170),Lähteandmed!$H$45)</f>
        <v>0</v>
      </c>
      <c r="O7170" s="276">
        <f t="shared" si="223"/>
        <v>6.1</v>
      </c>
      <c r="P7170" s="276">
        <f>IF(O7170&lt;($G$6-1),Lähteandmed!$E$45*1.2*1.005*(($G$6-1)-O7170),0)</f>
        <v>19.102895279999998</v>
      </c>
    </row>
    <row r="7171" spans="2:16">
      <c r="B7171" s="113">
        <v>7167</v>
      </c>
      <c r="C7171" s="113">
        <v>6.5</v>
      </c>
      <c r="D7171" s="276">
        <f t="shared" si="222"/>
        <v>3.4887974958655796</v>
      </c>
      <c r="L7171" s="114">
        <f>IF(C7171&lt;$G$6,Lähteandmed!$E$45*1.2*1.005*($G$6-O7171),0)</f>
        <v>20.1544308</v>
      </c>
      <c r="M7171" s="276" t="str">
        <f>IF(($G$4-Lähteandmed!$H$45*(Kraadpäevad!$G$4-Kraadpäevad!C7171))&gt;Lähteandmed!$I$45,($G$4-Lähteandmed!$H$45*(Kraadpäevad!$G$4-Kraadpäevad!C7171)),Lähteandmed!$I$45)</f>
        <v/>
      </c>
      <c r="N7171" s="114">
        <f>IFERROR(($G$4-M7171)/($G$4-C7171),Lähteandmed!$H$45)</f>
        <v>0</v>
      </c>
      <c r="O7171" s="276">
        <f t="shared" si="223"/>
        <v>6.5</v>
      </c>
      <c r="P7171" s="276">
        <f>IF(O7171&lt;($G$6-1),Lähteandmed!$E$45*1.2*1.005*(($G$6-1)-O7171),0)</f>
        <v>18.4018716</v>
      </c>
    </row>
    <row r="7172" spans="2:16">
      <c r="B7172" s="113">
        <v>7168</v>
      </c>
      <c r="C7172" s="113">
        <v>6.2</v>
      </c>
      <c r="D7172" s="276">
        <f t="shared" ref="D7172:D7235" si="224">IFERROR(IF($G$5-C7172&gt;0,$G$5-C7172,"0"),0)</f>
        <v>3.7887974958655795</v>
      </c>
      <c r="L7172" s="114">
        <f>IF(C7172&lt;$G$6,Lähteandmed!$E$45*1.2*1.005*($G$6-O7172),0)</f>
        <v>20.680198560000001</v>
      </c>
      <c r="M7172" s="276" t="str">
        <f>IF(($G$4-Lähteandmed!$H$45*(Kraadpäevad!$G$4-Kraadpäevad!C7172))&gt;Lähteandmed!$I$45,($G$4-Lähteandmed!$H$45*(Kraadpäevad!$G$4-Kraadpäevad!C7172)),Lähteandmed!$I$45)</f>
        <v/>
      </c>
      <c r="N7172" s="114">
        <f>IFERROR(($G$4-M7172)/($G$4-C7172),Lähteandmed!$H$45)</f>
        <v>0</v>
      </c>
      <c r="O7172" s="276">
        <f t="shared" ref="O7172:O7235" si="225">N7172*($G$4-C7172)+C7172</f>
        <v>6.2</v>
      </c>
      <c r="P7172" s="276">
        <f>IF(O7172&lt;($G$6-1),Lähteandmed!$E$45*1.2*1.005*(($G$6-1)-O7172),0)</f>
        <v>18.927639360000001</v>
      </c>
    </row>
    <row r="7173" spans="2:16">
      <c r="B7173" s="113">
        <v>7169</v>
      </c>
      <c r="C7173" s="113">
        <v>5.8</v>
      </c>
      <c r="D7173" s="276">
        <f t="shared" si="224"/>
        <v>4.1887974958655798</v>
      </c>
      <c r="L7173" s="114">
        <f>IF(C7173&lt;$G$6,Lähteandmed!$E$45*1.2*1.005*($G$6-O7173),0)</f>
        <v>21.381222239999996</v>
      </c>
      <c r="M7173" s="276" t="str">
        <f>IF(($G$4-Lähteandmed!$H$45*(Kraadpäevad!$G$4-Kraadpäevad!C7173))&gt;Lähteandmed!$I$45,($G$4-Lähteandmed!$H$45*(Kraadpäevad!$G$4-Kraadpäevad!C7173)),Lähteandmed!$I$45)</f>
        <v/>
      </c>
      <c r="N7173" s="114">
        <f>IFERROR(($G$4-M7173)/($G$4-C7173),Lähteandmed!$H$45)</f>
        <v>0</v>
      </c>
      <c r="O7173" s="276">
        <f t="shared" si="225"/>
        <v>5.8</v>
      </c>
      <c r="P7173" s="276">
        <f>IF(O7173&lt;($G$6-1),Lähteandmed!$E$45*1.2*1.005*(($G$6-1)-O7173),0)</f>
        <v>19.628663039999996</v>
      </c>
    </row>
    <row r="7174" spans="2:16">
      <c r="B7174" s="113">
        <v>7170</v>
      </c>
      <c r="C7174" s="113">
        <v>5.5</v>
      </c>
      <c r="D7174" s="276">
        <f t="shared" si="224"/>
        <v>4.4887974958655796</v>
      </c>
      <c r="L7174" s="114">
        <f>IF(C7174&lt;$G$6,Lähteandmed!$E$45*1.2*1.005*($G$6-O7174),0)</f>
        <v>21.906989999999997</v>
      </c>
      <c r="M7174" s="276" t="str">
        <f>IF(($G$4-Lähteandmed!$H$45*(Kraadpäevad!$G$4-Kraadpäevad!C7174))&gt;Lähteandmed!$I$45,($G$4-Lähteandmed!$H$45*(Kraadpäevad!$G$4-Kraadpäevad!C7174)),Lähteandmed!$I$45)</f>
        <v/>
      </c>
      <c r="N7174" s="114">
        <f>IFERROR(($G$4-M7174)/($G$4-C7174),Lähteandmed!$H$45)</f>
        <v>0</v>
      </c>
      <c r="O7174" s="276">
        <f t="shared" si="225"/>
        <v>5.5</v>
      </c>
      <c r="P7174" s="276">
        <f>IF(O7174&lt;($G$6-1),Lähteandmed!$E$45*1.2*1.005*(($G$6-1)-O7174),0)</f>
        <v>20.1544308</v>
      </c>
    </row>
    <row r="7175" spans="2:16">
      <c r="B7175" s="113">
        <v>7171</v>
      </c>
      <c r="C7175" s="113">
        <v>5.0999999999999996</v>
      </c>
      <c r="D7175" s="276">
        <f t="shared" si="224"/>
        <v>4.88879749586558</v>
      </c>
      <c r="L7175" s="114">
        <f>IF(C7175&lt;$G$6,Lähteandmed!$E$45*1.2*1.005*($G$6-O7175),0)</f>
        <v>22.608013679999999</v>
      </c>
      <c r="M7175" s="276" t="str">
        <f>IF(($G$4-Lähteandmed!$H$45*(Kraadpäevad!$G$4-Kraadpäevad!C7175))&gt;Lähteandmed!$I$45,($G$4-Lähteandmed!$H$45*(Kraadpäevad!$G$4-Kraadpäevad!C7175)),Lähteandmed!$I$45)</f>
        <v/>
      </c>
      <c r="N7175" s="114">
        <f>IFERROR(($G$4-M7175)/($G$4-C7175),Lähteandmed!$H$45)</f>
        <v>0</v>
      </c>
      <c r="O7175" s="276">
        <f t="shared" si="225"/>
        <v>5.0999999999999996</v>
      </c>
      <c r="P7175" s="276">
        <f>IF(O7175&lt;($G$6-1),Lähteandmed!$E$45*1.2*1.005*(($G$6-1)-O7175),0)</f>
        <v>20.855454479999999</v>
      </c>
    </row>
    <row r="7176" spans="2:16">
      <c r="B7176" s="113">
        <v>7172</v>
      </c>
      <c r="C7176" s="113">
        <v>4.5999999999999996</v>
      </c>
      <c r="D7176" s="276">
        <f t="shared" si="224"/>
        <v>5.38879749586558</v>
      </c>
      <c r="L7176" s="114">
        <f>IF(C7176&lt;$G$6,Lähteandmed!$E$45*1.2*1.005*($G$6-O7176),0)</f>
        <v>23.484293279999999</v>
      </c>
      <c r="M7176" s="276" t="str">
        <f>IF(($G$4-Lähteandmed!$H$45*(Kraadpäevad!$G$4-Kraadpäevad!C7176))&gt;Lähteandmed!$I$45,($G$4-Lähteandmed!$H$45*(Kraadpäevad!$G$4-Kraadpäevad!C7176)),Lähteandmed!$I$45)</f>
        <v/>
      </c>
      <c r="N7176" s="114">
        <f>IFERROR(($G$4-M7176)/($G$4-C7176),Lähteandmed!$H$45)</f>
        <v>0</v>
      </c>
      <c r="O7176" s="276">
        <f t="shared" si="225"/>
        <v>4.5999999999999996</v>
      </c>
      <c r="P7176" s="276">
        <f>IF(O7176&lt;($G$6-1),Lähteandmed!$E$45*1.2*1.005*(($G$6-1)-O7176),0)</f>
        <v>21.731734079999999</v>
      </c>
    </row>
    <row r="7177" spans="2:16">
      <c r="B7177" s="113">
        <v>7173</v>
      </c>
      <c r="C7177" s="113">
        <v>4.2</v>
      </c>
      <c r="D7177" s="276">
        <f t="shared" si="224"/>
        <v>5.7887974958655795</v>
      </c>
      <c r="L7177" s="114">
        <f>IF(C7177&lt;$G$6,Lähteandmed!$E$45*1.2*1.005*($G$6-O7177),0)</f>
        <v>24.185316959999998</v>
      </c>
      <c r="M7177" s="276" t="str">
        <f>IF(($G$4-Lähteandmed!$H$45*(Kraadpäevad!$G$4-Kraadpäevad!C7177))&gt;Lähteandmed!$I$45,($G$4-Lähteandmed!$H$45*(Kraadpäevad!$G$4-Kraadpäevad!C7177)),Lähteandmed!$I$45)</f>
        <v/>
      </c>
      <c r="N7177" s="114">
        <f>IFERROR(($G$4-M7177)/($G$4-C7177),Lähteandmed!$H$45)</f>
        <v>0</v>
      </c>
      <c r="O7177" s="276">
        <f t="shared" si="225"/>
        <v>4.2</v>
      </c>
      <c r="P7177" s="276">
        <f>IF(O7177&lt;($G$6-1),Lähteandmed!$E$45*1.2*1.005*(($G$6-1)-O7177),0)</f>
        <v>22.432757760000001</v>
      </c>
    </row>
    <row r="7178" spans="2:16">
      <c r="B7178" s="113">
        <v>7174</v>
      </c>
      <c r="C7178" s="113">
        <v>4.0999999999999996</v>
      </c>
      <c r="D7178" s="276">
        <f t="shared" si="224"/>
        <v>5.88879749586558</v>
      </c>
      <c r="L7178" s="114">
        <f>IF(C7178&lt;$G$6,Lähteandmed!$E$45*1.2*1.005*($G$6-O7178),0)</f>
        <v>24.360572879999999</v>
      </c>
      <c r="M7178" s="276" t="str">
        <f>IF(($G$4-Lähteandmed!$H$45*(Kraadpäevad!$G$4-Kraadpäevad!C7178))&gt;Lähteandmed!$I$45,($G$4-Lähteandmed!$H$45*(Kraadpäevad!$G$4-Kraadpäevad!C7178)),Lähteandmed!$I$45)</f>
        <v/>
      </c>
      <c r="N7178" s="114">
        <f>IFERROR(($G$4-M7178)/($G$4-C7178),Lähteandmed!$H$45)</f>
        <v>0</v>
      </c>
      <c r="O7178" s="276">
        <f t="shared" si="225"/>
        <v>4.0999999999999996</v>
      </c>
      <c r="P7178" s="276">
        <f>IF(O7178&lt;($G$6-1),Lähteandmed!$E$45*1.2*1.005*(($G$6-1)-O7178),0)</f>
        <v>22.608013679999999</v>
      </c>
    </row>
    <row r="7179" spans="2:16">
      <c r="B7179" s="113">
        <v>7175</v>
      </c>
      <c r="C7179" s="113">
        <v>3.9</v>
      </c>
      <c r="D7179" s="276">
        <f t="shared" si="224"/>
        <v>6.0887974958655793</v>
      </c>
      <c r="L7179" s="114">
        <f>IF(C7179&lt;$G$6,Lähteandmed!$E$45*1.2*1.005*($G$6-O7179),0)</f>
        <v>24.711084719999999</v>
      </c>
      <c r="M7179" s="276" t="str">
        <f>IF(($G$4-Lähteandmed!$H$45*(Kraadpäevad!$G$4-Kraadpäevad!C7179))&gt;Lähteandmed!$I$45,($G$4-Lähteandmed!$H$45*(Kraadpäevad!$G$4-Kraadpäevad!C7179)),Lähteandmed!$I$45)</f>
        <v/>
      </c>
      <c r="N7179" s="114">
        <f>IFERROR(($G$4-M7179)/($G$4-C7179),Lähteandmed!$H$45)</f>
        <v>0</v>
      </c>
      <c r="O7179" s="276">
        <f t="shared" si="225"/>
        <v>3.9</v>
      </c>
      <c r="P7179" s="276">
        <f>IF(O7179&lt;($G$6-1),Lähteandmed!$E$45*1.2*1.005*(($G$6-1)-O7179),0)</f>
        <v>22.958525519999998</v>
      </c>
    </row>
    <row r="7180" spans="2:16">
      <c r="B7180" s="113">
        <v>7176</v>
      </c>
      <c r="C7180" s="113">
        <v>3.8</v>
      </c>
      <c r="D7180" s="276">
        <f t="shared" si="224"/>
        <v>6.1887974958655798</v>
      </c>
      <c r="L7180" s="114">
        <f>IF(C7180&lt;$G$6,Lähteandmed!$E$45*1.2*1.005*($G$6-O7180),0)</f>
        <v>24.886340639999997</v>
      </c>
      <c r="M7180" s="276" t="str">
        <f>IF(($G$4-Lähteandmed!$H$45*(Kraadpäevad!$G$4-Kraadpäevad!C7180))&gt;Lähteandmed!$I$45,($G$4-Lähteandmed!$H$45*(Kraadpäevad!$G$4-Kraadpäevad!C7180)),Lähteandmed!$I$45)</f>
        <v/>
      </c>
      <c r="N7180" s="114">
        <f>IFERROR(($G$4-M7180)/($G$4-C7180),Lähteandmed!$H$45)</f>
        <v>0</v>
      </c>
      <c r="O7180" s="276">
        <f t="shared" si="225"/>
        <v>3.8</v>
      </c>
      <c r="P7180" s="276">
        <f>IF(O7180&lt;($G$6-1),Lähteandmed!$E$45*1.2*1.005*(($G$6-1)-O7180),0)</f>
        <v>23.133781439999996</v>
      </c>
    </row>
    <row r="7181" spans="2:16">
      <c r="B7181" s="113">
        <v>7177</v>
      </c>
      <c r="C7181" s="113">
        <v>3.7</v>
      </c>
      <c r="D7181" s="276">
        <f t="shared" si="224"/>
        <v>6.2887974958655795</v>
      </c>
      <c r="L7181" s="114">
        <f>IF(C7181&lt;$G$6,Lähteandmed!$E$45*1.2*1.005*($G$6-O7181),0)</f>
        <v>25.061596559999998</v>
      </c>
      <c r="M7181" s="276" t="str">
        <f>IF(($G$4-Lähteandmed!$H$45*(Kraadpäevad!$G$4-Kraadpäevad!C7181))&gt;Lähteandmed!$I$45,($G$4-Lähteandmed!$H$45*(Kraadpäevad!$G$4-Kraadpäevad!C7181)),Lähteandmed!$I$45)</f>
        <v/>
      </c>
      <c r="N7181" s="114">
        <f>IFERROR(($G$4-M7181)/($G$4-C7181),Lähteandmed!$H$45)</f>
        <v>0</v>
      </c>
      <c r="O7181" s="276">
        <f t="shared" si="225"/>
        <v>3.7</v>
      </c>
      <c r="P7181" s="276">
        <f>IF(O7181&lt;($G$6-1),Lähteandmed!$E$45*1.2*1.005*(($G$6-1)-O7181),0)</f>
        <v>23.309037359999998</v>
      </c>
    </row>
    <row r="7182" spans="2:16">
      <c r="B7182" s="113">
        <v>7178</v>
      </c>
      <c r="C7182" s="113">
        <v>3.7</v>
      </c>
      <c r="D7182" s="276">
        <f t="shared" si="224"/>
        <v>6.2887974958655795</v>
      </c>
      <c r="L7182" s="114">
        <f>IF(C7182&lt;$G$6,Lähteandmed!$E$45*1.2*1.005*($G$6-O7182),0)</f>
        <v>25.061596559999998</v>
      </c>
      <c r="M7182" s="276" t="str">
        <f>IF(($G$4-Lähteandmed!$H$45*(Kraadpäevad!$G$4-Kraadpäevad!C7182))&gt;Lähteandmed!$I$45,($G$4-Lähteandmed!$H$45*(Kraadpäevad!$G$4-Kraadpäevad!C7182)),Lähteandmed!$I$45)</f>
        <v/>
      </c>
      <c r="N7182" s="114">
        <f>IFERROR(($G$4-M7182)/($G$4-C7182),Lähteandmed!$H$45)</f>
        <v>0</v>
      </c>
      <c r="O7182" s="276">
        <f t="shared" si="225"/>
        <v>3.7</v>
      </c>
      <c r="P7182" s="276">
        <f>IF(O7182&lt;($G$6-1),Lähteandmed!$E$45*1.2*1.005*(($G$6-1)-O7182),0)</f>
        <v>23.309037359999998</v>
      </c>
    </row>
    <row r="7183" spans="2:16">
      <c r="B7183" s="113">
        <v>7179</v>
      </c>
      <c r="C7183" s="113">
        <v>3.6</v>
      </c>
      <c r="D7183" s="276">
        <f t="shared" si="224"/>
        <v>6.38879749586558</v>
      </c>
      <c r="L7183" s="114">
        <f>IF(C7183&lt;$G$6,Lähteandmed!$E$45*1.2*1.005*($G$6-O7183),0)</f>
        <v>25.23685248</v>
      </c>
      <c r="M7183" s="276" t="str">
        <f>IF(($G$4-Lähteandmed!$H$45*(Kraadpäevad!$G$4-Kraadpäevad!C7183))&gt;Lähteandmed!$I$45,($G$4-Lähteandmed!$H$45*(Kraadpäevad!$G$4-Kraadpäevad!C7183)),Lähteandmed!$I$45)</f>
        <v/>
      </c>
      <c r="N7183" s="114">
        <f>IFERROR(($G$4-M7183)/($G$4-C7183),Lähteandmed!$H$45)</f>
        <v>0</v>
      </c>
      <c r="O7183" s="276">
        <f t="shared" si="225"/>
        <v>3.6</v>
      </c>
      <c r="P7183" s="276">
        <f>IF(O7183&lt;($G$6-1),Lähteandmed!$E$45*1.2*1.005*(($G$6-1)-O7183),0)</f>
        <v>23.484293279999999</v>
      </c>
    </row>
    <row r="7184" spans="2:16">
      <c r="B7184" s="113">
        <v>7180</v>
      </c>
      <c r="C7184" s="113">
        <v>3.5</v>
      </c>
      <c r="D7184" s="276">
        <f t="shared" si="224"/>
        <v>6.4887974958655796</v>
      </c>
      <c r="L7184" s="114">
        <f>IF(C7184&lt;$G$6,Lähteandmed!$E$45*1.2*1.005*($G$6-O7184),0)</f>
        <v>25.412108399999997</v>
      </c>
      <c r="M7184" s="276" t="str">
        <f>IF(($G$4-Lähteandmed!$H$45*(Kraadpäevad!$G$4-Kraadpäevad!C7184))&gt;Lähteandmed!$I$45,($G$4-Lähteandmed!$H$45*(Kraadpäevad!$G$4-Kraadpäevad!C7184)),Lähteandmed!$I$45)</f>
        <v/>
      </c>
      <c r="N7184" s="114">
        <f>IFERROR(($G$4-M7184)/($G$4-C7184),Lähteandmed!$H$45)</f>
        <v>0</v>
      </c>
      <c r="O7184" s="276">
        <f t="shared" si="225"/>
        <v>3.5</v>
      </c>
      <c r="P7184" s="276">
        <f>IF(O7184&lt;($G$6-1),Lähteandmed!$E$45*1.2*1.005*(($G$6-1)-O7184),0)</f>
        <v>23.659549199999997</v>
      </c>
    </row>
    <row r="7185" spans="2:16">
      <c r="B7185" s="113">
        <v>7181</v>
      </c>
      <c r="C7185" s="113">
        <v>3.3</v>
      </c>
      <c r="D7185" s="276">
        <f t="shared" si="224"/>
        <v>6.6887974958655798</v>
      </c>
      <c r="L7185" s="114">
        <f>IF(C7185&lt;$G$6,Lähteandmed!$E$45*1.2*1.005*($G$6-O7185),0)</f>
        <v>25.762620239999997</v>
      </c>
      <c r="M7185" s="276" t="str">
        <f>IF(($G$4-Lähteandmed!$H$45*(Kraadpäevad!$G$4-Kraadpäevad!C7185))&gt;Lähteandmed!$I$45,($G$4-Lähteandmed!$H$45*(Kraadpäevad!$G$4-Kraadpäevad!C7185)),Lähteandmed!$I$45)</f>
        <v/>
      </c>
      <c r="N7185" s="114">
        <f>IFERROR(($G$4-M7185)/($G$4-C7185),Lähteandmed!$H$45)</f>
        <v>0</v>
      </c>
      <c r="O7185" s="276">
        <f t="shared" si="225"/>
        <v>3.3</v>
      </c>
      <c r="P7185" s="276">
        <f>IF(O7185&lt;($G$6-1),Lähteandmed!$E$45*1.2*1.005*(($G$6-1)-O7185),0)</f>
        <v>24.010061039999997</v>
      </c>
    </row>
    <row r="7186" spans="2:16">
      <c r="B7186" s="113">
        <v>7182</v>
      </c>
      <c r="C7186" s="113">
        <v>3.2</v>
      </c>
      <c r="D7186" s="276">
        <f t="shared" si="224"/>
        <v>6.7887974958655795</v>
      </c>
      <c r="L7186" s="114">
        <f>IF(C7186&lt;$G$6,Lähteandmed!$E$45*1.2*1.005*($G$6-O7186),0)</f>
        <v>25.937876159999998</v>
      </c>
      <c r="M7186" s="276" t="str">
        <f>IF(($G$4-Lähteandmed!$H$45*(Kraadpäevad!$G$4-Kraadpäevad!C7186))&gt;Lähteandmed!$I$45,($G$4-Lähteandmed!$H$45*(Kraadpäevad!$G$4-Kraadpäevad!C7186)),Lähteandmed!$I$45)</f>
        <v/>
      </c>
      <c r="N7186" s="114">
        <f>IFERROR(($G$4-M7186)/($G$4-C7186),Lähteandmed!$H$45)</f>
        <v>0</v>
      </c>
      <c r="O7186" s="276">
        <f t="shared" si="225"/>
        <v>3.2</v>
      </c>
      <c r="P7186" s="276">
        <f>IF(O7186&lt;($G$6-1),Lähteandmed!$E$45*1.2*1.005*(($G$6-1)-O7186),0)</f>
        <v>24.185316959999998</v>
      </c>
    </row>
    <row r="7187" spans="2:16">
      <c r="B7187" s="113">
        <v>7183</v>
      </c>
      <c r="C7187" s="113">
        <v>3</v>
      </c>
      <c r="D7187" s="276">
        <f t="shared" si="224"/>
        <v>6.9887974958655796</v>
      </c>
      <c r="L7187" s="114">
        <f>IF(C7187&lt;$G$6,Lähteandmed!$E$45*1.2*1.005*($G$6-O7187),0)</f>
        <v>26.288387999999998</v>
      </c>
      <c r="M7187" s="276" t="str">
        <f>IF(($G$4-Lähteandmed!$H$45*(Kraadpäevad!$G$4-Kraadpäevad!C7187))&gt;Lähteandmed!$I$45,($G$4-Lähteandmed!$H$45*(Kraadpäevad!$G$4-Kraadpäevad!C7187)),Lähteandmed!$I$45)</f>
        <v/>
      </c>
      <c r="N7187" s="114">
        <f>IFERROR(($G$4-M7187)/($G$4-C7187),Lähteandmed!$H$45)</f>
        <v>0</v>
      </c>
      <c r="O7187" s="276">
        <f t="shared" si="225"/>
        <v>3</v>
      </c>
      <c r="P7187" s="276">
        <f>IF(O7187&lt;($G$6-1),Lähteandmed!$E$45*1.2*1.005*(($G$6-1)-O7187),0)</f>
        <v>24.535828799999997</v>
      </c>
    </row>
    <row r="7188" spans="2:16">
      <c r="B7188" s="113">
        <v>7184</v>
      </c>
      <c r="C7188" s="113">
        <v>2.9</v>
      </c>
      <c r="D7188" s="276">
        <f t="shared" si="224"/>
        <v>7.0887974958655793</v>
      </c>
      <c r="L7188" s="114">
        <f>IF(C7188&lt;$G$6,Lähteandmed!$E$45*1.2*1.005*($G$6-O7188),0)</f>
        <v>26.463643919999999</v>
      </c>
      <c r="M7188" s="276" t="str">
        <f>IF(($G$4-Lähteandmed!$H$45*(Kraadpäevad!$G$4-Kraadpäevad!C7188))&gt;Lähteandmed!$I$45,($G$4-Lähteandmed!$H$45*(Kraadpäevad!$G$4-Kraadpäevad!C7188)),Lähteandmed!$I$45)</f>
        <v/>
      </c>
      <c r="N7188" s="114">
        <f>IFERROR(($G$4-M7188)/($G$4-C7188),Lähteandmed!$H$45)</f>
        <v>0</v>
      </c>
      <c r="O7188" s="276">
        <f t="shared" si="225"/>
        <v>2.9</v>
      </c>
      <c r="P7188" s="276">
        <f>IF(O7188&lt;($G$6-1),Lähteandmed!$E$45*1.2*1.005*(($G$6-1)-O7188),0)</f>
        <v>24.711084719999999</v>
      </c>
    </row>
    <row r="7189" spans="2:16">
      <c r="B7189" s="113">
        <v>7185</v>
      </c>
      <c r="C7189" s="113">
        <v>2.7</v>
      </c>
      <c r="D7189" s="276">
        <f t="shared" si="224"/>
        <v>7.2887974958655795</v>
      </c>
      <c r="L7189" s="114">
        <f>IF(C7189&lt;$G$6,Lähteandmed!$E$45*1.2*1.005*($G$6-O7189),0)</f>
        <v>26.814155759999998</v>
      </c>
      <c r="M7189" s="276" t="str">
        <f>IF(($G$4-Lähteandmed!$H$45*(Kraadpäevad!$G$4-Kraadpäevad!C7189))&gt;Lähteandmed!$I$45,($G$4-Lähteandmed!$H$45*(Kraadpäevad!$G$4-Kraadpäevad!C7189)),Lähteandmed!$I$45)</f>
        <v/>
      </c>
      <c r="N7189" s="114">
        <f>IFERROR(($G$4-M7189)/($G$4-C7189),Lähteandmed!$H$45)</f>
        <v>0</v>
      </c>
      <c r="O7189" s="276">
        <f t="shared" si="225"/>
        <v>2.7</v>
      </c>
      <c r="P7189" s="276">
        <f>IF(O7189&lt;($G$6-1),Lähteandmed!$E$45*1.2*1.005*(($G$6-1)-O7189),0)</f>
        <v>25.061596559999998</v>
      </c>
    </row>
    <row r="7190" spans="2:16">
      <c r="B7190" s="113">
        <v>7186</v>
      </c>
      <c r="C7190" s="113">
        <v>2.7</v>
      </c>
      <c r="D7190" s="276">
        <f t="shared" si="224"/>
        <v>7.2887974958655795</v>
      </c>
      <c r="L7190" s="114">
        <f>IF(C7190&lt;$G$6,Lähteandmed!$E$45*1.2*1.005*($G$6-O7190),0)</f>
        <v>26.814155759999998</v>
      </c>
      <c r="M7190" s="276" t="str">
        <f>IF(($G$4-Lähteandmed!$H$45*(Kraadpäevad!$G$4-Kraadpäevad!C7190))&gt;Lähteandmed!$I$45,($G$4-Lähteandmed!$H$45*(Kraadpäevad!$G$4-Kraadpäevad!C7190)),Lähteandmed!$I$45)</f>
        <v/>
      </c>
      <c r="N7190" s="114">
        <f>IFERROR(($G$4-M7190)/($G$4-C7190),Lähteandmed!$H$45)</f>
        <v>0</v>
      </c>
      <c r="O7190" s="276">
        <f t="shared" si="225"/>
        <v>2.7</v>
      </c>
      <c r="P7190" s="276">
        <f>IF(O7190&lt;($G$6-1),Lähteandmed!$E$45*1.2*1.005*(($G$6-1)-O7190),0)</f>
        <v>25.061596559999998</v>
      </c>
    </row>
    <row r="7191" spans="2:16">
      <c r="B7191" s="113">
        <v>7187</v>
      </c>
      <c r="C7191" s="113">
        <v>2.7</v>
      </c>
      <c r="D7191" s="276">
        <f t="shared" si="224"/>
        <v>7.2887974958655795</v>
      </c>
      <c r="L7191" s="114">
        <f>IF(C7191&lt;$G$6,Lähteandmed!$E$45*1.2*1.005*($G$6-O7191),0)</f>
        <v>26.814155759999998</v>
      </c>
      <c r="M7191" s="276" t="str">
        <f>IF(($G$4-Lähteandmed!$H$45*(Kraadpäevad!$G$4-Kraadpäevad!C7191))&gt;Lähteandmed!$I$45,($G$4-Lähteandmed!$H$45*(Kraadpäevad!$G$4-Kraadpäevad!C7191)),Lähteandmed!$I$45)</f>
        <v/>
      </c>
      <c r="N7191" s="114">
        <f>IFERROR(($G$4-M7191)/($G$4-C7191),Lähteandmed!$H$45)</f>
        <v>0</v>
      </c>
      <c r="O7191" s="276">
        <f t="shared" si="225"/>
        <v>2.7</v>
      </c>
      <c r="P7191" s="276">
        <f>IF(O7191&lt;($G$6-1),Lähteandmed!$E$45*1.2*1.005*(($G$6-1)-O7191),0)</f>
        <v>25.061596559999998</v>
      </c>
    </row>
    <row r="7192" spans="2:16">
      <c r="B7192" s="113">
        <v>7188</v>
      </c>
      <c r="C7192" s="113">
        <v>2.7</v>
      </c>
      <c r="D7192" s="276">
        <f t="shared" si="224"/>
        <v>7.2887974958655795</v>
      </c>
      <c r="L7192" s="114">
        <f>IF(C7192&lt;$G$6,Lähteandmed!$E$45*1.2*1.005*($G$6-O7192),0)</f>
        <v>26.814155759999998</v>
      </c>
      <c r="M7192" s="276" t="str">
        <f>IF(($G$4-Lähteandmed!$H$45*(Kraadpäevad!$G$4-Kraadpäevad!C7192))&gt;Lähteandmed!$I$45,($G$4-Lähteandmed!$H$45*(Kraadpäevad!$G$4-Kraadpäevad!C7192)),Lähteandmed!$I$45)</f>
        <v/>
      </c>
      <c r="N7192" s="114">
        <f>IFERROR(($G$4-M7192)/($G$4-C7192),Lähteandmed!$H$45)</f>
        <v>0</v>
      </c>
      <c r="O7192" s="276">
        <f t="shared" si="225"/>
        <v>2.7</v>
      </c>
      <c r="P7192" s="276">
        <f>IF(O7192&lt;($G$6-1),Lähteandmed!$E$45*1.2*1.005*(($G$6-1)-O7192),0)</f>
        <v>25.061596559999998</v>
      </c>
    </row>
    <row r="7193" spans="2:16">
      <c r="B7193" s="113">
        <v>7189</v>
      </c>
      <c r="C7193" s="113">
        <v>2.9</v>
      </c>
      <c r="D7193" s="276">
        <f t="shared" si="224"/>
        <v>7.0887974958655793</v>
      </c>
      <c r="L7193" s="114">
        <f>IF(C7193&lt;$G$6,Lähteandmed!$E$45*1.2*1.005*($G$6-O7193),0)</f>
        <v>26.463643919999999</v>
      </c>
      <c r="M7193" s="276" t="str">
        <f>IF(($G$4-Lähteandmed!$H$45*(Kraadpäevad!$G$4-Kraadpäevad!C7193))&gt;Lähteandmed!$I$45,($G$4-Lähteandmed!$H$45*(Kraadpäevad!$G$4-Kraadpäevad!C7193)),Lähteandmed!$I$45)</f>
        <v/>
      </c>
      <c r="N7193" s="114">
        <f>IFERROR(($G$4-M7193)/($G$4-C7193),Lähteandmed!$H$45)</f>
        <v>0</v>
      </c>
      <c r="O7193" s="276">
        <f t="shared" si="225"/>
        <v>2.9</v>
      </c>
      <c r="P7193" s="276">
        <f>IF(O7193&lt;($G$6-1),Lähteandmed!$E$45*1.2*1.005*(($G$6-1)-O7193),0)</f>
        <v>24.711084719999999</v>
      </c>
    </row>
    <row r="7194" spans="2:16">
      <c r="B7194" s="113">
        <v>7190</v>
      </c>
      <c r="C7194" s="113">
        <v>3</v>
      </c>
      <c r="D7194" s="276">
        <f t="shared" si="224"/>
        <v>6.9887974958655796</v>
      </c>
      <c r="L7194" s="114">
        <f>IF(C7194&lt;$G$6,Lähteandmed!$E$45*1.2*1.005*($G$6-O7194),0)</f>
        <v>26.288387999999998</v>
      </c>
      <c r="M7194" s="276" t="str">
        <f>IF(($G$4-Lähteandmed!$H$45*(Kraadpäevad!$G$4-Kraadpäevad!C7194))&gt;Lähteandmed!$I$45,($G$4-Lähteandmed!$H$45*(Kraadpäevad!$G$4-Kraadpäevad!C7194)),Lähteandmed!$I$45)</f>
        <v/>
      </c>
      <c r="N7194" s="114">
        <f>IFERROR(($G$4-M7194)/($G$4-C7194),Lähteandmed!$H$45)</f>
        <v>0</v>
      </c>
      <c r="O7194" s="276">
        <f t="shared" si="225"/>
        <v>3</v>
      </c>
      <c r="P7194" s="276">
        <f>IF(O7194&lt;($G$6-1),Lähteandmed!$E$45*1.2*1.005*(($G$6-1)-O7194),0)</f>
        <v>24.535828799999997</v>
      </c>
    </row>
    <row r="7195" spans="2:16">
      <c r="B7195" s="113">
        <v>7191</v>
      </c>
      <c r="C7195" s="113">
        <v>3.2</v>
      </c>
      <c r="D7195" s="276">
        <f t="shared" si="224"/>
        <v>6.7887974958655795</v>
      </c>
      <c r="L7195" s="114">
        <f>IF(C7195&lt;$G$6,Lähteandmed!$E$45*1.2*1.005*($G$6-O7195),0)</f>
        <v>25.937876159999998</v>
      </c>
      <c r="M7195" s="276" t="str">
        <f>IF(($G$4-Lähteandmed!$H$45*(Kraadpäevad!$G$4-Kraadpäevad!C7195))&gt;Lähteandmed!$I$45,($G$4-Lähteandmed!$H$45*(Kraadpäevad!$G$4-Kraadpäevad!C7195)),Lähteandmed!$I$45)</f>
        <v/>
      </c>
      <c r="N7195" s="114">
        <f>IFERROR(($G$4-M7195)/($G$4-C7195),Lähteandmed!$H$45)</f>
        <v>0</v>
      </c>
      <c r="O7195" s="276">
        <f t="shared" si="225"/>
        <v>3.2</v>
      </c>
      <c r="P7195" s="276">
        <f>IF(O7195&lt;($G$6-1),Lähteandmed!$E$45*1.2*1.005*(($G$6-1)-O7195),0)</f>
        <v>24.185316959999998</v>
      </c>
    </row>
    <row r="7196" spans="2:16">
      <c r="B7196" s="113">
        <v>7192</v>
      </c>
      <c r="C7196" s="113">
        <v>3.2</v>
      </c>
      <c r="D7196" s="276">
        <f t="shared" si="224"/>
        <v>6.7887974958655795</v>
      </c>
      <c r="L7196" s="114">
        <f>IF(C7196&lt;$G$6,Lähteandmed!$E$45*1.2*1.005*($G$6-O7196),0)</f>
        <v>25.937876159999998</v>
      </c>
      <c r="M7196" s="276" t="str">
        <f>IF(($G$4-Lähteandmed!$H$45*(Kraadpäevad!$G$4-Kraadpäevad!C7196))&gt;Lähteandmed!$I$45,($G$4-Lähteandmed!$H$45*(Kraadpäevad!$G$4-Kraadpäevad!C7196)),Lähteandmed!$I$45)</f>
        <v/>
      </c>
      <c r="N7196" s="114">
        <f>IFERROR(($G$4-M7196)/($G$4-C7196),Lähteandmed!$H$45)</f>
        <v>0</v>
      </c>
      <c r="O7196" s="276">
        <f t="shared" si="225"/>
        <v>3.2</v>
      </c>
      <c r="P7196" s="276">
        <f>IF(O7196&lt;($G$6-1),Lähteandmed!$E$45*1.2*1.005*(($G$6-1)-O7196),0)</f>
        <v>24.185316959999998</v>
      </c>
    </row>
    <row r="7197" spans="2:16">
      <c r="B7197" s="113">
        <v>7193</v>
      </c>
      <c r="C7197" s="113">
        <v>3.1</v>
      </c>
      <c r="D7197" s="276">
        <f t="shared" si="224"/>
        <v>6.88879749586558</v>
      </c>
      <c r="L7197" s="114">
        <f>IF(C7197&lt;$G$6,Lähteandmed!$E$45*1.2*1.005*($G$6-O7197),0)</f>
        <v>26.11313208</v>
      </c>
      <c r="M7197" s="276" t="str">
        <f>IF(($G$4-Lähteandmed!$H$45*(Kraadpäevad!$G$4-Kraadpäevad!C7197))&gt;Lähteandmed!$I$45,($G$4-Lähteandmed!$H$45*(Kraadpäevad!$G$4-Kraadpäevad!C7197)),Lähteandmed!$I$45)</f>
        <v/>
      </c>
      <c r="N7197" s="114">
        <f>IFERROR(($G$4-M7197)/($G$4-C7197),Lähteandmed!$H$45)</f>
        <v>0</v>
      </c>
      <c r="O7197" s="276">
        <f t="shared" si="225"/>
        <v>3.1</v>
      </c>
      <c r="P7197" s="276">
        <f>IF(O7197&lt;($G$6-1),Lähteandmed!$E$45*1.2*1.005*(($G$6-1)-O7197),0)</f>
        <v>24.360572879999999</v>
      </c>
    </row>
    <row r="7198" spans="2:16">
      <c r="B7198" s="113">
        <v>7194</v>
      </c>
      <c r="C7198" s="113">
        <v>3.1</v>
      </c>
      <c r="D7198" s="276">
        <f t="shared" si="224"/>
        <v>6.88879749586558</v>
      </c>
      <c r="L7198" s="114">
        <f>IF(C7198&lt;$G$6,Lähteandmed!$E$45*1.2*1.005*($G$6-O7198),0)</f>
        <v>26.11313208</v>
      </c>
      <c r="M7198" s="276" t="str">
        <f>IF(($G$4-Lähteandmed!$H$45*(Kraadpäevad!$G$4-Kraadpäevad!C7198))&gt;Lähteandmed!$I$45,($G$4-Lähteandmed!$H$45*(Kraadpäevad!$G$4-Kraadpäevad!C7198)),Lähteandmed!$I$45)</f>
        <v/>
      </c>
      <c r="N7198" s="114">
        <f>IFERROR(($G$4-M7198)/($G$4-C7198),Lähteandmed!$H$45)</f>
        <v>0</v>
      </c>
      <c r="O7198" s="276">
        <f t="shared" si="225"/>
        <v>3.1</v>
      </c>
      <c r="P7198" s="276">
        <f>IF(O7198&lt;($G$6-1),Lähteandmed!$E$45*1.2*1.005*(($G$6-1)-O7198),0)</f>
        <v>24.360572879999999</v>
      </c>
    </row>
    <row r="7199" spans="2:16">
      <c r="B7199" s="113">
        <v>7195</v>
      </c>
      <c r="C7199" s="113">
        <v>2.9</v>
      </c>
      <c r="D7199" s="276">
        <f t="shared" si="224"/>
        <v>7.0887974958655793</v>
      </c>
      <c r="L7199" s="114">
        <f>IF(C7199&lt;$G$6,Lähteandmed!$E$45*1.2*1.005*($G$6-O7199),0)</f>
        <v>26.463643919999999</v>
      </c>
      <c r="M7199" s="276" t="str">
        <f>IF(($G$4-Lähteandmed!$H$45*(Kraadpäevad!$G$4-Kraadpäevad!C7199))&gt;Lähteandmed!$I$45,($G$4-Lähteandmed!$H$45*(Kraadpäevad!$G$4-Kraadpäevad!C7199)),Lähteandmed!$I$45)</f>
        <v/>
      </c>
      <c r="N7199" s="114">
        <f>IFERROR(($G$4-M7199)/($G$4-C7199),Lähteandmed!$H$45)</f>
        <v>0</v>
      </c>
      <c r="O7199" s="276">
        <f t="shared" si="225"/>
        <v>2.9</v>
      </c>
      <c r="P7199" s="276">
        <f>IF(O7199&lt;($G$6-1),Lähteandmed!$E$45*1.2*1.005*(($G$6-1)-O7199),0)</f>
        <v>24.711084719999999</v>
      </c>
    </row>
    <row r="7200" spans="2:16">
      <c r="B7200" s="113">
        <v>7196</v>
      </c>
      <c r="C7200" s="113">
        <v>2.8</v>
      </c>
      <c r="D7200" s="276">
        <f t="shared" si="224"/>
        <v>7.1887974958655798</v>
      </c>
      <c r="L7200" s="114">
        <f>IF(C7200&lt;$G$6,Lähteandmed!$E$45*1.2*1.005*($G$6-O7200),0)</f>
        <v>26.638899839999997</v>
      </c>
      <c r="M7200" s="276" t="str">
        <f>IF(($G$4-Lähteandmed!$H$45*(Kraadpäevad!$G$4-Kraadpäevad!C7200))&gt;Lähteandmed!$I$45,($G$4-Lähteandmed!$H$45*(Kraadpäevad!$G$4-Kraadpäevad!C7200)),Lähteandmed!$I$45)</f>
        <v/>
      </c>
      <c r="N7200" s="114">
        <f>IFERROR(($G$4-M7200)/($G$4-C7200),Lähteandmed!$H$45)</f>
        <v>0</v>
      </c>
      <c r="O7200" s="276">
        <f t="shared" si="225"/>
        <v>2.8</v>
      </c>
      <c r="P7200" s="276">
        <f>IF(O7200&lt;($G$6-1),Lähteandmed!$E$45*1.2*1.005*(($G$6-1)-O7200),0)</f>
        <v>24.886340639999997</v>
      </c>
    </row>
    <row r="7201" spans="2:16">
      <c r="B7201" s="113">
        <v>7197</v>
      </c>
      <c r="C7201" s="113">
        <v>2.6</v>
      </c>
      <c r="D7201" s="276">
        <f t="shared" si="224"/>
        <v>7.38879749586558</v>
      </c>
      <c r="L7201" s="114">
        <f>IF(C7201&lt;$G$6,Lähteandmed!$E$45*1.2*1.005*($G$6-O7201),0)</f>
        <v>26.98941168</v>
      </c>
      <c r="M7201" s="276" t="str">
        <f>IF(($G$4-Lähteandmed!$H$45*(Kraadpäevad!$G$4-Kraadpäevad!C7201))&gt;Lähteandmed!$I$45,($G$4-Lähteandmed!$H$45*(Kraadpäevad!$G$4-Kraadpäevad!C7201)),Lähteandmed!$I$45)</f>
        <v/>
      </c>
      <c r="N7201" s="114">
        <f>IFERROR(($G$4-M7201)/($G$4-C7201),Lähteandmed!$H$45)</f>
        <v>0</v>
      </c>
      <c r="O7201" s="276">
        <f t="shared" si="225"/>
        <v>2.6</v>
      </c>
      <c r="P7201" s="276">
        <f>IF(O7201&lt;($G$6-1),Lähteandmed!$E$45*1.2*1.005*(($G$6-1)-O7201),0)</f>
        <v>25.23685248</v>
      </c>
    </row>
    <row r="7202" spans="2:16">
      <c r="B7202" s="113">
        <v>7198</v>
      </c>
      <c r="C7202" s="113">
        <v>2.8</v>
      </c>
      <c r="D7202" s="276">
        <f t="shared" si="224"/>
        <v>7.1887974958655798</v>
      </c>
      <c r="L7202" s="114">
        <f>IF(C7202&lt;$G$6,Lähteandmed!$E$45*1.2*1.005*($G$6-O7202),0)</f>
        <v>26.638899839999997</v>
      </c>
      <c r="M7202" s="276" t="str">
        <f>IF(($G$4-Lähteandmed!$H$45*(Kraadpäevad!$G$4-Kraadpäevad!C7202))&gt;Lähteandmed!$I$45,($G$4-Lähteandmed!$H$45*(Kraadpäevad!$G$4-Kraadpäevad!C7202)),Lähteandmed!$I$45)</f>
        <v/>
      </c>
      <c r="N7202" s="114">
        <f>IFERROR(($G$4-M7202)/($G$4-C7202),Lähteandmed!$H$45)</f>
        <v>0</v>
      </c>
      <c r="O7202" s="276">
        <f t="shared" si="225"/>
        <v>2.8</v>
      </c>
      <c r="P7202" s="276">
        <f>IF(O7202&lt;($G$6-1),Lähteandmed!$E$45*1.2*1.005*(($G$6-1)-O7202),0)</f>
        <v>24.886340639999997</v>
      </c>
    </row>
    <row r="7203" spans="2:16">
      <c r="B7203" s="113">
        <v>7199</v>
      </c>
      <c r="C7203" s="113">
        <v>3</v>
      </c>
      <c r="D7203" s="276">
        <f t="shared" si="224"/>
        <v>6.9887974958655796</v>
      </c>
      <c r="L7203" s="114">
        <f>IF(C7203&lt;$G$6,Lähteandmed!$E$45*1.2*1.005*($G$6-O7203),0)</f>
        <v>26.288387999999998</v>
      </c>
      <c r="M7203" s="276" t="str">
        <f>IF(($G$4-Lähteandmed!$H$45*(Kraadpäevad!$G$4-Kraadpäevad!C7203))&gt;Lähteandmed!$I$45,($G$4-Lähteandmed!$H$45*(Kraadpäevad!$G$4-Kraadpäevad!C7203)),Lähteandmed!$I$45)</f>
        <v/>
      </c>
      <c r="N7203" s="114">
        <f>IFERROR(($G$4-M7203)/($G$4-C7203),Lähteandmed!$H$45)</f>
        <v>0</v>
      </c>
      <c r="O7203" s="276">
        <f t="shared" si="225"/>
        <v>3</v>
      </c>
      <c r="P7203" s="276">
        <f>IF(O7203&lt;($G$6-1),Lähteandmed!$E$45*1.2*1.005*(($G$6-1)-O7203),0)</f>
        <v>24.535828799999997</v>
      </c>
    </row>
    <row r="7204" spans="2:16">
      <c r="B7204" s="113">
        <v>7200</v>
      </c>
      <c r="C7204" s="113">
        <v>3.2</v>
      </c>
      <c r="D7204" s="276">
        <f t="shared" si="224"/>
        <v>6.7887974958655795</v>
      </c>
      <c r="L7204" s="114">
        <f>IF(C7204&lt;$G$6,Lähteandmed!$E$45*1.2*1.005*($G$6-O7204),0)</f>
        <v>25.937876159999998</v>
      </c>
      <c r="M7204" s="276" t="str">
        <f>IF(($G$4-Lähteandmed!$H$45*(Kraadpäevad!$G$4-Kraadpäevad!C7204))&gt;Lähteandmed!$I$45,($G$4-Lähteandmed!$H$45*(Kraadpäevad!$G$4-Kraadpäevad!C7204)),Lähteandmed!$I$45)</f>
        <v/>
      </c>
      <c r="N7204" s="114">
        <f>IFERROR(($G$4-M7204)/($G$4-C7204),Lähteandmed!$H$45)</f>
        <v>0</v>
      </c>
      <c r="O7204" s="276">
        <f t="shared" si="225"/>
        <v>3.2</v>
      </c>
      <c r="P7204" s="276">
        <f>IF(O7204&lt;($G$6-1),Lähteandmed!$E$45*1.2*1.005*(($G$6-1)-O7204),0)</f>
        <v>24.185316959999998</v>
      </c>
    </row>
    <row r="7205" spans="2:16">
      <c r="B7205" s="113">
        <v>7201</v>
      </c>
      <c r="C7205" s="113">
        <v>2</v>
      </c>
      <c r="D7205" s="276">
        <f t="shared" si="224"/>
        <v>7.9887974958655796</v>
      </c>
      <c r="L7205" s="114">
        <f>IF(C7205&lt;$G$6,Lähteandmed!$E$45*1.2*1.005*($G$6-O7205),0)</f>
        <v>28.040947199999998</v>
      </c>
      <c r="M7205" s="276" t="str">
        <f>IF(($G$4-Lähteandmed!$H$45*(Kraadpäevad!$G$4-Kraadpäevad!C7205))&gt;Lähteandmed!$I$45,($G$4-Lähteandmed!$H$45*(Kraadpäevad!$G$4-Kraadpäevad!C7205)),Lähteandmed!$I$45)</f>
        <v/>
      </c>
      <c r="N7205" s="114">
        <f>IFERROR(($G$4-M7205)/($G$4-C7205),Lähteandmed!$H$45)</f>
        <v>0</v>
      </c>
      <c r="O7205" s="276">
        <f t="shared" si="225"/>
        <v>2</v>
      </c>
      <c r="P7205" s="276">
        <f>IF(O7205&lt;($G$6-1),Lähteandmed!$E$45*1.2*1.005*(($G$6-1)-O7205),0)</f>
        <v>26.288387999999998</v>
      </c>
    </row>
    <row r="7206" spans="2:16">
      <c r="B7206" s="113">
        <v>7202</v>
      </c>
      <c r="C7206" s="113">
        <v>0.8</v>
      </c>
      <c r="D7206" s="276">
        <f t="shared" si="224"/>
        <v>9.1887974958655789</v>
      </c>
      <c r="L7206" s="114">
        <f>IF(C7206&lt;$G$6,Lähteandmed!$E$45*1.2*1.005*($G$6-O7206),0)</f>
        <v>30.144018239999998</v>
      </c>
      <c r="M7206" s="276" t="str">
        <f>IF(($G$4-Lähteandmed!$H$45*(Kraadpäevad!$G$4-Kraadpäevad!C7206))&gt;Lähteandmed!$I$45,($G$4-Lähteandmed!$H$45*(Kraadpäevad!$G$4-Kraadpäevad!C7206)),Lähteandmed!$I$45)</f>
        <v/>
      </c>
      <c r="N7206" s="114">
        <f>IFERROR(($G$4-M7206)/($G$4-C7206),Lähteandmed!$H$45)</f>
        <v>0</v>
      </c>
      <c r="O7206" s="276">
        <f t="shared" si="225"/>
        <v>0.8</v>
      </c>
      <c r="P7206" s="276">
        <f>IF(O7206&lt;($G$6-1),Lähteandmed!$E$45*1.2*1.005*(($G$6-1)-O7206),0)</f>
        <v>28.391459039999997</v>
      </c>
    </row>
    <row r="7207" spans="2:16">
      <c r="B7207" s="113">
        <v>7203</v>
      </c>
      <c r="C7207" s="113">
        <v>-0.4</v>
      </c>
      <c r="D7207" s="276">
        <f t="shared" si="224"/>
        <v>10.38879749586558</v>
      </c>
      <c r="L7207" s="114">
        <f>IF(C7207&lt;$G$6,Lähteandmed!$E$45*1.2*1.005*($G$6-O7207),0)</f>
        <v>32.247089279999997</v>
      </c>
      <c r="M7207" s="276" t="str">
        <f>IF(($G$4-Lähteandmed!$H$45*(Kraadpäevad!$G$4-Kraadpäevad!C7207))&gt;Lähteandmed!$I$45,($G$4-Lähteandmed!$H$45*(Kraadpäevad!$G$4-Kraadpäevad!C7207)),Lähteandmed!$I$45)</f>
        <v/>
      </c>
      <c r="N7207" s="114">
        <f>IFERROR(($G$4-M7207)/($G$4-C7207),Lähteandmed!$H$45)</f>
        <v>0</v>
      </c>
      <c r="O7207" s="276">
        <f t="shared" si="225"/>
        <v>-0.4</v>
      </c>
      <c r="P7207" s="276">
        <f>IF(O7207&lt;($G$6-1),Lähteandmed!$E$45*1.2*1.005*(($G$6-1)-O7207),0)</f>
        <v>30.494530079999997</v>
      </c>
    </row>
    <row r="7208" spans="2:16">
      <c r="B7208" s="113">
        <v>7204</v>
      </c>
      <c r="C7208" s="113">
        <v>-0.8</v>
      </c>
      <c r="D7208" s="276">
        <f t="shared" si="224"/>
        <v>10.78879749586558</v>
      </c>
      <c r="L7208" s="114">
        <f>IF(C7208&lt;$G$6,Lähteandmed!$E$45*1.2*1.005*($G$6-O7208),0)</f>
        <v>32.948112959999996</v>
      </c>
      <c r="M7208" s="276" t="str">
        <f>IF(($G$4-Lähteandmed!$H$45*(Kraadpäevad!$G$4-Kraadpäevad!C7208))&gt;Lähteandmed!$I$45,($G$4-Lähteandmed!$H$45*(Kraadpäevad!$G$4-Kraadpäevad!C7208)),Lähteandmed!$I$45)</f>
        <v/>
      </c>
      <c r="N7208" s="114">
        <f>IFERROR(($G$4-M7208)/($G$4-C7208),Lähteandmed!$H$45)</f>
        <v>0</v>
      </c>
      <c r="O7208" s="276">
        <f t="shared" si="225"/>
        <v>-0.8</v>
      </c>
      <c r="P7208" s="276">
        <f>IF(O7208&lt;($G$6-1),Lähteandmed!$E$45*1.2*1.005*(($G$6-1)-O7208),0)</f>
        <v>31.195553759999999</v>
      </c>
    </row>
    <row r="7209" spans="2:16">
      <c r="B7209" s="113">
        <v>7205</v>
      </c>
      <c r="C7209" s="113">
        <v>-1.2</v>
      </c>
      <c r="D7209" s="276">
        <f t="shared" si="224"/>
        <v>11.188797495865579</v>
      </c>
      <c r="L7209" s="114">
        <f>IF(C7209&lt;$G$6,Lähteandmed!$E$45*1.2*1.005*($G$6-O7209),0)</f>
        <v>33.649136639999995</v>
      </c>
      <c r="M7209" s="276" t="str">
        <f>IF(($G$4-Lähteandmed!$H$45*(Kraadpäevad!$G$4-Kraadpäevad!C7209))&gt;Lähteandmed!$I$45,($G$4-Lähteandmed!$H$45*(Kraadpäevad!$G$4-Kraadpäevad!C7209)),Lähteandmed!$I$45)</f>
        <v/>
      </c>
      <c r="N7209" s="114">
        <f>IFERROR(($G$4-M7209)/($G$4-C7209),Lähteandmed!$H$45)</f>
        <v>0</v>
      </c>
      <c r="O7209" s="276">
        <f t="shared" si="225"/>
        <v>-1.2</v>
      </c>
      <c r="P7209" s="276">
        <f>IF(O7209&lt;($G$6-1),Lähteandmed!$E$45*1.2*1.005*(($G$6-1)-O7209),0)</f>
        <v>31.896577439999998</v>
      </c>
    </row>
    <row r="7210" spans="2:16">
      <c r="B7210" s="113">
        <v>7206</v>
      </c>
      <c r="C7210" s="113">
        <v>-1.6</v>
      </c>
      <c r="D7210" s="276">
        <f t="shared" si="224"/>
        <v>11.588797495865579</v>
      </c>
      <c r="L7210" s="114">
        <f>IF(C7210&lt;$G$6,Lähteandmed!$E$45*1.2*1.005*($G$6-O7210),0)</f>
        <v>34.350160320000001</v>
      </c>
      <c r="M7210" s="276" t="str">
        <f>IF(($G$4-Lähteandmed!$H$45*(Kraadpäevad!$G$4-Kraadpäevad!C7210))&gt;Lähteandmed!$I$45,($G$4-Lähteandmed!$H$45*(Kraadpäevad!$G$4-Kraadpäevad!C7210)),Lähteandmed!$I$45)</f>
        <v/>
      </c>
      <c r="N7210" s="114">
        <f>IFERROR(($G$4-M7210)/($G$4-C7210),Lähteandmed!$H$45)</f>
        <v>0</v>
      </c>
      <c r="O7210" s="276">
        <f t="shared" si="225"/>
        <v>-1.6</v>
      </c>
      <c r="P7210" s="276">
        <f>IF(O7210&lt;($G$6-1),Lähteandmed!$E$45*1.2*1.005*(($G$6-1)-O7210),0)</f>
        <v>32.59760112</v>
      </c>
    </row>
    <row r="7211" spans="2:16">
      <c r="B7211" s="113">
        <v>7207</v>
      </c>
      <c r="C7211" s="113">
        <v>-1.6</v>
      </c>
      <c r="D7211" s="276">
        <f t="shared" si="224"/>
        <v>11.588797495865579</v>
      </c>
      <c r="L7211" s="114">
        <f>IF(C7211&lt;$G$6,Lähteandmed!$E$45*1.2*1.005*($G$6-O7211),0)</f>
        <v>34.350160320000001</v>
      </c>
      <c r="M7211" s="276" t="str">
        <f>IF(($G$4-Lähteandmed!$H$45*(Kraadpäevad!$G$4-Kraadpäevad!C7211))&gt;Lähteandmed!$I$45,($G$4-Lähteandmed!$H$45*(Kraadpäevad!$G$4-Kraadpäevad!C7211)),Lähteandmed!$I$45)</f>
        <v/>
      </c>
      <c r="N7211" s="114">
        <f>IFERROR(($G$4-M7211)/($G$4-C7211),Lähteandmed!$H$45)</f>
        <v>0</v>
      </c>
      <c r="O7211" s="276">
        <f t="shared" si="225"/>
        <v>-1.6</v>
      </c>
      <c r="P7211" s="276">
        <f>IF(O7211&lt;($G$6-1),Lähteandmed!$E$45*1.2*1.005*(($G$6-1)-O7211),0)</f>
        <v>32.59760112</v>
      </c>
    </row>
    <row r="7212" spans="2:16">
      <c r="B7212" s="113">
        <v>7208</v>
      </c>
      <c r="C7212" s="113">
        <v>-1.7</v>
      </c>
      <c r="D7212" s="276">
        <f t="shared" si="224"/>
        <v>11.688797495865579</v>
      </c>
      <c r="L7212" s="114">
        <f>IF(C7212&lt;$G$6,Lähteandmed!$E$45*1.2*1.005*($G$6-O7212),0)</f>
        <v>34.525416239999998</v>
      </c>
      <c r="M7212" s="276" t="str">
        <f>IF(($G$4-Lähteandmed!$H$45*(Kraadpäevad!$G$4-Kraadpäevad!C7212))&gt;Lähteandmed!$I$45,($G$4-Lähteandmed!$H$45*(Kraadpäevad!$G$4-Kraadpäevad!C7212)),Lähteandmed!$I$45)</f>
        <v/>
      </c>
      <c r="N7212" s="114">
        <f>IFERROR(($G$4-M7212)/($G$4-C7212),Lähteandmed!$H$45)</f>
        <v>0</v>
      </c>
      <c r="O7212" s="276">
        <f t="shared" si="225"/>
        <v>-1.7</v>
      </c>
      <c r="P7212" s="276">
        <f>IF(O7212&lt;($G$6-1),Lähteandmed!$E$45*1.2*1.005*(($G$6-1)-O7212),0)</f>
        <v>32.772857039999998</v>
      </c>
    </row>
    <row r="7213" spans="2:16">
      <c r="B7213" s="113">
        <v>7209</v>
      </c>
      <c r="C7213" s="113">
        <v>-1.7</v>
      </c>
      <c r="D7213" s="276">
        <f t="shared" si="224"/>
        <v>11.688797495865579</v>
      </c>
      <c r="L7213" s="114">
        <f>IF(C7213&lt;$G$6,Lähteandmed!$E$45*1.2*1.005*($G$6-O7213),0)</f>
        <v>34.525416239999998</v>
      </c>
      <c r="M7213" s="276" t="str">
        <f>IF(($G$4-Lähteandmed!$H$45*(Kraadpäevad!$G$4-Kraadpäevad!C7213))&gt;Lähteandmed!$I$45,($G$4-Lähteandmed!$H$45*(Kraadpäevad!$G$4-Kraadpäevad!C7213)),Lähteandmed!$I$45)</f>
        <v/>
      </c>
      <c r="N7213" s="114">
        <f>IFERROR(($G$4-M7213)/($G$4-C7213),Lähteandmed!$H$45)</f>
        <v>0</v>
      </c>
      <c r="O7213" s="276">
        <f t="shared" si="225"/>
        <v>-1.7</v>
      </c>
      <c r="P7213" s="276">
        <f>IF(O7213&lt;($G$6-1),Lähteandmed!$E$45*1.2*1.005*(($G$6-1)-O7213),0)</f>
        <v>32.772857039999998</v>
      </c>
    </row>
    <row r="7214" spans="2:16">
      <c r="B7214" s="113">
        <v>7210</v>
      </c>
      <c r="C7214" s="113">
        <v>-0.4</v>
      </c>
      <c r="D7214" s="276">
        <f t="shared" si="224"/>
        <v>10.38879749586558</v>
      </c>
      <c r="L7214" s="114">
        <f>IF(C7214&lt;$G$6,Lähteandmed!$E$45*1.2*1.005*($G$6-O7214),0)</f>
        <v>32.247089279999997</v>
      </c>
      <c r="M7214" s="276" t="str">
        <f>IF(($G$4-Lähteandmed!$H$45*(Kraadpäevad!$G$4-Kraadpäevad!C7214))&gt;Lähteandmed!$I$45,($G$4-Lähteandmed!$H$45*(Kraadpäevad!$G$4-Kraadpäevad!C7214)),Lähteandmed!$I$45)</f>
        <v/>
      </c>
      <c r="N7214" s="114">
        <f>IFERROR(($G$4-M7214)/($G$4-C7214),Lähteandmed!$H$45)</f>
        <v>0</v>
      </c>
      <c r="O7214" s="276">
        <f t="shared" si="225"/>
        <v>-0.4</v>
      </c>
      <c r="P7214" s="276">
        <f>IF(O7214&lt;($G$6-1),Lähteandmed!$E$45*1.2*1.005*(($G$6-1)-O7214),0)</f>
        <v>30.494530079999997</v>
      </c>
    </row>
    <row r="7215" spans="2:16">
      <c r="B7215" s="113">
        <v>7211</v>
      </c>
      <c r="C7215" s="113">
        <v>1</v>
      </c>
      <c r="D7215" s="276">
        <f t="shared" si="224"/>
        <v>8.9887974958655796</v>
      </c>
      <c r="L7215" s="114">
        <f>IF(C7215&lt;$G$6,Lähteandmed!$E$45*1.2*1.005*($G$6-O7215),0)</f>
        <v>29.793506399999998</v>
      </c>
      <c r="M7215" s="276" t="str">
        <f>IF(($G$4-Lähteandmed!$H$45*(Kraadpäevad!$G$4-Kraadpäevad!C7215))&gt;Lähteandmed!$I$45,($G$4-Lähteandmed!$H$45*(Kraadpäevad!$G$4-Kraadpäevad!C7215)),Lähteandmed!$I$45)</f>
        <v/>
      </c>
      <c r="N7215" s="114">
        <f>IFERROR(($G$4-M7215)/($G$4-C7215),Lähteandmed!$H$45)</f>
        <v>0</v>
      </c>
      <c r="O7215" s="276">
        <f t="shared" si="225"/>
        <v>1</v>
      </c>
      <c r="P7215" s="276">
        <f>IF(O7215&lt;($G$6-1),Lähteandmed!$E$45*1.2*1.005*(($G$6-1)-O7215),0)</f>
        <v>28.040947199999998</v>
      </c>
    </row>
    <row r="7216" spans="2:16">
      <c r="B7216" s="113">
        <v>7212</v>
      </c>
      <c r="C7216" s="113">
        <v>2.2999999999999998</v>
      </c>
      <c r="D7216" s="276">
        <f t="shared" si="224"/>
        <v>7.6887974958655798</v>
      </c>
      <c r="L7216" s="114">
        <f>IF(C7216&lt;$G$6,Lähteandmed!$E$45*1.2*1.005*($G$6-O7216),0)</f>
        <v>27.515179439999997</v>
      </c>
      <c r="M7216" s="276" t="str">
        <f>IF(($G$4-Lähteandmed!$H$45*(Kraadpäevad!$G$4-Kraadpäevad!C7216))&gt;Lähteandmed!$I$45,($G$4-Lähteandmed!$H$45*(Kraadpäevad!$G$4-Kraadpäevad!C7216)),Lähteandmed!$I$45)</f>
        <v/>
      </c>
      <c r="N7216" s="114">
        <f>IFERROR(($G$4-M7216)/($G$4-C7216),Lähteandmed!$H$45)</f>
        <v>0</v>
      </c>
      <c r="O7216" s="276">
        <f t="shared" si="225"/>
        <v>2.2999999999999998</v>
      </c>
      <c r="P7216" s="276">
        <f>IF(O7216&lt;($G$6-1),Lähteandmed!$E$45*1.2*1.005*(($G$6-1)-O7216),0)</f>
        <v>25.762620239999997</v>
      </c>
    </row>
    <row r="7217" spans="2:16">
      <c r="B7217" s="113">
        <v>7213</v>
      </c>
      <c r="C7217" s="113">
        <v>3.5</v>
      </c>
      <c r="D7217" s="276">
        <f t="shared" si="224"/>
        <v>6.4887974958655796</v>
      </c>
      <c r="L7217" s="114">
        <f>IF(C7217&lt;$G$6,Lähteandmed!$E$45*1.2*1.005*($G$6-O7217),0)</f>
        <v>25.412108399999997</v>
      </c>
      <c r="M7217" s="276" t="str">
        <f>IF(($G$4-Lähteandmed!$H$45*(Kraadpäevad!$G$4-Kraadpäevad!C7217))&gt;Lähteandmed!$I$45,($G$4-Lähteandmed!$H$45*(Kraadpäevad!$G$4-Kraadpäevad!C7217)),Lähteandmed!$I$45)</f>
        <v/>
      </c>
      <c r="N7217" s="114">
        <f>IFERROR(($G$4-M7217)/($G$4-C7217),Lähteandmed!$H$45)</f>
        <v>0</v>
      </c>
      <c r="O7217" s="276">
        <f t="shared" si="225"/>
        <v>3.5</v>
      </c>
      <c r="P7217" s="276">
        <f>IF(O7217&lt;($G$6-1),Lähteandmed!$E$45*1.2*1.005*(($G$6-1)-O7217),0)</f>
        <v>23.659549199999997</v>
      </c>
    </row>
    <row r="7218" spans="2:16">
      <c r="B7218" s="113">
        <v>7214</v>
      </c>
      <c r="C7218" s="113">
        <v>4.8</v>
      </c>
      <c r="D7218" s="276">
        <f t="shared" si="224"/>
        <v>5.1887974958655798</v>
      </c>
      <c r="L7218" s="114">
        <f>IF(C7218&lt;$G$6,Lähteandmed!$E$45*1.2*1.005*($G$6-O7218),0)</f>
        <v>23.133781439999996</v>
      </c>
      <c r="M7218" s="276" t="str">
        <f>IF(($G$4-Lähteandmed!$H$45*(Kraadpäevad!$G$4-Kraadpäevad!C7218))&gt;Lähteandmed!$I$45,($G$4-Lähteandmed!$H$45*(Kraadpäevad!$G$4-Kraadpäevad!C7218)),Lähteandmed!$I$45)</f>
        <v/>
      </c>
      <c r="N7218" s="114">
        <f>IFERROR(($G$4-M7218)/($G$4-C7218),Lähteandmed!$H$45)</f>
        <v>0</v>
      </c>
      <c r="O7218" s="276">
        <f t="shared" si="225"/>
        <v>4.8</v>
      </c>
      <c r="P7218" s="276">
        <f>IF(O7218&lt;($G$6-1),Lähteandmed!$E$45*1.2*1.005*(($G$6-1)-O7218),0)</f>
        <v>21.381222239999996</v>
      </c>
    </row>
    <row r="7219" spans="2:16">
      <c r="B7219" s="113">
        <v>7215</v>
      </c>
      <c r="C7219" s="113">
        <v>6</v>
      </c>
      <c r="D7219" s="276">
        <f t="shared" si="224"/>
        <v>3.9887974958655796</v>
      </c>
      <c r="L7219" s="114">
        <f>IF(C7219&lt;$G$6,Lähteandmed!$E$45*1.2*1.005*($G$6-O7219),0)</f>
        <v>21.030710399999997</v>
      </c>
      <c r="M7219" s="276" t="str">
        <f>IF(($G$4-Lähteandmed!$H$45*(Kraadpäevad!$G$4-Kraadpäevad!C7219))&gt;Lähteandmed!$I$45,($G$4-Lähteandmed!$H$45*(Kraadpäevad!$G$4-Kraadpäevad!C7219)),Lähteandmed!$I$45)</f>
        <v/>
      </c>
      <c r="N7219" s="114">
        <f>IFERROR(($G$4-M7219)/($G$4-C7219),Lähteandmed!$H$45)</f>
        <v>0</v>
      </c>
      <c r="O7219" s="276">
        <f t="shared" si="225"/>
        <v>6</v>
      </c>
      <c r="P7219" s="276">
        <f>IF(O7219&lt;($G$6-1),Lähteandmed!$E$45*1.2*1.005*(($G$6-1)-O7219),0)</f>
        <v>19.2781512</v>
      </c>
    </row>
    <row r="7220" spans="2:16">
      <c r="B7220" s="113">
        <v>7216</v>
      </c>
      <c r="C7220" s="113">
        <v>4.5999999999999996</v>
      </c>
      <c r="D7220" s="276">
        <f t="shared" si="224"/>
        <v>5.38879749586558</v>
      </c>
      <c r="L7220" s="114">
        <f>IF(C7220&lt;$G$6,Lähteandmed!$E$45*1.2*1.005*($G$6-O7220),0)</f>
        <v>23.484293279999999</v>
      </c>
      <c r="M7220" s="276" t="str">
        <f>IF(($G$4-Lähteandmed!$H$45*(Kraadpäevad!$G$4-Kraadpäevad!C7220))&gt;Lähteandmed!$I$45,($G$4-Lähteandmed!$H$45*(Kraadpäevad!$G$4-Kraadpäevad!C7220)),Lähteandmed!$I$45)</f>
        <v/>
      </c>
      <c r="N7220" s="114">
        <f>IFERROR(($G$4-M7220)/($G$4-C7220),Lähteandmed!$H$45)</f>
        <v>0</v>
      </c>
      <c r="O7220" s="276">
        <f t="shared" si="225"/>
        <v>4.5999999999999996</v>
      </c>
      <c r="P7220" s="276">
        <f>IF(O7220&lt;($G$6-1),Lähteandmed!$E$45*1.2*1.005*(($G$6-1)-O7220),0)</f>
        <v>21.731734079999999</v>
      </c>
    </row>
    <row r="7221" spans="2:16">
      <c r="B7221" s="113">
        <v>7217</v>
      </c>
      <c r="C7221" s="113">
        <v>3.3</v>
      </c>
      <c r="D7221" s="276">
        <f t="shared" si="224"/>
        <v>6.6887974958655798</v>
      </c>
      <c r="L7221" s="114">
        <f>IF(C7221&lt;$G$6,Lähteandmed!$E$45*1.2*1.005*($G$6-O7221),0)</f>
        <v>25.762620239999997</v>
      </c>
      <c r="M7221" s="276" t="str">
        <f>IF(($G$4-Lähteandmed!$H$45*(Kraadpäevad!$G$4-Kraadpäevad!C7221))&gt;Lähteandmed!$I$45,($G$4-Lähteandmed!$H$45*(Kraadpäevad!$G$4-Kraadpäevad!C7221)),Lähteandmed!$I$45)</f>
        <v/>
      </c>
      <c r="N7221" s="114">
        <f>IFERROR(($G$4-M7221)/($G$4-C7221),Lähteandmed!$H$45)</f>
        <v>0</v>
      </c>
      <c r="O7221" s="276">
        <f t="shared" si="225"/>
        <v>3.3</v>
      </c>
      <c r="P7221" s="276">
        <f>IF(O7221&lt;($G$6-1),Lähteandmed!$E$45*1.2*1.005*(($G$6-1)-O7221),0)</f>
        <v>24.010061039999997</v>
      </c>
    </row>
    <row r="7222" spans="2:16">
      <c r="B7222" s="113">
        <v>7218</v>
      </c>
      <c r="C7222" s="113">
        <v>1.9</v>
      </c>
      <c r="D7222" s="276">
        <f t="shared" si="224"/>
        <v>8.0887974958655793</v>
      </c>
      <c r="L7222" s="114">
        <f>IF(C7222&lt;$G$6,Lähteandmed!$E$45*1.2*1.005*($G$6-O7222),0)</f>
        <v>28.216203119999999</v>
      </c>
      <c r="M7222" s="276" t="str">
        <f>IF(($G$4-Lähteandmed!$H$45*(Kraadpäevad!$G$4-Kraadpäevad!C7222))&gt;Lähteandmed!$I$45,($G$4-Lähteandmed!$H$45*(Kraadpäevad!$G$4-Kraadpäevad!C7222)),Lähteandmed!$I$45)</f>
        <v/>
      </c>
      <c r="N7222" s="114">
        <f>IFERROR(($G$4-M7222)/($G$4-C7222),Lähteandmed!$H$45)</f>
        <v>0</v>
      </c>
      <c r="O7222" s="276">
        <f t="shared" si="225"/>
        <v>1.9</v>
      </c>
      <c r="P7222" s="276">
        <f>IF(O7222&lt;($G$6-1),Lähteandmed!$E$45*1.2*1.005*(($G$6-1)-O7222),0)</f>
        <v>26.463643919999999</v>
      </c>
    </row>
    <row r="7223" spans="2:16">
      <c r="B7223" s="113">
        <v>7219</v>
      </c>
      <c r="C7223" s="113">
        <v>1.6</v>
      </c>
      <c r="D7223" s="276">
        <f t="shared" si="224"/>
        <v>8.38879749586558</v>
      </c>
      <c r="L7223" s="114">
        <f>IF(C7223&lt;$G$6,Lähteandmed!$E$45*1.2*1.005*($G$6-O7223),0)</f>
        <v>28.741970879999997</v>
      </c>
      <c r="M7223" s="276" t="str">
        <f>IF(($G$4-Lähteandmed!$H$45*(Kraadpäevad!$G$4-Kraadpäevad!C7223))&gt;Lähteandmed!$I$45,($G$4-Lähteandmed!$H$45*(Kraadpäevad!$G$4-Kraadpäevad!C7223)),Lähteandmed!$I$45)</f>
        <v/>
      </c>
      <c r="N7223" s="114">
        <f>IFERROR(($G$4-M7223)/($G$4-C7223),Lähteandmed!$H$45)</f>
        <v>0</v>
      </c>
      <c r="O7223" s="276">
        <f t="shared" si="225"/>
        <v>1.6</v>
      </c>
      <c r="P7223" s="276">
        <f>IF(O7223&lt;($G$6-1),Lähteandmed!$E$45*1.2*1.005*(($G$6-1)-O7223),0)</f>
        <v>26.98941168</v>
      </c>
    </row>
    <row r="7224" spans="2:16">
      <c r="B7224" s="113">
        <v>7220</v>
      </c>
      <c r="C7224" s="113">
        <v>1.2</v>
      </c>
      <c r="D7224" s="276">
        <f t="shared" si="224"/>
        <v>8.7887974958655803</v>
      </c>
      <c r="L7224" s="114">
        <f>IF(C7224&lt;$G$6,Lähteandmed!$E$45*1.2*1.005*($G$6-O7224),0)</f>
        <v>29.442994559999999</v>
      </c>
      <c r="M7224" s="276" t="str">
        <f>IF(($G$4-Lähteandmed!$H$45*(Kraadpäevad!$G$4-Kraadpäevad!C7224))&gt;Lähteandmed!$I$45,($G$4-Lähteandmed!$H$45*(Kraadpäevad!$G$4-Kraadpäevad!C7224)),Lähteandmed!$I$45)</f>
        <v/>
      </c>
      <c r="N7224" s="114">
        <f>IFERROR(($G$4-M7224)/($G$4-C7224),Lähteandmed!$H$45)</f>
        <v>0</v>
      </c>
      <c r="O7224" s="276">
        <f t="shared" si="225"/>
        <v>1.2</v>
      </c>
      <c r="P7224" s="276">
        <f>IF(O7224&lt;($G$6-1),Lähteandmed!$E$45*1.2*1.005*(($G$6-1)-O7224),0)</f>
        <v>27.690435359999999</v>
      </c>
    </row>
    <row r="7225" spans="2:16">
      <c r="B7225" s="113">
        <v>7221</v>
      </c>
      <c r="C7225" s="113">
        <v>0.9</v>
      </c>
      <c r="D7225" s="276">
        <f t="shared" si="224"/>
        <v>9.0887974958655793</v>
      </c>
      <c r="L7225" s="114">
        <f>IF(C7225&lt;$G$6,Lähteandmed!$E$45*1.2*1.005*($G$6-O7225),0)</f>
        <v>29.96876232</v>
      </c>
      <c r="M7225" s="276" t="str">
        <f>IF(($G$4-Lähteandmed!$H$45*(Kraadpäevad!$G$4-Kraadpäevad!C7225))&gt;Lähteandmed!$I$45,($G$4-Lähteandmed!$H$45*(Kraadpäevad!$G$4-Kraadpäevad!C7225)),Lähteandmed!$I$45)</f>
        <v/>
      </c>
      <c r="N7225" s="114">
        <f>IFERROR(($G$4-M7225)/($G$4-C7225),Lähteandmed!$H$45)</f>
        <v>0</v>
      </c>
      <c r="O7225" s="276">
        <f t="shared" si="225"/>
        <v>0.9</v>
      </c>
      <c r="P7225" s="276">
        <f>IF(O7225&lt;($G$6-1),Lähteandmed!$E$45*1.2*1.005*(($G$6-1)-O7225),0)</f>
        <v>28.216203119999999</v>
      </c>
    </row>
    <row r="7226" spans="2:16">
      <c r="B7226" s="113">
        <v>7222</v>
      </c>
      <c r="C7226" s="113">
        <v>0.4</v>
      </c>
      <c r="D7226" s="276">
        <f t="shared" si="224"/>
        <v>9.5887974958655793</v>
      </c>
      <c r="L7226" s="114">
        <f>IF(C7226&lt;$G$6,Lähteandmed!$E$45*1.2*1.005*($G$6-O7226),0)</f>
        <v>30.84504192</v>
      </c>
      <c r="M7226" s="276" t="str">
        <f>IF(($G$4-Lähteandmed!$H$45*(Kraadpäevad!$G$4-Kraadpäevad!C7226))&gt;Lähteandmed!$I$45,($G$4-Lähteandmed!$H$45*(Kraadpäevad!$G$4-Kraadpäevad!C7226)),Lähteandmed!$I$45)</f>
        <v/>
      </c>
      <c r="N7226" s="114">
        <f>IFERROR(($G$4-M7226)/($G$4-C7226),Lähteandmed!$H$45)</f>
        <v>0</v>
      </c>
      <c r="O7226" s="276">
        <f t="shared" si="225"/>
        <v>0.4</v>
      </c>
      <c r="P7226" s="276">
        <f>IF(O7226&lt;($G$6-1),Lähteandmed!$E$45*1.2*1.005*(($G$6-1)-O7226),0)</f>
        <v>29.09248272</v>
      </c>
    </row>
    <row r="7227" spans="2:16">
      <c r="B7227" s="113">
        <v>7223</v>
      </c>
      <c r="C7227" s="113">
        <v>0</v>
      </c>
      <c r="D7227" s="276">
        <f t="shared" si="224"/>
        <v>9.9887974958655796</v>
      </c>
      <c r="L7227" s="114">
        <f>IF(C7227&lt;$G$6,Lähteandmed!$E$45*1.2*1.005*($G$6-O7227),0)</f>
        <v>31.546065599999999</v>
      </c>
      <c r="M7227" s="276" t="str">
        <f>IF(($G$4-Lähteandmed!$H$45*(Kraadpäevad!$G$4-Kraadpäevad!C7227))&gt;Lähteandmed!$I$45,($G$4-Lähteandmed!$H$45*(Kraadpäevad!$G$4-Kraadpäevad!C7227)),Lähteandmed!$I$45)</f>
        <v/>
      </c>
      <c r="N7227" s="114">
        <f>IFERROR(($G$4-M7227)/($G$4-C7227),Lähteandmed!$H$45)</f>
        <v>0</v>
      </c>
      <c r="O7227" s="276">
        <f t="shared" si="225"/>
        <v>0</v>
      </c>
      <c r="P7227" s="276">
        <f>IF(O7227&lt;($G$6-1),Lähteandmed!$E$45*1.2*1.005*(($G$6-1)-O7227),0)</f>
        <v>29.793506399999998</v>
      </c>
    </row>
    <row r="7228" spans="2:16">
      <c r="B7228" s="113">
        <v>7224</v>
      </c>
      <c r="C7228" s="113">
        <v>-0.5</v>
      </c>
      <c r="D7228" s="276">
        <f t="shared" si="224"/>
        <v>10.48879749586558</v>
      </c>
      <c r="L7228" s="114">
        <f>IF(C7228&lt;$G$6,Lähteandmed!$E$45*1.2*1.005*($G$6-O7228),0)</f>
        <v>32.422345199999995</v>
      </c>
      <c r="M7228" s="276" t="str">
        <f>IF(($G$4-Lähteandmed!$H$45*(Kraadpäevad!$G$4-Kraadpäevad!C7228))&gt;Lähteandmed!$I$45,($G$4-Lähteandmed!$H$45*(Kraadpäevad!$G$4-Kraadpäevad!C7228)),Lähteandmed!$I$45)</f>
        <v/>
      </c>
      <c r="N7228" s="114">
        <f>IFERROR(($G$4-M7228)/($G$4-C7228),Lähteandmed!$H$45)</f>
        <v>0</v>
      </c>
      <c r="O7228" s="276">
        <f t="shared" si="225"/>
        <v>-0.5</v>
      </c>
      <c r="P7228" s="276">
        <f>IF(O7228&lt;($G$6-1),Lähteandmed!$E$45*1.2*1.005*(($G$6-1)-O7228),0)</f>
        <v>30.669785999999998</v>
      </c>
    </row>
    <row r="7229" spans="2:16">
      <c r="B7229" s="113">
        <v>7225</v>
      </c>
      <c r="C7229" s="113">
        <v>-0.8</v>
      </c>
      <c r="D7229" s="276">
        <f t="shared" si="224"/>
        <v>10.78879749586558</v>
      </c>
      <c r="L7229" s="114">
        <f>IF(C7229&lt;$G$6,Lähteandmed!$E$45*1.2*1.005*($G$6-O7229),0)</f>
        <v>32.948112959999996</v>
      </c>
      <c r="M7229" s="276" t="str">
        <f>IF(($G$4-Lähteandmed!$H$45*(Kraadpäevad!$G$4-Kraadpäevad!C7229))&gt;Lähteandmed!$I$45,($G$4-Lähteandmed!$H$45*(Kraadpäevad!$G$4-Kraadpäevad!C7229)),Lähteandmed!$I$45)</f>
        <v/>
      </c>
      <c r="N7229" s="114">
        <f>IFERROR(($G$4-M7229)/($G$4-C7229),Lähteandmed!$H$45)</f>
        <v>0</v>
      </c>
      <c r="O7229" s="276">
        <f t="shared" si="225"/>
        <v>-0.8</v>
      </c>
      <c r="P7229" s="276">
        <f>IF(O7229&lt;($G$6-1),Lähteandmed!$E$45*1.2*1.005*(($G$6-1)-O7229),0)</f>
        <v>31.195553759999999</v>
      </c>
    </row>
    <row r="7230" spans="2:16">
      <c r="B7230" s="113">
        <v>7226</v>
      </c>
      <c r="C7230" s="113">
        <v>-1.2</v>
      </c>
      <c r="D7230" s="276">
        <f t="shared" si="224"/>
        <v>11.188797495865579</v>
      </c>
      <c r="L7230" s="114">
        <f>IF(C7230&lt;$G$6,Lähteandmed!$E$45*1.2*1.005*($G$6-O7230),0)</f>
        <v>33.649136639999995</v>
      </c>
      <c r="M7230" s="276" t="str">
        <f>IF(($G$4-Lähteandmed!$H$45*(Kraadpäevad!$G$4-Kraadpäevad!C7230))&gt;Lähteandmed!$I$45,($G$4-Lähteandmed!$H$45*(Kraadpäevad!$G$4-Kraadpäevad!C7230)),Lähteandmed!$I$45)</f>
        <v/>
      </c>
      <c r="N7230" s="114">
        <f>IFERROR(($G$4-M7230)/($G$4-C7230),Lähteandmed!$H$45)</f>
        <v>0</v>
      </c>
      <c r="O7230" s="276">
        <f t="shared" si="225"/>
        <v>-1.2</v>
      </c>
      <c r="P7230" s="276">
        <f>IF(O7230&lt;($G$6-1),Lähteandmed!$E$45*1.2*1.005*(($G$6-1)-O7230),0)</f>
        <v>31.896577439999998</v>
      </c>
    </row>
    <row r="7231" spans="2:16">
      <c r="B7231" s="113">
        <v>7227</v>
      </c>
      <c r="C7231" s="113">
        <v>-1.5</v>
      </c>
      <c r="D7231" s="276">
        <f t="shared" si="224"/>
        <v>11.48879749586558</v>
      </c>
      <c r="L7231" s="114">
        <f>IF(C7231&lt;$G$6,Lähteandmed!$E$45*1.2*1.005*($G$6-O7231),0)</f>
        <v>34.174904399999996</v>
      </c>
      <c r="M7231" s="276" t="str">
        <f>IF(($G$4-Lähteandmed!$H$45*(Kraadpäevad!$G$4-Kraadpäevad!C7231))&gt;Lähteandmed!$I$45,($G$4-Lähteandmed!$H$45*(Kraadpäevad!$G$4-Kraadpäevad!C7231)),Lähteandmed!$I$45)</f>
        <v/>
      </c>
      <c r="N7231" s="114">
        <f>IFERROR(($G$4-M7231)/($G$4-C7231),Lähteandmed!$H$45)</f>
        <v>0</v>
      </c>
      <c r="O7231" s="276">
        <f t="shared" si="225"/>
        <v>-1.5</v>
      </c>
      <c r="P7231" s="276">
        <f>IF(O7231&lt;($G$6-1),Lähteandmed!$E$45*1.2*1.005*(($G$6-1)-O7231),0)</f>
        <v>32.422345199999995</v>
      </c>
    </row>
    <row r="7232" spans="2:16">
      <c r="B7232" s="113">
        <v>7228</v>
      </c>
      <c r="C7232" s="113">
        <v>-1.3</v>
      </c>
      <c r="D7232" s="276">
        <f t="shared" si="224"/>
        <v>11.28879749586558</v>
      </c>
      <c r="L7232" s="114">
        <f>IF(C7232&lt;$G$6,Lähteandmed!$E$45*1.2*1.005*($G$6-O7232),0)</f>
        <v>33.82439256</v>
      </c>
      <c r="M7232" s="276" t="str">
        <f>IF(($G$4-Lähteandmed!$H$45*(Kraadpäevad!$G$4-Kraadpäevad!C7232))&gt;Lähteandmed!$I$45,($G$4-Lähteandmed!$H$45*(Kraadpäevad!$G$4-Kraadpäevad!C7232)),Lähteandmed!$I$45)</f>
        <v/>
      </c>
      <c r="N7232" s="114">
        <f>IFERROR(($G$4-M7232)/($G$4-C7232),Lähteandmed!$H$45)</f>
        <v>0</v>
      </c>
      <c r="O7232" s="276">
        <f t="shared" si="225"/>
        <v>-1.3</v>
      </c>
      <c r="P7232" s="276">
        <f>IF(O7232&lt;($G$6-1),Lähteandmed!$E$45*1.2*1.005*(($G$6-1)-O7232),0)</f>
        <v>32.071833359999999</v>
      </c>
    </row>
    <row r="7233" spans="2:16">
      <c r="B7233" s="113">
        <v>7229</v>
      </c>
      <c r="C7233" s="113">
        <v>-1.2</v>
      </c>
      <c r="D7233" s="276">
        <f t="shared" si="224"/>
        <v>11.188797495865579</v>
      </c>
      <c r="L7233" s="114">
        <f>IF(C7233&lt;$G$6,Lähteandmed!$E$45*1.2*1.005*($G$6-O7233),0)</f>
        <v>33.649136639999995</v>
      </c>
      <c r="M7233" s="276" t="str">
        <f>IF(($G$4-Lähteandmed!$H$45*(Kraadpäevad!$G$4-Kraadpäevad!C7233))&gt;Lähteandmed!$I$45,($G$4-Lähteandmed!$H$45*(Kraadpäevad!$G$4-Kraadpäevad!C7233)),Lähteandmed!$I$45)</f>
        <v/>
      </c>
      <c r="N7233" s="114">
        <f>IFERROR(($G$4-M7233)/($G$4-C7233),Lähteandmed!$H$45)</f>
        <v>0</v>
      </c>
      <c r="O7233" s="276">
        <f t="shared" si="225"/>
        <v>-1.2</v>
      </c>
      <c r="P7233" s="276">
        <f>IF(O7233&lt;($G$6-1),Lähteandmed!$E$45*1.2*1.005*(($G$6-1)-O7233),0)</f>
        <v>31.896577439999998</v>
      </c>
    </row>
    <row r="7234" spans="2:16">
      <c r="B7234" s="113">
        <v>7230</v>
      </c>
      <c r="C7234" s="113">
        <v>-1</v>
      </c>
      <c r="D7234" s="276">
        <f t="shared" si="224"/>
        <v>10.98879749586558</v>
      </c>
      <c r="L7234" s="114">
        <f>IF(C7234&lt;$G$6,Lähteandmed!$E$45*1.2*1.005*($G$6-O7234),0)</f>
        <v>33.298624799999999</v>
      </c>
      <c r="M7234" s="276" t="str">
        <f>IF(($G$4-Lähteandmed!$H$45*(Kraadpäevad!$G$4-Kraadpäevad!C7234))&gt;Lähteandmed!$I$45,($G$4-Lähteandmed!$H$45*(Kraadpäevad!$G$4-Kraadpäevad!C7234)),Lähteandmed!$I$45)</f>
        <v/>
      </c>
      <c r="N7234" s="114">
        <f>IFERROR(($G$4-M7234)/($G$4-C7234),Lähteandmed!$H$45)</f>
        <v>0</v>
      </c>
      <c r="O7234" s="276">
        <f t="shared" si="225"/>
        <v>-1</v>
      </c>
      <c r="P7234" s="276">
        <f>IF(O7234&lt;($G$6-1),Lähteandmed!$E$45*1.2*1.005*(($G$6-1)-O7234),0)</f>
        <v>31.546065599999999</v>
      </c>
    </row>
    <row r="7235" spans="2:16">
      <c r="B7235" s="113">
        <v>7231</v>
      </c>
      <c r="C7235" s="113">
        <v>-0.9</v>
      </c>
      <c r="D7235" s="276">
        <f t="shared" si="224"/>
        <v>10.88879749586558</v>
      </c>
      <c r="L7235" s="114">
        <f>IF(C7235&lt;$G$6,Lähteandmed!$E$45*1.2*1.005*($G$6-O7235),0)</f>
        <v>33.123368879999994</v>
      </c>
      <c r="M7235" s="276" t="str">
        <f>IF(($G$4-Lähteandmed!$H$45*(Kraadpäevad!$G$4-Kraadpäevad!C7235))&gt;Lähteandmed!$I$45,($G$4-Lähteandmed!$H$45*(Kraadpäevad!$G$4-Kraadpäevad!C7235)),Lähteandmed!$I$45)</f>
        <v/>
      </c>
      <c r="N7235" s="114">
        <f>IFERROR(($G$4-M7235)/($G$4-C7235),Lähteandmed!$H$45)</f>
        <v>0</v>
      </c>
      <c r="O7235" s="276">
        <f t="shared" si="225"/>
        <v>-0.9</v>
      </c>
      <c r="P7235" s="276">
        <f>IF(O7235&lt;($G$6-1),Lähteandmed!$E$45*1.2*1.005*(($G$6-1)-O7235),0)</f>
        <v>31.370809679999994</v>
      </c>
    </row>
    <row r="7236" spans="2:16">
      <c r="B7236" s="113">
        <v>7232</v>
      </c>
      <c r="C7236" s="113">
        <v>-0.9</v>
      </c>
      <c r="D7236" s="276">
        <f t="shared" ref="D7236:D7299" si="226">IFERROR(IF($G$5-C7236&gt;0,$G$5-C7236,"0"),0)</f>
        <v>10.88879749586558</v>
      </c>
      <c r="L7236" s="114">
        <f>IF(C7236&lt;$G$6,Lähteandmed!$E$45*1.2*1.005*($G$6-O7236),0)</f>
        <v>33.123368879999994</v>
      </c>
      <c r="M7236" s="276" t="str">
        <f>IF(($G$4-Lähteandmed!$H$45*(Kraadpäevad!$G$4-Kraadpäevad!C7236))&gt;Lähteandmed!$I$45,($G$4-Lähteandmed!$H$45*(Kraadpäevad!$G$4-Kraadpäevad!C7236)),Lähteandmed!$I$45)</f>
        <v/>
      </c>
      <c r="N7236" s="114">
        <f>IFERROR(($G$4-M7236)/($G$4-C7236),Lähteandmed!$H$45)</f>
        <v>0</v>
      </c>
      <c r="O7236" s="276">
        <f t="shared" ref="O7236:O7299" si="227">N7236*($G$4-C7236)+C7236</f>
        <v>-0.9</v>
      </c>
      <c r="P7236" s="276">
        <f>IF(O7236&lt;($G$6-1),Lähteandmed!$E$45*1.2*1.005*(($G$6-1)-O7236),0)</f>
        <v>31.370809679999994</v>
      </c>
    </row>
    <row r="7237" spans="2:16">
      <c r="B7237" s="113">
        <v>7233</v>
      </c>
      <c r="C7237" s="113">
        <v>-0.8</v>
      </c>
      <c r="D7237" s="276">
        <f t="shared" si="226"/>
        <v>10.78879749586558</v>
      </c>
      <c r="L7237" s="114">
        <f>IF(C7237&lt;$G$6,Lähteandmed!$E$45*1.2*1.005*($G$6-O7237),0)</f>
        <v>32.948112959999996</v>
      </c>
      <c r="M7237" s="276" t="str">
        <f>IF(($G$4-Lähteandmed!$H$45*(Kraadpäevad!$G$4-Kraadpäevad!C7237))&gt;Lähteandmed!$I$45,($G$4-Lähteandmed!$H$45*(Kraadpäevad!$G$4-Kraadpäevad!C7237)),Lähteandmed!$I$45)</f>
        <v/>
      </c>
      <c r="N7237" s="114">
        <f>IFERROR(($G$4-M7237)/($G$4-C7237),Lähteandmed!$H$45)</f>
        <v>0</v>
      </c>
      <c r="O7237" s="276">
        <f t="shared" si="227"/>
        <v>-0.8</v>
      </c>
      <c r="P7237" s="276">
        <f>IF(O7237&lt;($G$6-1),Lähteandmed!$E$45*1.2*1.005*(($G$6-1)-O7237),0)</f>
        <v>31.195553759999999</v>
      </c>
    </row>
    <row r="7238" spans="2:16">
      <c r="B7238" s="113">
        <v>7234</v>
      </c>
      <c r="C7238" s="113">
        <v>0.5</v>
      </c>
      <c r="D7238" s="276">
        <f t="shared" si="226"/>
        <v>9.4887974958655796</v>
      </c>
      <c r="L7238" s="114">
        <f>IF(C7238&lt;$G$6,Lähteandmed!$E$45*1.2*1.005*($G$6-O7238),0)</f>
        <v>30.669785999999998</v>
      </c>
      <c r="M7238" s="276" t="str">
        <f>IF(($G$4-Lähteandmed!$H$45*(Kraadpäevad!$G$4-Kraadpäevad!C7238))&gt;Lähteandmed!$I$45,($G$4-Lähteandmed!$H$45*(Kraadpäevad!$G$4-Kraadpäevad!C7238)),Lähteandmed!$I$45)</f>
        <v/>
      </c>
      <c r="N7238" s="114">
        <f>IFERROR(($G$4-M7238)/($G$4-C7238),Lähteandmed!$H$45)</f>
        <v>0</v>
      </c>
      <c r="O7238" s="276">
        <f t="shared" si="227"/>
        <v>0.5</v>
      </c>
      <c r="P7238" s="276">
        <f>IF(O7238&lt;($G$6-1),Lähteandmed!$E$45*1.2*1.005*(($G$6-1)-O7238),0)</f>
        <v>28.917226799999998</v>
      </c>
    </row>
    <row r="7239" spans="2:16">
      <c r="B7239" s="113">
        <v>7235</v>
      </c>
      <c r="C7239" s="113">
        <v>1.9</v>
      </c>
      <c r="D7239" s="276">
        <f t="shared" si="226"/>
        <v>8.0887974958655793</v>
      </c>
      <c r="L7239" s="114">
        <f>IF(C7239&lt;$G$6,Lähteandmed!$E$45*1.2*1.005*($G$6-O7239),0)</f>
        <v>28.216203119999999</v>
      </c>
      <c r="M7239" s="276" t="str">
        <f>IF(($G$4-Lähteandmed!$H$45*(Kraadpäevad!$G$4-Kraadpäevad!C7239))&gt;Lähteandmed!$I$45,($G$4-Lähteandmed!$H$45*(Kraadpäevad!$G$4-Kraadpäevad!C7239)),Lähteandmed!$I$45)</f>
        <v/>
      </c>
      <c r="N7239" s="114">
        <f>IFERROR(($G$4-M7239)/($G$4-C7239),Lähteandmed!$H$45)</f>
        <v>0</v>
      </c>
      <c r="O7239" s="276">
        <f t="shared" si="227"/>
        <v>1.9</v>
      </c>
      <c r="P7239" s="276">
        <f>IF(O7239&lt;($G$6-1),Lähteandmed!$E$45*1.2*1.005*(($G$6-1)-O7239),0)</f>
        <v>26.463643919999999</v>
      </c>
    </row>
    <row r="7240" spans="2:16">
      <c r="B7240" s="113">
        <v>7236</v>
      </c>
      <c r="C7240" s="113">
        <v>3.2</v>
      </c>
      <c r="D7240" s="276">
        <f t="shared" si="226"/>
        <v>6.7887974958655795</v>
      </c>
      <c r="L7240" s="114">
        <f>IF(C7240&lt;$G$6,Lähteandmed!$E$45*1.2*1.005*($G$6-O7240),0)</f>
        <v>25.937876159999998</v>
      </c>
      <c r="M7240" s="276" t="str">
        <f>IF(($G$4-Lähteandmed!$H$45*(Kraadpäevad!$G$4-Kraadpäevad!C7240))&gt;Lähteandmed!$I$45,($G$4-Lähteandmed!$H$45*(Kraadpäevad!$G$4-Kraadpäevad!C7240)),Lähteandmed!$I$45)</f>
        <v/>
      </c>
      <c r="N7240" s="114">
        <f>IFERROR(($G$4-M7240)/($G$4-C7240),Lähteandmed!$H$45)</f>
        <v>0</v>
      </c>
      <c r="O7240" s="276">
        <f t="shared" si="227"/>
        <v>3.2</v>
      </c>
      <c r="P7240" s="276">
        <f>IF(O7240&lt;($G$6-1),Lähteandmed!$E$45*1.2*1.005*(($G$6-1)-O7240),0)</f>
        <v>24.185316959999998</v>
      </c>
    </row>
    <row r="7241" spans="2:16">
      <c r="B7241" s="113">
        <v>7237</v>
      </c>
      <c r="C7241" s="113">
        <v>3.9</v>
      </c>
      <c r="D7241" s="276">
        <f t="shared" si="226"/>
        <v>6.0887974958655793</v>
      </c>
      <c r="L7241" s="114">
        <f>IF(C7241&lt;$G$6,Lähteandmed!$E$45*1.2*1.005*($G$6-O7241),0)</f>
        <v>24.711084719999999</v>
      </c>
      <c r="M7241" s="276" t="str">
        <f>IF(($G$4-Lähteandmed!$H$45*(Kraadpäevad!$G$4-Kraadpäevad!C7241))&gt;Lähteandmed!$I$45,($G$4-Lähteandmed!$H$45*(Kraadpäevad!$G$4-Kraadpäevad!C7241)),Lähteandmed!$I$45)</f>
        <v/>
      </c>
      <c r="N7241" s="114">
        <f>IFERROR(($G$4-M7241)/($G$4-C7241),Lähteandmed!$H$45)</f>
        <v>0</v>
      </c>
      <c r="O7241" s="276">
        <f t="shared" si="227"/>
        <v>3.9</v>
      </c>
      <c r="P7241" s="276">
        <f>IF(O7241&lt;($G$6-1),Lähteandmed!$E$45*1.2*1.005*(($G$6-1)-O7241),0)</f>
        <v>22.958525519999998</v>
      </c>
    </row>
    <row r="7242" spans="2:16">
      <c r="B7242" s="113">
        <v>7238</v>
      </c>
      <c r="C7242" s="113">
        <v>4.7</v>
      </c>
      <c r="D7242" s="276">
        <f t="shared" si="226"/>
        <v>5.2887974958655795</v>
      </c>
      <c r="L7242" s="114">
        <f>IF(C7242&lt;$G$6,Lähteandmed!$E$45*1.2*1.005*($G$6-O7242),0)</f>
        <v>23.309037359999998</v>
      </c>
      <c r="M7242" s="276" t="str">
        <f>IF(($G$4-Lähteandmed!$H$45*(Kraadpäevad!$G$4-Kraadpäevad!C7242))&gt;Lähteandmed!$I$45,($G$4-Lähteandmed!$H$45*(Kraadpäevad!$G$4-Kraadpäevad!C7242)),Lähteandmed!$I$45)</f>
        <v/>
      </c>
      <c r="N7242" s="114">
        <f>IFERROR(($G$4-M7242)/($G$4-C7242),Lähteandmed!$H$45)</f>
        <v>0</v>
      </c>
      <c r="O7242" s="276">
        <f t="shared" si="227"/>
        <v>4.7</v>
      </c>
      <c r="P7242" s="276">
        <f>IF(O7242&lt;($G$6-1),Lähteandmed!$E$45*1.2*1.005*(($G$6-1)-O7242),0)</f>
        <v>21.556478160000001</v>
      </c>
    </row>
    <row r="7243" spans="2:16">
      <c r="B7243" s="113">
        <v>7239</v>
      </c>
      <c r="C7243" s="113">
        <v>5.4</v>
      </c>
      <c r="D7243" s="276">
        <f t="shared" si="226"/>
        <v>4.5887974958655793</v>
      </c>
      <c r="L7243" s="114">
        <f>IF(C7243&lt;$G$6,Lähteandmed!$E$45*1.2*1.005*($G$6-O7243),0)</f>
        <v>22.082245919999998</v>
      </c>
      <c r="M7243" s="276" t="str">
        <f>IF(($G$4-Lähteandmed!$H$45*(Kraadpäevad!$G$4-Kraadpäevad!C7243))&gt;Lähteandmed!$I$45,($G$4-Lähteandmed!$H$45*(Kraadpäevad!$G$4-Kraadpäevad!C7243)),Lähteandmed!$I$45)</f>
        <v/>
      </c>
      <c r="N7243" s="114">
        <f>IFERROR(($G$4-M7243)/($G$4-C7243),Lähteandmed!$H$45)</f>
        <v>0</v>
      </c>
      <c r="O7243" s="276">
        <f t="shared" si="227"/>
        <v>5.4</v>
      </c>
      <c r="P7243" s="276">
        <f>IF(O7243&lt;($G$6-1),Lähteandmed!$E$45*1.2*1.005*(($G$6-1)-O7243),0)</f>
        <v>20.329686719999998</v>
      </c>
    </row>
    <row r="7244" spans="2:16">
      <c r="B7244" s="113">
        <v>7240</v>
      </c>
      <c r="C7244" s="113">
        <v>4.0999999999999996</v>
      </c>
      <c r="D7244" s="276">
        <f t="shared" si="226"/>
        <v>5.88879749586558</v>
      </c>
      <c r="L7244" s="114">
        <f>IF(C7244&lt;$G$6,Lähteandmed!$E$45*1.2*1.005*($G$6-O7244),0)</f>
        <v>24.360572879999999</v>
      </c>
      <c r="M7244" s="276" t="str">
        <f>IF(($G$4-Lähteandmed!$H$45*(Kraadpäevad!$G$4-Kraadpäevad!C7244))&gt;Lähteandmed!$I$45,($G$4-Lähteandmed!$H$45*(Kraadpäevad!$G$4-Kraadpäevad!C7244)),Lähteandmed!$I$45)</f>
        <v/>
      </c>
      <c r="N7244" s="114">
        <f>IFERROR(($G$4-M7244)/($G$4-C7244),Lähteandmed!$H$45)</f>
        <v>0</v>
      </c>
      <c r="O7244" s="276">
        <f t="shared" si="227"/>
        <v>4.0999999999999996</v>
      </c>
      <c r="P7244" s="276">
        <f>IF(O7244&lt;($G$6-1),Lähteandmed!$E$45*1.2*1.005*(($G$6-1)-O7244),0)</f>
        <v>22.608013679999999</v>
      </c>
    </row>
    <row r="7245" spans="2:16">
      <c r="B7245" s="113">
        <v>7241</v>
      </c>
      <c r="C7245" s="113">
        <v>2.8</v>
      </c>
      <c r="D7245" s="276">
        <f t="shared" si="226"/>
        <v>7.1887974958655798</v>
      </c>
      <c r="L7245" s="114">
        <f>IF(C7245&lt;$G$6,Lähteandmed!$E$45*1.2*1.005*($G$6-O7245),0)</f>
        <v>26.638899839999997</v>
      </c>
      <c r="M7245" s="276" t="str">
        <f>IF(($G$4-Lähteandmed!$H$45*(Kraadpäevad!$G$4-Kraadpäevad!C7245))&gt;Lähteandmed!$I$45,($G$4-Lähteandmed!$H$45*(Kraadpäevad!$G$4-Kraadpäevad!C7245)),Lähteandmed!$I$45)</f>
        <v/>
      </c>
      <c r="N7245" s="114">
        <f>IFERROR(($G$4-M7245)/($G$4-C7245),Lähteandmed!$H$45)</f>
        <v>0</v>
      </c>
      <c r="O7245" s="276">
        <f t="shared" si="227"/>
        <v>2.8</v>
      </c>
      <c r="P7245" s="276">
        <f>IF(O7245&lt;($G$6-1),Lähteandmed!$E$45*1.2*1.005*(($G$6-1)-O7245),0)</f>
        <v>24.886340639999997</v>
      </c>
    </row>
    <row r="7246" spans="2:16">
      <c r="B7246" s="113">
        <v>7242</v>
      </c>
      <c r="C7246" s="113">
        <v>1.5</v>
      </c>
      <c r="D7246" s="276">
        <f t="shared" si="226"/>
        <v>8.4887974958655796</v>
      </c>
      <c r="L7246" s="114">
        <f>IF(C7246&lt;$G$6,Lähteandmed!$E$45*1.2*1.005*($G$6-O7246),0)</f>
        <v>28.917226799999998</v>
      </c>
      <c r="M7246" s="276" t="str">
        <f>IF(($G$4-Lähteandmed!$H$45*(Kraadpäevad!$G$4-Kraadpäevad!C7246))&gt;Lähteandmed!$I$45,($G$4-Lähteandmed!$H$45*(Kraadpäevad!$G$4-Kraadpäevad!C7246)),Lähteandmed!$I$45)</f>
        <v/>
      </c>
      <c r="N7246" s="114">
        <f>IFERROR(($G$4-M7246)/($G$4-C7246),Lähteandmed!$H$45)</f>
        <v>0</v>
      </c>
      <c r="O7246" s="276">
        <f t="shared" si="227"/>
        <v>1.5</v>
      </c>
      <c r="P7246" s="276">
        <f>IF(O7246&lt;($G$6-1),Lähteandmed!$E$45*1.2*1.005*(($G$6-1)-O7246),0)</f>
        <v>27.164667599999998</v>
      </c>
    </row>
    <row r="7247" spans="2:16">
      <c r="B7247" s="113">
        <v>7243</v>
      </c>
      <c r="C7247" s="113">
        <v>2</v>
      </c>
      <c r="D7247" s="276">
        <f t="shared" si="226"/>
        <v>7.9887974958655796</v>
      </c>
      <c r="L7247" s="114">
        <f>IF(C7247&lt;$G$6,Lähteandmed!$E$45*1.2*1.005*($G$6-O7247),0)</f>
        <v>28.040947199999998</v>
      </c>
      <c r="M7247" s="276" t="str">
        <f>IF(($G$4-Lähteandmed!$H$45*(Kraadpäevad!$G$4-Kraadpäevad!C7247))&gt;Lähteandmed!$I$45,($G$4-Lähteandmed!$H$45*(Kraadpäevad!$G$4-Kraadpäevad!C7247)),Lähteandmed!$I$45)</f>
        <v/>
      </c>
      <c r="N7247" s="114">
        <f>IFERROR(($G$4-M7247)/($G$4-C7247),Lähteandmed!$H$45)</f>
        <v>0</v>
      </c>
      <c r="O7247" s="276">
        <f t="shared" si="227"/>
        <v>2</v>
      </c>
      <c r="P7247" s="276">
        <f>IF(O7247&lt;($G$6-1),Lähteandmed!$E$45*1.2*1.005*(($G$6-1)-O7247),0)</f>
        <v>26.288387999999998</v>
      </c>
    </row>
    <row r="7248" spans="2:16">
      <c r="B7248" s="113">
        <v>7244</v>
      </c>
      <c r="C7248" s="113">
        <v>2.5</v>
      </c>
      <c r="D7248" s="276">
        <f t="shared" si="226"/>
        <v>7.4887974958655796</v>
      </c>
      <c r="L7248" s="114">
        <f>IF(C7248&lt;$G$6,Lähteandmed!$E$45*1.2*1.005*($G$6-O7248),0)</f>
        <v>27.164667599999998</v>
      </c>
      <c r="M7248" s="276" t="str">
        <f>IF(($G$4-Lähteandmed!$H$45*(Kraadpäevad!$G$4-Kraadpäevad!C7248))&gt;Lähteandmed!$I$45,($G$4-Lähteandmed!$H$45*(Kraadpäevad!$G$4-Kraadpäevad!C7248)),Lähteandmed!$I$45)</f>
        <v/>
      </c>
      <c r="N7248" s="114">
        <f>IFERROR(($G$4-M7248)/($G$4-C7248),Lähteandmed!$H$45)</f>
        <v>0</v>
      </c>
      <c r="O7248" s="276">
        <f t="shared" si="227"/>
        <v>2.5</v>
      </c>
      <c r="P7248" s="276">
        <f>IF(O7248&lt;($G$6-1),Lähteandmed!$E$45*1.2*1.005*(($G$6-1)-O7248),0)</f>
        <v>25.412108399999997</v>
      </c>
    </row>
    <row r="7249" spans="2:16">
      <c r="B7249" s="113">
        <v>7245</v>
      </c>
      <c r="C7249" s="113">
        <v>3</v>
      </c>
      <c r="D7249" s="276">
        <f t="shared" si="226"/>
        <v>6.9887974958655796</v>
      </c>
      <c r="L7249" s="114">
        <f>IF(C7249&lt;$G$6,Lähteandmed!$E$45*1.2*1.005*($G$6-O7249),0)</f>
        <v>26.288387999999998</v>
      </c>
      <c r="M7249" s="276" t="str">
        <f>IF(($G$4-Lähteandmed!$H$45*(Kraadpäevad!$G$4-Kraadpäevad!C7249))&gt;Lähteandmed!$I$45,($G$4-Lähteandmed!$H$45*(Kraadpäevad!$G$4-Kraadpäevad!C7249)),Lähteandmed!$I$45)</f>
        <v/>
      </c>
      <c r="N7249" s="114">
        <f>IFERROR(($G$4-M7249)/($G$4-C7249),Lähteandmed!$H$45)</f>
        <v>0</v>
      </c>
      <c r="O7249" s="276">
        <f t="shared" si="227"/>
        <v>3</v>
      </c>
      <c r="P7249" s="276">
        <f>IF(O7249&lt;($G$6-1),Lähteandmed!$E$45*1.2*1.005*(($G$6-1)-O7249),0)</f>
        <v>24.535828799999997</v>
      </c>
    </row>
    <row r="7250" spans="2:16">
      <c r="B7250" s="113">
        <v>7246</v>
      </c>
      <c r="C7250" s="113">
        <v>2.5</v>
      </c>
      <c r="D7250" s="276">
        <f t="shared" si="226"/>
        <v>7.4887974958655796</v>
      </c>
      <c r="L7250" s="114">
        <f>IF(C7250&lt;$G$6,Lähteandmed!$E$45*1.2*1.005*($G$6-O7250),0)</f>
        <v>27.164667599999998</v>
      </c>
      <c r="M7250" s="276" t="str">
        <f>IF(($G$4-Lähteandmed!$H$45*(Kraadpäevad!$G$4-Kraadpäevad!C7250))&gt;Lähteandmed!$I$45,($G$4-Lähteandmed!$H$45*(Kraadpäevad!$G$4-Kraadpäevad!C7250)),Lähteandmed!$I$45)</f>
        <v/>
      </c>
      <c r="N7250" s="114">
        <f>IFERROR(($G$4-M7250)/($G$4-C7250),Lähteandmed!$H$45)</f>
        <v>0</v>
      </c>
      <c r="O7250" s="276">
        <f t="shared" si="227"/>
        <v>2.5</v>
      </c>
      <c r="P7250" s="276">
        <f>IF(O7250&lt;($G$6-1),Lähteandmed!$E$45*1.2*1.005*(($G$6-1)-O7250),0)</f>
        <v>25.412108399999997</v>
      </c>
    </row>
    <row r="7251" spans="2:16">
      <c r="B7251" s="113">
        <v>7247</v>
      </c>
      <c r="C7251" s="113">
        <v>2.1</v>
      </c>
      <c r="D7251" s="276">
        <f t="shared" si="226"/>
        <v>7.88879749586558</v>
      </c>
      <c r="L7251" s="114">
        <f>IF(C7251&lt;$G$6,Lähteandmed!$E$45*1.2*1.005*($G$6-O7251),0)</f>
        <v>27.86569128</v>
      </c>
      <c r="M7251" s="276" t="str">
        <f>IF(($G$4-Lähteandmed!$H$45*(Kraadpäevad!$G$4-Kraadpäevad!C7251))&gt;Lähteandmed!$I$45,($G$4-Lähteandmed!$H$45*(Kraadpäevad!$G$4-Kraadpäevad!C7251)),Lähteandmed!$I$45)</f>
        <v/>
      </c>
      <c r="N7251" s="114">
        <f>IFERROR(($G$4-M7251)/($G$4-C7251),Lähteandmed!$H$45)</f>
        <v>0</v>
      </c>
      <c r="O7251" s="276">
        <f t="shared" si="227"/>
        <v>2.1</v>
      </c>
      <c r="P7251" s="276">
        <f>IF(O7251&lt;($G$6-1),Lähteandmed!$E$45*1.2*1.005*(($G$6-1)-O7251),0)</f>
        <v>26.11313208</v>
      </c>
    </row>
    <row r="7252" spans="2:16">
      <c r="B7252" s="113">
        <v>7248</v>
      </c>
      <c r="C7252" s="113">
        <v>1.6</v>
      </c>
      <c r="D7252" s="276">
        <f t="shared" si="226"/>
        <v>8.38879749586558</v>
      </c>
      <c r="L7252" s="114">
        <f>IF(C7252&lt;$G$6,Lähteandmed!$E$45*1.2*1.005*($G$6-O7252),0)</f>
        <v>28.741970879999997</v>
      </c>
      <c r="M7252" s="276" t="str">
        <f>IF(($G$4-Lähteandmed!$H$45*(Kraadpäevad!$G$4-Kraadpäevad!C7252))&gt;Lähteandmed!$I$45,($G$4-Lähteandmed!$H$45*(Kraadpäevad!$G$4-Kraadpäevad!C7252)),Lähteandmed!$I$45)</f>
        <v/>
      </c>
      <c r="N7252" s="114">
        <f>IFERROR(($G$4-M7252)/($G$4-C7252),Lähteandmed!$H$45)</f>
        <v>0</v>
      </c>
      <c r="O7252" s="276">
        <f t="shared" si="227"/>
        <v>1.6</v>
      </c>
      <c r="P7252" s="276">
        <f>IF(O7252&lt;($G$6-1),Lähteandmed!$E$45*1.2*1.005*(($G$6-1)-O7252),0)</f>
        <v>26.98941168</v>
      </c>
    </row>
    <row r="7253" spans="2:16">
      <c r="B7253" s="113">
        <v>7249</v>
      </c>
      <c r="C7253" s="113">
        <v>1.6</v>
      </c>
      <c r="D7253" s="276">
        <f t="shared" si="226"/>
        <v>8.38879749586558</v>
      </c>
      <c r="L7253" s="114">
        <f>IF(C7253&lt;$G$6,Lähteandmed!$E$45*1.2*1.005*($G$6-O7253),0)</f>
        <v>28.741970879999997</v>
      </c>
      <c r="M7253" s="276" t="str">
        <f>IF(($G$4-Lähteandmed!$H$45*(Kraadpäevad!$G$4-Kraadpäevad!C7253))&gt;Lähteandmed!$I$45,($G$4-Lähteandmed!$H$45*(Kraadpäevad!$G$4-Kraadpäevad!C7253)),Lähteandmed!$I$45)</f>
        <v/>
      </c>
      <c r="N7253" s="114">
        <f>IFERROR(($G$4-M7253)/($G$4-C7253),Lähteandmed!$H$45)</f>
        <v>0</v>
      </c>
      <c r="O7253" s="276">
        <f t="shared" si="227"/>
        <v>1.6</v>
      </c>
      <c r="P7253" s="276">
        <f>IF(O7253&lt;($G$6-1),Lähteandmed!$E$45*1.2*1.005*(($G$6-1)-O7253),0)</f>
        <v>26.98941168</v>
      </c>
    </row>
    <row r="7254" spans="2:16">
      <c r="B7254" s="113">
        <v>7250</v>
      </c>
      <c r="C7254" s="113">
        <v>1.7</v>
      </c>
      <c r="D7254" s="276">
        <f t="shared" si="226"/>
        <v>8.2887974958655803</v>
      </c>
      <c r="L7254" s="114">
        <f>IF(C7254&lt;$G$6,Lähteandmed!$E$45*1.2*1.005*($G$6-O7254),0)</f>
        <v>28.566714959999999</v>
      </c>
      <c r="M7254" s="276" t="str">
        <f>IF(($G$4-Lähteandmed!$H$45*(Kraadpäevad!$G$4-Kraadpäevad!C7254))&gt;Lähteandmed!$I$45,($G$4-Lähteandmed!$H$45*(Kraadpäevad!$G$4-Kraadpäevad!C7254)),Lähteandmed!$I$45)</f>
        <v/>
      </c>
      <c r="N7254" s="114">
        <f>IFERROR(($G$4-M7254)/($G$4-C7254),Lähteandmed!$H$45)</f>
        <v>0</v>
      </c>
      <c r="O7254" s="276">
        <f t="shared" si="227"/>
        <v>1.7</v>
      </c>
      <c r="P7254" s="276">
        <f>IF(O7254&lt;($G$6-1),Lähteandmed!$E$45*1.2*1.005*(($G$6-1)-O7254),0)</f>
        <v>26.814155759999998</v>
      </c>
    </row>
    <row r="7255" spans="2:16">
      <c r="B7255" s="113">
        <v>7251</v>
      </c>
      <c r="C7255" s="113">
        <v>1.7</v>
      </c>
      <c r="D7255" s="276">
        <f t="shared" si="226"/>
        <v>8.2887974958655803</v>
      </c>
      <c r="L7255" s="114">
        <f>IF(C7255&lt;$G$6,Lähteandmed!$E$45*1.2*1.005*($G$6-O7255),0)</f>
        <v>28.566714959999999</v>
      </c>
      <c r="M7255" s="276" t="str">
        <f>IF(($G$4-Lähteandmed!$H$45*(Kraadpäevad!$G$4-Kraadpäevad!C7255))&gt;Lähteandmed!$I$45,($G$4-Lähteandmed!$H$45*(Kraadpäevad!$G$4-Kraadpäevad!C7255)),Lähteandmed!$I$45)</f>
        <v/>
      </c>
      <c r="N7255" s="114">
        <f>IFERROR(($G$4-M7255)/($G$4-C7255),Lähteandmed!$H$45)</f>
        <v>0</v>
      </c>
      <c r="O7255" s="276">
        <f t="shared" si="227"/>
        <v>1.7</v>
      </c>
      <c r="P7255" s="276">
        <f>IF(O7255&lt;($G$6-1),Lähteandmed!$E$45*1.2*1.005*(($G$6-1)-O7255),0)</f>
        <v>26.814155759999998</v>
      </c>
    </row>
    <row r="7256" spans="2:16">
      <c r="B7256" s="113">
        <v>7252</v>
      </c>
      <c r="C7256" s="113">
        <v>2.2999999999999998</v>
      </c>
      <c r="D7256" s="276">
        <f t="shared" si="226"/>
        <v>7.6887974958655798</v>
      </c>
      <c r="L7256" s="114">
        <f>IF(C7256&lt;$G$6,Lähteandmed!$E$45*1.2*1.005*($G$6-O7256),0)</f>
        <v>27.515179439999997</v>
      </c>
      <c r="M7256" s="276" t="str">
        <f>IF(($G$4-Lähteandmed!$H$45*(Kraadpäevad!$G$4-Kraadpäevad!C7256))&gt;Lähteandmed!$I$45,($G$4-Lähteandmed!$H$45*(Kraadpäevad!$G$4-Kraadpäevad!C7256)),Lähteandmed!$I$45)</f>
        <v/>
      </c>
      <c r="N7256" s="114">
        <f>IFERROR(($G$4-M7256)/($G$4-C7256),Lähteandmed!$H$45)</f>
        <v>0</v>
      </c>
      <c r="O7256" s="276">
        <f t="shared" si="227"/>
        <v>2.2999999999999998</v>
      </c>
      <c r="P7256" s="276">
        <f>IF(O7256&lt;($G$6-1),Lähteandmed!$E$45*1.2*1.005*(($G$6-1)-O7256),0)</f>
        <v>25.762620239999997</v>
      </c>
    </row>
    <row r="7257" spans="2:16">
      <c r="B7257" s="113">
        <v>7253</v>
      </c>
      <c r="C7257" s="113">
        <v>3</v>
      </c>
      <c r="D7257" s="276">
        <f t="shared" si="226"/>
        <v>6.9887974958655796</v>
      </c>
      <c r="L7257" s="114">
        <f>IF(C7257&lt;$G$6,Lähteandmed!$E$45*1.2*1.005*($G$6-O7257),0)</f>
        <v>26.288387999999998</v>
      </c>
      <c r="M7257" s="276" t="str">
        <f>IF(($G$4-Lähteandmed!$H$45*(Kraadpäevad!$G$4-Kraadpäevad!C7257))&gt;Lähteandmed!$I$45,($G$4-Lähteandmed!$H$45*(Kraadpäevad!$G$4-Kraadpäevad!C7257)),Lähteandmed!$I$45)</f>
        <v/>
      </c>
      <c r="N7257" s="114">
        <f>IFERROR(($G$4-M7257)/($G$4-C7257),Lähteandmed!$H$45)</f>
        <v>0</v>
      </c>
      <c r="O7257" s="276">
        <f t="shared" si="227"/>
        <v>3</v>
      </c>
      <c r="P7257" s="276">
        <f>IF(O7257&lt;($G$6-1),Lähteandmed!$E$45*1.2*1.005*(($G$6-1)-O7257),0)</f>
        <v>24.535828799999997</v>
      </c>
    </row>
    <row r="7258" spans="2:16">
      <c r="B7258" s="113">
        <v>7254</v>
      </c>
      <c r="C7258" s="113">
        <v>3.6</v>
      </c>
      <c r="D7258" s="276">
        <f t="shared" si="226"/>
        <v>6.38879749586558</v>
      </c>
      <c r="L7258" s="114">
        <f>IF(C7258&lt;$G$6,Lähteandmed!$E$45*1.2*1.005*($G$6-O7258),0)</f>
        <v>25.23685248</v>
      </c>
      <c r="M7258" s="276" t="str">
        <f>IF(($G$4-Lähteandmed!$H$45*(Kraadpäevad!$G$4-Kraadpäevad!C7258))&gt;Lähteandmed!$I$45,($G$4-Lähteandmed!$H$45*(Kraadpäevad!$G$4-Kraadpäevad!C7258)),Lähteandmed!$I$45)</f>
        <v/>
      </c>
      <c r="N7258" s="114">
        <f>IFERROR(($G$4-M7258)/($G$4-C7258),Lähteandmed!$H$45)</f>
        <v>0</v>
      </c>
      <c r="O7258" s="276">
        <f t="shared" si="227"/>
        <v>3.6</v>
      </c>
      <c r="P7258" s="276">
        <f>IF(O7258&lt;($G$6-1),Lähteandmed!$E$45*1.2*1.005*(($G$6-1)-O7258),0)</f>
        <v>23.484293279999999</v>
      </c>
    </row>
    <row r="7259" spans="2:16">
      <c r="B7259" s="113">
        <v>7255</v>
      </c>
      <c r="C7259" s="113">
        <v>3.9</v>
      </c>
      <c r="D7259" s="276">
        <f t="shared" si="226"/>
        <v>6.0887974958655793</v>
      </c>
      <c r="L7259" s="114">
        <f>IF(C7259&lt;$G$6,Lähteandmed!$E$45*1.2*1.005*($G$6-O7259),0)</f>
        <v>24.711084719999999</v>
      </c>
      <c r="M7259" s="276" t="str">
        <f>IF(($G$4-Lähteandmed!$H$45*(Kraadpäevad!$G$4-Kraadpäevad!C7259))&gt;Lähteandmed!$I$45,($G$4-Lähteandmed!$H$45*(Kraadpäevad!$G$4-Kraadpäevad!C7259)),Lähteandmed!$I$45)</f>
        <v/>
      </c>
      <c r="N7259" s="114">
        <f>IFERROR(($G$4-M7259)/($G$4-C7259),Lähteandmed!$H$45)</f>
        <v>0</v>
      </c>
      <c r="O7259" s="276">
        <f t="shared" si="227"/>
        <v>3.9</v>
      </c>
      <c r="P7259" s="276">
        <f>IF(O7259&lt;($G$6-1),Lähteandmed!$E$45*1.2*1.005*(($G$6-1)-O7259),0)</f>
        <v>22.958525519999998</v>
      </c>
    </row>
    <row r="7260" spans="2:16">
      <c r="B7260" s="113">
        <v>7256</v>
      </c>
      <c r="C7260" s="113">
        <v>4.3</v>
      </c>
      <c r="D7260" s="276">
        <f t="shared" si="226"/>
        <v>5.6887974958655798</v>
      </c>
      <c r="L7260" s="114">
        <f>IF(C7260&lt;$G$6,Lähteandmed!$E$45*1.2*1.005*($G$6-O7260),0)</f>
        <v>24.010061039999997</v>
      </c>
      <c r="M7260" s="276" t="str">
        <f>IF(($G$4-Lähteandmed!$H$45*(Kraadpäevad!$G$4-Kraadpäevad!C7260))&gt;Lähteandmed!$I$45,($G$4-Lähteandmed!$H$45*(Kraadpäevad!$G$4-Kraadpäevad!C7260)),Lähteandmed!$I$45)</f>
        <v/>
      </c>
      <c r="N7260" s="114">
        <f>IFERROR(($G$4-M7260)/($G$4-C7260),Lähteandmed!$H$45)</f>
        <v>0</v>
      </c>
      <c r="O7260" s="276">
        <f t="shared" si="227"/>
        <v>4.3</v>
      </c>
      <c r="P7260" s="276">
        <f>IF(O7260&lt;($G$6-1),Lähteandmed!$E$45*1.2*1.005*(($G$6-1)-O7260),0)</f>
        <v>22.257501839999996</v>
      </c>
    </row>
    <row r="7261" spans="2:16">
      <c r="B7261" s="113">
        <v>7257</v>
      </c>
      <c r="C7261" s="113">
        <v>4.5999999999999996</v>
      </c>
      <c r="D7261" s="276">
        <f t="shared" si="226"/>
        <v>5.38879749586558</v>
      </c>
      <c r="L7261" s="114">
        <f>IF(C7261&lt;$G$6,Lähteandmed!$E$45*1.2*1.005*($G$6-O7261),0)</f>
        <v>23.484293279999999</v>
      </c>
      <c r="M7261" s="276" t="str">
        <f>IF(($G$4-Lähteandmed!$H$45*(Kraadpäevad!$G$4-Kraadpäevad!C7261))&gt;Lähteandmed!$I$45,($G$4-Lähteandmed!$H$45*(Kraadpäevad!$G$4-Kraadpäevad!C7261)),Lähteandmed!$I$45)</f>
        <v/>
      </c>
      <c r="N7261" s="114">
        <f>IFERROR(($G$4-M7261)/($G$4-C7261),Lähteandmed!$H$45)</f>
        <v>0</v>
      </c>
      <c r="O7261" s="276">
        <f t="shared" si="227"/>
        <v>4.5999999999999996</v>
      </c>
      <c r="P7261" s="276">
        <f>IF(O7261&lt;($G$6-1),Lähteandmed!$E$45*1.2*1.005*(($G$6-1)-O7261),0)</f>
        <v>21.731734079999999</v>
      </c>
    </row>
    <row r="7262" spans="2:16">
      <c r="B7262" s="113">
        <v>7258</v>
      </c>
      <c r="C7262" s="113">
        <v>4.8</v>
      </c>
      <c r="D7262" s="276">
        <f t="shared" si="226"/>
        <v>5.1887974958655798</v>
      </c>
      <c r="L7262" s="114">
        <f>IF(C7262&lt;$G$6,Lähteandmed!$E$45*1.2*1.005*($G$6-O7262),0)</f>
        <v>23.133781439999996</v>
      </c>
      <c r="M7262" s="276" t="str">
        <f>IF(($G$4-Lähteandmed!$H$45*(Kraadpäevad!$G$4-Kraadpäevad!C7262))&gt;Lähteandmed!$I$45,($G$4-Lähteandmed!$H$45*(Kraadpäevad!$G$4-Kraadpäevad!C7262)),Lähteandmed!$I$45)</f>
        <v/>
      </c>
      <c r="N7262" s="114">
        <f>IFERROR(($G$4-M7262)/($G$4-C7262),Lähteandmed!$H$45)</f>
        <v>0</v>
      </c>
      <c r="O7262" s="276">
        <f t="shared" si="227"/>
        <v>4.8</v>
      </c>
      <c r="P7262" s="276">
        <f>IF(O7262&lt;($G$6-1),Lähteandmed!$E$45*1.2*1.005*(($G$6-1)-O7262),0)</f>
        <v>21.381222239999996</v>
      </c>
    </row>
    <row r="7263" spans="2:16">
      <c r="B7263" s="113">
        <v>7259</v>
      </c>
      <c r="C7263" s="113">
        <v>5</v>
      </c>
      <c r="D7263" s="276">
        <f t="shared" si="226"/>
        <v>4.9887974958655796</v>
      </c>
      <c r="L7263" s="114">
        <f>IF(C7263&lt;$G$6,Lähteandmed!$E$45*1.2*1.005*($G$6-O7263),0)</f>
        <v>22.783269599999997</v>
      </c>
      <c r="M7263" s="276" t="str">
        <f>IF(($G$4-Lähteandmed!$H$45*(Kraadpäevad!$G$4-Kraadpäevad!C7263))&gt;Lähteandmed!$I$45,($G$4-Lähteandmed!$H$45*(Kraadpäevad!$G$4-Kraadpäevad!C7263)),Lähteandmed!$I$45)</f>
        <v/>
      </c>
      <c r="N7263" s="114">
        <f>IFERROR(($G$4-M7263)/($G$4-C7263),Lähteandmed!$H$45)</f>
        <v>0</v>
      </c>
      <c r="O7263" s="276">
        <f t="shared" si="227"/>
        <v>5</v>
      </c>
      <c r="P7263" s="276">
        <f>IF(O7263&lt;($G$6-1),Lähteandmed!$E$45*1.2*1.005*(($G$6-1)-O7263),0)</f>
        <v>21.030710399999997</v>
      </c>
    </row>
    <row r="7264" spans="2:16">
      <c r="B7264" s="113">
        <v>7260</v>
      </c>
      <c r="C7264" s="113">
        <v>5.2</v>
      </c>
      <c r="D7264" s="276">
        <f t="shared" si="226"/>
        <v>4.7887974958655795</v>
      </c>
      <c r="L7264" s="114">
        <f>IF(C7264&lt;$G$6,Lähteandmed!$E$45*1.2*1.005*($G$6-O7264),0)</f>
        <v>22.432757760000001</v>
      </c>
      <c r="M7264" s="276" t="str">
        <f>IF(($G$4-Lähteandmed!$H$45*(Kraadpäevad!$G$4-Kraadpäevad!C7264))&gt;Lähteandmed!$I$45,($G$4-Lähteandmed!$H$45*(Kraadpäevad!$G$4-Kraadpäevad!C7264)),Lähteandmed!$I$45)</f>
        <v/>
      </c>
      <c r="N7264" s="114">
        <f>IFERROR(($G$4-M7264)/($G$4-C7264),Lähteandmed!$H$45)</f>
        <v>0</v>
      </c>
      <c r="O7264" s="276">
        <f t="shared" si="227"/>
        <v>5.2</v>
      </c>
      <c r="P7264" s="276">
        <f>IF(O7264&lt;($G$6-1),Lähteandmed!$E$45*1.2*1.005*(($G$6-1)-O7264),0)</f>
        <v>20.680198560000001</v>
      </c>
    </row>
    <row r="7265" spans="2:16">
      <c r="B7265" s="113">
        <v>7261</v>
      </c>
      <c r="C7265" s="113">
        <v>5.2</v>
      </c>
      <c r="D7265" s="276">
        <f t="shared" si="226"/>
        <v>4.7887974958655795</v>
      </c>
      <c r="L7265" s="114">
        <f>IF(C7265&lt;$G$6,Lähteandmed!$E$45*1.2*1.005*($G$6-O7265),0)</f>
        <v>22.432757760000001</v>
      </c>
      <c r="M7265" s="276" t="str">
        <f>IF(($G$4-Lähteandmed!$H$45*(Kraadpäevad!$G$4-Kraadpäevad!C7265))&gt;Lähteandmed!$I$45,($G$4-Lähteandmed!$H$45*(Kraadpäevad!$G$4-Kraadpäevad!C7265)),Lähteandmed!$I$45)</f>
        <v/>
      </c>
      <c r="N7265" s="114">
        <f>IFERROR(($G$4-M7265)/($G$4-C7265),Lähteandmed!$H$45)</f>
        <v>0</v>
      </c>
      <c r="O7265" s="276">
        <f t="shared" si="227"/>
        <v>5.2</v>
      </c>
      <c r="P7265" s="276">
        <f>IF(O7265&lt;($G$6-1),Lähteandmed!$E$45*1.2*1.005*(($G$6-1)-O7265),0)</f>
        <v>20.680198560000001</v>
      </c>
    </row>
    <row r="7266" spans="2:16">
      <c r="B7266" s="113">
        <v>7262</v>
      </c>
      <c r="C7266" s="113">
        <v>5.0999999999999996</v>
      </c>
      <c r="D7266" s="276">
        <f t="shared" si="226"/>
        <v>4.88879749586558</v>
      </c>
      <c r="L7266" s="114">
        <f>IF(C7266&lt;$G$6,Lähteandmed!$E$45*1.2*1.005*($G$6-O7266),0)</f>
        <v>22.608013679999999</v>
      </c>
      <c r="M7266" s="276" t="str">
        <f>IF(($G$4-Lähteandmed!$H$45*(Kraadpäevad!$G$4-Kraadpäevad!C7266))&gt;Lähteandmed!$I$45,($G$4-Lähteandmed!$H$45*(Kraadpäevad!$G$4-Kraadpäevad!C7266)),Lähteandmed!$I$45)</f>
        <v/>
      </c>
      <c r="N7266" s="114">
        <f>IFERROR(($G$4-M7266)/($G$4-C7266),Lähteandmed!$H$45)</f>
        <v>0</v>
      </c>
      <c r="O7266" s="276">
        <f t="shared" si="227"/>
        <v>5.0999999999999996</v>
      </c>
      <c r="P7266" s="276">
        <f>IF(O7266&lt;($G$6-1),Lähteandmed!$E$45*1.2*1.005*(($G$6-1)-O7266),0)</f>
        <v>20.855454479999999</v>
      </c>
    </row>
    <row r="7267" spans="2:16">
      <c r="B7267" s="113">
        <v>7263</v>
      </c>
      <c r="C7267" s="113">
        <v>5.0999999999999996</v>
      </c>
      <c r="D7267" s="276">
        <f t="shared" si="226"/>
        <v>4.88879749586558</v>
      </c>
      <c r="L7267" s="114">
        <f>IF(C7267&lt;$G$6,Lähteandmed!$E$45*1.2*1.005*($G$6-O7267),0)</f>
        <v>22.608013679999999</v>
      </c>
      <c r="M7267" s="276" t="str">
        <f>IF(($G$4-Lähteandmed!$H$45*(Kraadpäevad!$G$4-Kraadpäevad!C7267))&gt;Lähteandmed!$I$45,($G$4-Lähteandmed!$H$45*(Kraadpäevad!$G$4-Kraadpäevad!C7267)),Lähteandmed!$I$45)</f>
        <v/>
      </c>
      <c r="N7267" s="114">
        <f>IFERROR(($G$4-M7267)/($G$4-C7267),Lähteandmed!$H$45)</f>
        <v>0</v>
      </c>
      <c r="O7267" s="276">
        <f t="shared" si="227"/>
        <v>5.0999999999999996</v>
      </c>
      <c r="P7267" s="276">
        <f>IF(O7267&lt;($G$6-1),Lähteandmed!$E$45*1.2*1.005*(($G$6-1)-O7267),0)</f>
        <v>20.855454479999999</v>
      </c>
    </row>
    <row r="7268" spans="2:16">
      <c r="B7268" s="113">
        <v>7264</v>
      </c>
      <c r="C7268" s="113">
        <v>5</v>
      </c>
      <c r="D7268" s="276">
        <f t="shared" si="226"/>
        <v>4.9887974958655796</v>
      </c>
      <c r="L7268" s="114">
        <f>IF(C7268&lt;$G$6,Lähteandmed!$E$45*1.2*1.005*($G$6-O7268),0)</f>
        <v>22.783269599999997</v>
      </c>
      <c r="M7268" s="276" t="str">
        <f>IF(($G$4-Lähteandmed!$H$45*(Kraadpäevad!$G$4-Kraadpäevad!C7268))&gt;Lähteandmed!$I$45,($G$4-Lähteandmed!$H$45*(Kraadpäevad!$G$4-Kraadpäevad!C7268)),Lähteandmed!$I$45)</f>
        <v/>
      </c>
      <c r="N7268" s="114">
        <f>IFERROR(($G$4-M7268)/($G$4-C7268),Lähteandmed!$H$45)</f>
        <v>0</v>
      </c>
      <c r="O7268" s="276">
        <f t="shared" si="227"/>
        <v>5</v>
      </c>
      <c r="P7268" s="276">
        <f>IF(O7268&lt;($G$6-1),Lähteandmed!$E$45*1.2*1.005*(($G$6-1)-O7268),0)</f>
        <v>21.030710399999997</v>
      </c>
    </row>
    <row r="7269" spans="2:16">
      <c r="B7269" s="113">
        <v>7265</v>
      </c>
      <c r="C7269" s="113">
        <v>4.9000000000000004</v>
      </c>
      <c r="D7269" s="276">
        <f t="shared" si="226"/>
        <v>5.0887974958655793</v>
      </c>
      <c r="L7269" s="114">
        <f>IF(C7269&lt;$G$6,Lähteandmed!$E$45*1.2*1.005*($G$6-O7269),0)</f>
        <v>22.958525519999998</v>
      </c>
      <c r="M7269" s="276" t="str">
        <f>IF(($G$4-Lähteandmed!$H$45*(Kraadpäevad!$G$4-Kraadpäevad!C7269))&gt;Lähteandmed!$I$45,($G$4-Lähteandmed!$H$45*(Kraadpäevad!$G$4-Kraadpäevad!C7269)),Lähteandmed!$I$45)</f>
        <v/>
      </c>
      <c r="N7269" s="114">
        <f>IFERROR(($G$4-M7269)/($G$4-C7269),Lähteandmed!$H$45)</f>
        <v>0</v>
      </c>
      <c r="O7269" s="276">
        <f t="shared" si="227"/>
        <v>4.9000000000000004</v>
      </c>
      <c r="P7269" s="276">
        <f>IF(O7269&lt;($G$6-1),Lähteandmed!$E$45*1.2*1.005*(($G$6-1)-O7269),0)</f>
        <v>21.205966319999998</v>
      </c>
    </row>
    <row r="7270" spans="2:16">
      <c r="B7270" s="113">
        <v>7266</v>
      </c>
      <c r="C7270" s="113">
        <v>4.8</v>
      </c>
      <c r="D7270" s="276">
        <f t="shared" si="226"/>
        <v>5.1887974958655798</v>
      </c>
      <c r="L7270" s="114">
        <f>IF(C7270&lt;$G$6,Lähteandmed!$E$45*1.2*1.005*($G$6-O7270),0)</f>
        <v>23.133781439999996</v>
      </c>
      <c r="M7270" s="276" t="str">
        <f>IF(($G$4-Lähteandmed!$H$45*(Kraadpäevad!$G$4-Kraadpäevad!C7270))&gt;Lähteandmed!$I$45,($G$4-Lähteandmed!$H$45*(Kraadpäevad!$G$4-Kraadpäevad!C7270)),Lähteandmed!$I$45)</f>
        <v/>
      </c>
      <c r="N7270" s="114">
        <f>IFERROR(($G$4-M7270)/($G$4-C7270),Lähteandmed!$H$45)</f>
        <v>0</v>
      </c>
      <c r="O7270" s="276">
        <f t="shared" si="227"/>
        <v>4.8</v>
      </c>
      <c r="P7270" s="276">
        <f>IF(O7270&lt;($G$6-1),Lähteandmed!$E$45*1.2*1.005*(($G$6-1)-O7270),0)</f>
        <v>21.381222239999996</v>
      </c>
    </row>
    <row r="7271" spans="2:16">
      <c r="B7271" s="113">
        <v>7267</v>
      </c>
      <c r="C7271" s="113">
        <v>4.5</v>
      </c>
      <c r="D7271" s="276">
        <f t="shared" si="226"/>
        <v>5.4887974958655796</v>
      </c>
      <c r="L7271" s="114">
        <f>IF(C7271&lt;$G$6,Lähteandmed!$E$45*1.2*1.005*($G$6-O7271),0)</f>
        <v>23.659549199999997</v>
      </c>
      <c r="M7271" s="276" t="str">
        <f>IF(($G$4-Lähteandmed!$H$45*(Kraadpäevad!$G$4-Kraadpäevad!C7271))&gt;Lähteandmed!$I$45,($G$4-Lähteandmed!$H$45*(Kraadpäevad!$G$4-Kraadpäevad!C7271)),Lähteandmed!$I$45)</f>
        <v/>
      </c>
      <c r="N7271" s="114">
        <f>IFERROR(($G$4-M7271)/($G$4-C7271),Lähteandmed!$H$45)</f>
        <v>0</v>
      </c>
      <c r="O7271" s="276">
        <f t="shared" si="227"/>
        <v>4.5</v>
      </c>
      <c r="P7271" s="276">
        <f>IF(O7271&lt;($G$6-1),Lähteandmed!$E$45*1.2*1.005*(($G$6-1)-O7271),0)</f>
        <v>21.906989999999997</v>
      </c>
    </row>
    <row r="7272" spans="2:16">
      <c r="B7272" s="113">
        <v>7268</v>
      </c>
      <c r="C7272" s="113">
        <v>4.0999999999999996</v>
      </c>
      <c r="D7272" s="276">
        <f t="shared" si="226"/>
        <v>5.88879749586558</v>
      </c>
      <c r="L7272" s="114">
        <f>IF(C7272&lt;$G$6,Lähteandmed!$E$45*1.2*1.005*($G$6-O7272),0)</f>
        <v>24.360572879999999</v>
      </c>
      <c r="M7272" s="276" t="str">
        <f>IF(($G$4-Lähteandmed!$H$45*(Kraadpäevad!$G$4-Kraadpäevad!C7272))&gt;Lähteandmed!$I$45,($G$4-Lähteandmed!$H$45*(Kraadpäevad!$G$4-Kraadpäevad!C7272)),Lähteandmed!$I$45)</f>
        <v/>
      </c>
      <c r="N7272" s="114">
        <f>IFERROR(($G$4-M7272)/($G$4-C7272),Lähteandmed!$H$45)</f>
        <v>0</v>
      </c>
      <c r="O7272" s="276">
        <f t="shared" si="227"/>
        <v>4.0999999999999996</v>
      </c>
      <c r="P7272" s="276">
        <f>IF(O7272&lt;($G$6-1),Lähteandmed!$E$45*1.2*1.005*(($G$6-1)-O7272),0)</f>
        <v>22.608013679999999</v>
      </c>
    </row>
    <row r="7273" spans="2:16">
      <c r="B7273" s="113">
        <v>7269</v>
      </c>
      <c r="C7273" s="113">
        <v>3.8</v>
      </c>
      <c r="D7273" s="276">
        <f t="shared" si="226"/>
        <v>6.1887974958655798</v>
      </c>
      <c r="L7273" s="114">
        <f>IF(C7273&lt;$G$6,Lähteandmed!$E$45*1.2*1.005*($G$6-O7273),0)</f>
        <v>24.886340639999997</v>
      </c>
      <c r="M7273" s="276" t="str">
        <f>IF(($G$4-Lähteandmed!$H$45*(Kraadpäevad!$G$4-Kraadpäevad!C7273))&gt;Lähteandmed!$I$45,($G$4-Lähteandmed!$H$45*(Kraadpäevad!$G$4-Kraadpäevad!C7273)),Lähteandmed!$I$45)</f>
        <v/>
      </c>
      <c r="N7273" s="114">
        <f>IFERROR(($G$4-M7273)/($G$4-C7273),Lähteandmed!$H$45)</f>
        <v>0</v>
      </c>
      <c r="O7273" s="276">
        <f t="shared" si="227"/>
        <v>3.8</v>
      </c>
      <c r="P7273" s="276">
        <f>IF(O7273&lt;($G$6-1),Lähteandmed!$E$45*1.2*1.005*(($G$6-1)-O7273),0)</f>
        <v>23.133781439999996</v>
      </c>
    </row>
    <row r="7274" spans="2:16">
      <c r="B7274" s="113">
        <v>7270</v>
      </c>
      <c r="C7274" s="113">
        <v>3.4</v>
      </c>
      <c r="D7274" s="276">
        <f t="shared" si="226"/>
        <v>6.5887974958655793</v>
      </c>
      <c r="L7274" s="114">
        <f>IF(C7274&lt;$G$6,Lähteandmed!$E$45*1.2*1.005*($G$6-O7274),0)</f>
        <v>25.587364319999999</v>
      </c>
      <c r="M7274" s="276" t="str">
        <f>IF(($G$4-Lähteandmed!$H$45*(Kraadpäevad!$G$4-Kraadpäevad!C7274))&gt;Lähteandmed!$I$45,($G$4-Lähteandmed!$H$45*(Kraadpäevad!$G$4-Kraadpäevad!C7274)),Lähteandmed!$I$45)</f>
        <v/>
      </c>
      <c r="N7274" s="114">
        <f>IFERROR(($G$4-M7274)/($G$4-C7274),Lähteandmed!$H$45)</f>
        <v>0</v>
      </c>
      <c r="O7274" s="276">
        <f t="shared" si="227"/>
        <v>3.4</v>
      </c>
      <c r="P7274" s="276">
        <f>IF(O7274&lt;($G$6-1),Lähteandmed!$E$45*1.2*1.005*(($G$6-1)-O7274),0)</f>
        <v>23.834805119999999</v>
      </c>
    </row>
    <row r="7275" spans="2:16">
      <c r="B7275" s="113">
        <v>7271</v>
      </c>
      <c r="C7275" s="113">
        <v>3</v>
      </c>
      <c r="D7275" s="276">
        <f t="shared" si="226"/>
        <v>6.9887974958655796</v>
      </c>
      <c r="L7275" s="114">
        <f>IF(C7275&lt;$G$6,Lähteandmed!$E$45*1.2*1.005*($G$6-O7275),0)</f>
        <v>26.288387999999998</v>
      </c>
      <c r="M7275" s="276" t="str">
        <f>IF(($G$4-Lähteandmed!$H$45*(Kraadpäevad!$G$4-Kraadpäevad!C7275))&gt;Lähteandmed!$I$45,($G$4-Lähteandmed!$H$45*(Kraadpäevad!$G$4-Kraadpäevad!C7275)),Lähteandmed!$I$45)</f>
        <v/>
      </c>
      <c r="N7275" s="114">
        <f>IFERROR(($G$4-M7275)/($G$4-C7275),Lähteandmed!$H$45)</f>
        <v>0</v>
      </c>
      <c r="O7275" s="276">
        <f t="shared" si="227"/>
        <v>3</v>
      </c>
      <c r="P7275" s="276">
        <f>IF(O7275&lt;($G$6-1),Lähteandmed!$E$45*1.2*1.005*(($G$6-1)-O7275),0)</f>
        <v>24.535828799999997</v>
      </c>
    </row>
    <row r="7276" spans="2:16">
      <c r="B7276" s="113">
        <v>7272</v>
      </c>
      <c r="C7276" s="113">
        <v>2.6</v>
      </c>
      <c r="D7276" s="276">
        <f t="shared" si="226"/>
        <v>7.38879749586558</v>
      </c>
      <c r="L7276" s="114">
        <f>IF(C7276&lt;$G$6,Lähteandmed!$E$45*1.2*1.005*($G$6-O7276),0)</f>
        <v>26.98941168</v>
      </c>
      <c r="M7276" s="276" t="str">
        <f>IF(($G$4-Lähteandmed!$H$45*(Kraadpäevad!$G$4-Kraadpäevad!C7276))&gt;Lähteandmed!$I$45,($G$4-Lähteandmed!$H$45*(Kraadpäevad!$G$4-Kraadpäevad!C7276)),Lähteandmed!$I$45)</f>
        <v/>
      </c>
      <c r="N7276" s="114">
        <f>IFERROR(($G$4-M7276)/($G$4-C7276),Lähteandmed!$H$45)</f>
        <v>0</v>
      </c>
      <c r="O7276" s="276">
        <f t="shared" si="227"/>
        <v>2.6</v>
      </c>
      <c r="P7276" s="276">
        <f>IF(O7276&lt;($G$6-1),Lähteandmed!$E$45*1.2*1.005*(($G$6-1)-O7276),0)</f>
        <v>25.23685248</v>
      </c>
    </row>
    <row r="7277" spans="2:16">
      <c r="B7277" s="113">
        <v>7273</v>
      </c>
      <c r="C7277" s="113">
        <v>2.4</v>
      </c>
      <c r="D7277" s="276">
        <f t="shared" si="226"/>
        <v>7.5887974958655793</v>
      </c>
      <c r="L7277" s="114">
        <f>IF(C7277&lt;$G$6,Lähteandmed!$E$45*1.2*1.005*($G$6-O7277),0)</f>
        <v>27.339923519999996</v>
      </c>
      <c r="M7277" s="276" t="str">
        <f>IF(($G$4-Lähteandmed!$H$45*(Kraadpäevad!$G$4-Kraadpäevad!C7277))&gt;Lähteandmed!$I$45,($G$4-Lähteandmed!$H$45*(Kraadpäevad!$G$4-Kraadpäevad!C7277)),Lähteandmed!$I$45)</f>
        <v/>
      </c>
      <c r="N7277" s="114">
        <f>IFERROR(($G$4-M7277)/($G$4-C7277),Lähteandmed!$H$45)</f>
        <v>0</v>
      </c>
      <c r="O7277" s="276">
        <f t="shared" si="227"/>
        <v>2.4</v>
      </c>
      <c r="P7277" s="276">
        <f>IF(O7277&lt;($G$6-1),Lähteandmed!$E$45*1.2*1.005*(($G$6-1)-O7277),0)</f>
        <v>25.587364319999999</v>
      </c>
    </row>
    <row r="7278" spans="2:16">
      <c r="B7278" s="113">
        <v>7274</v>
      </c>
      <c r="C7278" s="113">
        <v>2.2999999999999998</v>
      </c>
      <c r="D7278" s="276">
        <f t="shared" si="226"/>
        <v>7.6887974958655798</v>
      </c>
      <c r="L7278" s="114">
        <f>IF(C7278&lt;$G$6,Lähteandmed!$E$45*1.2*1.005*($G$6-O7278),0)</f>
        <v>27.515179439999997</v>
      </c>
      <c r="M7278" s="276" t="str">
        <f>IF(($G$4-Lähteandmed!$H$45*(Kraadpäevad!$G$4-Kraadpäevad!C7278))&gt;Lähteandmed!$I$45,($G$4-Lähteandmed!$H$45*(Kraadpäevad!$G$4-Kraadpäevad!C7278)),Lähteandmed!$I$45)</f>
        <v/>
      </c>
      <c r="N7278" s="114">
        <f>IFERROR(($G$4-M7278)/($G$4-C7278),Lähteandmed!$H$45)</f>
        <v>0</v>
      </c>
      <c r="O7278" s="276">
        <f t="shared" si="227"/>
        <v>2.2999999999999998</v>
      </c>
      <c r="P7278" s="276">
        <f>IF(O7278&lt;($G$6-1),Lähteandmed!$E$45*1.2*1.005*(($G$6-1)-O7278),0)</f>
        <v>25.762620239999997</v>
      </c>
    </row>
    <row r="7279" spans="2:16">
      <c r="B7279" s="113">
        <v>7275</v>
      </c>
      <c r="C7279" s="113">
        <v>2.1</v>
      </c>
      <c r="D7279" s="276">
        <f t="shared" si="226"/>
        <v>7.88879749586558</v>
      </c>
      <c r="L7279" s="114">
        <f>IF(C7279&lt;$G$6,Lähteandmed!$E$45*1.2*1.005*($G$6-O7279),0)</f>
        <v>27.86569128</v>
      </c>
      <c r="M7279" s="276" t="str">
        <f>IF(($G$4-Lähteandmed!$H$45*(Kraadpäevad!$G$4-Kraadpäevad!C7279))&gt;Lähteandmed!$I$45,($G$4-Lähteandmed!$H$45*(Kraadpäevad!$G$4-Kraadpäevad!C7279)),Lähteandmed!$I$45)</f>
        <v/>
      </c>
      <c r="N7279" s="114">
        <f>IFERROR(($G$4-M7279)/($G$4-C7279),Lähteandmed!$H$45)</f>
        <v>0</v>
      </c>
      <c r="O7279" s="276">
        <f t="shared" si="227"/>
        <v>2.1</v>
      </c>
      <c r="P7279" s="276">
        <f>IF(O7279&lt;($G$6-1),Lähteandmed!$E$45*1.2*1.005*(($G$6-1)-O7279),0)</f>
        <v>26.11313208</v>
      </c>
    </row>
    <row r="7280" spans="2:16">
      <c r="B7280" s="113">
        <v>7276</v>
      </c>
      <c r="C7280" s="113">
        <v>2.1</v>
      </c>
      <c r="D7280" s="276">
        <f t="shared" si="226"/>
        <v>7.88879749586558</v>
      </c>
      <c r="L7280" s="114">
        <f>IF(C7280&lt;$G$6,Lähteandmed!$E$45*1.2*1.005*($G$6-O7280),0)</f>
        <v>27.86569128</v>
      </c>
      <c r="M7280" s="276" t="str">
        <f>IF(($G$4-Lähteandmed!$H$45*(Kraadpäevad!$G$4-Kraadpäevad!C7280))&gt;Lähteandmed!$I$45,($G$4-Lähteandmed!$H$45*(Kraadpäevad!$G$4-Kraadpäevad!C7280)),Lähteandmed!$I$45)</f>
        <v/>
      </c>
      <c r="N7280" s="114">
        <f>IFERROR(($G$4-M7280)/($G$4-C7280),Lähteandmed!$H$45)</f>
        <v>0</v>
      </c>
      <c r="O7280" s="276">
        <f t="shared" si="227"/>
        <v>2.1</v>
      </c>
      <c r="P7280" s="276">
        <f>IF(O7280&lt;($G$6-1),Lähteandmed!$E$45*1.2*1.005*(($G$6-1)-O7280),0)</f>
        <v>26.11313208</v>
      </c>
    </row>
    <row r="7281" spans="2:16">
      <c r="B7281" s="113">
        <v>7277</v>
      </c>
      <c r="C7281" s="113">
        <v>2.2000000000000002</v>
      </c>
      <c r="D7281" s="276">
        <f t="shared" si="226"/>
        <v>7.7887974958655795</v>
      </c>
      <c r="L7281" s="114">
        <f>IF(C7281&lt;$G$6,Lähteandmed!$E$45*1.2*1.005*($G$6-O7281),0)</f>
        <v>27.690435359999999</v>
      </c>
      <c r="M7281" s="276" t="str">
        <f>IF(($G$4-Lähteandmed!$H$45*(Kraadpäevad!$G$4-Kraadpäevad!C7281))&gt;Lähteandmed!$I$45,($G$4-Lähteandmed!$H$45*(Kraadpäevad!$G$4-Kraadpäevad!C7281)),Lähteandmed!$I$45)</f>
        <v/>
      </c>
      <c r="N7281" s="114">
        <f>IFERROR(($G$4-M7281)/($G$4-C7281),Lähteandmed!$H$45)</f>
        <v>0</v>
      </c>
      <c r="O7281" s="276">
        <f t="shared" si="227"/>
        <v>2.2000000000000002</v>
      </c>
      <c r="P7281" s="276">
        <f>IF(O7281&lt;($G$6-1),Lähteandmed!$E$45*1.2*1.005*(($G$6-1)-O7281),0)</f>
        <v>25.937876159999998</v>
      </c>
    </row>
    <row r="7282" spans="2:16">
      <c r="B7282" s="113">
        <v>7278</v>
      </c>
      <c r="C7282" s="113">
        <v>2.2000000000000002</v>
      </c>
      <c r="D7282" s="276">
        <f t="shared" si="226"/>
        <v>7.7887974958655795</v>
      </c>
      <c r="L7282" s="114">
        <f>IF(C7282&lt;$G$6,Lähteandmed!$E$45*1.2*1.005*($G$6-O7282),0)</f>
        <v>27.690435359999999</v>
      </c>
      <c r="M7282" s="276" t="str">
        <f>IF(($G$4-Lähteandmed!$H$45*(Kraadpäevad!$G$4-Kraadpäevad!C7282))&gt;Lähteandmed!$I$45,($G$4-Lähteandmed!$H$45*(Kraadpäevad!$G$4-Kraadpäevad!C7282)),Lähteandmed!$I$45)</f>
        <v/>
      </c>
      <c r="N7282" s="114">
        <f>IFERROR(($G$4-M7282)/($G$4-C7282),Lähteandmed!$H$45)</f>
        <v>0</v>
      </c>
      <c r="O7282" s="276">
        <f t="shared" si="227"/>
        <v>2.2000000000000002</v>
      </c>
      <c r="P7282" s="276">
        <f>IF(O7282&lt;($G$6-1),Lähteandmed!$E$45*1.2*1.005*(($G$6-1)-O7282),0)</f>
        <v>25.937876159999998</v>
      </c>
    </row>
    <row r="7283" spans="2:16">
      <c r="B7283" s="113">
        <v>7279</v>
      </c>
      <c r="C7283" s="113">
        <v>2.1</v>
      </c>
      <c r="D7283" s="276">
        <f t="shared" si="226"/>
        <v>7.88879749586558</v>
      </c>
      <c r="L7283" s="114">
        <f>IF(C7283&lt;$G$6,Lähteandmed!$E$45*1.2*1.005*($G$6-O7283),0)</f>
        <v>27.86569128</v>
      </c>
      <c r="M7283" s="276" t="str">
        <f>IF(($G$4-Lähteandmed!$H$45*(Kraadpäevad!$G$4-Kraadpäevad!C7283))&gt;Lähteandmed!$I$45,($G$4-Lähteandmed!$H$45*(Kraadpäevad!$G$4-Kraadpäevad!C7283)),Lähteandmed!$I$45)</f>
        <v/>
      </c>
      <c r="N7283" s="114">
        <f>IFERROR(($G$4-M7283)/($G$4-C7283),Lähteandmed!$H$45)</f>
        <v>0</v>
      </c>
      <c r="O7283" s="276">
        <f t="shared" si="227"/>
        <v>2.1</v>
      </c>
      <c r="P7283" s="276">
        <f>IF(O7283&lt;($G$6-1),Lähteandmed!$E$45*1.2*1.005*(($G$6-1)-O7283),0)</f>
        <v>26.11313208</v>
      </c>
    </row>
    <row r="7284" spans="2:16">
      <c r="B7284" s="113">
        <v>7280</v>
      </c>
      <c r="C7284" s="113">
        <v>2.1</v>
      </c>
      <c r="D7284" s="276">
        <f t="shared" si="226"/>
        <v>7.88879749586558</v>
      </c>
      <c r="L7284" s="114">
        <f>IF(C7284&lt;$G$6,Lähteandmed!$E$45*1.2*1.005*($G$6-O7284),0)</f>
        <v>27.86569128</v>
      </c>
      <c r="M7284" s="276" t="str">
        <f>IF(($G$4-Lähteandmed!$H$45*(Kraadpäevad!$G$4-Kraadpäevad!C7284))&gt;Lähteandmed!$I$45,($G$4-Lähteandmed!$H$45*(Kraadpäevad!$G$4-Kraadpäevad!C7284)),Lähteandmed!$I$45)</f>
        <v/>
      </c>
      <c r="N7284" s="114">
        <f>IFERROR(($G$4-M7284)/($G$4-C7284),Lähteandmed!$H$45)</f>
        <v>0</v>
      </c>
      <c r="O7284" s="276">
        <f t="shared" si="227"/>
        <v>2.1</v>
      </c>
      <c r="P7284" s="276">
        <f>IF(O7284&lt;($G$6-1),Lähteandmed!$E$45*1.2*1.005*(($G$6-1)-O7284),0)</f>
        <v>26.11313208</v>
      </c>
    </row>
    <row r="7285" spans="2:16">
      <c r="B7285" s="113">
        <v>7281</v>
      </c>
      <c r="C7285" s="113">
        <v>2</v>
      </c>
      <c r="D7285" s="276">
        <f t="shared" si="226"/>
        <v>7.9887974958655796</v>
      </c>
      <c r="L7285" s="114">
        <f>IF(C7285&lt;$G$6,Lähteandmed!$E$45*1.2*1.005*($G$6-O7285),0)</f>
        <v>28.040947199999998</v>
      </c>
      <c r="M7285" s="276" t="str">
        <f>IF(($G$4-Lähteandmed!$H$45*(Kraadpäevad!$G$4-Kraadpäevad!C7285))&gt;Lähteandmed!$I$45,($G$4-Lähteandmed!$H$45*(Kraadpäevad!$G$4-Kraadpäevad!C7285)),Lähteandmed!$I$45)</f>
        <v/>
      </c>
      <c r="N7285" s="114">
        <f>IFERROR(($G$4-M7285)/($G$4-C7285),Lähteandmed!$H$45)</f>
        <v>0</v>
      </c>
      <c r="O7285" s="276">
        <f t="shared" si="227"/>
        <v>2</v>
      </c>
      <c r="P7285" s="276">
        <f>IF(O7285&lt;($G$6-1),Lähteandmed!$E$45*1.2*1.005*(($G$6-1)-O7285),0)</f>
        <v>26.288387999999998</v>
      </c>
    </row>
    <row r="7286" spans="2:16">
      <c r="B7286" s="113">
        <v>7282</v>
      </c>
      <c r="C7286" s="113">
        <v>2</v>
      </c>
      <c r="D7286" s="276">
        <f t="shared" si="226"/>
        <v>7.9887974958655796</v>
      </c>
      <c r="L7286" s="114">
        <f>IF(C7286&lt;$G$6,Lähteandmed!$E$45*1.2*1.005*($G$6-O7286),0)</f>
        <v>28.040947199999998</v>
      </c>
      <c r="M7286" s="276" t="str">
        <f>IF(($G$4-Lähteandmed!$H$45*(Kraadpäevad!$G$4-Kraadpäevad!C7286))&gt;Lähteandmed!$I$45,($G$4-Lähteandmed!$H$45*(Kraadpäevad!$G$4-Kraadpäevad!C7286)),Lähteandmed!$I$45)</f>
        <v/>
      </c>
      <c r="N7286" s="114">
        <f>IFERROR(($G$4-M7286)/($G$4-C7286),Lähteandmed!$H$45)</f>
        <v>0</v>
      </c>
      <c r="O7286" s="276">
        <f t="shared" si="227"/>
        <v>2</v>
      </c>
      <c r="P7286" s="276">
        <f>IF(O7286&lt;($G$6-1),Lähteandmed!$E$45*1.2*1.005*(($G$6-1)-O7286),0)</f>
        <v>26.288387999999998</v>
      </c>
    </row>
    <row r="7287" spans="2:16">
      <c r="B7287" s="113">
        <v>7283</v>
      </c>
      <c r="C7287" s="113">
        <v>2</v>
      </c>
      <c r="D7287" s="276">
        <f t="shared" si="226"/>
        <v>7.9887974958655796</v>
      </c>
      <c r="L7287" s="114">
        <f>IF(C7287&lt;$G$6,Lähteandmed!$E$45*1.2*1.005*($G$6-O7287),0)</f>
        <v>28.040947199999998</v>
      </c>
      <c r="M7287" s="276" t="str">
        <f>IF(($G$4-Lähteandmed!$H$45*(Kraadpäevad!$G$4-Kraadpäevad!C7287))&gt;Lähteandmed!$I$45,($G$4-Lähteandmed!$H$45*(Kraadpäevad!$G$4-Kraadpäevad!C7287)),Lähteandmed!$I$45)</f>
        <v/>
      </c>
      <c r="N7287" s="114">
        <f>IFERROR(($G$4-M7287)/($G$4-C7287),Lähteandmed!$H$45)</f>
        <v>0</v>
      </c>
      <c r="O7287" s="276">
        <f t="shared" si="227"/>
        <v>2</v>
      </c>
      <c r="P7287" s="276">
        <f>IF(O7287&lt;($G$6-1),Lähteandmed!$E$45*1.2*1.005*(($G$6-1)-O7287),0)</f>
        <v>26.288387999999998</v>
      </c>
    </row>
    <row r="7288" spans="2:16">
      <c r="B7288" s="113">
        <v>7284</v>
      </c>
      <c r="C7288" s="113">
        <v>2</v>
      </c>
      <c r="D7288" s="276">
        <f t="shared" si="226"/>
        <v>7.9887974958655796</v>
      </c>
      <c r="L7288" s="114">
        <f>IF(C7288&lt;$G$6,Lähteandmed!$E$45*1.2*1.005*($G$6-O7288),0)</f>
        <v>28.040947199999998</v>
      </c>
      <c r="M7288" s="276" t="str">
        <f>IF(($G$4-Lähteandmed!$H$45*(Kraadpäevad!$G$4-Kraadpäevad!C7288))&gt;Lähteandmed!$I$45,($G$4-Lähteandmed!$H$45*(Kraadpäevad!$G$4-Kraadpäevad!C7288)),Lähteandmed!$I$45)</f>
        <v/>
      </c>
      <c r="N7288" s="114">
        <f>IFERROR(($G$4-M7288)/($G$4-C7288),Lähteandmed!$H$45)</f>
        <v>0</v>
      </c>
      <c r="O7288" s="276">
        <f t="shared" si="227"/>
        <v>2</v>
      </c>
      <c r="P7288" s="276">
        <f>IF(O7288&lt;($G$6-1),Lähteandmed!$E$45*1.2*1.005*(($G$6-1)-O7288),0)</f>
        <v>26.288387999999998</v>
      </c>
    </row>
    <row r="7289" spans="2:16">
      <c r="B7289" s="113">
        <v>7285</v>
      </c>
      <c r="C7289" s="113">
        <v>1.8</v>
      </c>
      <c r="D7289" s="276">
        <f t="shared" si="226"/>
        <v>8.1887974958655789</v>
      </c>
      <c r="L7289" s="114">
        <f>IF(C7289&lt;$G$6,Lähteandmed!$E$45*1.2*1.005*($G$6-O7289),0)</f>
        <v>28.391459039999997</v>
      </c>
      <c r="M7289" s="276" t="str">
        <f>IF(($G$4-Lähteandmed!$H$45*(Kraadpäevad!$G$4-Kraadpäevad!C7289))&gt;Lähteandmed!$I$45,($G$4-Lähteandmed!$H$45*(Kraadpäevad!$G$4-Kraadpäevad!C7289)),Lähteandmed!$I$45)</f>
        <v/>
      </c>
      <c r="N7289" s="114">
        <f>IFERROR(($G$4-M7289)/($G$4-C7289),Lähteandmed!$H$45)</f>
        <v>0</v>
      </c>
      <c r="O7289" s="276">
        <f t="shared" si="227"/>
        <v>1.8</v>
      </c>
      <c r="P7289" s="276">
        <f>IF(O7289&lt;($G$6-1),Lähteandmed!$E$45*1.2*1.005*(($G$6-1)-O7289),0)</f>
        <v>26.638899839999997</v>
      </c>
    </row>
    <row r="7290" spans="2:16">
      <c r="B7290" s="113">
        <v>7286</v>
      </c>
      <c r="C7290" s="113">
        <v>1.7</v>
      </c>
      <c r="D7290" s="276">
        <f t="shared" si="226"/>
        <v>8.2887974958655803</v>
      </c>
      <c r="L7290" s="114">
        <f>IF(C7290&lt;$G$6,Lähteandmed!$E$45*1.2*1.005*($G$6-O7290),0)</f>
        <v>28.566714959999999</v>
      </c>
      <c r="M7290" s="276" t="str">
        <f>IF(($G$4-Lähteandmed!$H$45*(Kraadpäevad!$G$4-Kraadpäevad!C7290))&gt;Lähteandmed!$I$45,($G$4-Lähteandmed!$H$45*(Kraadpäevad!$G$4-Kraadpäevad!C7290)),Lähteandmed!$I$45)</f>
        <v/>
      </c>
      <c r="N7290" s="114">
        <f>IFERROR(($G$4-M7290)/($G$4-C7290),Lähteandmed!$H$45)</f>
        <v>0</v>
      </c>
      <c r="O7290" s="276">
        <f t="shared" si="227"/>
        <v>1.7</v>
      </c>
      <c r="P7290" s="276">
        <f>IF(O7290&lt;($G$6-1),Lähteandmed!$E$45*1.2*1.005*(($G$6-1)-O7290),0)</f>
        <v>26.814155759999998</v>
      </c>
    </row>
    <row r="7291" spans="2:16">
      <c r="B7291" s="113">
        <v>7287</v>
      </c>
      <c r="C7291" s="113">
        <v>1.5</v>
      </c>
      <c r="D7291" s="276">
        <f t="shared" si="226"/>
        <v>8.4887974958655796</v>
      </c>
      <c r="L7291" s="114">
        <f>IF(C7291&lt;$G$6,Lähteandmed!$E$45*1.2*1.005*($G$6-O7291),0)</f>
        <v>28.917226799999998</v>
      </c>
      <c r="M7291" s="276" t="str">
        <f>IF(($G$4-Lähteandmed!$H$45*(Kraadpäevad!$G$4-Kraadpäevad!C7291))&gt;Lähteandmed!$I$45,($G$4-Lähteandmed!$H$45*(Kraadpäevad!$G$4-Kraadpäevad!C7291)),Lähteandmed!$I$45)</f>
        <v/>
      </c>
      <c r="N7291" s="114">
        <f>IFERROR(($G$4-M7291)/($G$4-C7291),Lähteandmed!$H$45)</f>
        <v>0</v>
      </c>
      <c r="O7291" s="276">
        <f t="shared" si="227"/>
        <v>1.5</v>
      </c>
      <c r="P7291" s="276">
        <f>IF(O7291&lt;($G$6-1),Lähteandmed!$E$45*1.2*1.005*(($G$6-1)-O7291),0)</f>
        <v>27.164667599999998</v>
      </c>
    </row>
    <row r="7292" spans="2:16">
      <c r="B7292" s="113">
        <v>7288</v>
      </c>
      <c r="C7292" s="113">
        <v>1.1000000000000001</v>
      </c>
      <c r="D7292" s="276">
        <f t="shared" si="226"/>
        <v>8.88879749586558</v>
      </c>
      <c r="L7292" s="114">
        <f>IF(C7292&lt;$G$6,Lähteandmed!$E$45*1.2*1.005*($G$6-O7292),0)</f>
        <v>29.618250479999997</v>
      </c>
      <c r="M7292" s="276" t="str">
        <f>IF(($G$4-Lähteandmed!$H$45*(Kraadpäevad!$G$4-Kraadpäevad!C7292))&gt;Lähteandmed!$I$45,($G$4-Lähteandmed!$H$45*(Kraadpäevad!$G$4-Kraadpäevad!C7292)),Lähteandmed!$I$45)</f>
        <v/>
      </c>
      <c r="N7292" s="114">
        <f>IFERROR(($G$4-M7292)/($G$4-C7292),Lähteandmed!$H$45)</f>
        <v>0</v>
      </c>
      <c r="O7292" s="276">
        <f t="shared" si="227"/>
        <v>1.1000000000000001</v>
      </c>
      <c r="P7292" s="276">
        <f>IF(O7292&lt;($G$6-1),Lähteandmed!$E$45*1.2*1.005*(($G$6-1)-O7292),0)</f>
        <v>27.86569128</v>
      </c>
    </row>
    <row r="7293" spans="2:16">
      <c r="B7293" s="113">
        <v>7289</v>
      </c>
      <c r="C7293" s="113">
        <v>0.8</v>
      </c>
      <c r="D7293" s="276">
        <f t="shared" si="226"/>
        <v>9.1887974958655789</v>
      </c>
      <c r="L7293" s="114">
        <f>IF(C7293&lt;$G$6,Lähteandmed!$E$45*1.2*1.005*($G$6-O7293),0)</f>
        <v>30.144018239999998</v>
      </c>
      <c r="M7293" s="276" t="str">
        <f>IF(($G$4-Lähteandmed!$H$45*(Kraadpäevad!$G$4-Kraadpäevad!C7293))&gt;Lähteandmed!$I$45,($G$4-Lähteandmed!$H$45*(Kraadpäevad!$G$4-Kraadpäevad!C7293)),Lähteandmed!$I$45)</f>
        <v/>
      </c>
      <c r="N7293" s="114">
        <f>IFERROR(($G$4-M7293)/($G$4-C7293),Lähteandmed!$H$45)</f>
        <v>0</v>
      </c>
      <c r="O7293" s="276">
        <f t="shared" si="227"/>
        <v>0.8</v>
      </c>
      <c r="P7293" s="276">
        <f>IF(O7293&lt;($G$6-1),Lähteandmed!$E$45*1.2*1.005*(($G$6-1)-O7293),0)</f>
        <v>28.391459039999997</v>
      </c>
    </row>
    <row r="7294" spans="2:16">
      <c r="B7294" s="113">
        <v>7290</v>
      </c>
      <c r="C7294" s="113">
        <v>1</v>
      </c>
      <c r="D7294" s="276">
        <f t="shared" si="226"/>
        <v>8.9887974958655796</v>
      </c>
      <c r="L7294" s="114">
        <f>IF(C7294&lt;$G$6,Lähteandmed!$E$45*1.2*1.005*($G$6-O7294),0)</f>
        <v>29.793506399999998</v>
      </c>
      <c r="M7294" s="276" t="str">
        <f>IF(($G$4-Lähteandmed!$H$45*(Kraadpäevad!$G$4-Kraadpäevad!C7294))&gt;Lähteandmed!$I$45,($G$4-Lähteandmed!$H$45*(Kraadpäevad!$G$4-Kraadpäevad!C7294)),Lähteandmed!$I$45)</f>
        <v/>
      </c>
      <c r="N7294" s="114">
        <f>IFERROR(($G$4-M7294)/($G$4-C7294),Lähteandmed!$H$45)</f>
        <v>0</v>
      </c>
      <c r="O7294" s="276">
        <f t="shared" si="227"/>
        <v>1</v>
      </c>
      <c r="P7294" s="276">
        <f>IF(O7294&lt;($G$6-1),Lähteandmed!$E$45*1.2*1.005*(($G$6-1)-O7294),0)</f>
        <v>28.040947199999998</v>
      </c>
    </row>
    <row r="7295" spans="2:16">
      <c r="B7295" s="113">
        <v>7291</v>
      </c>
      <c r="C7295" s="113">
        <v>1.3</v>
      </c>
      <c r="D7295" s="276">
        <f t="shared" si="226"/>
        <v>8.6887974958655789</v>
      </c>
      <c r="L7295" s="114">
        <f>IF(C7295&lt;$G$6,Lähteandmed!$E$45*1.2*1.005*($G$6-O7295),0)</f>
        <v>29.267738639999997</v>
      </c>
      <c r="M7295" s="276" t="str">
        <f>IF(($G$4-Lähteandmed!$H$45*(Kraadpäevad!$G$4-Kraadpäevad!C7295))&gt;Lähteandmed!$I$45,($G$4-Lähteandmed!$H$45*(Kraadpäevad!$G$4-Kraadpäevad!C7295)),Lähteandmed!$I$45)</f>
        <v/>
      </c>
      <c r="N7295" s="114">
        <f>IFERROR(($G$4-M7295)/($G$4-C7295),Lähteandmed!$H$45)</f>
        <v>0</v>
      </c>
      <c r="O7295" s="276">
        <f t="shared" si="227"/>
        <v>1.3</v>
      </c>
      <c r="P7295" s="276">
        <f>IF(O7295&lt;($G$6-1),Lähteandmed!$E$45*1.2*1.005*(($G$6-1)-O7295),0)</f>
        <v>27.515179439999997</v>
      </c>
    </row>
    <row r="7296" spans="2:16">
      <c r="B7296" s="113">
        <v>7292</v>
      </c>
      <c r="C7296" s="113">
        <v>1.7</v>
      </c>
      <c r="D7296" s="276">
        <f t="shared" si="226"/>
        <v>8.2887974958655803</v>
      </c>
      <c r="L7296" s="114">
        <f>IF(C7296&lt;$G$6,Lähteandmed!$E$45*1.2*1.005*($G$6-O7296),0)</f>
        <v>28.566714959999999</v>
      </c>
      <c r="M7296" s="276" t="str">
        <f>IF(($G$4-Lähteandmed!$H$45*(Kraadpäevad!$G$4-Kraadpäevad!C7296))&gt;Lähteandmed!$I$45,($G$4-Lähteandmed!$H$45*(Kraadpäevad!$G$4-Kraadpäevad!C7296)),Lähteandmed!$I$45)</f>
        <v/>
      </c>
      <c r="N7296" s="114">
        <f>IFERROR(($G$4-M7296)/($G$4-C7296),Lähteandmed!$H$45)</f>
        <v>0</v>
      </c>
      <c r="O7296" s="276">
        <f t="shared" si="227"/>
        <v>1.7</v>
      </c>
      <c r="P7296" s="276">
        <f>IF(O7296&lt;($G$6-1),Lähteandmed!$E$45*1.2*1.005*(($G$6-1)-O7296),0)</f>
        <v>26.814155759999998</v>
      </c>
    </row>
    <row r="7297" spans="2:16">
      <c r="B7297" s="113">
        <v>7293</v>
      </c>
      <c r="C7297" s="113">
        <v>2.1</v>
      </c>
      <c r="D7297" s="276">
        <f t="shared" si="226"/>
        <v>7.88879749586558</v>
      </c>
      <c r="L7297" s="114">
        <f>IF(C7297&lt;$G$6,Lähteandmed!$E$45*1.2*1.005*($G$6-O7297),0)</f>
        <v>27.86569128</v>
      </c>
      <c r="M7297" s="276" t="str">
        <f>IF(($G$4-Lähteandmed!$H$45*(Kraadpäevad!$G$4-Kraadpäevad!C7297))&gt;Lähteandmed!$I$45,($G$4-Lähteandmed!$H$45*(Kraadpäevad!$G$4-Kraadpäevad!C7297)),Lähteandmed!$I$45)</f>
        <v/>
      </c>
      <c r="N7297" s="114">
        <f>IFERROR(($G$4-M7297)/($G$4-C7297),Lähteandmed!$H$45)</f>
        <v>0</v>
      </c>
      <c r="O7297" s="276">
        <f t="shared" si="227"/>
        <v>2.1</v>
      </c>
      <c r="P7297" s="276">
        <f>IF(O7297&lt;($G$6-1),Lähteandmed!$E$45*1.2*1.005*(($G$6-1)-O7297),0)</f>
        <v>26.11313208</v>
      </c>
    </row>
    <row r="7298" spans="2:16">
      <c r="B7298" s="113">
        <v>7294</v>
      </c>
      <c r="C7298" s="113">
        <v>2.6</v>
      </c>
      <c r="D7298" s="276">
        <f t="shared" si="226"/>
        <v>7.38879749586558</v>
      </c>
      <c r="L7298" s="114">
        <f>IF(C7298&lt;$G$6,Lähteandmed!$E$45*1.2*1.005*($G$6-O7298),0)</f>
        <v>26.98941168</v>
      </c>
      <c r="M7298" s="276" t="str">
        <f>IF(($G$4-Lähteandmed!$H$45*(Kraadpäevad!$G$4-Kraadpäevad!C7298))&gt;Lähteandmed!$I$45,($G$4-Lähteandmed!$H$45*(Kraadpäevad!$G$4-Kraadpäevad!C7298)),Lähteandmed!$I$45)</f>
        <v/>
      </c>
      <c r="N7298" s="114">
        <f>IFERROR(($G$4-M7298)/($G$4-C7298),Lähteandmed!$H$45)</f>
        <v>0</v>
      </c>
      <c r="O7298" s="276">
        <f t="shared" si="227"/>
        <v>2.6</v>
      </c>
      <c r="P7298" s="276">
        <f>IF(O7298&lt;($G$6-1),Lähteandmed!$E$45*1.2*1.005*(($G$6-1)-O7298),0)</f>
        <v>25.23685248</v>
      </c>
    </row>
    <row r="7299" spans="2:16">
      <c r="B7299" s="113">
        <v>7295</v>
      </c>
      <c r="C7299" s="113">
        <v>3.1</v>
      </c>
      <c r="D7299" s="276">
        <f t="shared" si="226"/>
        <v>6.88879749586558</v>
      </c>
      <c r="L7299" s="114">
        <f>IF(C7299&lt;$G$6,Lähteandmed!$E$45*1.2*1.005*($G$6-O7299),0)</f>
        <v>26.11313208</v>
      </c>
      <c r="M7299" s="276" t="str">
        <f>IF(($G$4-Lähteandmed!$H$45*(Kraadpäevad!$G$4-Kraadpäevad!C7299))&gt;Lähteandmed!$I$45,($G$4-Lähteandmed!$H$45*(Kraadpäevad!$G$4-Kraadpäevad!C7299)),Lähteandmed!$I$45)</f>
        <v/>
      </c>
      <c r="N7299" s="114">
        <f>IFERROR(($G$4-M7299)/($G$4-C7299),Lähteandmed!$H$45)</f>
        <v>0</v>
      </c>
      <c r="O7299" s="276">
        <f t="shared" si="227"/>
        <v>3.1</v>
      </c>
      <c r="P7299" s="276">
        <f>IF(O7299&lt;($G$6-1),Lähteandmed!$E$45*1.2*1.005*(($G$6-1)-O7299),0)</f>
        <v>24.360572879999999</v>
      </c>
    </row>
    <row r="7300" spans="2:16">
      <c r="B7300" s="113">
        <v>7296</v>
      </c>
      <c r="C7300" s="113">
        <v>3.6</v>
      </c>
      <c r="D7300" s="276">
        <f t="shared" ref="D7300:D7363" si="228">IFERROR(IF($G$5-C7300&gt;0,$G$5-C7300,"0"),0)</f>
        <v>6.38879749586558</v>
      </c>
      <c r="L7300" s="114">
        <f>IF(C7300&lt;$G$6,Lähteandmed!$E$45*1.2*1.005*($G$6-O7300),0)</f>
        <v>25.23685248</v>
      </c>
      <c r="M7300" s="276" t="str">
        <f>IF(($G$4-Lähteandmed!$H$45*(Kraadpäevad!$G$4-Kraadpäevad!C7300))&gt;Lähteandmed!$I$45,($G$4-Lähteandmed!$H$45*(Kraadpäevad!$G$4-Kraadpäevad!C7300)),Lähteandmed!$I$45)</f>
        <v/>
      </c>
      <c r="N7300" s="114">
        <f>IFERROR(($G$4-M7300)/($G$4-C7300),Lähteandmed!$H$45)</f>
        <v>0</v>
      </c>
      <c r="O7300" s="276">
        <f t="shared" ref="O7300:O7363" si="229">N7300*($G$4-C7300)+C7300</f>
        <v>3.6</v>
      </c>
      <c r="P7300" s="276">
        <f>IF(O7300&lt;($G$6-1),Lähteandmed!$E$45*1.2*1.005*(($G$6-1)-O7300),0)</f>
        <v>23.484293279999999</v>
      </c>
    </row>
    <row r="7301" spans="2:16">
      <c r="B7301" s="113">
        <v>7297</v>
      </c>
      <c r="C7301" s="113">
        <v>4.2</v>
      </c>
      <c r="D7301" s="276">
        <f t="shared" si="228"/>
        <v>5.7887974958655795</v>
      </c>
      <c r="L7301" s="114">
        <f>IF(C7301&lt;$G$6,Lähteandmed!$E$45*1.2*1.005*($G$6-O7301),0)</f>
        <v>24.185316959999998</v>
      </c>
      <c r="M7301" s="276" t="str">
        <f>IF(($G$4-Lähteandmed!$H$45*(Kraadpäevad!$G$4-Kraadpäevad!C7301))&gt;Lähteandmed!$I$45,($G$4-Lähteandmed!$H$45*(Kraadpäevad!$G$4-Kraadpäevad!C7301)),Lähteandmed!$I$45)</f>
        <v/>
      </c>
      <c r="N7301" s="114">
        <f>IFERROR(($G$4-M7301)/($G$4-C7301),Lähteandmed!$H$45)</f>
        <v>0</v>
      </c>
      <c r="O7301" s="276">
        <f t="shared" si="229"/>
        <v>4.2</v>
      </c>
      <c r="P7301" s="276">
        <f>IF(O7301&lt;($G$6-1),Lähteandmed!$E$45*1.2*1.005*(($G$6-1)-O7301),0)</f>
        <v>22.432757760000001</v>
      </c>
    </row>
    <row r="7302" spans="2:16">
      <c r="B7302" s="113">
        <v>7298</v>
      </c>
      <c r="C7302" s="113">
        <v>4.7</v>
      </c>
      <c r="D7302" s="276">
        <f t="shared" si="228"/>
        <v>5.2887974958655795</v>
      </c>
      <c r="L7302" s="114">
        <f>IF(C7302&lt;$G$6,Lähteandmed!$E$45*1.2*1.005*($G$6-O7302),0)</f>
        <v>23.309037359999998</v>
      </c>
      <c r="M7302" s="276" t="str">
        <f>IF(($G$4-Lähteandmed!$H$45*(Kraadpäevad!$G$4-Kraadpäevad!C7302))&gt;Lähteandmed!$I$45,($G$4-Lähteandmed!$H$45*(Kraadpäevad!$G$4-Kraadpäevad!C7302)),Lähteandmed!$I$45)</f>
        <v/>
      </c>
      <c r="N7302" s="114">
        <f>IFERROR(($G$4-M7302)/($G$4-C7302),Lähteandmed!$H$45)</f>
        <v>0</v>
      </c>
      <c r="O7302" s="276">
        <f t="shared" si="229"/>
        <v>4.7</v>
      </c>
      <c r="P7302" s="276">
        <f>IF(O7302&lt;($G$6-1),Lähteandmed!$E$45*1.2*1.005*(($G$6-1)-O7302),0)</f>
        <v>21.556478160000001</v>
      </c>
    </row>
    <row r="7303" spans="2:16">
      <c r="B7303" s="113">
        <v>7299</v>
      </c>
      <c r="C7303" s="113">
        <v>5.3</v>
      </c>
      <c r="D7303" s="276">
        <f t="shared" si="228"/>
        <v>4.6887974958655798</v>
      </c>
      <c r="L7303" s="114">
        <f>IF(C7303&lt;$G$6,Lähteandmed!$E$45*1.2*1.005*($G$6-O7303),0)</f>
        <v>22.257501839999996</v>
      </c>
      <c r="M7303" s="276" t="str">
        <f>IF(($G$4-Lähteandmed!$H$45*(Kraadpäevad!$G$4-Kraadpäevad!C7303))&gt;Lähteandmed!$I$45,($G$4-Lähteandmed!$H$45*(Kraadpäevad!$G$4-Kraadpäevad!C7303)),Lähteandmed!$I$45)</f>
        <v/>
      </c>
      <c r="N7303" s="114">
        <f>IFERROR(($G$4-M7303)/($G$4-C7303),Lähteandmed!$H$45)</f>
        <v>0</v>
      </c>
      <c r="O7303" s="276">
        <f t="shared" si="229"/>
        <v>5.3</v>
      </c>
      <c r="P7303" s="276">
        <f>IF(O7303&lt;($G$6-1),Lähteandmed!$E$45*1.2*1.005*(($G$6-1)-O7303),0)</f>
        <v>20.504942639999996</v>
      </c>
    </row>
    <row r="7304" spans="2:16">
      <c r="B7304" s="113">
        <v>7300</v>
      </c>
      <c r="C7304" s="113">
        <v>5.8</v>
      </c>
      <c r="D7304" s="276">
        <f t="shared" si="228"/>
        <v>4.1887974958655798</v>
      </c>
      <c r="L7304" s="114">
        <f>IF(C7304&lt;$G$6,Lähteandmed!$E$45*1.2*1.005*($G$6-O7304),0)</f>
        <v>21.381222239999996</v>
      </c>
      <c r="M7304" s="276" t="str">
        <f>IF(($G$4-Lähteandmed!$H$45*(Kraadpäevad!$G$4-Kraadpäevad!C7304))&gt;Lähteandmed!$I$45,($G$4-Lähteandmed!$H$45*(Kraadpäevad!$G$4-Kraadpäevad!C7304)),Lähteandmed!$I$45)</f>
        <v/>
      </c>
      <c r="N7304" s="114">
        <f>IFERROR(($G$4-M7304)/($G$4-C7304),Lähteandmed!$H$45)</f>
        <v>0</v>
      </c>
      <c r="O7304" s="276">
        <f t="shared" si="229"/>
        <v>5.8</v>
      </c>
      <c r="P7304" s="276">
        <f>IF(O7304&lt;($G$6-1),Lähteandmed!$E$45*1.2*1.005*(($G$6-1)-O7304),0)</f>
        <v>19.628663039999996</v>
      </c>
    </row>
    <row r="7305" spans="2:16">
      <c r="B7305" s="113">
        <v>7301</v>
      </c>
      <c r="C7305" s="113">
        <v>6.3</v>
      </c>
      <c r="D7305" s="276">
        <f t="shared" si="228"/>
        <v>3.6887974958655798</v>
      </c>
      <c r="L7305" s="114">
        <f>IF(C7305&lt;$G$6,Lähteandmed!$E$45*1.2*1.005*($G$6-O7305),0)</f>
        <v>20.504942639999996</v>
      </c>
      <c r="M7305" s="276" t="str">
        <f>IF(($G$4-Lähteandmed!$H$45*(Kraadpäevad!$G$4-Kraadpäevad!C7305))&gt;Lähteandmed!$I$45,($G$4-Lähteandmed!$H$45*(Kraadpäevad!$G$4-Kraadpäevad!C7305)),Lähteandmed!$I$45)</f>
        <v/>
      </c>
      <c r="N7305" s="114">
        <f>IFERROR(($G$4-M7305)/($G$4-C7305),Lähteandmed!$H$45)</f>
        <v>0</v>
      </c>
      <c r="O7305" s="276">
        <f t="shared" si="229"/>
        <v>6.3</v>
      </c>
      <c r="P7305" s="276">
        <f>IF(O7305&lt;($G$6-1),Lähteandmed!$E$45*1.2*1.005*(($G$6-1)-O7305),0)</f>
        <v>18.752383439999999</v>
      </c>
    </row>
    <row r="7306" spans="2:16">
      <c r="B7306" s="113">
        <v>7302</v>
      </c>
      <c r="C7306" s="113">
        <v>6.8</v>
      </c>
      <c r="D7306" s="276">
        <f t="shared" si="228"/>
        <v>3.1887974958655798</v>
      </c>
      <c r="L7306" s="114">
        <f>IF(C7306&lt;$G$6,Lähteandmed!$E$45*1.2*1.005*($G$6-O7306),0)</f>
        <v>19.628663039999996</v>
      </c>
      <c r="M7306" s="276" t="str">
        <f>IF(($G$4-Lähteandmed!$H$45*(Kraadpäevad!$G$4-Kraadpäevad!C7306))&gt;Lähteandmed!$I$45,($G$4-Lähteandmed!$H$45*(Kraadpäevad!$G$4-Kraadpäevad!C7306)),Lähteandmed!$I$45)</f>
        <v/>
      </c>
      <c r="N7306" s="114">
        <f>IFERROR(($G$4-M7306)/($G$4-C7306),Lähteandmed!$H$45)</f>
        <v>0</v>
      </c>
      <c r="O7306" s="276">
        <f t="shared" si="229"/>
        <v>6.8</v>
      </c>
      <c r="P7306" s="276">
        <f>IF(O7306&lt;($G$6-1),Lähteandmed!$E$45*1.2*1.005*(($G$6-1)-O7306),0)</f>
        <v>17.876103839999999</v>
      </c>
    </row>
    <row r="7307" spans="2:16">
      <c r="B7307" s="113">
        <v>7303</v>
      </c>
      <c r="C7307" s="113">
        <v>7.2</v>
      </c>
      <c r="D7307" s="276">
        <f t="shared" si="228"/>
        <v>2.7887974958655795</v>
      </c>
      <c r="L7307" s="114">
        <f>IF(C7307&lt;$G$6,Lähteandmed!$E$45*1.2*1.005*($G$6-O7307),0)</f>
        <v>18.927639360000001</v>
      </c>
      <c r="M7307" s="276" t="str">
        <f>IF(($G$4-Lähteandmed!$H$45*(Kraadpäevad!$G$4-Kraadpäevad!C7307))&gt;Lähteandmed!$I$45,($G$4-Lähteandmed!$H$45*(Kraadpäevad!$G$4-Kraadpäevad!C7307)),Lähteandmed!$I$45)</f>
        <v/>
      </c>
      <c r="N7307" s="114">
        <f>IFERROR(($G$4-M7307)/($G$4-C7307),Lähteandmed!$H$45)</f>
        <v>0</v>
      </c>
      <c r="O7307" s="276">
        <f t="shared" si="229"/>
        <v>7.2</v>
      </c>
      <c r="P7307" s="276">
        <f>IF(O7307&lt;($G$6-1),Lähteandmed!$E$45*1.2*1.005*(($G$6-1)-O7307),0)</f>
        <v>17.17508016</v>
      </c>
    </row>
    <row r="7308" spans="2:16">
      <c r="B7308" s="113">
        <v>7304</v>
      </c>
      <c r="C7308" s="113">
        <v>7.6</v>
      </c>
      <c r="D7308" s="276">
        <f t="shared" si="228"/>
        <v>2.38879749586558</v>
      </c>
      <c r="L7308" s="114">
        <f>IF(C7308&lt;$G$6,Lähteandmed!$E$45*1.2*1.005*($G$6-O7308),0)</f>
        <v>18.226615679999998</v>
      </c>
      <c r="M7308" s="276" t="str">
        <f>IF(($G$4-Lähteandmed!$H$45*(Kraadpäevad!$G$4-Kraadpäevad!C7308))&gt;Lähteandmed!$I$45,($G$4-Lähteandmed!$H$45*(Kraadpäevad!$G$4-Kraadpäevad!C7308)),Lähteandmed!$I$45)</f>
        <v/>
      </c>
      <c r="N7308" s="114">
        <f>IFERROR(($G$4-M7308)/($G$4-C7308),Lähteandmed!$H$45)</f>
        <v>0</v>
      </c>
      <c r="O7308" s="276">
        <f t="shared" si="229"/>
        <v>7.6</v>
      </c>
      <c r="P7308" s="276">
        <f>IF(O7308&lt;($G$6-1),Lähteandmed!$E$45*1.2*1.005*(($G$6-1)-O7308),0)</f>
        <v>16.474056479999998</v>
      </c>
    </row>
    <row r="7309" spans="2:16">
      <c r="B7309" s="113">
        <v>7305</v>
      </c>
      <c r="C7309" s="113">
        <v>7</v>
      </c>
      <c r="D7309" s="276">
        <f t="shared" si="228"/>
        <v>2.9887974958655796</v>
      </c>
      <c r="L7309" s="114">
        <f>IF(C7309&lt;$G$6,Lähteandmed!$E$45*1.2*1.005*($G$6-O7309),0)</f>
        <v>19.2781512</v>
      </c>
      <c r="M7309" s="276" t="str">
        <f>IF(($G$4-Lähteandmed!$H$45*(Kraadpäevad!$G$4-Kraadpäevad!C7309))&gt;Lähteandmed!$I$45,($G$4-Lähteandmed!$H$45*(Kraadpäevad!$G$4-Kraadpäevad!C7309)),Lähteandmed!$I$45)</f>
        <v/>
      </c>
      <c r="N7309" s="114">
        <f>IFERROR(($G$4-M7309)/($G$4-C7309),Lähteandmed!$H$45)</f>
        <v>0</v>
      </c>
      <c r="O7309" s="276">
        <f t="shared" si="229"/>
        <v>7</v>
      </c>
      <c r="P7309" s="276">
        <f>IF(O7309&lt;($G$6-1),Lähteandmed!$E$45*1.2*1.005*(($G$6-1)-O7309),0)</f>
        <v>17.525592</v>
      </c>
    </row>
    <row r="7310" spans="2:16">
      <c r="B7310" s="113">
        <v>7306</v>
      </c>
      <c r="C7310" s="113">
        <v>7.2</v>
      </c>
      <c r="D7310" s="276">
        <f t="shared" si="228"/>
        <v>2.7887974958655795</v>
      </c>
      <c r="L7310" s="114">
        <f>IF(C7310&lt;$G$6,Lähteandmed!$E$45*1.2*1.005*($G$6-O7310),0)</f>
        <v>18.927639360000001</v>
      </c>
      <c r="M7310" s="276" t="str">
        <f>IF(($G$4-Lähteandmed!$H$45*(Kraadpäevad!$G$4-Kraadpäevad!C7310))&gt;Lähteandmed!$I$45,($G$4-Lähteandmed!$H$45*(Kraadpäevad!$G$4-Kraadpäevad!C7310)),Lähteandmed!$I$45)</f>
        <v/>
      </c>
      <c r="N7310" s="114">
        <f>IFERROR(($G$4-M7310)/($G$4-C7310),Lähteandmed!$H$45)</f>
        <v>0</v>
      </c>
      <c r="O7310" s="276">
        <f t="shared" si="229"/>
        <v>7.2</v>
      </c>
      <c r="P7310" s="276">
        <f>IF(O7310&lt;($G$6-1),Lähteandmed!$E$45*1.2*1.005*(($G$6-1)-O7310),0)</f>
        <v>17.17508016</v>
      </c>
    </row>
    <row r="7311" spans="2:16">
      <c r="B7311" s="113">
        <v>7307</v>
      </c>
      <c r="C7311" s="113">
        <v>7.5</v>
      </c>
      <c r="D7311" s="276">
        <f t="shared" si="228"/>
        <v>2.4887974958655796</v>
      </c>
      <c r="L7311" s="114">
        <f>IF(C7311&lt;$G$6,Lähteandmed!$E$45*1.2*1.005*($G$6-O7311),0)</f>
        <v>18.4018716</v>
      </c>
      <c r="M7311" s="276" t="str">
        <f>IF(($G$4-Lähteandmed!$H$45*(Kraadpäevad!$G$4-Kraadpäevad!C7311))&gt;Lähteandmed!$I$45,($G$4-Lähteandmed!$H$45*(Kraadpäevad!$G$4-Kraadpäevad!C7311)),Lähteandmed!$I$45)</f>
        <v/>
      </c>
      <c r="N7311" s="114">
        <f>IFERROR(($G$4-M7311)/($G$4-C7311),Lähteandmed!$H$45)</f>
        <v>0</v>
      </c>
      <c r="O7311" s="276">
        <f t="shared" si="229"/>
        <v>7.5</v>
      </c>
      <c r="P7311" s="276">
        <f>IF(O7311&lt;($G$6-1),Lähteandmed!$E$45*1.2*1.005*(($G$6-1)-O7311),0)</f>
        <v>16.649312399999999</v>
      </c>
    </row>
    <row r="7312" spans="2:16">
      <c r="B7312" s="113">
        <v>7308</v>
      </c>
      <c r="C7312" s="113">
        <v>7.7</v>
      </c>
      <c r="D7312" s="276">
        <f t="shared" si="228"/>
        <v>2.2887974958655795</v>
      </c>
      <c r="L7312" s="114">
        <f>IF(C7312&lt;$G$6,Lähteandmed!$E$45*1.2*1.005*($G$6-O7312),0)</f>
        <v>18.05135976</v>
      </c>
      <c r="M7312" s="276" t="str">
        <f>IF(($G$4-Lähteandmed!$H$45*(Kraadpäevad!$G$4-Kraadpäevad!C7312))&gt;Lähteandmed!$I$45,($G$4-Lähteandmed!$H$45*(Kraadpäevad!$G$4-Kraadpäevad!C7312)),Lähteandmed!$I$45)</f>
        <v/>
      </c>
      <c r="N7312" s="114">
        <f>IFERROR(($G$4-M7312)/($G$4-C7312),Lähteandmed!$H$45)</f>
        <v>0</v>
      </c>
      <c r="O7312" s="276">
        <f t="shared" si="229"/>
        <v>7.7</v>
      </c>
      <c r="P7312" s="276">
        <f>IF(O7312&lt;($G$6-1),Lähteandmed!$E$45*1.2*1.005*(($G$6-1)-O7312),0)</f>
        <v>16.29880056</v>
      </c>
    </row>
    <row r="7313" spans="2:16">
      <c r="B7313" s="113">
        <v>7309</v>
      </c>
      <c r="C7313" s="113">
        <v>7.8</v>
      </c>
      <c r="D7313" s="276">
        <f t="shared" si="228"/>
        <v>2.1887974958655798</v>
      </c>
      <c r="L7313" s="114">
        <f>IF(C7313&lt;$G$6,Lähteandmed!$E$45*1.2*1.005*($G$6-O7313),0)</f>
        <v>17.876103839999999</v>
      </c>
      <c r="M7313" s="276" t="str">
        <f>IF(($G$4-Lähteandmed!$H$45*(Kraadpäevad!$G$4-Kraadpäevad!C7313))&gt;Lähteandmed!$I$45,($G$4-Lähteandmed!$H$45*(Kraadpäevad!$G$4-Kraadpäevad!C7313)),Lähteandmed!$I$45)</f>
        <v/>
      </c>
      <c r="N7313" s="114">
        <f>IFERROR(($G$4-M7313)/($G$4-C7313),Lähteandmed!$H$45)</f>
        <v>0</v>
      </c>
      <c r="O7313" s="276">
        <f t="shared" si="229"/>
        <v>7.8</v>
      </c>
      <c r="P7313" s="276">
        <f>IF(O7313&lt;($G$6-1),Lähteandmed!$E$45*1.2*1.005*(($G$6-1)-O7313),0)</f>
        <v>16.123544639999999</v>
      </c>
    </row>
    <row r="7314" spans="2:16">
      <c r="B7314" s="113">
        <v>7310</v>
      </c>
      <c r="C7314" s="113">
        <v>8</v>
      </c>
      <c r="D7314" s="276">
        <f t="shared" si="228"/>
        <v>1.9887974958655796</v>
      </c>
      <c r="L7314" s="114">
        <f>IF(C7314&lt;$G$6,Lähteandmed!$E$45*1.2*1.005*($G$6-O7314),0)</f>
        <v>17.525592</v>
      </c>
      <c r="M7314" s="276" t="str">
        <f>IF(($G$4-Lähteandmed!$H$45*(Kraadpäevad!$G$4-Kraadpäevad!C7314))&gt;Lähteandmed!$I$45,($G$4-Lähteandmed!$H$45*(Kraadpäevad!$G$4-Kraadpäevad!C7314)),Lähteandmed!$I$45)</f>
        <v/>
      </c>
      <c r="N7314" s="114">
        <f>IFERROR(($G$4-M7314)/($G$4-C7314),Lähteandmed!$H$45)</f>
        <v>0</v>
      </c>
      <c r="O7314" s="276">
        <f t="shared" si="229"/>
        <v>8</v>
      </c>
      <c r="P7314" s="276">
        <f>IF(O7314&lt;($G$6-1),Lähteandmed!$E$45*1.2*1.005*(($G$6-1)-O7314),0)</f>
        <v>15.773032799999999</v>
      </c>
    </row>
    <row r="7315" spans="2:16">
      <c r="B7315" s="113">
        <v>7311</v>
      </c>
      <c r="C7315" s="113">
        <v>8.1</v>
      </c>
      <c r="D7315" s="276">
        <f t="shared" si="228"/>
        <v>1.88879749586558</v>
      </c>
      <c r="L7315" s="114">
        <f>IF(C7315&lt;$G$6,Lähteandmed!$E$45*1.2*1.005*($G$6-O7315),0)</f>
        <v>17.350336079999998</v>
      </c>
      <c r="M7315" s="276" t="str">
        <f>IF(($G$4-Lähteandmed!$H$45*(Kraadpäevad!$G$4-Kraadpäevad!C7315))&gt;Lähteandmed!$I$45,($G$4-Lähteandmed!$H$45*(Kraadpäevad!$G$4-Kraadpäevad!C7315)),Lähteandmed!$I$45)</f>
        <v/>
      </c>
      <c r="N7315" s="114">
        <f>IFERROR(($G$4-M7315)/($G$4-C7315),Lähteandmed!$H$45)</f>
        <v>0</v>
      </c>
      <c r="O7315" s="276">
        <f t="shared" si="229"/>
        <v>8.1</v>
      </c>
      <c r="P7315" s="276">
        <f>IF(O7315&lt;($G$6-1),Lähteandmed!$E$45*1.2*1.005*(($G$6-1)-O7315),0)</f>
        <v>15.59777688</v>
      </c>
    </row>
    <row r="7316" spans="2:16">
      <c r="B7316" s="113">
        <v>7312</v>
      </c>
      <c r="C7316" s="113">
        <v>8</v>
      </c>
      <c r="D7316" s="276">
        <f t="shared" si="228"/>
        <v>1.9887974958655796</v>
      </c>
      <c r="L7316" s="114">
        <f>IF(C7316&lt;$G$6,Lähteandmed!$E$45*1.2*1.005*($G$6-O7316),0)</f>
        <v>17.525592</v>
      </c>
      <c r="M7316" s="276" t="str">
        <f>IF(($G$4-Lähteandmed!$H$45*(Kraadpäevad!$G$4-Kraadpäevad!C7316))&gt;Lähteandmed!$I$45,($G$4-Lähteandmed!$H$45*(Kraadpäevad!$G$4-Kraadpäevad!C7316)),Lähteandmed!$I$45)</f>
        <v/>
      </c>
      <c r="N7316" s="114">
        <f>IFERROR(($G$4-M7316)/($G$4-C7316),Lähteandmed!$H$45)</f>
        <v>0</v>
      </c>
      <c r="O7316" s="276">
        <f t="shared" si="229"/>
        <v>8</v>
      </c>
      <c r="P7316" s="276">
        <f>IF(O7316&lt;($G$6-1),Lähteandmed!$E$45*1.2*1.005*(($G$6-1)-O7316),0)</f>
        <v>15.773032799999999</v>
      </c>
    </row>
    <row r="7317" spans="2:16">
      <c r="B7317" s="113">
        <v>7313</v>
      </c>
      <c r="C7317" s="113">
        <v>7.8</v>
      </c>
      <c r="D7317" s="276">
        <f t="shared" si="228"/>
        <v>2.1887974958655798</v>
      </c>
      <c r="L7317" s="114">
        <f>IF(C7317&lt;$G$6,Lähteandmed!$E$45*1.2*1.005*($G$6-O7317),0)</f>
        <v>17.876103839999999</v>
      </c>
      <c r="M7317" s="276" t="str">
        <f>IF(($G$4-Lähteandmed!$H$45*(Kraadpäevad!$G$4-Kraadpäevad!C7317))&gt;Lähteandmed!$I$45,($G$4-Lähteandmed!$H$45*(Kraadpäevad!$G$4-Kraadpäevad!C7317)),Lähteandmed!$I$45)</f>
        <v/>
      </c>
      <c r="N7317" s="114">
        <f>IFERROR(($G$4-M7317)/($G$4-C7317),Lähteandmed!$H$45)</f>
        <v>0</v>
      </c>
      <c r="O7317" s="276">
        <f t="shared" si="229"/>
        <v>7.8</v>
      </c>
      <c r="P7317" s="276">
        <f>IF(O7317&lt;($G$6-1),Lähteandmed!$E$45*1.2*1.005*(($G$6-1)-O7317),0)</f>
        <v>16.123544639999999</v>
      </c>
    </row>
    <row r="7318" spans="2:16">
      <c r="B7318" s="113">
        <v>7314</v>
      </c>
      <c r="C7318" s="113">
        <v>7.7</v>
      </c>
      <c r="D7318" s="276">
        <f t="shared" si="228"/>
        <v>2.2887974958655795</v>
      </c>
      <c r="L7318" s="114">
        <f>IF(C7318&lt;$G$6,Lähteandmed!$E$45*1.2*1.005*($G$6-O7318),0)</f>
        <v>18.05135976</v>
      </c>
      <c r="M7318" s="276" t="str">
        <f>IF(($G$4-Lähteandmed!$H$45*(Kraadpäevad!$G$4-Kraadpäevad!C7318))&gt;Lähteandmed!$I$45,($G$4-Lähteandmed!$H$45*(Kraadpäevad!$G$4-Kraadpäevad!C7318)),Lähteandmed!$I$45)</f>
        <v/>
      </c>
      <c r="N7318" s="114">
        <f>IFERROR(($G$4-M7318)/($G$4-C7318),Lähteandmed!$H$45)</f>
        <v>0</v>
      </c>
      <c r="O7318" s="276">
        <f t="shared" si="229"/>
        <v>7.7</v>
      </c>
      <c r="P7318" s="276">
        <f>IF(O7318&lt;($G$6-1),Lähteandmed!$E$45*1.2*1.005*(($G$6-1)-O7318),0)</f>
        <v>16.29880056</v>
      </c>
    </row>
    <row r="7319" spans="2:16">
      <c r="B7319" s="113">
        <v>7315</v>
      </c>
      <c r="C7319" s="113">
        <v>7.4</v>
      </c>
      <c r="D7319" s="276">
        <f t="shared" si="228"/>
        <v>2.5887974958655793</v>
      </c>
      <c r="L7319" s="114">
        <f>IF(C7319&lt;$G$6,Lähteandmed!$E$45*1.2*1.005*($G$6-O7319),0)</f>
        <v>18.577127519999998</v>
      </c>
      <c r="M7319" s="276" t="str">
        <f>IF(($G$4-Lähteandmed!$H$45*(Kraadpäevad!$G$4-Kraadpäevad!C7319))&gt;Lähteandmed!$I$45,($G$4-Lähteandmed!$H$45*(Kraadpäevad!$G$4-Kraadpäevad!C7319)),Lähteandmed!$I$45)</f>
        <v/>
      </c>
      <c r="N7319" s="114">
        <f>IFERROR(($G$4-M7319)/($G$4-C7319),Lähteandmed!$H$45)</f>
        <v>0</v>
      </c>
      <c r="O7319" s="276">
        <f t="shared" si="229"/>
        <v>7.4</v>
      </c>
      <c r="P7319" s="276">
        <f>IF(O7319&lt;($G$6-1),Lähteandmed!$E$45*1.2*1.005*(($G$6-1)-O7319),0)</f>
        <v>16.824568319999997</v>
      </c>
    </row>
    <row r="7320" spans="2:16">
      <c r="B7320" s="113">
        <v>7316</v>
      </c>
      <c r="C7320" s="113">
        <v>7.2</v>
      </c>
      <c r="D7320" s="276">
        <f t="shared" si="228"/>
        <v>2.7887974958655795</v>
      </c>
      <c r="L7320" s="114">
        <f>IF(C7320&lt;$G$6,Lähteandmed!$E$45*1.2*1.005*($G$6-O7320),0)</f>
        <v>18.927639360000001</v>
      </c>
      <c r="M7320" s="276" t="str">
        <f>IF(($G$4-Lähteandmed!$H$45*(Kraadpäevad!$G$4-Kraadpäevad!C7320))&gt;Lähteandmed!$I$45,($G$4-Lähteandmed!$H$45*(Kraadpäevad!$G$4-Kraadpäevad!C7320)),Lähteandmed!$I$45)</f>
        <v/>
      </c>
      <c r="N7320" s="114">
        <f>IFERROR(($G$4-M7320)/($G$4-C7320),Lähteandmed!$H$45)</f>
        <v>0</v>
      </c>
      <c r="O7320" s="276">
        <f t="shared" si="229"/>
        <v>7.2</v>
      </c>
      <c r="P7320" s="276">
        <f>IF(O7320&lt;($G$6-1),Lähteandmed!$E$45*1.2*1.005*(($G$6-1)-O7320),0)</f>
        <v>17.17508016</v>
      </c>
    </row>
    <row r="7321" spans="2:16">
      <c r="B7321" s="113">
        <v>7317</v>
      </c>
      <c r="C7321" s="113">
        <v>6.9</v>
      </c>
      <c r="D7321" s="276">
        <f t="shared" si="228"/>
        <v>3.0887974958655793</v>
      </c>
      <c r="L7321" s="114">
        <f>IF(C7321&lt;$G$6,Lähteandmed!$E$45*1.2*1.005*($G$6-O7321),0)</f>
        <v>19.453407119999998</v>
      </c>
      <c r="M7321" s="276" t="str">
        <f>IF(($G$4-Lähteandmed!$H$45*(Kraadpäevad!$G$4-Kraadpäevad!C7321))&gt;Lähteandmed!$I$45,($G$4-Lähteandmed!$H$45*(Kraadpäevad!$G$4-Kraadpäevad!C7321)),Lähteandmed!$I$45)</f>
        <v/>
      </c>
      <c r="N7321" s="114">
        <f>IFERROR(($G$4-M7321)/($G$4-C7321),Lähteandmed!$H$45)</f>
        <v>0</v>
      </c>
      <c r="O7321" s="276">
        <f t="shared" si="229"/>
        <v>6.9</v>
      </c>
      <c r="P7321" s="276">
        <f>IF(O7321&lt;($G$6-1),Lähteandmed!$E$45*1.2*1.005*(($G$6-1)-O7321),0)</f>
        <v>17.700847919999998</v>
      </c>
    </row>
    <row r="7322" spans="2:16">
      <c r="B7322" s="113">
        <v>7318</v>
      </c>
      <c r="C7322" s="113">
        <v>6.9</v>
      </c>
      <c r="D7322" s="276">
        <f t="shared" si="228"/>
        <v>3.0887974958655793</v>
      </c>
      <c r="L7322" s="114">
        <f>IF(C7322&lt;$G$6,Lähteandmed!$E$45*1.2*1.005*($G$6-O7322),0)</f>
        <v>19.453407119999998</v>
      </c>
      <c r="M7322" s="276" t="str">
        <f>IF(($G$4-Lähteandmed!$H$45*(Kraadpäevad!$G$4-Kraadpäevad!C7322))&gt;Lähteandmed!$I$45,($G$4-Lähteandmed!$H$45*(Kraadpäevad!$G$4-Kraadpäevad!C7322)),Lähteandmed!$I$45)</f>
        <v/>
      </c>
      <c r="N7322" s="114">
        <f>IFERROR(($G$4-M7322)/($G$4-C7322),Lähteandmed!$H$45)</f>
        <v>0</v>
      </c>
      <c r="O7322" s="276">
        <f t="shared" si="229"/>
        <v>6.9</v>
      </c>
      <c r="P7322" s="276">
        <f>IF(O7322&lt;($G$6-1),Lähteandmed!$E$45*1.2*1.005*(($G$6-1)-O7322),0)</f>
        <v>17.700847919999998</v>
      </c>
    </row>
    <row r="7323" spans="2:16">
      <c r="B7323" s="113">
        <v>7319</v>
      </c>
      <c r="C7323" s="113">
        <v>6.8</v>
      </c>
      <c r="D7323" s="276">
        <f t="shared" si="228"/>
        <v>3.1887974958655798</v>
      </c>
      <c r="L7323" s="114">
        <f>IF(C7323&lt;$G$6,Lähteandmed!$E$45*1.2*1.005*($G$6-O7323),0)</f>
        <v>19.628663039999996</v>
      </c>
      <c r="M7323" s="276" t="str">
        <f>IF(($G$4-Lähteandmed!$H$45*(Kraadpäevad!$G$4-Kraadpäevad!C7323))&gt;Lähteandmed!$I$45,($G$4-Lähteandmed!$H$45*(Kraadpäevad!$G$4-Kraadpäevad!C7323)),Lähteandmed!$I$45)</f>
        <v/>
      </c>
      <c r="N7323" s="114">
        <f>IFERROR(($G$4-M7323)/($G$4-C7323),Lähteandmed!$H$45)</f>
        <v>0</v>
      </c>
      <c r="O7323" s="276">
        <f t="shared" si="229"/>
        <v>6.8</v>
      </c>
      <c r="P7323" s="276">
        <f>IF(O7323&lt;($G$6-1),Lähteandmed!$E$45*1.2*1.005*(($G$6-1)-O7323),0)</f>
        <v>17.876103839999999</v>
      </c>
    </row>
    <row r="7324" spans="2:16">
      <c r="B7324" s="113">
        <v>7320</v>
      </c>
      <c r="C7324" s="113">
        <v>6.8</v>
      </c>
      <c r="D7324" s="276">
        <f t="shared" si="228"/>
        <v>3.1887974958655798</v>
      </c>
      <c r="L7324" s="114">
        <f>IF(C7324&lt;$G$6,Lähteandmed!$E$45*1.2*1.005*($G$6-O7324),0)</f>
        <v>19.628663039999996</v>
      </c>
      <c r="M7324" s="276" t="str">
        <f>IF(($G$4-Lähteandmed!$H$45*(Kraadpäevad!$G$4-Kraadpäevad!C7324))&gt;Lähteandmed!$I$45,($G$4-Lähteandmed!$H$45*(Kraadpäevad!$G$4-Kraadpäevad!C7324)),Lähteandmed!$I$45)</f>
        <v/>
      </c>
      <c r="N7324" s="114">
        <f>IFERROR(($G$4-M7324)/($G$4-C7324),Lähteandmed!$H$45)</f>
        <v>0</v>
      </c>
      <c r="O7324" s="276">
        <f t="shared" si="229"/>
        <v>6.8</v>
      </c>
      <c r="P7324" s="276">
        <f>IF(O7324&lt;($G$6-1),Lähteandmed!$E$45*1.2*1.005*(($G$6-1)-O7324),0)</f>
        <v>17.876103839999999</v>
      </c>
    </row>
    <row r="7325" spans="2:16">
      <c r="B7325" s="113">
        <v>7321</v>
      </c>
      <c r="C7325" s="113">
        <v>6.6</v>
      </c>
      <c r="D7325" s="276">
        <f t="shared" si="228"/>
        <v>3.38879749586558</v>
      </c>
      <c r="L7325" s="114">
        <f>IF(C7325&lt;$G$6,Lähteandmed!$E$45*1.2*1.005*($G$6-O7325),0)</f>
        <v>19.979174879999999</v>
      </c>
      <c r="M7325" s="276" t="str">
        <f>IF(($G$4-Lähteandmed!$H$45*(Kraadpäevad!$G$4-Kraadpäevad!C7325))&gt;Lähteandmed!$I$45,($G$4-Lähteandmed!$H$45*(Kraadpäevad!$G$4-Kraadpäevad!C7325)),Lähteandmed!$I$45)</f>
        <v/>
      </c>
      <c r="N7325" s="114">
        <f>IFERROR(($G$4-M7325)/($G$4-C7325),Lähteandmed!$H$45)</f>
        <v>0</v>
      </c>
      <c r="O7325" s="276">
        <f t="shared" si="229"/>
        <v>6.6</v>
      </c>
      <c r="P7325" s="276">
        <f>IF(O7325&lt;($G$6-1),Lähteandmed!$E$45*1.2*1.005*(($G$6-1)-O7325),0)</f>
        <v>18.226615679999998</v>
      </c>
    </row>
    <row r="7326" spans="2:16">
      <c r="B7326" s="113">
        <v>7322</v>
      </c>
      <c r="C7326" s="113">
        <v>6.5</v>
      </c>
      <c r="D7326" s="276">
        <f t="shared" si="228"/>
        <v>3.4887974958655796</v>
      </c>
      <c r="L7326" s="114">
        <f>IF(C7326&lt;$G$6,Lähteandmed!$E$45*1.2*1.005*($G$6-O7326),0)</f>
        <v>20.1544308</v>
      </c>
      <c r="M7326" s="276" t="str">
        <f>IF(($G$4-Lähteandmed!$H$45*(Kraadpäevad!$G$4-Kraadpäevad!C7326))&gt;Lähteandmed!$I$45,($G$4-Lähteandmed!$H$45*(Kraadpäevad!$G$4-Kraadpäevad!C7326)),Lähteandmed!$I$45)</f>
        <v/>
      </c>
      <c r="N7326" s="114">
        <f>IFERROR(($G$4-M7326)/($G$4-C7326),Lähteandmed!$H$45)</f>
        <v>0</v>
      </c>
      <c r="O7326" s="276">
        <f t="shared" si="229"/>
        <v>6.5</v>
      </c>
      <c r="P7326" s="276">
        <f>IF(O7326&lt;($G$6-1),Lähteandmed!$E$45*1.2*1.005*(($G$6-1)-O7326),0)</f>
        <v>18.4018716</v>
      </c>
    </row>
    <row r="7327" spans="2:16">
      <c r="B7327" s="113">
        <v>7323</v>
      </c>
      <c r="C7327" s="113">
        <v>6.3</v>
      </c>
      <c r="D7327" s="276">
        <f t="shared" si="228"/>
        <v>3.6887974958655798</v>
      </c>
      <c r="L7327" s="114">
        <f>IF(C7327&lt;$G$6,Lähteandmed!$E$45*1.2*1.005*($G$6-O7327),0)</f>
        <v>20.504942639999996</v>
      </c>
      <c r="M7327" s="276" t="str">
        <f>IF(($G$4-Lähteandmed!$H$45*(Kraadpäevad!$G$4-Kraadpäevad!C7327))&gt;Lähteandmed!$I$45,($G$4-Lähteandmed!$H$45*(Kraadpäevad!$G$4-Kraadpäevad!C7327)),Lähteandmed!$I$45)</f>
        <v/>
      </c>
      <c r="N7327" s="114">
        <f>IFERROR(($G$4-M7327)/($G$4-C7327),Lähteandmed!$H$45)</f>
        <v>0</v>
      </c>
      <c r="O7327" s="276">
        <f t="shared" si="229"/>
        <v>6.3</v>
      </c>
      <c r="P7327" s="276">
        <f>IF(O7327&lt;($G$6-1),Lähteandmed!$E$45*1.2*1.005*(($G$6-1)-O7327),0)</f>
        <v>18.752383439999999</v>
      </c>
    </row>
    <row r="7328" spans="2:16">
      <c r="B7328" s="113">
        <v>7324</v>
      </c>
      <c r="C7328" s="113">
        <v>6.2</v>
      </c>
      <c r="D7328" s="276">
        <f t="shared" si="228"/>
        <v>3.7887974958655795</v>
      </c>
      <c r="L7328" s="114">
        <f>IF(C7328&lt;$G$6,Lähteandmed!$E$45*1.2*1.005*($G$6-O7328),0)</f>
        <v>20.680198560000001</v>
      </c>
      <c r="M7328" s="276" t="str">
        <f>IF(($G$4-Lähteandmed!$H$45*(Kraadpäevad!$G$4-Kraadpäevad!C7328))&gt;Lähteandmed!$I$45,($G$4-Lähteandmed!$H$45*(Kraadpäevad!$G$4-Kraadpäevad!C7328)),Lähteandmed!$I$45)</f>
        <v/>
      </c>
      <c r="N7328" s="114">
        <f>IFERROR(($G$4-M7328)/($G$4-C7328),Lähteandmed!$H$45)</f>
        <v>0</v>
      </c>
      <c r="O7328" s="276">
        <f t="shared" si="229"/>
        <v>6.2</v>
      </c>
      <c r="P7328" s="276">
        <f>IF(O7328&lt;($G$6-1),Lähteandmed!$E$45*1.2*1.005*(($G$6-1)-O7328),0)</f>
        <v>18.927639360000001</v>
      </c>
    </row>
    <row r="7329" spans="2:16">
      <c r="B7329" s="113">
        <v>7325</v>
      </c>
      <c r="C7329" s="113">
        <v>6.2</v>
      </c>
      <c r="D7329" s="276">
        <f t="shared" si="228"/>
        <v>3.7887974958655795</v>
      </c>
      <c r="L7329" s="114">
        <f>IF(C7329&lt;$G$6,Lähteandmed!$E$45*1.2*1.005*($G$6-O7329),0)</f>
        <v>20.680198560000001</v>
      </c>
      <c r="M7329" s="276" t="str">
        <f>IF(($G$4-Lähteandmed!$H$45*(Kraadpäevad!$G$4-Kraadpäevad!C7329))&gt;Lähteandmed!$I$45,($G$4-Lähteandmed!$H$45*(Kraadpäevad!$G$4-Kraadpäevad!C7329)),Lähteandmed!$I$45)</f>
        <v/>
      </c>
      <c r="N7329" s="114">
        <f>IFERROR(($G$4-M7329)/($G$4-C7329),Lähteandmed!$H$45)</f>
        <v>0</v>
      </c>
      <c r="O7329" s="276">
        <f t="shared" si="229"/>
        <v>6.2</v>
      </c>
      <c r="P7329" s="276">
        <f>IF(O7329&lt;($G$6-1),Lähteandmed!$E$45*1.2*1.005*(($G$6-1)-O7329),0)</f>
        <v>18.927639360000001</v>
      </c>
    </row>
    <row r="7330" spans="2:16">
      <c r="B7330" s="113">
        <v>7326</v>
      </c>
      <c r="C7330" s="113">
        <v>6.1</v>
      </c>
      <c r="D7330" s="276">
        <f t="shared" si="228"/>
        <v>3.88879749586558</v>
      </c>
      <c r="L7330" s="114">
        <f>IF(C7330&lt;$G$6,Lähteandmed!$E$45*1.2*1.005*($G$6-O7330),0)</f>
        <v>20.855454479999999</v>
      </c>
      <c r="M7330" s="276" t="str">
        <f>IF(($G$4-Lähteandmed!$H$45*(Kraadpäevad!$G$4-Kraadpäevad!C7330))&gt;Lähteandmed!$I$45,($G$4-Lähteandmed!$H$45*(Kraadpäevad!$G$4-Kraadpäevad!C7330)),Lähteandmed!$I$45)</f>
        <v/>
      </c>
      <c r="N7330" s="114">
        <f>IFERROR(($G$4-M7330)/($G$4-C7330),Lähteandmed!$H$45)</f>
        <v>0</v>
      </c>
      <c r="O7330" s="276">
        <f t="shared" si="229"/>
        <v>6.1</v>
      </c>
      <c r="P7330" s="276">
        <f>IF(O7330&lt;($G$6-1),Lähteandmed!$E$45*1.2*1.005*(($G$6-1)-O7330),0)</f>
        <v>19.102895279999998</v>
      </c>
    </row>
    <row r="7331" spans="2:16">
      <c r="B7331" s="113">
        <v>7327</v>
      </c>
      <c r="C7331" s="113">
        <v>6.2</v>
      </c>
      <c r="D7331" s="276">
        <f t="shared" si="228"/>
        <v>3.7887974958655795</v>
      </c>
      <c r="L7331" s="114">
        <f>IF(C7331&lt;$G$6,Lähteandmed!$E$45*1.2*1.005*($G$6-O7331),0)</f>
        <v>20.680198560000001</v>
      </c>
      <c r="M7331" s="276" t="str">
        <f>IF(($G$4-Lähteandmed!$H$45*(Kraadpäevad!$G$4-Kraadpäevad!C7331))&gt;Lähteandmed!$I$45,($G$4-Lähteandmed!$H$45*(Kraadpäevad!$G$4-Kraadpäevad!C7331)),Lähteandmed!$I$45)</f>
        <v/>
      </c>
      <c r="N7331" s="114">
        <f>IFERROR(($G$4-M7331)/($G$4-C7331),Lähteandmed!$H$45)</f>
        <v>0</v>
      </c>
      <c r="O7331" s="276">
        <f t="shared" si="229"/>
        <v>6.2</v>
      </c>
      <c r="P7331" s="276">
        <f>IF(O7331&lt;($G$6-1),Lähteandmed!$E$45*1.2*1.005*(($G$6-1)-O7331),0)</f>
        <v>18.927639360000001</v>
      </c>
    </row>
    <row r="7332" spans="2:16">
      <c r="B7332" s="113">
        <v>7328</v>
      </c>
      <c r="C7332" s="113">
        <v>6.4</v>
      </c>
      <c r="D7332" s="276">
        <f t="shared" si="228"/>
        <v>3.5887974958655793</v>
      </c>
      <c r="L7332" s="114">
        <f>IF(C7332&lt;$G$6,Lähteandmed!$E$45*1.2*1.005*($G$6-O7332),0)</f>
        <v>20.329686719999998</v>
      </c>
      <c r="M7332" s="276" t="str">
        <f>IF(($G$4-Lähteandmed!$H$45*(Kraadpäevad!$G$4-Kraadpäevad!C7332))&gt;Lähteandmed!$I$45,($G$4-Lähteandmed!$H$45*(Kraadpäevad!$G$4-Kraadpäevad!C7332)),Lähteandmed!$I$45)</f>
        <v/>
      </c>
      <c r="N7332" s="114">
        <f>IFERROR(($G$4-M7332)/($G$4-C7332),Lähteandmed!$H$45)</f>
        <v>0</v>
      </c>
      <c r="O7332" s="276">
        <f t="shared" si="229"/>
        <v>6.4</v>
      </c>
      <c r="P7332" s="276">
        <f>IF(O7332&lt;($G$6-1),Lähteandmed!$E$45*1.2*1.005*(($G$6-1)-O7332),0)</f>
        <v>18.577127519999998</v>
      </c>
    </row>
    <row r="7333" spans="2:16">
      <c r="B7333" s="113">
        <v>7329</v>
      </c>
      <c r="C7333" s="113">
        <v>6.5</v>
      </c>
      <c r="D7333" s="276">
        <f t="shared" si="228"/>
        <v>3.4887974958655796</v>
      </c>
      <c r="L7333" s="114">
        <f>IF(C7333&lt;$G$6,Lähteandmed!$E$45*1.2*1.005*($G$6-O7333),0)</f>
        <v>20.1544308</v>
      </c>
      <c r="M7333" s="276" t="str">
        <f>IF(($G$4-Lähteandmed!$H$45*(Kraadpäevad!$G$4-Kraadpäevad!C7333))&gt;Lähteandmed!$I$45,($G$4-Lähteandmed!$H$45*(Kraadpäevad!$G$4-Kraadpäevad!C7333)),Lähteandmed!$I$45)</f>
        <v/>
      </c>
      <c r="N7333" s="114">
        <f>IFERROR(($G$4-M7333)/($G$4-C7333),Lähteandmed!$H$45)</f>
        <v>0</v>
      </c>
      <c r="O7333" s="276">
        <f t="shared" si="229"/>
        <v>6.5</v>
      </c>
      <c r="P7333" s="276">
        <f>IF(O7333&lt;($G$6-1),Lähteandmed!$E$45*1.2*1.005*(($G$6-1)-O7333),0)</f>
        <v>18.4018716</v>
      </c>
    </row>
    <row r="7334" spans="2:16">
      <c r="B7334" s="113">
        <v>7330</v>
      </c>
      <c r="C7334" s="113">
        <v>6.7</v>
      </c>
      <c r="D7334" s="276">
        <f t="shared" si="228"/>
        <v>3.2887974958655795</v>
      </c>
      <c r="L7334" s="114">
        <f>IF(C7334&lt;$G$6,Lähteandmed!$E$45*1.2*1.005*($G$6-O7334),0)</f>
        <v>19.803918960000001</v>
      </c>
      <c r="M7334" s="276" t="str">
        <f>IF(($G$4-Lähteandmed!$H$45*(Kraadpäevad!$G$4-Kraadpäevad!C7334))&gt;Lähteandmed!$I$45,($G$4-Lähteandmed!$H$45*(Kraadpäevad!$G$4-Kraadpäevad!C7334)),Lähteandmed!$I$45)</f>
        <v/>
      </c>
      <c r="N7334" s="114">
        <f>IFERROR(($G$4-M7334)/($G$4-C7334),Lähteandmed!$H$45)</f>
        <v>0</v>
      </c>
      <c r="O7334" s="276">
        <f t="shared" si="229"/>
        <v>6.7</v>
      </c>
      <c r="P7334" s="276">
        <f>IF(O7334&lt;($G$6-1),Lähteandmed!$E$45*1.2*1.005*(($G$6-1)-O7334),0)</f>
        <v>18.05135976</v>
      </c>
    </row>
    <row r="7335" spans="2:16">
      <c r="B7335" s="113">
        <v>7331</v>
      </c>
      <c r="C7335" s="113">
        <v>6.8</v>
      </c>
      <c r="D7335" s="276">
        <f t="shared" si="228"/>
        <v>3.1887974958655798</v>
      </c>
      <c r="L7335" s="114">
        <f>IF(C7335&lt;$G$6,Lähteandmed!$E$45*1.2*1.005*($G$6-O7335),0)</f>
        <v>19.628663039999996</v>
      </c>
      <c r="M7335" s="276" t="str">
        <f>IF(($G$4-Lähteandmed!$H$45*(Kraadpäevad!$G$4-Kraadpäevad!C7335))&gt;Lähteandmed!$I$45,($G$4-Lähteandmed!$H$45*(Kraadpäevad!$G$4-Kraadpäevad!C7335)),Lähteandmed!$I$45)</f>
        <v/>
      </c>
      <c r="N7335" s="114">
        <f>IFERROR(($G$4-M7335)/($G$4-C7335),Lähteandmed!$H$45)</f>
        <v>0</v>
      </c>
      <c r="O7335" s="276">
        <f t="shared" si="229"/>
        <v>6.8</v>
      </c>
      <c r="P7335" s="276">
        <f>IF(O7335&lt;($G$6-1),Lähteandmed!$E$45*1.2*1.005*(($G$6-1)-O7335),0)</f>
        <v>17.876103839999999</v>
      </c>
    </row>
    <row r="7336" spans="2:16">
      <c r="B7336" s="113">
        <v>7332</v>
      </c>
      <c r="C7336" s="113">
        <v>7</v>
      </c>
      <c r="D7336" s="276">
        <f t="shared" si="228"/>
        <v>2.9887974958655796</v>
      </c>
      <c r="L7336" s="114">
        <f>IF(C7336&lt;$G$6,Lähteandmed!$E$45*1.2*1.005*($G$6-O7336),0)</f>
        <v>19.2781512</v>
      </c>
      <c r="M7336" s="276" t="str">
        <f>IF(($G$4-Lähteandmed!$H$45*(Kraadpäevad!$G$4-Kraadpäevad!C7336))&gt;Lähteandmed!$I$45,($G$4-Lähteandmed!$H$45*(Kraadpäevad!$G$4-Kraadpäevad!C7336)),Lähteandmed!$I$45)</f>
        <v/>
      </c>
      <c r="N7336" s="114">
        <f>IFERROR(($G$4-M7336)/($G$4-C7336),Lähteandmed!$H$45)</f>
        <v>0</v>
      </c>
      <c r="O7336" s="276">
        <f t="shared" si="229"/>
        <v>7</v>
      </c>
      <c r="P7336" s="276">
        <f>IF(O7336&lt;($G$6-1),Lähteandmed!$E$45*1.2*1.005*(($G$6-1)-O7336),0)</f>
        <v>17.525592</v>
      </c>
    </row>
    <row r="7337" spans="2:16">
      <c r="B7337" s="113">
        <v>7333</v>
      </c>
      <c r="C7337" s="113">
        <v>6.9</v>
      </c>
      <c r="D7337" s="276">
        <f t="shared" si="228"/>
        <v>3.0887974958655793</v>
      </c>
      <c r="L7337" s="114">
        <f>IF(C7337&lt;$G$6,Lähteandmed!$E$45*1.2*1.005*($G$6-O7337),0)</f>
        <v>19.453407119999998</v>
      </c>
      <c r="M7337" s="276" t="str">
        <f>IF(($G$4-Lähteandmed!$H$45*(Kraadpäevad!$G$4-Kraadpäevad!C7337))&gt;Lähteandmed!$I$45,($G$4-Lähteandmed!$H$45*(Kraadpäevad!$G$4-Kraadpäevad!C7337)),Lähteandmed!$I$45)</f>
        <v/>
      </c>
      <c r="N7337" s="114">
        <f>IFERROR(($G$4-M7337)/($G$4-C7337),Lähteandmed!$H$45)</f>
        <v>0</v>
      </c>
      <c r="O7337" s="276">
        <f t="shared" si="229"/>
        <v>6.9</v>
      </c>
      <c r="P7337" s="276">
        <f>IF(O7337&lt;($G$6-1),Lähteandmed!$E$45*1.2*1.005*(($G$6-1)-O7337),0)</f>
        <v>17.700847919999998</v>
      </c>
    </row>
    <row r="7338" spans="2:16">
      <c r="B7338" s="113">
        <v>7334</v>
      </c>
      <c r="C7338" s="113">
        <v>6.9</v>
      </c>
      <c r="D7338" s="276">
        <f t="shared" si="228"/>
        <v>3.0887974958655793</v>
      </c>
      <c r="L7338" s="114">
        <f>IF(C7338&lt;$G$6,Lähteandmed!$E$45*1.2*1.005*($G$6-O7338),0)</f>
        <v>19.453407119999998</v>
      </c>
      <c r="M7338" s="276" t="str">
        <f>IF(($G$4-Lähteandmed!$H$45*(Kraadpäevad!$G$4-Kraadpäevad!C7338))&gt;Lähteandmed!$I$45,($G$4-Lähteandmed!$H$45*(Kraadpäevad!$G$4-Kraadpäevad!C7338)),Lähteandmed!$I$45)</f>
        <v/>
      </c>
      <c r="N7338" s="114">
        <f>IFERROR(($G$4-M7338)/($G$4-C7338),Lähteandmed!$H$45)</f>
        <v>0</v>
      </c>
      <c r="O7338" s="276">
        <f t="shared" si="229"/>
        <v>6.9</v>
      </c>
      <c r="P7338" s="276">
        <f>IF(O7338&lt;($G$6-1),Lähteandmed!$E$45*1.2*1.005*(($G$6-1)-O7338),0)</f>
        <v>17.700847919999998</v>
      </c>
    </row>
    <row r="7339" spans="2:16">
      <c r="B7339" s="113">
        <v>7335</v>
      </c>
      <c r="C7339" s="113">
        <v>6.8</v>
      </c>
      <c r="D7339" s="276">
        <f t="shared" si="228"/>
        <v>3.1887974958655798</v>
      </c>
      <c r="L7339" s="114">
        <f>IF(C7339&lt;$G$6,Lähteandmed!$E$45*1.2*1.005*($G$6-O7339),0)</f>
        <v>19.628663039999996</v>
      </c>
      <c r="M7339" s="276" t="str">
        <f>IF(($G$4-Lähteandmed!$H$45*(Kraadpäevad!$G$4-Kraadpäevad!C7339))&gt;Lähteandmed!$I$45,($G$4-Lähteandmed!$H$45*(Kraadpäevad!$G$4-Kraadpäevad!C7339)),Lähteandmed!$I$45)</f>
        <v/>
      </c>
      <c r="N7339" s="114">
        <f>IFERROR(($G$4-M7339)/($G$4-C7339),Lähteandmed!$H$45)</f>
        <v>0</v>
      </c>
      <c r="O7339" s="276">
        <f t="shared" si="229"/>
        <v>6.8</v>
      </c>
      <c r="P7339" s="276">
        <f>IF(O7339&lt;($G$6-1),Lähteandmed!$E$45*1.2*1.005*(($G$6-1)-O7339),0)</f>
        <v>17.876103839999999</v>
      </c>
    </row>
    <row r="7340" spans="2:16">
      <c r="B7340" s="113">
        <v>7336</v>
      </c>
      <c r="C7340" s="113">
        <v>6.7</v>
      </c>
      <c r="D7340" s="276">
        <f t="shared" si="228"/>
        <v>3.2887974958655795</v>
      </c>
      <c r="L7340" s="114">
        <f>IF(C7340&lt;$G$6,Lähteandmed!$E$45*1.2*1.005*($G$6-O7340),0)</f>
        <v>19.803918960000001</v>
      </c>
      <c r="M7340" s="276" t="str">
        <f>IF(($G$4-Lähteandmed!$H$45*(Kraadpäevad!$G$4-Kraadpäevad!C7340))&gt;Lähteandmed!$I$45,($G$4-Lähteandmed!$H$45*(Kraadpäevad!$G$4-Kraadpäevad!C7340)),Lähteandmed!$I$45)</f>
        <v/>
      </c>
      <c r="N7340" s="114">
        <f>IFERROR(($G$4-M7340)/($G$4-C7340),Lähteandmed!$H$45)</f>
        <v>0</v>
      </c>
      <c r="O7340" s="276">
        <f t="shared" si="229"/>
        <v>6.7</v>
      </c>
      <c r="P7340" s="276">
        <f>IF(O7340&lt;($G$6-1),Lähteandmed!$E$45*1.2*1.005*(($G$6-1)-O7340),0)</f>
        <v>18.05135976</v>
      </c>
    </row>
    <row r="7341" spans="2:16">
      <c r="B7341" s="113">
        <v>7337</v>
      </c>
      <c r="C7341" s="113">
        <v>6.7</v>
      </c>
      <c r="D7341" s="276">
        <f t="shared" si="228"/>
        <v>3.2887974958655795</v>
      </c>
      <c r="L7341" s="114">
        <f>IF(C7341&lt;$G$6,Lähteandmed!$E$45*1.2*1.005*($G$6-O7341),0)</f>
        <v>19.803918960000001</v>
      </c>
      <c r="M7341" s="276" t="str">
        <f>IF(($G$4-Lähteandmed!$H$45*(Kraadpäevad!$G$4-Kraadpäevad!C7341))&gt;Lähteandmed!$I$45,($G$4-Lähteandmed!$H$45*(Kraadpäevad!$G$4-Kraadpäevad!C7341)),Lähteandmed!$I$45)</f>
        <v/>
      </c>
      <c r="N7341" s="114">
        <f>IFERROR(($G$4-M7341)/($G$4-C7341),Lähteandmed!$H$45)</f>
        <v>0</v>
      </c>
      <c r="O7341" s="276">
        <f t="shared" si="229"/>
        <v>6.7</v>
      </c>
      <c r="P7341" s="276">
        <f>IF(O7341&lt;($G$6-1),Lähteandmed!$E$45*1.2*1.005*(($G$6-1)-O7341),0)</f>
        <v>18.05135976</v>
      </c>
    </row>
    <row r="7342" spans="2:16">
      <c r="B7342" s="113">
        <v>7338</v>
      </c>
      <c r="C7342" s="113">
        <v>6.6</v>
      </c>
      <c r="D7342" s="276">
        <f t="shared" si="228"/>
        <v>3.38879749586558</v>
      </c>
      <c r="L7342" s="114">
        <f>IF(C7342&lt;$G$6,Lähteandmed!$E$45*1.2*1.005*($G$6-O7342),0)</f>
        <v>19.979174879999999</v>
      </c>
      <c r="M7342" s="276" t="str">
        <f>IF(($G$4-Lähteandmed!$H$45*(Kraadpäevad!$G$4-Kraadpäevad!C7342))&gt;Lähteandmed!$I$45,($G$4-Lähteandmed!$H$45*(Kraadpäevad!$G$4-Kraadpäevad!C7342)),Lähteandmed!$I$45)</f>
        <v/>
      </c>
      <c r="N7342" s="114">
        <f>IFERROR(($G$4-M7342)/($G$4-C7342),Lähteandmed!$H$45)</f>
        <v>0</v>
      </c>
      <c r="O7342" s="276">
        <f t="shared" si="229"/>
        <v>6.6</v>
      </c>
      <c r="P7342" s="276">
        <f>IF(O7342&lt;($G$6-1),Lähteandmed!$E$45*1.2*1.005*(($G$6-1)-O7342),0)</f>
        <v>18.226615679999998</v>
      </c>
    </row>
    <row r="7343" spans="2:16">
      <c r="B7343" s="113">
        <v>7339</v>
      </c>
      <c r="C7343" s="113">
        <v>6.5</v>
      </c>
      <c r="D7343" s="276">
        <f t="shared" si="228"/>
        <v>3.4887974958655796</v>
      </c>
      <c r="L7343" s="114">
        <f>IF(C7343&lt;$G$6,Lähteandmed!$E$45*1.2*1.005*($G$6-O7343),0)</f>
        <v>20.1544308</v>
      </c>
      <c r="M7343" s="276" t="str">
        <f>IF(($G$4-Lähteandmed!$H$45*(Kraadpäevad!$G$4-Kraadpäevad!C7343))&gt;Lähteandmed!$I$45,($G$4-Lähteandmed!$H$45*(Kraadpäevad!$G$4-Kraadpäevad!C7343)),Lähteandmed!$I$45)</f>
        <v/>
      </c>
      <c r="N7343" s="114">
        <f>IFERROR(($G$4-M7343)/($G$4-C7343),Lähteandmed!$H$45)</f>
        <v>0</v>
      </c>
      <c r="O7343" s="276">
        <f t="shared" si="229"/>
        <v>6.5</v>
      </c>
      <c r="P7343" s="276">
        <f>IF(O7343&lt;($G$6-1),Lähteandmed!$E$45*1.2*1.005*(($G$6-1)-O7343),0)</f>
        <v>18.4018716</v>
      </c>
    </row>
    <row r="7344" spans="2:16">
      <c r="B7344" s="113">
        <v>7340</v>
      </c>
      <c r="C7344" s="113">
        <v>6.3</v>
      </c>
      <c r="D7344" s="276">
        <f t="shared" si="228"/>
        <v>3.6887974958655798</v>
      </c>
      <c r="L7344" s="114">
        <f>IF(C7344&lt;$G$6,Lähteandmed!$E$45*1.2*1.005*($G$6-O7344),0)</f>
        <v>20.504942639999996</v>
      </c>
      <c r="M7344" s="276" t="str">
        <f>IF(($G$4-Lähteandmed!$H$45*(Kraadpäevad!$G$4-Kraadpäevad!C7344))&gt;Lähteandmed!$I$45,($G$4-Lähteandmed!$H$45*(Kraadpäevad!$G$4-Kraadpäevad!C7344)),Lähteandmed!$I$45)</f>
        <v/>
      </c>
      <c r="N7344" s="114">
        <f>IFERROR(($G$4-M7344)/($G$4-C7344),Lähteandmed!$H$45)</f>
        <v>0</v>
      </c>
      <c r="O7344" s="276">
        <f t="shared" si="229"/>
        <v>6.3</v>
      </c>
      <c r="P7344" s="276">
        <f>IF(O7344&lt;($G$6-1),Lähteandmed!$E$45*1.2*1.005*(($G$6-1)-O7344),0)</f>
        <v>18.752383439999999</v>
      </c>
    </row>
    <row r="7345" spans="2:16">
      <c r="B7345" s="113">
        <v>7341</v>
      </c>
      <c r="C7345" s="113">
        <v>6.2</v>
      </c>
      <c r="D7345" s="276">
        <f t="shared" si="228"/>
        <v>3.7887974958655795</v>
      </c>
      <c r="L7345" s="114">
        <f>IF(C7345&lt;$G$6,Lähteandmed!$E$45*1.2*1.005*($G$6-O7345),0)</f>
        <v>20.680198560000001</v>
      </c>
      <c r="M7345" s="276" t="str">
        <f>IF(($G$4-Lähteandmed!$H$45*(Kraadpäevad!$G$4-Kraadpäevad!C7345))&gt;Lähteandmed!$I$45,($G$4-Lähteandmed!$H$45*(Kraadpäevad!$G$4-Kraadpäevad!C7345)),Lähteandmed!$I$45)</f>
        <v/>
      </c>
      <c r="N7345" s="114">
        <f>IFERROR(($G$4-M7345)/($G$4-C7345),Lähteandmed!$H$45)</f>
        <v>0</v>
      </c>
      <c r="O7345" s="276">
        <f t="shared" si="229"/>
        <v>6.2</v>
      </c>
      <c r="P7345" s="276">
        <f>IF(O7345&lt;($G$6-1),Lähteandmed!$E$45*1.2*1.005*(($G$6-1)-O7345),0)</f>
        <v>18.927639360000001</v>
      </c>
    </row>
    <row r="7346" spans="2:16">
      <c r="B7346" s="113">
        <v>7342</v>
      </c>
      <c r="C7346" s="113">
        <v>6</v>
      </c>
      <c r="D7346" s="276">
        <f t="shared" si="228"/>
        <v>3.9887974958655796</v>
      </c>
      <c r="L7346" s="114">
        <f>IF(C7346&lt;$G$6,Lähteandmed!$E$45*1.2*1.005*($G$6-O7346),0)</f>
        <v>21.030710399999997</v>
      </c>
      <c r="M7346" s="276" t="str">
        <f>IF(($G$4-Lähteandmed!$H$45*(Kraadpäevad!$G$4-Kraadpäevad!C7346))&gt;Lähteandmed!$I$45,($G$4-Lähteandmed!$H$45*(Kraadpäevad!$G$4-Kraadpäevad!C7346)),Lähteandmed!$I$45)</f>
        <v/>
      </c>
      <c r="N7346" s="114">
        <f>IFERROR(($G$4-M7346)/($G$4-C7346),Lähteandmed!$H$45)</f>
        <v>0</v>
      </c>
      <c r="O7346" s="276">
        <f t="shared" si="229"/>
        <v>6</v>
      </c>
      <c r="P7346" s="276">
        <f>IF(O7346&lt;($G$6-1),Lähteandmed!$E$45*1.2*1.005*(($G$6-1)-O7346),0)</f>
        <v>19.2781512</v>
      </c>
    </row>
    <row r="7347" spans="2:16">
      <c r="B7347" s="113">
        <v>7343</v>
      </c>
      <c r="C7347" s="113">
        <v>5.8</v>
      </c>
      <c r="D7347" s="276">
        <f t="shared" si="228"/>
        <v>4.1887974958655798</v>
      </c>
      <c r="L7347" s="114">
        <f>IF(C7347&lt;$G$6,Lähteandmed!$E$45*1.2*1.005*($G$6-O7347),0)</f>
        <v>21.381222239999996</v>
      </c>
      <c r="M7347" s="276" t="str">
        <f>IF(($G$4-Lähteandmed!$H$45*(Kraadpäevad!$G$4-Kraadpäevad!C7347))&gt;Lähteandmed!$I$45,($G$4-Lähteandmed!$H$45*(Kraadpäevad!$G$4-Kraadpäevad!C7347)),Lähteandmed!$I$45)</f>
        <v/>
      </c>
      <c r="N7347" s="114">
        <f>IFERROR(($G$4-M7347)/($G$4-C7347),Lähteandmed!$H$45)</f>
        <v>0</v>
      </c>
      <c r="O7347" s="276">
        <f t="shared" si="229"/>
        <v>5.8</v>
      </c>
      <c r="P7347" s="276">
        <f>IF(O7347&lt;($G$6-1),Lähteandmed!$E$45*1.2*1.005*(($G$6-1)-O7347),0)</f>
        <v>19.628663039999996</v>
      </c>
    </row>
    <row r="7348" spans="2:16">
      <c r="B7348" s="113">
        <v>7344</v>
      </c>
      <c r="C7348" s="113">
        <v>5.6</v>
      </c>
      <c r="D7348" s="276">
        <f t="shared" si="228"/>
        <v>4.38879749586558</v>
      </c>
      <c r="L7348" s="114">
        <f>IF(C7348&lt;$G$6,Lähteandmed!$E$45*1.2*1.005*($G$6-O7348),0)</f>
        <v>21.731734079999999</v>
      </c>
      <c r="M7348" s="276" t="str">
        <f>IF(($G$4-Lähteandmed!$H$45*(Kraadpäevad!$G$4-Kraadpäevad!C7348))&gt;Lähteandmed!$I$45,($G$4-Lähteandmed!$H$45*(Kraadpäevad!$G$4-Kraadpäevad!C7348)),Lähteandmed!$I$45)</f>
        <v/>
      </c>
      <c r="N7348" s="114">
        <f>IFERROR(($G$4-M7348)/($G$4-C7348),Lähteandmed!$H$45)</f>
        <v>0</v>
      </c>
      <c r="O7348" s="276">
        <f t="shared" si="229"/>
        <v>5.6</v>
      </c>
      <c r="P7348" s="276">
        <f>IF(O7348&lt;($G$6-1),Lähteandmed!$E$45*1.2*1.005*(($G$6-1)-O7348),0)</f>
        <v>19.979174879999999</v>
      </c>
    </row>
    <row r="7349" spans="2:16">
      <c r="B7349" s="113">
        <v>7345</v>
      </c>
      <c r="C7349" s="113">
        <v>5.3</v>
      </c>
      <c r="D7349" s="276">
        <f t="shared" si="228"/>
        <v>4.6887974958655798</v>
      </c>
      <c r="L7349" s="114">
        <f>IF(C7349&lt;$G$6,Lähteandmed!$E$45*1.2*1.005*($G$6-O7349),0)</f>
        <v>22.257501839999996</v>
      </c>
      <c r="M7349" s="276" t="str">
        <f>IF(($G$4-Lähteandmed!$H$45*(Kraadpäevad!$G$4-Kraadpäevad!C7349))&gt;Lähteandmed!$I$45,($G$4-Lähteandmed!$H$45*(Kraadpäevad!$G$4-Kraadpäevad!C7349)),Lähteandmed!$I$45)</f>
        <v/>
      </c>
      <c r="N7349" s="114">
        <f>IFERROR(($G$4-M7349)/($G$4-C7349),Lähteandmed!$H$45)</f>
        <v>0</v>
      </c>
      <c r="O7349" s="276">
        <f t="shared" si="229"/>
        <v>5.3</v>
      </c>
      <c r="P7349" s="276">
        <f>IF(O7349&lt;($G$6-1),Lähteandmed!$E$45*1.2*1.005*(($G$6-1)-O7349),0)</f>
        <v>20.504942639999996</v>
      </c>
    </row>
    <row r="7350" spans="2:16">
      <c r="B7350" s="113">
        <v>7346</v>
      </c>
      <c r="C7350" s="113">
        <v>4.9000000000000004</v>
      </c>
      <c r="D7350" s="276">
        <f t="shared" si="228"/>
        <v>5.0887974958655793</v>
      </c>
      <c r="L7350" s="114">
        <f>IF(C7350&lt;$G$6,Lähteandmed!$E$45*1.2*1.005*($G$6-O7350),0)</f>
        <v>22.958525519999998</v>
      </c>
      <c r="M7350" s="276" t="str">
        <f>IF(($G$4-Lähteandmed!$H$45*(Kraadpäevad!$G$4-Kraadpäevad!C7350))&gt;Lähteandmed!$I$45,($G$4-Lähteandmed!$H$45*(Kraadpäevad!$G$4-Kraadpäevad!C7350)),Lähteandmed!$I$45)</f>
        <v/>
      </c>
      <c r="N7350" s="114">
        <f>IFERROR(($G$4-M7350)/($G$4-C7350),Lähteandmed!$H$45)</f>
        <v>0</v>
      </c>
      <c r="O7350" s="276">
        <f t="shared" si="229"/>
        <v>4.9000000000000004</v>
      </c>
      <c r="P7350" s="276">
        <f>IF(O7350&lt;($G$6-1),Lähteandmed!$E$45*1.2*1.005*(($G$6-1)-O7350),0)</f>
        <v>21.205966319999998</v>
      </c>
    </row>
    <row r="7351" spans="2:16">
      <c r="B7351" s="113">
        <v>7347</v>
      </c>
      <c r="C7351" s="113">
        <v>4.5999999999999996</v>
      </c>
      <c r="D7351" s="276">
        <f t="shared" si="228"/>
        <v>5.38879749586558</v>
      </c>
      <c r="L7351" s="114">
        <f>IF(C7351&lt;$G$6,Lähteandmed!$E$45*1.2*1.005*($G$6-O7351),0)</f>
        <v>23.484293279999999</v>
      </c>
      <c r="M7351" s="276" t="str">
        <f>IF(($G$4-Lähteandmed!$H$45*(Kraadpäevad!$G$4-Kraadpäevad!C7351))&gt;Lähteandmed!$I$45,($G$4-Lähteandmed!$H$45*(Kraadpäevad!$G$4-Kraadpäevad!C7351)),Lähteandmed!$I$45)</f>
        <v/>
      </c>
      <c r="N7351" s="114">
        <f>IFERROR(($G$4-M7351)/($G$4-C7351),Lähteandmed!$H$45)</f>
        <v>0</v>
      </c>
      <c r="O7351" s="276">
        <f t="shared" si="229"/>
        <v>4.5999999999999996</v>
      </c>
      <c r="P7351" s="276">
        <f>IF(O7351&lt;($G$6-1),Lähteandmed!$E$45*1.2*1.005*(($G$6-1)-O7351),0)</f>
        <v>21.731734079999999</v>
      </c>
    </row>
    <row r="7352" spans="2:16">
      <c r="B7352" s="113">
        <v>7348</v>
      </c>
      <c r="C7352" s="113">
        <v>4.5</v>
      </c>
      <c r="D7352" s="276">
        <f t="shared" si="228"/>
        <v>5.4887974958655796</v>
      </c>
      <c r="L7352" s="114">
        <f>IF(C7352&lt;$G$6,Lähteandmed!$E$45*1.2*1.005*($G$6-O7352),0)</f>
        <v>23.659549199999997</v>
      </c>
      <c r="M7352" s="276" t="str">
        <f>IF(($G$4-Lähteandmed!$H$45*(Kraadpäevad!$G$4-Kraadpäevad!C7352))&gt;Lähteandmed!$I$45,($G$4-Lähteandmed!$H$45*(Kraadpäevad!$G$4-Kraadpäevad!C7352)),Lähteandmed!$I$45)</f>
        <v/>
      </c>
      <c r="N7352" s="114">
        <f>IFERROR(($G$4-M7352)/($G$4-C7352),Lähteandmed!$H$45)</f>
        <v>0</v>
      </c>
      <c r="O7352" s="276">
        <f t="shared" si="229"/>
        <v>4.5</v>
      </c>
      <c r="P7352" s="276">
        <f>IF(O7352&lt;($G$6-1),Lähteandmed!$E$45*1.2*1.005*(($G$6-1)-O7352),0)</f>
        <v>21.906989999999997</v>
      </c>
    </row>
    <row r="7353" spans="2:16">
      <c r="B7353" s="113">
        <v>7349</v>
      </c>
      <c r="C7353" s="113">
        <v>4.3</v>
      </c>
      <c r="D7353" s="276">
        <f t="shared" si="228"/>
        <v>5.6887974958655798</v>
      </c>
      <c r="L7353" s="114">
        <f>IF(C7353&lt;$G$6,Lähteandmed!$E$45*1.2*1.005*($G$6-O7353),0)</f>
        <v>24.010061039999997</v>
      </c>
      <c r="M7353" s="276" t="str">
        <f>IF(($G$4-Lähteandmed!$H$45*(Kraadpäevad!$G$4-Kraadpäevad!C7353))&gt;Lähteandmed!$I$45,($G$4-Lähteandmed!$H$45*(Kraadpäevad!$G$4-Kraadpäevad!C7353)),Lähteandmed!$I$45)</f>
        <v/>
      </c>
      <c r="N7353" s="114">
        <f>IFERROR(($G$4-M7353)/($G$4-C7353),Lähteandmed!$H$45)</f>
        <v>0</v>
      </c>
      <c r="O7353" s="276">
        <f t="shared" si="229"/>
        <v>4.3</v>
      </c>
      <c r="P7353" s="276">
        <f>IF(O7353&lt;($G$6-1),Lähteandmed!$E$45*1.2*1.005*(($G$6-1)-O7353),0)</f>
        <v>22.257501839999996</v>
      </c>
    </row>
    <row r="7354" spans="2:16">
      <c r="B7354" s="113">
        <v>7350</v>
      </c>
      <c r="C7354" s="113">
        <v>4.2</v>
      </c>
      <c r="D7354" s="276">
        <f t="shared" si="228"/>
        <v>5.7887974958655795</v>
      </c>
      <c r="L7354" s="114">
        <f>IF(C7354&lt;$G$6,Lähteandmed!$E$45*1.2*1.005*($G$6-O7354),0)</f>
        <v>24.185316959999998</v>
      </c>
      <c r="M7354" s="276" t="str">
        <f>IF(($G$4-Lähteandmed!$H$45*(Kraadpäevad!$G$4-Kraadpäevad!C7354))&gt;Lähteandmed!$I$45,($G$4-Lähteandmed!$H$45*(Kraadpäevad!$G$4-Kraadpäevad!C7354)),Lähteandmed!$I$45)</f>
        <v/>
      </c>
      <c r="N7354" s="114">
        <f>IFERROR(($G$4-M7354)/($G$4-C7354),Lähteandmed!$H$45)</f>
        <v>0</v>
      </c>
      <c r="O7354" s="276">
        <f t="shared" si="229"/>
        <v>4.2</v>
      </c>
      <c r="P7354" s="276">
        <f>IF(O7354&lt;($G$6-1),Lähteandmed!$E$45*1.2*1.005*(($G$6-1)-O7354),0)</f>
        <v>22.432757760000001</v>
      </c>
    </row>
    <row r="7355" spans="2:16">
      <c r="B7355" s="113">
        <v>7351</v>
      </c>
      <c r="C7355" s="113">
        <v>4.2</v>
      </c>
      <c r="D7355" s="276">
        <f t="shared" si="228"/>
        <v>5.7887974958655795</v>
      </c>
      <c r="L7355" s="114">
        <f>IF(C7355&lt;$G$6,Lähteandmed!$E$45*1.2*1.005*($G$6-O7355),0)</f>
        <v>24.185316959999998</v>
      </c>
      <c r="M7355" s="276" t="str">
        <f>IF(($G$4-Lähteandmed!$H$45*(Kraadpäevad!$G$4-Kraadpäevad!C7355))&gt;Lähteandmed!$I$45,($G$4-Lähteandmed!$H$45*(Kraadpäevad!$G$4-Kraadpäevad!C7355)),Lähteandmed!$I$45)</f>
        <v/>
      </c>
      <c r="N7355" s="114">
        <f>IFERROR(($G$4-M7355)/($G$4-C7355),Lähteandmed!$H$45)</f>
        <v>0</v>
      </c>
      <c r="O7355" s="276">
        <f t="shared" si="229"/>
        <v>4.2</v>
      </c>
      <c r="P7355" s="276">
        <f>IF(O7355&lt;($G$6-1),Lähteandmed!$E$45*1.2*1.005*(($G$6-1)-O7355),0)</f>
        <v>22.432757760000001</v>
      </c>
    </row>
    <row r="7356" spans="2:16">
      <c r="B7356" s="113">
        <v>7352</v>
      </c>
      <c r="C7356" s="113">
        <v>4.2</v>
      </c>
      <c r="D7356" s="276">
        <f t="shared" si="228"/>
        <v>5.7887974958655795</v>
      </c>
      <c r="L7356" s="114">
        <f>IF(C7356&lt;$G$6,Lähteandmed!$E$45*1.2*1.005*($G$6-O7356),0)</f>
        <v>24.185316959999998</v>
      </c>
      <c r="M7356" s="276" t="str">
        <f>IF(($G$4-Lähteandmed!$H$45*(Kraadpäevad!$G$4-Kraadpäevad!C7356))&gt;Lähteandmed!$I$45,($G$4-Lähteandmed!$H$45*(Kraadpäevad!$G$4-Kraadpäevad!C7356)),Lähteandmed!$I$45)</f>
        <v/>
      </c>
      <c r="N7356" s="114">
        <f>IFERROR(($G$4-M7356)/($G$4-C7356),Lähteandmed!$H$45)</f>
        <v>0</v>
      </c>
      <c r="O7356" s="276">
        <f t="shared" si="229"/>
        <v>4.2</v>
      </c>
      <c r="P7356" s="276">
        <f>IF(O7356&lt;($G$6-1),Lähteandmed!$E$45*1.2*1.005*(($G$6-1)-O7356),0)</f>
        <v>22.432757760000001</v>
      </c>
    </row>
    <row r="7357" spans="2:16">
      <c r="B7357" s="113">
        <v>7353</v>
      </c>
      <c r="C7357" s="113">
        <v>4.2</v>
      </c>
      <c r="D7357" s="276">
        <f t="shared" si="228"/>
        <v>5.7887974958655795</v>
      </c>
      <c r="L7357" s="114">
        <f>IF(C7357&lt;$G$6,Lähteandmed!$E$45*1.2*1.005*($G$6-O7357),0)</f>
        <v>24.185316959999998</v>
      </c>
      <c r="M7357" s="276" t="str">
        <f>IF(($G$4-Lähteandmed!$H$45*(Kraadpäevad!$G$4-Kraadpäevad!C7357))&gt;Lähteandmed!$I$45,($G$4-Lähteandmed!$H$45*(Kraadpäevad!$G$4-Kraadpäevad!C7357)),Lähteandmed!$I$45)</f>
        <v/>
      </c>
      <c r="N7357" s="114">
        <f>IFERROR(($G$4-M7357)/($G$4-C7357),Lähteandmed!$H$45)</f>
        <v>0</v>
      </c>
      <c r="O7357" s="276">
        <f t="shared" si="229"/>
        <v>4.2</v>
      </c>
      <c r="P7357" s="276">
        <f>IF(O7357&lt;($G$6-1),Lähteandmed!$E$45*1.2*1.005*(($G$6-1)-O7357),0)</f>
        <v>22.432757760000001</v>
      </c>
    </row>
    <row r="7358" spans="2:16">
      <c r="B7358" s="113">
        <v>7354</v>
      </c>
      <c r="C7358" s="113">
        <v>4.0999999999999996</v>
      </c>
      <c r="D7358" s="276">
        <f t="shared" si="228"/>
        <v>5.88879749586558</v>
      </c>
      <c r="L7358" s="114">
        <f>IF(C7358&lt;$G$6,Lähteandmed!$E$45*1.2*1.005*($G$6-O7358),0)</f>
        <v>24.360572879999999</v>
      </c>
      <c r="M7358" s="276" t="str">
        <f>IF(($G$4-Lähteandmed!$H$45*(Kraadpäevad!$G$4-Kraadpäevad!C7358))&gt;Lähteandmed!$I$45,($G$4-Lähteandmed!$H$45*(Kraadpäevad!$G$4-Kraadpäevad!C7358)),Lähteandmed!$I$45)</f>
        <v/>
      </c>
      <c r="N7358" s="114">
        <f>IFERROR(($G$4-M7358)/($G$4-C7358),Lähteandmed!$H$45)</f>
        <v>0</v>
      </c>
      <c r="O7358" s="276">
        <f t="shared" si="229"/>
        <v>4.0999999999999996</v>
      </c>
      <c r="P7358" s="276">
        <f>IF(O7358&lt;($G$6-1),Lähteandmed!$E$45*1.2*1.005*(($G$6-1)-O7358),0)</f>
        <v>22.608013679999999</v>
      </c>
    </row>
    <row r="7359" spans="2:16">
      <c r="B7359" s="113">
        <v>7355</v>
      </c>
      <c r="C7359" s="113">
        <v>4</v>
      </c>
      <c r="D7359" s="276">
        <f t="shared" si="228"/>
        <v>5.9887974958655796</v>
      </c>
      <c r="L7359" s="114">
        <f>IF(C7359&lt;$G$6,Lähteandmed!$E$45*1.2*1.005*($G$6-O7359),0)</f>
        <v>24.535828799999997</v>
      </c>
      <c r="M7359" s="276" t="str">
        <f>IF(($G$4-Lähteandmed!$H$45*(Kraadpäevad!$G$4-Kraadpäevad!C7359))&gt;Lähteandmed!$I$45,($G$4-Lähteandmed!$H$45*(Kraadpäevad!$G$4-Kraadpäevad!C7359)),Lähteandmed!$I$45)</f>
        <v/>
      </c>
      <c r="N7359" s="114">
        <f>IFERROR(($G$4-M7359)/($G$4-C7359),Lähteandmed!$H$45)</f>
        <v>0</v>
      </c>
      <c r="O7359" s="276">
        <f t="shared" si="229"/>
        <v>4</v>
      </c>
      <c r="P7359" s="276">
        <f>IF(O7359&lt;($G$6-1),Lähteandmed!$E$45*1.2*1.005*(($G$6-1)-O7359),0)</f>
        <v>22.783269599999997</v>
      </c>
    </row>
    <row r="7360" spans="2:16">
      <c r="B7360" s="113">
        <v>7356</v>
      </c>
      <c r="C7360" s="113">
        <v>3.9</v>
      </c>
      <c r="D7360" s="276">
        <f t="shared" si="228"/>
        <v>6.0887974958655793</v>
      </c>
      <c r="L7360" s="114">
        <f>IF(C7360&lt;$G$6,Lähteandmed!$E$45*1.2*1.005*($G$6-O7360),0)</f>
        <v>24.711084719999999</v>
      </c>
      <c r="M7360" s="276" t="str">
        <f>IF(($G$4-Lähteandmed!$H$45*(Kraadpäevad!$G$4-Kraadpäevad!C7360))&gt;Lähteandmed!$I$45,($G$4-Lähteandmed!$H$45*(Kraadpäevad!$G$4-Kraadpäevad!C7360)),Lähteandmed!$I$45)</f>
        <v/>
      </c>
      <c r="N7360" s="114">
        <f>IFERROR(($G$4-M7360)/($G$4-C7360),Lähteandmed!$H$45)</f>
        <v>0</v>
      </c>
      <c r="O7360" s="276">
        <f t="shared" si="229"/>
        <v>3.9</v>
      </c>
      <c r="P7360" s="276">
        <f>IF(O7360&lt;($G$6-1),Lähteandmed!$E$45*1.2*1.005*(($G$6-1)-O7360),0)</f>
        <v>22.958525519999998</v>
      </c>
    </row>
    <row r="7361" spans="2:16">
      <c r="B7361" s="113">
        <v>7357</v>
      </c>
      <c r="C7361" s="113">
        <v>4.0999999999999996</v>
      </c>
      <c r="D7361" s="276">
        <f t="shared" si="228"/>
        <v>5.88879749586558</v>
      </c>
      <c r="L7361" s="114">
        <f>IF(C7361&lt;$G$6,Lähteandmed!$E$45*1.2*1.005*($G$6-O7361),0)</f>
        <v>24.360572879999999</v>
      </c>
      <c r="M7361" s="276" t="str">
        <f>IF(($G$4-Lähteandmed!$H$45*(Kraadpäevad!$G$4-Kraadpäevad!C7361))&gt;Lähteandmed!$I$45,($G$4-Lähteandmed!$H$45*(Kraadpäevad!$G$4-Kraadpäevad!C7361)),Lähteandmed!$I$45)</f>
        <v/>
      </c>
      <c r="N7361" s="114">
        <f>IFERROR(($G$4-M7361)/($G$4-C7361),Lähteandmed!$H$45)</f>
        <v>0</v>
      </c>
      <c r="O7361" s="276">
        <f t="shared" si="229"/>
        <v>4.0999999999999996</v>
      </c>
      <c r="P7361" s="276">
        <f>IF(O7361&lt;($G$6-1),Lähteandmed!$E$45*1.2*1.005*(($G$6-1)-O7361),0)</f>
        <v>22.608013679999999</v>
      </c>
    </row>
    <row r="7362" spans="2:16">
      <c r="B7362" s="113">
        <v>7358</v>
      </c>
      <c r="C7362" s="113">
        <v>4.3</v>
      </c>
      <c r="D7362" s="276">
        <f t="shared" si="228"/>
        <v>5.6887974958655798</v>
      </c>
      <c r="L7362" s="114">
        <f>IF(C7362&lt;$G$6,Lähteandmed!$E$45*1.2*1.005*($G$6-O7362),0)</f>
        <v>24.010061039999997</v>
      </c>
      <c r="M7362" s="276" t="str">
        <f>IF(($G$4-Lähteandmed!$H$45*(Kraadpäevad!$G$4-Kraadpäevad!C7362))&gt;Lähteandmed!$I$45,($G$4-Lähteandmed!$H$45*(Kraadpäevad!$G$4-Kraadpäevad!C7362)),Lähteandmed!$I$45)</f>
        <v/>
      </c>
      <c r="N7362" s="114">
        <f>IFERROR(($G$4-M7362)/($G$4-C7362),Lähteandmed!$H$45)</f>
        <v>0</v>
      </c>
      <c r="O7362" s="276">
        <f t="shared" si="229"/>
        <v>4.3</v>
      </c>
      <c r="P7362" s="276">
        <f>IF(O7362&lt;($G$6-1),Lähteandmed!$E$45*1.2*1.005*(($G$6-1)-O7362),0)</f>
        <v>22.257501839999996</v>
      </c>
    </row>
    <row r="7363" spans="2:16">
      <c r="B7363" s="113">
        <v>7359</v>
      </c>
      <c r="C7363" s="113">
        <v>4.5</v>
      </c>
      <c r="D7363" s="276">
        <f t="shared" si="228"/>
        <v>5.4887974958655796</v>
      </c>
      <c r="L7363" s="114">
        <f>IF(C7363&lt;$G$6,Lähteandmed!$E$45*1.2*1.005*($G$6-O7363),0)</f>
        <v>23.659549199999997</v>
      </c>
      <c r="M7363" s="276" t="str">
        <f>IF(($G$4-Lähteandmed!$H$45*(Kraadpäevad!$G$4-Kraadpäevad!C7363))&gt;Lähteandmed!$I$45,($G$4-Lähteandmed!$H$45*(Kraadpäevad!$G$4-Kraadpäevad!C7363)),Lähteandmed!$I$45)</f>
        <v/>
      </c>
      <c r="N7363" s="114">
        <f>IFERROR(($G$4-M7363)/($G$4-C7363),Lähteandmed!$H$45)</f>
        <v>0</v>
      </c>
      <c r="O7363" s="276">
        <f t="shared" si="229"/>
        <v>4.5</v>
      </c>
      <c r="P7363" s="276">
        <f>IF(O7363&lt;($G$6-1),Lähteandmed!$E$45*1.2*1.005*(($G$6-1)-O7363),0)</f>
        <v>21.906989999999997</v>
      </c>
    </row>
    <row r="7364" spans="2:16">
      <c r="B7364" s="113">
        <v>7360</v>
      </c>
      <c r="C7364" s="113">
        <v>4.5999999999999996</v>
      </c>
      <c r="D7364" s="276">
        <f t="shared" ref="D7364:D7427" si="230">IFERROR(IF($G$5-C7364&gt;0,$G$5-C7364,"0"),0)</f>
        <v>5.38879749586558</v>
      </c>
      <c r="L7364" s="114">
        <f>IF(C7364&lt;$G$6,Lähteandmed!$E$45*1.2*1.005*($G$6-O7364),0)</f>
        <v>23.484293279999999</v>
      </c>
      <c r="M7364" s="276" t="str">
        <f>IF(($G$4-Lähteandmed!$H$45*(Kraadpäevad!$G$4-Kraadpäevad!C7364))&gt;Lähteandmed!$I$45,($G$4-Lähteandmed!$H$45*(Kraadpäevad!$G$4-Kraadpäevad!C7364)),Lähteandmed!$I$45)</f>
        <v/>
      </c>
      <c r="N7364" s="114">
        <f>IFERROR(($G$4-M7364)/($G$4-C7364),Lähteandmed!$H$45)</f>
        <v>0</v>
      </c>
      <c r="O7364" s="276">
        <f t="shared" ref="O7364:O7427" si="231">N7364*($G$4-C7364)+C7364</f>
        <v>4.5999999999999996</v>
      </c>
      <c r="P7364" s="276">
        <f>IF(O7364&lt;($G$6-1),Lähteandmed!$E$45*1.2*1.005*(($G$6-1)-O7364),0)</f>
        <v>21.731734079999999</v>
      </c>
    </row>
    <row r="7365" spans="2:16">
      <c r="B7365" s="113">
        <v>7361</v>
      </c>
      <c r="C7365" s="113">
        <v>4.7</v>
      </c>
      <c r="D7365" s="276">
        <f t="shared" si="230"/>
        <v>5.2887974958655795</v>
      </c>
      <c r="L7365" s="114">
        <f>IF(C7365&lt;$G$6,Lähteandmed!$E$45*1.2*1.005*($G$6-O7365),0)</f>
        <v>23.309037359999998</v>
      </c>
      <c r="M7365" s="276" t="str">
        <f>IF(($G$4-Lähteandmed!$H$45*(Kraadpäevad!$G$4-Kraadpäevad!C7365))&gt;Lähteandmed!$I$45,($G$4-Lähteandmed!$H$45*(Kraadpäevad!$G$4-Kraadpäevad!C7365)),Lähteandmed!$I$45)</f>
        <v/>
      </c>
      <c r="N7365" s="114">
        <f>IFERROR(($G$4-M7365)/($G$4-C7365),Lähteandmed!$H$45)</f>
        <v>0</v>
      </c>
      <c r="O7365" s="276">
        <f t="shared" si="231"/>
        <v>4.7</v>
      </c>
      <c r="P7365" s="276">
        <f>IF(O7365&lt;($G$6-1),Lähteandmed!$E$45*1.2*1.005*(($G$6-1)-O7365),0)</f>
        <v>21.556478160000001</v>
      </c>
    </row>
    <row r="7366" spans="2:16">
      <c r="B7366" s="113">
        <v>7362</v>
      </c>
      <c r="C7366" s="113">
        <v>4.8</v>
      </c>
      <c r="D7366" s="276">
        <f t="shared" si="230"/>
        <v>5.1887974958655798</v>
      </c>
      <c r="L7366" s="114">
        <f>IF(C7366&lt;$G$6,Lähteandmed!$E$45*1.2*1.005*($G$6-O7366),0)</f>
        <v>23.133781439999996</v>
      </c>
      <c r="M7366" s="276" t="str">
        <f>IF(($G$4-Lähteandmed!$H$45*(Kraadpäevad!$G$4-Kraadpäevad!C7366))&gt;Lähteandmed!$I$45,($G$4-Lähteandmed!$H$45*(Kraadpäevad!$G$4-Kraadpäevad!C7366)),Lähteandmed!$I$45)</f>
        <v/>
      </c>
      <c r="N7366" s="114">
        <f>IFERROR(($G$4-M7366)/($G$4-C7366),Lähteandmed!$H$45)</f>
        <v>0</v>
      </c>
      <c r="O7366" s="276">
        <f t="shared" si="231"/>
        <v>4.8</v>
      </c>
      <c r="P7366" s="276">
        <f>IF(O7366&lt;($G$6-1),Lähteandmed!$E$45*1.2*1.005*(($G$6-1)-O7366),0)</f>
        <v>21.381222239999996</v>
      </c>
    </row>
    <row r="7367" spans="2:16">
      <c r="B7367" s="113">
        <v>7363</v>
      </c>
      <c r="C7367" s="113">
        <v>4.2</v>
      </c>
      <c r="D7367" s="276">
        <f t="shared" si="230"/>
        <v>5.7887974958655795</v>
      </c>
      <c r="L7367" s="114">
        <f>IF(C7367&lt;$G$6,Lähteandmed!$E$45*1.2*1.005*($G$6-O7367),0)</f>
        <v>24.185316959999998</v>
      </c>
      <c r="M7367" s="276" t="str">
        <f>IF(($G$4-Lähteandmed!$H$45*(Kraadpäevad!$G$4-Kraadpäevad!C7367))&gt;Lähteandmed!$I$45,($G$4-Lähteandmed!$H$45*(Kraadpäevad!$G$4-Kraadpäevad!C7367)),Lähteandmed!$I$45)</f>
        <v/>
      </c>
      <c r="N7367" s="114">
        <f>IFERROR(($G$4-M7367)/($G$4-C7367),Lähteandmed!$H$45)</f>
        <v>0</v>
      </c>
      <c r="O7367" s="276">
        <f t="shared" si="231"/>
        <v>4.2</v>
      </c>
      <c r="P7367" s="276">
        <f>IF(O7367&lt;($G$6-1),Lähteandmed!$E$45*1.2*1.005*(($G$6-1)-O7367),0)</f>
        <v>22.432757760000001</v>
      </c>
    </row>
    <row r="7368" spans="2:16">
      <c r="B7368" s="113">
        <v>7364</v>
      </c>
      <c r="C7368" s="113">
        <v>3.5</v>
      </c>
      <c r="D7368" s="276">
        <f t="shared" si="230"/>
        <v>6.4887974958655796</v>
      </c>
      <c r="L7368" s="114">
        <f>IF(C7368&lt;$G$6,Lähteandmed!$E$45*1.2*1.005*($G$6-O7368),0)</f>
        <v>25.412108399999997</v>
      </c>
      <c r="M7368" s="276" t="str">
        <f>IF(($G$4-Lähteandmed!$H$45*(Kraadpäevad!$G$4-Kraadpäevad!C7368))&gt;Lähteandmed!$I$45,($G$4-Lähteandmed!$H$45*(Kraadpäevad!$G$4-Kraadpäevad!C7368)),Lähteandmed!$I$45)</f>
        <v/>
      </c>
      <c r="N7368" s="114">
        <f>IFERROR(($G$4-M7368)/($G$4-C7368),Lähteandmed!$H$45)</f>
        <v>0</v>
      </c>
      <c r="O7368" s="276">
        <f t="shared" si="231"/>
        <v>3.5</v>
      </c>
      <c r="P7368" s="276">
        <f>IF(O7368&lt;($G$6-1),Lähteandmed!$E$45*1.2*1.005*(($G$6-1)-O7368),0)</f>
        <v>23.659549199999997</v>
      </c>
    </row>
    <row r="7369" spans="2:16">
      <c r="B7369" s="113">
        <v>7365</v>
      </c>
      <c r="C7369" s="113">
        <v>2.9</v>
      </c>
      <c r="D7369" s="276">
        <f t="shared" si="230"/>
        <v>7.0887974958655793</v>
      </c>
      <c r="L7369" s="114">
        <f>IF(C7369&lt;$G$6,Lähteandmed!$E$45*1.2*1.005*($G$6-O7369),0)</f>
        <v>26.463643919999999</v>
      </c>
      <c r="M7369" s="276" t="str">
        <f>IF(($G$4-Lähteandmed!$H$45*(Kraadpäevad!$G$4-Kraadpäevad!C7369))&gt;Lähteandmed!$I$45,($G$4-Lähteandmed!$H$45*(Kraadpäevad!$G$4-Kraadpäevad!C7369)),Lähteandmed!$I$45)</f>
        <v/>
      </c>
      <c r="N7369" s="114">
        <f>IFERROR(($G$4-M7369)/($G$4-C7369),Lähteandmed!$H$45)</f>
        <v>0</v>
      </c>
      <c r="O7369" s="276">
        <f t="shared" si="231"/>
        <v>2.9</v>
      </c>
      <c r="P7369" s="276">
        <f>IF(O7369&lt;($G$6-1),Lähteandmed!$E$45*1.2*1.005*(($G$6-1)-O7369),0)</f>
        <v>24.711084719999999</v>
      </c>
    </row>
    <row r="7370" spans="2:16">
      <c r="B7370" s="113">
        <v>7366</v>
      </c>
      <c r="C7370" s="113">
        <v>1.7</v>
      </c>
      <c r="D7370" s="276">
        <f t="shared" si="230"/>
        <v>8.2887974958655803</v>
      </c>
      <c r="L7370" s="114">
        <f>IF(C7370&lt;$G$6,Lähteandmed!$E$45*1.2*1.005*($G$6-O7370),0)</f>
        <v>28.566714959999999</v>
      </c>
      <c r="M7370" s="276" t="str">
        <f>IF(($G$4-Lähteandmed!$H$45*(Kraadpäevad!$G$4-Kraadpäevad!C7370))&gt;Lähteandmed!$I$45,($G$4-Lähteandmed!$H$45*(Kraadpäevad!$G$4-Kraadpäevad!C7370)),Lähteandmed!$I$45)</f>
        <v/>
      </c>
      <c r="N7370" s="114">
        <f>IFERROR(($G$4-M7370)/($G$4-C7370),Lähteandmed!$H$45)</f>
        <v>0</v>
      </c>
      <c r="O7370" s="276">
        <f t="shared" si="231"/>
        <v>1.7</v>
      </c>
      <c r="P7370" s="276">
        <f>IF(O7370&lt;($G$6-1),Lähteandmed!$E$45*1.2*1.005*(($G$6-1)-O7370),0)</f>
        <v>26.814155759999998</v>
      </c>
    </row>
    <row r="7371" spans="2:16">
      <c r="B7371" s="113">
        <v>7367</v>
      </c>
      <c r="C7371" s="113">
        <v>0.6</v>
      </c>
      <c r="D7371" s="276">
        <f t="shared" si="230"/>
        <v>9.38879749586558</v>
      </c>
      <c r="L7371" s="114">
        <f>IF(C7371&lt;$G$6,Lähteandmed!$E$45*1.2*1.005*($G$6-O7371),0)</f>
        <v>30.494530079999997</v>
      </c>
      <c r="M7371" s="276" t="str">
        <f>IF(($G$4-Lähteandmed!$H$45*(Kraadpäevad!$G$4-Kraadpäevad!C7371))&gt;Lähteandmed!$I$45,($G$4-Lähteandmed!$H$45*(Kraadpäevad!$G$4-Kraadpäevad!C7371)),Lähteandmed!$I$45)</f>
        <v/>
      </c>
      <c r="N7371" s="114">
        <f>IFERROR(($G$4-M7371)/($G$4-C7371),Lähteandmed!$H$45)</f>
        <v>0</v>
      </c>
      <c r="O7371" s="276">
        <f t="shared" si="231"/>
        <v>0.6</v>
      </c>
      <c r="P7371" s="276">
        <f>IF(O7371&lt;($G$6-1),Lähteandmed!$E$45*1.2*1.005*(($G$6-1)-O7371),0)</f>
        <v>28.741970879999997</v>
      </c>
    </row>
    <row r="7372" spans="2:16">
      <c r="B7372" s="113">
        <v>7368</v>
      </c>
      <c r="C7372" s="113">
        <v>-0.6</v>
      </c>
      <c r="D7372" s="276">
        <f t="shared" si="230"/>
        <v>10.588797495865579</v>
      </c>
      <c r="L7372" s="114">
        <f>IF(C7372&lt;$G$6,Lähteandmed!$E$45*1.2*1.005*($G$6-O7372),0)</f>
        <v>32.59760112</v>
      </c>
      <c r="M7372" s="276" t="str">
        <f>IF(($G$4-Lähteandmed!$H$45*(Kraadpäevad!$G$4-Kraadpäevad!C7372))&gt;Lähteandmed!$I$45,($G$4-Lähteandmed!$H$45*(Kraadpäevad!$G$4-Kraadpäevad!C7372)),Lähteandmed!$I$45)</f>
        <v/>
      </c>
      <c r="N7372" s="114">
        <f>IFERROR(($G$4-M7372)/($G$4-C7372),Lähteandmed!$H$45)</f>
        <v>0</v>
      </c>
      <c r="O7372" s="276">
        <f t="shared" si="231"/>
        <v>-0.6</v>
      </c>
      <c r="P7372" s="276">
        <f>IF(O7372&lt;($G$6-1),Lähteandmed!$E$45*1.2*1.005*(($G$6-1)-O7372),0)</f>
        <v>30.84504192</v>
      </c>
    </row>
    <row r="7373" spans="2:16">
      <c r="B7373" s="113">
        <v>7369</v>
      </c>
      <c r="C7373" s="113">
        <v>-0.5</v>
      </c>
      <c r="D7373" s="276">
        <f t="shared" si="230"/>
        <v>10.48879749586558</v>
      </c>
      <c r="L7373" s="114">
        <f>IF(C7373&lt;$G$6,Lähteandmed!$E$45*1.2*1.005*($G$6-O7373),0)</f>
        <v>32.422345199999995</v>
      </c>
      <c r="M7373" s="276" t="str">
        <f>IF(($G$4-Lähteandmed!$H$45*(Kraadpäevad!$G$4-Kraadpäevad!C7373))&gt;Lähteandmed!$I$45,($G$4-Lähteandmed!$H$45*(Kraadpäevad!$G$4-Kraadpäevad!C7373)),Lähteandmed!$I$45)</f>
        <v/>
      </c>
      <c r="N7373" s="114">
        <f>IFERROR(($G$4-M7373)/($G$4-C7373),Lähteandmed!$H$45)</f>
        <v>0</v>
      </c>
      <c r="O7373" s="276">
        <f t="shared" si="231"/>
        <v>-0.5</v>
      </c>
      <c r="P7373" s="276">
        <f>IF(O7373&lt;($G$6-1),Lähteandmed!$E$45*1.2*1.005*(($G$6-1)-O7373),0)</f>
        <v>30.669785999999998</v>
      </c>
    </row>
    <row r="7374" spans="2:16">
      <c r="B7374" s="113">
        <v>7370</v>
      </c>
      <c r="C7374" s="113">
        <v>-0.5</v>
      </c>
      <c r="D7374" s="276">
        <f t="shared" si="230"/>
        <v>10.48879749586558</v>
      </c>
      <c r="L7374" s="114">
        <f>IF(C7374&lt;$G$6,Lähteandmed!$E$45*1.2*1.005*($G$6-O7374),0)</f>
        <v>32.422345199999995</v>
      </c>
      <c r="M7374" s="276" t="str">
        <f>IF(($G$4-Lähteandmed!$H$45*(Kraadpäevad!$G$4-Kraadpäevad!C7374))&gt;Lähteandmed!$I$45,($G$4-Lähteandmed!$H$45*(Kraadpäevad!$G$4-Kraadpäevad!C7374)),Lähteandmed!$I$45)</f>
        <v/>
      </c>
      <c r="N7374" s="114">
        <f>IFERROR(($G$4-M7374)/($G$4-C7374),Lähteandmed!$H$45)</f>
        <v>0</v>
      </c>
      <c r="O7374" s="276">
        <f t="shared" si="231"/>
        <v>-0.5</v>
      </c>
      <c r="P7374" s="276">
        <f>IF(O7374&lt;($G$6-1),Lähteandmed!$E$45*1.2*1.005*(($G$6-1)-O7374),0)</f>
        <v>30.669785999999998</v>
      </c>
    </row>
    <row r="7375" spans="2:16">
      <c r="B7375" s="113">
        <v>7371</v>
      </c>
      <c r="C7375" s="113">
        <v>-0.4</v>
      </c>
      <c r="D7375" s="276">
        <f t="shared" si="230"/>
        <v>10.38879749586558</v>
      </c>
      <c r="L7375" s="114">
        <f>IF(C7375&lt;$G$6,Lähteandmed!$E$45*1.2*1.005*($G$6-O7375),0)</f>
        <v>32.247089279999997</v>
      </c>
      <c r="M7375" s="276" t="str">
        <f>IF(($G$4-Lähteandmed!$H$45*(Kraadpäevad!$G$4-Kraadpäevad!C7375))&gt;Lähteandmed!$I$45,($G$4-Lähteandmed!$H$45*(Kraadpäevad!$G$4-Kraadpäevad!C7375)),Lähteandmed!$I$45)</f>
        <v/>
      </c>
      <c r="N7375" s="114">
        <f>IFERROR(($G$4-M7375)/($G$4-C7375),Lähteandmed!$H$45)</f>
        <v>0</v>
      </c>
      <c r="O7375" s="276">
        <f t="shared" si="231"/>
        <v>-0.4</v>
      </c>
      <c r="P7375" s="276">
        <f>IF(O7375&lt;($G$6-1),Lähteandmed!$E$45*1.2*1.005*(($G$6-1)-O7375),0)</f>
        <v>30.494530079999997</v>
      </c>
    </row>
    <row r="7376" spans="2:16">
      <c r="B7376" s="113">
        <v>7372</v>
      </c>
      <c r="C7376" s="113">
        <v>-0.1</v>
      </c>
      <c r="D7376" s="276">
        <f t="shared" si="230"/>
        <v>10.088797495865579</v>
      </c>
      <c r="L7376" s="114">
        <f>IF(C7376&lt;$G$6,Lähteandmed!$E$45*1.2*1.005*($G$6-O7376),0)</f>
        <v>31.72132152</v>
      </c>
      <c r="M7376" s="276" t="str">
        <f>IF(($G$4-Lähteandmed!$H$45*(Kraadpäevad!$G$4-Kraadpäevad!C7376))&gt;Lähteandmed!$I$45,($G$4-Lähteandmed!$H$45*(Kraadpäevad!$G$4-Kraadpäevad!C7376)),Lähteandmed!$I$45)</f>
        <v/>
      </c>
      <c r="N7376" s="114">
        <f>IFERROR(($G$4-M7376)/($G$4-C7376),Lähteandmed!$H$45)</f>
        <v>0</v>
      </c>
      <c r="O7376" s="276">
        <f t="shared" si="231"/>
        <v>-0.1</v>
      </c>
      <c r="P7376" s="276">
        <f>IF(O7376&lt;($G$6-1),Lähteandmed!$E$45*1.2*1.005*(($G$6-1)-O7376),0)</f>
        <v>29.96876232</v>
      </c>
    </row>
    <row r="7377" spans="2:16">
      <c r="B7377" s="113">
        <v>7373</v>
      </c>
      <c r="C7377" s="113">
        <v>0.1</v>
      </c>
      <c r="D7377" s="276">
        <f t="shared" si="230"/>
        <v>9.88879749586558</v>
      </c>
      <c r="L7377" s="114">
        <f>IF(C7377&lt;$G$6,Lähteandmed!$E$45*1.2*1.005*($G$6-O7377),0)</f>
        <v>31.370809679999994</v>
      </c>
      <c r="M7377" s="276" t="str">
        <f>IF(($G$4-Lähteandmed!$H$45*(Kraadpäevad!$G$4-Kraadpäevad!C7377))&gt;Lähteandmed!$I$45,($G$4-Lähteandmed!$H$45*(Kraadpäevad!$G$4-Kraadpäevad!C7377)),Lähteandmed!$I$45)</f>
        <v/>
      </c>
      <c r="N7377" s="114">
        <f>IFERROR(($G$4-M7377)/($G$4-C7377),Lähteandmed!$H$45)</f>
        <v>0</v>
      </c>
      <c r="O7377" s="276">
        <f t="shared" si="231"/>
        <v>0.1</v>
      </c>
      <c r="P7377" s="276">
        <f>IF(O7377&lt;($G$6-1),Lähteandmed!$E$45*1.2*1.005*(($G$6-1)-O7377),0)</f>
        <v>29.618250479999997</v>
      </c>
    </row>
    <row r="7378" spans="2:16">
      <c r="B7378" s="113">
        <v>7374</v>
      </c>
      <c r="C7378" s="113">
        <v>0.4</v>
      </c>
      <c r="D7378" s="276">
        <f t="shared" si="230"/>
        <v>9.5887974958655793</v>
      </c>
      <c r="L7378" s="114">
        <f>IF(C7378&lt;$G$6,Lähteandmed!$E$45*1.2*1.005*($G$6-O7378),0)</f>
        <v>30.84504192</v>
      </c>
      <c r="M7378" s="276" t="str">
        <f>IF(($G$4-Lähteandmed!$H$45*(Kraadpäevad!$G$4-Kraadpäevad!C7378))&gt;Lähteandmed!$I$45,($G$4-Lähteandmed!$H$45*(Kraadpäevad!$G$4-Kraadpäevad!C7378)),Lähteandmed!$I$45)</f>
        <v/>
      </c>
      <c r="N7378" s="114">
        <f>IFERROR(($G$4-M7378)/($G$4-C7378),Lähteandmed!$H$45)</f>
        <v>0</v>
      </c>
      <c r="O7378" s="276">
        <f t="shared" si="231"/>
        <v>0.4</v>
      </c>
      <c r="P7378" s="276">
        <f>IF(O7378&lt;($G$6-1),Lähteandmed!$E$45*1.2*1.005*(($G$6-1)-O7378),0)</f>
        <v>29.09248272</v>
      </c>
    </row>
    <row r="7379" spans="2:16">
      <c r="B7379" s="113">
        <v>7375</v>
      </c>
      <c r="C7379" s="113">
        <v>1.1000000000000001</v>
      </c>
      <c r="D7379" s="276">
        <f t="shared" si="230"/>
        <v>8.88879749586558</v>
      </c>
      <c r="L7379" s="114">
        <f>IF(C7379&lt;$G$6,Lähteandmed!$E$45*1.2*1.005*($G$6-O7379),0)</f>
        <v>29.618250479999997</v>
      </c>
      <c r="M7379" s="276" t="str">
        <f>IF(($G$4-Lähteandmed!$H$45*(Kraadpäevad!$G$4-Kraadpäevad!C7379))&gt;Lähteandmed!$I$45,($G$4-Lähteandmed!$H$45*(Kraadpäevad!$G$4-Kraadpäevad!C7379)),Lähteandmed!$I$45)</f>
        <v/>
      </c>
      <c r="N7379" s="114">
        <f>IFERROR(($G$4-M7379)/($G$4-C7379),Lähteandmed!$H$45)</f>
        <v>0</v>
      </c>
      <c r="O7379" s="276">
        <f t="shared" si="231"/>
        <v>1.1000000000000001</v>
      </c>
      <c r="P7379" s="276">
        <f>IF(O7379&lt;($G$6-1),Lähteandmed!$E$45*1.2*1.005*(($G$6-1)-O7379),0)</f>
        <v>27.86569128</v>
      </c>
    </row>
    <row r="7380" spans="2:16">
      <c r="B7380" s="113">
        <v>7376</v>
      </c>
      <c r="C7380" s="113">
        <v>1.7</v>
      </c>
      <c r="D7380" s="276">
        <f t="shared" si="230"/>
        <v>8.2887974958655803</v>
      </c>
      <c r="L7380" s="114">
        <f>IF(C7380&lt;$G$6,Lähteandmed!$E$45*1.2*1.005*($G$6-O7380),0)</f>
        <v>28.566714959999999</v>
      </c>
      <c r="M7380" s="276" t="str">
        <f>IF(($G$4-Lähteandmed!$H$45*(Kraadpäevad!$G$4-Kraadpäevad!C7380))&gt;Lähteandmed!$I$45,($G$4-Lähteandmed!$H$45*(Kraadpäevad!$G$4-Kraadpäevad!C7380)),Lähteandmed!$I$45)</f>
        <v/>
      </c>
      <c r="N7380" s="114">
        <f>IFERROR(($G$4-M7380)/($G$4-C7380),Lähteandmed!$H$45)</f>
        <v>0</v>
      </c>
      <c r="O7380" s="276">
        <f t="shared" si="231"/>
        <v>1.7</v>
      </c>
      <c r="P7380" s="276">
        <f>IF(O7380&lt;($G$6-1),Lähteandmed!$E$45*1.2*1.005*(($G$6-1)-O7380),0)</f>
        <v>26.814155759999998</v>
      </c>
    </row>
    <row r="7381" spans="2:16">
      <c r="B7381" s="113">
        <v>7377</v>
      </c>
      <c r="C7381" s="113">
        <v>2.4</v>
      </c>
      <c r="D7381" s="276">
        <f t="shared" si="230"/>
        <v>7.5887974958655793</v>
      </c>
      <c r="L7381" s="114">
        <f>IF(C7381&lt;$G$6,Lähteandmed!$E$45*1.2*1.005*($G$6-O7381),0)</f>
        <v>27.339923519999996</v>
      </c>
      <c r="M7381" s="276" t="str">
        <f>IF(($G$4-Lähteandmed!$H$45*(Kraadpäevad!$G$4-Kraadpäevad!C7381))&gt;Lähteandmed!$I$45,($G$4-Lähteandmed!$H$45*(Kraadpäevad!$G$4-Kraadpäevad!C7381)),Lähteandmed!$I$45)</f>
        <v/>
      </c>
      <c r="N7381" s="114">
        <f>IFERROR(($G$4-M7381)/($G$4-C7381),Lähteandmed!$H$45)</f>
        <v>0</v>
      </c>
      <c r="O7381" s="276">
        <f t="shared" si="231"/>
        <v>2.4</v>
      </c>
      <c r="P7381" s="276">
        <f>IF(O7381&lt;($G$6-1),Lähteandmed!$E$45*1.2*1.005*(($G$6-1)-O7381),0)</f>
        <v>25.587364319999999</v>
      </c>
    </row>
    <row r="7382" spans="2:16">
      <c r="B7382" s="113">
        <v>7378</v>
      </c>
      <c r="C7382" s="113">
        <v>2.8</v>
      </c>
      <c r="D7382" s="276">
        <f t="shared" si="230"/>
        <v>7.1887974958655798</v>
      </c>
      <c r="L7382" s="114">
        <f>IF(C7382&lt;$G$6,Lähteandmed!$E$45*1.2*1.005*($G$6-O7382),0)</f>
        <v>26.638899839999997</v>
      </c>
      <c r="M7382" s="276" t="str">
        <f>IF(($G$4-Lähteandmed!$H$45*(Kraadpäevad!$G$4-Kraadpäevad!C7382))&gt;Lähteandmed!$I$45,($G$4-Lähteandmed!$H$45*(Kraadpäevad!$G$4-Kraadpäevad!C7382)),Lähteandmed!$I$45)</f>
        <v/>
      </c>
      <c r="N7382" s="114">
        <f>IFERROR(($G$4-M7382)/($G$4-C7382),Lähteandmed!$H$45)</f>
        <v>0</v>
      </c>
      <c r="O7382" s="276">
        <f t="shared" si="231"/>
        <v>2.8</v>
      </c>
      <c r="P7382" s="276">
        <f>IF(O7382&lt;($G$6-1),Lähteandmed!$E$45*1.2*1.005*(($G$6-1)-O7382),0)</f>
        <v>24.886340639999997</v>
      </c>
    </row>
    <row r="7383" spans="2:16">
      <c r="B7383" s="113">
        <v>7379</v>
      </c>
      <c r="C7383" s="113">
        <v>3.3</v>
      </c>
      <c r="D7383" s="276">
        <f t="shared" si="230"/>
        <v>6.6887974958655798</v>
      </c>
      <c r="L7383" s="114">
        <f>IF(C7383&lt;$G$6,Lähteandmed!$E$45*1.2*1.005*($G$6-O7383),0)</f>
        <v>25.762620239999997</v>
      </c>
      <c r="M7383" s="276" t="str">
        <f>IF(($G$4-Lähteandmed!$H$45*(Kraadpäevad!$G$4-Kraadpäevad!C7383))&gt;Lähteandmed!$I$45,($G$4-Lähteandmed!$H$45*(Kraadpäevad!$G$4-Kraadpäevad!C7383)),Lähteandmed!$I$45)</f>
        <v/>
      </c>
      <c r="N7383" s="114">
        <f>IFERROR(($G$4-M7383)/($G$4-C7383),Lähteandmed!$H$45)</f>
        <v>0</v>
      </c>
      <c r="O7383" s="276">
        <f t="shared" si="231"/>
        <v>3.3</v>
      </c>
      <c r="P7383" s="276">
        <f>IF(O7383&lt;($G$6-1),Lähteandmed!$E$45*1.2*1.005*(($G$6-1)-O7383),0)</f>
        <v>24.010061039999997</v>
      </c>
    </row>
    <row r="7384" spans="2:16">
      <c r="B7384" s="113">
        <v>7380</v>
      </c>
      <c r="C7384" s="113">
        <v>3.7</v>
      </c>
      <c r="D7384" s="276">
        <f t="shared" si="230"/>
        <v>6.2887974958655795</v>
      </c>
      <c r="L7384" s="114">
        <f>IF(C7384&lt;$G$6,Lähteandmed!$E$45*1.2*1.005*($G$6-O7384),0)</f>
        <v>25.061596559999998</v>
      </c>
      <c r="M7384" s="276" t="str">
        <f>IF(($G$4-Lähteandmed!$H$45*(Kraadpäevad!$G$4-Kraadpäevad!C7384))&gt;Lähteandmed!$I$45,($G$4-Lähteandmed!$H$45*(Kraadpäevad!$G$4-Kraadpäevad!C7384)),Lähteandmed!$I$45)</f>
        <v/>
      </c>
      <c r="N7384" s="114">
        <f>IFERROR(($G$4-M7384)/($G$4-C7384),Lähteandmed!$H$45)</f>
        <v>0</v>
      </c>
      <c r="O7384" s="276">
        <f t="shared" si="231"/>
        <v>3.7</v>
      </c>
      <c r="P7384" s="276">
        <f>IF(O7384&lt;($G$6-1),Lähteandmed!$E$45*1.2*1.005*(($G$6-1)-O7384),0)</f>
        <v>23.309037359999998</v>
      </c>
    </row>
    <row r="7385" spans="2:16">
      <c r="B7385" s="113">
        <v>7381</v>
      </c>
      <c r="C7385" s="113">
        <v>3.9</v>
      </c>
      <c r="D7385" s="276">
        <f t="shared" si="230"/>
        <v>6.0887974958655793</v>
      </c>
      <c r="L7385" s="114">
        <f>IF(C7385&lt;$G$6,Lähteandmed!$E$45*1.2*1.005*($G$6-O7385),0)</f>
        <v>24.711084719999999</v>
      </c>
      <c r="M7385" s="276" t="str">
        <f>IF(($G$4-Lähteandmed!$H$45*(Kraadpäevad!$G$4-Kraadpäevad!C7385))&gt;Lähteandmed!$I$45,($G$4-Lähteandmed!$H$45*(Kraadpäevad!$G$4-Kraadpäevad!C7385)),Lähteandmed!$I$45)</f>
        <v/>
      </c>
      <c r="N7385" s="114">
        <f>IFERROR(($G$4-M7385)/($G$4-C7385),Lähteandmed!$H$45)</f>
        <v>0</v>
      </c>
      <c r="O7385" s="276">
        <f t="shared" si="231"/>
        <v>3.9</v>
      </c>
      <c r="P7385" s="276">
        <f>IF(O7385&lt;($G$6-1),Lähteandmed!$E$45*1.2*1.005*(($G$6-1)-O7385),0)</f>
        <v>22.958525519999998</v>
      </c>
    </row>
    <row r="7386" spans="2:16">
      <c r="B7386" s="113">
        <v>7382</v>
      </c>
      <c r="C7386" s="113">
        <v>4.0999999999999996</v>
      </c>
      <c r="D7386" s="276">
        <f t="shared" si="230"/>
        <v>5.88879749586558</v>
      </c>
      <c r="L7386" s="114">
        <f>IF(C7386&lt;$G$6,Lähteandmed!$E$45*1.2*1.005*($G$6-O7386),0)</f>
        <v>24.360572879999999</v>
      </c>
      <c r="M7386" s="276" t="str">
        <f>IF(($G$4-Lähteandmed!$H$45*(Kraadpäevad!$G$4-Kraadpäevad!C7386))&gt;Lähteandmed!$I$45,($G$4-Lähteandmed!$H$45*(Kraadpäevad!$G$4-Kraadpäevad!C7386)),Lähteandmed!$I$45)</f>
        <v/>
      </c>
      <c r="N7386" s="114">
        <f>IFERROR(($G$4-M7386)/($G$4-C7386),Lähteandmed!$H$45)</f>
        <v>0</v>
      </c>
      <c r="O7386" s="276">
        <f t="shared" si="231"/>
        <v>4.0999999999999996</v>
      </c>
      <c r="P7386" s="276">
        <f>IF(O7386&lt;($G$6-1),Lähteandmed!$E$45*1.2*1.005*(($G$6-1)-O7386),0)</f>
        <v>22.608013679999999</v>
      </c>
    </row>
    <row r="7387" spans="2:16">
      <c r="B7387" s="113">
        <v>7383</v>
      </c>
      <c r="C7387" s="113">
        <v>4.3</v>
      </c>
      <c r="D7387" s="276">
        <f t="shared" si="230"/>
        <v>5.6887974958655798</v>
      </c>
      <c r="L7387" s="114">
        <f>IF(C7387&lt;$G$6,Lähteandmed!$E$45*1.2*1.005*($G$6-O7387),0)</f>
        <v>24.010061039999997</v>
      </c>
      <c r="M7387" s="276" t="str">
        <f>IF(($G$4-Lähteandmed!$H$45*(Kraadpäevad!$G$4-Kraadpäevad!C7387))&gt;Lähteandmed!$I$45,($G$4-Lähteandmed!$H$45*(Kraadpäevad!$G$4-Kraadpäevad!C7387)),Lähteandmed!$I$45)</f>
        <v/>
      </c>
      <c r="N7387" s="114">
        <f>IFERROR(($G$4-M7387)/($G$4-C7387),Lähteandmed!$H$45)</f>
        <v>0</v>
      </c>
      <c r="O7387" s="276">
        <f t="shared" si="231"/>
        <v>4.3</v>
      </c>
      <c r="P7387" s="276">
        <f>IF(O7387&lt;($G$6-1),Lähteandmed!$E$45*1.2*1.005*(($G$6-1)-O7387),0)</f>
        <v>22.257501839999996</v>
      </c>
    </row>
    <row r="7388" spans="2:16">
      <c r="B7388" s="113">
        <v>7384</v>
      </c>
      <c r="C7388" s="113">
        <v>4.2</v>
      </c>
      <c r="D7388" s="276">
        <f t="shared" si="230"/>
        <v>5.7887974958655795</v>
      </c>
      <c r="L7388" s="114">
        <f>IF(C7388&lt;$G$6,Lähteandmed!$E$45*1.2*1.005*($G$6-O7388),0)</f>
        <v>24.185316959999998</v>
      </c>
      <c r="M7388" s="276" t="str">
        <f>IF(($G$4-Lähteandmed!$H$45*(Kraadpäevad!$G$4-Kraadpäevad!C7388))&gt;Lähteandmed!$I$45,($G$4-Lähteandmed!$H$45*(Kraadpäevad!$G$4-Kraadpäevad!C7388)),Lähteandmed!$I$45)</f>
        <v/>
      </c>
      <c r="N7388" s="114">
        <f>IFERROR(($G$4-M7388)/($G$4-C7388),Lähteandmed!$H$45)</f>
        <v>0</v>
      </c>
      <c r="O7388" s="276">
        <f t="shared" si="231"/>
        <v>4.2</v>
      </c>
      <c r="P7388" s="276">
        <f>IF(O7388&lt;($G$6-1),Lähteandmed!$E$45*1.2*1.005*(($G$6-1)-O7388),0)</f>
        <v>22.432757760000001</v>
      </c>
    </row>
    <row r="7389" spans="2:16">
      <c r="B7389" s="113">
        <v>7385</v>
      </c>
      <c r="C7389" s="113">
        <v>4.0999999999999996</v>
      </c>
      <c r="D7389" s="276">
        <f t="shared" si="230"/>
        <v>5.88879749586558</v>
      </c>
      <c r="L7389" s="114">
        <f>IF(C7389&lt;$G$6,Lähteandmed!$E$45*1.2*1.005*($G$6-O7389),0)</f>
        <v>24.360572879999999</v>
      </c>
      <c r="M7389" s="276" t="str">
        <f>IF(($G$4-Lähteandmed!$H$45*(Kraadpäevad!$G$4-Kraadpäevad!C7389))&gt;Lähteandmed!$I$45,($G$4-Lähteandmed!$H$45*(Kraadpäevad!$G$4-Kraadpäevad!C7389)),Lähteandmed!$I$45)</f>
        <v/>
      </c>
      <c r="N7389" s="114">
        <f>IFERROR(($G$4-M7389)/($G$4-C7389),Lähteandmed!$H$45)</f>
        <v>0</v>
      </c>
      <c r="O7389" s="276">
        <f t="shared" si="231"/>
        <v>4.0999999999999996</v>
      </c>
      <c r="P7389" s="276">
        <f>IF(O7389&lt;($G$6-1),Lähteandmed!$E$45*1.2*1.005*(($G$6-1)-O7389),0)</f>
        <v>22.608013679999999</v>
      </c>
    </row>
    <row r="7390" spans="2:16">
      <c r="B7390" s="113">
        <v>7386</v>
      </c>
      <c r="C7390" s="113">
        <v>4</v>
      </c>
      <c r="D7390" s="276">
        <f t="shared" si="230"/>
        <v>5.9887974958655796</v>
      </c>
      <c r="L7390" s="114">
        <f>IF(C7390&lt;$G$6,Lähteandmed!$E$45*1.2*1.005*($G$6-O7390),0)</f>
        <v>24.535828799999997</v>
      </c>
      <c r="M7390" s="276" t="str">
        <f>IF(($G$4-Lähteandmed!$H$45*(Kraadpäevad!$G$4-Kraadpäevad!C7390))&gt;Lähteandmed!$I$45,($G$4-Lähteandmed!$H$45*(Kraadpäevad!$G$4-Kraadpäevad!C7390)),Lähteandmed!$I$45)</f>
        <v/>
      </c>
      <c r="N7390" s="114">
        <f>IFERROR(($G$4-M7390)/($G$4-C7390),Lähteandmed!$H$45)</f>
        <v>0</v>
      </c>
      <c r="O7390" s="276">
        <f t="shared" si="231"/>
        <v>4</v>
      </c>
      <c r="P7390" s="276">
        <f>IF(O7390&lt;($G$6-1),Lähteandmed!$E$45*1.2*1.005*(($G$6-1)-O7390),0)</f>
        <v>22.783269599999997</v>
      </c>
    </row>
    <row r="7391" spans="2:16">
      <c r="B7391" s="113">
        <v>7387</v>
      </c>
      <c r="C7391" s="113">
        <v>3.9</v>
      </c>
      <c r="D7391" s="276">
        <f t="shared" si="230"/>
        <v>6.0887974958655793</v>
      </c>
      <c r="L7391" s="114">
        <f>IF(C7391&lt;$G$6,Lähteandmed!$E$45*1.2*1.005*($G$6-O7391),0)</f>
        <v>24.711084719999999</v>
      </c>
      <c r="M7391" s="276" t="str">
        <f>IF(($G$4-Lähteandmed!$H$45*(Kraadpäevad!$G$4-Kraadpäevad!C7391))&gt;Lähteandmed!$I$45,($G$4-Lähteandmed!$H$45*(Kraadpäevad!$G$4-Kraadpäevad!C7391)),Lähteandmed!$I$45)</f>
        <v/>
      </c>
      <c r="N7391" s="114">
        <f>IFERROR(($G$4-M7391)/($G$4-C7391),Lähteandmed!$H$45)</f>
        <v>0</v>
      </c>
      <c r="O7391" s="276">
        <f t="shared" si="231"/>
        <v>3.9</v>
      </c>
      <c r="P7391" s="276">
        <f>IF(O7391&lt;($G$6-1),Lähteandmed!$E$45*1.2*1.005*(($G$6-1)-O7391),0)</f>
        <v>22.958525519999998</v>
      </c>
    </row>
    <row r="7392" spans="2:16">
      <c r="B7392" s="113">
        <v>7388</v>
      </c>
      <c r="C7392" s="113">
        <v>3.9</v>
      </c>
      <c r="D7392" s="276">
        <f t="shared" si="230"/>
        <v>6.0887974958655793</v>
      </c>
      <c r="L7392" s="114">
        <f>IF(C7392&lt;$G$6,Lähteandmed!$E$45*1.2*1.005*($G$6-O7392),0)</f>
        <v>24.711084719999999</v>
      </c>
      <c r="M7392" s="276" t="str">
        <f>IF(($G$4-Lähteandmed!$H$45*(Kraadpäevad!$G$4-Kraadpäevad!C7392))&gt;Lähteandmed!$I$45,($G$4-Lähteandmed!$H$45*(Kraadpäevad!$G$4-Kraadpäevad!C7392)),Lähteandmed!$I$45)</f>
        <v/>
      </c>
      <c r="N7392" s="114">
        <f>IFERROR(($G$4-M7392)/($G$4-C7392),Lähteandmed!$H$45)</f>
        <v>0</v>
      </c>
      <c r="O7392" s="276">
        <f t="shared" si="231"/>
        <v>3.9</v>
      </c>
      <c r="P7392" s="276">
        <f>IF(O7392&lt;($G$6-1),Lähteandmed!$E$45*1.2*1.005*(($G$6-1)-O7392),0)</f>
        <v>22.958525519999998</v>
      </c>
    </row>
    <row r="7393" spans="2:16">
      <c r="B7393" s="113">
        <v>7389</v>
      </c>
      <c r="C7393" s="113">
        <v>3.8</v>
      </c>
      <c r="D7393" s="276">
        <f t="shared" si="230"/>
        <v>6.1887974958655798</v>
      </c>
      <c r="L7393" s="114">
        <f>IF(C7393&lt;$G$6,Lähteandmed!$E$45*1.2*1.005*($G$6-O7393),0)</f>
        <v>24.886340639999997</v>
      </c>
      <c r="M7393" s="276" t="str">
        <f>IF(($G$4-Lähteandmed!$H$45*(Kraadpäevad!$G$4-Kraadpäevad!C7393))&gt;Lähteandmed!$I$45,($G$4-Lähteandmed!$H$45*(Kraadpäevad!$G$4-Kraadpäevad!C7393)),Lähteandmed!$I$45)</f>
        <v/>
      </c>
      <c r="N7393" s="114">
        <f>IFERROR(($G$4-M7393)/($G$4-C7393),Lähteandmed!$H$45)</f>
        <v>0</v>
      </c>
      <c r="O7393" s="276">
        <f t="shared" si="231"/>
        <v>3.8</v>
      </c>
      <c r="P7393" s="276">
        <f>IF(O7393&lt;($G$6-1),Lähteandmed!$E$45*1.2*1.005*(($G$6-1)-O7393),0)</f>
        <v>23.133781439999996</v>
      </c>
    </row>
    <row r="7394" spans="2:16">
      <c r="B7394" s="113">
        <v>7390</v>
      </c>
      <c r="C7394" s="113">
        <v>4</v>
      </c>
      <c r="D7394" s="276">
        <f t="shared" si="230"/>
        <v>5.9887974958655796</v>
      </c>
      <c r="L7394" s="114">
        <f>IF(C7394&lt;$G$6,Lähteandmed!$E$45*1.2*1.005*($G$6-O7394),0)</f>
        <v>24.535828799999997</v>
      </c>
      <c r="M7394" s="276" t="str">
        <f>IF(($G$4-Lähteandmed!$H$45*(Kraadpäevad!$G$4-Kraadpäevad!C7394))&gt;Lähteandmed!$I$45,($G$4-Lähteandmed!$H$45*(Kraadpäevad!$G$4-Kraadpäevad!C7394)),Lähteandmed!$I$45)</f>
        <v/>
      </c>
      <c r="N7394" s="114">
        <f>IFERROR(($G$4-M7394)/($G$4-C7394),Lähteandmed!$H$45)</f>
        <v>0</v>
      </c>
      <c r="O7394" s="276">
        <f t="shared" si="231"/>
        <v>4</v>
      </c>
      <c r="P7394" s="276">
        <f>IF(O7394&lt;($G$6-1),Lähteandmed!$E$45*1.2*1.005*(($G$6-1)-O7394),0)</f>
        <v>22.783269599999997</v>
      </c>
    </row>
    <row r="7395" spans="2:16">
      <c r="B7395" s="113">
        <v>7391</v>
      </c>
      <c r="C7395" s="113">
        <v>4.2</v>
      </c>
      <c r="D7395" s="276">
        <f t="shared" si="230"/>
        <v>5.7887974958655795</v>
      </c>
      <c r="L7395" s="114">
        <f>IF(C7395&lt;$G$6,Lähteandmed!$E$45*1.2*1.005*($G$6-O7395),0)</f>
        <v>24.185316959999998</v>
      </c>
      <c r="M7395" s="276" t="str">
        <f>IF(($G$4-Lähteandmed!$H$45*(Kraadpäevad!$G$4-Kraadpäevad!C7395))&gt;Lähteandmed!$I$45,($G$4-Lähteandmed!$H$45*(Kraadpäevad!$G$4-Kraadpäevad!C7395)),Lähteandmed!$I$45)</f>
        <v/>
      </c>
      <c r="N7395" s="114">
        <f>IFERROR(($G$4-M7395)/($G$4-C7395),Lähteandmed!$H$45)</f>
        <v>0</v>
      </c>
      <c r="O7395" s="276">
        <f t="shared" si="231"/>
        <v>4.2</v>
      </c>
      <c r="P7395" s="276">
        <f>IF(O7395&lt;($G$6-1),Lähteandmed!$E$45*1.2*1.005*(($G$6-1)-O7395),0)</f>
        <v>22.432757760000001</v>
      </c>
    </row>
    <row r="7396" spans="2:16">
      <c r="B7396" s="113">
        <v>7392</v>
      </c>
      <c r="C7396" s="113">
        <v>4.4000000000000004</v>
      </c>
      <c r="D7396" s="276">
        <f t="shared" si="230"/>
        <v>5.5887974958655793</v>
      </c>
      <c r="L7396" s="114">
        <f>IF(C7396&lt;$G$6,Lähteandmed!$E$45*1.2*1.005*($G$6-O7396),0)</f>
        <v>23.834805119999999</v>
      </c>
      <c r="M7396" s="276" t="str">
        <f>IF(($G$4-Lähteandmed!$H$45*(Kraadpäevad!$G$4-Kraadpäevad!C7396))&gt;Lähteandmed!$I$45,($G$4-Lähteandmed!$H$45*(Kraadpäevad!$G$4-Kraadpäevad!C7396)),Lähteandmed!$I$45)</f>
        <v/>
      </c>
      <c r="N7396" s="114">
        <f>IFERROR(($G$4-M7396)/($G$4-C7396),Lähteandmed!$H$45)</f>
        <v>0</v>
      </c>
      <c r="O7396" s="276">
        <f t="shared" si="231"/>
        <v>4.4000000000000004</v>
      </c>
      <c r="P7396" s="276">
        <f>IF(O7396&lt;($G$6-1),Lähteandmed!$E$45*1.2*1.005*(($G$6-1)-O7396),0)</f>
        <v>22.082245919999998</v>
      </c>
    </row>
    <row r="7397" spans="2:16">
      <c r="B7397" s="113">
        <v>7393</v>
      </c>
      <c r="C7397" s="113">
        <v>4.5</v>
      </c>
      <c r="D7397" s="276">
        <f t="shared" si="230"/>
        <v>5.4887974958655796</v>
      </c>
      <c r="L7397" s="114">
        <f>IF(C7397&lt;$G$6,Lähteandmed!$E$45*1.2*1.005*($G$6-O7397),0)</f>
        <v>23.659549199999997</v>
      </c>
      <c r="M7397" s="276" t="str">
        <f>IF(($G$4-Lähteandmed!$H$45*(Kraadpäevad!$G$4-Kraadpäevad!C7397))&gt;Lähteandmed!$I$45,($G$4-Lähteandmed!$H$45*(Kraadpäevad!$G$4-Kraadpäevad!C7397)),Lähteandmed!$I$45)</f>
        <v/>
      </c>
      <c r="N7397" s="114">
        <f>IFERROR(($G$4-M7397)/($G$4-C7397),Lähteandmed!$H$45)</f>
        <v>0</v>
      </c>
      <c r="O7397" s="276">
        <f t="shared" si="231"/>
        <v>4.5</v>
      </c>
      <c r="P7397" s="276">
        <f>IF(O7397&lt;($G$6-1),Lähteandmed!$E$45*1.2*1.005*(($G$6-1)-O7397),0)</f>
        <v>21.906989999999997</v>
      </c>
    </row>
    <row r="7398" spans="2:16">
      <c r="B7398" s="113">
        <v>7394</v>
      </c>
      <c r="C7398" s="113">
        <v>4.7</v>
      </c>
      <c r="D7398" s="276">
        <f t="shared" si="230"/>
        <v>5.2887974958655795</v>
      </c>
      <c r="L7398" s="114">
        <f>IF(C7398&lt;$G$6,Lähteandmed!$E$45*1.2*1.005*($G$6-O7398),0)</f>
        <v>23.309037359999998</v>
      </c>
      <c r="M7398" s="276" t="str">
        <f>IF(($G$4-Lähteandmed!$H$45*(Kraadpäevad!$G$4-Kraadpäevad!C7398))&gt;Lähteandmed!$I$45,($G$4-Lähteandmed!$H$45*(Kraadpäevad!$G$4-Kraadpäevad!C7398)),Lähteandmed!$I$45)</f>
        <v/>
      </c>
      <c r="N7398" s="114">
        <f>IFERROR(($G$4-M7398)/($G$4-C7398),Lähteandmed!$H$45)</f>
        <v>0</v>
      </c>
      <c r="O7398" s="276">
        <f t="shared" si="231"/>
        <v>4.7</v>
      </c>
      <c r="P7398" s="276">
        <f>IF(O7398&lt;($G$6-1),Lähteandmed!$E$45*1.2*1.005*(($G$6-1)-O7398),0)</f>
        <v>21.556478160000001</v>
      </c>
    </row>
    <row r="7399" spans="2:16">
      <c r="B7399" s="113">
        <v>7395</v>
      </c>
      <c r="C7399" s="113">
        <v>4.8</v>
      </c>
      <c r="D7399" s="276">
        <f t="shared" si="230"/>
        <v>5.1887974958655798</v>
      </c>
      <c r="L7399" s="114">
        <f>IF(C7399&lt;$G$6,Lähteandmed!$E$45*1.2*1.005*($G$6-O7399),0)</f>
        <v>23.133781439999996</v>
      </c>
      <c r="M7399" s="276" t="str">
        <f>IF(($G$4-Lähteandmed!$H$45*(Kraadpäevad!$G$4-Kraadpäevad!C7399))&gt;Lähteandmed!$I$45,($G$4-Lähteandmed!$H$45*(Kraadpäevad!$G$4-Kraadpäevad!C7399)),Lähteandmed!$I$45)</f>
        <v/>
      </c>
      <c r="N7399" s="114">
        <f>IFERROR(($G$4-M7399)/($G$4-C7399),Lähteandmed!$H$45)</f>
        <v>0</v>
      </c>
      <c r="O7399" s="276">
        <f t="shared" si="231"/>
        <v>4.8</v>
      </c>
      <c r="P7399" s="276">
        <f>IF(O7399&lt;($G$6-1),Lähteandmed!$E$45*1.2*1.005*(($G$6-1)-O7399),0)</f>
        <v>21.381222239999996</v>
      </c>
    </row>
    <row r="7400" spans="2:16">
      <c r="B7400" s="113">
        <v>7396</v>
      </c>
      <c r="C7400" s="113">
        <v>4.9000000000000004</v>
      </c>
      <c r="D7400" s="276">
        <f t="shared" si="230"/>
        <v>5.0887974958655793</v>
      </c>
      <c r="L7400" s="114">
        <f>IF(C7400&lt;$G$6,Lähteandmed!$E$45*1.2*1.005*($G$6-O7400),0)</f>
        <v>22.958525519999998</v>
      </c>
      <c r="M7400" s="276" t="str">
        <f>IF(($G$4-Lähteandmed!$H$45*(Kraadpäevad!$G$4-Kraadpäevad!C7400))&gt;Lähteandmed!$I$45,($G$4-Lähteandmed!$H$45*(Kraadpäevad!$G$4-Kraadpäevad!C7400)),Lähteandmed!$I$45)</f>
        <v/>
      </c>
      <c r="N7400" s="114">
        <f>IFERROR(($G$4-M7400)/($G$4-C7400),Lähteandmed!$H$45)</f>
        <v>0</v>
      </c>
      <c r="O7400" s="276">
        <f t="shared" si="231"/>
        <v>4.9000000000000004</v>
      </c>
      <c r="P7400" s="276">
        <f>IF(O7400&lt;($G$6-1),Lähteandmed!$E$45*1.2*1.005*(($G$6-1)-O7400),0)</f>
        <v>21.205966319999998</v>
      </c>
    </row>
    <row r="7401" spans="2:16">
      <c r="B7401" s="113">
        <v>7397</v>
      </c>
      <c r="C7401" s="113">
        <v>5</v>
      </c>
      <c r="D7401" s="276">
        <f t="shared" si="230"/>
        <v>4.9887974958655796</v>
      </c>
      <c r="L7401" s="114">
        <f>IF(C7401&lt;$G$6,Lähteandmed!$E$45*1.2*1.005*($G$6-O7401),0)</f>
        <v>22.783269599999997</v>
      </c>
      <c r="M7401" s="276" t="str">
        <f>IF(($G$4-Lähteandmed!$H$45*(Kraadpäevad!$G$4-Kraadpäevad!C7401))&gt;Lähteandmed!$I$45,($G$4-Lähteandmed!$H$45*(Kraadpäevad!$G$4-Kraadpäevad!C7401)),Lähteandmed!$I$45)</f>
        <v/>
      </c>
      <c r="N7401" s="114">
        <f>IFERROR(($G$4-M7401)/($G$4-C7401),Lähteandmed!$H$45)</f>
        <v>0</v>
      </c>
      <c r="O7401" s="276">
        <f t="shared" si="231"/>
        <v>5</v>
      </c>
      <c r="P7401" s="276">
        <f>IF(O7401&lt;($G$6-1),Lähteandmed!$E$45*1.2*1.005*(($G$6-1)-O7401),0)</f>
        <v>21.030710399999997</v>
      </c>
    </row>
    <row r="7402" spans="2:16">
      <c r="B7402" s="113">
        <v>7398</v>
      </c>
      <c r="C7402" s="113">
        <v>5.0999999999999996</v>
      </c>
      <c r="D7402" s="276">
        <f t="shared" si="230"/>
        <v>4.88879749586558</v>
      </c>
      <c r="L7402" s="114">
        <f>IF(C7402&lt;$G$6,Lähteandmed!$E$45*1.2*1.005*($G$6-O7402),0)</f>
        <v>22.608013679999999</v>
      </c>
      <c r="M7402" s="276" t="str">
        <f>IF(($G$4-Lähteandmed!$H$45*(Kraadpäevad!$G$4-Kraadpäevad!C7402))&gt;Lähteandmed!$I$45,($G$4-Lähteandmed!$H$45*(Kraadpäevad!$G$4-Kraadpäevad!C7402)),Lähteandmed!$I$45)</f>
        <v/>
      </c>
      <c r="N7402" s="114">
        <f>IFERROR(($G$4-M7402)/($G$4-C7402),Lähteandmed!$H$45)</f>
        <v>0</v>
      </c>
      <c r="O7402" s="276">
        <f t="shared" si="231"/>
        <v>5.0999999999999996</v>
      </c>
      <c r="P7402" s="276">
        <f>IF(O7402&lt;($G$6-1),Lähteandmed!$E$45*1.2*1.005*(($G$6-1)-O7402),0)</f>
        <v>20.855454479999999</v>
      </c>
    </row>
    <row r="7403" spans="2:16">
      <c r="B7403" s="113">
        <v>7399</v>
      </c>
      <c r="C7403" s="113">
        <v>5.2</v>
      </c>
      <c r="D7403" s="276">
        <f t="shared" si="230"/>
        <v>4.7887974958655795</v>
      </c>
      <c r="L7403" s="114">
        <f>IF(C7403&lt;$G$6,Lähteandmed!$E$45*1.2*1.005*($G$6-O7403),0)</f>
        <v>22.432757760000001</v>
      </c>
      <c r="M7403" s="276" t="str">
        <f>IF(($G$4-Lähteandmed!$H$45*(Kraadpäevad!$G$4-Kraadpäevad!C7403))&gt;Lähteandmed!$I$45,($G$4-Lähteandmed!$H$45*(Kraadpäevad!$G$4-Kraadpäevad!C7403)),Lähteandmed!$I$45)</f>
        <v/>
      </c>
      <c r="N7403" s="114">
        <f>IFERROR(($G$4-M7403)/($G$4-C7403),Lähteandmed!$H$45)</f>
        <v>0</v>
      </c>
      <c r="O7403" s="276">
        <f t="shared" si="231"/>
        <v>5.2</v>
      </c>
      <c r="P7403" s="276">
        <f>IF(O7403&lt;($G$6-1),Lähteandmed!$E$45*1.2*1.005*(($G$6-1)-O7403),0)</f>
        <v>20.680198560000001</v>
      </c>
    </row>
    <row r="7404" spans="2:16">
      <c r="B7404" s="113">
        <v>7400</v>
      </c>
      <c r="C7404" s="113">
        <v>5.3</v>
      </c>
      <c r="D7404" s="276">
        <f t="shared" si="230"/>
        <v>4.6887974958655798</v>
      </c>
      <c r="L7404" s="114">
        <f>IF(C7404&lt;$G$6,Lähteandmed!$E$45*1.2*1.005*($G$6-O7404),0)</f>
        <v>22.257501839999996</v>
      </c>
      <c r="M7404" s="276" t="str">
        <f>IF(($G$4-Lähteandmed!$H$45*(Kraadpäevad!$G$4-Kraadpäevad!C7404))&gt;Lähteandmed!$I$45,($G$4-Lähteandmed!$H$45*(Kraadpäevad!$G$4-Kraadpäevad!C7404)),Lähteandmed!$I$45)</f>
        <v/>
      </c>
      <c r="N7404" s="114">
        <f>IFERROR(($G$4-M7404)/($G$4-C7404),Lähteandmed!$H$45)</f>
        <v>0</v>
      </c>
      <c r="O7404" s="276">
        <f t="shared" si="231"/>
        <v>5.3</v>
      </c>
      <c r="P7404" s="276">
        <f>IF(O7404&lt;($G$6-1),Lähteandmed!$E$45*1.2*1.005*(($G$6-1)-O7404),0)</f>
        <v>20.504942639999996</v>
      </c>
    </row>
    <row r="7405" spans="2:16">
      <c r="B7405" s="113">
        <v>7401</v>
      </c>
      <c r="C7405" s="113">
        <v>5.4</v>
      </c>
      <c r="D7405" s="276">
        <f t="shared" si="230"/>
        <v>4.5887974958655793</v>
      </c>
      <c r="L7405" s="114">
        <f>IF(C7405&lt;$G$6,Lähteandmed!$E$45*1.2*1.005*($G$6-O7405),0)</f>
        <v>22.082245919999998</v>
      </c>
      <c r="M7405" s="276" t="str">
        <f>IF(($G$4-Lähteandmed!$H$45*(Kraadpäevad!$G$4-Kraadpäevad!C7405))&gt;Lähteandmed!$I$45,($G$4-Lähteandmed!$H$45*(Kraadpäevad!$G$4-Kraadpäevad!C7405)),Lähteandmed!$I$45)</f>
        <v/>
      </c>
      <c r="N7405" s="114">
        <f>IFERROR(($G$4-M7405)/($G$4-C7405),Lähteandmed!$H$45)</f>
        <v>0</v>
      </c>
      <c r="O7405" s="276">
        <f t="shared" si="231"/>
        <v>5.4</v>
      </c>
      <c r="P7405" s="276">
        <f>IF(O7405&lt;($G$6-1),Lähteandmed!$E$45*1.2*1.005*(($G$6-1)-O7405),0)</f>
        <v>20.329686719999998</v>
      </c>
    </row>
    <row r="7406" spans="2:16">
      <c r="B7406" s="113">
        <v>7402</v>
      </c>
      <c r="C7406" s="113">
        <v>5.8</v>
      </c>
      <c r="D7406" s="276">
        <f t="shared" si="230"/>
        <v>4.1887974958655798</v>
      </c>
      <c r="L7406" s="114">
        <f>IF(C7406&lt;$G$6,Lähteandmed!$E$45*1.2*1.005*($G$6-O7406),0)</f>
        <v>21.381222239999996</v>
      </c>
      <c r="M7406" s="276" t="str">
        <f>IF(($G$4-Lähteandmed!$H$45*(Kraadpäevad!$G$4-Kraadpäevad!C7406))&gt;Lähteandmed!$I$45,($G$4-Lähteandmed!$H$45*(Kraadpäevad!$G$4-Kraadpäevad!C7406)),Lähteandmed!$I$45)</f>
        <v/>
      </c>
      <c r="N7406" s="114">
        <f>IFERROR(($G$4-M7406)/($G$4-C7406),Lähteandmed!$H$45)</f>
        <v>0</v>
      </c>
      <c r="O7406" s="276">
        <f t="shared" si="231"/>
        <v>5.8</v>
      </c>
      <c r="P7406" s="276">
        <f>IF(O7406&lt;($G$6-1),Lähteandmed!$E$45*1.2*1.005*(($G$6-1)-O7406),0)</f>
        <v>19.628663039999996</v>
      </c>
    </row>
    <row r="7407" spans="2:16">
      <c r="B7407" s="113">
        <v>7403</v>
      </c>
      <c r="C7407" s="113">
        <v>6.2</v>
      </c>
      <c r="D7407" s="276">
        <f t="shared" si="230"/>
        <v>3.7887974958655795</v>
      </c>
      <c r="L7407" s="114">
        <f>IF(C7407&lt;$G$6,Lähteandmed!$E$45*1.2*1.005*($G$6-O7407),0)</f>
        <v>20.680198560000001</v>
      </c>
      <c r="M7407" s="276" t="str">
        <f>IF(($G$4-Lähteandmed!$H$45*(Kraadpäevad!$G$4-Kraadpäevad!C7407))&gt;Lähteandmed!$I$45,($G$4-Lähteandmed!$H$45*(Kraadpäevad!$G$4-Kraadpäevad!C7407)),Lähteandmed!$I$45)</f>
        <v/>
      </c>
      <c r="N7407" s="114">
        <f>IFERROR(($G$4-M7407)/($G$4-C7407),Lähteandmed!$H$45)</f>
        <v>0</v>
      </c>
      <c r="O7407" s="276">
        <f t="shared" si="231"/>
        <v>6.2</v>
      </c>
      <c r="P7407" s="276">
        <f>IF(O7407&lt;($G$6-1),Lähteandmed!$E$45*1.2*1.005*(($G$6-1)-O7407),0)</f>
        <v>18.927639360000001</v>
      </c>
    </row>
    <row r="7408" spans="2:16">
      <c r="B7408" s="113">
        <v>7404</v>
      </c>
      <c r="C7408" s="113">
        <v>6.6</v>
      </c>
      <c r="D7408" s="276">
        <f t="shared" si="230"/>
        <v>3.38879749586558</v>
      </c>
      <c r="L7408" s="114">
        <f>IF(C7408&lt;$G$6,Lähteandmed!$E$45*1.2*1.005*($G$6-O7408),0)</f>
        <v>19.979174879999999</v>
      </c>
      <c r="M7408" s="276" t="str">
        <f>IF(($G$4-Lähteandmed!$H$45*(Kraadpäevad!$G$4-Kraadpäevad!C7408))&gt;Lähteandmed!$I$45,($G$4-Lähteandmed!$H$45*(Kraadpäevad!$G$4-Kraadpäevad!C7408)),Lähteandmed!$I$45)</f>
        <v/>
      </c>
      <c r="N7408" s="114">
        <f>IFERROR(($G$4-M7408)/($G$4-C7408),Lähteandmed!$H$45)</f>
        <v>0</v>
      </c>
      <c r="O7408" s="276">
        <f t="shared" si="231"/>
        <v>6.6</v>
      </c>
      <c r="P7408" s="276">
        <f>IF(O7408&lt;($G$6-1),Lähteandmed!$E$45*1.2*1.005*(($G$6-1)-O7408),0)</f>
        <v>18.226615679999998</v>
      </c>
    </row>
    <row r="7409" spans="2:16">
      <c r="B7409" s="113">
        <v>7405</v>
      </c>
      <c r="C7409" s="113">
        <v>6.6</v>
      </c>
      <c r="D7409" s="276">
        <f t="shared" si="230"/>
        <v>3.38879749586558</v>
      </c>
      <c r="L7409" s="114">
        <f>IF(C7409&lt;$G$6,Lähteandmed!$E$45*1.2*1.005*($G$6-O7409),0)</f>
        <v>19.979174879999999</v>
      </c>
      <c r="M7409" s="276" t="str">
        <f>IF(($G$4-Lähteandmed!$H$45*(Kraadpäevad!$G$4-Kraadpäevad!C7409))&gt;Lähteandmed!$I$45,($G$4-Lähteandmed!$H$45*(Kraadpäevad!$G$4-Kraadpäevad!C7409)),Lähteandmed!$I$45)</f>
        <v/>
      </c>
      <c r="N7409" s="114">
        <f>IFERROR(($G$4-M7409)/($G$4-C7409),Lähteandmed!$H$45)</f>
        <v>0</v>
      </c>
      <c r="O7409" s="276">
        <f t="shared" si="231"/>
        <v>6.6</v>
      </c>
      <c r="P7409" s="276">
        <f>IF(O7409&lt;($G$6-1),Lähteandmed!$E$45*1.2*1.005*(($G$6-1)-O7409),0)</f>
        <v>18.226615679999998</v>
      </c>
    </row>
    <row r="7410" spans="2:16">
      <c r="B7410" s="113">
        <v>7406</v>
      </c>
      <c r="C7410" s="113">
        <v>6.7</v>
      </c>
      <c r="D7410" s="276">
        <f t="shared" si="230"/>
        <v>3.2887974958655795</v>
      </c>
      <c r="L7410" s="114">
        <f>IF(C7410&lt;$G$6,Lähteandmed!$E$45*1.2*1.005*($G$6-O7410),0)</f>
        <v>19.803918960000001</v>
      </c>
      <c r="M7410" s="276" t="str">
        <f>IF(($G$4-Lähteandmed!$H$45*(Kraadpäevad!$G$4-Kraadpäevad!C7410))&gt;Lähteandmed!$I$45,($G$4-Lähteandmed!$H$45*(Kraadpäevad!$G$4-Kraadpäevad!C7410)),Lähteandmed!$I$45)</f>
        <v/>
      </c>
      <c r="N7410" s="114">
        <f>IFERROR(($G$4-M7410)/($G$4-C7410),Lähteandmed!$H$45)</f>
        <v>0</v>
      </c>
      <c r="O7410" s="276">
        <f t="shared" si="231"/>
        <v>6.7</v>
      </c>
      <c r="P7410" s="276">
        <f>IF(O7410&lt;($G$6-1),Lähteandmed!$E$45*1.2*1.005*(($G$6-1)-O7410),0)</f>
        <v>18.05135976</v>
      </c>
    </row>
    <row r="7411" spans="2:16">
      <c r="B7411" s="113">
        <v>7407</v>
      </c>
      <c r="C7411" s="113">
        <v>6.7</v>
      </c>
      <c r="D7411" s="276">
        <f t="shared" si="230"/>
        <v>3.2887974958655795</v>
      </c>
      <c r="L7411" s="114">
        <f>IF(C7411&lt;$G$6,Lähteandmed!$E$45*1.2*1.005*($G$6-O7411),0)</f>
        <v>19.803918960000001</v>
      </c>
      <c r="M7411" s="276" t="str">
        <f>IF(($G$4-Lähteandmed!$H$45*(Kraadpäevad!$G$4-Kraadpäevad!C7411))&gt;Lähteandmed!$I$45,($G$4-Lähteandmed!$H$45*(Kraadpäevad!$G$4-Kraadpäevad!C7411)),Lähteandmed!$I$45)</f>
        <v/>
      </c>
      <c r="N7411" s="114">
        <f>IFERROR(($G$4-M7411)/($G$4-C7411),Lähteandmed!$H$45)</f>
        <v>0</v>
      </c>
      <c r="O7411" s="276">
        <f t="shared" si="231"/>
        <v>6.7</v>
      </c>
      <c r="P7411" s="276">
        <f>IF(O7411&lt;($G$6-1),Lähteandmed!$E$45*1.2*1.005*(($G$6-1)-O7411),0)</f>
        <v>18.05135976</v>
      </c>
    </row>
    <row r="7412" spans="2:16">
      <c r="B7412" s="113">
        <v>7408</v>
      </c>
      <c r="C7412" s="113">
        <v>6.8</v>
      </c>
      <c r="D7412" s="276">
        <f t="shared" si="230"/>
        <v>3.1887974958655798</v>
      </c>
      <c r="L7412" s="114">
        <f>IF(C7412&lt;$G$6,Lähteandmed!$E$45*1.2*1.005*($G$6-O7412),0)</f>
        <v>19.628663039999996</v>
      </c>
      <c r="M7412" s="276" t="str">
        <f>IF(($G$4-Lähteandmed!$H$45*(Kraadpäevad!$G$4-Kraadpäevad!C7412))&gt;Lähteandmed!$I$45,($G$4-Lähteandmed!$H$45*(Kraadpäevad!$G$4-Kraadpäevad!C7412)),Lähteandmed!$I$45)</f>
        <v/>
      </c>
      <c r="N7412" s="114">
        <f>IFERROR(($G$4-M7412)/($G$4-C7412),Lähteandmed!$H$45)</f>
        <v>0</v>
      </c>
      <c r="O7412" s="276">
        <f t="shared" si="231"/>
        <v>6.8</v>
      </c>
      <c r="P7412" s="276">
        <f>IF(O7412&lt;($G$6-1),Lähteandmed!$E$45*1.2*1.005*(($G$6-1)-O7412),0)</f>
        <v>17.876103839999999</v>
      </c>
    </row>
    <row r="7413" spans="2:16">
      <c r="B7413" s="113">
        <v>7409</v>
      </c>
      <c r="C7413" s="113">
        <v>6.9</v>
      </c>
      <c r="D7413" s="276">
        <f t="shared" si="230"/>
        <v>3.0887974958655793</v>
      </c>
      <c r="L7413" s="114">
        <f>IF(C7413&lt;$G$6,Lähteandmed!$E$45*1.2*1.005*($G$6-O7413),0)</f>
        <v>19.453407119999998</v>
      </c>
      <c r="M7413" s="276" t="str">
        <f>IF(($G$4-Lähteandmed!$H$45*(Kraadpäevad!$G$4-Kraadpäevad!C7413))&gt;Lähteandmed!$I$45,($G$4-Lähteandmed!$H$45*(Kraadpäevad!$G$4-Kraadpäevad!C7413)),Lähteandmed!$I$45)</f>
        <v/>
      </c>
      <c r="N7413" s="114">
        <f>IFERROR(($G$4-M7413)/($G$4-C7413),Lähteandmed!$H$45)</f>
        <v>0</v>
      </c>
      <c r="O7413" s="276">
        <f t="shared" si="231"/>
        <v>6.9</v>
      </c>
      <c r="P7413" s="276">
        <f>IF(O7413&lt;($G$6-1),Lähteandmed!$E$45*1.2*1.005*(($G$6-1)-O7413),0)</f>
        <v>17.700847919999998</v>
      </c>
    </row>
    <row r="7414" spans="2:16">
      <c r="B7414" s="113">
        <v>7410</v>
      </c>
      <c r="C7414" s="113">
        <v>7</v>
      </c>
      <c r="D7414" s="276">
        <f t="shared" si="230"/>
        <v>2.9887974958655796</v>
      </c>
      <c r="L7414" s="114">
        <f>IF(C7414&lt;$G$6,Lähteandmed!$E$45*1.2*1.005*($G$6-O7414),0)</f>
        <v>19.2781512</v>
      </c>
      <c r="M7414" s="276" t="str">
        <f>IF(($G$4-Lähteandmed!$H$45*(Kraadpäevad!$G$4-Kraadpäevad!C7414))&gt;Lähteandmed!$I$45,($G$4-Lähteandmed!$H$45*(Kraadpäevad!$G$4-Kraadpäevad!C7414)),Lähteandmed!$I$45)</f>
        <v/>
      </c>
      <c r="N7414" s="114">
        <f>IFERROR(($G$4-M7414)/($G$4-C7414),Lähteandmed!$H$45)</f>
        <v>0</v>
      </c>
      <c r="O7414" s="276">
        <f t="shared" si="231"/>
        <v>7</v>
      </c>
      <c r="P7414" s="276">
        <f>IF(O7414&lt;($G$6-1),Lähteandmed!$E$45*1.2*1.005*(($G$6-1)-O7414),0)</f>
        <v>17.525592</v>
      </c>
    </row>
    <row r="7415" spans="2:16">
      <c r="B7415" s="113">
        <v>7411</v>
      </c>
      <c r="C7415" s="113">
        <v>7.2</v>
      </c>
      <c r="D7415" s="276">
        <f t="shared" si="230"/>
        <v>2.7887974958655795</v>
      </c>
      <c r="L7415" s="114">
        <f>IF(C7415&lt;$G$6,Lähteandmed!$E$45*1.2*1.005*($G$6-O7415),0)</f>
        <v>18.927639360000001</v>
      </c>
      <c r="M7415" s="276" t="str">
        <f>IF(($G$4-Lähteandmed!$H$45*(Kraadpäevad!$G$4-Kraadpäevad!C7415))&gt;Lähteandmed!$I$45,($G$4-Lähteandmed!$H$45*(Kraadpäevad!$G$4-Kraadpäevad!C7415)),Lähteandmed!$I$45)</f>
        <v/>
      </c>
      <c r="N7415" s="114">
        <f>IFERROR(($G$4-M7415)/($G$4-C7415),Lähteandmed!$H$45)</f>
        <v>0</v>
      </c>
      <c r="O7415" s="276">
        <f t="shared" si="231"/>
        <v>7.2</v>
      </c>
      <c r="P7415" s="276">
        <f>IF(O7415&lt;($G$6-1),Lähteandmed!$E$45*1.2*1.005*(($G$6-1)-O7415),0)</f>
        <v>17.17508016</v>
      </c>
    </row>
    <row r="7416" spans="2:16">
      <c r="B7416" s="113">
        <v>7412</v>
      </c>
      <c r="C7416" s="113">
        <v>7.4</v>
      </c>
      <c r="D7416" s="276">
        <f t="shared" si="230"/>
        <v>2.5887974958655793</v>
      </c>
      <c r="L7416" s="114">
        <f>IF(C7416&lt;$G$6,Lähteandmed!$E$45*1.2*1.005*($G$6-O7416),0)</f>
        <v>18.577127519999998</v>
      </c>
      <c r="M7416" s="276" t="str">
        <f>IF(($G$4-Lähteandmed!$H$45*(Kraadpäevad!$G$4-Kraadpäevad!C7416))&gt;Lähteandmed!$I$45,($G$4-Lähteandmed!$H$45*(Kraadpäevad!$G$4-Kraadpäevad!C7416)),Lähteandmed!$I$45)</f>
        <v/>
      </c>
      <c r="N7416" s="114">
        <f>IFERROR(($G$4-M7416)/($G$4-C7416),Lähteandmed!$H$45)</f>
        <v>0</v>
      </c>
      <c r="O7416" s="276">
        <f t="shared" si="231"/>
        <v>7.4</v>
      </c>
      <c r="P7416" s="276">
        <f>IF(O7416&lt;($G$6-1),Lähteandmed!$E$45*1.2*1.005*(($G$6-1)-O7416),0)</f>
        <v>16.824568319999997</v>
      </c>
    </row>
    <row r="7417" spans="2:16">
      <c r="B7417" s="113">
        <v>7413</v>
      </c>
      <c r="C7417" s="113">
        <v>7.6</v>
      </c>
      <c r="D7417" s="276">
        <f t="shared" si="230"/>
        <v>2.38879749586558</v>
      </c>
      <c r="L7417" s="114">
        <f>IF(C7417&lt;$G$6,Lähteandmed!$E$45*1.2*1.005*($G$6-O7417),0)</f>
        <v>18.226615679999998</v>
      </c>
      <c r="M7417" s="276" t="str">
        <f>IF(($G$4-Lähteandmed!$H$45*(Kraadpäevad!$G$4-Kraadpäevad!C7417))&gt;Lähteandmed!$I$45,($G$4-Lähteandmed!$H$45*(Kraadpäevad!$G$4-Kraadpäevad!C7417)),Lähteandmed!$I$45)</f>
        <v/>
      </c>
      <c r="N7417" s="114">
        <f>IFERROR(($G$4-M7417)/($G$4-C7417),Lähteandmed!$H$45)</f>
        <v>0</v>
      </c>
      <c r="O7417" s="276">
        <f t="shared" si="231"/>
        <v>7.6</v>
      </c>
      <c r="P7417" s="276">
        <f>IF(O7417&lt;($G$6-1),Lähteandmed!$E$45*1.2*1.005*(($G$6-1)-O7417),0)</f>
        <v>16.474056479999998</v>
      </c>
    </row>
    <row r="7418" spans="2:16">
      <c r="B7418" s="113">
        <v>7414</v>
      </c>
      <c r="C7418" s="113">
        <v>7.8</v>
      </c>
      <c r="D7418" s="276">
        <f t="shared" si="230"/>
        <v>2.1887974958655798</v>
      </c>
      <c r="L7418" s="114">
        <f>IF(C7418&lt;$G$6,Lähteandmed!$E$45*1.2*1.005*($G$6-O7418),0)</f>
        <v>17.876103839999999</v>
      </c>
      <c r="M7418" s="276" t="str">
        <f>IF(($G$4-Lähteandmed!$H$45*(Kraadpäevad!$G$4-Kraadpäevad!C7418))&gt;Lähteandmed!$I$45,($G$4-Lähteandmed!$H$45*(Kraadpäevad!$G$4-Kraadpäevad!C7418)),Lähteandmed!$I$45)</f>
        <v/>
      </c>
      <c r="N7418" s="114">
        <f>IFERROR(($G$4-M7418)/($G$4-C7418),Lähteandmed!$H$45)</f>
        <v>0</v>
      </c>
      <c r="O7418" s="276">
        <f t="shared" si="231"/>
        <v>7.8</v>
      </c>
      <c r="P7418" s="276">
        <f>IF(O7418&lt;($G$6-1),Lähteandmed!$E$45*1.2*1.005*(($G$6-1)-O7418),0)</f>
        <v>16.123544639999999</v>
      </c>
    </row>
    <row r="7419" spans="2:16">
      <c r="B7419" s="113">
        <v>7415</v>
      </c>
      <c r="C7419" s="113">
        <v>8</v>
      </c>
      <c r="D7419" s="276">
        <f t="shared" si="230"/>
        <v>1.9887974958655796</v>
      </c>
      <c r="L7419" s="114">
        <f>IF(C7419&lt;$G$6,Lähteandmed!$E$45*1.2*1.005*($G$6-O7419),0)</f>
        <v>17.525592</v>
      </c>
      <c r="M7419" s="276" t="str">
        <f>IF(($G$4-Lähteandmed!$H$45*(Kraadpäevad!$G$4-Kraadpäevad!C7419))&gt;Lähteandmed!$I$45,($G$4-Lähteandmed!$H$45*(Kraadpäevad!$G$4-Kraadpäevad!C7419)),Lähteandmed!$I$45)</f>
        <v/>
      </c>
      <c r="N7419" s="114">
        <f>IFERROR(($G$4-M7419)/($G$4-C7419),Lähteandmed!$H$45)</f>
        <v>0</v>
      </c>
      <c r="O7419" s="276">
        <f t="shared" si="231"/>
        <v>8</v>
      </c>
      <c r="P7419" s="276">
        <f>IF(O7419&lt;($G$6-1),Lähteandmed!$E$45*1.2*1.005*(($G$6-1)-O7419),0)</f>
        <v>15.773032799999999</v>
      </c>
    </row>
    <row r="7420" spans="2:16">
      <c r="B7420" s="113">
        <v>7416</v>
      </c>
      <c r="C7420" s="113">
        <v>8.1999999999999993</v>
      </c>
      <c r="D7420" s="276">
        <f t="shared" si="230"/>
        <v>1.7887974958655803</v>
      </c>
      <c r="L7420" s="114">
        <f>IF(C7420&lt;$G$6,Lähteandmed!$E$45*1.2*1.005*($G$6-O7420),0)</f>
        <v>17.17508016</v>
      </c>
      <c r="M7420" s="276" t="str">
        <f>IF(($G$4-Lähteandmed!$H$45*(Kraadpäevad!$G$4-Kraadpäevad!C7420))&gt;Lähteandmed!$I$45,($G$4-Lähteandmed!$H$45*(Kraadpäevad!$G$4-Kraadpäevad!C7420)),Lähteandmed!$I$45)</f>
        <v/>
      </c>
      <c r="N7420" s="114">
        <f>IFERROR(($G$4-M7420)/($G$4-C7420),Lähteandmed!$H$45)</f>
        <v>0</v>
      </c>
      <c r="O7420" s="276">
        <f t="shared" si="231"/>
        <v>8.1999999999999993</v>
      </c>
      <c r="P7420" s="276">
        <f>IF(O7420&lt;($G$6-1),Lähteandmed!$E$45*1.2*1.005*(($G$6-1)-O7420),0)</f>
        <v>15.42252096</v>
      </c>
    </row>
    <row r="7421" spans="2:16">
      <c r="B7421" s="113">
        <v>7417</v>
      </c>
      <c r="C7421" s="113">
        <v>8.1999999999999993</v>
      </c>
      <c r="D7421" s="276">
        <f t="shared" si="230"/>
        <v>1.7887974958655803</v>
      </c>
      <c r="L7421" s="114">
        <f>IF(C7421&lt;$G$6,Lähteandmed!$E$45*1.2*1.005*($G$6-O7421),0)</f>
        <v>17.17508016</v>
      </c>
      <c r="M7421" s="276" t="str">
        <f>IF(($G$4-Lähteandmed!$H$45*(Kraadpäevad!$G$4-Kraadpäevad!C7421))&gt;Lähteandmed!$I$45,($G$4-Lähteandmed!$H$45*(Kraadpäevad!$G$4-Kraadpäevad!C7421)),Lähteandmed!$I$45)</f>
        <v/>
      </c>
      <c r="N7421" s="114">
        <f>IFERROR(($G$4-M7421)/($G$4-C7421),Lähteandmed!$H$45)</f>
        <v>0</v>
      </c>
      <c r="O7421" s="276">
        <f t="shared" si="231"/>
        <v>8.1999999999999993</v>
      </c>
      <c r="P7421" s="276">
        <f>IF(O7421&lt;($G$6-1),Lähteandmed!$E$45*1.2*1.005*(($G$6-1)-O7421),0)</f>
        <v>15.42252096</v>
      </c>
    </row>
    <row r="7422" spans="2:16">
      <c r="B7422" s="113">
        <v>7418</v>
      </c>
      <c r="C7422" s="113">
        <v>8.1999999999999993</v>
      </c>
      <c r="D7422" s="276">
        <f t="shared" si="230"/>
        <v>1.7887974958655803</v>
      </c>
      <c r="L7422" s="114">
        <f>IF(C7422&lt;$G$6,Lähteandmed!$E$45*1.2*1.005*($G$6-O7422),0)</f>
        <v>17.17508016</v>
      </c>
      <c r="M7422" s="276" t="str">
        <f>IF(($G$4-Lähteandmed!$H$45*(Kraadpäevad!$G$4-Kraadpäevad!C7422))&gt;Lähteandmed!$I$45,($G$4-Lähteandmed!$H$45*(Kraadpäevad!$G$4-Kraadpäevad!C7422)),Lähteandmed!$I$45)</f>
        <v/>
      </c>
      <c r="N7422" s="114">
        <f>IFERROR(($G$4-M7422)/($G$4-C7422),Lähteandmed!$H$45)</f>
        <v>0</v>
      </c>
      <c r="O7422" s="276">
        <f t="shared" si="231"/>
        <v>8.1999999999999993</v>
      </c>
      <c r="P7422" s="276">
        <f>IF(O7422&lt;($G$6-1),Lähteandmed!$E$45*1.2*1.005*(($G$6-1)-O7422),0)</f>
        <v>15.42252096</v>
      </c>
    </row>
    <row r="7423" spans="2:16">
      <c r="B7423" s="113">
        <v>7419</v>
      </c>
      <c r="C7423" s="113">
        <v>8.1999999999999993</v>
      </c>
      <c r="D7423" s="276">
        <f t="shared" si="230"/>
        <v>1.7887974958655803</v>
      </c>
      <c r="L7423" s="114">
        <f>IF(C7423&lt;$G$6,Lähteandmed!$E$45*1.2*1.005*($G$6-O7423),0)</f>
        <v>17.17508016</v>
      </c>
      <c r="M7423" s="276" t="str">
        <f>IF(($G$4-Lähteandmed!$H$45*(Kraadpäevad!$G$4-Kraadpäevad!C7423))&gt;Lähteandmed!$I$45,($G$4-Lähteandmed!$H$45*(Kraadpäevad!$G$4-Kraadpäevad!C7423)),Lähteandmed!$I$45)</f>
        <v/>
      </c>
      <c r="N7423" s="114">
        <f>IFERROR(($G$4-M7423)/($G$4-C7423),Lähteandmed!$H$45)</f>
        <v>0</v>
      </c>
      <c r="O7423" s="276">
        <f t="shared" si="231"/>
        <v>8.1999999999999993</v>
      </c>
      <c r="P7423" s="276">
        <f>IF(O7423&lt;($G$6-1),Lähteandmed!$E$45*1.2*1.005*(($G$6-1)-O7423),0)</f>
        <v>15.42252096</v>
      </c>
    </row>
    <row r="7424" spans="2:16">
      <c r="B7424" s="113">
        <v>7420</v>
      </c>
      <c r="C7424" s="113">
        <v>8.4</v>
      </c>
      <c r="D7424" s="276">
        <f t="shared" si="230"/>
        <v>1.5887974958655793</v>
      </c>
      <c r="L7424" s="114">
        <f>IF(C7424&lt;$G$6,Lähteandmed!$E$45*1.2*1.005*($G$6-O7424),0)</f>
        <v>16.824568319999997</v>
      </c>
      <c r="M7424" s="276" t="str">
        <f>IF(($G$4-Lähteandmed!$H$45*(Kraadpäevad!$G$4-Kraadpäevad!C7424))&gt;Lähteandmed!$I$45,($G$4-Lähteandmed!$H$45*(Kraadpäevad!$G$4-Kraadpäevad!C7424)),Lähteandmed!$I$45)</f>
        <v/>
      </c>
      <c r="N7424" s="114">
        <f>IFERROR(($G$4-M7424)/($G$4-C7424),Lähteandmed!$H$45)</f>
        <v>0</v>
      </c>
      <c r="O7424" s="276">
        <f t="shared" si="231"/>
        <v>8.4</v>
      </c>
      <c r="P7424" s="276">
        <f>IF(O7424&lt;($G$6-1),Lähteandmed!$E$45*1.2*1.005*(($G$6-1)-O7424),0)</f>
        <v>15.072009119999999</v>
      </c>
    </row>
    <row r="7425" spans="2:16">
      <c r="B7425" s="113">
        <v>7421</v>
      </c>
      <c r="C7425" s="113">
        <v>8.5</v>
      </c>
      <c r="D7425" s="276">
        <f t="shared" si="230"/>
        <v>1.4887974958655796</v>
      </c>
      <c r="L7425" s="114">
        <f>IF(C7425&lt;$G$6,Lähteandmed!$E$45*1.2*1.005*($G$6-O7425),0)</f>
        <v>16.649312399999999</v>
      </c>
      <c r="M7425" s="276" t="str">
        <f>IF(($G$4-Lähteandmed!$H$45*(Kraadpäevad!$G$4-Kraadpäevad!C7425))&gt;Lähteandmed!$I$45,($G$4-Lähteandmed!$H$45*(Kraadpäevad!$G$4-Kraadpäevad!C7425)),Lähteandmed!$I$45)</f>
        <v/>
      </c>
      <c r="N7425" s="114">
        <f>IFERROR(($G$4-M7425)/($G$4-C7425),Lähteandmed!$H$45)</f>
        <v>0</v>
      </c>
      <c r="O7425" s="276">
        <f t="shared" si="231"/>
        <v>8.5</v>
      </c>
      <c r="P7425" s="276">
        <f>IF(O7425&lt;($G$6-1),Lähteandmed!$E$45*1.2*1.005*(($G$6-1)-O7425),0)</f>
        <v>14.896753199999999</v>
      </c>
    </row>
    <row r="7426" spans="2:16">
      <c r="B7426" s="113">
        <v>7422</v>
      </c>
      <c r="C7426" s="113">
        <v>8.6999999999999993</v>
      </c>
      <c r="D7426" s="276">
        <f t="shared" si="230"/>
        <v>1.2887974958655803</v>
      </c>
      <c r="L7426" s="114">
        <f>IF(C7426&lt;$G$6,Lähteandmed!$E$45*1.2*1.005*($G$6-O7426),0)</f>
        <v>16.29880056</v>
      </c>
      <c r="M7426" s="276" t="str">
        <f>IF(($G$4-Lähteandmed!$H$45*(Kraadpäevad!$G$4-Kraadpäevad!C7426))&gt;Lähteandmed!$I$45,($G$4-Lähteandmed!$H$45*(Kraadpäevad!$G$4-Kraadpäevad!C7426)),Lähteandmed!$I$45)</f>
        <v/>
      </c>
      <c r="N7426" s="114">
        <f>IFERROR(($G$4-M7426)/($G$4-C7426),Lähteandmed!$H$45)</f>
        <v>0</v>
      </c>
      <c r="O7426" s="276">
        <f t="shared" si="231"/>
        <v>8.6999999999999993</v>
      </c>
      <c r="P7426" s="276">
        <f>IF(O7426&lt;($G$6-1),Lähteandmed!$E$45*1.2*1.005*(($G$6-1)-O7426),0)</f>
        <v>14.54624136</v>
      </c>
    </row>
    <row r="7427" spans="2:16">
      <c r="B7427" s="113">
        <v>7423</v>
      </c>
      <c r="C7427" s="113">
        <v>7.9</v>
      </c>
      <c r="D7427" s="276">
        <f t="shared" si="230"/>
        <v>2.0887974958655793</v>
      </c>
      <c r="L7427" s="114">
        <f>IF(C7427&lt;$G$6,Lähteandmed!$E$45*1.2*1.005*($G$6-O7427),0)</f>
        <v>17.700847919999998</v>
      </c>
      <c r="M7427" s="276" t="str">
        <f>IF(($G$4-Lähteandmed!$H$45*(Kraadpäevad!$G$4-Kraadpäevad!C7427))&gt;Lähteandmed!$I$45,($G$4-Lähteandmed!$H$45*(Kraadpäevad!$G$4-Kraadpäevad!C7427)),Lähteandmed!$I$45)</f>
        <v/>
      </c>
      <c r="N7427" s="114">
        <f>IFERROR(($G$4-M7427)/($G$4-C7427),Lähteandmed!$H$45)</f>
        <v>0</v>
      </c>
      <c r="O7427" s="276">
        <f t="shared" si="231"/>
        <v>7.9</v>
      </c>
      <c r="P7427" s="276">
        <f>IF(O7427&lt;($G$6-1),Lähteandmed!$E$45*1.2*1.005*(($G$6-1)-O7427),0)</f>
        <v>15.948288719999999</v>
      </c>
    </row>
    <row r="7428" spans="2:16">
      <c r="B7428" s="113">
        <v>7424</v>
      </c>
      <c r="C7428" s="113">
        <v>7</v>
      </c>
      <c r="D7428" s="276">
        <f t="shared" ref="D7428:D7491" si="232">IFERROR(IF($G$5-C7428&gt;0,$G$5-C7428,"0"),0)</f>
        <v>2.9887974958655796</v>
      </c>
      <c r="L7428" s="114">
        <f>IF(C7428&lt;$G$6,Lähteandmed!$E$45*1.2*1.005*($G$6-O7428),0)</f>
        <v>19.2781512</v>
      </c>
      <c r="M7428" s="276" t="str">
        <f>IF(($G$4-Lähteandmed!$H$45*(Kraadpäevad!$G$4-Kraadpäevad!C7428))&gt;Lähteandmed!$I$45,($G$4-Lähteandmed!$H$45*(Kraadpäevad!$G$4-Kraadpäevad!C7428)),Lähteandmed!$I$45)</f>
        <v/>
      </c>
      <c r="N7428" s="114">
        <f>IFERROR(($G$4-M7428)/($G$4-C7428),Lähteandmed!$H$45)</f>
        <v>0</v>
      </c>
      <c r="O7428" s="276">
        <f t="shared" ref="O7428:O7491" si="233">N7428*($G$4-C7428)+C7428</f>
        <v>7</v>
      </c>
      <c r="P7428" s="276">
        <f>IF(O7428&lt;($G$6-1),Lähteandmed!$E$45*1.2*1.005*(($G$6-1)-O7428),0)</f>
        <v>17.525592</v>
      </c>
    </row>
    <row r="7429" spans="2:16">
      <c r="B7429" s="113">
        <v>7425</v>
      </c>
      <c r="C7429" s="113">
        <v>6.2</v>
      </c>
      <c r="D7429" s="276">
        <f t="shared" si="232"/>
        <v>3.7887974958655795</v>
      </c>
      <c r="L7429" s="114">
        <f>IF(C7429&lt;$G$6,Lähteandmed!$E$45*1.2*1.005*($G$6-O7429),0)</f>
        <v>20.680198560000001</v>
      </c>
      <c r="M7429" s="276" t="str">
        <f>IF(($G$4-Lähteandmed!$H$45*(Kraadpäevad!$G$4-Kraadpäevad!C7429))&gt;Lähteandmed!$I$45,($G$4-Lähteandmed!$H$45*(Kraadpäevad!$G$4-Kraadpäevad!C7429)),Lähteandmed!$I$45)</f>
        <v/>
      </c>
      <c r="N7429" s="114">
        <f>IFERROR(($G$4-M7429)/($G$4-C7429),Lähteandmed!$H$45)</f>
        <v>0</v>
      </c>
      <c r="O7429" s="276">
        <f t="shared" si="233"/>
        <v>6.2</v>
      </c>
      <c r="P7429" s="276">
        <f>IF(O7429&lt;($G$6-1),Lähteandmed!$E$45*1.2*1.005*(($G$6-1)-O7429),0)</f>
        <v>18.927639360000001</v>
      </c>
    </row>
    <row r="7430" spans="2:16">
      <c r="B7430" s="113">
        <v>7426</v>
      </c>
      <c r="C7430" s="113">
        <v>6.9</v>
      </c>
      <c r="D7430" s="276">
        <f t="shared" si="232"/>
        <v>3.0887974958655793</v>
      </c>
      <c r="L7430" s="114">
        <f>IF(C7430&lt;$G$6,Lähteandmed!$E$45*1.2*1.005*($G$6-O7430),0)</f>
        <v>19.453407119999998</v>
      </c>
      <c r="M7430" s="276" t="str">
        <f>IF(($G$4-Lähteandmed!$H$45*(Kraadpäevad!$G$4-Kraadpäevad!C7430))&gt;Lähteandmed!$I$45,($G$4-Lähteandmed!$H$45*(Kraadpäevad!$G$4-Kraadpäevad!C7430)),Lähteandmed!$I$45)</f>
        <v/>
      </c>
      <c r="N7430" s="114">
        <f>IFERROR(($G$4-M7430)/($G$4-C7430),Lähteandmed!$H$45)</f>
        <v>0</v>
      </c>
      <c r="O7430" s="276">
        <f t="shared" si="233"/>
        <v>6.9</v>
      </c>
      <c r="P7430" s="276">
        <f>IF(O7430&lt;($G$6-1),Lähteandmed!$E$45*1.2*1.005*(($G$6-1)-O7430),0)</f>
        <v>17.700847919999998</v>
      </c>
    </row>
    <row r="7431" spans="2:16">
      <c r="B7431" s="113">
        <v>7427</v>
      </c>
      <c r="C7431" s="113">
        <v>7.5</v>
      </c>
      <c r="D7431" s="276">
        <f t="shared" si="232"/>
        <v>2.4887974958655796</v>
      </c>
      <c r="L7431" s="114">
        <f>IF(C7431&lt;$G$6,Lähteandmed!$E$45*1.2*1.005*($G$6-O7431),0)</f>
        <v>18.4018716</v>
      </c>
      <c r="M7431" s="276" t="str">
        <f>IF(($G$4-Lähteandmed!$H$45*(Kraadpäevad!$G$4-Kraadpäevad!C7431))&gt;Lähteandmed!$I$45,($G$4-Lähteandmed!$H$45*(Kraadpäevad!$G$4-Kraadpäevad!C7431)),Lähteandmed!$I$45)</f>
        <v/>
      </c>
      <c r="N7431" s="114">
        <f>IFERROR(($G$4-M7431)/($G$4-C7431),Lähteandmed!$H$45)</f>
        <v>0</v>
      </c>
      <c r="O7431" s="276">
        <f t="shared" si="233"/>
        <v>7.5</v>
      </c>
      <c r="P7431" s="276">
        <f>IF(O7431&lt;($G$6-1),Lähteandmed!$E$45*1.2*1.005*(($G$6-1)-O7431),0)</f>
        <v>16.649312399999999</v>
      </c>
    </row>
    <row r="7432" spans="2:16">
      <c r="B7432" s="113">
        <v>7428</v>
      </c>
      <c r="C7432" s="113">
        <v>8.1999999999999993</v>
      </c>
      <c r="D7432" s="276">
        <f t="shared" si="232"/>
        <v>1.7887974958655803</v>
      </c>
      <c r="L7432" s="114">
        <f>IF(C7432&lt;$G$6,Lähteandmed!$E$45*1.2*1.005*($G$6-O7432),0)</f>
        <v>17.17508016</v>
      </c>
      <c r="M7432" s="276" t="str">
        <f>IF(($G$4-Lähteandmed!$H$45*(Kraadpäevad!$G$4-Kraadpäevad!C7432))&gt;Lähteandmed!$I$45,($G$4-Lähteandmed!$H$45*(Kraadpäevad!$G$4-Kraadpäevad!C7432)),Lähteandmed!$I$45)</f>
        <v/>
      </c>
      <c r="N7432" s="114">
        <f>IFERROR(($G$4-M7432)/($G$4-C7432),Lähteandmed!$H$45)</f>
        <v>0</v>
      </c>
      <c r="O7432" s="276">
        <f t="shared" si="233"/>
        <v>8.1999999999999993</v>
      </c>
      <c r="P7432" s="276">
        <f>IF(O7432&lt;($G$6-1),Lähteandmed!$E$45*1.2*1.005*(($G$6-1)-O7432),0)</f>
        <v>15.42252096</v>
      </c>
    </row>
    <row r="7433" spans="2:16">
      <c r="B7433" s="113">
        <v>7429</v>
      </c>
      <c r="C7433" s="113">
        <v>8.4</v>
      </c>
      <c r="D7433" s="276">
        <f t="shared" si="232"/>
        <v>1.5887974958655793</v>
      </c>
      <c r="L7433" s="114">
        <f>IF(C7433&lt;$G$6,Lähteandmed!$E$45*1.2*1.005*($G$6-O7433),0)</f>
        <v>16.824568319999997</v>
      </c>
      <c r="M7433" s="276" t="str">
        <f>IF(($G$4-Lähteandmed!$H$45*(Kraadpäevad!$G$4-Kraadpäevad!C7433))&gt;Lähteandmed!$I$45,($G$4-Lähteandmed!$H$45*(Kraadpäevad!$G$4-Kraadpäevad!C7433)),Lähteandmed!$I$45)</f>
        <v/>
      </c>
      <c r="N7433" s="114">
        <f>IFERROR(($G$4-M7433)/($G$4-C7433),Lähteandmed!$H$45)</f>
        <v>0</v>
      </c>
      <c r="O7433" s="276">
        <f t="shared" si="233"/>
        <v>8.4</v>
      </c>
      <c r="P7433" s="276">
        <f>IF(O7433&lt;($G$6-1),Lähteandmed!$E$45*1.2*1.005*(($G$6-1)-O7433),0)</f>
        <v>15.072009119999999</v>
      </c>
    </row>
    <row r="7434" spans="2:16">
      <c r="B7434" s="113">
        <v>7430</v>
      </c>
      <c r="C7434" s="113">
        <v>8.6</v>
      </c>
      <c r="D7434" s="276">
        <f t="shared" si="232"/>
        <v>1.38879749586558</v>
      </c>
      <c r="L7434" s="114">
        <f>IF(C7434&lt;$G$6,Lähteandmed!$E$45*1.2*1.005*($G$6-O7434),0)</f>
        <v>16.474056479999998</v>
      </c>
      <c r="M7434" s="276" t="str">
        <f>IF(($G$4-Lähteandmed!$H$45*(Kraadpäevad!$G$4-Kraadpäevad!C7434))&gt;Lähteandmed!$I$45,($G$4-Lähteandmed!$H$45*(Kraadpäevad!$G$4-Kraadpäevad!C7434)),Lähteandmed!$I$45)</f>
        <v/>
      </c>
      <c r="N7434" s="114">
        <f>IFERROR(($G$4-M7434)/($G$4-C7434),Lähteandmed!$H$45)</f>
        <v>0</v>
      </c>
      <c r="O7434" s="276">
        <f t="shared" si="233"/>
        <v>8.6</v>
      </c>
      <c r="P7434" s="276">
        <f>IF(O7434&lt;($G$6-1),Lähteandmed!$E$45*1.2*1.005*(($G$6-1)-O7434),0)</f>
        <v>14.721497279999999</v>
      </c>
    </row>
    <row r="7435" spans="2:16">
      <c r="B7435" s="113">
        <v>7431</v>
      </c>
      <c r="C7435" s="113">
        <v>8.8000000000000007</v>
      </c>
      <c r="D7435" s="276">
        <f t="shared" si="232"/>
        <v>1.1887974958655789</v>
      </c>
      <c r="L7435" s="114">
        <f>IF(C7435&lt;$G$6,Lähteandmed!$E$45*1.2*1.005*($G$6-O7435),0)</f>
        <v>16.123544639999999</v>
      </c>
      <c r="M7435" s="276" t="str">
        <f>IF(($G$4-Lähteandmed!$H$45*(Kraadpäevad!$G$4-Kraadpäevad!C7435))&gt;Lähteandmed!$I$45,($G$4-Lähteandmed!$H$45*(Kraadpäevad!$G$4-Kraadpäevad!C7435)),Lähteandmed!$I$45)</f>
        <v/>
      </c>
      <c r="N7435" s="114">
        <f>IFERROR(($G$4-M7435)/($G$4-C7435),Lähteandmed!$H$45)</f>
        <v>0</v>
      </c>
      <c r="O7435" s="276">
        <f t="shared" si="233"/>
        <v>8.8000000000000007</v>
      </c>
      <c r="P7435" s="276">
        <f>IF(O7435&lt;($G$6-1),Lähteandmed!$E$45*1.2*1.005*(($G$6-1)-O7435),0)</f>
        <v>14.370985439999998</v>
      </c>
    </row>
    <row r="7436" spans="2:16">
      <c r="B7436" s="113">
        <v>7432</v>
      </c>
      <c r="C7436" s="113">
        <v>8.6999999999999993</v>
      </c>
      <c r="D7436" s="276">
        <f t="shared" si="232"/>
        <v>1.2887974958655803</v>
      </c>
      <c r="L7436" s="114">
        <f>IF(C7436&lt;$G$6,Lähteandmed!$E$45*1.2*1.005*($G$6-O7436),0)</f>
        <v>16.29880056</v>
      </c>
      <c r="M7436" s="276" t="str">
        <f>IF(($G$4-Lähteandmed!$H$45*(Kraadpäevad!$G$4-Kraadpäevad!C7436))&gt;Lähteandmed!$I$45,($G$4-Lähteandmed!$H$45*(Kraadpäevad!$G$4-Kraadpäevad!C7436)),Lähteandmed!$I$45)</f>
        <v/>
      </c>
      <c r="N7436" s="114">
        <f>IFERROR(($G$4-M7436)/($G$4-C7436),Lähteandmed!$H$45)</f>
        <v>0</v>
      </c>
      <c r="O7436" s="276">
        <f t="shared" si="233"/>
        <v>8.6999999999999993</v>
      </c>
      <c r="P7436" s="276">
        <f>IF(O7436&lt;($G$6-1),Lähteandmed!$E$45*1.2*1.005*(($G$6-1)-O7436),0)</f>
        <v>14.54624136</v>
      </c>
    </row>
    <row r="7437" spans="2:16">
      <c r="B7437" s="113">
        <v>7433</v>
      </c>
      <c r="C7437" s="113">
        <v>8.5</v>
      </c>
      <c r="D7437" s="276">
        <f t="shared" si="232"/>
        <v>1.4887974958655796</v>
      </c>
      <c r="L7437" s="114">
        <f>IF(C7437&lt;$G$6,Lähteandmed!$E$45*1.2*1.005*($G$6-O7437),0)</f>
        <v>16.649312399999999</v>
      </c>
      <c r="M7437" s="276" t="str">
        <f>IF(($G$4-Lähteandmed!$H$45*(Kraadpäevad!$G$4-Kraadpäevad!C7437))&gt;Lähteandmed!$I$45,($G$4-Lähteandmed!$H$45*(Kraadpäevad!$G$4-Kraadpäevad!C7437)),Lähteandmed!$I$45)</f>
        <v/>
      </c>
      <c r="N7437" s="114">
        <f>IFERROR(($G$4-M7437)/($G$4-C7437),Lähteandmed!$H$45)</f>
        <v>0</v>
      </c>
      <c r="O7437" s="276">
        <f t="shared" si="233"/>
        <v>8.5</v>
      </c>
      <c r="P7437" s="276">
        <f>IF(O7437&lt;($G$6-1),Lähteandmed!$E$45*1.2*1.005*(($G$6-1)-O7437),0)</f>
        <v>14.896753199999999</v>
      </c>
    </row>
    <row r="7438" spans="2:16">
      <c r="B7438" s="113">
        <v>7434</v>
      </c>
      <c r="C7438" s="113">
        <v>8.4</v>
      </c>
      <c r="D7438" s="276">
        <f t="shared" si="232"/>
        <v>1.5887974958655793</v>
      </c>
      <c r="L7438" s="114">
        <f>IF(C7438&lt;$G$6,Lähteandmed!$E$45*1.2*1.005*($G$6-O7438),0)</f>
        <v>16.824568319999997</v>
      </c>
      <c r="M7438" s="276" t="str">
        <f>IF(($G$4-Lähteandmed!$H$45*(Kraadpäevad!$G$4-Kraadpäevad!C7438))&gt;Lähteandmed!$I$45,($G$4-Lähteandmed!$H$45*(Kraadpäevad!$G$4-Kraadpäevad!C7438)),Lähteandmed!$I$45)</f>
        <v/>
      </c>
      <c r="N7438" s="114">
        <f>IFERROR(($G$4-M7438)/($G$4-C7438),Lähteandmed!$H$45)</f>
        <v>0</v>
      </c>
      <c r="O7438" s="276">
        <f t="shared" si="233"/>
        <v>8.4</v>
      </c>
      <c r="P7438" s="276">
        <f>IF(O7438&lt;($G$6-1),Lähteandmed!$E$45*1.2*1.005*(($G$6-1)-O7438),0)</f>
        <v>15.072009119999999</v>
      </c>
    </row>
    <row r="7439" spans="2:16">
      <c r="B7439" s="113">
        <v>7435</v>
      </c>
      <c r="C7439" s="113">
        <v>7.4</v>
      </c>
      <c r="D7439" s="276">
        <f t="shared" si="232"/>
        <v>2.5887974958655793</v>
      </c>
      <c r="L7439" s="114">
        <f>IF(C7439&lt;$G$6,Lähteandmed!$E$45*1.2*1.005*($G$6-O7439),0)</f>
        <v>18.577127519999998</v>
      </c>
      <c r="M7439" s="276" t="str">
        <f>IF(($G$4-Lähteandmed!$H$45*(Kraadpäevad!$G$4-Kraadpäevad!C7439))&gt;Lähteandmed!$I$45,($G$4-Lähteandmed!$H$45*(Kraadpäevad!$G$4-Kraadpäevad!C7439)),Lähteandmed!$I$45)</f>
        <v/>
      </c>
      <c r="N7439" s="114">
        <f>IFERROR(($G$4-M7439)/($G$4-C7439),Lähteandmed!$H$45)</f>
        <v>0</v>
      </c>
      <c r="O7439" s="276">
        <f t="shared" si="233"/>
        <v>7.4</v>
      </c>
      <c r="P7439" s="276">
        <f>IF(O7439&lt;($G$6-1),Lähteandmed!$E$45*1.2*1.005*(($G$6-1)-O7439),0)</f>
        <v>16.824568319999997</v>
      </c>
    </row>
    <row r="7440" spans="2:16">
      <c r="B7440" s="113">
        <v>7436</v>
      </c>
      <c r="C7440" s="113">
        <v>6.4</v>
      </c>
      <c r="D7440" s="276">
        <f t="shared" si="232"/>
        <v>3.5887974958655793</v>
      </c>
      <c r="L7440" s="114">
        <f>IF(C7440&lt;$G$6,Lähteandmed!$E$45*1.2*1.005*($G$6-O7440),0)</f>
        <v>20.329686719999998</v>
      </c>
      <c r="M7440" s="276" t="str">
        <f>IF(($G$4-Lähteandmed!$H$45*(Kraadpäevad!$G$4-Kraadpäevad!C7440))&gt;Lähteandmed!$I$45,($G$4-Lähteandmed!$H$45*(Kraadpäevad!$G$4-Kraadpäevad!C7440)),Lähteandmed!$I$45)</f>
        <v/>
      </c>
      <c r="N7440" s="114">
        <f>IFERROR(($G$4-M7440)/($G$4-C7440),Lähteandmed!$H$45)</f>
        <v>0</v>
      </c>
      <c r="O7440" s="276">
        <f t="shared" si="233"/>
        <v>6.4</v>
      </c>
      <c r="P7440" s="276">
        <f>IF(O7440&lt;($G$6-1),Lähteandmed!$E$45*1.2*1.005*(($G$6-1)-O7440),0)</f>
        <v>18.577127519999998</v>
      </c>
    </row>
    <row r="7441" spans="2:16">
      <c r="B7441" s="113">
        <v>7437</v>
      </c>
      <c r="C7441" s="113">
        <v>5.4</v>
      </c>
      <c r="D7441" s="276">
        <f t="shared" si="232"/>
        <v>4.5887974958655793</v>
      </c>
      <c r="L7441" s="114">
        <f>IF(C7441&lt;$G$6,Lähteandmed!$E$45*1.2*1.005*($G$6-O7441),0)</f>
        <v>22.082245919999998</v>
      </c>
      <c r="M7441" s="276" t="str">
        <f>IF(($G$4-Lähteandmed!$H$45*(Kraadpäevad!$G$4-Kraadpäevad!C7441))&gt;Lähteandmed!$I$45,($G$4-Lähteandmed!$H$45*(Kraadpäevad!$G$4-Kraadpäevad!C7441)),Lähteandmed!$I$45)</f>
        <v/>
      </c>
      <c r="N7441" s="114">
        <f>IFERROR(($G$4-M7441)/($G$4-C7441),Lähteandmed!$H$45)</f>
        <v>0</v>
      </c>
      <c r="O7441" s="276">
        <f t="shared" si="233"/>
        <v>5.4</v>
      </c>
      <c r="P7441" s="276">
        <f>IF(O7441&lt;($G$6-1),Lähteandmed!$E$45*1.2*1.005*(($G$6-1)-O7441),0)</f>
        <v>20.329686719999998</v>
      </c>
    </row>
    <row r="7442" spans="2:16">
      <c r="B7442" s="113">
        <v>7438</v>
      </c>
      <c r="C7442" s="113">
        <v>6.1</v>
      </c>
      <c r="D7442" s="276">
        <f t="shared" si="232"/>
        <v>3.88879749586558</v>
      </c>
      <c r="L7442" s="114">
        <f>IF(C7442&lt;$G$6,Lähteandmed!$E$45*1.2*1.005*($G$6-O7442),0)</f>
        <v>20.855454479999999</v>
      </c>
      <c r="M7442" s="276" t="str">
        <f>IF(($G$4-Lähteandmed!$H$45*(Kraadpäevad!$G$4-Kraadpäevad!C7442))&gt;Lähteandmed!$I$45,($G$4-Lähteandmed!$H$45*(Kraadpäevad!$G$4-Kraadpäevad!C7442)),Lähteandmed!$I$45)</f>
        <v/>
      </c>
      <c r="N7442" s="114">
        <f>IFERROR(($G$4-M7442)/($G$4-C7442),Lähteandmed!$H$45)</f>
        <v>0</v>
      </c>
      <c r="O7442" s="276">
        <f t="shared" si="233"/>
        <v>6.1</v>
      </c>
      <c r="P7442" s="276">
        <f>IF(O7442&lt;($G$6-1),Lähteandmed!$E$45*1.2*1.005*(($G$6-1)-O7442),0)</f>
        <v>19.102895279999998</v>
      </c>
    </row>
    <row r="7443" spans="2:16">
      <c r="B7443" s="113">
        <v>7439</v>
      </c>
      <c r="C7443" s="113">
        <v>6.7</v>
      </c>
      <c r="D7443" s="276">
        <f t="shared" si="232"/>
        <v>3.2887974958655795</v>
      </c>
      <c r="L7443" s="114">
        <f>IF(C7443&lt;$G$6,Lähteandmed!$E$45*1.2*1.005*($G$6-O7443),0)</f>
        <v>19.803918960000001</v>
      </c>
      <c r="M7443" s="276" t="str">
        <f>IF(($G$4-Lähteandmed!$H$45*(Kraadpäevad!$G$4-Kraadpäevad!C7443))&gt;Lähteandmed!$I$45,($G$4-Lähteandmed!$H$45*(Kraadpäevad!$G$4-Kraadpäevad!C7443)),Lähteandmed!$I$45)</f>
        <v/>
      </c>
      <c r="N7443" s="114">
        <f>IFERROR(($G$4-M7443)/($G$4-C7443),Lähteandmed!$H$45)</f>
        <v>0</v>
      </c>
      <c r="O7443" s="276">
        <f t="shared" si="233"/>
        <v>6.7</v>
      </c>
      <c r="P7443" s="276">
        <f>IF(O7443&lt;($G$6-1),Lähteandmed!$E$45*1.2*1.005*(($G$6-1)-O7443),0)</f>
        <v>18.05135976</v>
      </c>
    </row>
    <row r="7444" spans="2:16">
      <c r="B7444" s="113">
        <v>7440</v>
      </c>
      <c r="C7444" s="113">
        <v>7.4</v>
      </c>
      <c r="D7444" s="276">
        <f t="shared" si="232"/>
        <v>2.5887974958655793</v>
      </c>
      <c r="L7444" s="114">
        <f>IF(C7444&lt;$G$6,Lähteandmed!$E$45*1.2*1.005*($G$6-O7444),0)</f>
        <v>18.577127519999998</v>
      </c>
      <c r="M7444" s="276" t="str">
        <f>IF(($G$4-Lähteandmed!$H$45*(Kraadpäevad!$G$4-Kraadpäevad!C7444))&gt;Lähteandmed!$I$45,($G$4-Lähteandmed!$H$45*(Kraadpäevad!$G$4-Kraadpäevad!C7444)),Lähteandmed!$I$45)</f>
        <v/>
      </c>
      <c r="N7444" s="114">
        <f>IFERROR(($G$4-M7444)/($G$4-C7444),Lähteandmed!$H$45)</f>
        <v>0</v>
      </c>
      <c r="O7444" s="276">
        <f t="shared" si="233"/>
        <v>7.4</v>
      </c>
      <c r="P7444" s="276">
        <f>IF(O7444&lt;($G$6-1),Lähteandmed!$E$45*1.2*1.005*(($G$6-1)-O7444),0)</f>
        <v>16.824568319999997</v>
      </c>
    </row>
    <row r="7445" spans="2:16">
      <c r="B7445" s="113">
        <v>7441</v>
      </c>
      <c r="C7445" s="113">
        <v>7.1</v>
      </c>
      <c r="D7445" s="276">
        <f t="shared" si="232"/>
        <v>2.88879749586558</v>
      </c>
      <c r="L7445" s="114">
        <f>IF(C7445&lt;$G$6,Lähteandmed!$E$45*1.2*1.005*($G$6-O7445),0)</f>
        <v>19.102895279999998</v>
      </c>
      <c r="M7445" s="276" t="str">
        <f>IF(($G$4-Lähteandmed!$H$45*(Kraadpäevad!$G$4-Kraadpäevad!C7445))&gt;Lähteandmed!$I$45,($G$4-Lähteandmed!$H$45*(Kraadpäevad!$G$4-Kraadpäevad!C7445)),Lähteandmed!$I$45)</f>
        <v/>
      </c>
      <c r="N7445" s="114">
        <f>IFERROR(($G$4-M7445)/($G$4-C7445),Lähteandmed!$H$45)</f>
        <v>0</v>
      </c>
      <c r="O7445" s="276">
        <f t="shared" si="233"/>
        <v>7.1</v>
      </c>
      <c r="P7445" s="276">
        <f>IF(O7445&lt;($G$6-1),Lähteandmed!$E$45*1.2*1.005*(($G$6-1)-O7445),0)</f>
        <v>17.350336079999998</v>
      </c>
    </row>
    <row r="7446" spans="2:16">
      <c r="B7446" s="113">
        <v>7442</v>
      </c>
      <c r="C7446" s="113">
        <v>6.9</v>
      </c>
      <c r="D7446" s="276">
        <f t="shared" si="232"/>
        <v>3.0887974958655793</v>
      </c>
      <c r="L7446" s="114">
        <f>IF(C7446&lt;$G$6,Lähteandmed!$E$45*1.2*1.005*($G$6-O7446),0)</f>
        <v>19.453407119999998</v>
      </c>
      <c r="M7446" s="276" t="str">
        <f>IF(($G$4-Lähteandmed!$H$45*(Kraadpäevad!$G$4-Kraadpäevad!C7446))&gt;Lähteandmed!$I$45,($G$4-Lähteandmed!$H$45*(Kraadpäevad!$G$4-Kraadpäevad!C7446)),Lähteandmed!$I$45)</f>
        <v/>
      </c>
      <c r="N7446" s="114">
        <f>IFERROR(($G$4-M7446)/($G$4-C7446),Lähteandmed!$H$45)</f>
        <v>0</v>
      </c>
      <c r="O7446" s="276">
        <f t="shared" si="233"/>
        <v>6.9</v>
      </c>
      <c r="P7446" s="276">
        <f>IF(O7446&lt;($G$6-1),Lähteandmed!$E$45*1.2*1.005*(($G$6-1)-O7446),0)</f>
        <v>17.700847919999998</v>
      </c>
    </row>
    <row r="7447" spans="2:16">
      <c r="B7447" s="113">
        <v>7443</v>
      </c>
      <c r="C7447" s="113">
        <v>6.6</v>
      </c>
      <c r="D7447" s="276">
        <f t="shared" si="232"/>
        <v>3.38879749586558</v>
      </c>
      <c r="L7447" s="114">
        <f>IF(C7447&lt;$G$6,Lähteandmed!$E$45*1.2*1.005*($G$6-O7447),0)</f>
        <v>19.979174879999999</v>
      </c>
      <c r="M7447" s="276" t="str">
        <f>IF(($G$4-Lähteandmed!$H$45*(Kraadpäevad!$G$4-Kraadpäevad!C7447))&gt;Lähteandmed!$I$45,($G$4-Lähteandmed!$H$45*(Kraadpäevad!$G$4-Kraadpäevad!C7447)),Lähteandmed!$I$45)</f>
        <v/>
      </c>
      <c r="N7447" s="114">
        <f>IFERROR(($G$4-M7447)/($G$4-C7447),Lähteandmed!$H$45)</f>
        <v>0</v>
      </c>
      <c r="O7447" s="276">
        <f t="shared" si="233"/>
        <v>6.6</v>
      </c>
      <c r="P7447" s="276">
        <f>IF(O7447&lt;($G$6-1),Lähteandmed!$E$45*1.2*1.005*(($G$6-1)-O7447),0)</f>
        <v>18.226615679999998</v>
      </c>
    </row>
    <row r="7448" spans="2:16">
      <c r="B7448" s="113">
        <v>7444</v>
      </c>
      <c r="C7448" s="113">
        <v>6.7</v>
      </c>
      <c r="D7448" s="276">
        <f t="shared" si="232"/>
        <v>3.2887974958655795</v>
      </c>
      <c r="L7448" s="114">
        <f>IF(C7448&lt;$G$6,Lähteandmed!$E$45*1.2*1.005*($G$6-O7448),0)</f>
        <v>19.803918960000001</v>
      </c>
      <c r="M7448" s="276" t="str">
        <f>IF(($G$4-Lähteandmed!$H$45*(Kraadpäevad!$G$4-Kraadpäevad!C7448))&gt;Lähteandmed!$I$45,($G$4-Lähteandmed!$H$45*(Kraadpäevad!$G$4-Kraadpäevad!C7448)),Lähteandmed!$I$45)</f>
        <v/>
      </c>
      <c r="N7448" s="114">
        <f>IFERROR(($G$4-M7448)/($G$4-C7448),Lähteandmed!$H$45)</f>
        <v>0</v>
      </c>
      <c r="O7448" s="276">
        <f t="shared" si="233"/>
        <v>6.7</v>
      </c>
      <c r="P7448" s="276">
        <f>IF(O7448&lt;($G$6-1),Lähteandmed!$E$45*1.2*1.005*(($G$6-1)-O7448),0)</f>
        <v>18.05135976</v>
      </c>
    </row>
    <row r="7449" spans="2:16">
      <c r="B7449" s="113">
        <v>7445</v>
      </c>
      <c r="C7449" s="113">
        <v>6.8</v>
      </c>
      <c r="D7449" s="276">
        <f t="shared" si="232"/>
        <v>3.1887974958655798</v>
      </c>
      <c r="L7449" s="114">
        <f>IF(C7449&lt;$G$6,Lähteandmed!$E$45*1.2*1.005*($G$6-O7449),0)</f>
        <v>19.628663039999996</v>
      </c>
      <c r="M7449" s="276" t="str">
        <f>IF(($G$4-Lähteandmed!$H$45*(Kraadpäevad!$G$4-Kraadpäevad!C7449))&gt;Lähteandmed!$I$45,($G$4-Lähteandmed!$H$45*(Kraadpäevad!$G$4-Kraadpäevad!C7449)),Lähteandmed!$I$45)</f>
        <v/>
      </c>
      <c r="N7449" s="114">
        <f>IFERROR(($G$4-M7449)/($G$4-C7449),Lähteandmed!$H$45)</f>
        <v>0</v>
      </c>
      <c r="O7449" s="276">
        <f t="shared" si="233"/>
        <v>6.8</v>
      </c>
      <c r="P7449" s="276">
        <f>IF(O7449&lt;($G$6-1),Lähteandmed!$E$45*1.2*1.005*(($G$6-1)-O7449),0)</f>
        <v>17.876103839999999</v>
      </c>
    </row>
    <row r="7450" spans="2:16">
      <c r="B7450" s="113">
        <v>7446</v>
      </c>
      <c r="C7450" s="113">
        <v>6.9</v>
      </c>
      <c r="D7450" s="276">
        <f t="shared" si="232"/>
        <v>3.0887974958655793</v>
      </c>
      <c r="L7450" s="114">
        <f>IF(C7450&lt;$G$6,Lähteandmed!$E$45*1.2*1.005*($G$6-O7450),0)</f>
        <v>19.453407119999998</v>
      </c>
      <c r="M7450" s="276" t="str">
        <f>IF(($G$4-Lähteandmed!$H$45*(Kraadpäevad!$G$4-Kraadpäevad!C7450))&gt;Lähteandmed!$I$45,($G$4-Lähteandmed!$H$45*(Kraadpäevad!$G$4-Kraadpäevad!C7450)),Lähteandmed!$I$45)</f>
        <v/>
      </c>
      <c r="N7450" s="114">
        <f>IFERROR(($G$4-M7450)/($G$4-C7450),Lähteandmed!$H$45)</f>
        <v>0</v>
      </c>
      <c r="O7450" s="276">
        <f t="shared" si="233"/>
        <v>6.9</v>
      </c>
      <c r="P7450" s="276">
        <f>IF(O7450&lt;($G$6-1),Lähteandmed!$E$45*1.2*1.005*(($G$6-1)-O7450),0)</f>
        <v>17.700847919999998</v>
      </c>
    </row>
    <row r="7451" spans="2:16">
      <c r="B7451" s="113">
        <v>7447</v>
      </c>
      <c r="C7451" s="113">
        <v>6.9</v>
      </c>
      <c r="D7451" s="276">
        <f t="shared" si="232"/>
        <v>3.0887974958655793</v>
      </c>
      <c r="L7451" s="114">
        <f>IF(C7451&lt;$G$6,Lähteandmed!$E$45*1.2*1.005*($G$6-O7451),0)</f>
        <v>19.453407119999998</v>
      </c>
      <c r="M7451" s="276" t="str">
        <f>IF(($G$4-Lähteandmed!$H$45*(Kraadpäevad!$G$4-Kraadpäevad!C7451))&gt;Lähteandmed!$I$45,($G$4-Lähteandmed!$H$45*(Kraadpäevad!$G$4-Kraadpäevad!C7451)),Lähteandmed!$I$45)</f>
        <v/>
      </c>
      <c r="N7451" s="114">
        <f>IFERROR(($G$4-M7451)/($G$4-C7451),Lähteandmed!$H$45)</f>
        <v>0</v>
      </c>
      <c r="O7451" s="276">
        <f t="shared" si="233"/>
        <v>6.9</v>
      </c>
      <c r="P7451" s="276">
        <f>IF(O7451&lt;($G$6-1),Lähteandmed!$E$45*1.2*1.005*(($G$6-1)-O7451),0)</f>
        <v>17.700847919999998</v>
      </c>
    </row>
    <row r="7452" spans="2:16">
      <c r="B7452" s="113">
        <v>7448</v>
      </c>
      <c r="C7452" s="113">
        <v>6.8</v>
      </c>
      <c r="D7452" s="276">
        <f t="shared" si="232"/>
        <v>3.1887974958655798</v>
      </c>
      <c r="L7452" s="114">
        <f>IF(C7452&lt;$G$6,Lähteandmed!$E$45*1.2*1.005*($G$6-O7452),0)</f>
        <v>19.628663039999996</v>
      </c>
      <c r="M7452" s="276" t="str">
        <f>IF(($G$4-Lähteandmed!$H$45*(Kraadpäevad!$G$4-Kraadpäevad!C7452))&gt;Lähteandmed!$I$45,($G$4-Lähteandmed!$H$45*(Kraadpäevad!$G$4-Kraadpäevad!C7452)),Lähteandmed!$I$45)</f>
        <v/>
      </c>
      <c r="N7452" s="114">
        <f>IFERROR(($G$4-M7452)/($G$4-C7452),Lähteandmed!$H$45)</f>
        <v>0</v>
      </c>
      <c r="O7452" s="276">
        <f t="shared" si="233"/>
        <v>6.8</v>
      </c>
      <c r="P7452" s="276">
        <f>IF(O7452&lt;($G$6-1),Lähteandmed!$E$45*1.2*1.005*(($G$6-1)-O7452),0)</f>
        <v>17.876103839999999</v>
      </c>
    </row>
    <row r="7453" spans="2:16">
      <c r="B7453" s="113">
        <v>7449</v>
      </c>
      <c r="C7453" s="113">
        <v>6.8</v>
      </c>
      <c r="D7453" s="276">
        <f t="shared" si="232"/>
        <v>3.1887974958655798</v>
      </c>
      <c r="L7453" s="114">
        <f>IF(C7453&lt;$G$6,Lähteandmed!$E$45*1.2*1.005*($G$6-O7453),0)</f>
        <v>19.628663039999996</v>
      </c>
      <c r="M7453" s="276" t="str">
        <f>IF(($G$4-Lähteandmed!$H$45*(Kraadpäevad!$G$4-Kraadpäevad!C7453))&gt;Lähteandmed!$I$45,($G$4-Lähteandmed!$H$45*(Kraadpäevad!$G$4-Kraadpäevad!C7453)),Lähteandmed!$I$45)</f>
        <v/>
      </c>
      <c r="N7453" s="114">
        <f>IFERROR(($G$4-M7453)/($G$4-C7453),Lähteandmed!$H$45)</f>
        <v>0</v>
      </c>
      <c r="O7453" s="276">
        <f t="shared" si="233"/>
        <v>6.8</v>
      </c>
      <c r="P7453" s="276">
        <f>IF(O7453&lt;($G$6-1),Lähteandmed!$E$45*1.2*1.005*(($G$6-1)-O7453),0)</f>
        <v>17.876103839999999</v>
      </c>
    </row>
    <row r="7454" spans="2:16">
      <c r="B7454" s="113">
        <v>7450</v>
      </c>
      <c r="C7454" s="113">
        <v>6.9</v>
      </c>
      <c r="D7454" s="276">
        <f t="shared" si="232"/>
        <v>3.0887974958655793</v>
      </c>
      <c r="L7454" s="114">
        <f>IF(C7454&lt;$G$6,Lähteandmed!$E$45*1.2*1.005*($G$6-O7454),0)</f>
        <v>19.453407119999998</v>
      </c>
      <c r="M7454" s="276" t="str">
        <f>IF(($G$4-Lähteandmed!$H$45*(Kraadpäevad!$G$4-Kraadpäevad!C7454))&gt;Lähteandmed!$I$45,($G$4-Lähteandmed!$H$45*(Kraadpäevad!$G$4-Kraadpäevad!C7454)),Lähteandmed!$I$45)</f>
        <v/>
      </c>
      <c r="N7454" s="114">
        <f>IFERROR(($G$4-M7454)/($G$4-C7454),Lähteandmed!$H$45)</f>
        <v>0</v>
      </c>
      <c r="O7454" s="276">
        <f t="shared" si="233"/>
        <v>6.9</v>
      </c>
      <c r="P7454" s="276">
        <f>IF(O7454&lt;($G$6-1),Lähteandmed!$E$45*1.2*1.005*(($G$6-1)-O7454),0)</f>
        <v>17.700847919999998</v>
      </c>
    </row>
    <row r="7455" spans="2:16">
      <c r="B7455" s="113">
        <v>7451</v>
      </c>
      <c r="C7455" s="113">
        <v>6.9</v>
      </c>
      <c r="D7455" s="276">
        <f t="shared" si="232"/>
        <v>3.0887974958655793</v>
      </c>
      <c r="L7455" s="114">
        <f>IF(C7455&lt;$G$6,Lähteandmed!$E$45*1.2*1.005*($G$6-O7455),0)</f>
        <v>19.453407119999998</v>
      </c>
      <c r="M7455" s="276" t="str">
        <f>IF(($G$4-Lähteandmed!$H$45*(Kraadpäevad!$G$4-Kraadpäevad!C7455))&gt;Lähteandmed!$I$45,($G$4-Lähteandmed!$H$45*(Kraadpäevad!$G$4-Kraadpäevad!C7455)),Lähteandmed!$I$45)</f>
        <v/>
      </c>
      <c r="N7455" s="114">
        <f>IFERROR(($G$4-M7455)/($G$4-C7455),Lähteandmed!$H$45)</f>
        <v>0</v>
      </c>
      <c r="O7455" s="276">
        <f t="shared" si="233"/>
        <v>6.9</v>
      </c>
      <c r="P7455" s="276">
        <f>IF(O7455&lt;($G$6-1),Lähteandmed!$E$45*1.2*1.005*(($G$6-1)-O7455),0)</f>
        <v>17.700847919999998</v>
      </c>
    </row>
    <row r="7456" spans="2:16">
      <c r="B7456" s="113">
        <v>7452</v>
      </c>
      <c r="C7456" s="113">
        <v>7</v>
      </c>
      <c r="D7456" s="276">
        <f t="shared" si="232"/>
        <v>2.9887974958655796</v>
      </c>
      <c r="L7456" s="114">
        <f>IF(C7456&lt;$G$6,Lähteandmed!$E$45*1.2*1.005*($G$6-O7456),0)</f>
        <v>19.2781512</v>
      </c>
      <c r="M7456" s="276" t="str">
        <f>IF(($G$4-Lähteandmed!$H$45*(Kraadpäevad!$G$4-Kraadpäevad!C7456))&gt;Lähteandmed!$I$45,($G$4-Lähteandmed!$H$45*(Kraadpäevad!$G$4-Kraadpäevad!C7456)),Lähteandmed!$I$45)</f>
        <v/>
      </c>
      <c r="N7456" s="114">
        <f>IFERROR(($G$4-M7456)/($G$4-C7456),Lähteandmed!$H$45)</f>
        <v>0</v>
      </c>
      <c r="O7456" s="276">
        <f t="shared" si="233"/>
        <v>7</v>
      </c>
      <c r="P7456" s="276">
        <f>IF(O7456&lt;($G$6-1),Lähteandmed!$E$45*1.2*1.005*(($G$6-1)-O7456),0)</f>
        <v>17.525592</v>
      </c>
    </row>
    <row r="7457" spans="2:16">
      <c r="B7457" s="113">
        <v>7453</v>
      </c>
      <c r="C7457" s="113">
        <v>6.8</v>
      </c>
      <c r="D7457" s="276">
        <f t="shared" si="232"/>
        <v>3.1887974958655798</v>
      </c>
      <c r="L7457" s="114">
        <f>IF(C7457&lt;$G$6,Lähteandmed!$E$45*1.2*1.005*($G$6-O7457),0)</f>
        <v>19.628663039999996</v>
      </c>
      <c r="M7457" s="276" t="str">
        <f>IF(($G$4-Lähteandmed!$H$45*(Kraadpäevad!$G$4-Kraadpäevad!C7457))&gt;Lähteandmed!$I$45,($G$4-Lähteandmed!$H$45*(Kraadpäevad!$G$4-Kraadpäevad!C7457)),Lähteandmed!$I$45)</f>
        <v/>
      </c>
      <c r="N7457" s="114">
        <f>IFERROR(($G$4-M7457)/($G$4-C7457),Lähteandmed!$H$45)</f>
        <v>0</v>
      </c>
      <c r="O7457" s="276">
        <f t="shared" si="233"/>
        <v>6.8</v>
      </c>
      <c r="P7457" s="276">
        <f>IF(O7457&lt;($G$6-1),Lähteandmed!$E$45*1.2*1.005*(($G$6-1)-O7457),0)</f>
        <v>17.876103839999999</v>
      </c>
    </row>
    <row r="7458" spans="2:16">
      <c r="B7458" s="113">
        <v>7454</v>
      </c>
      <c r="C7458" s="113">
        <v>6.5</v>
      </c>
      <c r="D7458" s="276">
        <f t="shared" si="232"/>
        <v>3.4887974958655796</v>
      </c>
      <c r="L7458" s="114">
        <f>IF(C7458&lt;$G$6,Lähteandmed!$E$45*1.2*1.005*($G$6-O7458),0)</f>
        <v>20.1544308</v>
      </c>
      <c r="M7458" s="276" t="str">
        <f>IF(($G$4-Lähteandmed!$H$45*(Kraadpäevad!$G$4-Kraadpäevad!C7458))&gt;Lähteandmed!$I$45,($G$4-Lähteandmed!$H$45*(Kraadpäevad!$G$4-Kraadpäevad!C7458)),Lähteandmed!$I$45)</f>
        <v/>
      </c>
      <c r="N7458" s="114">
        <f>IFERROR(($G$4-M7458)/($G$4-C7458),Lähteandmed!$H$45)</f>
        <v>0</v>
      </c>
      <c r="O7458" s="276">
        <f t="shared" si="233"/>
        <v>6.5</v>
      </c>
      <c r="P7458" s="276">
        <f>IF(O7458&lt;($G$6-1),Lähteandmed!$E$45*1.2*1.005*(($G$6-1)-O7458),0)</f>
        <v>18.4018716</v>
      </c>
    </row>
    <row r="7459" spans="2:16">
      <c r="B7459" s="113">
        <v>7455</v>
      </c>
      <c r="C7459" s="113">
        <v>6.3</v>
      </c>
      <c r="D7459" s="276">
        <f t="shared" si="232"/>
        <v>3.6887974958655798</v>
      </c>
      <c r="L7459" s="114">
        <f>IF(C7459&lt;$G$6,Lähteandmed!$E$45*1.2*1.005*($G$6-O7459),0)</f>
        <v>20.504942639999996</v>
      </c>
      <c r="M7459" s="276" t="str">
        <f>IF(($G$4-Lähteandmed!$H$45*(Kraadpäevad!$G$4-Kraadpäevad!C7459))&gt;Lähteandmed!$I$45,($G$4-Lähteandmed!$H$45*(Kraadpäevad!$G$4-Kraadpäevad!C7459)),Lähteandmed!$I$45)</f>
        <v/>
      </c>
      <c r="N7459" s="114">
        <f>IFERROR(($G$4-M7459)/($G$4-C7459),Lähteandmed!$H$45)</f>
        <v>0</v>
      </c>
      <c r="O7459" s="276">
        <f t="shared" si="233"/>
        <v>6.3</v>
      </c>
      <c r="P7459" s="276">
        <f>IF(O7459&lt;($G$6-1),Lähteandmed!$E$45*1.2*1.005*(($G$6-1)-O7459),0)</f>
        <v>18.752383439999999</v>
      </c>
    </row>
    <row r="7460" spans="2:16">
      <c r="B7460" s="113">
        <v>7456</v>
      </c>
      <c r="C7460" s="113">
        <v>5.9</v>
      </c>
      <c r="D7460" s="276">
        <f t="shared" si="232"/>
        <v>4.0887974958655793</v>
      </c>
      <c r="L7460" s="114">
        <f>IF(C7460&lt;$G$6,Lähteandmed!$E$45*1.2*1.005*($G$6-O7460),0)</f>
        <v>21.205966319999998</v>
      </c>
      <c r="M7460" s="276" t="str">
        <f>IF(($G$4-Lähteandmed!$H$45*(Kraadpäevad!$G$4-Kraadpäevad!C7460))&gt;Lähteandmed!$I$45,($G$4-Lähteandmed!$H$45*(Kraadpäevad!$G$4-Kraadpäevad!C7460)),Lähteandmed!$I$45)</f>
        <v/>
      </c>
      <c r="N7460" s="114">
        <f>IFERROR(($G$4-M7460)/($G$4-C7460),Lähteandmed!$H$45)</f>
        <v>0</v>
      </c>
      <c r="O7460" s="276">
        <f t="shared" si="233"/>
        <v>5.9</v>
      </c>
      <c r="P7460" s="276">
        <f>IF(O7460&lt;($G$6-1),Lähteandmed!$E$45*1.2*1.005*(($G$6-1)-O7460),0)</f>
        <v>19.453407119999998</v>
      </c>
    </row>
    <row r="7461" spans="2:16">
      <c r="B7461" s="113">
        <v>7457</v>
      </c>
      <c r="C7461" s="113">
        <v>5.6</v>
      </c>
      <c r="D7461" s="276">
        <f t="shared" si="232"/>
        <v>4.38879749586558</v>
      </c>
      <c r="L7461" s="114">
        <f>IF(C7461&lt;$G$6,Lähteandmed!$E$45*1.2*1.005*($G$6-O7461),0)</f>
        <v>21.731734079999999</v>
      </c>
      <c r="M7461" s="276" t="str">
        <f>IF(($G$4-Lähteandmed!$H$45*(Kraadpäevad!$G$4-Kraadpäevad!C7461))&gt;Lähteandmed!$I$45,($G$4-Lähteandmed!$H$45*(Kraadpäevad!$G$4-Kraadpäevad!C7461)),Lähteandmed!$I$45)</f>
        <v/>
      </c>
      <c r="N7461" s="114">
        <f>IFERROR(($G$4-M7461)/($G$4-C7461),Lähteandmed!$H$45)</f>
        <v>0</v>
      </c>
      <c r="O7461" s="276">
        <f t="shared" si="233"/>
        <v>5.6</v>
      </c>
      <c r="P7461" s="276">
        <f>IF(O7461&lt;($G$6-1),Lähteandmed!$E$45*1.2*1.005*(($G$6-1)-O7461),0)</f>
        <v>19.979174879999999</v>
      </c>
    </row>
    <row r="7462" spans="2:16">
      <c r="B7462" s="113">
        <v>7458</v>
      </c>
      <c r="C7462" s="113">
        <v>5.2</v>
      </c>
      <c r="D7462" s="276">
        <f t="shared" si="232"/>
        <v>4.7887974958655795</v>
      </c>
      <c r="L7462" s="114">
        <f>IF(C7462&lt;$G$6,Lähteandmed!$E$45*1.2*1.005*($G$6-O7462),0)</f>
        <v>22.432757760000001</v>
      </c>
      <c r="M7462" s="276" t="str">
        <f>IF(($G$4-Lähteandmed!$H$45*(Kraadpäevad!$G$4-Kraadpäevad!C7462))&gt;Lähteandmed!$I$45,($G$4-Lähteandmed!$H$45*(Kraadpäevad!$G$4-Kraadpäevad!C7462)),Lähteandmed!$I$45)</f>
        <v/>
      </c>
      <c r="N7462" s="114">
        <f>IFERROR(($G$4-M7462)/($G$4-C7462),Lähteandmed!$H$45)</f>
        <v>0</v>
      </c>
      <c r="O7462" s="276">
        <f t="shared" si="233"/>
        <v>5.2</v>
      </c>
      <c r="P7462" s="276">
        <f>IF(O7462&lt;($G$6-1),Lähteandmed!$E$45*1.2*1.005*(($G$6-1)-O7462),0)</f>
        <v>20.680198560000001</v>
      </c>
    </row>
    <row r="7463" spans="2:16">
      <c r="B7463" s="113">
        <v>7459</v>
      </c>
      <c r="C7463" s="113">
        <v>4.5</v>
      </c>
      <c r="D7463" s="276">
        <f t="shared" si="232"/>
        <v>5.4887974958655796</v>
      </c>
      <c r="L7463" s="114">
        <f>IF(C7463&lt;$G$6,Lähteandmed!$E$45*1.2*1.005*($G$6-O7463),0)</f>
        <v>23.659549199999997</v>
      </c>
      <c r="M7463" s="276" t="str">
        <f>IF(($G$4-Lähteandmed!$H$45*(Kraadpäevad!$G$4-Kraadpäevad!C7463))&gt;Lähteandmed!$I$45,($G$4-Lähteandmed!$H$45*(Kraadpäevad!$G$4-Kraadpäevad!C7463)),Lähteandmed!$I$45)</f>
        <v/>
      </c>
      <c r="N7463" s="114">
        <f>IFERROR(($G$4-M7463)/($G$4-C7463),Lähteandmed!$H$45)</f>
        <v>0</v>
      </c>
      <c r="O7463" s="276">
        <f t="shared" si="233"/>
        <v>4.5</v>
      </c>
      <c r="P7463" s="276">
        <f>IF(O7463&lt;($G$6-1),Lähteandmed!$E$45*1.2*1.005*(($G$6-1)-O7463),0)</f>
        <v>21.906989999999997</v>
      </c>
    </row>
    <row r="7464" spans="2:16">
      <c r="B7464" s="113">
        <v>7460</v>
      </c>
      <c r="C7464" s="113">
        <v>3.8</v>
      </c>
      <c r="D7464" s="276">
        <f t="shared" si="232"/>
        <v>6.1887974958655798</v>
      </c>
      <c r="L7464" s="114">
        <f>IF(C7464&lt;$G$6,Lähteandmed!$E$45*1.2*1.005*($G$6-O7464),0)</f>
        <v>24.886340639999997</v>
      </c>
      <c r="M7464" s="276" t="str">
        <f>IF(($G$4-Lähteandmed!$H$45*(Kraadpäevad!$G$4-Kraadpäevad!C7464))&gt;Lähteandmed!$I$45,($G$4-Lähteandmed!$H$45*(Kraadpäevad!$G$4-Kraadpäevad!C7464)),Lähteandmed!$I$45)</f>
        <v/>
      </c>
      <c r="N7464" s="114">
        <f>IFERROR(($G$4-M7464)/($G$4-C7464),Lähteandmed!$H$45)</f>
        <v>0</v>
      </c>
      <c r="O7464" s="276">
        <f t="shared" si="233"/>
        <v>3.8</v>
      </c>
      <c r="P7464" s="276">
        <f>IF(O7464&lt;($G$6-1),Lähteandmed!$E$45*1.2*1.005*(($G$6-1)-O7464),0)</f>
        <v>23.133781439999996</v>
      </c>
    </row>
    <row r="7465" spans="2:16">
      <c r="B7465" s="113">
        <v>7461</v>
      </c>
      <c r="C7465" s="113">
        <v>3.1</v>
      </c>
      <c r="D7465" s="276">
        <f t="shared" si="232"/>
        <v>6.88879749586558</v>
      </c>
      <c r="L7465" s="114">
        <f>IF(C7465&lt;$G$6,Lähteandmed!$E$45*1.2*1.005*($G$6-O7465),0)</f>
        <v>26.11313208</v>
      </c>
      <c r="M7465" s="276" t="str">
        <f>IF(($G$4-Lähteandmed!$H$45*(Kraadpäevad!$G$4-Kraadpäevad!C7465))&gt;Lähteandmed!$I$45,($G$4-Lähteandmed!$H$45*(Kraadpäevad!$G$4-Kraadpäevad!C7465)),Lähteandmed!$I$45)</f>
        <v/>
      </c>
      <c r="N7465" s="114">
        <f>IFERROR(($G$4-M7465)/($G$4-C7465),Lähteandmed!$H$45)</f>
        <v>0</v>
      </c>
      <c r="O7465" s="276">
        <f t="shared" si="233"/>
        <v>3.1</v>
      </c>
      <c r="P7465" s="276">
        <f>IF(O7465&lt;($G$6-1),Lähteandmed!$E$45*1.2*1.005*(($G$6-1)-O7465),0)</f>
        <v>24.360572879999999</v>
      </c>
    </row>
    <row r="7466" spans="2:16">
      <c r="B7466" s="113">
        <v>7462</v>
      </c>
      <c r="C7466" s="113">
        <v>2.5</v>
      </c>
      <c r="D7466" s="276">
        <f t="shared" si="232"/>
        <v>7.4887974958655796</v>
      </c>
      <c r="L7466" s="114">
        <f>IF(C7466&lt;$G$6,Lähteandmed!$E$45*1.2*1.005*($G$6-O7466),0)</f>
        <v>27.164667599999998</v>
      </c>
      <c r="M7466" s="276" t="str">
        <f>IF(($G$4-Lähteandmed!$H$45*(Kraadpäevad!$G$4-Kraadpäevad!C7466))&gt;Lähteandmed!$I$45,($G$4-Lähteandmed!$H$45*(Kraadpäevad!$G$4-Kraadpäevad!C7466)),Lähteandmed!$I$45)</f>
        <v/>
      </c>
      <c r="N7466" s="114">
        <f>IFERROR(($G$4-M7466)/($G$4-C7466),Lähteandmed!$H$45)</f>
        <v>0</v>
      </c>
      <c r="O7466" s="276">
        <f t="shared" si="233"/>
        <v>2.5</v>
      </c>
      <c r="P7466" s="276">
        <f>IF(O7466&lt;($G$6-1),Lähteandmed!$E$45*1.2*1.005*(($G$6-1)-O7466),0)</f>
        <v>25.412108399999997</v>
      </c>
    </row>
    <row r="7467" spans="2:16">
      <c r="B7467" s="113">
        <v>7463</v>
      </c>
      <c r="C7467" s="113">
        <v>2</v>
      </c>
      <c r="D7467" s="276">
        <f t="shared" si="232"/>
        <v>7.9887974958655796</v>
      </c>
      <c r="L7467" s="114">
        <f>IF(C7467&lt;$G$6,Lähteandmed!$E$45*1.2*1.005*($G$6-O7467),0)</f>
        <v>28.040947199999998</v>
      </c>
      <c r="M7467" s="276" t="str">
        <f>IF(($G$4-Lähteandmed!$H$45*(Kraadpäevad!$G$4-Kraadpäevad!C7467))&gt;Lähteandmed!$I$45,($G$4-Lähteandmed!$H$45*(Kraadpäevad!$G$4-Kraadpäevad!C7467)),Lähteandmed!$I$45)</f>
        <v/>
      </c>
      <c r="N7467" s="114">
        <f>IFERROR(($G$4-M7467)/($G$4-C7467),Lähteandmed!$H$45)</f>
        <v>0</v>
      </c>
      <c r="O7467" s="276">
        <f t="shared" si="233"/>
        <v>2</v>
      </c>
      <c r="P7467" s="276">
        <f>IF(O7467&lt;($G$6-1),Lähteandmed!$E$45*1.2*1.005*(($G$6-1)-O7467),0)</f>
        <v>26.288387999999998</v>
      </c>
    </row>
    <row r="7468" spans="2:16">
      <c r="B7468" s="113">
        <v>7464</v>
      </c>
      <c r="C7468" s="113">
        <v>1.4</v>
      </c>
      <c r="D7468" s="276">
        <f t="shared" si="232"/>
        <v>8.5887974958655793</v>
      </c>
      <c r="L7468" s="114">
        <f>IF(C7468&lt;$G$6,Lähteandmed!$E$45*1.2*1.005*($G$6-O7468),0)</f>
        <v>29.09248272</v>
      </c>
      <c r="M7468" s="276" t="str">
        <f>IF(($G$4-Lähteandmed!$H$45*(Kraadpäevad!$G$4-Kraadpäevad!C7468))&gt;Lähteandmed!$I$45,($G$4-Lähteandmed!$H$45*(Kraadpäevad!$G$4-Kraadpäevad!C7468)),Lähteandmed!$I$45)</f>
        <v/>
      </c>
      <c r="N7468" s="114">
        <f>IFERROR(($G$4-M7468)/($G$4-C7468),Lähteandmed!$H$45)</f>
        <v>0</v>
      </c>
      <c r="O7468" s="276">
        <f t="shared" si="233"/>
        <v>1.4</v>
      </c>
      <c r="P7468" s="276">
        <f>IF(O7468&lt;($G$6-1),Lähteandmed!$E$45*1.2*1.005*(($G$6-1)-O7468),0)</f>
        <v>27.339923519999996</v>
      </c>
    </row>
    <row r="7469" spans="2:16">
      <c r="B7469" s="113">
        <v>7465</v>
      </c>
      <c r="C7469" s="113">
        <v>1.7</v>
      </c>
      <c r="D7469" s="276">
        <f t="shared" si="232"/>
        <v>8.2887974958655803</v>
      </c>
      <c r="L7469" s="114">
        <f>IF(C7469&lt;$G$6,Lähteandmed!$E$45*1.2*1.005*($G$6-O7469),0)</f>
        <v>28.566714959999999</v>
      </c>
      <c r="M7469" s="276" t="str">
        <f>IF(($G$4-Lähteandmed!$H$45*(Kraadpäevad!$G$4-Kraadpäevad!C7469))&gt;Lähteandmed!$I$45,($G$4-Lähteandmed!$H$45*(Kraadpäevad!$G$4-Kraadpäevad!C7469)),Lähteandmed!$I$45)</f>
        <v/>
      </c>
      <c r="N7469" s="114">
        <f>IFERROR(($G$4-M7469)/($G$4-C7469),Lähteandmed!$H$45)</f>
        <v>0</v>
      </c>
      <c r="O7469" s="276">
        <f t="shared" si="233"/>
        <v>1.7</v>
      </c>
      <c r="P7469" s="276">
        <f>IF(O7469&lt;($G$6-1),Lähteandmed!$E$45*1.2*1.005*(($G$6-1)-O7469),0)</f>
        <v>26.814155759999998</v>
      </c>
    </row>
    <row r="7470" spans="2:16">
      <c r="B7470" s="113">
        <v>7466</v>
      </c>
      <c r="C7470" s="113">
        <v>2.1</v>
      </c>
      <c r="D7470" s="276">
        <f t="shared" si="232"/>
        <v>7.88879749586558</v>
      </c>
      <c r="L7470" s="114">
        <f>IF(C7470&lt;$G$6,Lähteandmed!$E$45*1.2*1.005*($G$6-O7470),0)</f>
        <v>27.86569128</v>
      </c>
      <c r="M7470" s="276" t="str">
        <f>IF(($G$4-Lähteandmed!$H$45*(Kraadpäevad!$G$4-Kraadpäevad!C7470))&gt;Lähteandmed!$I$45,($G$4-Lähteandmed!$H$45*(Kraadpäevad!$G$4-Kraadpäevad!C7470)),Lähteandmed!$I$45)</f>
        <v/>
      </c>
      <c r="N7470" s="114">
        <f>IFERROR(($G$4-M7470)/($G$4-C7470),Lähteandmed!$H$45)</f>
        <v>0</v>
      </c>
      <c r="O7470" s="276">
        <f t="shared" si="233"/>
        <v>2.1</v>
      </c>
      <c r="P7470" s="276">
        <f>IF(O7470&lt;($G$6-1),Lähteandmed!$E$45*1.2*1.005*(($G$6-1)-O7470),0)</f>
        <v>26.11313208</v>
      </c>
    </row>
    <row r="7471" spans="2:16">
      <c r="B7471" s="113">
        <v>7467</v>
      </c>
      <c r="C7471" s="113">
        <v>2.4</v>
      </c>
      <c r="D7471" s="276">
        <f t="shared" si="232"/>
        <v>7.5887974958655793</v>
      </c>
      <c r="L7471" s="114">
        <f>IF(C7471&lt;$G$6,Lähteandmed!$E$45*1.2*1.005*($G$6-O7471),0)</f>
        <v>27.339923519999996</v>
      </c>
      <c r="M7471" s="276" t="str">
        <f>IF(($G$4-Lähteandmed!$H$45*(Kraadpäevad!$G$4-Kraadpäevad!C7471))&gt;Lähteandmed!$I$45,($G$4-Lähteandmed!$H$45*(Kraadpäevad!$G$4-Kraadpäevad!C7471)),Lähteandmed!$I$45)</f>
        <v/>
      </c>
      <c r="N7471" s="114">
        <f>IFERROR(($G$4-M7471)/($G$4-C7471),Lähteandmed!$H$45)</f>
        <v>0</v>
      </c>
      <c r="O7471" s="276">
        <f t="shared" si="233"/>
        <v>2.4</v>
      </c>
      <c r="P7471" s="276">
        <f>IF(O7471&lt;($G$6-1),Lähteandmed!$E$45*1.2*1.005*(($G$6-1)-O7471),0)</f>
        <v>25.587364319999999</v>
      </c>
    </row>
    <row r="7472" spans="2:16">
      <c r="B7472" s="113">
        <v>7468</v>
      </c>
      <c r="C7472" s="113">
        <v>2.5</v>
      </c>
      <c r="D7472" s="276">
        <f t="shared" si="232"/>
        <v>7.4887974958655796</v>
      </c>
      <c r="L7472" s="114">
        <f>IF(C7472&lt;$G$6,Lähteandmed!$E$45*1.2*1.005*($G$6-O7472),0)</f>
        <v>27.164667599999998</v>
      </c>
      <c r="M7472" s="276" t="str">
        <f>IF(($G$4-Lähteandmed!$H$45*(Kraadpäevad!$G$4-Kraadpäevad!C7472))&gt;Lähteandmed!$I$45,($G$4-Lähteandmed!$H$45*(Kraadpäevad!$G$4-Kraadpäevad!C7472)),Lähteandmed!$I$45)</f>
        <v/>
      </c>
      <c r="N7472" s="114">
        <f>IFERROR(($G$4-M7472)/($G$4-C7472),Lähteandmed!$H$45)</f>
        <v>0</v>
      </c>
      <c r="O7472" s="276">
        <f t="shared" si="233"/>
        <v>2.5</v>
      </c>
      <c r="P7472" s="276">
        <f>IF(O7472&lt;($G$6-1),Lähteandmed!$E$45*1.2*1.005*(($G$6-1)-O7472),0)</f>
        <v>25.412108399999997</v>
      </c>
    </row>
    <row r="7473" spans="2:16">
      <c r="B7473" s="113">
        <v>7469</v>
      </c>
      <c r="C7473" s="113">
        <v>2.5</v>
      </c>
      <c r="D7473" s="276">
        <f t="shared" si="232"/>
        <v>7.4887974958655796</v>
      </c>
      <c r="L7473" s="114">
        <f>IF(C7473&lt;$G$6,Lähteandmed!$E$45*1.2*1.005*($G$6-O7473),0)</f>
        <v>27.164667599999998</v>
      </c>
      <c r="M7473" s="276" t="str">
        <f>IF(($G$4-Lähteandmed!$H$45*(Kraadpäevad!$G$4-Kraadpäevad!C7473))&gt;Lähteandmed!$I$45,($G$4-Lähteandmed!$H$45*(Kraadpäevad!$G$4-Kraadpäevad!C7473)),Lähteandmed!$I$45)</f>
        <v/>
      </c>
      <c r="N7473" s="114">
        <f>IFERROR(($G$4-M7473)/($G$4-C7473),Lähteandmed!$H$45)</f>
        <v>0</v>
      </c>
      <c r="O7473" s="276">
        <f t="shared" si="233"/>
        <v>2.5</v>
      </c>
      <c r="P7473" s="276">
        <f>IF(O7473&lt;($G$6-1),Lähteandmed!$E$45*1.2*1.005*(($G$6-1)-O7473),0)</f>
        <v>25.412108399999997</v>
      </c>
    </row>
    <row r="7474" spans="2:16">
      <c r="B7474" s="113">
        <v>7470</v>
      </c>
      <c r="C7474" s="113">
        <v>2.6</v>
      </c>
      <c r="D7474" s="276">
        <f t="shared" si="232"/>
        <v>7.38879749586558</v>
      </c>
      <c r="L7474" s="114">
        <f>IF(C7474&lt;$G$6,Lähteandmed!$E$45*1.2*1.005*($G$6-O7474),0)</f>
        <v>26.98941168</v>
      </c>
      <c r="M7474" s="276" t="str">
        <f>IF(($G$4-Lähteandmed!$H$45*(Kraadpäevad!$G$4-Kraadpäevad!C7474))&gt;Lähteandmed!$I$45,($G$4-Lähteandmed!$H$45*(Kraadpäevad!$G$4-Kraadpäevad!C7474)),Lähteandmed!$I$45)</f>
        <v/>
      </c>
      <c r="N7474" s="114">
        <f>IFERROR(($G$4-M7474)/($G$4-C7474),Lähteandmed!$H$45)</f>
        <v>0</v>
      </c>
      <c r="O7474" s="276">
        <f t="shared" si="233"/>
        <v>2.6</v>
      </c>
      <c r="P7474" s="276">
        <f>IF(O7474&lt;($G$6-1),Lähteandmed!$E$45*1.2*1.005*(($G$6-1)-O7474),0)</f>
        <v>25.23685248</v>
      </c>
    </row>
    <row r="7475" spans="2:16">
      <c r="B7475" s="113">
        <v>7471</v>
      </c>
      <c r="C7475" s="113">
        <v>2.7</v>
      </c>
      <c r="D7475" s="276">
        <f t="shared" si="232"/>
        <v>7.2887974958655795</v>
      </c>
      <c r="L7475" s="114">
        <f>IF(C7475&lt;$G$6,Lähteandmed!$E$45*1.2*1.005*($G$6-O7475),0)</f>
        <v>26.814155759999998</v>
      </c>
      <c r="M7475" s="276" t="str">
        <f>IF(($G$4-Lähteandmed!$H$45*(Kraadpäevad!$G$4-Kraadpäevad!C7475))&gt;Lähteandmed!$I$45,($G$4-Lähteandmed!$H$45*(Kraadpäevad!$G$4-Kraadpäevad!C7475)),Lähteandmed!$I$45)</f>
        <v/>
      </c>
      <c r="N7475" s="114">
        <f>IFERROR(($G$4-M7475)/($G$4-C7475),Lähteandmed!$H$45)</f>
        <v>0</v>
      </c>
      <c r="O7475" s="276">
        <f t="shared" si="233"/>
        <v>2.7</v>
      </c>
      <c r="P7475" s="276">
        <f>IF(O7475&lt;($G$6-1),Lähteandmed!$E$45*1.2*1.005*(($G$6-1)-O7475),0)</f>
        <v>25.061596559999998</v>
      </c>
    </row>
    <row r="7476" spans="2:16">
      <c r="B7476" s="113">
        <v>7472</v>
      </c>
      <c r="C7476" s="113">
        <v>2.7</v>
      </c>
      <c r="D7476" s="276">
        <f t="shared" si="232"/>
        <v>7.2887974958655795</v>
      </c>
      <c r="L7476" s="114">
        <f>IF(C7476&lt;$G$6,Lähteandmed!$E$45*1.2*1.005*($G$6-O7476),0)</f>
        <v>26.814155759999998</v>
      </c>
      <c r="M7476" s="276" t="str">
        <f>IF(($G$4-Lähteandmed!$H$45*(Kraadpäevad!$G$4-Kraadpäevad!C7476))&gt;Lähteandmed!$I$45,($G$4-Lähteandmed!$H$45*(Kraadpäevad!$G$4-Kraadpäevad!C7476)),Lähteandmed!$I$45)</f>
        <v/>
      </c>
      <c r="N7476" s="114">
        <f>IFERROR(($G$4-M7476)/($G$4-C7476),Lähteandmed!$H$45)</f>
        <v>0</v>
      </c>
      <c r="O7476" s="276">
        <f t="shared" si="233"/>
        <v>2.7</v>
      </c>
      <c r="P7476" s="276">
        <f>IF(O7476&lt;($G$6-1),Lähteandmed!$E$45*1.2*1.005*(($G$6-1)-O7476),0)</f>
        <v>25.061596559999998</v>
      </c>
    </row>
    <row r="7477" spans="2:16">
      <c r="B7477" s="113">
        <v>7473</v>
      </c>
      <c r="C7477" s="113">
        <v>2.8</v>
      </c>
      <c r="D7477" s="276">
        <f t="shared" si="232"/>
        <v>7.1887974958655798</v>
      </c>
      <c r="L7477" s="114">
        <f>IF(C7477&lt;$G$6,Lähteandmed!$E$45*1.2*1.005*($G$6-O7477),0)</f>
        <v>26.638899839999997</v>
      </c>
      <c r="M7477" s="276" t="str">
        <f>IF(($G$4-Lähteandmed!$H$45*(Kraadpäevad!$G$4-Kraadpäevad!C7477))&gt;Lähteandmed!$I$45,($G$4-Lähteandmed!$H$45*(Kraadpäevad!$G$4-Kraadpäevad!C7477)),Lähteandmed!$I$45)</f>
        <v/>
      </c>
      <c r="N7477" s="114">
        <f>IFERROR(($G$4-M7477)/($G$4-C7477),Lähteandmed!$H$45)</f>
        <v>0</v>
      </c>
      <c r="O7477" s="276">
        <f t="shared" si="233"/>
        <v>2.8</v>
      </c>
      <c r="P7477" s="276">
        <f>IF(O7477&lt;($G$6-1),Lähteandmed!$E$45*1.2*1.005*(($G$6-1)-O7477),0)</f>
        <v>24.886340639999997</v>
      </c>
    </row>
    <row r="7478" spans="2:16">
      <c r="B7478" s="113">
        <v>7474</v>
      </c>
      <c r="C7478" s="113">
        <v>2.9</v>
      </c>
      <c r="D7478" s="276">
        <f t="shared" si="232"/>
        <v>7.0887974958655793</v>
      </c>
      <c r="L7478" s="114">
        <f>IF(C7478&lt;$G$6,Lähteandmed!$E$45*1.2*1.005*($G$6-O7478),0)</f>
        <v>26.463643919999999</v>
      </c>
      <c r="M7478" s="276" t="str">
        <f>IF(($G$4-Lähteandmed!$H$45*(Kraadpäevad!$G$4-Kraadpäevad!C7478))&gt;Lähteandmed!$I$45,($G$4-Lähteandmed!$H$45*(Kraadpäevad!$G$4-Kraadpäevad!C7478)),Lähteandmed!$I$45)</f>
        <v/>
      </c>
      <c r="N7478" s="114">
        <f>IFERROR(($G$4-M7478)/($G$4-C7478),Lähteandmed!$H$45)</f>
        <v>0</v>
      </c>
      <c r="O7478" s="276">
        <f t="shared" si="233"/>
        <v>2.9</v>
      </c>
      <c r="P7478" s="276">
        <f>IF(O7478&lt;($G$6-1),Lähteandmed!$E$45*1.2*1.005*(($G$6-1)-O7478),0)</f>
        <v>24.711084719999999</v>
      </c>
    </row>
    <row r="7479" spans="2:16">
      <c r="B7479" s="113">
        <v>7475</v>
      </c>
      <c r="C7479" s="113">
        <v>3.1</v>
      </c>
      <c r="D7479" s="276">
        <f t="shared" si="232"/>
        <v>6.88879749586558</v>
      </c>
      <c r="L7479" s="114">
        <f>IF(C7479&lt;$G$6,Lähteandmed!$E$45*1.2*1.005*($G$6-O7479),0)</f>
        <v>26.11313208</v>
      </c>
      <c r="M7479" s="276" t="str">
        <f>IF(($G$4-Lähteandmed!$H$45*(Kraadpäevad!$G$4-Kraadpäevad!C7479))&gt;Lähteandmed!$I$45,($G$4-Lähteandmed!$H$45*(Kraadpäevad!$G$4-Kraadpäevad!C7479)),Lähteandmed!$I$45)</f>
        <v/>
      </c>
      <c r="N7479" s="114">
        <f>IFERROR(($G$4-M7479)/($G$4-C7479),Lähteandmed!$H$45)</f>
        <v>0</v>
      </c>
      <c r="O7479" s="276">
        <f t="shared" si="233"/>
        <v>3.1</v>
      </c>
      <c r="P7479" s="276">
        <f>IF(O7479&lt;($G$6-1),Lähteandmed!$E$45*1.2*1.005*(($G$6-1)-O7479),0)</f>
        <v>24.360572879999999</v>
      </c>
    </row>
    <row r="7480" spans="2:16">
      <c r="B7480" s="113">
        <v>7476</v>
      </c>
      <c r="C7480" s="113">
        <v>3.2</v>
      </c>
      <c r="D7480" s="276">
        <f t="shared" si="232"/>
        <v>6.7887974958655795</v>
      </c>
      <c r="L7480" s="114">
        <f>IF(C7480&lt;$G$6,Lähteandmed!$E$45*1.2*1.005*($G$6-O7480),0)</f>
        <v>25.937876159999998</v>
      </c>
      <c r="M7480" s="276" t="str">
        <f>IF(($G$4-Lähteandmed!$H$45*(Kraadpäevad!$G$4-Kraadpäevad!C7480))&gt;Lähteandmed!$I$45,($G$4-Lähteandmed!$H$45*(Kraadpäevad!$G$4-Kraadpäevad!C7480)),Lähteandmed!$I$45)</f>
        <v/>
      </c>
      <c r="N7480" s="114">
        <f>IFERROR(($G$4-M7480)/($G$4-C7480),Lähteandmed!$H$45)</f>
        <v>0</v>
      </c>
      <c r="O7480" s="276">
        <f t="shared" si="233"/>
        <v>3.2</v>
      </c>
      <c r="P7480" s="276">
        <f>IF(O7480&lt;($G$6-1),Lähteandmed!$E$45*1.2*1.005*(($G$6-1)-O7480),0)</f>
        <v>24.185316959999998</v>
      </c>
    </row>
    <row r="7481" spans="2:16">
      <c r="B7481" s="113">
        <v>7477</v>
      </c>
      <c r="C7481" s="113">
        <v>3.3</v>
      </c>
      <c r="D7481" s="276">
        <f t="shared" si="232"/>
        <v>6.6887974958655798</v>
      </c>
      <c r="L7481" s="114">
        <f>IF(C7481&lt;$G$6,Lähteandmed!$E$45*1.2*1.005*($G$6-O7481),0)</f>
        <v>25.762620239999997</v>
      </c>
      <c r="M7481" s="276" t="str">
        <f>IF(($G$4-Lähteandmed!$H$45*(Kraadpäevad!$G$4-Kraadpäevad!C7481))&gt;Lähteandmed!$I$45,($G$4-Lähteandmed!$H$45*(Kraadpäevad!$G$4-Kraadpäevad!C7481)),Lähteandmed!$I$45)</f>
        <v/>
      </c>
      <c r="N7481" s="114">
        <f>IFERROR(($G$4-M7481)/($G$4-C7481),Lähteandmed!$H$45)</f>
        <v>0</v>
      </c>
      <c r="O7481" s="276">
        <f t="shared" si="233"/>
        <v>3.3</v>
      </c>
      <c r="P7481" s="276">
        <f>IF(O7481&lt;($G$6-1),Lähteandmed!$E$45*1.2*1.005*(($G$6-1)-O7481),0)</f>
        <v>24.010061039999997</v>
      </c>
    </row>
    <row r="7482" spans="2:16">
      <c r="B7482" s="113">
        <v>7478</v>
      </c>
      <c r="C7482" s="113">
        <v>3.4</v>
      </c>
      <c r="D7482" s="276">
        <f t="shared" si="232"/>
        <v>6.5887974958655793</v>
      </c>
      <c r="L7482" s="114">
        <f>IF(C7482&lt;$G$6,Lähteandmed!$E$45*1.2*1.005*($G$6-O7482),0)</f>
        <v>25.587364319999999</v>
      </c>
      <c r="M7482" s="276" t="str">
        <f>IF(($G$4-Lähteandmed!$H$45*(Kraadpäevad!$G$4-Kraadpäevad!C7482))&gt;Lähteandmed!$I$45,($G$4-Lähteandmed!$H$45*(Kraadpäevad!$G$4-Kraadpäevad!C7482)),Lähteandmed!$I$45)</f>
        <v/>
      </c>
      <c r="N7482" s="114">
        <f>IFERROR(($G$4-M7482)/($G$4-C7482),Lähteandmed!$H$45)</f>
        <v>0</v>
      </c>
      <c r="O7482" s="276">
        <f t="shared" si="233"/>
        <v>3.4</v>
      </c>
      <c r="P7482" s="276">
        <f>IF(O7482&lt;($G$6-1),Lähteandmed!$E$45*1.2*1.005*(($G$6-1)-O7482),0)</f>
        <v>23.834805119999999</v>
      </c>
    </row>
    <row r="7483" spans="2:16">
      <c r="B7483" s="113">
        <v>7479</v>
      </c>
      <c r="C7483" s="113">
        <v>3.5</v>
      </c>
      <c r="D7483" s="276">
        <f t="shared" si="232"/>
        <v>6.4887974958655796</v>
      </c>
      <c r="L7483" s="114">
        <f>IF(C7483&lt;$G$6,Lähteandmed!$E$45*1.2*1.005*($G$6-O7483),0)</f>
        <v>25.412108399999997</v>
      </c>
      <c r="M7483" s="276" t="str">
        <f>IF(($G$4-Lähteandmed!$H$45*(Kraadpäevad!$G$4-Kraadpäevad!C7483))&gt;Lähteandmed!$I$45,($G$4-Lähteandmed!$H$45*(Kraadpäevad!$G$4-Kraadpäevad!C7483)),Lähteandmed!$I$45)</f>
        <v/>
      </c>
      <c r="N7483" s="114">
        <f>IFERROR(($G$4-M7483)/($G$4-C7483),Lähteandmed!$H$45)</f>
        <v>0</v>
      </c>
      <c r="O7483" s="276">
        <f t="shared" si="233"/>
        <v>3.5</v>
      </c>
      <c r="P7483" s="276">
        <f>IF(O7483&lt;($G$6-1),Lähteandmed!$E$45*1.2*1.005*(($G$6-1)-O7483),0)</f>
        <v>23.659549199999997</v>
      </c>
    </row>
    <row r="7484" spans="2:16">
      <c r="B7484" s="113">
        <v>7480</v>
      </c>
      <c r="C7484" s="113">
        <v>3.5</v>
      </c>
      <c r="D7484" s="276">
        <f t="shared" si="232"/>
        <v>6.4887974958655796</v>
      </c>
      <c r="L7484" s="114">
        <f>IF(C7484&lt;$G$6,Lähteandmed!$E$45*1.2*1.005*($G$6-O7484),0)</f>
        <v>25.412108399999997</v>
      </c>
      <c r="M7484" s="276" t="str">
        <f>IF(($G$4-Lähteandmed!$H$45*(Kraadpäevad!$G$4-Kraadpäevad!C7484))&gt;Lähteandmed!$I$45,($G$4-Lähteandmed!$H$45*(Kraadpäevad!$G$4-Kraadpäevad!C7484)),Lähteandmed!$I$45)</f>
        <v/>
      </c>
      <c r="N7484" s="114">
        <f>IFERROR(($G$4-M7484)/($G$4-C7484),Lähteandmed!$H$45)</f>
        <v>0</v>
      </c>
      <c r="O7484" s="276">
        <f t="shared" si="233"/>
        <v>3.5</v>
      </c>
      <c r="P7484" s="276">
        <f>IF(O7484&lt;($G$6-1),Lähteandmed!$E$45*1.2*1.005*(($G$6-1)-O7484),0)</f>
        <v>23.659549199999997</v>
      </c>
    </row>
    <row r="7485" spans="2:16">
      <c r="B7485" s="113">
        <v>7481</v>
      </c>
      <c r="C7485" s="113">
        <v>3.5</v>
      </c>
      <c r="D7485" s="276">
        <f t="shared" si="232"/>
        <v>6.4887974958655796</v>
      </c>
      <c r="L7485" s="114">
        <f>IF(C7485&lt;$G$6,Lähteandmed!$E$45*1.2*1.005*($G$6-O7485),0)</f>
        <v>25.412108399999997</v>
      </c>
      <c r="M7485" s="276" t="str">
        <f>IF(($G$4-Lähteandmed!$H$45*(Kraadpäevad!$G$4-Kraadpäevad!C7485))&gt;Lähteandmed!$I$45,($G$4-Lähteandmed!$H$45*(Kraadpäevad!$G$4-Kraadpäevad!C7485)),Lähteandmed!$I$45)</f>
        <v/>
      </c>
      <c r="N7485" s="114">
        <f>IFERROR(($G$4-M7485)/($G$4-C7485),Lähteandmed!$H$45)</f>
        <v>0</v>
      </c>
      <c r="O7485" s="276">
        <f t="shared" si="233"/>
        <v>3.5</v>
      </c>
      <c r="P7485" s="276">
        <f>IF(O7485&lt;($G$6-1),Lähteandmed!$E$45*1.2*1.005*(($G$6-1)-O7485),0)</f>
        <v>23.659549199999997</v>
      </c>
    </row>
    <row r="7486" spans="2:16">
      <c r="B7486" s="113">
        <v>7482</v>
      </c>
      <c r="C7486" s="113">
        <v>3.5</v>
      </c>
      <c r="D7486" s="276">
        <f t="shared" si="232"/>
        <v>6.4887974958655796</v>
      </c>
      <c r="L7486" s="114">
        <f>IF(C7486&lt;$G$6,Lähteandmed!$E$45*1.2*1.005*($G$6-O7486),0)</f>
        <v>25.412108399999997</v>
      </c>
      <c r="M7486" s="276" t="str">
        <f>IF(($G$4-Lähteandmed!$H$45*(Kraadpäevad!$G$4-Kraadpäevad!C7486))&gt;Lähteandmed!$I$45,($G$4-Lähteandmed!$H$45*(Kraadpäevad!$G$4-Kraadpäevad!C7486)),Lähteandmed!$I$45)</f>
        <v/>
      </c>
      <c r="N7486" s="114">
        <f>IFERROR(($G$4-M7486)/($G$4-C7486),Lähteandmed!$H$45)</f>
        <v>0</v>
      </c>
      <c r="O7486" s="276">
        <f t="shared" si="233"/>
        <v>3.5</v>
      </c>
      <c r="P7486" s="276">
        <f>IF(O7486&lt;($G$6-1),Lähteandmed!$E$45*1.2*1.005*(($G$6-1)-O7486),0)</f>
        <v>23.659549199999997</v>
      </c>
    </row>
    <row r="7487" spans="2:16">
      <c r="B7487" s="113">
        <v>7483</v>
      </c>
      <c r="C7487" s="113">
        <v>3.6</v>
      </c>
      <c r="D7487" s="276">
        <f t="shared" si="232"/>
        <v>6.38879749586558</v>
      </c>
      <c r="L7487" s="114">
        <f>IF(C7487&lt;$G$6,Lähteandmed!$E$45*1.2*1.005*($G$6-O7487),0)</f>
        <v>25.23685248</v>
      </c>
      <c r="M7487" s="276" t="str">
        <f>IF(($G$4-Lähteandmed!$H$45*(Kraadpäevad!$G$4-Kraadpäevad!C7487))&gt;Lähteandmed!$I$45,($G$4-Lähteandmed!$H$45*(Kraadpäevad!$G$4-Kraadpäevad!C7487)),Lähteandmed!$I$45)</f>
        <v/>
      </c>
      <c r="N7487" s="114">
        <f>IFERROR(($G$4-M7487)/($G$4-C7487),Lähteandmed!$H$45)</f>
        <v>0</v>
      </c>
      <c r="O7487" s="276">
        <f t="shared" si="233"/>
        <v>3.6</v>
      </c>
      <c r="P7487" s="276">
        <f>IF(O7487&lt;($G$6-1),Lähteandmed!$E$45*1.2*1.005*(($G$6-1)-O7487),0)</f>
        <v>23.484293279999999</v>
      </c>
    </row>
    <row r="7488" spans="2:16">
      <c r="B7488" s="113">
        <v>7484</v>
      </c>
      <c r="C7488" s="113">
        <v>3.7</v>
      </c>
      <c r="D7488" s="276">
        <f t="shared" si="232"/>
        <v>6.2887974958655795</v>
      </c>
      <c r="L7488" s="114">
        <f>IF(C7488&lt;$G$6,Lähteandmed!$E$45*1.2*1.005*($G$6-O7488),0)</f>
        <v>25.061596559999998</v>
      </c>
      <c r="M7488" s="276" t="str">
        <f>IF(($G$4-Lähteandmed!$H$45*(Kraadpäevad!$G$4-Kraadpäevad!C7488))&gt;Lähteandmed!$I$45,($G$4-Lähteandmed!$H$45*(Kraadpäevad!$G$4-Kraadpäevad!C7488)),Lähteandmed!$I$45)</f>
        <v/>
      </c>
      <c r="N7488" s="114">
        <f>IFERROR(($G$4-M7488)/($G$4-C7488),Lähteandmed!$H$45)</f>
        <v>0</v>
      </c>
      <c r="O7488" s="276">
        <f t="shared" si="233"/>
        <v>3.7</v>
      </c>
      <c r="P7488" s="276">
        <f>IF(O7488&lt;($G$6-1),Lähteandmed!$E$45*1.2*1.005*(($G$6-1)-O7488),0)</f>
        <v>23.309037359999998</v>
      </c>
    </row>
    <row r="7489" spans="2:16">
      <c r="B7489" s="113">
        <v>7485</v>
      </c>
      <c r="C7489" s="113">
        <v>3.8</v>
      </c>
      <c r="D7489" s="276">
        <f t="shared" si="232"/>
        <v>6.1887974958655798</v>
      </c>
      <c r="L7489" s="114">
        <f>IF(C7489&lt;$G$6,Lähteandmed!$E$45*1.2*1.005*($G$6-O7489),0)</f>
        <v>24.886340639999997</v>
      </c>
      <c r="M7489" s="276" t="str">
        <f>IF(($G$4-Lähteandmed!$H$45*(Kraadpäevad!$G$4-Kraadpäevad!C7489))&gt;Lähteandmed!$I$45,($G$4-Lähteandmed!$H$45*(Kraadpäevad!$G$4-Kraadpäevad!C7489)),Lähteandmed!$I$45)</f>
        <v/>
      </c>
      <c r="N7489" s="114">
        <f>IFERROR(($G$4-M7489)/($G$4-C7489),Lähteandmed!$H$45)</f>
        <v>0</v>
      </c>
      <c r="O7489" s="276">
        <f t="shared" si="233"/>
        <v>3.8</v>
      </c>
      <c r="P7489" s="276">
        <f>IF(O7489&lt;($G$6-1),Lähteandmed!$E$45*1.2*1.005*(($G$6-1)-O7489),0)</f>
        <v>23.133781439999996</v>
      </c>
    </row>
    <row r="7490" spans="2:16">
      <c r="B7490" s="113">
        <v>7486</v>
      </c>
      <c r="C7490" s="113">
        <v>3.8</v>
      </c>
      <c r="D7490" s="276">
        <f t="shared" si="232"/>
        <v>6.1887974958655798</v>
      </c>
      <c r="L7490" s="114">
        <f>IF(C7490&lt;$G$6,Lähteandmed!$E$45*1.2*1.005*($G$6-O7490),0)</f>
        <v>24.886340639999997</v>
      </c>
      <c r="M7490" s="276" t="str">
        <f>IF(($G$4-Lähteandmed!$H$45*(Kraadpäevad!$G$4-Kraadpäevad!C7490))&gt;Lähteandmed!$I$45,($G$4-Lähteandmed!$H$45*(Kraadpäevad!$G$4-Kraadpäevad!C7490)),Lähteandmed!$I$45)</f>
        <v/>
      </c>
      <c r="N7490" s="114">
        <f>IFERROR(($G$4-M7490)/($G$4-C7490),Lähteandmed!$H$45)</f>
        <v>0</v>
      </c>
      <c r="O7490" s="276">
        <f t="shared" si="233"/>
        <v>3.8</v>
      </c>
      <c r="P7490" s="276">
        <f>IF(O7490&lt;($G$6-1),Lähteandmed!$E$45*1.2*1.005*(($G$6-1)-O7490),0)</f>
        <v>23.133781439999996</v>
      </c>
    </row>
    <row r="7491" spans="2:16">
      <c r="B7491" s="113">
        <v>7487</v>
      </c>
      <c r="C7491" s="113">
        <v>3.7</v>
      </c>
      <c r="D7491" s="276">
        <f t="shared" si="232"/>
        <v>6.2887974958655795</v>
      </c>
      <c r="L7491" s="114">
        <f>IF(C7491&lt;$G$6,Lähteandmed!$E$45*1.2*1.005*($G$6-O7491),0)</f>
        <v>25.061596559999998</v>
      </c>
      <c r="M7491" s="276" t="str">
        <f>IF(($G$4-Lähteandmed!$H$45*(Kraadpäevad!$G$4-Kraadpäevad!C7491))&gt;Lähteandmed!$I$45,($G$4-Lähteandmed!$H$45*(Kraadpäevad!$G$4-Kraadpäevad!C7491)),Lähteandmed!$I$45)</f>
        <v/>
      </c>
      <c r="N7491" s="114">
        <f>IFERROR(($G$4-M7491)/($G$4-C7491),Lähteandmed!$H$45)</f>
        <v>0</v>
      </c>
      <c r="O7491" s="276">
        <f t="shared" si="233"/>
        <v>3.7</v>
      </c>
      <c r="P7491" s="276">
        <f>IF(O7491&lt;($G$6-1),Lähteandmed!$E$45*1.2*1.005*(($G$6-1)-O7491),0)</f>
        <v>23.309037359999998</v>
      </c>
    </row>
    <row r="7492" spans="2:16">
      <c r="B7492" s="113">
        <v>7488</v>
      </c>
      <c r="C7492" s="113">
        <v>3.7</v>
      </c>
      <c r="D7492" s="276">
        <f t="shared" ref="D7492:D7555" si="234">IFERROR(IF($G$5-C7492&gt;0,$G$5-C7492,"0"),0)</f>
        <v>6.2887974958655795</v>
      </c>
      <c r="L7492" s="114">
        <f>IF(C7492&lt;$G$6,Lähteandmed!$E$45*1.2*1.005*($G$6-O7492),0)</f>
        <v>25.061596559999998</v>
      </c>
      <c r="M7492" s="276" t="str">
        <f>IF(($G$4-Lähteandmed!$H$45*(Kraadpäevad!$G$4-Kraadpäevad!C7492))&gt;Lähteandmed!$I$45,($G$4-Lähteandmed!$H$45*(Kraadpäevad!$G$4-Kraadpäevad!C7492)),Lähteandmed!$I$45)</f>
        <v/>
      </c>
      <c r="N7492" s="114">
        <f>IFERROR(($G$4-M7492)/($G$4-C7492),Lähteandmed!$H$45)</f>
        <v>0</v>
      </c>
      <c r="O7492" s="276">
        <f t="shared" ref="O7492:O7555" si="235">N7492*($G$4-C7492)+C7492</f>
        <v>3.7</v>
      </c>
      <c r="P7492" s="276">
        <f>IF(O7492&lt;($G$6-1),Lähteandmed!$E$45*1.2*1.005*(($G$6-1)-O7492),0)</f>
        <v>23.309037359999998</v>
      </c>
    </row>
    <row r="7493" spans="2:16">
      <c r="B7493" s="113">
        <v>7489</v>
      </c>
      <c r="C7493" s="113">
        <v>3.6</v>
      </c>
      <c r="D7493" s="276">
        <f t="shared" si="234"/>
        <v>6.38879749586558</v>
      </c>
      <c r="L7493" s="114">
        <f>IF(C7493&lt;$G$6,Lähteandmed!$E$45*1.2*1.005*($G$6-O7493),0)</f>
        <v>25.23685248</v>
      </c>
      <c r="M7493" s="276" t="str">
        <f>IF(($G$4-Lähteandmed!$H$45*(Kraadpäevad!$G$4-Kraadpäevad!C7493))&gt;Lähteandmed!$I$45,($G$4-Lähteandmed!$H$45*(Kraadpäevad!$G$4-Kraadpäevad!C7493)),Lähteandmed!$I$45)</f>
        <v/>
      </c>
      <c r="N7493" s="114">
        <f>IFERROR(($G$4-M7493)/($G$4-C7493),Lähteandmed!$H$45)</f>
        <v>0</v>
      </c>
      <c r="O7493" s="276">
        <f t="shared" si="235"/>
        <v>3.6</v>
      </c>
      <c r="P7493" s="276">
        <f>IF(O7493&lt;($G$6-1),Lähteandmed!$E$45*1.2*1.005*(($G$6-1)-O7493),0)</f>
        <v>23.484293279999999</v>
      </c>
    </row>
    <row r="7494" spans="2:16">
      <c r="B7494" s="113">
        <v>7490</v>
      </c>
      <c r="C7494" s="113">
        <v>3.4</v>
      </c>
      <c r="D7494" s="276">
        <f t="shared" si="234"/>
        <v>6.5887974958655793</v>
      </c>
      <c r="L7494" s="114">
        <f>IF(C7494&lt;$G$6,Lähteandmed!$E$45*1.2*1.005*($G$6-O7494),0)</f>
        <v>25.587364319999999</v>
      </c>
      <c r="M7494" s="276" t="str">
        <f>IF(($G$4-Lähteandmed!$H$45*(Kraadpäevad!$G$4-Kraadpäevad!C7494))&gt;Lähteandmed!$I$45,($G$4-Lähteandmed!$H$45*(Kraadpäevad!$G$4-Kraadpäevad!C7494)),Lähteandmed!$I$45)</f>
        <v/>
      </c>
      <c r="N7494" s="114">
        <f>IFERROR(($G$4-M7494)/($G$4-C7494),Lähteandmed!$H$45)</f>
        <v>0</v>
      </c>
      <c r="O7494" s="276">
        <f t="shared" si="235"/>
        <v>3.4</v>
      </c>
      <c r="P7494" s="276">
        <f>IF(O7494&lt;($G$6-1),Lähteandmed!$E$45*1.2*1.005*(($G$6-1)-O7494),0)</f>
        <v>23.834805119999999</v>
      </c>
    </row>
    <row r="7495" spans="2:16">
      <c r="B7495" s="113">
        <v>7491</v>
      </c>
      <c r="C7495" s="113">
        <v>3.3</v>
      </c>
      <c r="D7495" s="276">
        <f t="shared" si="234"/>
        <v>6.6887974958655798</v>
      </c>
      <c r="L7495" s="114">
        <f>IF(C7495&lt;$G$6,Lähteandmed!$E$45*1.2*1.005*($G$6-O7495),0)</f>
        <v>25.762620239999997</v>
      </c>
      <c r="M7495" s="276" t="str">
        <f>IF(($G$4-Lähteandmed!$H$45*(Kraadpäevad!$G$4-Kraadpäevad!C7495))&gt;Lähteandmed!$I$45,($G$4-Lähteandmed!$H$45*(Kraadpäevad!$G$4-Kraadpäevad!C7495)),Lähteandmed!$I$45)</f>
        <v/>
      </c>
      <c r="N7495" s="114">
        <f>IFERROR(($G$4-M7495)/($G$4-C7495),Lähteandmed!$H$45)</f>
        <v>0</v>
      </c>
      <c r="O7495" s="276">
        <f t="shared" si="235"/>
        <v>3.3</v>
      </c>
      <c r="P7495" s="276">
        <f>IF(O7495&lt;($G$6-1),Lähteandmed!$E$45*1.2*1.005*(($G$6-1)-O7495),0)</f>
        <v>24.010061039999997</v>
      </c>
    </row>
    <row r="7496" spans="2:16">
      <c r="B7496" s="113">
        <v>7492</v>
      </c>
      <c r="C7496" s="113">
        <v>3.3</v>
      </c>
      <c r="D7496" s="276">
        <f t="shared" si="234"/>
        <v>6.6887974958655798</v>
      </c>
      <c r="L7496" s="114">
        <f>IF(C7496&lt;$G$6,Lähteandmed!$E$45*1.2*1.005*($G$6-O7496),0)</f>
        <v>25.762620239999997</v>
      </c>
      <c r="M7496" s="276" t="str">
        <f>IF(($G$4-Lähteandmed!$H$45*(Kraadpäevad!$G$4-Kraadpäevad!C7496))&gt;Lähteandmed!$I$45,($G$4-Lähteandmed!$H$45*(Kraadpäevad!$G$4-Kraadpäevad!C7496)),Lähteandmed!$I$45)</f>
        <v/>
      </c>
      <c r="N7496" s="114">
        <f>IFERROR(($G$4-M7496)/($G$4-C7496),Lähteandmed!$H$45)</f>
        <v>0</v>
      </c>
      <c r="O7496" s="276">
        <f t="shared" si="235"/>
        <v>3.3</v>
      </c>
      <c r="P7496" s="276">
        <f>IF(O7496&lt;($G$6-1),Lähteandmed!$E$45*1.2*1.005*(($G$6-1)-O7496),0)</f>
        <v>24.010061039999997</v>
      </c>
    </row>
    <row r="7497" spans="2:16">
      <c r="B7497" s="113">
        <v>7493</v>
      </c>
      <c r="C7497" s="113">
        <v>3.4</v>
      </c>
      <c r="D7497" s="276">
        <f t="shared" si="234"/>
        <v>6.5887974958655793</v>
      </c>
      <c r="L7497" s="114">
        <f>IF(C7497&lt;$G$6,Lähteandmed!$E$45*1.2*1.005*($G$6-O7497),0)</f>
        <v>25.587364319999999</v>
      </c>
      <c r="M7497" s="276" t="str">
        <f>IF(($G$4-Lähteandmed!$H$45*(Kraadpäevad!$G$4-Kraadpäevad!C7497))&gt;Lähteandmed!$I$45,($G$4-Lähteandmed!$H$45*(Kraadpäevad!$G$4-Kraadpäevad!C7497)),Lähteandmed!$I$45)</f>
        <v/>
      </c>
      <c r="N7497" s="114">
        <f>IFERROR(($G$4-M7497)/($G$4-C7497),Lähteandmed!$H$45)</f>
        <v>0</v>
      </c>
      <c r="O7497" s="276">
        <f t="shared" si="235"/>
        <v>3.4</v>
      </c>
      <c r="P7497" s="276">
        <f>IF(O7497&lt;($G$6-1),Lähteandmed!$E$45*1.2*1.005*(($G$6-1)-O7497),0)</f>
        <v>23.834805119999999</v>
      </c>
    </row>
    <row r="7498" spans="2:16">
      <c r="B7498" s="113">
        <v>7494</v>
      </c>
      <c r="C7498" s="113">
        <v>3.4</v>
      </c>
      <c r="D7498" s="276">
        <f t="shared" si="234"/>
        <v>6.5887974958655793</v>
      </c>
      <c r="L7498" s="114">
        <f>IF(C7498&lt;$G$6,Lähteandmed!$E$45*1.2*1.005*($G$6-O7498),0)</f>
        <v>25.587364319999999</v>
      </c>
      <c r="M7498" s="276" t="str">
        <f>IF(($G$4-Lähteandmed!$H$45*(Kraadpäevad!$G$4-Kraadpäevad!C7498))&gt;Lähteandmed!$I$45,($G$4-Lähteandmed!$H$45*(Kraadpäevad!$G$4-Kraadpäevad!C7498)),Lähteandmed!$I$45)</f>
        <v/>
      </c>
      <c r="N7498" s="114">
        <f>IFERROR(($G$4-M7498)/($G$4-C7498),Lähteandmed!$H$45)</f>
        <v>0</v>
      </c>
      <c r="O7498" s="276">
        <f t="shared" si="235"/>
        <v>3.4</v>
      </c>
      <c r="P7498" s="276">
        <f>IF(O7498&lt;($G$6-1),Lähteandmed!$E$45*1.2*1.005*(($G$6-1)-O7498),0)</f>
        <v>23.834805119999999</v>
      </c>
    </row>
    <row r="7499" spans="2:16">
      <c r="B7499" s="113">
        <v>7495</v>
      </c>
      <c r="C7499" s="113">
        <v>3.4</v>
      </c>
      <c r="D7499" s="276">
        <f t="shared" si="234"/>
        <v>6.5887974958655793</v>
      </c>
      <c r="L7499" s="114">
        <f>IF(C7499&lt;$G$6,Lähteandmed!$E$45*1.2*1.005*($G$6-O7499),0)</f>
        <v>25.587364319999999</v>
      </c>
      <c r="M7499" s="276" t="str">
        <f>IF(($G$4-Lähteandmed!$H$45*(Kraadpäevad!$G$4-Kraadpäevad!C7499))&gt;Lähteandmed!$I$45,($G$4-Lähteandmed!$H$45*(Kraadpäevad!$G$4-Kraadpäevad!C7499)),Lähteandmed!$I$45)</f>
        <v/>
      </c>
      <c r="N7499" s="114">
        <f>IFERROR(($G$4-M7499)/($G$4-C7499),Lähteandmed!$H$45)</f>
        <v>0</v>
      </c>
      <c r="O7499" s="276">
        <f t="shared" si="235"/>
        <v>3.4</v>
      </c>
      <c r="P7499" s="276">
        <f>IF(O7499&lt;($G$6-1),Lähteandmed!$E$45*1.2*1.005*(($G$6-1)-O7499),0)</f>
        <v>23.834805119999999</v>
      </c>
    </row>
    <row r="7500" spans="2:16">
      <c r="B7500" s="113">
        <v>7496</v>
      </c>
      <c r="C7500" s="113">
        <v>3.4</v>
      </c>
      <c r="D7500" s="276">
        <f t="shared" si="234"/>
        <v>6.5887974958655793</v>
      </c>
      <c r="L7500" s="114">
        <f>IF(C7500&lt;$G$6,Lähteandmed!$E$45*1.2*1.005*($G$6-O7500),0)</f>
        <v>25.587364319999999</v>
      </c>
      <c r="M7500" s="276" t="str">
        <f>IF(($G$4-Lähteandmed!$H$45*(Kraadpäevad!$G$4-Kraadpäevad!C7500))&gt;Lähteandmed!$I$45,($G$4-Lähteandmed!$H$45*(Kraadpäevad!$G$4-Kraadpäevad!C7500)),Lähteandmed!$I$45)</f>
        <v/>
      </c>
      <c r="N7500" s="114">
        <f>IFERROR(($G$4-M7500)/($G$4-C7500),Lähteandmed!$H$45)</f>
        <v>0</v>
      </c>
      <c r="O7500" s="276">
        <f t="shared" si="235"/>
        <v>3.4</v>
      </c>
      <c r="P7500" s="276">
        <f>IF(O7500&lt;($G$6-1),Lähteandmed!$E$45*1.2*1.005*(($G$6-1)-O7500),0)</f>
        <v>23.834805119999999</v>
      </c>
    </row>
    <row r="7501" spans="2:16">
      <c r="B7501" s="113">
        <v>7497</v>
      </c>
      <c r="C7501" s="113">
        <v>3.4</v>
      </c>
      <c r="D7501" s="276">
        <f t="shared" si="234"/>
        <v>6.5887974958655793</v>
      </c>
      <c r="L7501" s="114">
        <f>IF(C7501&lt;$G$6,Lähteandmed!$E$45*1.2*1.005*($G$6-O7501),0)</f>
        <v>25.587364319999999</v>
      </c>
      <c r="M7501" s="276" t="str">
        <f>IF(($G$4-Lähteandmed!$H$45*(Kraadpäevad!$G$4-Kraadpäevad!C7501))&gt;Lähteandmed!$I$45,($G$4-Lähteandmed!$H$45*(Kraadpäevad!$G$4-Kraadpäevad!C7501)),Lähteandmed!$I$45)</f>
        <v/>
      </c>
      <c r="N7501" s="114">
        <f>IFERROR(($G$4-M7501)/($G$4-C7501),Lähteandmed!$H$45)</f>
        <v>0</v>
      </c>
      <c r="O7501" s="276">
        <f t="shared" si="235"/>
        <v>3.4</v>
      </c>
      <c r="P7501" s="276">
        <f>IF(O7501&lt;($G$6-1),Lähteandmed!$E$45*1.2*1.005*(($G$6-1)-O7501),0)</f>
        <v>23.834805119999999</v>
      </c>
    </row>
    <row r="7502" spans="2:16">
      <c r="B7502" s="113">
        <v>7498</v>
      </c>
      <c r="C7502" s="113">
        <v>3.5</v>
      </c>
      <c r="D7502" s="276">
        <f t="shared" si="234"/>
        <v>6.4887974958655796</v>
      </c>
      <c r="L7502" s="114">
        <f>IF(C7502&lt;$G$6,Lähteandmed!$E$45*1.2*1.005*($G$6-O7502),0)</f>
        <v>25.412108399999997</v>
      </c>
      <c r="M7502" s="276" t="str">
        <f>IF(($G$4-Lähteandmed!$H$45*(Kraadpäevad!$G$4-Kraadpäevad!C7502))&gt;Lähteandmed!$I$45,($G$4-Lähteandmed!$H$45*(Kraadpäevad!$G$4-Kraadpäevad!C7502)),Lähteandmed!$I$45)</f>
        <v/>
      </c>
      <c r="N7502" s="114">
        <f>IFERROR(($G$4-M7502)/($G$4-C7502),Lähteandmed!$H$45)</f>
        <v>0</v>
      </c>
      <c r="O7502" s="276">
        <f t="shared" si="235"/>
        <v>3.5</v>
      </c>
      <c r="P7502" s="276">
        <f>IF(O7502&lt;($G$6-1),Lähteandmed!$E$45*1.2*1.005*(($G$6-1)-O7502),0)</f>
        <v>23.659549199999997</v>
      </c>
    </row>
    <row r="7503" spans="2:16">
      <c r="B7503" s="113">
        <v>7499</v>
      </c>
      <c r="C7503" s="113">
        <v>3.7</v>
      </c>
      <c r="D7503" s="276">
        <f t="shared" si="234"/>
        <v>6.2887974958655795</v>
      </c>
      <c r="L7503" s="114">
        <f>IF(C7503&lt;$G$6,Lähteandmed!$E$45*1.2*1.005*($G$6-O7503),0)</f>
        <v>25.061596559999998</v>
      </c>
      <c r="M7503" s="276" t="str">
        <f>IF(($G$4-Lähteandmed!$H$45*(Kraadpäevad!$G$4-Kraadpäevad!C7503))&gt;Lähteandmed!$I$45,($G$4-Lähteandmed!$H$45*(Kraadpäevad!$G$4-Kraadpäevad!C7503)),Lähteandmed!$I$45)</f>
        <v/>
      </c>
      <c r="N7503" s="114">
        <f>IFERROR(($G$4-M7503)/($G$4-C7503),Lähteandmed!$H$45)</f>
        <v>0</v>
      </c>
      <c r="O7503" s="276">
        <f t="shared" si="235"/>
        <v>3.7</v>
      </c>
      <c r="P7503" s="276">
        <f>IF(O7503&lt;($G$6-1),Lähteandmed!$E$45*1.2*1.005*(($G$6-1)-O7503),0)</f>
        <v>23.309037359999998</v>
      </c>
    </row>
    <row r="7504" spans="2:16">
      <c r="B7504" s="113">
        <v>7500</v>
      </c>
      <c r="C7504" s="113">
        <v>3.8</v>
      </c>
      <c r="D7504" s="276">
        <f t="shared" si="234"/>
        <v>6.1887974958655798</v>
      </c>
      <c r="L7504" s="114">
        <f>IF(C7504&lt;$G$6,Lähteandmed!$E$45*1.2*1.005*($G$6-O7504),0)</f>
        <v>24.886340639999997</v>
      </c>
      <c r="M7504" s="276" t="str">
        <f>IF(($G$4-Lähteandmed!$H$45*(Kraadpäevad!$G$4-Kraadpäevad!C7504))&gt;Lähteandmed!$I$45,($G$4-Lähteandmed!$H$45*(Kraadpäevad!$G$4-Kraadpäevad!C7504)),Lähteandmed!$I$45)</f>
        <v/>
      </c>
      <c r="N7504" s="114">
        <f>IFERROR(($G$4-M7504)/($G$4-C7504),Lähteandmed!$H$45)</f>
        <v>0</v>
      </c>
      <c r="O7504" s="276">
        <f t="shared" si="235"/>
        <v>3.8</v>
      </c>
      <c r="P7504" s="276">
        <f>IF(O7504&lt;($G$6-1),Lähteandmed!$E$45*1.2*1.005*(($G$6-1)-O7504),0)</f>
        <v>23.133781439999996</v>
      </c>
    </row>
    <row r="7505" spans="2:16">
      <c r="B7505" s="113">
        <v>7501</v>
      </c>
      <c r="C7505" s="113">
        <v>4</v>
      </c>
      <c r="D7505" s="276">
        <f t="shared" si="234"/>
        <v>5.9887974958655796</v>
      </c>
      <c r="L7505" s="114">
        <f>IF(C7505&lt;$G$6,Lähteandmed!$E$45*1.2*1.005*($G$6-O7505),0)</f>
        <v>24.535828799999997</v>
      </c>
      <c r="M7505" s="276" t="str">
        <f>IF(($G$4-Lähteandmed!$H$45*(Kraadpäevad!$G$4-Kraadpäevad!C7505))&gt;Lähteandmed!$I$45,($G$4-Lähteandmed!$H$45*(Kraadpäevad!$G$4-Kraadpäevad!C7505)),Lähteandmed!$I$45)</f>
        <v/>
      </c>
      <c r="N7505" s="114">
        <f>IFERROR(($G$4-M7505)/($G$4-C7505),Lähteandmed!$H$45)</f>
        <v>0</v>
      </c>
      <c r="O7505" s="276">
        <f t="shared" si="235"/>
        <v>4</v>
      </c>
      <c r="P7505" s="276">
        <f>IF(O7505&lt;($G$6-1),Lähteandmed!$E$45*1.2*1.005*(($G$6-1)-O7505),0)</f>
        <v>22.783269599999997</v>
      </c>
    </row>
    <row r="7506" spans="2:16">
      <c r="B7506" s="113">
        <v>7502</v>
      </c>
      <c r="C7506" s="113">
        <v>4.2</v>
      </c>
      <c r="D7506" s="276">
        <f t="shared" si="234"/>
        <v>5.7887974958655795</v>
      </c>
      <c r="L7506" s="114">
        <f>IF(C7506&lt;$G$6,Lähteandmed!$E$45*1.2*1.005*($G$6-O7506),0)</f>
        <v>24.185316959999998</v>
      </c>
      <c r="M7506" s="276" t="str">
        <f>IF(($G$4-Lähteandmed!$H$45*(Kraadpäevad!$G$4-Kraadpäevad!C7506))&gt;Lähteandmed!$I$45,($G$4-Lähteandmed!$H$45*(Kraadpäevad!$G$4-Kraadpäevad!C7506)),Lähteandmed!$I$45)</f>
        <v/>
      </c>
      <c r="N7506" s="114">
        <f>IFERROR(($G$4-M7506)/($G$4-C7506),Lähteandmed!$H$45)</f>
        <v>0</v>
      </c>
      <c r="O7506" s="276">
        <f t="shared" si="235"/>
        <v>4.2</v>
      </c>
      <c r="P7506" s="276">
        <f>IF(O7506&lt;($G$6-1),Lähteandmed!$E$45*1.2*1.005*(($G$6-1)-O7506),0)</f>
        <v>22.432757760000001</v>
      </c>
    </row>
    <row r="7507" spans="2:16">
      <c r="B7507" s="113">
        <v>7503</v>
      </c>
      <c r="C7507" s="113">
        <v>4.4000000000000004</v>
      </c>
      <c r="D7507" s="276">
        <f t="shared" si="234"/>
        <v>5.5887974958655793</v>
      </c>
      <c r="L7507" s="114">
        <f>IF(C7507&lt;$G$6,Lähteandmed!$E$45*1.2*1.005*($G$6-O7507),0)</f>
        <v>23.834805119999999</v>
      </c>
      <c r="M7507" s="276" t="str">
        <f>IF(($G$4-Lähteandmed!$H$45*(Kraadpäevad!$G$4-Kraadpäevad!C7507))&gt;Lähteandmed!$I$45,($G$4-Lähteandmed!$H$45*(Kraadpäevad!$G$4-Kraadpäevad!C7507)),Lähteandmed!$I$45)</f>
        <v/>
      </c>
      <c r="N7507" s="114">
        <f>IFERROR(($G$4-M7507)/($G$4-C7507),Lähteandmed!$H$45)</f>
        <v>0</v>
      </c>
      <c r="O7507" s="276">
        <f t="shared" si="235"/>
        <v>4.4000000000000004</v>
      </c>
      <c r="P7507" s="276">
        <f>IF(O7507&lt;($G$6-1),Lähteandmed!$E$45*1.2*1.005*(($G$6-1)-O7507),0)</f>
        <v>22.082245919999998</v>
      </c>
    </row>
    <row r="7508" spans="2:16">
      <c r="B7508" s="113">
        <v>7504</v>
      </c>
      <c r="C7508" s="113">
        <v>4.4000000000000004</v>
      </c>
      <c r="D7508" s="276">
        <f t="shared" si="234"/>
        <v>5.5887974958655793</v>
      </c>
      <c r="L7508" s="114">
        <f>IF(C7508&lt;$G$6,Lähteandmed!$E$45*1.2*1.005*($G$6-O7508),0)</f>
        <v>23.834805119999999</v>
      </c>
      <c r="M7508" s="276" t="str">
        <f>IF(($G$4-Lähteandmed!$H$45*(Kraadpäevad!$G$4-Kraadpäevad!C7508))&gt;Lähteandmed!$I$45,($G$4-Lähteandmed!$H$45*(Kraadpäevad!$G$4-Kraadpäevad!C7508)),Lähteandmed!$I$45)</f>
        <v/>
      </c>
      <c r="N7508" s="114">
        <f>IFERROR(($G$4-M7508)/($G$4-C7508),Lähteandmed!$H$45)</f>
        <v>0</v>
      </c>
      <c r="O7508" s="276">
        <f t="shared" si="235"/>
        <v>4.4000000000000004</v>
      </c>
      <c r="P7508" s="276">
        <f>IF(O7508&lt;($G$6-1),Lähteandmed!$E$45*1.2*1.005*(($G$6-1)-O7508),0)</f>
        <v>22.082245919999998</v>
      </c>
    </row>
    <row r="7509" spans="2:16">
      <c r="B7509" s="113">
        <v>7505</v>
      </c>
      <c r="C7509" s="113">
        <v>4.4000000000000004</v>
      </c>
      <c r="D7509" s="276">
        <f t="shared" si="234"/>
        <v>5.5887974958655793</v>
      </c>
      <c r="L7509" s="114">
        <f>IF(C7509&lt;$G$6,Lähteandmed!$E$45*1.2*1.005*($G$6-O7509),0)</f>
        <v>23.834805119999999</v>
      </c>
      <c r="M7509" s="276" t="str">
        <f>IF(($G$4-Lähteandmed!$H$45*(Kraadpäevad!$G$4-Kraadpäevad!C7509))&gt;Lähteandmed!$I$45,($G$4-Lähteandmed!$H$45*(Kraadpäevad!$G$4-Kraadpäevad!C7509)),Lähteandmed!$I$45)</f>
        <v/>
      </c>
      <c r="N7509" s="114">
        <f>IFERROR(($G$4-M7509)/($G$4-C7509),Lähteandmed!$H$45)</f>
        <v>0</v>
      </c>
      <c r="O7509" s="276">
        <f t="shared" si="235"/>
        <v>4.4000000000000004</v>
      </c>
      <c r="P7509" s="276">
        <f>IF(O7509&lt;($G$6-1),Lähteandmed!$E$45*1.2*1.005*(($G$6-1)-O7509),0)</f>
        <v>22.082245919999998</v>
      </c>
    </row>
    <row r="7510" spans="2:16">
      <c r="B7510" s="113">
        <v>7506</v>
      </c>
      <c r="C7510" s="113">
        <v>4.4000000000000004</v>
      </c>
      <c r="D7510" s="276">
        <f t="shared" si="234"/>
        <v>5.5887974958655793</v>
      </c>
      <c r="L7510" s="114">
        <f>IF(C7510&lt;$G$6,Lähteandmed!$E$45*1.2*1.005*($G$6-O7510),0)</f>
        <v>23.834805119999999</v>
      </c>
      <c r="M7510" s="276" t="str">
        <f>IF(($G$4-Lähteandmed!$H$45*(Kraadpäevad!$G$4-Kraadpäevad!C7510))&gt;Lähteandmed!$I$45,($G$4-Lähteandmed!$H$45*(Kraadpäevad!$G$4-Kraadpäevad!C7510)),Lähteandmed!$I$45)</f>
        <v/>
      </c>
      <c r="N7510" s="114">
        <f>IFERROR(($G$4-M7510)/($G$4-C7510),Lähteandmed!$H$45)</f>
        <v>0</v>
      </c>
      <c r="O7510" s="276">
        <f t="shared" si="235"/>
        <v>4.4000000000000004</v>
      </c>
      <c r="P7510" s="276">
        <f>IF(O7510&lt;($G$6-1),Lähteandmed!$E$45*1.2*1.005*(($G$6-1)-O7510),0)</f>
        <v>22.082245919999998</v>
      </c>
    </row>
    <row r="7511" spans="2:16">
      <c r="B7511" s="113">
        <v>7507</v>
      </c>
      <c r="C7511" s="113">
        <v>4.2</v>
      </c>
      <c r="D7511" s="276">
        <f t="shared" si="234"/>
        <v>5.7887974958655795</v>
      </c>
      <c r="L7511" s="114">
        <f>IF(C7511&lt;$G$6,Lähteandmed!$E$45*1.2*1.005*($G$6-O7511),0)</f>
        <v>24.185316959999998</v>
      </c>
      <c r="M7511" s="276" t="str">
        <f>IF(($G$4-Lähteandmed!$H$45*(Kraadpäevad!$G$4-Kraadpäevad!C7511))&gt;Lähteandmed!$I$45,($G$4-Lähteandmed!$H$45*(Kraadpäevad!$G$4-Kraadpäevad!C7511)),Lähteandmed!$I$45)</f>
        <v/>
      </c>
      <c r="N7511" s="114">
        <f>IFERROR(($G$4-M7511)/($G$4-C7511),Lähteandmed!$H$45)</f>
        <v>0</v>
      </c>
      <c r="O7511" s="276">
        <f t="shared" si="235"/>
        <v>4.2</v>
      </c>
      <c r="P7511" s="276">
        <f>IF(O7511&lt;($G$6-1),Lähteandmed!$E$45*1.2*1.005*(($G$6-1)-O7511),0)</f>
        <v>22.432757760000001</v>
      </c>
    </row>
    <row r="7512" spans="2:16">
      <c r="B7512" s="113">
        <v>7508</v>
      </c>
      <c r="C7512" s="113">
        <v>3.9</v>
      </c>
      <c r="D7512" s="276">
        <f t="shared" si="234"/>
        <v>6.0887974958655793</v>
      </c>
      <c r="L7512" s="114">
        <f>IF(C7512&lt;$G$6,Lähteandmed!$E$45*1.2*1.005*($G$6-O7512),0)</f>
        <v>24.711084719999999</v>
      </c>
      <c r="M7512" s="276" t="str">
        <f>IF(($G$4-Lähteandmed!$H$45*(Kraadpäevad!$G$4-Kraadpäevad!C7512))&gt;Lähteandmed!$I$45,($G$4-Lähteandmed!$H$45*(Kraadpäevad!$G$4-Kraadpäevad!C7512)),Lähteandmed!$I$45)</f>
        <v/>
      </c>
      <c r="N7512" s="114">
        <f>IFERROR(($G$4-M7512)/($G$4-C7512),Lähteandmed!$H$45)</f>
        <v>0</v>
      </c>
      <c r="O7512" s="276">
        <f t="shared" si="235"/>
        <v>3.9</v>
      </c>
      <c r="P7512" s="276">
        <f>IF(O7512&lt;($G$6-1),Lähteandmed!$E$45*1.2*1.005*(($G$6-1)-O7512),0)</f>
        <v>22.958525519999998</v>
      </c>
    </row>
    <row r="7513" spans="2:16">
      <c r="B7513" s="113">
        <v>7509</v>
      </c>
      <c r="C7513" s="113">
        <v>3.7</v>
      </c>
      <c r="D7513" s="276">
        <f t="shared" si="234"/>
        <v>6.2887974958655795</v>
      </c>
      <c r="L7513" s="114">
        <f>IF(C7513&lt;$G$6,Lähteandmed!$E$45*1.2*1.005*($G$6-O7513),0)</f>
        <v>25.061596559999998</v>
      </c>
      <c r="M7513" s="276" t="str">
        <f>IF(($G$4-Lähteandmed!$H$45*(Kraadpäevad!$G$4-Kraadpäevad!C7513))&gt;Lähteandmed!$I$45,($G$4-Lähteandmed!$H$45*(Kraadpäevad!$G$4-Kraadpäevad!C7513)),Lähteandmed!$I$45)</f>
        <v/>
      </c>
      <c r="N7513" s="114">
        <f>IFERROR(($G$4-M7513)/($G$4-C7513),Lähteandmed!$H$45)</f>
        <v>0</v>
      </c>
      <c r="O7513" s="276">
        <f t="shared" si="235"/>
        <v>3.7</v>
      </c>
      <c r="P7513" s="276">
        <f>IF(O7513&lt;($G$6-1),Lähteandmed!$E$45*1.2*1.005*(($G$6-1)-O7513),0)</f>
        <v>23.309037359999998</v>
      </c>
    </row>
    <row r="7514" spans="2:16">
      <c r="B7514" s="113">
        <v>7510</v>
      </c>
      <c r="C7514" s="113">
        <v>3.5</v>
      </c>
      <c r="D7514" s="276">
        <f t="shared" si="234"/>
        <v>6.4887974958655796</v>
      </c>
      <c r="L7514" s="114">
        <f>IF(C7514&lt;$G$6,Lähteandmed!$E$45*1.2*1.005*($G$6-O7514),0)</f>
        <v>25.412108399999997</v>
      </c>
      <c r="M7514" s="276" t="str">
        <f>IF(($G$4-Lähteandmed!$H$45*(Kraadpäevad!$G$4-Kraadpäevad!C7514))&gt;Lähteandmed!$I$45,($G$4-Lähteandmed!$H$45*(Kraadpäevad!$G$4-Kraadpäevad!C7514)),Lähteandmed!$I$45)</f>
        <v/>
      </c>
      <c r="N7514" s="114">
        <f>IFERROR(($G$4-M7514)/($G$4-C7514),Lähteandmed!$H$45)</f>
        <v>0</v>
      </c>
      <c r="O7514" s="276">
        <f t="shared" si="235"/>
        <v>3.5</v>
      </c>
      <c r="P7514" s="276">
        <f>IF(O7514&lt;($G$6-1),Lähteandmed!$E$45*1.2*1.005*(($G$6-1)-O7514),0)</f>
        <v>23.659549199999997</v>
      </c>
    </row>
    <row r="7515" spans="2:16">
      <c r="B7515" s="113">
        <v>7511</v>
      </c>
      <c r="C7515" s="113">
        <v>3.4</v>
      </c>
      <c r="D7515" s="276">
        <f t="shared" si="234"/>
        <v>6.5887974958655793</v>
      </c>
      <c r="L7515" s="114">
        <f>IF(C7515&lt;$G$6,Lähteandmed!$E$45*1.2*1.005*($G$6-O7515),0)</f>
        <v>25.587364319999999</v>
      </c>
      <c r="M7515" s="276" t="str">
        <f>IF(($G$4-Lähteandmed!$H$45*(Kraadpäevad!$G$4-Kraadpäevad!C7515))&gt;Lähteandmed!$I$45,($G$4-Lähteandmed!$H$45*(Kraadpäevad!$G$4-Kraadpäevad!C7515)),Lähteandmed!$I$45)</f>
        <v/>
      </c>
      <c r="N7515" s="114">
        <f>IFERROR(($G$4-M7515)/($G$4-C7515),Lähteandmed!$H$45)</f>
        <v>0</v>
      </c>
      <c r="O7515" s="276">
        <f t="shared" si="235"/>
        <v>3.4</v>
      </c>
      <c r="P7515" s="276">
        <f>IF(O7515&lt;($G$6-1),Lähteandmed!$E$45*1.2*1.005*(($G$6-1)-O7515),0)</f>
        <v>23.834805119999999</v>
      </c>
    </row>
    <row r="7516" spans="2:16">
      <c r="B7516" s="113">
        <v>7512</v>
      </c>
      <c r="C7516" s="113">
        <v>3.2</v>
      </c>
      <c r="D7516" s="276">
        <f t="shared" si="234"/>
        <v>6.7887974958655795</v>
      </c>
      <c r="L7516" s="114">
        <f>IF(C7516&lt;$G$6,Lähteandmed!$E$45*1.2*1.005*($G$6-O7516),0)</f>
        <v>25.937876159999998</v>
      </c>
      <c r="M7516" s="276" t="str">
        <f>IF(($G$4-Lähteandmed!$H$45*(Kraadpäevad!$G$4-Kraadpäevad!C7516))&gt;Lähteandmed!$I$45,($G$4-Lähteandmed!$H$45*(Kraadpäevad!$G$4-Kraadpäevad!C7516)),Lähteandmed!$I$45)</f>
        <v/>
      </c>
      <c r="N7516" s="114">
        <f>IFERROR(($G$4-M7516)/($G$4-C7516),Lähteandmed!$H$45)</f>
        <v>0</v>
      </c>
      <c r="O7516" s="276">
        <f t="shared" si="235"/>
        <v>3.2</v>
      </c>
      <c r="P7516" s="276">
        <f>IF(O7516&lt;($G$6-1),Lähteandmed!$E$45*1.2*1.005*(($G$6-1)-O7516),0)</f>
        <v>24.185316959999998</v>
      </c>
    </row>
    <row r="7517" spans="2:16">
      <c r="B7517" s="113">
        <v>7513</v>
      </c>
      <c r="C7517" s="113">
        <v>3</v>
      </c>
      <c r="D7517" s="276">
        <f t="shared" si="234"/>
        <v>6.9887974958655796</v>
      </c>
      <c r="L7517" s="114">
        <f>IF(C7517&lt;$G$6,Lähteandmed!$E$45*1.2*1.005*($G$6-O7517),0)</f>
        <v>26.288387999999998</v>
      </c>
      <c r="M7517" s="276" t="str">
        <f>IF(($G$4-Lähteandmed!$H$45*(Kraadpäevad!$G$4-Kraadpäevad!C7517))&gt;Lähteandmed!$I$45,($G$4-Lähteandmed!$H$45*(Kraadpäevad!$G$4-Kraadpäevad!C7517)),Lähteandmed!$I$45)</f>
        <v/>
      </c>
      <c r="N7517" s="114">
        <f>IFERROR(($G$4-M7517)/($G$4-C7517),Lähteandmed!$H$45)</f>
        <v>0</v>
      </c>
      <c r="O7517" s="276">
        <f t="shared" si="235"/>
        <v>3</v>
      </c>
      <c r="P7517" s="276">
        <f>IF(O7517&lt;($G$6-1),Lähteandmed!$E$45*1.2*1.005*(($G$6-1)-O7517),0)</f>
        <v>24.535828799999997</v>
      </c>
    </row>
    <row r="7518" spans="2:16">
      <c r="B7518" s="113">
        <v>7514</v>
      </c>
      <c r="C7518" s="113">
        <v>2.7</v>
      </c>
      <c r="D7518" s="276">
        <f t="shared" si="234"/>
        <v>7.2887974958655795</v>
      </c>
      <c r="L7518" s="114">
        <f>IF(C7518&lt;$G$6,Lähteandmed!$E$45*1.2*1.005*($G$6-O7518),0)</f>
        <v>26.814155759999998</v>
      </c>
      <c r="M7518" s="276" t="str">
        <f>IF(($G$4-Lähteandmed!$H$45*(Kraadpäevad!$G$4-Kraadpäevad!C7518))&gt;Lähteandmed!$I$45,($G$4-Lähteandmed!$H$45*(Kraadpäevad!$G$4-Kraadpäevad!C7518)),Lähteandmed!$I$45)</f>
        <v/>
      </c>
      <c r="N7518" s="114">
        <f>IFERROR(($G$4-M7518)/($G$4-C7518),Lähteandmed!$H$45)</f>
        <v>0</v>
      </c>
      <c r="O7518" s="276">
        <f t="shared" si="235"/>
        <v>2.7</v>
      </c>
      <c r="P7518" s="276">
        <f>IF(O7518&lt;($G$6-1),Lähteandmed!$E$45*1.2*1.005*(($G$6-1)-O7518),0)</f>
        <v>25.061596559999998</v>
      </c>
    </row>
    <row r="7519" spans="2:16">
      <c r="B7519" s="113">
        <v>7515</v>
      </c>
      <c r="C7519" s="113">
        <v>2.5</v>
      </c>
      <c r="D7519" s="276">
        <f t="shared" si="234"/>
        <v>7.4887974958655796</v>
      </c>
      <c r="L7519" s="114">
        <f>IF(C7519&lt;$G$6,Lähteandmed!$E$45*1.2*1.005*($G$6-O7519),0)</f>
        <v>27.164667599999998</v>
      </c>
      <c r="M7519" s="276" t="str">
        <f>IF(($G$4-Lähteandmed!$H$45*(Kraadpäevad!$G$4-Kraadpäevad!C7519))&gt;Lähteandmed!$I$45,($G$4-Lähteandmed!$H$45*(Kraadpäevad!$G$4-Kraadpäevad!C7519)),Lähteandmed!$I$45)</f>
        <v/>
      </c>
      <c r="N7519" s="114">
        <f>IFERROR(($G$4-M7519)/($G$4-C7519),Lähteandmed!$H$45)</f>
        <v>0</v>
      </c>
      <c r="O7519" s="276">
        <f t="shared" si="235"/>
        <v>2.5</v>
      </c>
      <c r="P7519" s="276">
        <f>IF(O7519&lt;($G$6-1),Lähteandmed!$E$45*1.2*1.005*(($G$6-1)-O7519),0)</f>
        <v>25.412108399999997</v>
      </c>
    </row>
    <row r="7520" spans="2:16">
      <c r="B7520" s="113">
        <v>7516</v>
      </c>
      <c r="C7520" s="113">
        <v>2.4</v>
      </c>
      <c r="D7520" s="276">
        <f t="shared" si="234"/>
        <v>7.5887974958655793</v>
      </c>
      <c r="L7520" s="114">
        <f>IF(C7520&lt;$G$6,Lähteandmed!$E$45*1.2*1.005*($G$6-O7520),0)</f>
        <v>27.339923519999996</v>
      </c>
      <c r="M7520" s="276" t="str">
        <f>IF(($G$4-Lähteandmed!$H$45*(Kraadpäevad!$G$4-Kraadpäevad!C7520))&gt;Lähteandmed!$I$45,($G$4-Lähteandmed!$H$45*(Kraadpäevad!$G$4-Kraadpäevad!C7520)),Lähteandmed!$I$45)</f>
        <v/>
      </c>
      <c r="N7520" s="114">
        <f>IFERROR(($G$4-M7520)/($G$4-C7520),Lähteandmed!$H$45)</f>
        <v>0</v>
      </c>
      <c r="O7520" s="276">
        <f t="shared" si="235"/>
        <v>2.4</v>
      </c>
      <c r="P7520" s="276">
        <f>IF(O7520&lt;($G$6-1),Lähteandmed!$E$45*1.2*1.005*(($G$6-1)-O7520),0)</f>
        <v>25.587364319999999</v>
      </c>
    </row>
    <row r="7521" spans="2:16">
      <c r="B7521" s="113">
        <v>7517</v>
      </c>
      <c r="C7521" s="113">
        <v>2.4</v>
      </c>
      <c r="D7521" s="276">
        <f t="shared" si="234"/>
        <v>7.5887974958655793</v>
      </c>
      <c r="L7521" s="114">
        <f>IF(C7521&lt;$G$6,Lähteandmed!$E$45*1.2*1.005*($G$6-O7521),0)</f>
        <v>27.339923519999996</v>
      </c>
      <c r="M7521" s="276" t="str">
        <f>IF(($G$4-Lähteandmed!$H$45*(Kraadpäevad!$G$4-Kraadpäevad!C7521))&gt;Lähteandmed!$I$45,($G$4-Lähteandmed!$H$45*(Kraadpäevad!$G$4-Kraadpäevad!C7521)),Lähteandmed!$I$45)</f>
        <v/>
      </c>
      <c r="N7521" s="114">
        <f>IFERROR(($G$4-M7521)/($G$4-C7521),Lähteandmed!$H$45)</f>
        <v>0</v>
      </c>
      <c r="O7521" s="276">
        <f t="shared" si="235"/>
        <v>2.4</v>
      </c>
      <c r="P7521" s="276">
        <f>IF(O7521&lt;($G$6-1),Lähteandmed!$E$45*1.2*1.005*(($G$6-1)-O7521),0)</f>
        <v>25.587364319999999</v>
      </c>
    </row>
    <row r="7522" spans="2:16">
      <c r="B7522" s="113">
        <v>7518</v>
      </c>
      <c r="C7522" s="113">
        <v>2.2999999999999998</v>
      </c>
      <c r="D7522" s="276">
        <f t="shared" si="234"/>
        <v>7.6887974958655798</v>
      </c>
      <c r="L7522" s="114">
        <f>IF(C7522&lt;$G$6,Lähteandmed!$E$45*1.2*1.005*($G$6-O7522),0)</f>
        <v>27.515179439999997</v>
      </c>
      <c r="M7522" s="276" t="str">
        <f>IF(($G$4-Lähteandmed!$H$45*(Kraadpäevad!$G$4-Kraadpäevad!C7522))&gt;Lähteandmed!$I$45,($G$4-Lähteandmed!$H$45*(Kraadpäevad!$G$4-Kraadpäevad!C7522)),Lähteandmed!$I$45)</f>
        <v/>
      </c>
      <c r="N7522" s="114">
        <f>IFERROR(($G$4-M7522)/($G$4-C7522),Lähteandmed!$H$45)</f>
        <v>0</v>
      </c>
      <c r="O7522" s="276">
        <f t="shared" si="235"/>
        <v>2.2999999999999998</v>
      </c>
      <c r="P7522" s="276">
        <f>IF(O7522&lt;($G$6-1),Lähteandmed!$E$45*1.2*1.005*(($G$6-1)-O7522),0)</f>
        <v>25.762620239999997</v>
      </c>
    </row>
    <row r="7523" spans="2:16">
      <c r="B7523" s="113">
        <v>7519</v>
      </c>
      <c r="C7523" s="113">
        <v>2.4</v>
      </c>
      <c r="D7523" s="276">
        <f t="shared" si="234"/>
        <v>7.5887974958655793</v>
      </c>
      <c r="L7523" s="114">
        <f>IF(C7523&lt;$G$6,Lähteandmed!$E$45*1.2*1.005*($G$6-O7523),0)</f>
        <v>27.339923519999996</v>
      </c>
      <c r="M7523" s="276" t="str">
        <f>IF(($G$4-Lähteandmed!$H$45*(Kraadpäevad!$G$4-Kraadpäevad!C7523))&gt;Lähteandmed!$I$45,($G$4-Lähteandmed!$H$45*(Kraadpäevad!$G$4-Kraadpäevad!C7523)),Lähteandmed!$I$45)</f>
        <v/>
      </c>
      <c r="N7523" s="114">
        <f>IFERROR(($G$4-M7523)/($G$4-C7523),Lähteandmed!$H$45)</f>
        <v>0</v>
      </c>
      <c r="O7523" s="276">
        <f t="shared" si="235"/>
        <v>2.4</v>
      </c>
      <c r="P7523" s="276">
        <f>IF(O7523&lt;($G$6-1),Lähteandmed!$E$45*1.2*1.005*(($G$6-1)-O7523),0)</f>
        <v>25.587364319999999</v>
      </c>
    </row>
    <row r="7524" spans="2:16">
      <c r="B7524" s="113">
        <v>7520</v>
      </c>
      <c r="C7524" s="113">
        <v>2.6</v>
      </c>
      <c r="D7524" s="276">
        <f t="shared" si="234"/>
        <v>7.38879749586558</v>
      </c>
      <c r="L7524" s="114">
        <f>IF(C7524&lt;$G$6,Lähteandmed!$E$45*1.2*1.005*($G$6-O7524),0)</f>
        <v>26.98941168</v>
      </c>
      <c r="M7524" s="276" t="str">
        <f>IF(($G$4-Lähteandmed!$H$45*(Kraadpäevad!$G$4-Kraadpäevad!C7524))&gt;Lähteandmed!$I$45,($G$4-Lähteandmed!$H$45*(Kraadpäevad!$G$4-Kraadpäevad!C7524)),Lähteandmed!$I$45)</f>
        <v/>
      </c>
      <c r="N7524" s="114">
        <f>IFERROR(($G$4-M7524)/($G$4-C7524),Lähteandmed!$H$45)</f>
        <v>0</v>
      </c>
      <c r="O7524" s="276">
        <f t="shared" si="235"/>
        <v>2.6</v>
      </c>
      <c r="P7524" s="276">
        <f>IF(O7524&lt;($G$6-1),Lähteandmed!$E$45*1.2*1.005*(($G$6-1)-O7524),0)</f>
        <v>25.23685248</v>
      </c>
    </row>
    <row r="7525" spans="2:16">
      <c r="B7525" s="113">
        <v>7521</v>
      </c>
      <c r="C7525" s="113">
        <v>2.7</v>
      </c>
      <c r="D7525" s="276">
        <f t="shared" si="234"/>
        <v>7.2887974958655795</v>
      </c>
      <c r="L7525" s="114">
        <f>IF(C7525&lt;$G$6,Lähteandmed!$E$45*1.2*1.005*($G$6-O7525),0)</f>
        <v>26.814155759999998</v>
      </c>
      <c r="M7525" s="276" t="str">
        <f>IF(($G$4-Lähteandmed!$H$45*(Kraadpäevad!$G$4-Kraadpäevad!C7525))&gt;Lähteandmed!$I$45,($G$4-Lähteandmed!$H$45*(Kraadpäevad!$G$4-Kraadpäevad!C7525)),Lähteandmed!$I$45)</f>
        <v/>
      </c>
      <c r="N7525" s="114">
        <f>IFERROR(($G$4-M7525)/($G$4-C7525),Lähteandmed!$H$45)</f>
        <v>0</v>
      </c>
      <c r="O7525" s="276">
        <f t="shared" si="235"/>
        <v>2.7</v>
      </c>
      <c r="P7525" s="276">
        <f>IF(O7525&lt;($G$6-1),Lähteandmed!$E$45*1.2*1.005*(($G$6-1)-O7525),0)</f>
        <v>25.061596559999998</v>
      </c>
    </row>
    <row r="7526" spans="2:16">
      <c r="B7526" s="113">
        <v>7522</v>
      </c>
      <c r="C7526" s="113">
        <v>2.9</v>
      </c>
      <c r="D7526" s="276">
        <f t="shared" si="234"/>
        <v>7.0887974958655793</v>
      </c>
      <c r="L7526" s="114">
        <f>IF(C7526&lt;$G$6,Lähteandmed!$E$45*1.2*1.005*($G$6-O7526),0)</f>
        <v>26.463643919999999</v>
      </c>
      <c r="M7526" s="276" t="str">
        <f>IF(($G$4-Lähteandmed!$H$45*(Kraadpäevad!$G$4-Kraadpäevad!C7526))&gt;Lähteandmed!$I$45,($G$4-Lähteandmed!$H$45*(Kraadpäevad!$G$4-Kraadpäevad!C7526)),Lähteandmed!$I$45)</f>
        <v/>
      </c>
      <c r="N7526" s="114">
        <f>IFERROR(($G$4-M7526)/($G$4-C7526),Lähteandmed!$H$45)</f>
        <v>0</v>
      </c>
      <c r="O7526" s="276">
        <f t="shared" si="235"/>
        <v>2.9</v>
      </c>
      <c r="P7526" s="276">
        <f>IF(O7526&lt;($G$6-1),Lähteandmed!$E$45*1.2*1.005*(($G$6-1)-O7526),0)</f>
        <v>24.711084719999999</v>
      </c>
    </row>
    <row r="7527" spans="2:16">
      <c r="B7527" s="113">
        <v>7523</v>
      </c>
      <c r="C7527" s="113">
        <v>3.2</v>
      </c>
      <c r="D7527" s="276">
        <f t="shared" si="234"/>
        <v>6.7887974958655795</v>
      </c>
      <c r="L7527" s="114">
        <f>IF(C7527&lt;$G$6,Lähteandmed!$E$45*1.2*1.005*($G$6-O7527),0)</f>
        <v>25.937876159999998</v>
      </c>
      <c r="M7527" s="276" t="str">
        <f>IF(($G$4-Lähteandmed!$H$45*(Kraadpäevad!$G$4-Kraadpäevad!C7527))&gt;Lähteandmed!$I$45,($G$4-Lähteandmed!$H$45*(Kraadpäevad!$G$4-Kraadpäevad!C7527)),Lähteandmed!$I$45)</f>
        <v/>
      </c>
      <c r="N7527" s="114">
        <f>IFERROR(($G$4-M7527)/($G$4-C7527),Lähteandmed!$H$45)</f>
        <v>0</v>
      </c>
      <c r="O7527" s="276">
        <f t="shared" si="235"/>
        <v>3.2</v>
      </c>
      <c r="P7527" s="276">
        <f>IF(O7527&lt;($G$6-1),Lähteandmed!$E$45*1.2*1.005*(($G$6-1)-O7527),0)</f>
        <v>24.185316959999998</v>
      </c>
    </row>
    <row r="7528" spans="2:16">
      <c r="B7528" s="113">
        <v>7524</v>
      </c>
      <c r="C7528" s="113">
        <v>3.4</v>
      </c>
      <c r="D7528" s="276">
        <f t="shared" si="234"/>
        <v>6.5887974958655793</v>
      </c>
      <c r="L7528" s="114">
        <f>IF(C7528&lt;$G$6,Lähteandmed!$E$45*1.2*1.005*($G$6-O7528),0)</f>
        <v>25.587364319999999</v>
      </c>
      <c r="M7528" s="276" t="str">
        <f>IF(($G$4-Lähteandmed!$H$45*(Kraadpäevad!$G$4-Kraadpäevad!C7528))&gt;Lähteandmed!$I$45,($G$4-Lähteandmed!$H$45*(Kraadpäevad!$G$4-Kraadpäevad!C7528)),Lähteandmed!$I$45)</f>
        <v/>
      </c>
      <c r="N7528" s="114">
        <f>IFERROR(($G$4-M7528)/($G$4-C7528),Lähteandmed!$H$45)</f>
        <v>0</v>
      </c>
      <c r="O7528" s="276">
        <f t="shared" si="235"/>
        <v>3.4</v>
      </c>
      <c r="P7528" s="276">
        <f>IF(O7528&lt;($G$6-1),Lähteandmed!$E$45*1.2*1.005*(($G$6-1)-O7528),0)</f>
        <v>23.834805119999999</v>
      </c>
    </row>
    <row r="7529" spans="2:16">
      <c r="B7529" s="113">
        <v>7525</v>
      </c>
      <c r="C7529" s="113">
        <v>3.6</v>
      </c>
      <c r="D7529" s="276">
        <f t="shared" si="234"/>
        <v>6.38879749586558</v>
      </c>
      <c r="L7529" s="114">
        <f>IF(C7529&lt;$G$6,Lähteandmed!$E$45*1.2*1.005*($G$6-O7529),0)</f>
        <v>25.23685248</v>
      </c>
      <c r="M7529" s="276" t="str">
        <f>IF(($G$4-Lähteandmed!$H$45*(Kraadpäevad!$G$4-Kraadpäevad!C7529))&gt;Lähteandmed!$I$45,($G$4-Lähteandmed!$H$45*(Kraadpäevad!$G$4-Kraadpäevad!C7529)),Lähteandmed!$I$45)</f>
        <v/>
      </c>
      <c r="N7529" s="114">
        <f>IFERROR(($G$4-M7529)/($G$4-C7529),Lähteandmed!$H$45)</f>
        <v>0</v>
      </c>
      <c r="O7529" s="276">
        <f t="shared" si="235"/>
        <v>3.6</v>
      </c>
      <c r="P7529" s="276">
        <f>IF(O7529&lt;($G$6-1),Lähteandmed!$E$45*1.2*1.005*(($G$6-1)-O7529),0)</f>
        <v>23.484293279999999</v>
      </c>
    </row>
    <row r="7530" spans="2:16">
      <c r="B7530" s="113">
        <v>7526</v>
      </c>
      <c r="C7530" s="113">
        <v>3.9</v>
      </c>
      <c r="D7530" s="276">
        <f t="shared" si="234"/>
        <v>6.0887974958655793</v>
      </c>
      <c r="L7530" s="114">
        <f>IF(C7530&lt;$G$6,Lähteandmed!$E$45*1.2*1.005*($G$6-O7530),0)</f>
        <v>24.711084719999999</v>
      </c>
      <c r="M7530" s="276" t="str">
        <f>IF(($G$4-Lähteandmed!$H$45*(Kraadpäevad!$G$4-Kraadpäevad!C7530))&gt;Lähteandmed!$I$45,($G$4-Lähteandmed!$H$45*(Kraadpäevad!$G$4-Kraadpäevad!C7530)),Lähteandmed!$I$45)</f>
        <v/>
      </c>
      <c r="N7530" s="114">
        <f>IFERROR(($G$4-M7530)/($G$4-C7530),Lähteandmed!$H$45)</f>
        <v>0</v>
      </c>
      <c r="O7530" s="276">
        <f t="shared" si="235"/>
        <v>3.9</v>
      </c>
      <c r="P7530" s="276">
        <f>IF(O7530&lt;($G$6-1),Lähteandmed!$E$45*1.2*1.005*(($G$6-1)-O7530),0)</f>
        <v>22.958525519999998</v>
      </c>
    </row>
    <row r="7531" spans="2:16">
      <c r="B7531" s="113">
        <v>7527</v>
      </c>
      <c r="C7531" s="113">
        <v>4.0999999999999996</v>
      </c>
      <c r="D7531" s="276">
        <f t="shared" si="234"/>
        <v>5.88879749586558</v>
      </c>
      <c r="L7531" s="114">
        <f>IF(C7531&lt;$G$6,Lähteandmed!$E$45*1.2*1.005*($G$6-O7531),0)</f>
        <v>24.360572879999999</v>
      </c>
      <c r="M7531" s="276" t="str">
        <f>IF(($G$4-Lähteandmed!$H$45*(Kraadpäevad!$G$4-Kraadpäevad!C7531))&gt;Lähteandmed!$I$45,($G$4-Lähteandmed!$H$45*(Kraadpäevad!$G$4-Kraadpäevad!C7531)),Lähteandmed!$I$45)</f>
        <v/>
      </c>
      <c r="N7531" s="114">
        <f>IFERROR(($G$4-M7531)/($G$4-C7531),Lähteandmed!$H$45)</f>
        <v>0</v>
      </c>
      <c r="O7531" s="276">
        <f t="shared" si="235"/>
        <v>4.0999999999999996</v>
      </c>
      <c r="P7531" s="276">
        <f>IF(O7531&lt;($G$6-1),Lähteandmed!$E$45*1.2*1.005*(($G$6-1)-O7531),0)</f>
        <v>22.608013679999999</v>
      </c>
    </row>
    <row r="7532" spans="2:16">
      <c r="B7532" s="113">
        <v>7528</v>
      </c>
      <c r="C7532" s="113">
        <v>4.2</v>
      </c>
      <c r="D7532" s="276">
        <f t="shared" si="234"/>
        <v>5.7887974958655795</v>
      </c>
      <c r="L7532" s="114">
        <f>IF(C7532&lt;$G$6,Lähteandmed!$E$45*1.2*1.005*($G$6-O7532),0)</f>
        <v>24.185316959999998</v>
      </c>
      <c r="M7532" s="276" t="str">
        <f>IF(($G$4-Lähteandmed!$H$45*(Kraadpäevad!$G$4-Kraadpäevad!C7532))&gt;Lähteandmed!$I$45,($G$4-Lähteandmed!$H$45*(Kraadpäevad!$G$4-Kraadpäevad!C7532)),Lähteandmed!$I$45)</f>
        <v/>
      </c>
      <c r="N7532" s="114">
        <f>IFERROR(($G$4-M7532)/($G$4-C7532),Lähteandmed!$H$45)</f>
        <v>0</v>
      </c>
      <c r="O7532" s="276">
        <f t="shared" si="235"/>
        <v>4.2</v>
      </c>
      <c r="P7532" s="276">
        <f>IF(O7532&lt;($G$6-1),Lähteandmed!$E$45*1.2*1.005*(($G$6-1)-O7532),0)</f>
        <v>22.432757760000001</v>
      </c>
    </row>
    <row r="7533" spans="2:16">
      <c r="B7533" s="113">
        <v>7529</v>
      </c>
      <c r="C7533" s="113">
        <v>4.2</v>
      </c>
      <c r="D7533" s="276">
        <f t="shared" si="234"/>
        <v>5.7887974958655795</v>
      </c>
      <c r="L7533" s="114">
        <f>IF(C7533&lt;$G$6,Lähteandmed!$E$45*1.2*1.005*($G$6-O7533),0)</f>
        <v>24.185316959999998</v>
      </c>
      <c r="M7533" s="276" t="str">
        <f>IF(($G$4-Lähteandmed!$H$45*(Kraadpäevad!$G$4-Kraadpäevad!C7533))&gt;Lähteandmed!$I$45,($G$4-Lähteandmed!$H$45*(Kraadpäevad!$G$4-Kraadpäevad!C7533)),Lähteandmed!$I$45)</f>
        <v/>
      </c>
      <c r="N7533" s="114">
        <f>IFERROR(($G$4-M7533)/($G$4-C7533),Lähteandmed!$H$45)</f>
        <v>0</v>
      </c>
      <c r="O7533" s="276">
        <f t="shared" si="235"/>
        <v>4.2</v>
      </c>
      <c r="P7533" s="276">
        <f>IF(O7533&lt;($G$6-1),Lähteandmed!$E$45*1.2*1.005*(($G$6-1)-O7533),0)</f>
        <v>22.432757760000001</v>
      </c>
    </row>
    <row r="7534" spans="2:16">
      <c r="B7534" s="113">
        <v>7530</v>
      </c>
      <c r="C7534" s="113">
        <v>4.3</v>
      </c>
      <c r="D7534" s="276">
        <f t="shared" si="234"/>
        <v>5.6887974958655798</v>
      </c>
      <c r="L7534" s="114">
        <f>IF(C7534&lt;$G$6,Lähteandmed!$E$45*1.2*1.005*($G$6-O7534),0)</f>
        <v>24.010061039999997</v>
      </c>
      <c r="M7534" s="276" t="str">
        <f>IF(($G$4-Lähteandmed!$H$45*(Kraadpäevad!$G$4-Kraadpäevad!C7534))&gt;Lähteandmed!$I$45,($G$4-Lähteandmed!$H$45*(Kraadpäevad!$G$4-Kraadpäevad!C7534)),Lähteandmed!$I$45)</f>
        <v/>
      </c>
      <c r="N7534" s="114">
        <f>IFERROR(($G$4-M7534)/($G$4-C7534),Lähteandmed!$H$45)</f>
        <v>0</v>
      </c>
      <c r="O7534" s="276">
        <f t="shared" si="235"/>
        <v>4.3</v>
      </c>
      <c r="P7534" s="276">
        <f>IF(O7534&lt;($G$6-1),Lähteandmed!$E$45*1.2*1.005*(($G$6-1)-O7534),0)</f>
        <v>22.257501839999996</v>
      </c>
    </row>
    <row r="7535" spans="2:16">
      <c r="B7535" s="113">
        <v>7531</v>
      </c>
      <c r="C7535" s="113">
        <v>4.4000000000000004</v>
      </c>
      <c r="D7535" s="276">
        <f t="shared" si="234"/>
        <v>5.5887974958655793</v>
      </c>
      <c r="L7535" s="114">
        <f>IF(C7535&lt;$G$6,Lähteandmed!$E$45*1.2*1.005*($G$6-O7535),0)</f>
        <v>23.834805119999999</v>
      </c>
      <c r="M7535" s="276" t="str">
        <f>IF(($G$4-Lähteandmed!$H$45*(Kraadpäevad!$G$4-Kraadpäevad!C7535))&gt;Lähteandmed!$I$45,($G$4-Lähteandmed!$H$45*(Kraadpäevad!$G$4-Kraadpäevad!C7535)),Lähteandmed!$I$45)</f>
        <v/>
      </c>
      <c r="N7535" s="114">
        <f>IFERROR(($G$4-M7535)/($G$4-C7535),Lähteandmed!$H$45)</f>
        <v>0</v>
      </c>
      <c r="O7535" s="276">
        <f t="shared" si="235"/>
        <v>4.4000000000000004</v>
      </c>
      <c r="P7535" s="276">
        <f>IF(O7535&lt;($G$6-1),Lähteandmed!$E$45*1.2*1.005*(($G$6-1)-O7535),0)</f>
        <v>22.082245919999998</v>
      </c>
    </row>
    <row r="7536" spans="2:16">
      <c r="B7536" s="113">
        <v>7532</v>
      </c>
      <c r="C7536" s="113">
        <v>4.5</v>
      </c>
      <c r="D7536" s="276">
        <f t="shared" si="234"/>
        <v>5.4887974958655796</v>
      </c>
      <c r="L7536" s="114">
        <f>IF(C7536&lt;$G$6,Lähteandmed!$E$45*1.2*1.005*($G$6-O7536),0)</f>
        <v>23.659549199999997</v>
      </c>
      <c r="M7536" s="276" t="str">
        <f>IF(($G$4-Lähteandmed!$H$45*(Kraadpäevad!$G$4-Kraadpäevad!C7536))&gt;Lähteandmed!$I$45,($G$4-Lähteandmed!$H$45*(Kraadpäevad!$G$4-Kraadpäevad!C7536)),Lähteandmed!$I$45)</f>
        <v/>
      </c>
      <c r="N7536" s="114">
        <f>IFERROR(($G$4-M7536)/($G$4-C7536),Lähteandmed!$H$45)</f>
        <v>0</v>
      </c>
      <c r="O7536" s="276">
        <f t="shared" si="235"/>
        <v>4.5</v>
      </c>
      <c r="P7536" s="276">
        <f>IF(O7536&lt;($G$6-1),Lähteandmed!$E$45*1.2*1.005*(($G$6-1)-O7536),0)</f>
        <v>21.906989999999997</v>
      </c>
    </row>
    <row r="7537" spans="2:16">
      <c r="B7537" s="113">
        <v>7533</v>
      </c>
      <c r="C7537" s="113">
        <v>4.5999999999999996</v>
      </c>
      <c r="D7537" s="276">
        <f t="shared" si="234"/>
        <v>5.38879749586558</v>
      </c>
      <c r="L7537" s="114">
        <f>IF(C7537&lt;$G$6,Lähteandmed!$E$45*1.2*1.005*($G$6-O7537),0)</f>
        <v>23.484293279999999</v>
      </c>
      <c r="M7537" s="276" t="str">
        <f>IF(($G$4-Lähteandmed!$H$45*(Kraadpäevad!$G$4-Kraadpäevad!C7537))&gt;Lähteandmed!$I$45,($G$4-Lähteandmed!$H$45*(Kraadpäevad!$G$4-Kraadpäevad!C7537)),Lähteandmed!$I$45)</f>
        <v/>
      </c>
      <c r="N7537" s="114">
        <f>IFERROR(($G$4-M7537)/($G$4-C7537),Lähteandmed!$H$45)</f>
        <v>0</v>
      </c>
      <c r="O7537" s="276">
        <f t="shared" si="235"/>
        <v>4.5999999999999996</v>
      </c>
      <c r="P7537" s="276">
        <f>IF(O7537&lt;($G$6-1),Lähteandmed!$E$45*1.2*1.005*(($G$6-1)-O7537),0)</f>
        <v>21.731734079999999</v>
      </c>
    </row>
    <row r="7538" spans="2:16">
      <c r="B7538" s="113">
        <v>7534</v>
      </c>
      <c r="C7538" s="113">
        <v>4.8</v>
      </c>
      <c r="D7538" s="276">
        <f t="shared" si="234"/>
        <v>5.1887974958655798</v>
      </c>
      <c r="L7538" s="114">
        <f>IF(C7538&lt;$G$6,Lähteandmed!$E$45*1.2*1.005*($G$6-O7538),0)</f>
        <v>23.133781439999996</v>
      </c>
      <c r="M7538" s="276" t="str">
        <f>IF(($G$4-Lähteandmed!$H$45*(Kraadpäevad!$G$4-Kraadpäevad!C7538))&gt;Lähteandmed!$I$45,($G$4-Lähteandmed!$H$45*(Kraadpäevad!$G$4-Kraadpäevad!C7538)),Lähteandmed!$I$45)</f>
        <v/>
      </c>
      <c r="N7538" s="114">
        <f>IFERROR(($G$4-M7538)/($G$4-C7538),Lähteandmed!$H$45)</f>
        <v>0</v>
      </c>
      <c r="O7538" s="276">
        <f t="shared" si="235"/>
        <v>4.8</v>
      </c>
      <c r="P7538" s="276">
        <f>IF(O7538&lt;($G$6-1),Lähteandmed!$E$45*1.2*1.005*(($G$6-1)-O7538),0)</f>
        <v>21.381222239999996</v>
      </c>
    </row>
    <row r="7539" spans="2:16">
      <c r="B7539" s="113">
        <v>7535</v>
      </c>
      <c r="C7539" s="113">
        <v>5.0999999999999996</v>
      </c>
      <c r="D7539" s="276">
        <f t="shared" si="234"/>
        <v>4.88879749586558</v>
      </c>
      <c r="L7539" s="114">
        <f>IF(C7539&lt;$G$6,Lähteandmed!$E$45*1.2*1.005*($G$6-O7539),0)</f>
        <v>22.608013679999999</v>
      </c>
      <c r="M7539" s="276" t="str">
        <f>IF(($G$4-Lähteandmed!$H$45*(Kraadpäevad!$G$4-Kraadpäevad!C7539))&gt;Lähteandmed!$I$45,($G$4-Lähteandmed!$H$45*(Kraadpäevad!$G$4-Kraadpäevad!C7539)),Lähteandmed!$I$45)</f>
        <v/>
      </c>
      <c r="N7539" s="114">
        <f>IFERROR(($G$4-M7539)/($G$4-C7539),Lähteandmed!$H$45)</f>
        <v>0</v>
      </c>
      <c r="O7539" s="276">
        <f t="shared" si="235"/>
        <v>5.0999999999999996</v>
      </c>
      <c r="P7539" s="276">
        <f>IF(O7539&lt;($G$6-1),Lähteandmed!$E$45*1.2*1.005*(($G$6-1)-O7539),0)</f>
        <v>20.855454479999999</v>
      </c>
    </row>
    <row r="7540" spans="2:16">
      <c r="B7540" s="113">
        <v>7536</v>
      </c>
      <c r="C7540" s="113">
        <v>5.3</v>
      </c>
      <c r="D7540" s="276">
        <f t="shared" si="234"/>
        <v>4.6887974958655798</v>
      </c>
      <c r="L7540" s="114">
        <f>IF(C7540&lt;$G$6,Lähteandmed!$E$45*1.2*1.005*($G$6-O7540),0)</f>
        <v>22.257501839999996</v>
      </c>
      <c r="M7540" s="276" t="str">
        <f>IF(($G$4-Lähteandmed!$H$45*(Kraadpäevad!$G$4-Kraadpäevad!C7540))&gt;Lähteandmed!$I$45,($G$4-Lähteandmed!$H$45*(Kraadpäevad!$G$4-Kraadpäevad!C7540)),Lähteandmed!$I$45)</f>
        <v/>
      </c>
      <c r="N7540" s="114">
        <f>IFERROR(($G$4-M7540)/($G$4-C7540),Lähteandmed!$H$45)</f>
        <v>0</v>
      </c>
      <c r="O7540" s="276">
        <f t="shared" si="235"/>
        <v>5.3</v>
      </c>
      <c r="P7540" s="276">
        <f>IF(O7540&lt;($G$6-1),Lähteandmed!$E$45*1.2*1.005*(($G$6-1)-O7540),0)</f>
        <v>20.504942639999996</v>
      </c>
    </row>
    <row r="7541" spans="2:16">
      <c r="B7541" s="113">
        <v>7537</v>
      </c>
      <c r="C7541" s="113">
        <v>5.0999999999999996</v>
      </c>
      <c r="D7541" s="276">
        <f t="shared" si="234"/>
        <v>4.88879749586558</v>
      </c>
      <c r="L7541" s="114">
        <f>IF(C7541&lt;$G$6,Lähteandmed!$E$45*1.2*1.005*($G$6-O7541),0)</f>
        <v>22.608013679999999</v>
      </c>
      <c r="M7541" s="276" t="str">
        <f>IF(($G$4-Lähteandmed!$H$45*(Kraadpäevad!$G$4-Kraadpäevad!C7541))&gt;Lähteandmed!$I$45,($G$4-Lähteandmed!$H$45*(Kraadpäevad!$G$4-Kraadpäevad!C7541)),Lähteandmed!$I$45)</f>
        <v/>
      </c>
      <c r="N7541" s="114">
        <f>IFERROR(($G$4-M7541)/($G$4-C7541),Lähteandmed!$H$45)</f>
        <v>0</v>
      </c>
      <c r="O7541" s="276">
        <f t="shared" si="235"/>
        <v>5.0999999999999996</v>
      </c>
      <c r="P7541" s="276">
        <f>IF(O7541&lt;($G$6-1),Lähteandmed!$E$45*1.2*1.005*(($G$6-1)-O7541),0)</f>
        <v>20.855454479999999</v>
      </c>
    </row>
    <row r="7542" spans="2:16">
      <c r="B7542" s="113">
        <v>7538</v>
      </c>
      <c r="C7542" s="113">
        <v>5</v>
      </c>
      <c r="D7542" s="276">
        <f t="shared" si="234"/>
        <v>4.9887974958655796</v>
      </c>
      <c r="L7542" s="114">
        <f>IF(C7542&lt;$G$6,Lähteandmed!$E$45*1.2*1.005*($G$6-O7542),0)</f>
        <v>22.783269599999997</v>
      </c>
      <c r="M7542" s="276" t="str">
        <f>IF(($G$4-Lähteandmed!$H$45*(Kraadpäevad!$G$4-Kraadpäevad!C7542))&gt;Lähteandmed!$I$45,($G$4-Lähteandmed!$H$45*(Kraadpäevad!$G$4-Kraadpäevad!C7542)),Lähteandmed!$I$45)</f>
        <v/>
      </c>
      <c r="N7542" s="114">
        <f>IFERROR(($G$4-M7542)/($G$4-C7542),Lähteandmed!$H$45)</f>
        <v>0</v>
      </c>
      <c r="O7542" s="276">
        <f t="shared" si="235"/>
        <v>5</v>
      </c>
      <c r="P7542" s="276">
        <f>IF(O7542&lt;($G$6-1),Lähteandmed!$E$45*1.2*1.005*(($G$6-1)-O7542),0)</f>
        <v>21.030710399999997</v>
      </c>
    </row>
    <row r="7543" spans="2:16">
      <c r="B7543" s="113">
        <v>7539</v>
      </c>
      <c r="C7543" s="113">
        <v>4.8</v>
      </c>
      <c r="D7543" s="276">
        <f t="shared" si="234"/>
        <v>5.1887974958655798</v>
      </c>
      <c r="L7543" s="114">
        <f>IF(C7543&lt;$G$6,Lähteandmed!$E$45*1.2*1.005*($G$6-O7543),0)</f>
        <v>23.133781439999996</v>
      </c>
      <c r="M7543" s="276" t="str">
        <f>IF(($G$4-Lähteandmed!$H$45*(Kraadpäevad!$G$4-Kraadpäevad!C7543))&gt;Lähteandmed!$I$45,($G$4-Lähteandmed!$H$45*(Kraadpäevad!$G$4-Kraadpäevad!C7543)),Lähteandmed!$I$45)</f>
        <v/>
      </c>
      <c r="N7543" s="114">
        <f>IFERROR(($G$4-M7543)/($G$4-C7543),Lähteandmed!$H$45)</f>
        <v>0</v>
      </c>
      <c r="O7543" s="276">
        <f t="shared" si="235"/>
        <v>4.8</v>
      </c>
      <c r="P7543" s="276">
        <f>IF(O7543&lt;($G$6-1),Lähteandmed!$E$45*1.2*1.005*(($G$6-1)-O7543),0)</f>
        <v>21.381222239999996</v>
      </c>
    </row>
    <row r="7544" spans="2:16">
      <c r="B7544" s="113">
        <v>7540</v>
      </c>
      <c r="C7544" s="113">
        <v>4.7</v>
      </c>
      <c r="D7544" s="276">
        <f t="shared" si="234"/>
        <v>5.2887974958655795</v>
      </c>
      <c r="L7544" s="114">
        <f>IF(C7544&lt;$G$6,Lähteandmed!$E$45*1.2*1.005*($G$6-O7544),0)</f>
        <v>23.309037359999998</v>
      </c>
      <c r="M7544" s="276" t="str">
        <f>IF(($G$4-Lähteandmed!$H$45*(Kraadpäevad!$G$4-Kraadpäevad!C7544))&gt;Lähteandmed!$I$45,($G$4-Lähteandmed!$H$45*(Kraadpäevad!$G$4-Kraadpäevad!C7544)),Lähteandmed!$I$45)</f>
        <v/>
      </c>
      <c r="N7544" s="114">
        <f>IFERROR(($G$4-M7544)/($G$4-C7544),Lähteandmed!$H$45)</f>
        <v>0</v>
      </c>
      <c r="O7544" s="276">
        <f t="shared" si="235"/>
        <v>4.7</v>
      </c>
      <c r="P7544" s="276">
        <f>IF(O7544&lt;($G$6-1),Lähteandmed!$E$45*1.2*1.005*(($G$6-1)-O7544),0)</f>
        <v>21.556478160000001</v>
      </c>
    </row>
    <row r="7545" spans="2:16">
      <c r="B7545" s="113">
        <v>7541</v>
      </c>
      <c r="C7545" s="113">
        <v>4.7</v>
      </c>
      <c r="D7545" s="276">
        <f t="shared" si="234"/>
        <v>5.2887974958655795</v>
      </c>
      <c r="L7545" s="114">
        <f>IF(C7545&lt;$G$6,Lähteandmed!$E$45*1.2*1.005*($G$6-O7545),0)</f>
        <v>23.309037359999998</v>
      </c>
      <c r="M7545" s="276" t="str">
        <f>IF(($G$4-Lähteandmed!$H$45*(Kraadpäevad!$G$4-Kraadpäevad!C7545))&gt;Lähteandmed!$I$45,($G$4-Lähteandmed!$H$45*(Kraadpäevad!$G$4-Kraadpäevad!C7545)),Lähteandmed!$I$45)</f>
        <v/>
      </c>
      <c r="N7545" s="114">
        <f>IFERROR(($G$4-M7545)/($G$4-C7545),Lähteandmed!$H$45)</f>
        <v>0</v>
      </c>
      <c r="O7545" s="276">
        <f t="shared" si="235"/>
        <v>4.7</v>
      </c>
      <c r="P7545" s="276">
        <f>IF(O7545&lt;($G$6-1),Lähteandmed!$E$45*1.2*1.005*(($G$6-1)-O7545),0)</f>
        <v>21.556478160000001</v>
      </c>
    </row>
    <row r="7546" spans="2:16">
      <c r="B7546" s="113">
        <v>7542</v>
      </c>
      <c r="C7546" s="113">
        <v>4.5999999999999996</v>
      </c>
      <c r="D7546" s="276">
        <f t="shared" si="234"/>
        <v>5.38879749586558</v>
      </c>
      <c r="L7546" s="114">
        <f>IF(C7546&lt;$G$6,Lähteandmed!$E$45*1.2*1.005*($G$6-O7546),0)</f>
        <v>23.484293279999999</v>
      </c>
      <c r="M7546" s="276" t="str">
        <f>IF(($G$4-Lähteandmed!$H$45*(Kraadpäevad!$G$4-Kraadpäevad!C7546))&gt;Lähteandmed!$I$45,($G$4-Lähteandmed!$H$45*(Kraadpäevad!$G$4-Kraadpäevad!C7546)),Lähteandmed!$I$45)</f>
        <v/>
      </c>
      <c r="N7546" s="114">
        <f>IFERROR(($G$4-M7546)/($G$4-C7546),Lähteandmed!$H$45)</f>
        <v>0</v>
      </c>
      <c r="O7546" s="276">
        <f t="shared" si="235"/>
        <v>4.5999999999999996</v>
      </c>
      <c r="P7546" s="276">
        <f>IF(O7546&lt;($G$6-1),Lähteandmed!$E$45*1.2*1.005*(($G$6-1)-O7546),0)</f>
        <v>21.731734079999999</v>
      </c>
    </row>
    <row r="7547" spans="2:16">
      <c r="B7547" s="113">
        <v>7543</v>
      </c>
      <c r="C7547" s="113">
        <v>4.5999999999999996</v>
      </c>
      <c r="D7547" s="276">
        <f t="shared" si="234"/>
        <v>5.38879749586558</v>
      </c>
      <c r="L7547" s="114">
        <f>IF(C7547&lt;$G$6,Lähteandmed!$E$45*1.2*1.005*($G$6-O7547),0)</f>
        <v>23.484293279999999</v>
      </c>
      <c r="M7547" s="276" t="str">
        <f>IF(($G$4-Lähteandmed!$H$45*(Kraadpäevad!$G$4-Kraadpäevad!C7547))&gt;Lähteandmed!$I$45,($G$4-Lähteandmed!$H$45*(Kraadpäevad!$G$4-Kraadpäevad!C7547)),Lähteandmed!$I$45)</f>
        <v/>
      </c>
      <c r="N7547" s="114">
        <f>IFERROR(($G$4-M7547)/($G$4-C7547),Lähteandmed!$H$45)</f>
        <v>0</v>
      </c>
      <c r="O7547" s="276">
        <f t="shared" si="235"/>
        <v>4.5999999999999996</v>
      </c>
      <c r="P7547" s="276">
        <f>IF(O7547&lt;($G$6-1),Lähteandmed!$E$45*1.2*1.005*(($G$6-1)-O7547),0)</f>
        <v>21.731734079999999</v>
      </c>
    </row>
    <row r="7548" spans="2:16">
      <c r="B7548" s="113">
        <v>7544</v>
      </c>
      <c r="C7548" s="113">
        <v>4.7</v>
      </c>
      <c r="D7548" s="276">
        <f t="shared" si="234"/>
        <v>5.2887974958655795</v>
      </c>
      <c r="L7548" s="114">
        <f>IF(C7548&lt;$G$6,Lähteandmed!$E$45*1.2*1.005*($G$6-O7548),0)</f>
        <v>23.309037359999998</v>
      </c>
      <c r="M7548" s="276" t="str">
        <f>IF(($G$4-Lähteandmed!$H$45*(Kraadpäevad!$G$4-Kraadpäevad!C7548))&gt;Lähteandmed!$I$45,($G$4-Lähteandmed!$H$45*(Kraadpäevad!$G$4-Kraadpäevad!C7548)),Lähteandmed!$I$45)</f>
        <v/>
      </c>
      <c r="N7548" s="114">
        <f>IFERROR(($G$4-M7548)/($G$4-C7548),Lähteandmed!$H$45)</f>
        <v>0</v>
      </c>
      <c r="O7548" s="276">
        <f t="shared" si="235"/>
        <v>4.7</v>
      </c>
      <c r="P7548" s="276">
        <f>IF(O7548&lt;($G$6-1),Lähteandmed!$E$45*1.2*1.005*(($G$6-1)-O7548),0)</f>
        <v>21.556478160000001</v>
      </c>
    </row>
    <row r="7549" spans="2:16">
      <c r="B7549" s="113">
        <v>7545</v>
      </c>
      <c r="C7549" s="113">
        <v>4.7</v>
      </c>
      <c r="D7549" s="276">
        <f t="shared" si="234"/>
        <v>5.2887974958655795</v>
      </c>
      <c r="L7549" s="114">
        <f>IF(C7549&lt;$G$6,Lähteandmed!$E$45*1.2*1.005*($G$6-O7549),0)</f>
        <v>23.309037359999998</v>
      </c>
      <c r="M7549" s="276" t="str">
        <f>IF(($G$4-Lähteandmed!$H$45*(Kraadpäevad!$G$4-Kraadpäevad!C7549))&gt;Lähteandmed!$I$45,($G$4-Lähteandmed!$H$45*(Kraadpäevad!$G$4-Kraadpäevad!C7549)),Lähteandmed!$I$45)</f>
        <v/>
      </c>
      <c r="N7549" s="114">
        <f>IFERROR(($G$4-M7549)/($G$4-C7549),Lähteandmed!$H$45)</f>
        <v>0</v>
      </c>
      <c r="O7549" s="276">
        <f t="shared" si="235"/>
        <v>4.7</v>
      </c>
      <c r="P7549" s="276">
        <f>IF(O7549&lt;($G$6-1),Lähteandmed!$E$45*1.2*1.005*(($G$6-1)-O7549),0)</f>
        <v>21.556478160000001</v>
      </c>
    </row>
    <row r="7550" spans="2:16">
      <c r="B7550" s="113">
        <v>7546</v>
      </c>
      <c r="C7550" s="113">
        <v>4.7</v>
      </c>
      <c r="D7550" s="276">
        <f t="shared" si="234"/>
        <v>5.2887974958655795</v>
      </c>
      <c r="L7550" s="114">
        <f>IF(C7550&lt;$G$6,Lähteandmed!$E$45*1.2*1.005*($G$6-O7550),0)</f>
        <v>23.309037359999998</v>
      </c>
      <c r="M7550" s="276" t="str">
        <f>IF(($G$4-Lähteandmed!$H$45*(Kraadpäevad!$G$4-Kraadpäevad!C7550))&gt;Lähteandmed!$I$45,($G$4-Lähteandmed!$H$45*(Kraadpäevad!$G$4-Kraadpäevad!C7550)),Lähteandmed!$I$45)</f>
        <v/>
      </c>
      <c r="N7550" s="114">
        <f>IFERROR(($G$4-M7550)/($G$4-C7550),Lähteandmed!$H$45)</f>
        <v>0</v>
      </c>
      <c r="O7550" s="276">
        <f t="shared" si="235"/>
        <v>4.7</v>
      </c>
      <c r="P7550" s="276">
        <f>IF(O7550&lt;($G$6-1),Lähteandmed!$E$45*1.2*1.005*(($G$6-1)-O7550),0)</f>
        <v>21.556478160000001</v>
      </c>
    </row>
    <row r="7551" spans="2:16">
      <c r="B7551" s="113">
        <v>7547</v>
      </c>
      <c r="C7551" s="113">
        <v>4.7</v>
      </c>
      <c r="D7551" s="276">
        <f t="shared" si="234"/>
        <v>5.2887974958655795</v>
      </c>
      <c r="L7551" s="114">
        <f>IF(C7551&lt;$G$6,Lähteandmed!$E$45*1.2*1.005*($G$6-O7551),0)</f>
        <v>23.309037359999998</v>
      </c>
      <c r="M7551" s="276" t="str">
        <f>IF(($G$4-Lähteandmed!$H$45*(Kraadpäevad!$G$4-Kraadpäevad!C7551))&gt;Lähteandmed!$I$45,($G$4-Lähteandmed!$H$45*(Kraadpäevad!$G$4-Kraadpäevad!C7551)),Lähteandmed!$I$45)</f>
        <v/>
      </c>
      <c r="N7551" s="114">
        <f>IFERROR(($G$4-M7551)/($G$4-C7551),Lähteandmed!$H$45)</f>
        <v>0</v>
      </c>
      <c r="O7551" s="276">
        <f t="shared" si="235"/>
        <v>4.7</v>
      </c>
      <c r="P7551" s="276">
        <f>IF(O7551&lt;($G$6-1),Lähteandmed!$E$45*1.2*1.005*(($G$6-1)-O7551),0)</f>
        <v>21.556478160000001</v>
      </c>
    </row>
    <row r="7552" spans="2:16">
      <c r="B7552" s="113">
        <v>7548</v>
      </c>
      <c r="C7552" s="113">
        <v>4.7</v>
      </c>
      <c r="D7552" s="276">
        <f t="shared" si="234"/>
        <v>5.2887974958655795</v>
      </c>
      <c r="L7552" s="114">
        <f>IF(C7552&lt;$G$6,Lähteandmed!$E$45*1.2*1.005*($G$6-O7552),0)</f>
        <v>23.309037359999998</v>
      </c>
      <c r="M7552" s="276" t="str">
        <f>IF(($G$4-Lähteandmed!$H$45*(Kraadpäevad!$G$4-Kraadpäevad!C7552))&gt;Lähteandmed!$I$45,($G$4-Lähteandmed!$H$45*(Kraadpäevad!$G$4-Kraadpäevad!C7552)),Lähteandmed!$I$45)</f>
        <v/>
      </c>
      <c r="N7552" s="114">
        <f>IFERROR(($G$4-M7552)/($G$4-C7552),Lähteandmed!$H$45)</f>
        <v>0</v>
      </c>
      <c r="O7552" s="276">
        <f t="shared" si="235"/>
        <v>4.7</v>
      </c>
      <c r="P7552" s="276">
        <f>IF(O7552&lt;($G$6-1),Lähteandmed!$E$45*1.2*1.005*(($G$6-1)-O7552),0)</f>
        <v>21.556478160000001</v>
      </c>
    </row>
    <row r="7553" spans="2:16">
      <c r="B7553" s="113">
        <v>7549</v>
      </c>
      <c r="C7553" s="113">
        <v>5</v>
      </c>
      <c r="D7553" s="276">
        <f t="shared" si="234"/>
        <v>4.9887974958655796</v>
      </c>
      <c r="L7553" s="114">
        <f>IF(C7553&lt;$G$6,Lähteandmed!$E$45*1.2*1.005*($G$6-O7553),0)</f>
        <v>22.783269599999997</v>
      </c>
      <c r="M7553" s="276" t="str">
        <f>IF(($G$4-Lähteandmed!$H$45*(Kraadpäevad!$G$4-Kraadpäevad!C7553))&gt;Lähteandmed!$I$45,($G$4-Lähteandmed!$H$45*(Kraadpäevad!$G$4-Kraadpäevad!C7553)),Lähteandmed!$I$45)</f>
        <v/>
      </c>
      <c r="N7553" s="114">
        <f>IFERROR(($G$4-M7553)/($G$4-C7553),Lähteandmed!$H$45)</f>
        <v>0</v>
      </c>
      <c r="O7553" s="276">
        <f t="shared" si="235"/>
        <v>5</v>
      </c>
      <c r="P7553" s="276">
        <f>IF(O7553&lt;($G$6-1),Lähteandmed!$E$45*1.2*1.005*(($G$6-1)-O7553),0)</f>
        <v>21.030710399999997</v>
      </c>
    </row>
    <row r="7554" spans="2:16">
      <c r="B7554" s="113">
        <v>7550</v>
      </c>
      <c r="C7554" s="113">
        <v>5.3</v>
      </c>
      <c r="D7554" s="276">
        <f t="shared" si="234"/>
        <v>4.6887974958655798</v>
      </c>
      <c r="L7554" s="114">
        <f>IF(C7554&lt;$G$6,Lähteandmed!$E$45*1.2*1.005*($G$6-O7554),0)</f>
        <v>22.257501839999996</v>
      </c>
      <c r="M7554" s="276" t="str">
        <f>IF(($G$4-Lähteandmed!$H$45*(Kraadpäevad!$G$4-Kraadpäevad!C7554))&gt;Lähteandmed!$I$45,($G$4-Lähteandmed!$H$45*(Kraadpäevad!$G$4-Kraadpäevad!C7554)),Lähteandmed!$I$45)</f>
        <v/>
      </c>
      <c r="N7554" s="114">
        <f>IFERROR(($G$4-M7554)/($G$4-C7554),Lähteandmed!$H$45)</f>
        <v>0</v>
      </c>
      <c r="O7554" s="276">
        <f t="shared" si="235"/>
        <v>5.3</v>
      </c>
      <c r="P7554" s="276">
        <f>IF(O7554&lt;($G$6-1),Lähteandmed!$E$45*1.2*1.005*(($G$6-1)-O7554),0)</f>
        <v>20.504942639999996</v>
      </c>
    </row>
    <row r="7555" spans="2:16">
      <c r="B7555" s="113">
        <v>7551</v>
      </c>
      <c r="C7555" s="113">
        <v>5.6</v>
      </c>
      <c r="D7555" s="276">
        <f t="shared" si="234"/>
        <v>4.38879749586558</v>
      </c>
      <c r="L7555" s="114">
        <f>IF(C7555&lt;$G$6,Lähteandmed!$E$45*1.2*1.005*($G$6-O7555),0)</f>
        <v>21.731734079999999</v>
      </c>
      <c r="M7555" s="276" t="str">
        <f>IF(($G$4-Lähteandmed!$H$45*(Kraadpäevad!$G$4-Kraadpäevad!C7555))&gt;Lähteandmed!$I$45,($G$4-Lähteandmed!$H$45*(Kraadpäevad!$G$4-Kraadpäevad!C7555)),Lähteandmed!$I$45)</f>
        <v/>
      </c>
      <c r="N7555" s="114">
        <f>IFERROR(($G$4-M7555)/($G$4-C7555),Lähteandmed!$H$45)</f>
        <v>0</v>
      </c>
      <c r="O7555" s="276">
        <f t="shared" si="235"/>
        <v>5.6</v>
      </c>
      <c r="P7555" s="276">
        <f>IF(O7555&lt;($G$6-1),Lähteandmed!$E$45*1.2*1.005*(($G$6-1)-O7555),0)</f>
        <v>19.979174879999999</v>
      </c>
    </row>
    <row r="7556" spans="2:16">
      <c r="B7556" s="113">
        <v>7552</v>
      </c>
      <c r="C7556" s="113">
        <v>5.5</v>
      </c>
      <c r="D7556" s="276">
        <f t="shared" ref="D7556:D7619" si="236">IFERROR(IF($G$5-C7556&gt;0,$G$5-C7556,"0"),0)</f>
        <v>4.4887974958655796</v>
      </c>
      <c r="L7556" s="114">
        <f>IF(C7556&lt;$G$6,Lähteandmed!$E$45*1.2*1.005*($G$6-O7556),0)</f>
        <v>21.906989999999997</v>
      </c>
      <c r="M7556" s="276" t="str">
        <f>IF(($G$4-Lähteandmed!$H$45*(Kraadpäevad!$G$4-Kraadpäevad!C7556))&gt;Lähteandmed!$I$45,($G$4-Lähteandmed!$H$45*(Kraadpäevad!$G$4-Kraadpäevad!C7556)),Lähteandmed!$I$45)</f>
        <v/>
      </c>
      <c r="N7556" s="114">
        <f>IFERROR(($G$4-M7556)/($G$4-C7556),Lähteandmed!$H$45)</f>
        <v>0</v>
      </c>
      <c r="O7556" s="276">
        <f t="shared" ref="O7556:O7619" si="237">N7556*($G$4-C7556)+C7556</f>
        <v>5.5</v>
      </c>
      <c r="P7556" s="276">
        <f>IF(O7556&lt;($G$6-1),Lähteandmed!$E$45*1.2*1.005*(($G$6-1)-O7556),0)</f>
        <v>20.1544308</v>
      </c>
    </row>
    <row r="7557" spans="2:16">
      <c r="B7557" s="113">
        <v>7553</v>
      </c>
      <c r="C7557" s="113">
        <v>5.4</v>
      </c>
      <c r="D7557" s="276">
        <f t="shared" si="236"/>
        <v>4.5887974958655793</v>
      </c>
      <c r="L7557" s="114">
        <f>IF(C7557&lt;$G$6,Lähteandmed!$E$45*1.2*1.005*($G$6-O7557),0)</f>
        <v>22.082245919999998</v>
      </c>
      <c r="M7557" s="276" t="str">
        <f>IF(($G$4-Lähteandmed!$H$45*(Kraadpäevad!$G$4-Kraadpäevad!C7557))&gt;Lähteandmed!$I$45,($G$4-Lähteandmed!$H$45*(Kraadpäevad!$G$4-Kraadpäevad!C7557)),Lähteandmed!$I$45)</f>
        <v/>
      </c>
      <c r="N7557" s="114">
        <f>IFERROR(($G$4-M7557)/($G$4-C7557),Lähteandmed!$H$45)</f>
        <v>0</v>
      </c>
      <c r="O7557" s="276">
        <f t="shared" si="237"/>
        <v>5.4</v>
      </c>
      <c r="P7557" s="276">
        <f>IF(O7557&lt;($G$6-1),Lähteandmed!$E$45*1.2*1.005*(($G$6-1)-O7557),0)</f>
        <v>20.329686719999998</v>
      </c>
    </row>
    <row r="7558" spans="2:16">
      <c r="B7558" s="113">
        <v>7554</v>
      </c>
      <c r="C7558" s="113">
        <v>5.3</v>
      </c>
      <c r="D7558" s="276">
        <f t="shared" si="236"/>
        <v>4.6887974958655798</v>
      </c>
      <c r="L7558" s="114">
        <f>IF(C7558&lt;$G$6,Lähteandmed!$E$45*1.2*1.005*($G$6-O7558),0)</f>
        <v>22.257501839999996</v>
      </c>
      <c r="M7558" s="276" t="str">
        <f>IF(($G$4-Lähteandmed!$H$45*(Kraadpäevad!$G$4-Kraadpäevad!C7558))&gt;Lähteandmed!$I$45,($G$4-Lähteandmed!$H$45*(Kraadpäevad!$G$4-Kraadpäevad!C7558)),Lähteandmed!$I$45)</f>
        <v/>
      </c>
      <c r="N7558" s="114">
        <f>IFERROR(($G$4-M7558)/($G$4-C7558),Lähteandmed!$H$45)</f>
        <v>0</v>
      </c>
      <c r="O7558" s="276">
        <f t="shared" si="237"/>
        <v>5.3</v>
      </c>
      <c r="P7558" s="276">
        <f>IF(O7558&lt;($G$6-1),Lähteandmed!$E$45*1.2*1.005*(($G$6-1)-O7558),0)</f>
        <v>20.504942639999996</v>
      </c>
    </row>
    <row r="7559" spans="2:16">
      <c r="B7559" s="113">
        <v>7555</v>
      </c>
      <c r="C7559" s="113">
        <v>4.4000000000000004</v>
      </c>
      <c r="D7559" s="276">
        <f t="shared" si="236"/>
        <v>5.5887974958655793</v>
      </c>
      <c r="L7559" s="114">
        <f>IF(C7559&lt;$G$6,Lähteandmed!$E$45*1.2*1.005*($G$6-O7559),0)</f>
        <v>23.834805119999999</v>
      </c>
      <c r="M7559" s="276" t="str">
        <f>IF(($G$4-Lähteandmed!$H$45*(Kraadpäevad!$G$4-Kraadpäevad!C7559))&gt;Lähteandmed!$I$45,($G$4-Lähteandmed!$H$45*(Kraadpäevad!$G$4-Kraadpäevad!C7559)),Lähteandmed!$I$45)</f>
        <v/>
      </c>
      <c r="N7559" s="114">
        <f>IFERROR(($G$4-M7559)/($G$4-C7559),Lähteandmed!$H$45)</f>
        <v>0</v>
      </c>
      <c r="O7559" s="276">
        <f t="shared" si="237"/>
        <v>4.4000000000000004</v>
      </c>
      <c r="P7559" s="276">
        <f>IF(O7559&lt;($G$6-1),Lähteandmed!$E$45*1.2*1.005*(($G$6-1)-O7559),0)</f>
        <v>22.082245919999998</v>
      </c>
    </row>
    <row r="7560" spans="2:16">
      <c r="B7560" s="113">
        <v>7556</v>
      </c>
      <c r="C7560" s="113">
        <v>3.4</v>
      </c>
      <c r="D7560" s="276">
        <f t="shared" si="236"/>
        <v>6.5887974958655793</v>
      </c>
      <c r="L7560" s="114">
        <f>IF(C7560&lt;$G$6,Lähteandmed!$E$45*1.2*1.005*($G$6-O7560),0)</f>
        <v>25.587364319999999</v>
      </c>
      <c r="M7560" s="276" t="str">
        <f>IF(($G$4-Lähteandmed!$H$45*(Kraadpäevad!$G$4-Kraadpäevad!C7560))&gt;Lähteandmed!$I$45,($G$4-Lähteandmed!$H$45*(Kraadpäevad!$G$4-Kraadpäevad!C7560)),Lähteandmed!$I$45)</f>
        <v/>
      </c>
      <c r="N7560" s="114">
        <f>IFERROR(($G$4-M7560)/($G$4-C7560),Lähteandmed!$H$45)</f>
        <v>0</v>
      </c>
      <c r="O7560" s="276">
        <f t="shared" si="237"/>
        <v>3.4</v>
      </c>
      <c r="P7560" s="276">
        <f>IF(O7560&lt;($G$6-1),Lähteandmed!$E$45*1.2*1.005*(($G$6-1)-O7560),0)</f>
        <v>23.834805119999999</v>
      </c>
    </row>
    <row r="7561" spans="2:16">
      <c r="B7561" s="113">
        <v>7557</v>
      </c>
      <c r="C7561" s="113">
        <v>2.5</v>
      </c>
      <c r="D7561" s="276">
        <f t="shared" si="236"/>
        <v>7.4887974958655796</v>
      </c>
      <c r="L7561" s="114">
        <f>IF(C7561&lt;$G$6,Lähteandmed!$E$45*1.2*1.005*($G$6-O7561),0)</f>
        <v>27.164667599999998</v>
      </c>
      <c r="M7561" s="276" t="str">
        <f>IF(($G$4-Lähteandmed!$H$45*(Kraadpäevad!$G$4-Kraadpäevad!C7561))&gt;Lähteandmed!$I$45,($G$4-Lähteandmed!$H$45*(Kraadpäevad!$G$4-Kraadpäevad!C7561)),Lähteandmed!$I$45)</f>
        <v/>
      </c>
      <c r="N7561" s="114">
        <f>IFERROR(($G$4-M7561)/($G$4-C7561),Lähteandmed!$H$45)</f>
        <v>0</v>
      </c>
      <c r="O7561" s="276">
        <f t="shared" si="237"/>
        <v>2.5</v>
      </c>
      <c r="P7561" s="276">
        <f>IF(O7561&lt;($G$6-1),Lähteandmed!$E$45*1.2*1.005*(($G$6-1)-O7561),0)</f>
        <v>25.412108399999997</v>
      </c>
    </row>
    <row r="7562" spans="2:16">
      <c r="B7562" s="113">
        <v>7558</v>
      </c>
      <c r="C7562" s="113">
        <v>3.1</v>
      </c>
      <c r="D7562" s="276">
        <f t="shared" si="236"/>
        <v>6.88879749586558</v>
      </c>
      <c r="L7562" s="114">
        <f>IF(C7562&lt;$G$6,Lähteandmed!$E$45*1.2*1.005*($G$6-O7562),0)</f>
        <v>26.11313208</v>
      </c>
      <c r="M7562" s="276" t="str">
        <f>IF(($G$4-Lähteandmed!$H$45*(Kraadpäevad!$G$4-Kraadpäevad!C7562))&gt;Lähteandmed!$I$45,($G$4-Lähteandmed!$H$45*(Kraadpäevad!$G$4-Kraadpäevad!C7562)),Lähteandmed!$I$45)</f>
        <v/>
      </c>
      <c r="N7562" s="114">
        <f>IFERROR(($G$4-M7562)/($G$4-C7562),Lähteandmed!$H$45)</f>
        <v>0</v>
      </c>
      <c r="O7562" s="276">
        <f t="shared" si="237"/>
        <v>3.1</v>
      </c>
      <c r="P7562" s="276">
        <f>IF(O7562&lt;($G$6-1),Lähteandmed!$E$45*1.2*1.005*(($G$6-1)-O7562),0)</f>
        <v>24.360572879999999</v>
      </c>
    </row>
    <row r="7563" spans="2:16">
      <c r="B7563" s="113">
        <v>7559</v>
      </c>
      <c r="C7563" s="113">
        <v>3.6</v>
      </c>
      <c r="D7563" s="276">
        <f t="shared" si="236"/>
        <v>6.38879749586558</v>
      </c>
      <c r="L7563" s="114">
        <f>IF(C7563&lt;$G$6,Lähteandmed!$E$45*1.2*1.005*($G$6-O7563),0)</f>
        <v>25.23685248</v>
      </c>
      <c r="M7563" s="276" t="str">
        <f>IF(($G$4-Lähteandmed!$H$45*(Kraadpäevad!$G$4-Kraadpäevad!C7563))&gt;Lähteandmed!$I$45,($G$4-Lähteandmed!$H$45*(Kraadpäevad!$G$4-Kraadpäevad!C7563)),Lähteandmed!$I$45)</f>
        <v/>
      </c>
      <c r="N7563" s="114">
        <f>IFERROR(($G$4-M7563)/($G$4-C7563),Lähteandmed!$H$45)</f>
        <v>0</v>
      </c>
      <c r="O7563" s="276">
        <f t="shared" si="237"/>
        <v>3.6</v>
      </c>
      <c r="P7563" s="276">
        <f>IF(O7563&lt;($G$6-1),Lähteandmed!$E$45*1.2*1.005*(($G$6-1)-O7563),0)</f>
        <v>23.484293279999999</v>
      </c>
    </row>
    <row r="7564" spans="2:16">
      <c r="B7564" s="113">
        <v>7560</v>
      </c>
      <c r="C7564" s="113">
        <v>4.2</v>
      </c>
      <c r="D7564" s="276">
        <f t="shared" si="236"/>
        <v>5.7887974958655795</v>
      </c>
      <c r="L7564" s="114">
        <f>IF(C7564&lt;$G$6,Lähteandmed!$E$45*1.2*1.005*($G$6-O7564),0)</f>
        <v>24.185316959999998</v>
      </c>
      <c r="M7564" s="276" t="str">
        <f>IF(($G$4-Lähteandmed!$H$45*(Kraadpäevad!$G$4-Kraadpäevad!C7564))&gt;Lähteandmed!$I$45,($G$4-Lähteandmed!$H$45*(Kraadpäevad!$G$4-Kraadpäevad!C7564)),Lähteandmed!$I$45)</f>
        <v/>
      </c>
      <c r="N7564" s="114">
        <f>IFERROR(($G$4-M7564)/($G$4-C7564),Lähteandmed!$H$45)</f>
        <v>0</v>
      </c>
      <c r="O7564" s="276">
        <f t="shared" si="237"/>
        <v>4.2</v>
      </c>
      <c r="P7564" s="276">
        <f>IF(O7564&lt;($G$6-1),Lähteandmed!$E$45*1.2*1.005*(($G$6-1)-O7564),0)</f>
        <v>22.432757760000001</v>
      </c>
    </row>
    <row r="7565" spans="2:16">
      <c r="B7565" s="113">
        <v>7561</v>
      </c>
      <c r="C7565" s="113">
        <v>3.9</v>
      </c>
      <c r="D7565" s="276">
        <f t="shared" si="236"/>
        <v>6.0887974958655793</v>
      </c>
      <c r="L7565" s="114">
        <f>IF(C7565&lt;$G$6,Lähteandmed!$E$45*1.2*1.005*($G$6-O7565),0)</f>
        <v>24.711084719999999</v>
      </c>
      <c r="M7565" s="276" t="str">
        <f>IF(($G$4-Lähteandmed!$H$45*(Kraadpäevad!$G$4-Kraadpäevad!C7565))&gt;Lähteandmed!$I$45,($G$4-Lähteandmed!$H$45*(Kraadpäevad!$G$4-Kraadpäevad!C7565)),Lähteandmed!$I$45)</f>
        <v/>
      </c>
      <c r="N7565" s="114">
        <f>IFERROR(($G$4-M7565)/($G$4-C7565),Lähteandmed!$H$45)</f>
        <v>0</v>
      </c>
      <c r="O7565" s="276">
        <f t="shared" si="237"/>
        <v>3.9</v>
      </c>
      <c r="P7565" s="276">
        <f>IF(O7565&lt;($G$6-1),Lähteandmed!$E$45*1.2*1.005*(($G$6-1)-O7565),0)</f>
        <v>22.958525519999998</v>
      </c>
    </row>
    <row r="7566" spans="2:16">
      <c r="B7566" s="113">
        <v>7562</v>
      </c>
      <c r="C7566" s="113">
        <v>3.7</v>
      </c>
      <c r="D7566" s="276">
        <f t="shared" si="236"/>
        <v>6.2887974958655795</v>
      </c>
      <c r="L7566" s="114">
        <f>IF(C7566&lt;$G$6,Lähteandmed!$E$45*1.2*1.005*($G$6-O7566),0)</f>
        <v>25.061596559999998</v>
      </c>
      <c r="M7566" s="276" t="str">
        <f>IF(($G$4-Lähteandmed!$H$45*(Kraadpäevad!$G$4-Kraadpäevad!C7566))&gt;Lähteandmed!$I$45,($G$4-Lähteandmed!$H$45*(Kraadpäevad!$G$4-Kraadpäevad!C7566)),Lähteandmed!$I$45)</f>
        <v/>
      </c>
      <c r="N7566" s="114">
        <f>IFERROR(($G$4-M7566)/($G$4-C7566),Lähteandmed!$H$45)</f>
        <v>0</v>
      </c>
      <c r="O7566" s="276">
        <f t="shared" si="237"/>
        <v>3.7</v>
      </c>
      <c r="P7566" s="276">
        <f>IF(O7566&lt;($G$6-1),Lähteandmed!$E$45*1.2*1.005*(($G$6-1)-O7566),0)</f>
        <v>23.309037359999998</v>
      </c>
    </row>
    <row r="7567" spans="2:16">
      <c r="B7567" s="113">
        <v>7563</v>
      </c>
      <c r="C7567" s="113">
        <v>3.4</v>
      </c>
      <c r="D7567" s="276">
        <f t="shared" si="236"/>
        <v>6.5887974958655793</v>
      </c>
      <c r="L7567" s="114">
        <f>IF(C7567&lt;$G$6,Lähteandmed!$E$45*1.2*1.005*($G$6-O7567),0)</f>
        <v>25.587364319999999</v>
      </c>
      <c r="M7567" s="276" t="str">
        <f>IF(($G$4-Lähteandmed!$H$45*(Kraadpäevad!$G$4-Kraadpäevad!C7567))&gt;Lähteandmed!$I$45,($G$4-Lähteandmed!$H$45*(Kraadpäevad!$G$4-Kraadpäevad!C7567)),Lähteandmed!$I$45)</f>
        <v/>
      </c>
      <c r="N7567" s="114">
        <f>IFERROR(($G$4-M7567)/($G$4-C7567),Lähteandmed!$H$45)</f>
        <v>0</v>
      </c>
      <c r="O7567" s="276">
        <f t="shared" si="237"/>
        <v>3.4</v>
      </c>
      <c r="P7567" s="276">
        <f>IF(O7567&lt;($G$6-1),Lähteandmed!$E$45*1.2*1.005*(($G$6-1)-O7567),0)</f>
        <v>23.834805119999999</v>
      </c>
    </row>
    <row r="7568" spans="2:16">
      <c r="B7568" s="113">
        <v>7564</v>
      </c>
      <c r="C7568" s="113">
        <v>3.2</v>
      </c>
      <c r="D7568" s="276">
        <f t="shared" si="236"/>
        <v>6.7887974958655795</v>
      </c>
      <c r="L7568" s="114">
        <f>IF(C7568&lt;$G$6,Lähteandmed!$E$45*1.2*1.005*($G$6-O7568),0)</f>
        <v>25.937876159999998</v>
      </c>
      <c r="M7568" s="276" t="str">
        <f>IF(($G$4-Lähteandmed!$H$45*(Kraadpäevad!$G$4-Kraadpäevad!C7568))&gt;Lähteandmed!$I$45,($G$4-Lähteandmed!$H$45*(Kraadpäevad!$G$4-Kraadpäevad!C7568)),Lähteandmed!$I$45)</f>
        <v/>
      </c>
      <c r="N7568" s="114">
        <f>IFERROR(($G$4-M7568)/($G$4-C7568),Lähteandmed!$H$45)</f>
        <v>0</v>
      </c>
      <c r="O7568" s="276">
        <f t="shared" si="237"/>
        <v>3.2</v>
      </c>
      <c r="P7568" s="276">
        <f>IF(O7568&lt;($G$6-1),Lähteandmed!$E$45*1.2*1.005*(($G$6-1)-O7568),0)</f>
        <v>24.185316959999998</v>
      </c>
    </row>
    <row r="7569" spans="2:16">
      <c r="B7569" s="113">
        <v>7565</v>
      </c>
      <c r="C7569" s="113">
        <v>3</v>
      </c>
      <c r="D7569" s="276">
        <f t="shared" si="236"/>
        <v>6.9887974958655796</v>
      </c>
      <c r="L7569" s="114">
        <f>IF(C7569&lt;$G$6,Lähteandmed!$E$45*1.2*1.005*($G$6-O7569),0)</f>
        <v>26.288387999999998</v>
      </c>
      <c r="M7569" s="276" t="str">
        <f>IF(($G$4-Lähteandmed!$H$45*(Kraadpäevad!$G$4-Kraadpäevad!C7569))&gt;Lähteandmed!$I$45,($G$4-Lähteandmed!$H$45*(Kraadpäevad!$G$4-Kraadpäevad!C7569)),Lähteandmed!$I$45)</f>
        <v/>
      </c>
      <c r="N7569" s="114">
        <f>IFERROR(($G$4-M7569)/($G$4-C7569),Lähteandmed!$H$45)</f>
        <v>0</v>
      </c>
      <c r="O7569" s="276">
        <f t="shared" si="237"/>
        <v>3</v>
      </c>
      <c r="P7569" s="276">
        <f>IF(O7569&lt;($G$6-1),Lähteandmed!$E$45*1.2*1.005*(($G$6-1)-O7569),0)</f>
        <v>24.535828799999997</v>
      </c>
    </row>
    <row r="7570" spans="2:16">
      <c r="B7570" s="113">
        <v>7566</v>
      </c>
      <c r="C7570" s="113">
        <v>2.8</v>
      </c>
      <c r="D7570" s="276">
        <f t="shared" si="236"/>
        <v>7.1887974958655798</v>
      </c>
      <c r="L7570" s="114">
        <f>IF(C7570&lt;$G$6,Lähteandmed!$E$45*1.2*1.005*($G$6-O7570),0)</f>
        <v>26.638899839999997</v>
      </c>
      <c r="M7570" s="276" t="str">
        <f>IF(($G$4-Lähteandmed!$H$45*(Kraadpäevad!$G$4-Kraadpäevad!C7570))&gt;Lähteandmed!$I$45,($G$4-Lähteandmed!$H$45*(Kraadpäevad!$G$4-Kraadpäevad!C7570)),Lähteandmed!$I$45)</f>
        <v/>
      </c>
      <c r="N7570" s="114">
        <f>IFERROR(($G$4-M7570)/($G$4-C7570),Lähteandmed!$H$45)</f>
        <v>0</v>
      </c>
      <c r="O7570" s="276">
        <f t="shared" si="237"/>
        <v>2.8</v>
      </c>
      <c r="P7570" s="276">
        <f>IF(O7570&lt;($G$6-1),Lähteandmed!$E$45*1.2*1.005*(($G$6-1)-O7570),0)</f>
        <v>24.886340639999997</v>
      </c>
    </row>
    <row r="7571" spans="2:16">
      <c r="B7571" s="113">
        <v>7567</v>
      </c>
      <c r="C7571" s="113">
        <v>2.9</v>
      </c>
      <c r="D7571" s="276">
        <f t="shared" si="236"/>
        <v>7.0887974958655793</v>
      </c>
      <c r="L7571" s="114">
        <f>IF(C7571&lt;$G$6,Lähteandmed!$E$45*1.2*1.005*($G$6-O7571),0)</f>
        <v>26.463643919999999</v>
      </c>
      <c r="M7571" s="276" t="str">
        <f>IF(($G$4-Lähteandmed!$H$45*(Kraadpäevad!$G$4-Kraadpäevad!C7571))&gt;Lähteandmed!$I$45,($G$4-Lähteandmed!$H$45*(Kraadpäevad!$G$4-Kraadpäevad!C7571)),Lähteandmed!$I$45)</f>
        <v/>
      </c>
      <c r="N7571" s="114">
        <f>IFERROR(($G$4-M7571)/($G$4-C7571),Lähteandmed!$H$45)</f>
        <v>0</v>
      </c>
      <c r="O7571" s="276">
        <f t="shared" si="237"/>
        <v>2.9</v>
      </c>
      <c r="P7571" s="276">
        <f>IF(O7571&lt;($G$6-1),Lähteandmed!$E$45*1.2*1.005*(($G$6-1)-O7571),0)</f>
        <v>24.711084719999999</v>
      </c>
    </row>
    <row r="7572" spans="2:16">
      <c r="B7572" s="113">
        <v>7568</v>
      </c>
      <c r="C7572" s="113">
        <v>3.1</v>
      </c>
      <c r="D7572" s="276">
        <f t="shared" si="236"/>
        <v>6.88879749586558</v>
      </c>
      <c r="L7572" s="114">
        <f>IF(C7572&lt;$G$6,Lähteandmed!$E$45*1.2*1.005*($G$6-O7572),0)</f>
        <v>26.11313208</v>
      </c>
      <c r="M7572" s="276" t="str">
        <f>IF(($G$4-Lähteandmed!$H$45*(Kraadpäevad!$G$4-Kraadpäevad!C7572))&gt;Lähteandmed!$I$45,($G$4-Lähteandmed!$H$45*(Kraadpäevad!$G$4-Kraadpäevad!C7572)),Lähteandmed!$I$45)</f>
        <v/>
      </c>
      <c r="N7572" s="114">
        <f>IFERROR(($G$4-M7572)/($G$4-C7572),Lähteandmed!$H$45)</f>
        <v>0</v>
      </c>
      <c r="O7572" s="276">
        <f t="shared" si="237"/>
        <v>3.1</v>
      </c>
      <c r="P7572" s="276">
        <f>IF(O7572&lt;($G$6-1),Lähteandmed!$E$45*1.2*1.005*(($G$6-1)-O7572),0)</f>
        <v>24.360572879999999</v>
      </c>
    </row>
    <row r="7573" spans="2:16">
      <c r="B7573" s="113">
        <v>7569</v>
      </c>
      <c r="C7573" s="113">
        <v>3.2</v>
      </c>
      <c r="D7573" s="276">
        <f t="shared" si="236"/>
        <v>6.7887974958655795</v>
      </c>
      <c r="L7573" s="114">
        <f>IF(C7573&lt;$G$6,Lähteandmed!$E$45*1.2*1.005*($G$6-O7573),0)</f>
        <v>25.937876159999998</v>
      </c>
      <c r="M7573" s="276" t="str">
        <f>IF(($G$4-Lähteandmed!$H$45*(Kraadpäevad!$G$4-Kraadpäevad!C7573))&gt;Lähteandmed!$I$45,($G$4-Lähteandmed!$H$45*(Kraadpäevad!$G$4-Kraadpäevad!C7573)),Lähteandmed!$I$45)</f>
        <v/>
      </c>
      <c r="N7573" s="114">
        <f>IFERROR(($G$4-M7573)/($G$4-C7573),Lähteandmed!$H$45)</f>
        <v>0</v>
      </c>
      <c r="O7573" s="276">
        <f t="shared" si="237"/>
        <v>3.2</v>
      </c>
      <c r="P7573" s="276">
        <f>IF(O7573&lt;($G$6-1),Lähteandmed!$E$45*1.2*1.005*(($G$6-1)-O7573),0)</f>
        <v>24.185316959999998</v>
      </c>
    </row>
    <row r="7574" spans="2:16">
      <c r="B7574" s="113">
        <v>7570</v>
      </c>
      <c r="C7574" s="113">
        <v>3.6</v>
      </c>
      <c r="D7574" s="276">
        <f t="shared" si="236"/>
        <v>6.38879749586558</v>
      </c>
      <c r="L7574" s="114">
        <f>IF(C7574&lt;$G$6,Lähteandmed!$E$45*1.2*1.005*($G$6-O7574),0)</f>
        <v>25.23685248</v>
      </c>
      <c r="M7574" s="276" t="str">
        <f>IF(($G$4-Lähteandmed!$H$45*(Kraadpäevad!$G$4-Kraadpäevad!C7574))&gt;Lähteandmed!$I$45,($G$4-Lähteandmed!$H$45*(Kraadpäevad!$G$4-Kraadpäevad!C7574)),Lähteandmed!$I$45)</f>
        <v/>
      </c>
      <c r="N7574" s="114">
        <f>IFERROR(($G$4-M7574)/($G$4-C7574),Lähteandmed!$H$45)</f>
        <v>0</v>
      </c>
      <c r="O7574" s="276">
        <f t="shared" si="237"/>
        <v>3.6</v>
      </c>
      <c r="P7574" s="276">
        <f>IF(O7574&lt;($G$6-1),Lähteandmed!$E$45*1.2*1.005*(($G$6-1)-O7574),0)</f>
        <v>23.484293279999999</v>
      </c>
    </row>
    <row r="7575" spans="2:16">
      <c r="B7575" s="113">
        <v>7571</v>
      </c>
      <c r="C7575" s="113">
        <v>4</v>
      </c>
      <c r="D7575" s="276">
        <f t="shared" si="236"/>
        <v>5.9887974958655796</v>
      </c>
      <c r="L7575" s="114">
        <f>IF(C7575&lt;$G$6,Lähteandmed!$E$45*1.2*1.005*($G$6-O7575),0)</f>
        <v>24.535828799999997</v>
      </c>
      <c r="M7575" s="276" t="str">
        <f>IF(($G$4-Lähteandmed!$H$45*(Kraadpäevad!$G$4-Kraadpäevad!C7575))&gt;Lähteandmed!$I$45,($G$4-Lähteandmed!$H$45*(Kraadpäevad!$G$4-Kraadpäevad!C7575)),Lähteandmed!$I$45)</f>
        <v/>
      </c>
      <c r="N7575" s="114">
        <f>IFERROR(($G$4-M7575)/($G$4-C7575),Lähteandmed!$H$45)</f>
        <v>0</v>
      </c>
      <c r="O7575" s="276">
        <f t="shared" si="237"/>
        <v>4</v>
      </c>
      <c r="P7575" s="276">
        <f>IF(O7575&lt;($G$6-1),Lähteandmed!$E$45*1.2*1.005*(($G$6-1)-O7575),0)</f>
        <v>22.783269599999997</v>
      </c>
    </row>
    <row r="7576" spans="2:16">
      <c r="B7576" s="113">
        <v>7572</v>
      </c>
      <c r="C7576" s="113">
        <v>4.4000000000000004</v>
      </c>
      <c r="D7576" s="276">
        <f t="shared" si="236"/>
        <v>5.5887974958655793</v>
      </c>
      <c r="L7576" s="114">
        <f>IF(C7576&lt;$G$6,Lähteandmed!$E$45*1.2*1.005*($G$6-O7576),0)</f>
        <v>23.834805119999999</v>
      </c>
      <c r="M7576" s="276" t="str">
        <f>IF(($G$4-Lähteandmed!$H$45*(Kraadpäevad!$G$4-Kraadpäevad!C7576))&gt;Lähteandmed!$I$45,($G$4-Lähteandmed!$H$45*(Kraadpäevad!$G$4-Kraadpäevad!C7576)),Lähteandmed!$I$45)</f>
        <v/>
      </c>
      <c r="N7576" s="114">
        <f>IFERROR(($G$4-M7576)/($G$4-C7576),Lähteandmed!$H$45)</f>
        <v>0</v>
      </c>
      <c r="O7576" s="276">
        <f t="shared" si="237"/>
        <v>4.4000000000000004</v>
      </c>
      <c r="P7576" s="276">
        <f>IF(O7576&lt;($G$6-1),Lähteandmed!$E$45*1.2*1.005*(($G$6-1)-O7576),0)</f>
        <v>22.082245919999998</v>
      </c>
    </row>
    <row r="7577" spans="2:16">
      <c r="B7577" s="113">
        <v>7573</v>
      </c>
      <c r="C7577" s="113">
        <v>4.7</v>
      </c>
      <c r="D7577" s="276">
        <f t="shared" si="236"/>
        <v>5.2887974958655795</v>
      </c>
      <c r="L7577" s="114">
        <f>IF(C7577&lt;$G$6,Lähteandmed!$E$45*1.2*1.005*($G$6-O7577),0)</f>
        <v>23.309037359999998</v>
      </c>
      <c r="M7577" s="276" t="str">
        <f>IF(($G$4-Lähteandmed!$H$45*(Kraadpäevad!$G$4-Kraadpäevad!C7577))&gt;Lähteandmed!$I$45,($G$4-Lähteandmed!$H$45*(Kraadpäevad!$G$4-Kraadpäevad!C7577)),Lähteandmed!$I$45)</f>
        <v/>
      </c>
      <c r="N7577" s="114">
        <f>IFERROR(($G$4-M7577)/($G$4-C7577),Lähteandmed!$H$45)</f>
        <v>0</v>
      </c>
      <c r="O7577" s="276">
        <f t="shared" si="237"/>
        <v>4.7</v>
      </c>
      <c r="P7577" s="276">
        <f>IF(O7577&lt;($G$6-1),Lähteandmed!$E$45*1.2*1.005*(($G$6-1)-O7577),0)</f>
        <v>21.556478160000001</v>
      </c>
    </row>
    <row r="7578" spans="2:16">
      <c r="B7578" s="113">
        <v>7574</v>
      </c>
      <c r="C7578" s="113">
        <v>5.0999999999999996</v>
      </c>
      <c r="D7578" s="276">
        <f t="shared" si="236"/>
        <v>4.88879749586558</v>
      </c>
      <c r="L7578" s="114">
        <f>IF(C7578&lt;$G$6,Lähteandmed!$E$45*1.2*1.005*($G$6-O7578),0)</f>
        <v>22.608013679999999</v>
      </c>
      <c r="M7578" s="276" t="str">
        <f>IF(($G$4-Lähteandmed!$H$45*(Kraadpäevad!$G$4-Kraadpäevad!C7578))&gt;Lähteandmed!$I$45,($G$4-Lähteandmed!$H$45*(Kraadpäevad!$G$4-Kraadpäevad!C7578)),Lähteandmed!$I$45)</f>
        <v/>
      </c>
      <c r="N7578" s="114">
        <f>IFERROR(($G$4-M7578)/($G$4-C7578),Lähteandmed!$H$45)</f>
        <v>0</v>
      </c>
      <c r="O7578" s="276">
        <f t="shared" si="237"/>
        <v>5.0999999999999996</v>
      </c>
      <c r="P7578" s="276">
        <f>IF(O7578&lt;($G$6-1),Lähteandmed!$E$45*1.2*1.005*(($G$6-1)-O7578),0)</f>
        <v>20.855454479999999</v>
      </c>
    </row>
    <row r="7579" spans="2:16">
      <c r="B7579" s="113">
        <v>7575</v>
      </c>
      <c r="C7579" s="113">
        <v>5.4</v>
      </c>
      <c r="D7579" s="276">
        <f t="shared" si="236"/>
        <v>4.5887974958655793</v>
      </c>
      <c r="L7579" s="114">
        <f>IF(C7579&lt;$G$6,Lähteandmed!$E$45*1.2*1.005*($G$6-O7579),0)</f>
        <v>22.082245919999998</v>
      </c>
      <c r="M7579" s="276" t="str">
        <f>IF(($G$4-Lähteandmed!$H$45*(Kraadpäevad!$G$4-Kraadpäevad!C7579))&gt;Lähteandmed!$I$45,($G$4-Lähteandmed!$H$45*(Kraadpäevad!$G$4-Kraadpäevad!C7579)),Lähteandmed!$I$45)</f>
        <v/>
      </c>
      <c r="N7579" s="114">
        <f>IFERROR(($G$4-M7579)/($G$4-C7579),Lähteandmed!$H$45)</f>
        <v>0</v>
      </c>
      <c r="O7579" s="276">
        <f t="shared" si="237"/>
        <v>5.4</v>
      </c>
      <c r="P7579" s="276">
        <f>IF(O7579&lt;($G$6-1),Lähteandmed!$E$45*1.2*1.005*(($G$6-1)-O7579),0)</f>
        <v>20.329686719999998</v>
      </c>
    </row>
    <row r="7580" spans="2:16">
      <c r="B7580" s="113">
        <v>7576</v>
      </c>
      <c r="C7580" s="113">
        <v>5.2</v>
      </c>
      <c r="D7580" s="276">
        <f t="shared" si="236"/>
        <v>4.7887974958655795</v>
      </c>
      <c r="L7580" s="114">
        <f>IF(C7580&lt;$G$6,Lähteandmed!$E$45*1.2*1.005*($G$6-O7580),0)</f>
        <v>22.432757760000001</v>
      </c>
      <c r="M7580" s="276" t="str">
        <f>IF(($G$4-Lähteandmed!$H$45*(Kraadpäevad!$G$4-Kraadpäevad!C7580))&gt;Lähteandmed!$I$45,($G$4-Lähteandmed!$H$45*(Kraadpäevad!$G$4-Kraadpäevad!C7580)),Lähteandmed!$I$45)</f>
        <v/>
      </c>
      <c r="N7580" s="114">
        <f>IFERROR(($G$4-M7580)/($G$4-C7580),Lähteandmed!$H$45)</f>
        <v>0</v>
      </c>
      <c r="O7580" s="276">
        <f t="shared" si="237"/>
        <v>5.2</v>
      </c>
      <c r="P7580" s="276">
        <f>IF(O7580&lt;($G$6-1),Lähteandmed!$E$45*1.2*1.005*(($G$6-1)-O7580),0)</f>
        <v>20.680198560000001</v>
      </c>
    </row>
    <row r="7581" spans="2:16">
      <c r="B7581" s="113">
        <v>7577</v>
      </c>
      <c r="C7581" s="113">
        <v>5</v>
      </c>
      <c r="D7581" s="276">
        <f t="shared" si="236"/>
        <v>4.9887974958655796</v>
      </c>
      <c r="L7581" s="114">
        <f>IF(C7581&lt;$G$6,Lähteandmed!$E$45*1.2*1.005*($G$6-O7581),0)</f>
        <v>22.783269599999997</v>
      </c>
      <c r="M7581" s="276" t="str">
        <f>IF(($G$4-Lähteandmed!$H$45*(Kraadpäevad!$G$4-Kraadpäevad!C7581))&gt;Lähteandmed!$I$45,($G$4-Lähteandmed!$H$45*(Kraadpäevad!$G$4-Kraadpäevad!C7581)),Lähteandmed!$I$45)</f>
        <v/>
      </c>
      <c r="N7581" s="114">
        <f>IFERROR(($G$4-M7581)/($G$4-C7581),Lähteandmed!$H$45)</f>
        <v>0</v>
      </c>
      <c r="O7581" s="276">
        <f t="shared" si="237"/>
        <v>5</v>
      </c>
      <c r="P7581" s="276">
        <f>IF(O7581&lt;($G$6-1),Lähteandmed!$E$45*1.2*1.005*(($G$6-1)-O7581),0)</f>
        <v>21.030710399999997</v>
      </c>
    </row>
    <row r="7582" spans="2:16">
      <c r="B7582" s="113">
        <v>7578</v>
      </c>
      <c r="C7582" s="113">
        <v>4.8</v>
      </c>
      <c r="D7582" s="276">
        <f t="shared" si="236"/>
        <v>5.1887974958655798</v>
      </c>
      <c r="L7582" s="114">
        <f>IF(C7582&lt;$G$6,Lähteandmed!$E$45*1.2*1.005*($G$6-O7582),0)</f>
        <v>23.133781439999996</v>
      </c>
      <c r="M7582" s="276" t="str">
        <f>IF(($G$4-Lähteandmed!$H$45*(Kraadpäevad!$G$4-Kraadpäevad!C7582))&gt;Lähteandmed!$I$45,($G$4-Lähteandmed!$H$45*(Kraadpäevad!$G$4-Kraadpäevad!C7582)),Lähteandmed!$I$45)</f>
        <v/>
      </c>
      <c r="N7582" s="114">
        <f>IFERROR(($G$4-M7582)/($G$4-C7582),Lähteandmed!$H$45)</f>
        <v>0</v>
      </c>
      <c r="O7582" s="276">
        <f t="shared" si="237"/>
        <v>4.8</v>
      </c>
      <c r="P7582" s="276">
        <f>IF(O7582&lt;($G$6-1),Lähteandmed!$E$45*1.2*1.005*(($G$6-1)-O7582),0)</f>
        <v>21.381222239999996</v>
      </c>
    </row>
    <row r="7583" spans="2:16">
      <c r="B7583" s="113">
        <v>7579</v>
      </c>
      <c r="C7583" s="113">
        <v>4.9000000000000004</v>
      </c>
      <c r="D7583" s="276">
        <f t="shared" si="236"/>
        <v>5.0887974958655793</v>
      </c>
      <c r="L7583" s="114">
        <f>IF(C7583&lt;$G$6,Lähteandmed!$E$45*1.2*1.005*($G$6-O7583),0)</f>
        <v>22.958525519999998</v>
      </c>
      <c r="M7583" s="276" t="str">
        <f>IF(($G$4-Lähteandmed!$H$45*(Kraadpäevad!$G$4-Kraadpäevad!C7583))&gt;Lähteandmed!$I$45,($G$4-Lähteandmed!$H$45*(Kraadpäevad!$G$4-Kraadpäevad!C7583)),Lähteandmed!$I$45)</f>
        <v/>
      </c>
      <c r="N7583" s="114">
        <f>IFERROR(($G$4-M7583)/($G$4-C7583),Lähteandmed!$H$45)</f>
        <v>0</v>
      </c>
      <c r="O7583" s="276">
        <f t="shared" si="237"/>
        <v>4.9000000000000004</v>
      </c>
      <c r="P7583" s="276">
        <f>IF(O7583&lt;($G$6-1),Lähteandmed!$E$45*1.2*1.005*(($G$6-1)-O7583),0)</f>
        <v>21.205966319999998</v>
      </c>
    </row>
    <row r="7584" spans="2:16">
      <c r="B7584" s="113">
        <v>7580</v>
      </c>
      <c r="C7584" s="113">
        <v>5.0999999999999996</v>
      </c>
      <c r="D7584" s="276">
        <f t="shared" si="236"/>
        <v>4.88879749586558</v>
      </c>
      <c r="L7584" s="114">
        <f>IF(C7584&lt;$G$6,Lähteandmed!$E$45*1.2*1.005*($G$6-O7584),0)</f>
        <v>22.608013679999999</v>
      </c>
      <c r="M7584" s="276" t="str">
        <f>IF(($G$4-Lähteandmed!$H$45*(Kraadpäevad!$G$4-Kraadpäevad!C7584))&gt;Lähteandmed!$I$45,($G$4-Lähteandmed!$H$45*(Kraadpäevad!$G$4-Kraadpäevad!C7584)),Lähteandmed!$I$45)</f>
        <v/>
      </c>
      <c r="N7584" s="114">
        <f>IFERROR(($G$4-M7584)/($G$4-C7584),Lähteandmed!$H$45)</f>
        <v>0</v>
      </c>
      <c r="O7584" s="276">
        <f t="shared" si="237"/>
        <v>5.0999999999999996</v>
      </c>
      <c r="P7584" s="276">
        <f>IF(O7584&lt;($G$6-1),Lähteandmed!$E$45*1.2*1.005*(($G$6-1)-O7584),0)</f>
        <v>20.855454479999999</v>
      </c>
    </row>
    <row r="7585" spans="2:16">
      <c r="B7585" s="113">
        <v>7581</v>
      </c>
      <c r="C7585" s="113">
        <v>5.2</v>
      </c>
      <c r="D7585" s="276">
        <f t="shared" si="236"/>
        <v>4.7887974958655795</v>
      </c>
      <c r="L7585" s="114">
        <f>IF(C7585&lt;$G$6,Lähteandmed!$E$45*1.2*1.005*($G$6-O7585),0)</f>
        <v>22.432757760000001</v>
      </c>
      <c r="M7585" s="276" t="str">
        <f>IF(($G$4-Lähteandmed!$H$45*(Kraadpäevad!$G$4-Kraadpäevad!C7585))&gt;Lähteandmed!$I$45,($G$4-Lähteandmed!$H$45*(Kraadpäevad!$G$4-Kraadpäevad!C7585)),Lähteandmed!$I$45)</f>
        <v/>
      </c>
      <c r="N7585" s="114">
        <f>IFERROR(($G$4-M7585)/($G$4-C7585),Lähteandmed!$H$45)</f>
        <v>0</v>
      </c>
      <c r="O7585" s="276">
        <f t="shared" si="237"/>
        <v>5.2</v>
      </c>
      <c r="P7585" s="276">
        <f>IF(O7585&lt;($G$6-1),Lähteandmed!$E$45*1.2*1.005*(($G$6-1)-O7585),0)</f>
        <v>20.680198560000001</v>
      </c>
    </row>
    <row r="7586" spans="2:16">
      <c r="B7586" s="113">
        <v>7582</v>
      </c>
      <c r="C7586" s="113">
        <v>4.9000000000000004</v>
      </c>
      <c r="D7586" s="276">
        <f t="shared" si="236"/>
        <v>5.0887974958655793</v>
      </c>
      <c r="L7586" s="114">
        <f>IF(C7586&lt;$G$6,Lähteandmed!$E$45*1.2*1.005*($G$6-O7586),0)</f>
        <v>22.958525519999998</v>
      </c>
      <c r="M7586" s="276" t="str">
        <f>IF(($G$4-Lähteandmed!$H$45*(Kraadpäevad!$G$4-Kraadpäevad!C7586))&gt;Lähteandmed!$I$45,($G$4-Lähteandmed!$H$45*(Kraadpäevad!$G$4-Kraadpäevad!C7586)),Lähteandmed!$I$45)</f>
        <v/>
      </c>
      <c r="N7586" s="114">
        <f>IFERROR(($G$4-M7586)/($G$4-C7586),Lähteandmed!$H$45)</f>
        <v>0</v>
      </c>
      <c r="O7586" s="276">
        <f t="shared" si="237"/>
        <v>4.9000000000000004</v>
      </c>
      <c r="P7586" s="276">
        <f>IF(O7586&lt;($G$6-1),Lähteandmed!$E$45*1.2*1.005*(($G$6-1)-O7586),0)</f>
        <v>21.205966319999998</v>
      </c>
    </row>
    <row r="7587" spans="2:16">
      <c r="B7587" s="113">
        <v>7583</v>
      </c>
      <c r="C7587" s="113">
        <v>4.5999999999999996</v>
      </c>
      <c r="D7587" s="276">
        <f t="shared" si="236"/>
        <v>5.38879749586558</v>
      </c>
      <c r="L7587" s="114">
        <f>IF(C7587&lt;$G$6,Lähteandmed!$E$45*1.2*1.005*($G$6-O7587),0)</f>
        <v>23.484293279999999</v>
      </c>
      <c r="M7587" s="276" t="str">
        <f>IF(($G$4-Lähteandmed!$H$45*(Kraadpäevad!$G$4-Kraadpäevad!C7587))&gt;Lähteandmed!$I$45,($G$4-Lähteandmed!$H$45*(Kraadpäevad!$G$4-Kraadpäevad!C7587)),Lähteandmed!$I$45)</f>
        <v/>
      </c>
      <c r="N7587" s="114">
        <f>IFERROR(($G$4-M7587)/($G$4-C7587),Lähteandmed!$H$45)</f>
        <v>0</v>
      </c>
      <c r="O7587" s="276">
        <f t="shared" si="237"/>
        <v>4.5999999999999996</v>
      </c>
      <c r="P7587" s="276">
        <f>IF(O7587&lt;($G$6-1),Lähteandmed!$E$45*1.2*1.005*(($G$6-1)-O7587),0)</f>
        <v>21.731734079999999</v>
      </c>
    </row>
    <row r="7588" spans="2:16">
      <c r="B7588" s="113">
        <v>7584</v>
      </c>
      <c r="C7588" s="113">
        <v>4.3</v>
      </c>
      <c r="D7588" s="276">
        <f t="shared" si="236"/>
        <v>5.6887974958655798</v>
      </c>
      <c r="L7588" s="114">
        <f>IF(C7588&lt;$G$6,Lähteandmed!$E$45*1.2*1.005*($G$6-O7588),0)</f>
        <v>24.010061039999997</v>
      </c>
      <c r="M7588" s="276" t="str">
        <f>IF(($G$4-Lähteandmed!$H$45*(Kraadpäevad!$G$4-Kraadpäevad!C7588))&gt;Lähteandmed!$I$45,($G$4-Lähteandmed!$H$45*(Kraadpäevad!$G$4-Kraadpäevad!C7588)),Lähteandmed!$I$45)</f>
        <v/>
      </c>
      <c r="N7588" s="114">
        <f>IFERROR(($G$4-M7588)/($G$4-C7588),Lähteandmed!$H$45)</f>
        <v>0</v>
      </c>
      <c r="O7588" s="276">
        <f t="shared" si="237"/>
        <v>4.3</v>
      </c>
      <c r="P7588" s="276">
        <f>IF(O7588&lt;($G$6-1),Lähteandmed!$E$45*1.2*1.005*(($G$6-1)-O7588),0)</f>
        <v>22.257501839999996</v>
      </c>
    </row>
    <row r="7589" spans="2:16">
      <c r="B7589" s="113">
        <v>7585</v>
      </c>
      <c r="C7589" s="113">
        <v>4.2</v>
      </c>
      <c r="D7589" s="276">
        <f t="shared" si="236"/>
        <v>5.7887974958655795</v>
      </c>
      <c r="L7589" s="114">
        <f>IF(C7589&lt;$G$6,Lähteandmed!$E$45*1.2*1.005*($G$6-O7589),0)</f>
        <v>24.185316959999998</v>
      </c>
      <c r="M7589" s="276" t="str">
        <f>IF(($G$4-Lähteandmed!$H$45*(Kraadpäevad!$G$4-Kraadpäevad!C7589))&gt;Lähteandmed!$I$45,($G$4-Lähteandmed!$H$45*(Kraadpäevad!$G$4-Kraadpäevad!C7589)),Lähteandmed!$I$45)</f>
        <v/>
      </c>
      <c r="N7589" s="114">
        <f>IFERROR(($G$4-M7589)/($G$4-C7589),Lähteandmed!$H$45)</f>
        <v>0</v>
      </c>
      <c r="O7589" s="276">
        <f t="shared" si="237"/>
        <v>4.2</v>
      </c>
      <c r="P7589" s="276">
        <f>IF(O7589&lt;($G$6-1),Lähteandmed!$E$45*1.2*1.005*(($G$6-1)-O7589),0)</f>
        <v>22.432757760000001</v>
      </c>
    </row>
    <row r="7590" spans="2:16">
      <c r="B7590" s="113">
        <v>7586</v>
      </c>
      <c r="C7590" s="113">
        <v>4.2</v>
      </c>
      <c r="D7590" s="276">
        <f t="shared" si="236"/>
        <v>5.7887974958655795</v>
      </c>
      <c r="L7590" s="114">
        <f>IF(C7590&lt;$G$6,Lähteandmed!$E$45*1.2*1.005*($G$6-O7590),0)</f>
        <v>24.185316959999998</v>
      </c>
      <c r="M7590" s="276" t="str">
        <f>IF(($G$4-Lähteandmed!$H$45*(Kraadpäevad!$G$4-Kraadpäevad!C7590))&gt;Lähteandmed!$I$45,($G$4-Lähteandmed!$H$45*(Kraadpäevad!$G$4-Kraadpäevad!C7590)),Lähteandmed!$I$45)</f>
        <v/>
      </c>
      <c r="N7590" s="114">
        <f>IFERROR(($G$4-M7590)/($G$4-C7590),Lähteandmed!$H$45)</f>
        <v>0</v>
      </c>
      <c r="O7590" s="276">
        <f t="shared" si="237"/>
        <v>4.2</v>
      </c>
      <c r="P7590" s="276">
        <f>IF(O7590&lt;($G$6-1),Lähteandmed!$E$45*1.2*1.005*(($G$6-1)-O7590),0)</f>
        <v>22.432757760000001</v>
      </c>
    </row>
    <row r="7591" spans="2:16">
      <c r="B7591" s="113">
        <v>7587</v>
      </c>
      <c r="C7591" s="113">
        <v>4.0999999999999996</v>
      </c>
      <c r="D7591" s="276">
        <f t="shared" si="236"/>
        <v>5.88879749586558</v>
      </c>
      <c r="L7591" s="114">
        <f>IF(C7591&lt;$G$6,Lähteandmed!$E$45*1.2*1.005*($G$6-O7591),0)</f>
        <v>24.360572879999999</v>
      </c>
      <c r="M7591" s="276" t="str">
        <f>IF(($G$4-Lähteandmed!$H$45*(Kraadpäevad!$G$4-Kraadpäevad!C7591))&gt;Lähteandmed!$I$45,($G$4-Lähteandmed!$H$45*(Kraadpäevad!$G$4-Kraadpäevad!C7591)),Lähteandmed!$I$45)</f>
        <v/>
      </c>
      <c r="N7591" s="114">
        <f>IFERROR(($G$4-M7591)/($G$4-C7591),Lähteandmed!$H$45)</f>
        <v>0</v>
      </c>
      <c r="O7591" s="276">
        <f t="shared" si="237"/>
        <v>4.0999999999999996</v>
      </c>
      <c r="P7591" s="276">
        <f>IF(O7591&lt;($G$6-1),Lähteandmed!$E$45*1.2*1.005*(($G$6-1)-O7591),0)</f>
        <v>22.608013679999999</v>
      </c>
    </row>
    <row r="7592" spans="2:16">
      <c r="B7592" s="113">
        <v>7588</v>
      </c>
      <c r="C7592" s="113">
        <v>3.9</v>
      </c>
      <c r="D7592" s="276">
        <f t="shared" si="236"/>
        <v>6.0887974958655793</v>
      </c>
      <c r="L7592" s="114">
        <f>IF(C7592&lt;$G$6,Lähteandmed!$E$45*1.2*1.005*($G$6-O7592),0)</f>
        <v>24.711084719999999</v>
      </c>
      <c r="M7592" s="276" t="str">
        <f>IF(($G$4-Lähteandmed!$H$45*(Kraadpäevad!$G$4-Kraadpäevad!C7592))&gt;Lähteandmed!$I$45,($G$4-Lähteandmed!$H$45*(Kraadpäevad!$G$4-Kraadpäevad!C7592)),Lähteandmed!$I$45)</f>
        <v/>
      </c>
      <c r="N7592" s="114">
        <f>IFERROR(($G$4-M7592)/($G$4-C7592),Lähteandmed!$H$45)</f>
        <v>0</v>
      </c>
      <c r="O7592" s="276">
        <f t="shared" si="237"/>
        <v>3.9</v>
      </c>
      <c r="P7592" s="276">
        <f>IF(O7592&lt;($G$6-1),Lähteandmed!$E$45*1.2*1.005*(($G$6-1)-O7592),0)</f>
        <v>22.958525519999998</v>
      </c>
    </row>
    <row r="7593" spans="2:16">
      <c r="B7593" s="113">
        <v>7589</v>
      </c>
      <c r="C7593" s="113">
        <v>3.6</v>
      </c>
      <c r="D7593" s="276">
        <f t="shared" si="236"/>
        <v>6.38879749586558</v>
      </c>
      <c r="L7593" s="114">
        <f>IF(C7593&lt;$G$6,Lähteandmed!$E$45*1.2*1.005*($G$6-O7593),0)</f>
        <v>25.23685248</v>
      </c>
      <c r="M7593" s="276" t="str">
        <f>IF(($G$4-Lähteandmed!$H$45*(Kraadpäevad!$G$4-Kraadpäevad!C7593))&gt;Lähteandmed!$I$45,($G$4-Lähteandmed!$H$45*(Kraadpäevad!$G$4-Kraadpäevad!C7593)),Lähteandmed!$I$45)</f>
        <v/>
      </c>
      <c r="N7593" s="114">
        <f>IFERROR(($G$4-M7593)/($G$4-C7593),Lähteandmed!$H$45)</f>
        <v>0</v>
      </c>
      <c r="O7593" s="276">
        <f t="shared" si="237"/>
        <v>3.6</v>
      </c>
      <c r="P7593" s="276">
        <f>IF(O7593&lt;($G$6-1),Lähteandmed!$E$45*1.2*1.005*(($G$6-1)-O7593),0)</f>
        <v>23.484293279999999</v>
      </c>
    </row>
    <row r="7594" spans="2:16">
      <c r="B7594" s="113">
        <v>7590</v>
      </c>
      <c r="C7594" s="113">
        <v>3.4</v>
      </c>
      <c r="D7594" s="276">
        <f t="shared" si="236"/>
        <v>6.5887974958655793</v>
      </c>
      <c r="L7594" s="114">
        <f>IF(C7594&lt;$G$6,Lähteandmed!$E$45*1.2*1.005*($G$6-O7594),0)</f>
        <v>25.587364319999999</v>
      </c>
      <c r="M7594" s="276" t="str">
        <f>IF(($G$4-Lähteandmed!$H$45*(Kraadpäevad!$G$4-Kraadpäevad!C7594))&gt;Lähteandmed!$I$45,($G$4-Lähteandmed!$H$45*(Kraadpäevad!$G$4-Kraadpäevad!C7594)),Lähteandmed!$I$45)</f>
        <v/>
      </c>
      <c r="N7594" s="114">
        <f>IFERROR(($G$4-M7594)/($G$4-C7594),Lähteandmed!$H$45)</f>
        <v>0</v>
      </c>
      <c r="O7594" s="276">
        <f t="shared" si="237"/>
        <v>3.4</v>
      </c>
      <c r="P7594" s="276">
        <f>IF(O7594&lt;($G$6-1),Lähteandmed!$E$45*1.2*1.005*(($G$6-1)-O7594),0)</f>
        <v>23.834805119999999</v>
      </c>
    </row>
    <row r="7595" spans="2:16">
      <c r="B7595" s="113">
        <v>7591</v>
      </c>
      <c r="C7595" s="113">
        <v>3.4</v>
      </c>
      <c r="D7595" s="276">
        <f t="shared" si="236"/>
        <v>6.5887974958655793</v>
      </c>
      <c r="L7595" s="114">
        <f>IF(C7595&lt;$G$6,Lähteandmed!$E$45*1.2*1.005*($G$6-O7595),0)</f>
        <v>25.587364319999999</v>
      </c>
      <c r="M7595" s="276" t="str">
        <f>IF(($G$4-Lähteandmed!$H$45*(Kraadpäevad!$G$4-Kraadpäevad!C7595))&gt;Lähteandmed!$I$45,($G$4-Lähteandmed!$H$45*(Kraadpäevad!$G$4-Kraadpäevad!C7595)),Lähteandmed!$I$45)</f>
        <v/>
      </c>
      <c r="N7595" s="114">
        <f>IFERROR(($G$4-M7595)/($G$4-C7595),Lähteandmed!$H$45)</f>
        <v>0</v>
      </c>
      <c r="O7595" s="276">
        <f t="shared" si="237"/>
        <v>3.4</v>
      </c>
      <c r="P7595" s="276">
        <f>IF(O7595&lt;($G$6-1),Lähteandmed!$E$45*1.2*1.005*(($G$6-1)-O7595),0)</f>
        <v>23.834805119999999</v>
      </c>
    </row>
    <row r="7596" spans="2:16">
      <c r="B7596" s="113">
        <v>7592</v>
      </c>
      <c r="C7596" s="113">
        <v>3.5</v>
      </c>
      <c r="D7596" s="276">
        <f t="shared" si="236"/>
        <v>6.4887974958655796</v>
      </c>
      <c r="L7596" s="114">
        <f>IF(C7596&lt;$G$6,Lähteandmed!$E$45*1.2*1.005*($G$6-O7596),0)</f>
        <v>25.412108399999997</v>
      </c>
      <c r="M7596" s="276" t="str">
        <f>IF(($G$4-Lähteandmed!$H$45*(Kraadpäevad!$G$4-Kraadpäevad!C7596))&gt;Lähteandmed!$I$45,($G$4-Lähteandmed!$H$45*(Kraadpäevad!$G$4-Kraadpäevad!C7596)),Lähteandmed!$I$45)</f>
        <v/>
      </c>
      <c r="N7596" s="114">
        <f>IFERROR(($G$4-M7596)/($G$4-C7596),Lähteandmed!$H$45)</f>
        <v>0</v>
      </c>
      <c r="O7596" s="276">
        <f t="shared" si="237"/>
        <v>3.5</v>
      </c>
      <c r="P7596" s="276">
        <f>IF(O7596&lt;($G$6-1),Lähteandmed!$E$45*1.2*1.005*(($G$6-1)-O7596),0)</f>
        <v>23.659549199999997</v>
      </c>
    </row>
    <row r="7597" spans="2:16">
      <c r="B7597" s="113">
        <v>7593</v>
      </c>
      <c r="C7597" s="113">
        <v>3.5</v>
      </c>
      <c r="D7597" s="276">
        <f t="shared" si="236"/>
        <v>6.4887974958655796</v>
      </c>
      <c r="L7597" s="114">
        <f>IF(C7597&lt;$G$6,Lähteandmed!$E$45*1.2*1.005*($G$6-O7597),0)</f>
        <v>25.412108399999997</v>
      </c>
      <c r="M7597" s="276" t="str">
        <f>IF(($G$4-Lähteandmed!$H$45*(Kraadpäevad!$G$4-Kraadpäevad!C7597))&gt;Lähteandmed!$I$45,($G$4-Lähteandmed!$H$45*(Kraadpäevad!$G$4-Kraadpäevad!C7597)),Lähteandmed!$I$45)</f>
        <v/>
      </c>
      <c r="N7597" s="114">
        <f>IFERROR(($G$4-M7597)/($G$4-C7597),Lähteandmed!$H$45)</f>
        <v>0</v>
      </c>
      <c r="O7597" s="276">
        <f t="shared" si="237"/>
        <v>3.5</v>
      </c>
      <c r="P7597" s="276">
        <f>IF(O7597&lt;($G$6-1),Lähteandmed!$E$45*1.2*1.005*(($G$6-1)-O7597),0)</f>
        <v>23.659549199999997</v>
      </c>
    </row>
    <row r="7598" spans="2:16">
      <c r="B7598" s="113">
        <v>7594</v>
      </c>
      <c r="C7598" s="113">
        <v>3.7</v>
      </c>
      <c r="D7598" s="276">
        <f t="shared" si="236"/>
        <v>6.2887974958655795</v>
      </c>
      <c r="L7598" s="114">
        <f>IF(C7598&lt;$G$6,Lähteandmed!$E$45*1.2*1.005*($G$6-O7598),0)</f>
        <v>25.061596559999998</v>
      </c>
      <c r="M7598" s="276" t="str">
        <f>IF(($G$4-Lähteandmed!$H$45*(Kraadpäevad!$G$4-Kraadpäevad!C7598))&gt;Lähteandmed!$I$45,($G$4-Lähteandmed!$H$45*(Kraadpäevad!$G$4-Kraadpäevad!C7598)),Lähteandmed!$I$45)</f>
        <v/>
      </c>
      <c r="N7598" s="114">
        <f>IFERROR(($G$4-M7598)/($G$4-C7598),Lähteandmed!$H$45)</f>
        <v>0</v>
      </c>
      <c r="O7598" s="276">
        <f t="shared" si="237"/>
        <v>3.7</v>
      </c>
      <c r="P7598" s="276">
        <f>IF(O7598&lt;($G$6-1),Lähteandmed!$E$45*1.2*1.005*(($G$6-1)-O7598),0)</f>
        <v>23.309037359999998</v>
      </c>
    </row>
    <row r="7599" spans="2:16">
      <c r="B7599" s="113">
        <v>7595</v>
      </c>
      <c r="C7599" s="113">
        <v>3.8</v>
      </c>
      <c r="D7599" s="276">
        <f t="shared" si="236"/>
        <v>6.1887974958655798</v>
      </c>
      <c r="L7599" s="114">
        <f>IF(C7599&lt;$G$6,Lähteandmed!$E$45*1.2*1.005*($G$6-O7599),0)</f>
        <v>24.886340639999997</v>
      </c>
      <c r="M7599" s="276" t="str">
        <f>IF(($G$4-Lähteandmed!$H$45*(Kraadpäevad!$G$4-Kraadpäevad!C7599))&gt;Lähteandmed!$I$45,($G$4-Lähteandmed!$H$45*(Kraadpäevad!$G$4-Kraadpäevad!C7599)),Lähteandmed!$I$45)</f>
        <v/>
      </c>
      <c r="N7599" s="114">
        <f>IFERROR(($G$4-M7599)/($G$4-C7599),Lähteandmed!$H$45)</f>
        <v>0</v>
      </c>
      <c r="O7599" s="276">
        <f t="shared" si="237"/>
        <v>3.8</v>
      </c>
      <c r="P7599" s="276">
        <f>IF(O7599&lt;($G$6-1),Lähteandmed!$E$45*1.2*1.005*(($G$6-1)-O7599),0)</f>
        <v>23.133781439999996</v>
      </c>
    </row>
    <row r="7600" spans="2:16">
      <c r="B7600" s="113">
        <v>7596</v>
      </c>
      <c r="C7600" s="113">
        <v>4</v>
      </c>
      <c r="D7600" s="276">
        <f t="shared" si="236"/>
        <v>5.9887974958655796</v>
      </c>
      <c r="L7600" s="114">
        <f>IF(C7600&lt;$G$6,Lähteandmed!$E$45*1.2*1.005*($G$6-O7600),0)</f>
        <v>24.535828799999997</v>
      </c>
      <c r="M7600" s="276" t="str">
        <f>IF(($G$4-Lähteandmed!$H$45*(Kraadpäevad!$G$4-Kraadpäevad!C7600))&gt;Lähteandmed!$I$45,($G$4-Lähteandmed!$H$45*(Kraadpäevad!$G$4-Kraadpäevad!C7600)),Lähteandmed!$I$45)</f>
        <v/>
      </c>
      <c r="N7600" s="114">
        <f>IFERROR(($G$4-M7600)/($G$4-C7600),Lähteandmed!$H$45)</f>
        <v>0</v>
      </c>
      <c r="O7600" s="276">
        <f t="shared" si="237"/>
        <v>4</v>
      </c>
      <c r="P7600" s="276">
        <f>IF(O7600&lt;($G$6-1),Lähteandmed!$E$45*1.2*1.005*(($G$6-1)-O7600),0)</f>
        <v>22.783269599999997</v>
      </c>
    </row>
    <row r="7601" spans="2:16">
      <c r="B7601" s="113">
        <v>7597</v>
      </c>
      <c r="C7601" s="113">
        <v>4.0999999999999996</v>
      </c>
      <c r="D7601" s="276">
        <f t="shared" si="236"/>
        <v>5.88879749586558</v>
      </c>
      <c r="L7601" s="114">
        <f>IF(C7601&lt;$G$6,Lähteandmed!$E$45*1.2*1.005*($G$6-O7601),0)</f>
        <v>24.360572879999999</v>
      </c>
      <c r="M7601" s="276" t="str">
        <f>IF(($G$4-Lähteandmed!$H$45*(Kraadpäevad!$G$4-Kraadpäevad!C7601))&gt;Lähteandmed!$I$45,($G$4-Lähteandmed!$H$45*(Kraadpäevad!$G$4-Kraadpäevad!C7601)),Lähteandmed!$I$45)</f>
        <v/>
      </c>
      <c r="N7601" s="114">
        <f>IFERROR(($G$4-M7601)/($G$4-C7601),Lähteandmed!$H$45)</f>
        <v>0</v>
      </c>
      <c r="O7601" s="276">
        <f t="shared" si="237"/>
        <v>4.0999999999999996</v>
      </c>
      <c r="P7601" s="276">
        <f>IF(O7601&lt;($G$6-1),Lähteandmed!$E$45*1.2*1.005*(($G$6-1)-O7601),0)</f>
        <v>22.608013679999999</v>
      </c>
    </row>
    <row r="7602" spans="2:16">
      <c r="B7602" s="113">
        <v>7598</v>
      </c>
      <c r="C7602" s="113">
        <v>4.0999999999999996</v>
      </c>
      <c r="D7602" s="276">
        <f t="shared" si="236"/>
        <v>5.88879749586558</v>
      </c>
      <c r="L7602" s="114">
        <f>IF(C7602&lt;$G$6,Lähteandmed!$E$45*1.2*1.005*($G$6-O7602),0)</f>
        <v>24.360572879999999</v>
      </c>
      <c r="M7602" s="276" t="str">
        <f>IF(($G$4-Lähteandmed!$H$45*(Kraadpäevad!$G$4-Kraadpäevad!C7602))&gt;Lähteandmed!$I$45,($G$4-Lähteandmed!$H$45*(Kraadpäevad!$G$4-Kraadpäevad!C7602)),Lähteandmed!$I$45)</f>
        <v/>
      </c>
      <c r="N7602" s="114">
        <f>IFERROR(($G$4-M7602)/($G$4-C7602),Lähteandmed!$H$45)</f>
        <v>0</v>
      </c>
      <c r="O7602" s="276">
        <f t="shared" si="237"/>
        <v>4.0999999999999996</v>
      </c>
      <c r="P7602" s="276">
        <f>IF(O7602&lt;($G$6-1),Lähteandmed!$E$45*1.2*1.005*(($G$6-1)-O7602),0)</f>
        <v>22.608013679999999</v>
      </c>
    </row>
    <row r="7603" spans="2:16">
      <c r="B7603" s="113">
        <v>7599</v>
      </c>
      <c r="C7603" s="113">
        <v>4.2</v>
      </c>
      <c r="D7603" s="276">
        <f t="shared" si="236"/>
        <v>5.7887974958655795</v>
      </c>
      <c r="L7603" s="114">
        <f>IF(C7603&lt;$G$6,Lähteandmed!$E$45*1.2*1.005*($G$6-O7603),0)</f>
        <v>24.185316959999998</v>
      </c>
      <c r="M7603" s="276" t="str">
        <f>IF(($G$4-Lähteandmed!$H$45*(Kraadpäevad!$G$4-Kraadpäevad!C7603))&gt;Lähteandmed!$I$45,($G$4-Lähteandmed!$H$45*(Kraadpäevad!$G$4-Kraadpäevad!C7603)),Lähteandmed!$I$45)</f>
        <v/>
      </c>
      <c r="N7603" s="114">
        <f>IFERROR(($G$4-M7603)/($G$4-C7603),Lähteandmed!$H$45)</f>
        <v>0</v>
      </c>
      <c r="O7603" s="276">
        <f t="shared" si="237"/>
        <v>4.2</v>
      </c>
      <c r="P7603" s="276">
        <f>IF(O7603&lt;($G$6-1),Lähteandmed!$E$45*1.2*1.005*(($G$6-1)-O7603),0)</f>
        <v>22.432757760000001</v>
      </c>
    </row>
    <row r="7604" spans="2:16">
      <c r="B7604" s="113">
        <v>7600</v>
      </c>
      <c r="C7604" s="113">
        <v>4.0999999999999996</v>
      </c>
      <c r="D7604" s="276">
        <f t="shared" si="236"/>
        <v>5.88879749586558</v>
      </c>
      <c r="L7604" s="114">
        <f>IF(C7604&lt;$G$6,Lähteandmed!$E$45*1.2*1.005*($G$6-O7604),0)</f>
        <v>24.360572879999999</v>
      </c>
      <c r="M7604" s="276" t="str">
        <f>IF(($G$4-Lähteandmed!$H$45*(Kraadpäevad!$G$4-Kraadpäevad!C7604))&gt;Lähteandmed!$I$45,($G$4-Lähteandmed!$H$45*(Kraadpäevad!$G$4-Kraadpäevad!C7604)),Lähteandmed!$I$45)</f>
        <v/>
      </c>
      <c r="N7604" s="114">
        <f>IFERROR(($G$4-M7604)/($G$4-C7604),Lähteandmed!$H$45)</f>
        <v>0</v>
      </c>
      <c r="O7604" s="276">
        <f t="shared" si="237"/>
        <v>4.0999999999999996</v>
      </c>
      <c r="P7604" s="276">
        <f>IF(O7604&lt;($G$6-1),Lähteandmed!$E$45*1.2*1.005*(($G$6-1)-O7604),0)</f>
        <v>22.608013679999999</v>
      </c>
    </row>
    <row r="7605" spans="2:16">
      <c r="B7605" s="113">
        <v>7601</v>
      </c>
      <c r="C7605" s="113">
        <v>3.9</v>
      </c>
      <c r="D7605" s="276">
        <f t="shared" si="236"/>
        <v>6.0887974958655793</v>
      </c>
      <c r="L7605" s="114">
        <f>IF(C7605&lt;$G$6,Lähteandmed!$E$45*1.2*1.005*($G$6-O7605),0)</f>
        <v>24.711084719999999</v>
      </c>
      <c r="M7605" s="276" t="str">
        <f>IF(($G$4-Lähteandmed!$H$45*(Kraadpäevad!$G$4-Kraadpäevad!C7605))&gt;Lähteandmed!$I$45,($G$4-Lähteandmed!$H$45*(Kraadpäevad!$G$4-Kraadpäevad!C7605)),Lähteandmed!$I$45)</f>
        <v/>
      </c>
      <c r="N7605" s="114">
        <f>IFERROR(($G$4-M7605)/($G$4-C7605),Lähteandmed!$H$45)</f>
        <v>0</v>
      </c>
      <c r="O7605" s="276">
        <f t="shared" si="237"/>
        <v>3.9</v>
      </c>
      <c r="P7605" s="276">
        <f>IF(O7605&lt;($G$6-1),Lähteandmed!$E$45*1.2*1.005*(($G$6-1)-O7605),0)</f>
        <v>22.958525519999998</v>
      </c>
    </row>
    <row r="7606" spans="2:16">
      <c r="B7606" s="113">
        <v>7602</v>
      </c>
      <c r="C7606" s="113">
        <v>3.8</v>
      </c>
      <c r="D7606" s="276">
        <f t="shared" si="236"/>
        <v>6.1887974958655798</v>
      </c>
      <c r="L7606" s="114">
        <f>IF(C7606&lt;$G$6,Lähteandmed!$E$45*1.2*1.005*($G$6-O7606),0)</f>
        <v>24.886340639999997</v>
      </c>
      <c r="M7606" s="276" t="str">
        <f>IF(($G$4-Lähteandmed!$H$45*(Kraadpäevad!$G$4-Kraadpäevad!C7606))&gt;Lähteandmed!$I$45,($G$4-Lähteandmed!$H$45*(Kraadpäevad!$G$4-Kraadpäevad!C7606)),Lähteandmed!$I$45)</f>
        <v/>
      </c>
      <c r="N7606" s="114">
        <f>IFERROR(($G$4-M7606)/($G$4-C7606),Lähteandmed!$H$45)</f>
        <v>0</v>
      </c>
      <c r="O7606" s="276">
        <f t="shared" si="237"/>
        <v>3.8</v>
      </c>
      <c r="P7606" s="276">
        <f>IF(O7606&lt;($G$6-1),Lähteandmed!$E$45*1.2*1.005*(($G$6-1)-O7606),0)</f>
        <v>23.133781439999996</v>
      </c>
    </row>
    <row r="7607" spans="2:16">
      <c r="B7607" s="113">
        <v>7603</v>
      </c>
      <c r="C7607" s="113">
        <v>4.2</v>
      </c>
      <c r="D7607" s="276">
        <f t="shared" si="236"/>
        <v>5.7887974958655795</v>
      </c>
      <c r="L7607" s="114">
        <f>IF(C7607&lt;$G$6,Lähteandmed!$E$45*1.2*1.005*($G$6-O7607),0)</f>
        <v>24.185316959999998</v>
      </c>
      <c r="M7607" s="276" t="str">
        <f>IF(($G$4-Lähteandmed!$H$45*(Kraadpäevad!$G$4-Kraadpäevad!C7607))&gt;Lähteandmed!$I$45,($G$4-Lähteandmed!$H$45*(Kraadpäevad!$G$4-Kraadpäevad!C7607)),Lähteandmed!$I$45)</f>
        <v/>
      </c>
      <c r="N7607" s="114">
        <f>IFERROR(($G$4-M7607)/($G$4-C7607),Lähteandmed!$H$45)</f>
        <v>0</v>
      </c>
      <c r="O7607" s="276">
        <f t="shared" si="237"/>
        <v>4.2</v>
      </c>
      <c r="P7607" s="276">
        <f>IF(O7607&lt;($G$6-1),Lähteandmed!$E$45*1.2*1.005*(($G$6-1)-O7607),0)</f>
        <v>22.432757760000001</v>
      </c>
    </row>
    <row r="7608" spans="2:16">
      <c r="B7608" s="113">
        <v>7604</v>
      </c>
      <c r="C7608" s="113">
        <v>4.5999999999999996</v>
      </c>
      <c r="D7608" s="276">
        <f t="shared" si="236"/>
        <v>5.38879749586558</v>
      </c>
      <c r="L7608" s="114">
        <f>IF(C7608&lt;$G$6,Lähteandmed!$E$45*1.2*1.005*($G$6-O7608),0)</f>
        <v>23.484293279999999</v>
      </c>
      <c r="M7608" s="276" t="str">
        <f>IF(($G$4-Lähteandmed!$H$45*(Kraadpäevad!$G$4-Kraadpäevad!C7608))&gt;Lähteandmed!$I$45,($G$4-Lähteandmed!$H$45*(Kraadpäevad!$G$4-Kraadpäevad!C7608)),Lähteandmed!$I$45)</f>
        <v/>
      </c>
      <c r="N7608" s="114">
        <f>IFERROR(($G$4-M7608)/($G$4-C7608),Lähteandmed!$H$45)</f>
        <v>0</v>
      </c>
      <c r="O7608" s="276">
        <f t="shared" si="237"/>
        <v>4.5999999999999996</v>
      </c>
      <c r="P7608" s="276">
        <f>IF(O7608&lt;($G$6-1),Lähteandmed!$E$45*1.2*1.005*(($G$6-1)-O7608),0)</f>
        <v>21.731734079999999</v>
      </c>
    </row>
    <row r="7609" spans="2:16">
      <c r="B7609" s="113">
        <v>7605</v>
      </c>
      <c r="C7609" s="113">
        <v>5</v>
      </c>
      <c r="D7609" s="276">
        <f t="shared" si="236"/>
        <v>4.9887974958655796</v>
      </c>
      <c r="L7609" s="114">
        <f>IF(C7609&lt;$G$6,Lähteandmed!$E$45*1.2*1.005*($G$6-O7609),0)</f>
        <v>22.783269599999997</v>
      </c>
      <c r="M7609" s="276" t="str">
        <f>IF(($G$4-Lähteandmed!$H$45*(Kraadpäevad!$G$4-Kraadpäevad!C7609))&gt;Lähteandmed!$I$45,($G$4-Lähteandmed!$H$45*(Kraadpäevad!$G$4-Kraadpäevad!C7609)),Lähteandmed!$I$45)</f>
        <v/>
      </c>
      <c r="N7609" s="114">
        <f>IFERROR(($G$4-M7609)/($G$4-C7609),Lähteandmed!$H$45)</f>
        <v>0</v>
      </c>
      <c r="O7609" s="276">
        <f t="shared" si="237"/>
        <v>5</v>
      </c>
      <c r="P7609" s="276">
        <f>IF(O7609&lt;($G$6-1),Lähteandmed!$E$45*1.2*1.005*(($G$6-1)-O7609),0)</f>
        <v>21.030710399999997</v>
      </c>
    </row>
    <row r="7610" spans="2:16">
      <c r="B7610" s="113">
        <v>7606</v>
      </c>
      <c r="C7610" s="113">
        <v>4.8</v>
      </c>
      <c r="D7610" s="276">
        <f t="shared" si="236"/>
        <v>5.1887974958655798</v>
      </c>
      <c r="L7610" s="114">
        <f>IF(C7610&lt;$G$6,Lähteandmed!$E$45*1.2*1.005*($G$6-O7610),0)</f>
        <v>23.133781439999996</v>
      </c>
      <c r="M7610" s="276" t="str">
        <f>IF(($G$4-Lähteandmed!$H$45*(Kraadpäevad!$G$4-Kraadpäevad!C7610))&gt;Lähteandmed!$I$45,($G$4-Lähteandmed!$H$45*(Kraadpäevad!$G$4-Kraadpäevad!C7610)),Lähteandmed!$I$45)</f>
        <v/>
      </c>
      <c r="N7610" s="114">
        <f>IFERROR(($G$4-M7610)/($G$4-C7610),Lähteandmed!$H$45)</f>
        <v>0</v>
      </c>
      <c r="O7610" s="276">
        <f t="shared" si="237"/>
        <v>4.8</v>
      </c>
      <c r="P7610" s="276">
        <f>IF(O7610&lt;($G$6-1),Lähteandmed!$E$45*1.2*1.005*(($G$6-1)-O7610),0)</f>
        <v>21.381222239999996</v>
      </c>
    </row>
    <row r="7611" spans="2:16">
      <c r="B7611" s="113">
        <v>7607</v>
      </c>
      <c r="C7611" s="113">
        <v>4.5</v>
      </c>
      <c r="D7611" s="276">
        <f t="shared" si="236"/>
        <v>5.4887974958655796</v>
      </c>
      <c r="L7611" s="114">
        <f>IF(C7611&lt;$G$6,Lähteandmed!$E$45*1.2*1.005*($G$6-O7611),0)</f>
        <v>23.659549199999997</v>
      </c>
      <c r="M7611" s="276" t="str">
        <f>IF(($G$4-Lähteandmed!$H$45*(Kraadpäevad!$G$4-Kraadpäevad!C7611))&gt;Lähteandmed!$I$45,($G$4-Lähteandmed!$H$45*(Kraadpäevad!$G$4-Kraadpäevad!C7611)),Lähteandmed!$I$45)</f>
        <v/>
      </c>
      <c r="N7611" s="114">
        <f>IFERROR(($G$4-M7611)/($G$4-C7611),Lähteandmed!$H$45)</f>
        <v>0</v>
      </c>
      <c r="O7611" s="276">
        <f t="shared" si="237"/>
        <v>4.5</v>
      </c>
      <c r="P7611" s="276">
        <f>IF(O7611&lt;($G$6-1),Lähteandmed!$E$45*1.2*1.005*(($G$6-1)-O7611),0)</f>
        <v>21.906989999999997</v>
      </c>
    </row>
    <row r="7612" spans="2:16">
      <c r="B7612" s="113">
        <v>7608</v>
      </c>
      <c r="C7612" s="113">
        <v>4.3</v>
      </c>
      <c r="D7612" s="276">
        <f t="shared" si="236"/>
        <v>5.6887974958655798</v>
      </c>
      <c r="L7612" s="114">
        <f>IF(C7612&lt;$G$6,Lähteandmed!$E$45*1.2*1.005*($G$6-O7612),0)</f>
        <v>24.010061039999997</v>
      </c>
      <c r="M7612" s="276" t="str">
        <f>IF(($G$4-Lähteandmed!$H$45*(Kraadpäevad!$G$4-Kraadpäevad!C7612))&gt;Lähteandmed!$I$45,($G$4-Lähteandmed!$H$45*(Kraadpäevad!$G$4-Kraadpäevad!C7612)),Lähteandmed!$I$45)</f>
        <v/>
      </c>
      <c r="N7612" s="114">
        <f>IFERROR(($G$4-M7612)/($G$4-C7612),Lähteandmed!$H$45)</f>
        <v>0</v>
      </c>
      <c r="O7612" s="276">
        <f t="shared" si="237"/>
        <v>4.3</v>
      </c>
      <c r="P7612" s="276">
        <f>IF(O7612&lt;($G$6-1),Lähteandmed!$E$45*1.2*1.005*(($G$6-1)-O7612),0)</f>
        <v>22.257501839999996</v>
      </c>
    </row>
    <row r="7613" spans="2:16">
      <c r="B7613" s="113">
        <v>7609</v>
      </c>
      <c r="C7613" s="113">
        <v>4.0999999999999996</v>
      </c>
      <c r="D7613" s="276">
        <f t="shared" si="236"/>
        <v>5.88879749586558</v>
      </c>
      <c r="L7613" s="114">
        <f>IF(C7613&lt;$G$6,Lähteandmed!$E$45*1.2*1.005*($G$6-O7613),0)</f>
        <v>24.360572879999999</v>
      </c>
      <c r="M7613" s="276" t="str">
        <f>IF(($G$4-Lähteandmed!$H$45*(Kraadpäevad!$G$4-Kraadpäevad!C7613))&gt;Lähteandmed!$I$45,($G$4-Lähteandmed!$H$45*(Kraadpäevad!$G$4-Kraadpäevad!C7613)),Lähteandmed!$I$45)</f>
        <v/>
      </c>
      <c r="N7613" s="114">
        <f>IFERROR(($G$4-M7613)/($G$4-C7613),Lähteandmed!$H$45)</f>
        <v>0</v>
      </c>
      <c r="O7613" s="276">
        <f t="shared" si="237"/>
        <v>4.0999999999999996</v>
      </c>
      <c r="P7613" s="276">
        <f>IF(O7613&lt;($G$6-1),Lähteandmed!$E$45*1.2*1.005*(($G$6-1)-O7613),0)</f>
        <v>22.608013679999999</v>
      </c>
    </row>
    <row r="7614" spans="2:16">
      <c r="B7614" s="113">
        <v>7610</v>
      </c>
      <c r="C7614" s="113">
        <v>3.8</v>
      </c>
      <c r="D7614" s="276">
        <f t="shared" si="236"/>
        <v>6.1887974958655798</v>
      </c>
      <c r="L7614" s="114">
        <f>IF(C7614&lt;$G$6,Lähteandmed!$E$45*1.2*1.005*($G$6-O7614),0)</f>
        <v>24.886340639999997</v>
      </c>
      <c r="M7614" s="276" t="str">
        <f>IF(($G$4-Lähteandmed!$H$45*(Kraadpäevad!$G$4-Kraadpäevad!C7614))&gt;Lähteandmed!$I$45,($G$4-Lähteandmed!$H$45*(Kraadpäevad!$G$4-Kraadpäevad!C7614)),Lähteandmed!$I$45)</f>
        <v/>
      </c>
      <c r="N7614" s="114">
        <f>IFERROR(($G$4-M7614)/($G$4-C7614),Lähteandmed!$H$45)</f>
        <v>0</v>
      </c>
      <c r="O7614" s="276">
        <f t="shared" si="237"/>
        <v>3.8</v>
      </c>
      <c r="P7614" s="276">
        <f>IF(O7614&lt;($G$6-1),Lähteandmed!$E$45*1.2*1.005*(($G$6-1)-O7614),0)</f>
        <v>23.133781439999996</v>
      </c>
    </row>
    <row r="7615" spans="2:16">
      <c r="B7615" s="113">
        <v>7611</v>
      </c>
      <c r="C7615" s="113">
        <v>3.6</v>
      </c>
      <c r="D7615" s="276">
        <f t="shared" si="236"/>
        <v>6.38879749586558</v>
      </c>
      <c r="L7615" s="114">
        <f>IF(C7615&lt;$G$6,Lähteandmed!$E$45*1.2*1.005*($G$6-O7615),0)</f>
        <v>25.23685248</v>
      </c>
      <c r="M7615" s="276" t="str">
        <f>IF(($G$4-Lähteandmed!$H$45*(Kraadpäevad!$G$4-Kraadpäevad!C7615))&gt;Lähteandmed!$I$45,($G$4-Lähteandmed!$H$45*(Kraadpäevad!$G$4-Kraadpäevad!C7615)),Lähteandmed!$I$45)</f>
        <v/>
      </c>
      <c r="N7615" s="114">
        <f>IFERROR(($G$4-M7615)/($G$4-C7615),Lähteandmed!$H$45)</f>
        <v>0</v>
      </c>
      <c r="O7615" s="276">
        <f t="shared" si="237"/>
        <v>3.6</v>
      </c>
      <c r="P7615" s="276">
        <f>IF(O7615&lt;($G$6-1),Lähteandmed!$E$45*1.2*1.005*(($G$6-1)-O7615),0)</f>
        <v>23.484293279999999</v>
      </c>
    </row>
    <row r="7616" spans="2:16">
      <c r="B7616" s="113">
        <v>7612</v>
      </c>
      <c r="C7616" s="113">
        <v>3.5</v>
      </c>
      <c r="D7616" s="276">
        <f t="shared" si="236"/>
        <v>6.4887974958655796</v>
      </c>
      <c r="L7616" s="114">
        <f>IF(C7616&lt;$G$6,Lähteandmed!$E$45*1.2*1.005*($G$6-O7616),0)</f>
        <v>25.412108399999997</v>
      </c>
      <c r="M7616" s="276" t="str">
        <f>IF(($G$4-Lähteandmed!$H$45*(Kraadpäevad!$G$4-Kraadpäevad!C7616))&gt;Lähteandmed!$I$45,($G$4-Lähteandmed!$H$45*(Kraadpäevad!$G$4-Kraadpäevad!C7616)),Lähteandmed!$I$45)</f>
        <v/>
      </c>
      <c r="N7616" s="114">
        <f>IFERROR(($G$4-M7616)/($G$4-C7616),Lähteandmed!$H$45)</f>
        <v>0</v>
      </c>
      <c r="O7616" s="276">
        <f t="shared" si="237"/>
        <v>3.5</v>
      </c>
      <c r="P7616" s="276">
        <f>IF(O7616&lt;($G$6-1),Lähteandmed!$E$45*1.2*1.005*(($G$6-1)-O7616),0)</f>
        <v>23.659549199999997</v>
      </c>
    </row>
    <row r="7617" spans="2:16">
      <c r="B7617" s="113">
        <v>7613</v>
      </c>
      <c r="C7617" s="113">
        <v>3.4</v>
      </c>
      <c r="D7617" s="276">
        <f t="shared" si="236"/>
        <v>6.5887974958655793</v>
      </c>
      <c r="L7617" s="114">
        <f>IF(C7617&lt;$G$6,Lähteandmed!$E$45*1.2*1.005*($G$6-O7617),0)</f>
        <v>25.587364319999999</v>
      </c>
      <c r="M7617" s="276" t="str">
        <f>IF(($G$4-Lähteandmed!$H$45*(Kraadpäevad!$G$4-Kraadpäevad!C7617))&gt;Lähteandmed!$I$45,($G$4-Lähteandmed!$H$45*(Kraadpäevad!$G$4-Kraadpäevad!C7617)),Lähteandmed!$I$45)</f>
        <v/>
      </c>
      <c r="N7617" s="114">
        <f>IFERROR(($G$4-M7617)/($G$4-C7617),Lähteandmed!$H$45)</f>
        <v>0</v>
      </c>
      <c r="O7617" s="276">
        <f t="shared" si="237"/>
        <v>3.4</v>
      </c>
      <c r="P7617" s="276">
        <f>IF(O7617&lt;($G$6-1),Lähteandmed!$E$45*1.2*1.005*(($G$6-1)-O7617),0)</f>
        <v>23.834805119999999</v>
      </c>
    </row>
    <row r="7618" spans="2:16">
      <c r="B7618" s="113">
        <v>7614</v>
      </c>
      <c r="C7618" s="113">
        <v>3.3</v>
      </c>
      <c r="D7618" s="276">
        <f t="shared" si="236"/>
        <v>6.6887974958655798</v>
      </c>
      <c r="L7618" s="114">
        <f>IF(C7618&lt;$G$6,Lähteandmed!$E$45*1.2*1.005*($G$6-O7618),0)</f>
        <v>25.762620239999997</v>
      </c>
      <c r="M7618" s="276" t="str">
        <f>IF(($G$4-Lähteandmed!$H$45*(Kraadpäevad!$G$4-Kraadpäevad!C7618))&gt;Lähteandmed!$I$45,($G$4-Lähteandmed!$H$45*(Kraadpäevad!$G$4-Kraadpäevad!C7618)),Lähteandmed!$I$45)</f>
        <v/>
      </c>
      <c r="N7618" s="114">
        <f>IFERROR(($G$4-M7618)/($G$4-C7618),Lähteandmed!$H$45)</f>
        <v>0</v>
      </c>
      <c r="O7618" s="276">
        <f t="shared" si="237"/>
        <v>3.3</v>
      </c>
      <c r="P7618" s="276">
        <f>IF(O7618&lt;($G$6-1),Lähteandmed!$E$45*1.2*1.005*(($G$6-1)-O7618),0)</f>
        <v>24.010061039999997</v>
      </c>
    </row>
    <row r="7619" spans="2:16">
      <c r="B7619" s="113">
        <v>7615</v>
      </c>
      <c r="C7619" s="113">
        <v>3</v>
      </c>
      <c r="D7619" s="276">
        <f t="shared" si="236"/>
        <v>6.9887974958655796</v>
      </c>
      <c r="L7619" s="114">
        <f>IF(C7619&lt;$G$6,Lähteandmed!$E$45*1.2*1.005*($G$6-O7619),0)</f>
        <v>26.288387999999998</v>
      </c>
      <c r="M7619" s="276" t="str">
        <f>IF(($G$4-Lähteandmed!$H$45*(Kraadpäevad!$G$4-Kraadpäevad!C7619))&gt;Lähteandmed!$I$45,($G$4-Lähteandmed!$H$45*(Kraadpäevad!$G$4-Kraadpäevad!C7619)),Lähteandmed!$I$45)</f>
        <v/>
      </c>
      <c r="N7619" s="114">
        <f>IFERROR(($G$4-M7619)/($G$4-C7619),Lähteandmed!$H$45)</f>
        <v>0</v>
      </c>
      <c r="O7619" s="276">
        <f t="shared" si="237"/>
        <v>3</v>
      </c>
      <c r="P7619" s="276">
        <f>IF(O7619&lt;($G$6-1),Lähteandmed!$E$45*1.2*1.005*(($G$6-1)-O7619),0)</f>
        <v>24.535828799999997</v>
      </c>
    </row>
    <row r="7620" spans="2:16">
      <c r="B7620" s="113">
        <v>7616</v>
      </c>
      <c r="C7620" s="113">
        <v>2.6</v>
      </c>
      <c r="D7620" s="276">
        <f t="shared" ref="D7620:D7683" si="238">IFERROR(IF($G$5-C7620&gt;0,$G$5-C7620,"0"),0)</f>
        <v>7.38879749586558</v>
      </c>
      <c r="L7620" s="114">
        <f>IF(C7620&lt;$G$6,Lähteandmed!$E$45*1.2*1.005*($G$6-O7620),0)</f>
        <v>26.98941168</v>
      </c>
      <c r="M7620" s="276" t="str">
        <f>IF(($G$4-Lähteandmed!$H$45*(Kraadpäevad!$G$4-Kraadpäevad!C7620))&gt;Lähteandmed!$I$45,($G$4-Lähteandmed!$H$45*(Kraadpäevad!$G$4-Kraadpäevad!C7620)),Lähteandmed!$I$45)</f>
        <v/>
      </c>
      <c r="N7620" s="114">
        <f>IFERROR(($G$4-M7620)/($G$4-C7620),Lähteandmed!$H$45)</f>
        <v>0</v>
      </c>
      <c r="O7620" s="276">
        <f t="shared" ref="O7620:O7683" si="239">N7620*($G$4-C7620)+C7620</f>
        <v>2.6</v>
      </c>
      <c r="P7620" s="276">
        <f>IF(O7620&lt;($G$6-1),Lähteandmed!$E$45*1.2*1.005*(($G$6-1)-O7620),0)</f>
        <v>25.23685248</v>
      </c>
    </row>
    <row r="7621" spans="2:16">
      <c r="B7621" s="113">
        <v>7617</v>
      </c>
      <c r="C7621" s="113">
        <v>2.2999999999999998</v>
      </c>
      <c r="D7621" s="276">
        <f t="shared" si="238"/>
        <v>7.6887974958655798</v>
      </c>
      <c r="L7621" s="114">
        <f>IF(C7621&lt;$G$6,Lähteandmed!$E$45*1.2*1.005*($G$6-O7621),0)</f>
        <v>27.515179439999997</v>
      </c>
      <c r="M7621" s="276" t="str">
        <f>IF(($G$4-Lähteandmed!$H$45*(Kraadpäevad!$G$4-Kraadpäevad!C7621))&gt;Lähteandmed!$I$45,($G$4-Lähteandmed!$H$45*(Kraadpäevad!$G$4-Kraadpäevad!C7621)),Lähteandmed!$I$45)</f>
        <v/>
      </c>
      <c r="N7621" s="114">
        <f>IFERROR(($G$4-M7621)/($G$4-C7621),Lähteandmed!$H$45)</f>
        <v>0</v>
      </c>
      <c r="O7621" s="276">
        <f t="shared" si="239"/>
        <v>2.2999999999999998</v>
      </c>
      <c r="P7621" s="276">
        <f>IF(O7621&lt;($G$6-1),Lähteandmed!$E$45*1.2*1.005*(($G$6-1)-O7621),0)</f>
        <v>25.762620239999997</v>
      </c>
    </row>
    <row r="7622" spans="2:16">
      <c r="B7622" s="113">
        <v>7618</v>
      </c>
      <c r="C7622" s="113">
        <v>2.7</v>
      </c>
      <c r="D7622" s="276">
        <f t="shared" si="238"/>
        <v>7.2887974958655795</v>
      </c>
      <c r="L7622" s="114">
        <f>IF(C7622&lt;$G$6,Lähteandmed!$E$45*1.2*1.005*($G$6-O7622),0)</f>
        <v>26.814155759999998</v>
      </c>
      <c r="M7622" s="276" t="str">
        <f>IF(($G$4-Lähteandmed!$H$45*(Kraadpäevad!$G$4-Kraadpäevad!C7622))&gt;Lähteandmed!$I$45,($G$4-Lähteandmed!$H$45*(Kraadpäevad!$G$4-Kraadpäevad!C7622)),Lähteandmed!$I$45)</f>
        <v/>
      </c>
      <c r="N7622" s="114">
        <f>IFERROR(($G$4-M7622)/($G$4-C7622),Lähteandmed!$H$45)</f>
        <v>0</v>
      </c>
      <c r="O7622" s="276">
        <f t="shared" si="239"/>
        <v>2.7</v>
      </c>
      <c r="P7622" s="276">
        <f>IF(O7622&lt;($G$6-1),Lähteandmed!$E$45*1.2*1.005*(($G$6-1)-O7622),0)</f>
        <v>25.061596559999998</v>
      </c>
    </row>
    <row r="7623" spans="2:16">
      <c r="B7623" s="113">
        <v>7619</v>
      </c>
      <c r="C7623" s="113">
        <v>3</v>
      </c>
      <c r="D7623" s="276">
        <f t="shared" si="238"/>
        <v>6.9887974958655796</v>
      </c>
      <c r="L7623" s="114">
        <f>IF(C7623&lt;$G$6,Lähteandmed!$E$45*1.2*1.005*($G$6-O7623),0)</f>
        <v>26.288387999999998</v>
      </c>
      <c r="M7623" s="276" t="str">
        <f>IF(($G$4-Lähteandmed!$H$45*(Kraadpäevad!$G$4-Kraadpäevad!C7623))&gt;Lähteandmed!$I$45,($G$4-Lähteandmed!$H$45*(Kraadpäevad!$G$4-Kraadpäevad!C7623)),Lähteandmed!$I$45)</f>
        <v/>
      </c>
      <c r="N7623" s="114">
        <f>IFERROR(($G$4-M7623)/($G$4-C7623),Lähteandmed!$H$45)</f>
        <v>0</v>
      </c>
      <c r="O7623" s="276">
        <f t="shared" si="239"/>
        <v>3</v>
      </c>
      <c r="P7623" s="276">
        <f>IF(O7623&lt;($G$6-1),Lähteandmed!$E$45*1.2*1.005*(($G$6-1)-O7623),0)</f>
        <v>24.535828799999997</v>
      </c>
    </row>
    <row r="7624" spans="2:16">
      <c r="B7624" s="113">
        <v>7620</v>
      </c>
      <c r="C7624" s="113">
        <v>3.4</v>
      </c>
      <c r="D7624" s="276">
        <f t="shared" si="238"/>
        <v>6.5887974958655793</v>
      </c>
      <c r="L7624" s="114">
        <f>IF(C7624&lt;$G$6,Lähteandmed!$E$45*1.2*1.005*($G$6-O7624),0)</f>
        <v>25.587364319999999</v>
      </c>
      <c r="M7624" s="276" t="str">
        <f>IF(($G$4-Lähteandmed!$H$45*(Kraadpäevad!$G$4-Kraadpäevad!C7624))&gt;Lähteandmed!$I$45,($G$4-Lähteandmed!$H$45*(Kraadpäevad!$G$4-Kraadpäevad!C7624)),Lähteandmed!$I$45)</f>
        <v/>
      </c>
      <c r="N7624" s="114">
        <f>IFERROR(($G$4-M7624)/($G$4-C7624),Lähteandmed!$H$45)</f>
        <v>0</v>
      </c>
      <c r="O7624" s="276">
        <f t="shared" si="239"/>
        <v>3.4</v>
      </c>
      <c r="P7624" s="276">
        <f>IF(O7624&lt;($G$6-1),Lähteandmed!$E$45*1.2*1.005*(($G$6-1)-O7624),0)</f>
        <v>23.834805119999999</v>
      </c>
    </row>
    <row r="7625" spans="2:16">
      <c r="B7625" s="113">
        <v>7621</v>
      </c>
      <c r="C7625" s="113">
        <v>3.9</v>
      </c>
      <c r="D7625" s="276">
        <f t="shared" si="238"/>
        <v>6.0887974958655793</v>
      </c>
      <c r="L7625" s="114">
        <f>IF(C7625&lt;$G$6,Lähteandmed!$E$45*1.2*1.005*($G$6-O7625),0)</f>
        <v>24.711084719999999</v>
      </c>
      <c r="M7625" s="276" t="str">
        <f>IF(($G$4-Lähteandmed!$H$45*(Kraadpäevad!$G$4-Kraadpäevad!C7625))&gt;Lähteandmed!$I$45,($G$4-Lähteandmed!$H$45*(Kraadpäevad!$G$4-Kraadpäevad!C7625)),Lähteandmed!$I$45)</f>
        <v/>
      </c>
      <c r="N7625" s="114">
        <f>IFERROR(($G$4-M7625)/($G$4-C7625),Lähteandmed!$H$45)</f>
        <v>0</v>
      </c>
      <c r="O7625" s="276">
        <f t="shared" si="239"/>
        <v>3.9</v>
      </c>
      <c r="P7625" s="276">
        <f>IF(O7625&lt;($G$6-1),Lähteandmed!$E$45*1.2*1.005*(($G$6-1)-O7625),0)</f>
        <v>22.958525519999998</v>
      </c>
    </row>
    <row r="7626" spans="2:16">
      <c r="B7626" s="113">
        <v>7622</v>
      </c>
      <c r="C7626" s="113">
        <v>4.4000000000000004</v>
      </c>
      <c r="D7626" s="276">
        <f t="shared" si="238"/>
        <v>5.5887974958655793</v>
      </c>
      <c r="L7626" s="114">
        <f>IF(C7626&lt;$G$6,Lähteandmed!$E$45*1.2*1.005*($G$6-O7626),0)</f>
        <v>23.834805119999999</v>
      </c>
      <c r="M7626" s="276" t="str">
        <f>IF(($G$4-Lähteandmed!$H$45*(Kraadpäevad!$G$4-Kraadpäevad!C7626))&gt;Lähteandmed!$I$45,($G$4-Lähteandmed!$H$45*(Kraadpäevad!$G$4-Kraadpäevad!C7626)),Lähteandmed!$I$45)</f>
        <v/>
      </c>
      <c r="N7626" s="114">
        <f>IFERROR(($G$4-M7626)/($G$4-C7626),Lähteandmed!$H$45)</f>
        <v>0</v>
      </c>
      <c r="O7626" s="276">
        <f t="shared" si="239"/>
        <v>4.4000000000000004</v>
      </c>
      <c r="P7626" s="276">
        <f>IF(O7626&lt;($G$6-1),Lähteandmed!$E$45*1.2*1.005*(($G$6-1)-O7626),0)</f>
        <v>22.082245919999998</v>
      </c>
    </row>
    <row r="7627" spans="2:16">
      <c r="B7627" s="113">
        <v>7623</v>
      </c>
      <c r="C7627" s="113">
        <v>4.9000000000000004</v>
      </c>
      <c r="D7627" s="276">
        <f t="shared" si="238"/>
        <v>5.0887974958655793</v>
      </c>
      <c r="L7627" s="114">
        <f>IF(C7627&lt;$G$6,Lähteandmed!$E$45*1.2*1.005*($G$6-O7627),0)</f>
        <v>22.958525519999998</v>
      </c>
      <c r="M7627" s="276" t="str">
        <f>IF(($G$4-Lähteandmed!$H$45*(Kraadpäevad!$G$4-Kraadpäevad!C7627))&gt;Lähteandmed!$I$45,($G$4-Lähteandmed!$H$45*(Kraadpäevad!$G$4-Kraadpäevad!C7627)),Lähteandmed!$I$45)</f>
        <v/>
      </c>
      <c r="N7627" s="114">
        <f>IFERROR(($G$4-M7627)/($G$4-C7627),Lähteandmed!$H$45)</f>
        <v>0</v>
      </c>
      <c r="O7627" s="276">
        <f t="shared" si="239"/>
        <v>4.9000000000000004</v>
      </c>
      <c r="P7627" s="276">
        <f>IF(O7627&lt;($G$6-1),Lähteandmed!$E$45*1.2*1.005*(($G$6-1)-O7627),0)</f>
        <v>21.205966319999998</v>
      </c>
    </row>
    <row r="7628" spans="2:16">
      <c r="B7628" s="113">
        <v>7624</v>
      </c>
      <c r="C7628" s="113">
        <v>4.4000000000000004</v>
      </c>
      <c r="D7628" s="276">
        <f t="shared" si="238"/>
        <v>5.5887974958655793</v>
      </c>
      <c r="L7628" s="114">
        <f>IF(C7628&lt;$G$6,Lähteandmed!$E$45*1.2*1.005*($G$6-O7628),0)</f>
        <v>23.834805119999999</v>
      </c>
      <c r="M7628" s="276" t="str">
        <f>IF(($G$4-Lähteandmed!$H$45*(Kraadpäevad!$G$4-Kraadpäevad!C7628))&gt;Lähteandmed!$I$45,($G$4-Lähteandmed!$H$45*(Kraadpäevad!$G$4-Kraadpäevad!C7628)),Lähteandmed!$I$45)</f>
        <v/>
      </c>
      <c r="N7628" s="114">
        <f>IFERROR(($G$4-M7628)/($G$4-C7628),Lähteandmed!$H$45)</f>
        <v>0</v>
      </c>
      <c r="O7628" s="276">
        <f t="shared" si="239"/>
        <v>4.4000000000000004</v>
      </c>
      <c r="P7628" s="276">
        <f>IF(O7628&lt;($G$6-1),Lähteandmed!$E$45*1.2*1.005*(($G$6-1)-O7628),0)</f>
        <v>22.082245919999998</v>
      </c>
    </row>
    <row r="7629" spans="2:16">
      <c r="B7629" s="113">
        <v>7625</v>
      </c>
      <c r="C7629" s="113">
        <v>3.9</v>
      </c>
      <c r="D7629" s="276">
        <f t="shared" si="238"/>
        <v>6.0887974958655793</v>
      </c>
      <c r="L7629" s="114">
        <f>IF(C7629&lt;$G$6,Lähteandmed!$E$45*1.2*1.005*($G$6-O7629),0)</f>
        <v>24.711084719999999</v>
      </c>
      <c r="M7629" s="276" t="str">
        <f>IF(($G$4-Lähteandmed!$H$45*(Kraadpäevad!$G$4-Kraadpäevad!C7629))&gt;Lähteandmed!$I$45,($G$4-Lähteandmed!$H$45*(Kraadpäevad!$G$4-Kraadpäevad!C7629)),Lähteandmed!$I$45)</f>
        <v/>
      </c>
      <c r="N7629" s="114">
        <f>IFERROR(($G$4-M7629)/($G$4-C7629),Lähteandmed!$H$45)</f>
        <v>0</v>
      </c>
      <c r="O7629" s="276">
        <f t="shared" si="239"/>
        <v>3.9</v>
      </c>
      <c r="P7629" s="276">
        <f>IF(O7629&lt;($G$6-1),Lähteandmed!$E$45*1.2*1.005*(($G$6-1)-O7629),0)</f>
        <v>22.958525519999998</v>
      </c>
    </row>
    <row r="7630" spans="2:16">
      <c r="B7630" s="113">
        <v>7626</v>
      </c>
      <c r="C7630" s="113">
        <v>3.4</v>
      </c>
      <c r="D7630" s="276">
        <f t="shared" si="238"/>
        <v>6.5887974958655793</v>
      </c>
      <c r="L7630" s="114">
        <f>IF(C7630&lt;$G$6,Lähteandmed!$E$45*1.2*1.005*($G$6-O7630),0)</f>
        <v>25.587364319999999</v>
      </c>
      <c r="M7630" s="276" t="str">
        <f>IF(($G$4-Lähteandmed!$H$45*(Kraadpäevad!$G$4-Kraadpäevad!C7630))&gt;Lähteandmed!$I$45,($G$4-Lähteandmed!$H$45*(Kraadpäevad!$G$4-Kraadpäevad!C7630)),Lähteandmed!$I$45)</f>
        <v/>
      </c>
      <c r="N7630" s="114">
        <f>IFERROR(($G$4-M7630)/($G$4-C7630),Lähteandmed!$H$45)</f>
        <v>0</v>
      </c>
      <c r="O7630" s="276">
        <f t="shared" si="239"/>
        <v>3.4</v>
      </c>
      <c r="P7630" s="276">
        <f>IF(O7630&lt;($G$6-1),Lähteandmed!$E$45*1.2*1.005*(($G$6-1)-O7630),0)</f>
        <v>23.834805119999999</v>
      </c>
    </row>
    <row r="7631" spans="2:16">
      <c r="B7631" s="113">
        <v>7627</v>
      </c>
      <c r="C7631" s="113">
        <v>3.2</v>
      </c>
      <c r="D7631" s="276">
        <f t="shared" si="238"/>
        <v>6.7887974958655795</v>
      </c>
      <c r="L7631" s="114">
        <f>IF(C7631&lt;$G$6,Lähteandmed!$E$45*1.2*1.005*($G$6-O7631),0)</f>
        <v>25.937876159999998</v>
      </c>
      <c r="M7631" s="276" t="str">
        <f>IF(($G$4-Lähteandmed!$H$45*(Kraadpäevad!$G$4-Kraadpäevad!C7631))&gt;Lähteandmed!$I$45,($G$4-Lähteandmed!$H$45*(Kraadpäevad!$G$4-Kraadpäevad!C7631)),Lähteandmed!$I$45)</f>
        <v/>
      </c>
      <c r="N7631" s="114">
        <f>IFERROR(($G$4-M7631)/($G$4-C7631),Lähteandmed!$H$45)</f>
        <v>0</v>
      </c>
      <c r="O7631" s="276">
        <f t="shared" si="239"/>
        <v>3.2</v>
      </c>
      <c r="P7631" s="276">
        <f>IF(O7631&lt;($G$6-1),Lähteandmed!$E$45*1.2*1.005*(($G$6-1)-O7631),0)</f>
        <v>24.185316959999998</v>
      </c>
    </row>
    <row r="7632" spans="2:16">
      <c r="B7632" s="113">
        <v>7628</v>
      </c>
      <c r="C7632" s="113">
        <v>3</v>
      </c>
      <c r="D7632" s="276">
        <f t="shared" si="238"/>
        <v>6.9887974958655796</v>
      </c>
      <c r="L7632" s="114">
        <f>IF(C7632&lt;$G$6,Lähteandmed!$E$45*1.2*1.005*($G$6-O7632),0)</f>
        <v>26.288387999999998</v>
      </c>
      <c r="M7632" s="276" t="str">
        <f>IF(($G$4-Lähteandmed!$H$45*(Kraadpäevad!$G$4-Kraadpäevad!C7632))&gt;Lähteandmed!$I$45,($G$4-Lähteandmed!$H$45*(Kraadpäevad!$G$4-Kraadpäevad!C7632)),Lähteandmed!$I$45)</f>
        <v/>
      </c>
      <c r="N7632" s="114">
        <f>IFERROR(($G$4-M7632)/($G$4-C7632),Lähteandmed!$H$45)</f>
        <v>0</v>
      </c>
      <c r="O7632" s="276">
        <f t="shared" si="239"/>
        <v>3</v>
      </c>
      <c r="P7632" s="276">
        <f>IF(O7632&lt;($G$6-1),Lähteandmed!$E$45*1.2*1.005*(($G$6-1)-O7632),0)</f>
        <v>24.535828799999997</v>
      </c>
    </row>
    <row r="7633" spans="2:16">
      <c r="B7633" s="113">
        <v>7629</v>
      </c>
      <c r="C7633" s="113">
        <v>2.8</v>
      </c>
      <c r="D7633" s="276">
        <f t="shared" si="238"/>
        <v>7.1887974958655798</v>
      </c>
      <c r="L7633" s="114">
        <f>IF(C7633&lt;$G$6,Lähteandmed!$E$45*1.2*1.005*($G$6-O7633),0)</f>
        <v>26.638899839999997</v>
      </c>
      <c r="M7633" s="276" t="str">
        <f>IF(($G$4-Lähteandmed!$H$45*(Kraadpäevad!$G$4-Kraadpäevad!C7633))&gt;Lähteandmed!$I$45,($G$4-Lähteandmed!$H$45*(Kraadpäevad!$G$4-Kraadpäevad!C7633)),Lähteandmed!$I$45)</f>
        <v/>
      </c>
      <c r="N7633" s="114">
        <f>IFERROR(($G$4-M7633)/($G$4-C7633),Lähteandmed!$H$45)</f>
        <v>0</v>
      </c>
      <c r="O7633" s="276">
        <f t="shared" si="239"/>
        <v>2.8</v>
      </c>
      <c r="P7633" s="276">
        <f>IF(O7633&lt;($G$6-1),Lähteandmed!$E$45*1.2*1.005*(($G$6-1)-O7633),0)</f>
        <v>24.886340639999997</v>
      </c>
    </row>
    <row r="7634" spans="2:16">
      <c r="B7634" s="113">
        <v>7630</v>
      </c>
      <c r="C7634" s="113">
        <v>2.1</v>
      </c>
      <c r="D7634" s="276">
        <f t="shared" si="238"/>
        <v>7.88879749586558</v>
      </c>
      <c r="L7634" s="114">
        <f>IF(C7634&lt;$G$6,Lähteandmed!$E$45*1.2*1.005*($G$6-O7634),0)</f>
        <v>27.86569128</v>
      </c>
      <c r="M7634" s="276" t="str">
        <f>IF(($G$4-Lähteandmed!$H$45*(Kraadpäevad!$G$4-Kraadpäevad!C7634))&gt;Lähteandmed!$I$45,($G$4-Lähteandmed!$H$45*(Kraadpäevad!$G$4-Kraadpäevad!C7634)),Lähteandmed!$I$45)</f>
        <v/>
      </c>
      <c r="N7634" s="114">
        <f>IFERROR(($G$4-M7634)/($G$4-C7634),Lähteandmed!$H$45)</f>
        <v>0</v>
      </c>
      <c r="O7634" s="276">
        <f t="shared" si="239"/>
        <v>2.1</v>
      </c>
      <c r="P7634" s="276">
        <f>IF(O7634&lt;($G$6-1),Lähteandmed!$E$45*1.2*1.005*(($G$6-1)-O7634),0)</f>
        <v>26.11313208</v>
      </c>
    </row>
    <row r="7635" spans="2:16">
      <c r="B7635" s="113">
        <v>7631</v>
      </c>
      <c r="C7635" s="113">
        <v>1.5</v>
      </c>
      <c r="D7635" s="276">
        <f t="shared" si="238"/>
        <v>8.4887974958655796</v>
      </c>
      <c r="L7635" s="114">
        <f>IF(C7635&lt;$G$6,Lähteandmed!$E$45*1.2*1.005*($G$6-O7635),0)</f>
        <v>28.917226799999998</v>
      </c>
      <c r="M7635" s="276" t="str">
        <f>IF(($G$4-Lähteandmed!$H$45*(Kraadpäevad!$G$4-Kraadpäevad!C7635))&gt;Lähteandmed!$I$45,($G$4-Lähteandmed!$H$45*(Kraadpäevad!$G$4-Kraadpäevad!C7635)),Lähteandmed!$I$45)</f>
        <v/>
      </c>
      <c r="N7635" s="114">
        <f>IFERROR(($G$4-M7635)/($G$4-C7635),Lähteandmed!$H$45)</f>
        <v>0</v>
      </c>
      <c r="O7635" s="276">
        <f t="shared" si="239"/>
        <v>1.5</v>
      </c>
      <c r="P7635" s="276">
        <f>IF(O7635&lt;($G$6-1),Lähteandmed!$E$45*1.2*1.005*(($G$6-1)-O7635),0)</f>
        <v>27.164667599999998</v>
      </c>
    </row>
    <row r="7636" spans="2:16">
      <c r="B7636" s="113">
        <v>7632</v>
      </c>
      <c r="C7636" s="113">
        <v>0.8</v>
      </c>
      <c r="D7636" s="276">
        <f t="shared" si="238"/>
        <v>9.1887974958655789</v>
      </c>
      <c r="L7636" s="114">
        <f>IF(C7636&lt;$G$6,Lähteandmed!$E$45*1.2*1.005*($G$6-O7636),0)</f>
        <v>30.144018239999998</v>
      </c>
      <c r="M7636" s="276" t="str">
        <f>IF(($G$4-Lähteandmed!$H$45*(Kraadpäevad!$G$4-Kraadpäevad!C7636))&gt;Lähteandmed!$I$45,($G$4-Lähteandmed!$H$45*(Kraadpäevad!$G$4-Kraadpäevad!C7636)),Lähteandmed!$I$45)</f>
        <v/>
      </c>
      <c r="N7636" s="114">
        <f>IFERROR(($G$4-M7636)/($G$4-C7636),Lähteandmed!$H$45)</f>
        <v>0</v>
      </c>
      <c r="O7636" s="276">
        <f t="shared" si="239"/>
        <v>0.8</v>
      </c>
      <c r="P7636" s="276">
        <f>IF(O7636&lt;($G$6-1),Lähteandmed!$E$45*1.2*1.005*(($G$6-1)-O7636),0)</f>
        <v>28.391459039999997</v>
      </c>
    </row>
    <row r="7637" spans="2:16">
      <c r="B7637" s="113">
        <v>7633</v>
      </c>
      <c r="C7637" s="113">
        <v>0.8</v>
      </c>
      <c r="D7637" s="276">
        <f t="shared" si="238"/>
        <v>9.1887974958655789</v>
      </c>
      <c r="L7637" s="114">
        <f>IF(C7637&lt;$G$6,Lähteandmed!$E$45*1.2*1.005*($G$6-O7637),0)</f>
        <v>30.144018239999998</v>
      </c>
      <c r="M7637" s="276" t="str">
        <f>IF(($G$4-Lähteandmed!$H$45*(Kraadpäevad!$G$4-Kraadpäevad!C7637))&gt;Lähteandmed!$I$45,($G$4-Lähteandmed!$H$45*(Kraadpäevad!$G$4-Kraadpäevad!C7637)),Lähteandmed!$I$45)</f>
        <v/>
      </c>
      <c r="N7637" s="114">
        <f>IFERROR(($G$4-M7637)/($G$4-C7637),Lähteandmed!$H$45)</f>
        <v>0</v>
      </c>
      <c r="O7637" s="276">
        <f t="shared" si="239"/>
        <v>0.8</v>
      </c>
      <c r="P7637" s="276">
        <f>IF(O7637&lt;($G$6-1),Lähteandmed!$E$45*1.2*1.005*(($G$6-1)-O7637),0)</f>
        <v>28.391459039999997</v>
      </c>
    </row>
    <row r="7638" spans="2:16">
      <c r="B7638" s="113">
        <v>7634</v>
      </c>
      <c r="C7638" s="113">
        <v>0.8</v>
      </c>
      <c r="D7638" s="276">
        <f t="shared" si="238"/>
        <v>9.1887974958655789</v>
      </c>
      <c r="L7638" s="114">
        <f>IF(C7638&lt;$G$6,Lähteandmed!$E$45*1.2*1.005*($G$6-O7638),0)</f>
        <v>30.144018239999998</v>
      </c>
      <c r="M7638" s="276" t="str">
        <f>IF(($G$4-Lähteandmed!$H$45*(Kraadpäevad!$G$4-Kraadpäevad!C7638))&gt;Lähteandmed!$I$45,($G$4-Lähteandmed!$H$45*(Kraadpäevad!$G$4-Kraadpäevad!C7638)),Lähteandmed!$I$45)</f>
        <v/>
      </c>
      <c r="N7638" s="114">
        <f>IFERROR(($G$4-M7638)/($G$4-C7638),Lähteandmed!$H$45)</f>
        <v>0</v>
      </c>
      <c r="O7638" s="276">
        <f t="shared" si="239"/>
        <v>0.8</v>
      </c>
      <c r="P7638" s="276">
        <f>IF(O7638&lt;($G$6-1),Lähteandmed!$E$45*1.2*1.005*(($G$6-1)-O7638),0)</f>
        <v>28.391459039999997</v>
      </c>
    </row>
    <row r="7639" spans="2:16">
      <c r="B7639" s="113">
        <v>7635</v>
      </c>
      <c r="C7639" s="113">
        <v>0.8</v>
      </c>
      <c r="D7639" s="276">
        <f t="shared" si="238"/>
        <v>9.1887974958655789</v>
      </c>
      <c r="L7639" s="114">
        <f>IF(C7639&lt;$G$6,Lähteandmed!$E$45*1.2*1.005*($G$6-O7639),0)</f>
        <v>30.144018239999998</v>
      </c>
      <c r="M7639" s="276" t="str">
        <f>IF(($G$4-Lähteandmed!$H$45*(Kraadpäevad!$G$4-Kraadpäevad!C7639))&gt;Lähteandmed!$I$45,($G$4-Lähteandmed!$H$45*(Kraadpäevad!$G$4-Kraadpäevad!C7639)),Lähteandmed!$I$45)</f>
        <v/>
      </c>
      <c r="N7639" s="114">
        <f>IFERROR(($G$4-M7639)/($G$4-C7639),Lähteandmed!$H$45)</f>
        <v>0</v>
      </c>
      <c r="O7639" s="276">
        <f t="shared" si="239"/>
        <v>0.8</v>
      </c>
      <c r="P7639" s="276">
        <f>IF(O7639&lt;($G$6-1),Lähteandmed!$E$45*1.2*1.005*(($G$6-1)-O7639),0)</f>
        <v>28.391459039999997</v>
      </c>
    </row>
    <row r="7640" spans="2:16">
      <c r="B7640" s="113">
        <v>7636</v>
      </c>
      <c r="C7640" s="113">
        <v>0.9</v>
      </c>
      <c r="D7640" s="276">
        <f t="shared" si="238"/>
        <v>9.0887974958655793</v>
      </c>
      <c r="L7640" s="114">
        <f>IF(C7640&lt;$G$6,Lähteandmed!$E$45*1.2*1.005*($G$6-O7640),0)</f>
        <v>29.96876232</v>
      </c>
      <c r="M7640" s="276" t="str">
        <f>IF(($G$4-Lähteandmed!$H$45*(Kraadpäevad!$G$4-Kraadpäevad!C7640))&gt;Lähteandmed!$I$45,($G$4-Lähteandmed!$H$45*(Kraadpäevad!$G$4-Kraadpäevad!C7640)),Lähteandmed!$I$45)</f>
        <v/>
      </c>
      <c r="N7640" s="114">
        <f>IFERROR(($G$4-M7640)/($G$4-C7640),Lähteandmed!$H$45)</f>
        <v>0</v>
      </c>
      <c r="O7640" s="276">
        <f t="shared" si="239"/>
        <v>0.9</v>
      </c>
      <c r="P7640" s="276">
        <f>IF(O7640&lt;($G$6-1),Lähteandmed!$E$45*1.2*1.005*(($G$6-1)-O7640),0)</f>
        <v>28.216203119999999</v>
      </c>
    </row>
    <row r="7641" spans="2:16">
      <c r="B7641" s="113">
        <v>7637</v>
      </c>
      <c r="C7641" s="113">
        <v>0.9</v>
      </c>
      <c r="D7641" s="276">
        <f t="shared" si="238"/>
        <v>9.0887974958655793</v>
      </c>
      <c r="L7641" s="114">
        <f>IF(C7641&lt;$G$6,Lähteandmed!$E$45*1.2*1.005*($G$6-O7641),0)</f>
        <v>29.96876232</v>
      </c>
      <c r="M7641" s="276" t="str">
        <f>IF(($G$4-Lähteandmed!$H$45*(Kraadpäevad!$G$4-Kraadpäevad!C7641))&gt;Lähteandmed!$I$45,($G$4-Lähteandmed!$H$45*(Kraadpäevad!$G$4-Kraadpäevad!C7641)),Lähteandmed!$I$45)</f>
        <v/>
      </c>
      <c r="N7641" s="114">
        <f>IFERROR(($G$4-M7641)/($G$4-C7641),Lähteandmed!$H$45)</f>
        <v>0</v>
      </c>
      <c r="O7641" s="276">
        <f t="shared" si="239"/>
        <v>0.9</v>
      </c>
      <c r="P7641" s="276">
        <f>IF(O7641&lt;($G$6-1),Lähteandmed!$E$45*1.2*1.005*(($G$6-1)-O7641),0)</f>
        <v>28.216203119999999</v>
      </c>
    </row>
    <row r="7642" spans="2:16">
      <c r="B7642" s="113">
        <v>7638</v>
      </c>
      <c r="C7642" s="113">
        <v>1</v>
      </c>
      <c r="D7642" s="276">
        <f t="shared" si="238"/>
        <v>8.9887974958655796</v>
      </c>
      <c r="L7642" s="114">
        <f>IF(C7642&lt;$G$6,Lähteandmed!$E$45*1.2*1.005*($G$6-O7642),0)</f>
        <v>29.793506399999998</v>
      </c>
      <c r="M7642" s="276" t="str">
        <f>IF(($G$4-Lähteandmed!$H$45*(Kraadpäevad!$G$4-Kraadpäevad!C7642))&gt;Lähteandmed!$I$45,($G$4-Lähteandmed!$H$45*(Kraadpäevad!$G$4-Kraadpäevad!C7642)),Lähteandmed!$I$45)</f>
        <v/>
      </c>
      <c r="N7642" s="114">
        <f>IFERROR(($G$4-M7642)/($G$4-C7642),Lähteandmed!$H$45)</f>
        <v>0</v>
      </c>
      <c r="O7642" s="276">
        <f t="shared" si="239"/>
        <v>1</v>
      </c>
      <c r="P7642" s="276">
        <f>IF(O7642&lt;($G$6-1),Lähteandmed!$E$45*1.2*1.005*(($G$6-1)-O7642),0)</f>
        <v>28.040947199999998</v>
      </c>
    </row>
    <row r="7643" spans="2:16">
      <c r="B7643" s="113">
        <v>7639</v>
      </c>
      <c r="C7643" s="113">
        <v>1.1000000000000001</v>
      </c>
      <c r="D7643" s="276">
        <f t="shared" si="238"/>
        <v>8.88879749586558</v>
      </c>
      <c r="L7643" s="114">
        <f>IF(C7643&lt;$G$6,Lähteandmed!$E$45*1.2*1.005*($G$6-O7643),0)</f>
        <v>29.618250479999997</v>
      </c>
      <c r="M7643" s="276" t="str">
        <f>IF(($G$4-Lähteandmed!$H$45*(Kraadpäevad!$G$4-Kraadpäevad!C7643))&gt;Lähteandmed!$I$45,($G$4-Lähteandmed!$H$45*(Kraadpäevad!$G$4-Kraadpäevad!C7643)),Lähteandmed!$I$45)</f>
        <v/>
      </c>
      <c r="N7643" s="114">
        <f>IFERROR(($G$4-M7643)/($G$4-C7643),Lähteandmed!$H$45)</f>
        <v>0</v>
      </c>
      <c r="O7643" s="276">
        <f t="shared" si="239"/>
        <v>1.1000000000000001</v>
      </c>
      <c r="P7643" s="276">
        <f>IF(O7643&lt;($G$6-1),Lähteandmed!$E$45*1.2*1.005*(($G$6-1)-O7643),0)</f>
        <v>27.86569128</v>
      </c>
    </row>
    <row r="7644" spans="2:16">
      <c r="B7644" s="113">
        <v>7640</v>
      </c>
      <c r="C7644" s="113">
        <v>1.1000000000000001</v>
      </c>
      <c r="D7644" s="276">
        <f t="shared" si="238"/>
        <v>8.88879749586558</v>
      </c>
      <c r="L7644" s="114">
        <f>IF(C7644&lt;$G$6,Lähteandmed!$E$45*1.2*1.005*($G$6-O7644),0)</f>
        <v>29.618250479999997</v>
      </c>
      <c r="M7644" s="276" t="str">
        <f>IF(($G$4-Lähteandmed!$H$45*(Kraadpäevad!$G$4-Kraadpäevad!C7644))&gt;Lähteandmed!$I$45,($G$4-Lähteandmed!$H$45*(Kraadpäevad!$G$4-Kraadpäevad!C7644)),Lähteandmed!$I$45)</f>
        <v/>
      </c>
      <c r="N7644" s="114">
        <f>IFERROR(($G$4-M7644)/($G$4-C7644),Lähteandmed!$H$45)</f>
        <v>0</v>
      </c>
      <c r="O7644" s="276">
        <f t="shared" si="239"/>
        <v>1.1000000000000001</v>
      </c>
      <c r="P7644" s="276">
        <f>IF(O7644&lt;($G$6-1),Lähteandmed!$E$45*1.2*1.005*(($G$6-1)-O7644),0)</f>
        <v>27.86569128</v>
      </c>
    </row>
    <row r="7645" spans="2:16">
      <c r="B7645" s="113">
        <v>7641</v>
      </c>
      <c r="C7645" s="113">
        <v>1.2</v>
      </c>
      <c r="D7645" s="276">
        <f t="shared" si="238"/>
        <v>8.7887974958655803</v>
      </c>
      <c r="L7645" s="114">
        <f>IF(C7645&lt;$G$6,Lähteandmed!$E$45*1.2*1.005*($G$6-O7645),0)</f>
        <v>29.442994559999999</v>
      </c>
      <c r="M7645" s="276" t="str">
        <f>IF(($G$4-Lähteandmed!$H$45*(Kraadpäevad!$G$4-Kraadpäevad!C7645))&gt;Lähteandmed!$I$45,($G$4-Lähteandmed!$H$45*(Kraadpäevad!$G$4-Kraadpäevad!C7645)),Lähteandmed!$I$45)</f>
        <v/>
      </c>
      <c r="N7645" s="114">
        <f>IFERROR(($G$4-M7645)/($G$4-C7645),Lähteandmed!$H$45)</f>
        <v>0</v>
      </c>
      <c r="O7645" s="276">
        <f t="shared" si="239"/>
        <v>1.2</v>
      </c>
      <c r="P7645" s="276">
        <f>IF(O7645&lt;($G$6-1),Lähteandmed!$E$45*1.2*1.005*(($G$6-1)-O7645),0)</f>
        <v>27.690435359999999</v>
      </c>
    </row>
    <row r="7646" spans="2:16">
      <c r="B7646" s="113">
        <v>7642</v>
      </c>
      <c r="C7646" s="113">
        <v>1.3</v>
      </c>
      <c r="D7646" s="276">
        <f t="shared" si="238"/>
        <v>8.6887974958655789</v>
      </c>
      <c r="L7646" s="114">
        <f>IF(C7646&lt;$G$6,Lähteandmed!$E$45*1.2*1.005*($G$6-O7646),0)</f>
        <v>29.267738639999997</v>
      </c>
      <c r="M7646" s="276" t="str">
        <f>IF(($G$4-Lähteandmed!$H$45*(Kraadpäevad!$G$4-Kraadpäevad!C7646))&gt;Lähteandmed!$I$45,($G$4-Lähteandmed!$H$45*(Kraadpäevad!$G$4-Kraadpäevad!C7646)),Lähteandmed!$I$45)</f>
        <v/>
      </c>
      <c r="N7646" s="114">
        <f>IFERROR(($G$4-M7646)/($G$4-C7646),Lähteandmed!$H$45)</f>
        <v>0</v>
      </c>
      <c r="O7646" s="276">
        <f t="shared" si="239"/>
        <v>1.3</v>
      </c>
      <c r="P7646" s="276">
        <f>IF(O7646&lt;($G$6-1),Lähteandmed!$E$45*1.2*1.005*(($G$6-1)-O7646),0)</f>
        <v>27.515179439999997</v>
      </c>
    </row>
    <row r="7647" spans="2:16">
      <c r="B7647" s="113">
        <v>7643</v>
      </c>
      <c r="C7647" s="113">
        <v>1.3</v>
      </c>
      <c r="D7647" s="276">
        <f t="shared" si="238"/>
        <v>8.6887974958655789</v>
      </c>
      <c r="L7647" s="114">
        <f>IF(C7647&lt;$G$6,Lähteandmed!$E$45*1.2*1.005*($G$6-O7647),0)</f>
        <v>29.267738639999997</v>
      </c>
      <c r="M7647" s="276" t="str">
        <f>IF(($G$4-Lähteandmed!$H$45*(Kraadpäevad!$G$4-Kraadpäevad!C7647))&gt;Lähteandmed!$I$45,($G$4-Lähteandmed!$H$45*(Kraadpäevad!$G$4-Kraadpäevad!C7647)),Lähteandmed!$I$45)</f>
        <v/>
      </c>
      <c r="N7647" s="114">
        <f>IFERROR(($G$4-M7647)/($G$4-C7647),Lähteandmed!$H$45)</f>
        <v>0</v>
      </c>
      <c r="O7647" s="276">
        <f t="shared" si="239"/>
        <v>1.3</v>
      </c>
      <c r="P7647" s="276">
        <f>IF(O7647&lt;($G$6-1),Lähteandmed!$E$45*1.2*1.005*(($G$6-1)-O7647),0)</f>
        <v>27.515179439999997</v>
      </c>
    </row>
    <row r="7648" spans="2:16">
      <c r="B7648" s="113">
        <v>7644</v>
      </c>
      <c r="C7648" s="113">
        <v>1.4</v>
      </c>
      <c r="D7648" s="276">
        <f t="shared" si="238"/>
        <v>8.5887974958655793</v>
      </c>
      <c r="L7648" s="114">
        <f>IF(C7648&lt;$G$6,Lähteandmed!$E$45*1.2*1.005*($G$6-O7648),0)</f>
        <v>29.09248272</v>
      </c>
      <c r="M7648" s="276" t="str">
        <f>IF(($G$4-Lähteandmed!$H$45*(Kraadpäevad!$G$4-Kraadpäevad!C7648))&gt;Lähteandmed!$I$45,($G$4-Lähteandmed!$H$45*(Kraadpäevad!$G$4-Kraadpäevad!C7648)),Lähteandmed!$I$45)</f>
        <v/>
      </c>
      <c r="N7648" s="114">
        <f>IFERROR(($G$4-M7648)/($G$4-C7648),Lähteandmed!$H$45)</f>
        <v>0</v>
      </c>
      <c r="O7648" s="276">
        <f t="shared" si="239"/>
        <v>1.4</v>
      </c>
      <c r="P7648" s="276">
        <f>IF(O7648&lt;($G$6-1),Lähteandmed!$E$45*1.2*1.005*(($G$6-1)-O7648),0)</f>
        <v>27.339923519999996</v>
      </c>
    </row>
    <row r="7649" spans="2:16">
      <c r="B7649" s="113">
        <v>7645</v>
      </c>
      <c r="C7649" s="113">
        <v>1.6</v>
      </c>
      <c r="D7649" s="276">
        <f t="shared" si="238"/>
        <v>8.38879749586558</v>
      </c>
      <c r="L7649" s="114">
        <f>IF(C7649&lt;$G$6,Lähteandmed!$E$45*1.2*1.005*($G$6-O7649),0)</f>
        <v>28.741970879999997</v>
      </c>
      <c r="M7649" s="276" t="str">
        <f>IF(($G$4-Lähteandmed!$H$45*(Kraadpäevad!$G$4-Kraadpäevad!C7649))&gt;Lähteandmed!$I$45,($G$4-Lähteandmed!$H$45*(Kraadpäevad!$G$4-Kraadpäevad!C7649)),Lähteandmed!$I$45)</f>
        <v/>
      </c>
      <c r="N7649" s="114">
        <f>IFERROR(($G$4-M7649)/($G$4-C7649),Lähteandmed!$H$45)</f>
        <v>0</v>
      </c>
      <c r="O7649" s="276">
        <f t="shared" si="239"/>
        <v>1.6</v>
      </c>
      <c r="P7649" s="276">
        <f>IF(O7649&lt;($G$6-1),Lähteandmed!$E$45*1.2*1.005*(($G$6-1)-O7649),0)</f>
        <v>26.98941168</v>
      </c>
    </row>
    <row r="7650" spans="2:16">
      <c r="B7650" s="113">
        <v>7646</v>
      </c>
      <c r="C7650" s="113">
        <v>1.7</v>
      </c>
      <c r="D7650" s="276">
        <f t="shared" si="238"/>
        <v>8.2887974958655803</v>
      </c>
      <c r="L7650" s="114">
        <f>IF(C7650&lt;$G$6,Lähteandmed!$E$45*1.2*1.005*($G$6-O7650),0)</f>
        <v>28.566714959999999</v>
      </c>
      <c r="M7650" s="276" t="str">
        <f>IF(($G$4-Lähteandmed!$H$45*(Kraadpäevad!$G$4-Kraadpäevad!C7650))&gt;Lähteandmed!$I$45,($G$4-Lähteandmed!$H$45*(Kraadpäevad!$G$4-Kraadpäevad!C7650)),Lähteandmed!$I$45)</f>
        <v/>
      </c>
      <c r="N7650" s="114">
        <f>IFERROR(($G$4-M7650)/($G$4-C7650),Lähteandmed!$H$45)</f>
        <v>0</v>
      </c>
      <c r="O7650" s="276">
        <f t="shared" si="239"/>
        <v>1.7</v>
      </c>
      <c r="P7650" s="276">
        <f>IF(O7650&lt;($G$6-1),Lähteandmed!$E$45*1.2*1.005*(($G$6-1)-O7650),0)</f>
        <v>26.814155759999998</v>
      </c>
    </row>
    <row r="7651" spans="2:16">
      <c r="B7651" s="113">
        <v>7647</v>
      </c>
      <c r="C7651" s="113">
        <v>1.9</v>
      </c>
      <c r="D7651" s="276">
        <f t="shared" si="238"/>
        <v>8.0887974958655793</v>
      </c>
      <c r="L7651" s="114">
        <f>IF(C7651&lt;$G$6,Lähteandmed!$E$45*1.2*1.005*($G$6-O7651),0)</f>
        <v>28.216203119999999</v>
      </c>
      <c r="M7651" s="276" t="str">
        <f>IF(($G$4-Lähteandmed!$H$45*(Kraadpäevad!$G$4-Kraadpäevad!C7651))&gt;Lähteandmed!$I$45,($G$4-Lähteandmed!$H$45*(Kraadpäevad!$G$4-Kraadpäevad!C7651)),Lähteandmed!$I$45)</f>
        <v/>
      </c>
      <c r="N7651" s="114">
        <f>IFERROR(($G$4-M7651)/($G$4-C7651),Lähteandmed!$H$45)</f>
        <v>0</v>
      </c>
      <c r="O7651" s="276">
        <f t="shared" si="239"/>
        <v>1.9</v>
      </c>
      <c r="P7651" s="276">
        <f>IF(O7651&lt;($G$6-1),Lähteandmed!$E$45*1.2*1.005*(($G$6-1)-O7651),0)</f>
        <v>26.463643919999999</v>
      </c>
    </row>
    <row r="7652" spans="2:16">
      <c r="B7652" s="113">
        <v>7648</v>
      </c>
      <c r="C7652" s="113">
        <v>1.8</v>
      </c>
      <c r="D7652" s="276">
        <f t="shared" si="238"/>
        <v>8.1887974958655789</v>
      </c>
      <c r="L7652" s="114">
        <f>IF(C7652&lt;$G$6,Lähteandmed!$E$45*1.2*1.005*($G$6-O7652),0)</f>
        <v>28.391459039999997</v>
      </c>
      <c r="M7652" s="276" t="str">
        <f>IF(($G$4-Lähteandmed!$H$45*(Kraadpäevad!$G$4-Kraadpäevad!C7652))&gt;Lähteandmed!$I$45,($G$4-Lähteandmed!$H$45*(Kraadpäevad!$G$4-Kraadpäevad!C7652)),Lähteandmed!$I$45)</f>
        <v/>
      </c>
      <c r="N7652" s="114">
        <f>IFERROR(($G$4-M7652)/($G$4-C7652),Lähteandmed!$H$45)</f>
        <v>0</v>
      </c>
      <c r="O7652" s="276">
        <f t="shared" si="239"/>
        <v>1.8</v>
      </c>
      <c r="P7652" s="276">
        <f>IF(O7652&lt;($G$6-1),Lähteandmed!$E$45*1.2*1.005*(($G$6-1)-O7652),0)</f>
        <v>26.638899839999997</v>
      </c>
    </row>
    <row r="7653" spans="2:16">
      <c r="B7653" s="113">
        <v>7649</v>
      </c>
      <c r="C7653" s="113">
        <v>1.7</v>
      </c>
      <c r="D7653" s="276">
        <f t="shared" si="238"/>
        <v>8.2887974958655803</v>
      </c>
      <c r="L7653" s="114">
        <f>IF(C7653&lt;$G$6,Lähteandmed!$E$45*1.2*1.005*($G$6-O7653),0)</f>
        <v>28.566714959999999</v>
      </c>
      <c r="M7653" s="276" t="str">
        <f>IF(($G$4-Lähteandmed!$H$45*(Kraadpäevad!$G$4-Kraadpäevad!C7653))&gt;Lähteandmed!$I$45,($G$4-Lähteandmed!$H$45*(Kraadpäevad!$G$4-Kraadpäevad!C7653)),Lähteandmed!$I$45)</f>
        <v/>
      </c>
      <c r="N7653" s="114">
        <f>IFERROR(($G$4-M7653)/($G$4-C7653),Lähteandmed!$H$45)</f>
        <v>0</v>
      </c>
      <c r="O7653" s="276">
        <f t="shared" si="239"/>
        <v>1.7</v>
      </c>
      <c r="P7653" s="276">
        <f>IF(O7653&lt;($G$6-1),Lähteandmed!$E$45*1.2*1.005*(($G$6-1)-O7653),0)</f>
        <v>26.814155759999998</v>
      </c>
    </row>
    <row r="7654" spans="2:16">
      <c r="B7654" s="113">
        <v>7650</v>
      </c>
      <c r="C7654" s="113">
        <v>1.6</v>
      </c>
      <c r="D7654" s="276">
        <f t="shared" si="238"/>
        <v>8.38879749586558</v>
      </c>
      <c r="L7654" s="114">
        <f>IF(C7654&lt;$G$6,Lähteandmed!$E$45*1.2*1.005*($G$6-O7654),0)</f>
        <v>28.741970879999997</v>
      </c>
      <c r="M7654" s="276" t="str">
        <f>IF(($G$4-Lähteandmed!$H$45*(Kraadpäevad!$G$4-Kraadpäevad!C7654))&gt;Lähteandmed!$I$45,($G$4-Lähteandmed!$H$45*(Kraadpäevad!$G$4-Kraadpäevad!C7654)),Lähteandmed!$I$45)</f>
        <v/>
      </c>
      <c r="N7654" s="114">
        <f>IFERROR(($G$4-M7654)/($G$4-C7654),Lähteandmed!$H$45)</f>
        <v>0</v>
      </c>
      <c r="O7654" s="276">
        <f t="shared" si="239"/>
        <v>1.6</v>
      </c>
      <c r="P7654" s="276">
        <f>IF(O7654&lt;($G$6-1),Lähteandmed!$E$45*1.2*1.005*(($G$6-1)-O7654),0)</f>
        <v>26.98941168</v>
      </c>
    </row>
    <row r="7655" spans="2:16">
      <c r="B7655" s="113">
        <v>7651</v>
      </c>
      <c r="C7655" s="113">
        <v>1.2</v>
      </c>
      <c r="D7655" s="276">
        <f t="shared" si="238"/>
        <v>8.7887974958655803</v>
      </c>
      <c r="L7655" s="114">
        <f>IF(C7655&lt;$G$6,Lähteandmed!$E$45*1.2*1.005*($G$6-O7655),0)</f>
        <v>29.442994559999999</v>
      </c>
      <c r="M7655" s="276" t="str">
        <f>IF(($G$4-Lähteandmed!$H$45*(Kraadpäevad!$G$4-Kraadpäevad!C7655))&gt;Lähteandmed!$I$45,($G$4-Lähteandmed!$H$45*(Kraadpäevad!$G$4-Kraadpäevad!C7655)),Lähteandmed!$I$45)</f>
        <v/>
      </c>
      <c r="N7655" s="114">
        <f>IFERROR(($G$4-M7655)/($G$4-C7655),Lähteandmed!$H$45)</f>
        <v>0</v>
      </c>
      <c r="O7655" s="276">
        <f t="shared" si="239"/>
        <v>1.2</v>
      </c>
      <c r="P7655" s="276">
        <f>IF(O7655&lt;($G$6-1),Lähteandmed!$E$45*1.2*1.005*(($G$6-1)-O7655),0)</f>
        <v>27.690435359999999</v>
      </c>
    </row>
    <row r="7656" spans="2:16">
      <c r="B7656" s="113">
        <v>7652</v>
      </c>
      <c r="C7656" s="113">
        <v>0.9</v>
      </c>
      <c r="D7656" s="276">
        <f t="shared" si="238"/>
        <v>9.0887974958655793</v>
      </c>
      <c r="L7656" s="114">
        <f>IF(C7656&lt;$G$6,Lähteandmed!$E$45*1.2*1.005*($G$6-O7656),0)</f>
        <v>29.96876232</v>
      </c>
      <c r="M7656" s="276" t="str">
        <f>IF(($G$4-Lähteandmed!$H$45*(Kraadpäevad!$G$4-Kraadpäevad!C7656))&gt;Lähteandmed!$I$45,($G$4-Lähteandmed!$H$45*(Kraadpäevad!$G$4-Kraadpäevad!C7656)),Lähteandmed!$I$45)</f>
        <v/>
      </c>
      <c r="N7656" s="114">
        <f>IFERROR(($G$4-M7656)/($G$4-C7656),Lähteandmed!$H$45)</f>
        <v>0</v>
      </c>
      <c r="O7656" s="276">
        <f t="shared" si="239"/>
        <v>0.9</v>
      </c>
      <c r="P7656" s="276">
        <f>IF(O7656&lt;($G$6-1),Lähteandmed!$E$45*1.2*1.005*(($G$6-1)-O7656),0)</f>
        <v>28.216203119999999</v>
      </c>
    </row>
    <row r="7657" spans="2:16">
      <c r="B7657" s="113">
        <v>7653</v>
      </c>
      <c r="C7657" s="113">
        <v>0.5</v>
      </c>
      <c r="D7657" s="276">
        <f t="shared" si="238"/>
        <v>9.4887974958655796</v>
      </c>
      <c r="L7657" s="114">
        <f>IF(C7657&lt;$G$6,Lähteandmed!$E$45*1.2*1.005*($G$6-O7657),0)</f>
        <v>30.669785999999998</v>
      </c>
      <c r="M7657" s="276" t="str">
        <f>IF(($G$4-Lähteandmed!$H$45*(Kraadpäevad!$G$4-Kraadpäevad!C7657))&gt;Lähteandmed!$I$45,($G$4-Lähteandmed!$H$45*(Kraadpäevad!$G$4-Kraadpäevad!C7657)),Lähteandmed!$I$45)</f>
        <v/>
      </c>
      <c r="N7657" s="114">
        <f>IFERROR(($G$4-M7657)/($G$4-C7657),Lähteandmed!$H$45)</f>
        <v>0</v>
      </c>
      <c r="O7657" s="276">
        <f t="shared" si="239"/>
        <v>0.5</v>
      </c>
      <c r="P7657" s="276">
        <f>IF(O7657&lt;($G$6-1),Lähteandmed!$E$45*1.2*1.005*(($G$6-1)-O7657),0)</f>
        <v>28.917226799999998</v>
      </c>
    </row>
    <row r="7658" spans="2:16">
      <c r="B7658" s="113">
        <v>7654</v>
      </c>
      <c r="C7658" s="113">
        <v>0.3</v>
      </c>
      <c r="D7658" s="276">
        <f t="shared" si="238"/>
        <v>9.6887974958655789</v>
      </c>
      <c r="L7658" s="114">
        <f>IF(C7658&lt;$G$6,Lähteandmed!$E$45*1.2*1.005*($G$6-O7658),0)</f>
        <v>31.020297839999998</v>
      </c>
      <c r="M7658" s="276" t="str">
        <f>IF(($G$4-Lähteandmed!$H$45*(Kraadpäevad!$G$4-Kraadpäevad!C7658))&gt;Lähteandmed!$I$45,($G$4-Lähteandmed!$H$45*(Kraadpäevad!$G$4-Kraadpäevad!C7658)),Lähteandmed!$I$45)</f>
        <v/>
      </c>
      <c r="N7658" s="114">
        <f>IFERROR(($G$4-M7658)/($G$4-C7658),Lähteandmed!$H$45)</f>
        <v>0</v>
      </c>
      <c r="O7658" s="276">
        <f t="shared" si="239"/>
        <v>0.3</v>
      </c>
      <c r="P7658" s="276">
        <f>IF(O7658&lt;($G$6-1),Lähteandmed!$E$45*1.2*1.005*(($G$6-1)-O7658),0)</f>
        <v>29.267738639999997</v>
      </c>
    </row>
    <row r="7659" spans="2:16">
      <c r="B7659" s="113">
        <v>7655</v>
      </c>
      <c r="C7659" s="113">
        <v>0.1</v>
      </c>
      <c r="D7659" s="276">
        <f t="shared" si="238"/>
        <v>9.88879749586558</v>
      </c>
      <c r="L7659" s="114">
        <f>IF(C7659&lt;$G$6,Lähteandmed!$E$45*1.2*1.005*($G$6-O7659),0)</f>
        <v>31.370809679999994</v>
      </c>
      <c r="M7659" s="276" t="str">
        <f>IF(($G$4-Lähteandmed!$H$45*(Kraadpäevad!$G$4-Kraadpäevad!C7659))&gt;Lähteandmed!$I$45,($G$4-Lähteandmed!$H$45*(Kraadpäevad!$G$4-Kraadpäevad!C7659)),Lähteandmed!$I$45)</f>
        <v/>
      </c>
      <c r="N7659" s="114">
        <f>IFERROR(($G$4-M7659)/($G$4-C7659),Lähteandmed!$H$45)</f>
        <v>0</v>
      </c>
      <c r="O7659" s="276">
        <f t="shared" si="239"/>
        <v>0.1</v>
      </c>
      <c r="P7659" s="276">
        <f>IF(O7659&lt;($G$6-1),Lähteandmed!$E$45*1.2*1.005*(($G$6-1)-O7659),0)</f>
        <v>29.618250479999997</v>
      </c>
    </row>
    <row r="7660" spans="2:16">
      <c r="B7660" s="113">
        <v>7656</v>
      </c>
      <c r="C7660" s="113">
        <v>-0.1</v>
      </c>
      <c r="D7660" s="276">
        <f t="shared" si="238"/>
        <v>10.088797495865579</v>
      </c>
      <c r="L7660" s="114">
        <f>IF(C7660&lt;$G$6,Lähteandmed!$E$45*1.2*1.005*($G$6-O7660),0)</f>
        <v>31.72132152</v>
      </c>
      <c r="M7660" s="276" t="str">
        <f>IF(($G$4-Lähteandmed!$H$45*(Kraadpäevad!$G$4-Kraadpäevad!C7660))&gt;Lähteandmed!$I$45,($G$4-Lähteandmed!$H$45*(Kraadpäevad!$G$4-Kraadpäevad!C7660)),Lähteandmed!$I$45)</f>
        <v/>
      </c>
      <c r="N7660" s="114">
        <f>IFERROR(($G$4-M7660)/($G$4-C7660),Lähteandmed!$H$45)</f>
        <v>0</v>
      </c>
      <c r="O7660" s="276">
        <f t="shared" si="239"/>
        <v>-0.1</v>
      </c>
      <c r="P7660" s="276">
        <f>IF(O7660&lt;($G$6-1),Lähteandmed!$E$45*1.2*1.005*(($G$6-1)-O7660),0)</f>
        <v>29.96876232</v>
      </c>
    </row>
    <row r="7661" spans="2:16">
      <c r="B7661" s="113">
        <v>7657</v>
      </c>
      <c r="C7661" s="113">
        <v>0</v>
      </c>
      <c r="D7661" s="276">
        <f t="shared" si="238"/>
        <v>9.9887974958655796</v>
      </c>
      <c r="L7661" s="114">
        <f>IF(C7661&lt;$G$6,Lähteandmed!$E$45*1.2*1.005*($G$6-O7661),0)</f>
        <v>31.546065599999999</v>
      </c>
      <c r="M7661" s="276" t="str">
        <f>IF(($G$4-Lähteandmed!$H$45*(Kraadpäevad!$G$4-Kraadpäevad!C7661))&gt;Lähteandmed!$I$45,($G$4-Lähteandmed!$H$45*(Kraadpäevad!$G$4-Kraadpäevad!C7661)),Lähteandmed!$I$45)</f>
        <v/>
      </c>
      <c r="N7661" s="114">
        <f>IFERROR(($G$4-M7661)/($G$4-C7661),Lähteandmed!$H$45)</f>
        <v>0</v>
      </c>
      <c r="O7661" s="276">
        <f t="shared" si="239"/>
        <v>0</v>
      </c>
      <c r="P7661" s="276">
        <f>IF(O7661&lt;($G$6-1),Lähteandmed!$E$45*1.2*1.005*(($G$6-1)-O7661),0)</f>
        <v>29.793506399999998</v>
      </c>
    </row>
    <row r="7662" spans="2:16">
      <c r="B7662" s="113">
        <v>7658</v>
      </c>
      <c r="C7662" s="113">
        <v>0.2</v>
      </c>
      <c r="D7662" s="276">
        <f t="shared" si="238"/>
        <v>9.7887974958655803</v>
      </c>
      <c r="L7662" s="114">
        <f>IF(C7662&lt;$G$6,Lähteandmed!$E$45*1.2*1.005*($G$6-O7662),0)</f>
        <v>31.195553759999999</v>
      </c>
      <c r="M7662" s="276" t="str">
        <f>IF(($G$4-Lähteandmed!$H$45*(Kraadpäevad!$G$4-Kraadpäevad!C7662))&gt;Lähteandmed!$I$45,($G$4-Lähteandmed!$H$45*(Kraadpäevad!$G$4-Kraadpäevad!C7662)),Lähteandmed!$I$45)</f>
        <v/>
      </c>
      <c r="N7662" s="114">
        <f>IFERROR(($G$4-M7662)/($G$4-C7662),Lähteandmed!$H$45)</f>
        <v>0</v>
      </c>
      <c r="O7662" s="276">
        <f t="shared" si="239"/>
        <v>0.2</v>
      </c>
      <c r="P7662" s="276">
        <f>IF(O7662&lt;($G$6-1),Lähteandmed!$E$45*1.2*1.005*(($G$6-1)-O7662),0)</f>
        <v>29.442994559999999</v>
      </c>
    </row>
    <row r="7663" spans="2:16">
      <c r="B7663" s="113">
        <v>7659</v>
      </c>
      <c r="C7663" s="113">
        <v>0.3</v>
      </c>
      <c r="D7663" s="276">
        <f t="shared" si="238"/>
        <v>9.6887974958655789</v>
      </c>
      <c r="L7663" s="114">
        <f>IF(C7663&lt;$G$6,Lähteandmed!$E$45*1.2*1.005*($G$6-O7663),0)</f>
        <v>31.020297839999998</v>
      </c>
      <c r="M7663" s="276" t="str">
        <f>IF(($G$4-Lähteandmed!$H$45*(Kraadpäevad!$G$4-Kraadpäevad!C7663))&gt;Lähteandmed!$I$45,($G$4-Lähteandmed!$H$45*(Kraadpäevad!$G$4-Kraadpäevad!C7663)),Lähteandmed!$I$45)</f>
        <v/>
      </c>
      <c r="N7663" s="114">
        <f>IFERROR(($G$4-M7663)/($G$4-C7663),Lähteandmed!$H$45)</f>
        <v>0</v>
      </c>
      <c r="O7663" s="276">
        <f t="shared" si="239"/>
        <v>0.3</v>
      </c>
      <c r="P7663" s="276">
        <f>IF(O7663&lt;($G$6-1),Lähteandmed!$E$45*1.2*1.005*(($G$6-1)-O7663),0)</f>
        <v>29.267738639999997</v>
      </c>
    </row>
    <row r="7664" spans="2:16">
      <c r="B7664" s="113">
        <v>7660</v>
      </c>
      <c r="C7664" s="113">
        <v>-0.1</v>
      </c>
      <c r="D7664" s="276">
        <f t="shared" si="238"/>
        <v>10.088797495865579</v>
      </c>
      <c r="L7664" s="114">
        <f>IF(C7664&lt;$G$6,Lähteandmed!$E$45*1.2*1.005*($G$6-O7664),0)</f>
        <v>31.72132152</v>
      </c>
      <c r="M7664" s="276" t="str">
        <f>IF(($G$4-Lähteandmed!$H$45*(Kraadpäevad!$G$4-Kraadpäevad!C7664))&gt;Lähteandmed!$I$45,($G$4-Lähteandmed!$H$45*(Kraadpäevad!$G$4-Kraadpäevad!C7664)),Lähteandmed!$I$45)</f>
        <v/>
      </c>
      <c r="N7664" s="114">
        <f>IFERROR(($G$4-M7664)/($G$4-C7664),Lähteandmed!$H$45)</f>
        <v>0</v>
      </c>
      <c r="O7664" s="276">
        <f t="shared" si="239"/>
        <v>-0.1</v>
      </c>
      <c r="P7664" s="276">
        <f>IF(O7664&lt;($G$6-1),Lähteandmed!$E$45*1.2*1.005*(($G$6-1)-O7664),0)</f>
        <v>29.96876232</v>
      </c>
    </row>
    <row r="7665" spans="2:16">
      <c r="B7665" s="113">
        <v>7661</v>
      </c>
      <c r="C7665" s="113">
        <v>-0.4</v>
      </c>
      <c r="D7665" s="276">
        <f t="shared" si="238"/>
        <v>10.38879749586558</v>
      </c>
      <c r="L7665" s="114">
        <f>IF(C7665&lt;$G$6,Lähteandmed!$E$45*1.2*1.005*($G$6-O7665),0)</f>
        <v>32.247089279999997</v>
      </c>
      <c r="M7665" s="276" t="str">
        <f>IF(($G$4-Lähteandmed!$H$45*(Kraadpäevad!$G$4-Kraadpäevad!C7665))&gt;Lähteandmed!$I$45,($G$4-Lähteandmed!$H$45*(Kraadpäevad!$G$4-Kraadpäevad!C7665)),Lähteandmed!$I$45)</f>
        <v/>
      </c>
      <c r="N7665" s="114">
        <f>IFERROR(($G$4-M7665)/($G$4-C7665),Lähteandmed!$H$45)</f>
        <v>0</v>
      </c>
      <c r="O7665" s="276">
        <f t="shared" si="239"/>
        <v>-0.4</v>
      </c>
      <c r="P7665" s="276">
        <f>IF(O7665&lt;($G$6-1),Lähteandmed!$E$45*1.2*1.005*(($G$6-1)-O7665),0)</f>
        <v>30.494530079999997</v>
      </c>
    </row>
    <row r="7666" spans="2:16">
      <c r="B7666" s="113">
        <v>7662</v>
      </c>
      <c r="C7666" s="113">
        <v>-0.8</v>
      </c>
      <c r="D7666" s="276">
        <f t="shared" si="238"/>
        <v>10.78879749586558</v>
      </c>
      <c r="L7666" s="114">
        <f>IF(C7666&lt;$G$6,Lähteandmed!$E$45*1.2*1.005*($G$6-O7666),0)</f>
        <v>32.948112959999996</v>
      </c>
      <c r="M7666" s="276" t="str">
        <f>IF(($G$4-Lähteandmed!$H$45*(Kraadpäevad!$G$4-Kraadpäevad!C7666))&gt;Lähteandmed!$I$45,($G$4-Lähteandmed!$H$45*(Kraadpäevad!$G$4-Kraadpäevad!C7666)),Lähteandmed!$I$45)</f>
        <v/>
      </c>
      <c r="N7666" s="114">
        <f>IFERROR(($G$4-M7666)/($G$4-C7666),Lähteandmed!$H$45)</f>
        <v>0</v>
      </c>
      <c r="O7666" s="276">
        <f t="shared" si="239"/>
        <v>-0.8</v>
      </c>
      <c r="P7666" s="276">
        <f>IF(O7666&lt;($G$6-1),Lähteandmed!$E$45*1.2*1.005*(($G$6-1)-O7666),0)</f>
        <v>31.195553759999999</v>
      </c>
    </row>
    <row r="7667" spans="2:16">
      <c r="B7667" s="113">
        <v>7663</v>
      </c>
      <c r="C7667" s="113">
        <v>-1.2</v>
      </c>
      <c r="D7667" s="276">
        <f t="shared" si="238"/>
        <v>11.188797495865579</v>
      </c>
      <c r="L7667" s="114">
        <f>IF(C7667&lt;$G$6,Lähteandmed!$E$45*1.2*1.005*($G$6-O7667),0)</f>
        <v>33.649136639999995</v>
      </c>
      <c r="M7667" s="276" t="str">
        <f>IF(($G$4-Lähteandmed!$H$45*(Kraadpäevad!$G$4-Kraadpäevad!C7667))&gt;Lähteandmed!$I$45,($G$4-Lähteandmed!$H$45*(Kraadpäevad!$G$4-Kraadpäevad!C7667)),Lähteandmed!$I$45)</f>
        <v/>
      </c>
      <c r="N7667" s="114">
        <f>IFERROR(($G$4-M7667)/($G$4-C7667),Lähteandmed!$H$45)</f>
        <v>0</v>
      </c>
      <c r="O7667" s="276">
        <f t="shared" si="239"/>
        <v>-1.2</v>
      </c>
      <c r="P7667" s="276">
        <f>IF(O7667&lt;($G$6-1),Lähteandmed!$E$45*1.2*1.005*(($G$6-1)-O7667),0)</f>
        <v>31.896577439999998</v>
      </c>
    </row>
    <row r="7668" spans="2:16">
      <c r="B7668" s="113">
        <v>7664</v>
      </c>
      <c r="C7668" s="113">
        <v>-1.6</v>
      </c>
      <c r="D7668" s="276">
        <f t="shared" si="238"/>
        <v>11.588797495865579</v>
      </c>
      <c r="L7668" s="114">
        <f>IF(C7668&lt;$G$6,Lähteandmed!$E$45*1.2*1.005*($G$6-O7668),0)</f>
        <v>34.350160320000001</v>
      </c>
      <c r="M7668" s="276" t="str">
        <f>IF(($G$4-Lähteandmed!$H$45*(Kraadpäevad!$G$4-Kraadpäevad!C7668))&gt;Lähteandmed!$I$45,($G$4-Lähteandmed!$H$45*(Kraadpäevad!$G$4-Kraadpäevad!C7668)),Lähteandmed!$I$45)</f>
        <v/>
      </c>
      <c r="N7668" s="114">
        <f>IFERROR(($G$4-M7668)/($G$4-C7668),Lähteandmed!$H$45)</f>
        <v>0</v>
      </c>
      <c r="O7668" s="276">
        <f t="shared" si="239"/>
        <v>-1.6</v>
      </c>
      <c r="P7668" s="276">
        <f>IF(O7668&lt;($G$6-1),Lähteandmed!$E$45*1.2*1.005*(($G$6-1)-O7668),0)</f>
        <v>32.59760112</v>
      </c>
    </row>
    <row r="7669" spans="2:16">
      <c r="B7669" s="113">
        <v>7665</v>
      </c>
      <c r="C7669" s="113">
        <v>-2</v>
      </c>
      <c r="D7669" s="276">
        <f t="shared" si="238"/>
        <v>11.98879749586558</v>
      </c>
      <c r="L7669" s="114">
        <f>IF(C7669&lt;$G$6,Lähteandmed!$E$45*1.2*1.005*($G$6-O7669),0)</f>
        <v>35.051183999999999</v>
      </c>
      <c r="M7669" s="276" t="str">
        <f>IF(($G$4-Lähteandmed!$H$45*(Kraadpäevad!$G$4-Kraadpäevad!C7669))&gt;Lähteandmed!$I$45,($G$4-Lähteandmed!$H$45*(Kraadpäevad!$G$4-Kraadpäevad!C7669)),Lähteandmed!$I$45)</f>
        <v/>
      </c>
      <c r="N7669" s="114">
        <f>IFERROR(($G$4-M7669)/($G$4-C7669),Lähteandmed!$H$45)</f>
        <v>0</v>
      </c>
      <c r="O7669" s="276">
        <f t="shared" si="239"/>
        <v>-2</v>
      </c>
      <c r="P7669" s="276">
        <f>IF(O7669&lt;($G$6-1),Lähteandmed!$E$45*1.2*1.005*(($G$6-1)-O7669),0)</f>
        <v>33.298624799999999</v>
      </c>
    </row>
    <row r="7670" spans="2:16">
      <c r="B7670" s="113">
        <v>7666</v>
      </c>
      <c r="C7670" s="113">
        <v>-1.6</v>
      </c>
      <c r="D7670" s="276">
        <f t="shared" si="238"/>
        <v>11.588797495865579</v>
      </c>
      <c r="L7670" s="114">
        <f>IF(C7670&lt;$G$6,Lähteandmed!$E$45*1.2*1.005*($G$6-O7670),0)</f>
        <v>34.350160320000001</v>
      </c>
      <c r="M7670" s="276" t="str">
        <f>IF(($G$4-Lähteandmed!$H$45*(Kraadpäevad!$G$4-Kraadpäevad!C7670))&gt;Lähteandmed!$I$45,($G$4-Lähteandmed!$H$45*(Kraadpäevad!$G$4-Kraadpäevad!C7670)),Lähteandmed!$I$45)</f>
        <v/>
      </c>
      <c r="N7670" s="114">
        <f>IFERROR(($G$4-M7670)/($G$4-C7670),Lähteandmed!$H$45)</f>
        <v>0</v>
      </c>
      <c r="O7670" s="276">
        <f t="shared" si="239"/>
        <v>-1.6</v>
      </c>
      <c r="P7670" s="276">
        <f>IF(O7670&lt;($G$6-1),Lähteandmed!$E$45*1.2*1.005*(($G$6-1)-O7670),0)</f>
        <v>32.59760112</v>
      </c>
    </row>
    <row r="7671" spans="2:16">
      <c r="B7671" s="113">
        <v>7667</v>
      </c>
      <c r="C7671" s="113">
        <v>-1.1000000000000001</v>
      </c>
      <c r="D7671" s="276">
        <f t="shared" si="238"/>
        <v>11.088797495865579</v>
      </c>
      <c r="L7671" s="114">
        <f>IF(C7671&lt;$G$6,Lähteandmed!$E$45*1.2*1.005*($G$6-O7671),0)</f>
        <v>33.473880719999997</v>
      </c>
      <c r="M7671" s="276" t="str">
        <f>IF(($G$4-Lähteandmed!$H$45*(Kraadpäevad!$G$4-Kraadpäevad!C7671))&gt;Lähteandmed!$I$45,($G$4-Lähteandmed!$H$45*(Kraadpäevad!$G$4-Kraadpäevad!C7671)),Lähteandmed!$I$45)</f>
        <v/>
      </c>
      <c r="N7671" s="114">
        <f>IFERROR(($G$4-M7671)/($G$4-C7671),Lähteandmed!$H$45)</f>
        <v>0</v>
      </c>
      <c r="O7671" s="276">
        <f t="shared" si="239"/>
        <v>-1.1000000000000001</v>
      </c>
      <c r="P7671" s="276">
        <f>IF(O7671&lt;($G$6-1),Lähteandmed!$E$45*1.2*1.005*(($G$6-1)-O7671),0)</f>
        <v>31.72132152</v>
      </c>
    </row>
    <row r="7672" spans="2:16">
      <c r="B7672" s="113">
        <v>7668</v>
      </c>
      <c r="C7672" s="113">
        <v>-0.7</v>
      </c>
      <c r="D7672" s="276">
        <f t="shared" si="238"/>
        <v>10.688797495865579</v>
      </c>
      <c r="L7672" s="114">
        <f>IF(C7672&lt;$G$6,Lähteandmed!$E$45*1.2*1.005*($G$6-O7672),0)</f>
        <v>32.772857039999998</v>
      </c>
      <c r="M7672" s="276" t="str">
        <f>IF(($G$4-Lähteandmed!$H$45*(Kraadpäevad!$G$4-Kraadpäevad!C7672))&gt;Lähteandmed!$I$45,($G$4-Lähteandmed!$H$45*(Kraadpäevad!$G$4-Kraadpäevad!C7672)),Lähteandmed!$I$45)</f>
        <v/>
      </c>
      <c r="N7672" s="114">
        <f>IFERROR(($G$4-M7672)/($G$4-C7672),Lähteandmed!$H$45)</f>
        <v>0</v>
      </c>
      <c r="O7672" s="276">
        <f t="shared" si="239"/>
        <v>-0.7</v>
      </c>
      <c r="P7672" s="276">
        <f>IF(O7672&lt;($G$6-1),Lähteandmed!$E$45*1.2*1.005*(($G$6-1)-O7672),0)</f>
        <v>31.020297839999998</v>
      </c>
    </row>
    <row r="7673" spans="2:16">
      <c r="B7673" s="113">
        <v>7669</v>
      </c>
      <c r="C7673" s="113">
        <v>-0.2</v>
      </c>
      <c r="D7673" s="276">
        <f t="shared" si="238"/>
        <v>10.188797495865579</v>
      </c>
      <c r="L7673" s="114">
        <f>IF(C7673&lt;$G$6,Lähteandmed!$E$45*1.2*1.005*($G$6-O7673),0)</f>
        <v>31.896577439999998</v>
      </c>
      <c r="M7673" s="276" t="str">
        <f>IF(($G$4-Lähteandmed!$H$45*(Kraadpäevad!$G$4-Kraadpäevad!C7673))&gt;Lähteandmed!$I$45,($G$4-Lähteandmed!$H$45*(Kraadpäevad!$G$4-Kraadpäevad!C7673)),Lähteandmed!$I$45)</f>
        <v/>
      </c>
      <c r="N7673" s="114">
        <f>IFERROR(($G$4-M7673)/($G$4-C7673),Lähteandmed!$H$45)</f>
        <v>0</v>
      </c>
      <c r="O7673" s="276">
        <f t="shared" si="239"/>
        <v>-0.2</v>
      </c>
      <c r="P7673" s="276">
        <f>IF(O7673&lt;($G$6-1),Lähteandmed!$E$45*1.2*1.005*(($G$6-1)-O7673),0)</f>
        <v>30.144018239999998</v>
      </c>
    </row>
    <row r="7674" spans="2:16">
      <c r="B7674" s="113">
        <v>7670</v>
      </c>
      <c r="C7674" s="113">
        <v>0.3</v>
      </c>
      <c r="D7674" s="276">
        <f t="shared" si="238"/>
        <v>9.6887974958655789</v>
      </c>
      <c r="L7674" s="114">
        <f>IF(C7674&lt;$G$6,Lähteandmed!$E$45*1.2*1.005*($G$6-O7674),0)</f>
        <v>31.020297839999998</v>
      </c>
      <c r="M7674" s="276" t="str">
        <f>IF(($G$4-Lähteandmed!$H$45*(Kraadpäevad!$G$4-Kraadpäevad!C7674))&gt;Lähteandmed!$I$45,($G$4-Lähteandmed!$H$45*(Kraadpäevad!$G$4-Kraadpäevad!C7674)),Lähteandmed!$I$45)</f>
        <v/>
      </c>
      <c r="N7674" s="114">
        <f>IFERROR(($G$4-M7674)/($G$4-C7674),Lähteandmed!$H$45)</f>
        <v>0</v>
      </c>
      <c r="O7674" s="276">
        <f t="shared" si="239"/>
        <v>0.3</v>
      </c>
      <c r="P7674" s="276">
        <f>IF(O7674&lt;($G$6-1),Lähteandmed!$E$45*1.2*1.005*(($G$6-1)-O7674),0)</f>
        <v>29.267738639999997</v>
      </c>
    </row>
    <row r="7675" spans="2:16">
      <c r="B7675" s="113">
        <v>7671</v>
      </c>
      <c r="C7675" s="113">
        <v>0.8</v>
      </c>
      <c r="D7675" s="276">
        <f t="shared" si="238"/>
        <v>9.1887974958655789</v>
      </c>
      <c r="L7675" s="114">
        <f>IF(C7675&lt;$G$6,Lähteandmed!$E$45*1.2*1.005*($G$6-O7675),0)</f>
        <v>30.144018239999998</v>
      </c>
      <c r="M7675" s="276" t="str">
        <f>IF(($G$4-Lähteandmed!$H$45*(Kraadpäevad!$G$4-Kraadpäevad!C7675))&gt;Lähteandmed!$I$45,($G$4-Lähteandmed!$H$45*(Kraadpäevad!$G$4-Kraadpäevad!C7675)),Lähteandmed!$I$45)</f>
        <v/>
      </c>
      <c r="N7675" s="114">
        <f>IFERROR(($G$4-M7675)/($G$4-C7675),Lähteandmed!$H$45)</f>
        <v>0</v>
      </c>
      <c r="O7675" s="276">
        <f t="shared" si="239"/>
        <v>0.8</v>
      </c>
      <c r="P7675" s="276">
        <f>IF(O7675&lt;($G$6-1),Lähteandmed!$E$45*1.2*1.005*(($G$6-1)-O7675),0)</f>
        <v>28.391459039999997</v>
      </c>
    </row>
    <row r="7676" spans="2:16">
      <c r="B7676" s="113">
        <v>7672</v>
      </c>
      <c r="C7676" s="113">
        <v>0.2</v>
      </c>
      <c r="D7676" s="276">
        <f t="shared" si="238"/>
        <v>9.7887974958655803</v>
      </c>
      <c r="L7676" s="114">
        <f>IF(C7676&lt;$G$6,Lähteandmed!$E$45*1.2*1.005*($G$6-O7676),0)</f>
        <v>31.195553759999999</v>
      </c>
      <c r="M7676" s="276" t="str">
        <f>IF(($G$4-Lähteandmed!$H$45*(Kraadpäevad!$G$4-Kraadpäevad!C7676))&gt;Lähteandmed!$I$45,($G$4-Lähteandmed!$H$45*(Kraadpäevad!$G$4-Kraadpäevad!C7676)),Lähteandmed!$I$45)</f>
        <v/>
      </c>
      <c r="N7676" s="114">
        <f>IFERROR(($G$4-M7676)/($G$4-C7676),Lähteandmed!$H$45)</f>
        <v>0</v>
      </c>
      <c r="O7676" s="276">
        <f t="shared" si="239"/>
        <v>0.2</v>
      </c>
      <c r="P7676" s="276">
        <f>IF(O7676&lt;($G$6-1),Lähteandmed!$E$45*1.2*1.005*(($G$6-1)-O7676),0)</f>
        <v>29.442994559999999</v>
      </c>
    </row>
    <row r="7677" spans="2:16">
      <c r="B7677" s="113">
        <v>7673</v>
      </c>
      <c r="C7677" s="113">
        <v>-0.4</v>
      </c>
      <c r="D7677" s="276">
        <f t="shared" si="238"/>
        <v>10.38879749586558</v>
      </c>
      <c r="L7677" s="114">
        <f>IF(C7677&lt;$G$6,Lähteandmed!$E$45*1.2*1.005*($G$6-O7677),0)</f>
        <v>32.247089279999997</v>
      </c>
      <c r="M7677" s="276" t="str">
        <f>IF(($G$4-Lähteandmed!$H$45*(Kraadpäevad!$G$4-Kraadpäevad!C7677))&gt;Lähteandmed!$I$45,($G$4-Lähteandmed!$H$45*(Kraadpäevad!$G$4-Kraadpäevad!C7677)),Lähteandmed!$I$45)</f>
        <v/>
      </c>
      <c r="N7677" s="114">
        <f>IFERROR(($G$4-M7677)/($G$4-C7677),Lähteandmed!$H$45)</f>
        <v>0</v>
      </c>
      <c r="O7677" s="276">
        <f t="shared" si="239"/>
        <v>-0.4</v>
      </c>
      <c r="P7677" s="276">
        <f>IF(O7677&lt;($G$6-1),Lähteandmed!$E$45*1.2*1.005*(($G$6-1)-O7677),0)</f>
        <v>30.494530079999997</v>
      </c>
    </row>
    <row r="7678" spans="2:16">
      <c r="B7678" s="113">
        <v>7674</v>
      </c>
      <c r="C7678" s="113">
        <v>-1</v>
      </c>
      <c r="D7678" s="276">
        <f t="shared" si="238"/>
        <v>10.98879749586558</v>
      </c>
      <c r="L7678" s="114">
        <f>IF(C7678&lt;$G$6,Lähteandmed!$E$45*1.2*1.005*($G$6-O7678),0)</f>
        <v>33.298624799999999</v>
      </c>
      <c r="M7678" s="276" t="str">
        <f>IF(($G$4-Lähteandmed!$H$45*(Kraadpäevad!$G$4-Kraadpäevad!C7678))&gt;Lähteandmed!$I$45,($G$4-Lähteandmed!$H$45*(Kraadpäevad!$G$4-Kraadpäevad!C7678)),Lähteandmed!$I$45)</f>
        <v/>
      </c>
      <c r="N7678" s="114">
        <f>IFERROR(($G$4-M7678)/($G$4-C7678),Lähteandmed!$H$45)</f>
        <v>0</v>
      </c>
      <c r="O7678" s="276">
        <f t="shared" si="239"/>
        <v>-1</v>
      </c>
      <c r="P7678" s="276">
        <f>IF(O7678&lt;($G$6-1),Lähteandmed!$E$45*1.2*1.005*(($G$6-1)-O7678),0)</f>
        <v>31.546065599999999</v>
      </c>
    </row>
    <row r="7679" spans="2:16">
      <c r="B7679" s="113">
        <v>7675</v>
      </c>
      <c r="C7679" s="113">
        <v>-1.6</v>
      </c>
      <c r="D7679" s="276">
        <f t="shared" si="238"/>
        <v>11.588797495865579</v>
      </c>
      <c r="L7679" s="114">
        <f>IF(C7679&lt;$G$6,Lähteandmed!$E$45*1.2*1.005*($G$6-O7679),0)</f>
        <v>34.350160320000001</v>
      </c>
      <c r="M7679" s="276" t="str">
        <f>IF(($G$4-Lähteandmed!$H$45*(Kraadpäevad!$G$4-Kraadpäevad!C7679))&gt;Lähteandmed!$I$45,($G$4-Lähteandmed!$H$45*(Kraadpäevad!$G$4-Kraadpäevad!C7679)),Lähteandmed!$I$45)</f>
        <v/>
      </c>
      <c r="N7679" s="114">
        <f>IFERROR(($G$4-M7679)/($G$4-C7679),Lähteandmed!$H$45)</f>
        <v>0</v>
      </c>
      <c r="O7679" s="276">
        <f t="shared" si="239"/>
        <v>-1.6</v>
      </c>
      <c r="P7679" s="276">
        <f>IF(O7679&lt;($G$6-1),Lähteandmed!$E$45*1.2*1.005*(($G$6-1)-O7679),0)</f>
        <v>32.59760112</v>
      </c>
    </row>
    <row r="7680" spans="2:16">
      <c r="B7680" s="113">
        <v>7676</v>
      </c>
      <c r="C7680" s="113">
        <v>-2.2999999999999998</v>
      </c>
      <c r="D7680" s="276">
        <f t="shared" si="238"/>
        <v>12.28879749586558</v>
      </c>
      <c r="L7680" s="114">
        <f>IF(C7680&lt;$G$6,Lähteandmed!$E$45*1.2*1.005*($G$6-O7680),0)</f>
        <v>35.57695176</v>
      </c>
      <c r="M7680" s="276" t="str">
        <f>IF(($G$4-Lähteandmed!$H$45*(Kraadpäevad!$G$4-Kraadpäevad!C7680))&gt;Lähteandmed!$I$45,($G$4-Lähteandmed!$H$45*(Kraadpäevad!$G$4-Kraadpäevad!C7680)),Lähteandmed!$I$45)</f>
        <v/>
      </c>
      <c r="N7680" s="114">
        <f>IFERROR(($G$4-M7680)/($G$4-C7680),Lähteandmed!$H$45)</f>
        <v>0</v>
      </c>
      <c r="O7680" s="276">
        <f t="shared" si="239"/>
        <v>-2.2999999999999998</v>
      </c>
      <c r="P7680" s="276">
        <f>IF(O7680&lt;($G$6-1),Lähteandmed!$E$45*1.2*1.005*(($G$6-1)-O7680),0)</f>
        <v>33.82439256</v>
      </c>
    </row>
    <row r="7681" spans="2:16">
      <c r="B7681" s="113">
        <v>7677</v>
      </c>
      <c r="C7681" s="113">
        <v>-2.9</v>
      </c>
      <c r="D7681" s="276">
        <f t="shared" si="238"/>
        <v>12.88879749586558</v>
      </c>
      <c r="L7681" s="114">
        <f>IF(C7681&lt;$G$6,Lähteandmed!$E$45*1.2*1.005*($G$6-O7681),0)</f>
        <v>36.628487279999995</v>
      </c>
      <c r="M7681" s="276" t="str">
        <f>IF(($G$4-Lähteandmed!$H$45*(Kraadpäevad!$G$4-Kraadpäevad!C7681))&gt;Lähteandmed!$I$45,($G$4-Lähteandmed!$H$45*(Kraadpäevad!$G$4-Kraadpäevad!C7681)),Lähteandmed!$I$45)</f>
        <v/>
      </c>
      <c r="N7681" s="114">
        <f>IFERROR(($G$4-M7681)/($G$4-C7681),Lähteandmed!$H$45)</f>
        <v>0</v>
      </c>
      <c r="O7681" s="276">
        <f t="shared" si="239"/>
        <v>-2.9</v>
      </c>
      <c r="P7681" s="276">
        <f>IF(O7681&lt;($G$6-1),Lähteandmed!$E$45*1.2*1.005*(($G$6-1)-O7681),0)</f>
        <v>34.875928079999994</v>
      </c>
    </row>
    <row r="7682" spans="2:16">
      <c r="B7682" s="113">
        <v>7678</v>
      </c>
      <c r="C7682" s="113">
        <v>-3.5</v>
      </c>
      <c r="D7682" s="276">
        <f t="shared" si="238"/>
        <v>13.48879749586558</v>
      </c>
      <c r="L7682" s="114">
        <f>IF(C7682&lt;$G$6,Lähteandmed!$E$45*1.2*1.005*($G$6-O7682),0)</f>
        <v>37.680022799999996</v>
      </c>
      <c r="M7682" s="276" t="str">
        <f>IF(($G$4-Lähteandmed!$H$45*(Kraadpäevad!$G$4-Kraadpäevad!C7682))&gt;Lähteandmed!$I$45,($G$4-Lähteandmed!$H$45*(Kraadpäevad!$G$4-Kraadpäevad!C7682)),Lähteandmed!$I$45)</f>
        <v/>
      </c>
      <c r="N7682" s="114">
        <f>IFERROR(($G$4-M7682)/($G$4-C7682),Lähteandmed!$H$45)</f>
        <v>0</v>
      </c>
      <c r="O7682" s="276">
        <f t="shared" si="239"/>
        <v>-3.5</v>
      </c>
      <c r="P7682" s="276">
        <f>IF(O7682&lt;($G$6-1),Lähteandmed!$E$45*1.2*1.005*(($G$6-1)-O7682),0)</f>
        <v>35.927463599999996</v>
      </c>
    </row>
    <row r="7683" spans="2:16">
      <c r="B7683" s="113">
        <v>7679</v>
      </c>
      <c r="C7683" s="113">
        <v>-4.0999999999999996</v>
      </c>
      <c r="D7683" s="276">
        <f t="shared" si="238"/>
        <v>14.088797495865579</v>
      </c>
      <c r="L7683" s="114">
        <f>IF(C7683&lt;$G$6,Lähteandmed!$E$45*1.2*1.005*($G$6-O7683),0)</f>
        <v>38.731558319999998</v>
      </c>
      <c r="M7683" s="276" t="str">
        <f>IF(($G$4-Lähteandmed!$H$45*(Kraadpäevad!$G$4-Kraadpäevad!C7683))&gt;Lähteandmed!$I$45,($G$4-Lähteandmed!$H$45*(Kraadpäevad!$G$4-Kraadpäevad!C7683)),Lähteandmed!$I$45)</f>
        <v/>
      </c>
      <c r="N7683" s="114">
        <f>IFERROR(($G$4-M7683)/($G$4-C7683),Lähteandmed!$H$45)</f>
        <v>0</v>
      </c>
      <c r="O7683" s="276">
        <f t="shared" si="239"/>
        <v>-4.0999999999999996</v>
      </c>
      <c r="P7683" s="276">
        <f>IF(O7683&lt;($G$6-1),Lähteandmed!$E$45*1.2*1.005*(($G$6-1)-O7683),0)</f>
        <v>36.978999119999997</v>
      </c>
    </row>
    <row r="7684" spans="2:16">
      <c r="B7684" s="113">
        <v>7680</v>
      </c>
      <c r="C7684" s="113">
        <v>-4.7</v>
      </c>
      <c r="D7684" s="276">
        <f t="shared" ref="D7684:D7747" si="240">IFERROR(IF($G$5-C7684&gt;0,$G$5-C7684,"0"),0)</f>
        <v>14.688797495865579</v>
      </c>
      <c r="L7684" s="114">
        <f>IF(C7684&lt;$G$6,Lähteandmed!$E$45*1.2*1.005*($G$6-O7684),0)</f>
        <v>39.783093839999999</v>
      </c>
      <c r="M7684" s="276" t="str">
        <f>IF(($G$4-Lähteandmed!$H$45*(Kraadpäevad!$G$4-Kraadpäevad!C7684))&gt;Lähteandmed!$I$45,($G$4-Lähteandmed!$H$45*(Kraadpäevad!$G$4-Kraadpäevad!C7684)),Lähteandmed!$I$45)</f>
        <v/>
      </c>
      <c r="N7684" s="114">
        <f>IFERROR(($G$4-M7684)/($G$4-C7684),Lähteandmed!$H$45)</f>
        <v>0</v>
      </c>
      <c r="O7684" s="276">
        <f t="shared" ref="O7684:O7747" si="241">N7684*($G$4-C7684)+C7684</f>
        <v>-4.7</v>
      </c>
      <c r="P7684" s="276">
        <f>IF(O7684&lt;($G$6-1),Lähteandmed!$E$45*1.2*1.005*(($G$6-1)-O7684),0)</f>
        <v>38.030534639999999</v>
      </c>
    </row>
    <row r="7685" spans="2:16">
      <c r="B7685" s="113">
        <v>7681</v>
      </c>
      <c r="C7685" s="113">
        <v>-4.5999999999999996</v>
      </c>
      <c r="D7685" s="276">
        <f t="shared" si="240"/>
        <v>14.588797495865579</v>
      </c>
      <c r="L7685" s="114">
        <f>IF(C7685&lt;$G$6,Lähteandmed!$E$45*1.2*1.005*($G$6-O7685),0)</f>
        <v>39.607837920000001</v>
      </c>
      <c r="M7685" s="276" t="str">
        <f>IF(($G$4-Lähteandmed!$H$45*(Kraadpäevad!$G$4-Kraadpäevad!C7685))&gt;Lähteandmed!$I$45,($G$4-Lähteandmed!$H$45*(Kraadpäevad!$G$4-Kraadpäevad!C7685)),Lähteandmed!$I$45)</f>
        <v/>
      </c>
      <c r="N7685" s="114">
        <f>IFERROR(($G$4-M7685)/($G$4-C7685),Lähteandmed!$H$45)</f>
        <v>0</v>
      </c>
      <c r="O7685" s="276">
        <f t="shared" si="241"/>
        <v>-4.5999999999999996</v>
      </c>
      <c r="P7685" s="276">
        <f>IF(O7685&lt;($G$6-1),Lähteandmed!$E$45*1.2*1.005*(($G$6-1)-O7685),0)</f>
        <v>37.855278720000001</v>
      </c>
    </row>
    <row r="7686" spans="2:16">
      <c r="B7686" s="113">
        <v>7682</v>
      </c>
      <c r="C7686" s="113">
        <v>-4.4000000000000004</v>
      </c>
      <c r="D7686" s="276">
        <f t="shared" si="240"/>
        <v>14.38879749586558</v>
      </c>
      <c r="L7686" s="114">
        <f>IF(C7686&lt;$G$6,Lähteandmed!$E$45*1.2*1.005*($G$6-O7686),0)</f>
        <v>39.257326079999991</v>
      </c>
      <c r="M7686" s="276" t="str">
        <f>IF(($G$4-Lähteandmed!$H$45*(Kraadpäevad!$G$4-Kraadpäevad!C7686))&gt;Lähteandmed!$I$45,($G$4-Lähteandmed!$H$45*(Kraadpäevad!$G$4-Kraadpäevad!C7686)),Lähteandmed!$I$45)</f>
        <v/>
      </c>
      <c r="N7686" s="114">
        <f>IFERROR(($G$4-M7686)/($G$4-C7686),Lähteandmed!$H$45)</f>
        <v>0</v>
      </c>
      <c r="O7686" s="276">
        <f t="shared" si="241"/>
        <v>-4.4000000000000004</v>
      </c>
      <c r="P7686" s="276">
        <f>IF(O7686&lt;($G$6-1),Lähteandmed!$E$45*1.2*1.005*(($G$6-1)-O7686),0)</f>
        <v>37.504766879999998</v>
      </c>
    </row>
    <row r="7687" spans="2:16">
      <c r="B7687" s="113">
        <v>7683</v>
      </c>
      <c r="C7687" s="113">
        <v>-4.3</v>
      </c>
      <c r="D7687" s="276">
        <f t="shared" si="240"/>
        <v>14.28879749586558</v>
      </c>
      <c r="L7687" s="114">
        <f>IF(C7687&lt;$G$6,Lähteandmed!$E$45*1.2*1.005*($G$6-O7687),0)</f>
        <v>39.082070160000001</v>
      </c>
      <c r="M7687" s="276" t="str">
        <f>IF(($G$4-Lähteandmed!$H$45*(Kraadpäevad!$G$4-Kraadpäevad!C7687))&gt;Lähteandmed!$I$45,($G$4-Lähteandmed!$H$45*(Kraadpäevad!$G$4-Kraadpäevad!C7687)),Lähteandmed!$I$45)</f>
        <v/>
      </c>
      <c r="N7687" s="114">
        <f>IFERROR(($G$4-M7687)/($G$4-C7687),Lähteandmed!$H$45)</f>
        <v>0</v>
      </c>
      <c r="O7687" s="276">
        <f t="shared" si="241"/>
        <v>-4.3</v>
      </c>
      <c r="P7687" s="276">
        <f>IF(O7687&lt;($G$6-1),Lähteandmed!$E$45*1.2*1.005*(($G$6-1)-O7687),0)</f>
        <v>37.32951096</v>
      </c>
    </row>
    <row r="7688" spans="2:16">
      <c r="B7688" s="113">
        <v>7684</v>
      </c>
      <c r="C7688" s="113">
        <v>-3.7</v>
      </c>
      <c r="D7688" s="276">
        <f t="shared" si="240"/>
        <v>13.688797495865579</v>
      </c>
      <c r="L7688" s="114">
        <f>IF(C7688&lt;$G$6,Lähteandmed!$E$45*1.2*1.005*($G$6-O7688),0)</f>
        <v>38.030534639999999</v>
      </c>
      <c r="M7688" s="276" t="str">
        <f>IF(($G$4-Lähteandmed!$H$45*(Kraadpäevad!$G$4-Kraadpäevad!C7688))&gt;Lähteandmed!$I$45,($G$4-Lähteandmed!$H$45*(Kraadpäevad!$G$4-Kraadpäevad!C7688)),Lähteandmed!$I$45)</f>
        <v/>
      </c>
      <c r="N7688" s="114">
        <f>IFERROR(($G$4-M7688)/($G$4-C7688),Lähteandmed!$H$45)</f>
        <v>0</v>
      </c>
      <c r="O7688" s="276">
        <f t="shared" si="241"/>
        <v>-3.7</v>
      </c>
      <c r="P7688" s="276">
        <f>IF(O7688&lt;($G$6-1),Lähteandmed!$E$45*1.2*1.005*(($G$6-1)-O7688),0)</f>
        <v>36.277975439999999</v>
      </c>
    </row>
    <row r="7689" spans="2:16">
      <c r="B7689" s="113">
        <v>7685</v>
      </c>
      <c r="C7689" s="113">
        <v>-3.1</v>
      </c>
      <c r="D7689" s="276">
        <f t="shared" si="240"/>
        <v>13.088797495865579</v>
      </c>
      <c r="L7689" s="114">
        <f>IF(C7689&lt;$G$6,Lähteandmed!$E$45*1.2*1.005*($G$6-O7689),0)</f>
        <v>36.978999119999997</v>
      </c>
      <c r="M7689" s="276" t="str">
        <f>IF(($G$4-Lähteandmed!$H$45*(Kraadpäevad!$G$4-Kraadpäevad!C7689))&gt;Lähteandmed!$I$45,($G$4-Lähteandmed!$H$45*(Kraadpäevad!$G$4-Kraadpäevad!C7689)),Lähteandmed!$I$45)</f>
        <v/>
      </c>
      <c r="N7689" s="114">
        <f>IFERROR(($G$4-M7689)/($G$4-C7689),Lähteandmed!$H$45)</f>
        <v>0</v>
      </c>
      <c r="O7689" s="276">
        <f t="shared" si="241"/>
        <v>-3.1</v>
      </c>
      <c r="P7689" s="276">
        <f>IF(O7689&lt;($G$6-1),Lähteandmed!$E$45*1.2*1.005*(($G$6-1)-O7689),0)</f>
        <v>35.226439919999997</v>
      </c>
    </row>
    <row r="7690" spans="2:16">
      <c r="B7690" s="113">
        <v>7686</v>
      </c>
      <c r="C7690" s="113">
        <v>-2.5</v>
      </c>
      <c r="D7690" s="276">
        <f t="shared" si="240"/>
        <v>12.48879749586558</v>
      </c>
      <c r="L7690" s="114">
        <f>IF(C7690&lt;$G$6,Lähteandmed!$E$45*1.2*1.005*($G$6-O7690),0)</f>
        <v>35.927463599999996</v>
      </c>
      <c r="M7690" s="276" t="str">
        <f>IF(($G$4-Lähteandmed!$H$45*(Kraadpäevad!$G$4-Kraadpäevad!C7690))&gt;Lähteandmed!$I$45,($G$4-Lähteandmed!$H$45*(Kraadpäevad!$G$4-Kraadpäevad!C7690)),Lähteandmed!$I$45)</f>
        <v/>
      </c>
      <c r="N7690" s="114">
        <f>IFERROR(($G$4-M7690)/($G$4-C7690),Lähteandmed!$H$45)</f>
        <v>0</v>
      </c>
      <c r="O7690" s="276">
        <f t="shared" si="241"/>
        <v>-2.5</v>
      </c>
      <c r="P7690" s="276">
        <f>IF(O7690&lt;($G$6-1),Lähteandmed!$E$45*1.2*1.005*(($G$6-1)-O7690),0)</f>
        <v>34.174904399999996</v>
      </c>
    </row>
    <row r="7691" spans="2:16">
      <c r="B7691" s="113">
        <v>7687</v>
      </c>
      <c r="C7691" s="113">
        <v>-2</v>
      </c>
      <c r="D7691" s="276">
        <f t="shared" si="240"/>
        <v>11.98879749586558</v>
      </c>
      <c r="L7691" s="114">
        <f>IF(C7691&lt;$G$6,Lähteandmed!$E$45*1.2*1.005*($G$6-O7691),0)</f>
        <v>35.051183999999999</v>
      </c>
      <c r="M7691" s="276" t="str">
        <f>IF(($G$4-Lähteandmed!$H$45*(Kraadpäevad!$G$4-Kraadpäevad!C7691))&gt;Lähteandmed!$I$45,($G$4-Lähteandmed!$H$45*(Kraadpäevad!$G$4-Kraadpäevad!C7691)),Lähteandmed!$I$45)</f>
        <v/>
      </c>
      <c r="N7691" s="114">
        <f>IFERROR(($G$4-M7691)/($G$4-C7691),Lähteandmed!$H$45)</f>
        <v>0</v>
      </c>
      <c r="O7691" s="276">
        <f t="shared" si="241"/>
        <v>-2</v>
      </c>
      <c r="P7691" s="276">
        <f>IF(O7691&lt;($G$6-1),Lähteandmed!$E$45*1.2*1.005*(($G$6-1)-O7691),0)</f>
        <v>33.298624799999999</v>
      </c>
    </row>
    <row r="7692" spans="2:16">
      <c r="B7692" s="113">
        <v>7688</v>
      </c>
      <c r="C7692" s="113">
        <v>-1.5</v>
      </c>
      <c r="D7692" s="276">
        <f t="shared" si="240"/>
        <v>11.48879749586558</v>
      </c>
      <c r="L7692" s="114">
        <f>IF(C7692&lt;$G$6,Lähteandmed!$E$45*1.2*1.005*($G$6-O7692),0)</f>
        <v>34.174904399999996</v>
      </c>
      <c r="M7692" s="276" t="str">
        <f>IF(($G$4-Lähteandmed!$H$45*(Kraadpäevad!$G$4-Kraadpäevad!C7692))&gt;Lähteandmed!$I$45,($G$4-Lähteandmed!$H$45*(Kraadpäevad!$G$4-Kraadpäevad!C7692)),Lähteandmed!$I$45)</f>
        <v/>
      </c>
      <c r="N7692" s="114">
        <f>IFERROR(($G$4-M7692)/($G$4-C7692),Lähteandmed!$H$45)</f>
        <v>0</v>
      </c>
      <c r="O7692" s="276">
        <f t="shared" si="241"/>
        <v>-1.5</v>
      </c>
      <c r="P7692" s="276">
        <f>IF(O7692&lt;($G$6-1),Lähteandmed!$E$45*1.2*1.005*(($G$6-1)-O7692),0)</f>
        <v>32.422345199999995</v>
      </c>
    </row>
    <row r="7693" spans="2:16">
      <c r="B7693" s="113">
        <v>7689</v>
      </c>
      <c r="C7693" s="113">
        <v>-1</v>
      </c>
      <c r="D7693" s="276">
        <f t="shared" si="240"/>
        <v>10.98879749586558</v>
      </c>
      <c r="L7693" s="114">
        <f>IF(C7693&lt;$G$6,Lähteandmed!$E$45*1.2*1.005*($G$6-O7693),0)</f>
        <v>33.298624799999999</v>
      </c>
      <c r="M7693" s="276" t="str">
        <f>IF(($G$4-Lähteandmed!$H$45*(Kraadpäevad!$G$4-Kraadpäevad!C7693))&gt;Lähteandmed!$I$45,($G$4-Lähteandmed!$H$45*(Kraadpäevad!$G$4-Kraadpäevad!C7693)),Lähteandmed!$I$45)</f>
        <v/>
      </c>
      <c r="N7693" s="114">
        <f>IFERROR(($G$4-M7693)/($G$4-C7693),Lähteandmed!$H$45)</f>
        <v>0</v>
      </c>
      <c r="O7693" s="276">
        <f t="shared" si="241"/>
        <v>-1</v>
      </c>
      <c r="P7693" s="276">
        <f>IF(O7693&lt;($G$6-1),Lähteandmed!$E$45*1.2*1.005*(($G$6-1)-O7693),0)</f>
        <v>31.546065599999999</v>
      </c>
    </row>
    <row r="7694" spans="2:16">
      <c r="B7694" s="113">
        <v>7690</v>
      </c>
      <c r="C7694" s="113">
        <v>-0.4</v>
      </c>
      <c r="D7694" s="276">
        <f t="shared" si="240"/>
        <v>10.38879749586558</v>
      </c>
      <c r="L7694" s="114">
        <f>IF(C7694&lt;$G$6,Lähteandmed!$E$45*1.2*1.005*($G$6-O7694),0)</f>
        <v>32.247089279999997</v>
      </c>
      <c r="M7694" s="276" t="str">
        <f>IF(($G$4-Lähteandmed!$H$45*(Kraadpäevad!$G$4-Kraadpäevad!C7694))&gt;Lähteandmed!$I$45,($G$4-Lähteandmed!$H$45*(Kraadpäevad!$G$4-Kraadpäevad!C7694)),Lähteandmed!$I$45)</f>
        <v/>
      </c>
      <c r="N7694" s="114">
        <f>IFERROR(($G$4-M7694)/($G$4-C7694),Lähteandmed!$H$45)</f>
        <v>0</v>
      </c>
      <c r="O7694" s="276">
        <f t="shared" si="241"/>
        <v>-0.4</v>
      </c>
      <c r="P7694" s="276">
        <f>IF(O7694&lt;($G$6-1),Lähteandmed!$E$45*1.2*1.005*(($G$6-1)-O7694),0)</f>
        <v>30.494530079999997</v>
      </c>
    </row>
    <row r="7695" spans="2:16">
      <c r="B7695" s="113">
        <v>7691</v>
      </c>
      <c r="C7695" s="113">
        <v>0.1</v>
      </c>
      <c r="D7695" s="276">
        <f t="shared" si="240"/>
        <v>9.88879749586558</v>
      </c>
      <c r="L7695" s="114">
        <f>IF(C7695&lt;$G$6,Lähteandmed!$E$45*1.2*1.005*($G$6-O7695),0)</f>
        <v>31.370809679999994</v>
      </c>
      <c r="M7695" s="276" t="str">
        <f>IF(($G$4-Lähteandmed!$H$45*(Kraadpäevad!$G$4-Kraadpäevad!C7695))&gt;Lähteandmed!$I$45,($G$4-Lähteandmed!$H$45*(Kraadpäevad!$G$4-Kraadpäevad!C7695)),Lähteandmed!$I$45)</f>
        <v/>
      </c>
      <c r="N7695" s="114">
        <f>IFERROR(($G$4-M7695)/($G$4-C7695),Lähteandmed!$H$45)</f>
        <v>0</v>
      </c>
      <c r="O7695" s="276">
        <f t="shared" si="241"/>
        <v>0.1</v>
      </c>
      <c r="P7695" s="276">
        <f>IF(O7695&lt;($G$6-1),Lähteandmed!$E$45*1.2*1.005*(($G$6-1)-O7695),0)</f>
        <v>29.618250479999997</v>
      </c>
    </row>
    <row r="7696" spans="2:16">
      <c r="B7696" s="113">
        <v>7692</v>
      </c>
      <c r="C7696" s="113">
        <v>0.7</v>
      </c>
      <c r="D7696" s="276">
        <f t="shared" si="240"/>
        <v>9.2887974958655803</v>
      </c>
      <c r="L7696" s="114">
        <f>IF(C7696&lt;$G$6,Lähteandmed!$E$45*1.2*1.005*($G$6-O7696),0)</f>
        <v>30.319274159999999</v>
      </c>
      <c r="M7696" s="276" t="str">
        <f>IF(($G$4-Lähteandmed!$H$45*(Kraadpäevad!$G$4-Kraadpäevad!C7696))&gt;Lähteandmed!$I$45,($G$4-Lähteandmed!$H$45*(Kraadpäevad!$G$4-Kraadpäevad!C7696)),Lähteandmed!$I$45)</f>
        <v/>
      </c>
      <c r="N7696" s="114">
        <f>IFERROR(($G$4-M7696)/($G$4-C7696),Lähteandmed!$H$45)</f>
        <v>0</v>
      </c>
      <c r="O7696" s="276">
        <f t="shared" si="241"/>
        <v>0.7</v>
      </c>
      <c r="P7696" s="276">
        <f>IF(O7696&lt;($G$6-1),Lähteandmed!$E$45*1.2*1.005*(($G$6-1)-O7696),0)</f>
        <v>28.566714959999999</v>
      </c>
    </row>
    <row r="7697" spans="2:16">
      <c r="B7697" s="113">
        <v>7693</v>
      </c>
      <c r="C7697" s="113">
        <v>1</v>
      </c>
      <c r="D7697" s="276">
        <f t="shared" si="240"/>
        <v>8.9887974958655796</v>
      </c>
      <c r="L7697" s="114">
        <f>IF(C7697&lt;$G$6,Lähteandmed!$E$45*1.2*1.005*($G$6-O7697),0)</f>
        <v>29.793506399999998</v>
      </c>
      <c r="M7697" s="276" t="str">
        <f>IF(($G$4-Lähteandmed!$H$45*(Kraadpäevad!$G$4-Kraadpäevad!C7697))&gt;Lähteandmed!$I$45,($G$4-Lähteandmed!$H$45*(Kraadpäevad!$G$4-Kraadpäevad!C7697)),Lähteandmed!$I$45)</f>
        <v/>
      </c>
      <c r="N7697" s="114">
        <f>IFERROR(($G$4-M7697)/($G$4-C7697),Lähteandmed!$H$45)</f>
        <v>0</v>
      </c>
      <c r="O7697" s="276">
        <f t="shared" si="241"/>
        <v>1</v>
      </c>
      <c r="P7697" s="276">
        <f>IF(O7697&lt;($G$6-1),Lähteandmed!$E$45*1.2*1.005*(($G$6-1)-O7697),0)</f>
        <v>28.040947199999998</v>
      </c>
    </row>
    <row r="7698" spans="2:16">
      <c r="B7698" s="113">
        <v>7694</v>
      </c>
      <c r="C7698" s="113">
        <v>1.4</v>
      </c>
      <c r="D7698" s="276">
        <f t="shared" si="240"/>
        <v>8.5887974958655793</v>
      </c>
      <c r="L7698" s="114">
        <f>IF(C7698&lt;$G$6,Lähteandmed!$E$45*1.2*1.005*($G$6-O7698),0)</f>
        <v>29.09248272</v>
      </c>
      <c r="M7698" s="276" t="str">
        <f>IF(($G$4-Lähteandmed!$H$45*(Kraadpäevad!$G$4-Kraadpäevad!C7698))&gt;Lähteandmed!$I$45,($G$4-Lähteandmed!$H$45*(Kraadpäevad!$G$4-Kraadpäevad!C7698)),Lähteandmed!$I$45)</f>
        <v/>
      </c>
      <c r="N7698" s="114">
        <f>IFERROR(($G$4-M7698)/($G$4-C7698),Lähteandmed!$H$45)</f>
        <v>0</v>
      </c>
      <c r="O7698" s="276">
        <f t="shared" si="241"/>
        <v>1.4</v>
      </c>
      <c r="P7698" s="276">
        <f>IF(O7698&lt;($G$6-1),Lähteandmed!$E$45*1.2*1.005*(($G$6-1)-O7698),0)</f>
        <v>27.339923519999996</v>
      </c>
    </row>
    <row r="7699" spans="2:16">
      <c r="B7699" s="113">
        <v>7695</v>
      </c>
      <c r="C7699" s="113">
        <v>1.7</v>
      </c>
      <c r="D7699" s="276">
        <f t="shared" si="240"/>
        <v>8.2887974958655803</v>
      </c>
      <c r="L7699" s="114">
        <f>IF(C7699&lt;$G$6,Lähteandmed!$E$45*1.2*1.005*($G$6-O7699),0)</f>
        <v>28.566714959999999</v>
      </c>
      <c r="M7699" s="276" t="str">
        <f>IF(($G$4-Lähteandmed!$H$45*(Kraadpäevad!$G$4-Kraadpäevad!C7699))&gt;Lähteandmed!$I$45,($G$4-Lähteandmed!$H$45*(Kraadpäevad!$G$4-Kraadpäevad!C7699)),Lähteandmed!$I$45)</f>
        <v/>
      </c>
      <c r="N7699" s="114">
        <f>IFERROR(($G$4-M7699)/($G$4-C7699),Lähteandmed!$H$45)</f>
        <v>0</v>
      </c>
      <c r="O7699" s="276">
        <f t="shared" si="241"/>
        <v>1.7</v>
      </c>
      <c r="P7699" s="276">
        <f>IF(O7699&lt;($G$6-1),Lähteandmed!$E$45*1.2*1.005*(($G$6-1)-O7699),0)</f>
        <v>26.814155759999998</v>
      </c>
    </row>
    <row r="7700" spans="2:16">
      <c r="B7700" s="113">
        <v>7696</v>
      </c>
      <c r="C7700" s="113">
        <v>1.7</v>
      </c>
      <c r="D7700" s="276">
        <f t="shared" si="240"/>
        <v>8.2887974958655803</v>
      </c>
      <c r="L7700" s="114">
        <f>IF(C7700&lt;$G$6,Lähteandmed!$E$45*1.2*1.005*($G$6-O7700),0)</f>
        <v>28.566714959999999</v>
      </c>
      <c r="M7700" s="276" t="str">
        <f>IF(($G$4-Lähteandmed!$H$45*(Kraadpäevad!$G$4-Kraadpäevad!C7700))&gt;Lähteandmed!$I$45,($G$4-Lähteandmed!$H$45*(Kraadpäevad!$G$4-Kraadpäevad!C7700)),Lähteandmed!$I$45)</f>
        <v/>
      </c>
      <c r="N7700" s="114">
        <f>IFERROR(($G$4-M7700)/($G$4-C7700),Lähteandmed!$H$45)</f>
        <v>0</v>
      </c>
      <c r="O7700" s="276">
        <f t="shared" si="241"/>
        <v>1.7</v>
      </c>
      <c r="P7700" s="276">
        <f>IF(O7700&lt;($G$6-1),Lähteandmed!$E$45*1.2*1.005*(($G$6-1)-O7700),0)</f>
        <v>26.814155759999998</v>
      </c>
    </row>
    <row r="7701" spans="2:16">
      <c r="B7701" s="113">
        <v>7697</v>
      </c>
      <c r="C7701" s="113">
        <v>1.6</v>
      </c>
      <c r="D7701" s="276">
        <f t="shared" si="240"/>
        <v>8.38879749586558</v>
      </c>
      <c r="L7701" s="114">
        <f>IF(C7701&lt;$G$6,Lähteandmed!$E$45*1.2*1.005*($G$6-O7701),0)</f>
        <v>28.741970879999997</v>
      </c>
      <c r="M7701" s="276" t="str">
        <f>IF(($G$4-Lähteandmed!$H$45*(Kraadpäevad!$G$4-Kraadpäevad!C7701))&gt;Lähteandmed!$I$45,($G$4-Lähteandmed!$H$45*(Kraadpäevad!$G$4-Kraadpäevad!C7701)),Lähteandmed!$I$45)</f>
        <v/>
      </c>
      <c r="N7701" s="114">
        <f>IFERROR(($G$4-M7701)/($G$4-C7701),Lähteandmed!$H$45)</f>
        <v>0</v>
      </c>
      <c r="O7701" s="276">
        <f t="shared" si="241"/>
        <v>1.6</v>
      </c>
      <c r="P7701" s="276">
        <f>IF(O7701&lt;($G$6-1),Lähteandmed!$E$45*1.2*1.005*(($G$6-1)-O7701),0)</f>
        <v>26.98941168</v>
      </c>
    </row>
    <row r="7702" spans="2:16">
      <c r="B7702" s="113">
        <v>7698</v>
      </c>
      <c r="C7702" s="113">
        <v>1.6</v>
      </c>
      <c r="D7702" s="276">
        <f t="shared" si="240"/>
        <v>8.38879749586558</v>
      </c>
      <c r="L7702" s="114">
        <f>IF(C7702&lt;$G$6,Lähteandmed!$E$45*1.2*1.005*($G$6-O7702),0)</f>
        <v>28.741970879999997</v>
      </c>
      <c r="M7702" s="276" t="str">
        <f>IF(($G$4-Lähteandmed!$H$45*(Kraadpäevad!$G$4-Kraadpäevad!C7702))&gt;Lähteandmed!$I$45,($G$4-Lähteandmed!$H$45*(Kraadpäevad!$G$4-Kraadpäevad!C7702)),Lähteandmed!$I$45)</f>
        <v/>
      </c>
      <c r="N7702" s="114">
        <f>IFERROR(($G$4-M7702)/($G$4-C7702),Lähteandmed!$H$45)</f>
        <v>0</v>
      </c>
      <c r="O7702" s="276">
        <f t="shared" si="241"/>
        <v>1.6</v>
      </c>
      <c r="P7702" s="276">
        <f>IF(O7702&lt;($G$6-1),Lähteandmed!$E$45*1.2*1.005*(($G$6-1)-O7702),0)</f>
        <v>26.98941168</v>
      </c>
    </row>
    <row r="7703" spans="2:16">
      <c r="B7703" s="113">
        <v>7699</v>
      </c>
      <c r="C7703" s="113">
        <v>1.3</v>
      </c>
      <c r="D7703" s="276">
        <f t="shared" si="240"/>
        <v>8.6887974958655789</v>
      </c>
      <c r="L7703" s="114">
        <f>IF(C7703&lt;$G$6,Lähteandmed!$E$45*1.2*1.005*($G$6-O7703),0)</f>
        <v>29.267738639999997</v>
      </c>
      <c r="M7703" s="276" t="str">
        <f>IF(($G$4-Lähteandmed!$H$45*(Kraadpäevad!$G$4-Kraadpäevad!C7703))&gt;Lähteandmed!$I$45,($G$4-Lähteandmed!$H$45*(Kraadpäevad!$G$4-Kraadpäevad!C7703)),Lähteandmed!$I$45)</f>
        <v/>
      </c>
      <c r="N7703" s="114">
        <f>IFERROR(($G$4-M7703)/($G$4-C7703),Lähteandmed!$H$45)</f>
        <v>0</v>
      </c>
      <c r="O7703" s="276">
        <f t="shared" si="241"/>
        <v>1.3</v>
      </c>
      <c r="P7703" s="276">
        <f>IF(O7703&lt;($G$6-1),Lähteandmed!$E$45*1.2*1.005*(($G$6-1)-O7703),0)</f>
        <v>27.515179439999997</v>
      </c>
    </row>
    <row r="7704" spans="2:16">
      <c r="B7704" s="113">
        <v>7700</v>
      </c>
      <c r="C7704" s="113">
        <v>0.9</v>
      </c>
      <c r="D7704" s="276">
        <f t="shared" si="240"/>
        <v>9.0887974958655793</v>
      </c>
      <c r="L7704" s="114">
        <f>IF(C7704&lt;$G$6,Lähteandmed!$E$45*1.2*1.005*($G$6-O7704),0)</f>
        <v>29.96876232</v>
      </c>
      <c r="M7704" s="276" t="str">
        <f>IF(($G$4-Lähteandmed!$H$45*(Kraadpäevad!$G$4-Kraadpäevad!C7704))&gt;Lähteandmed!$I$45,($G$4-Lähteandmed!$H$45*(Kraadpäevad!$G$4-Kraadpäevad!C7704)),Lähteandmed!$I$45)</f>
        <v/>
      </c>
      <c r="N7704" s="114">
        <f>IFERROR(($G$4-M7704)/($G$4-C7704),Lähteandmed!$H$45)</f>
        <v>0</v>
      </c>
      <c r="O7704" s="276">
        <f t="shared" si="241"/>
        <v>0.9</v>
      </c>
      <c r="P7704" s="276">
        <f>IF(O7704&lt;($G$6-1),Lähteandmed!$E$45*1.2*1.005*(($G$6-1)-O7704),0)</f>
        <v>28.216203119999999</v>
      </c>
    </row>
    <row r="7705" spans="2:16">
      <c r="B7705" s="113">
        <v>7701</v>
      </c>
      <c r="C7705" s="113">
        <v>0.6</v>
      </c>
      <c r="D7705" s="276">
        <f t="shared" si="240"/>
        <v>9.38879749586558</v>
      </c>
      <c r="L7705" s="114">
        <f>IF(C7705&lt;$G$6,Lähteandmed!$E$45*1.2*1.005*($G$6-O7705),0)</f>
        <v>30.494530079999997</v>
      </c>
      <c r="M7705" s="276" t="str">
        <f>IF(($G$4-Lähteandmed!$H$45*(Kraadpäevad!$G$4-Kraadpäevad!C7705))&gt;Lähteandmed!$I$45,($G$4-Lähteandmed!$H$45*(Kraadpäevad!$G$4-Kraadpäevad!C7705)),Lähteandmed!$I$45)</f>
        <v/>
      </c>
      <c r="N7705" s="114">
        <f>IFERROR(($G$4-M7705)/($G$4-C7705),Lähteandmed!$H$45)</f>
        <v>0</v>
      </c>
      <c r="O7705" s="276">
        <f t="shared" si="241"/>
        <v>0.6</v>
      </c>
      <c r="P7705" s="276">
        <f>IF(O7705&lt;($G$6-1),Lähteandmed!$E$45*1.2*1.005*(($G$6-1)-O7705),0)</f>
        <v>28.741970879999997</v>
      </c>
    </row>
    <row r="7706" spans="2:16">
      <c r="B7706" s="113">
        <v>7702</v>
      </c>
      <c r="C7706" s="113">
        <v>0.1</v>
      </c>
      <c r="D7706" s="276">
        <f t="shared" si="240"/>
        <v>9.88879749586558</v>
      </c>
      <c r="L7706" s="114">
        <f>IF(C7706&lt;$G$6,Lähteandmed!$E$45*1.2*1.005*($G$6-O7706),0)</f>
        <v>31.370809679999994</v>
      </c>
      <c r="M7706" s="276" t="str">
        <f>IF(($G$4-Lähteandmed!$H$45*(Kraadpäevad!$G$4-Kraadpäevad!C7706))&gt;Lähteandmed!$I$45,($G$4-Lähteandmed!$H$45*(Kraadpäevad!$G$4-Kraadpäevad!C7706)),Lähteandmed!$I$45)</f>
        <v/>
      </c>
      <c r="N7706" s="114">
        <f>IFERROR(($G$4-M7706)/($G$4-C7706),Lähteandmed!$H$45)</f>
        <v>0</v>
      </c>
      <c r="O7706" s="276">
        <f t="shared" si="241"/>
        <v>0.1</v>
      </c>
      <c r="P7706" s="276">
        <f>IF(O7706&lt;($G$6-1),Lähteandmed!$E$45*1.2*1.005*(($G$6-1)-O7706),0)</f>
        <v>29.618250479999997</v>
      </c>
    </row>
    <row r="7707" spans="2:16">
      <c r="B7707" s="113">
        <v>7703</v>
      </c>
      <c r="C7707" s="113">
        <v>-0.3</v>
      </c>
      <c r="D7707" s="276">
        <f t="shared" si="240"/>
        <v>10.28879749586558</v>
      </c>
      <c r="L7707" s="114">
        <f>IF(C7707&lt;$G$6,Lähteandmed!$E$45*1.2*1.005*($G$6-O7707),0)</f>
        <v>32.071833359999999</v>
      </c>
      <c r="M7707" s="276" t="str">
        <f>IF(($G$4-Lähteandmed!$H$45*(Kraadpäevad!$G$4-Kraadpäevad!C7707))&gt;Lähteandmed!$I$45,($G$4-Lähteandmed!$H$45*(Kraadpäevad!$G$4-Kraadpäevad!C7707)),Lähteandmed!$I$45)</f>
        <v/>
      </c>
      <c r="N7707" s="114">
        <f>IFERROR(($G$4-M7707)/($G$4-C7707),Lähteandmed!$H$45)</f>
        <v>0</v>
      </c>
      <c r="O7707" s="276">
        <f t="shared" si="241"/>
        <v>-0.3</v>
      </c>
      <c r="P7707" s="276">
        <f>IF(O7707&lt;($G$6-1),Lähteandmed!$E$45*1.2*1.005*(($G$6-1)-O7707),0)</f>
        <v>30.319274159999999</v>
      </c>
    </row>
    <row r="7708" spans="2:16">
      <c r="B7708" s="113">
        <v>7704</v>
      </c>
      <c r="C7708" s="113">
        <v>-0.8</v>
      </c>
      <c r="D7708" s="276">
        <f t="shared" si="240"/>
        <v>10.78879749586558</v>
      </c>
      <c r="L7708" s="114">
        <f>IF(C7708&lt;$G$6,Lähteandmed!$E$45*1.2*1.005*($G$6-O7708),0)</f>
        <v>32.948112959999996</v>
      </c>
      <c r="M7708" s="276" t="str">
        <f>IF(($G$4-Lähteandmed!$H$45*(Kraadpäevad!$G$4-Kraadpäevad!C7708))&gt;Lähteandmed!$I$45,($G$4-Lähteandmed!$H$45*(Kraadpäevad!$G$4-Kraadpäevad!C7708)),Lähteandmed!$I$45)</f>
        <v/>
      </c>
      <c r="N7708" s="114">
        <f>IFERROR(($G$4-M7708)/($G$4-C7708),Lähteandmed!$H$45)</f>
        <v>0</v>
      </c>
      <c r="O7708" s="276">
        <f t="shared" si="241"/>
        <v>-0.8</v>
      </c>
      <c r="P7708" s="276">
        <f>IF(O7708&lt;($G$6-1),Lähteandmed!$E$45*1.2*1.005*(($G$6-1)-O7708),0)</f>
        <v>31.195553759999999</v>
      </c>
    </row>
    <row r="7709" spans="2:16">
      <c r="B7709" s="113">
        <v>7705</v>
      </c>
      <c r="C7709" s="113">
        <v>-1.5</v>
      </c>
      <c r="D7709" s="276">
        <f t="shared" si="240"/>
        <v>11.48879749586558</v>
      </c>
      <c r="L7709" s="114">
        <f>IF(C7709&lt;$G$6,Lähteandmed!$E$45*1.2*1.005*($G$6-O7709),0)</f>
        <v>34.174904399999996</v>
      </c>
      <c r="M7709" s="276" t="str">
        <f>IF(($G$4-Lähteandmed!$H$45*(Kraadpäevad!$G$4-Kraadpäevad!C7709))&gt;Lähteandmed!$I$45,($G$4-Lähteandmed!$H$45*(Kraadpäevad!$G$4-Kraadpäevad!C7709)),Lähteandmed!$I$45)</f>
        <v/>
      </c>
      <c r="N7709" s="114">
        <f>IFERROR(($G$4-M7709)/($G$4-C7709),Lähteandmed!$H$45)</f>
        <v>0</v>
      </c>
      <c r="O7709" s="276">
        <f t="shared" si="241"/>
        <v>-1.5</v>
      </c>
      <c r="P7709" s="276">
        <f>IF(O7709&lt;($G$6-1),Lähteandmed!$E$45*1.2*1.005*(($G$6-1)-O7709),0)</f>
        <v>32.422345199999995</v>
      </c>
    </row>
    <row r="7710" spans="2:16">
      <c r="B7710" s="113">
        <v>7706</v>
      </c>
      <c r="C7710" s="113">
        <v>-2.2999999999999998</v>
      </c>
      <c r="D7710" s="276">
        <f t="shared" si="240"/>
        <v>12.28879749586558</v>
      </c>
      <c r="L7710" s="114">
        <f>IF(C7710&lt;$G$6,Lähteandmed!$E$45*1.2*1.005*($G$6-O7710),0)</f>
        <v>35.57695176</v>
      </c>
      <c r="M7710" s="276" t="str">
        <f>IF(($G$4-Lähteandmed!$H$45*(Kraadpäevad!$G$4-Kraadpäevad!C7710))&gt;Lähteandmed!$I$45,($G$4-Lähteandmed!$H$45*(Kraadpäevad!$G$4-Kraadpäevad!C7710)),Lähteandmed!$I$45)</f>
        <v/>
      </c>
      <c r="N7710" s="114">
        <f>IFERROR(($G$4-M7710)/($G$4-C7710),Lähteandmed!$H$45)</f>
        <v>0</v>
      </c>
      <c r="O7710" s="276">
        <f t="shared" si="241"/>
        <v>-2.2999999999999998</v>
      </c>
      <c r="P7710" s="276">
        <f>IF(O7710&lt;($G$6-1),Lähteandmed!$E$45*1.2*1.005*(($G$6-1)-O7710),0)</f>
        <v>33.82439256</v>
      </c>
    </row>
    <row r="7711" spans="2:16">
      <c r="B7711" s="113">
        <v>7707</v>
      </c>
      <c r="C7711" s="113">
        <v>-3</v>
      </c>
      <c r="D7711" s="276">
        <f t="shared" si="240"/>
        <v>12.98879749586558</v>
      </c>
      <c r="L7711" s="114">
        <f>IF(C7711&lt;$G$6,Lähteandmed!$E$45*1.2*1.005*($G$6-O7711),0)</f>
        <v>36.8037432</v>
      </c>
      <c r="M7711" s="276" t="str">
        <f>IF(($G$4-Lähteandmed!$H$45*(Kraadpäevad!$G$4-Kraadpäevad!C7711))&gt;Lähteandmed!$I$45,($G$4-Lähteandmed!$H$45*(Kraadpäevad!$G$4-Kraadpäevad!C7711)),Lähteandmed!$I$45)</f>
        <v/>
      </c>
      <c r="N7711" s="114">
        <f>IFERROR(($G$4-M7711)/($G$4-C7711),Lähteandmed!$H$45)</f>
        <v>0</v>
      </c>
      <c r="O7711" s="276">
        <f t="shared" si="241"/>
        <v>-3</v>
      </c>
      <c r="P7711" s="276">
        <f>IF(O7711&lt;($G$6-1),Lähteandmed!$E$45*1.2*1.005*(($G$6-1)-O7711),0)</f>
        <v>35.051183999999999</v>
      </c>
    </row>
    <row r="7712" spans="2:16">
      <c r="B7712" s="113">
        <v>7708</v>
      </c>
      <c r="C7712" s="113">
        <v>-3.8</v>
      </c>
      <c r="D7712" s="276">
        <f t="shared" si="240"/>
        <v>13.78879749586558</v>
      </c>
      <c r="L7712" s="114">
        <f>IF(C7712&lt;$G$6,Lähteandmed!$E$45*1.2*1.005*($G$6-O7712),0)</f>
        <v>38.205790559999997</v>
      </c>
      <c r="M7712" s="276" t="str">
        <f>IF(($G$4-Lähteandmed!$H$45*(Kraadpäevad!$G$4-Kraadpäevad!C7712))&gt;Lähteandmed!$I$45,($G$4-Lähteandmed!$H$45*(Kraadpäevad!$G$4-Kraadpäevad!C7712)),Lähteandmed!$I$45)</f>
        <v/>
      </c>
      <c r="N7712" s="114">
        <f>IFERROR(($G$4-M7712)/($G$4-C7712),Lähteandmed!$H$45)</f>
        <v>0</v>
      </c>
      <c r="O7712" s="276">
        <f t="shared" si="241"/>
        <v>-3.8</v>
      </c>
      <c r="P7712" s="276">
        <f>IF(O7712&lt;($G$6-1),Lähteandmed!$E$45*1.2*1.005*(($G$6-1)-O7712),0)</f>
        <v>36.453231359999997</v>
      </c>
    </row>
    <row r="7713" spans="2:16">
      <c r="B7713" s="113">
        <v>7709</v>
      </c>
      <c r="C7713" s="113">
        <v>-4.5</v>
      </c>
      <c r="D7713" s="276">
        <f t="shared" si="240"/>
        <v>14.48879749586558</v>
      </c>
      <c r="L7713" s="114">
        <f>IF(C7713&lt;$G$6,Lähteandmed!$E$45*1.2*1.005*($G$6-O7713),0)</f>
        <v>39.432581999999996</v>
      </c>
      <c r="M7713" s="276" t="str">
        <f>IF(($G$4-Lähteandmed!$H$45*(Kraadpäevad!$G$4-Kraadpäevad!C7713))&gt;Lähteandmed!$I$45,($G$4-Lähteandmed!$H$45*(Kraadpäevad!$G$4-Kraadpäevad!C7713)),Lähteandmed!$I$45)</f>
        <v/>
      </c>
      <c r="N7713" s="114">
        <f>IFERROR(($G$4-M7713)/($G$4-C7713),Lähteandmed!$H$45)</f>
        <v>0</v>
      </c>
      <c r="O7713" s="276">
        <f t="shared" si="241"/>
        <v>-4.5</v>
      </c>
      <c r="P7713" s="276">
        <f>IF(O7713&lt;($G$6-1),Lähteandmed!$E$45*1.2*1.005*(($G$6-1)-O7713),0)</f>
        <v>37.680022799999996</v>
      </c>
    </row>
    <row r="7714" spans="2:16">
      <c r="B7714" s="113">
        <v>7710</v>
      </c>
      <c r="C7714" s="113">
        <v>-5.3</v>
      </c>
      <c r="D7714" s="276">
        <f t="shared" si="240"/>
        <v>15.28879749586558</v>
      </c>
      <c r="L7714" s="114">
        <f>IF(C7714&lt;$G$6,Lähteandmed!$E$45*1.2*1.005*($G$6-O7714),0)</f>
        <v>40.834629360000001</v>
      </c>
      <c r="M7714" s="276" t="str">
        <f>IF(($G$4-Lähteandmed!$H$45*(Kraadpäevad!$G$4-Kraadpäevad!C7714))&gt;Lähteandmed!$I$45,($G$4-Lähteandmed!$H$45*(Kraadpäevad!$G$4-Kraadpäevad!C7714)),Lähteandmed!$I$45)</f>
        <v/>
      </c>
      <c r="N7714" s="114">
        <f>IFERROR(($G$4-M7714)/($G$4-C7714),Lähteandmed!$H$45)</f>
        <v>0</v>
      </c>
      <c r="O7714" s="276">
        <f t="shared" si="241"/>
        <v>-5.3</v>
      </c>
      <c r="P7714" s="276">
        <f>IF(O7714&lt;($G$6-1),Lähteandmed!$E$45*1.2*1.005*(($G$6-1)-O7714),0)</f>
        <v>39.082070160000001</v>
      </c>
    </row>
    <row r="7715" spans="2:16">
      <c r="B7715" s="113">
        <v>7711</v>
      </c>
      <c r="C7715" s="113">
        <v>-5.5</v>
      </c>
      <c r="D7715" s="276">
        <f t="shared" si="240"/>
        <v>15.48879749586558</v>
      </c>
      <c r="L7715" s="114">
        <f>IF(C7715&lt;$G$6,Lähteandmed!$E$45*1.2*1.005*($G$6-O7715),0)</f>
        <v>41.185141199999997</v>
      </c>
      <c r="M7715" s="276" t="str">
        <f>IF(($G$4-Lähteandmed!$H$45*(Kraadpäevad!$G$4-Kraadpäevad!C7715))&gt;Lähteandmed!$I$45,($G$4-Lähteandmed!$H$45*(Kraadpäevad!$G$4-Kraadpäevad!C7715)),Lähteandmed!$I$45)</f>
        <v/>
      </c>
      <c r="N7715" s="114">
        <f>IFERROR(($G$4-M7715)/($G$4-C7715),Lähteandmed!$H$45)</f>
        <v>0</v>
      </c>
      <c r="O7715" s="276">
        <f t="shared" si="241"/>
        <v>-5.5</v>
      </c>
      <c r="P7715" s="276">
        <f>IF(O7715&lt;($G$6-1),Lähteandmed!$E$45*1.2*1.005*(($G$6-1)-O7715),0)</f>
        <v>39.432581999999996</v>
      </c>
    </row>
    <row r="7716" spans="2:16">
      <c r="B7716" s="113">
        <v>7712</v>
      </c>
      <c r="C7716" s="113">
        <v>-5.7</v>
      </c>
      <c r="D7716" s="276">
        <f t="shared" si="240"/>
        <v>15.688797495865579</v>
      </c>
      <c r="L7716" s="114">
        <f>IF(C7716&lt;$G$6,Lähteandmed!$E$45*1.2*1.005*($G$6-O7716),0)</f>
        <v>41.535653039999993</v>
      </c>
      <c r="M7716" s="276" t="str">
        <f>IF(($G$4-Lähteandmed!$H$45*(Kraadpäevad!$G$4-Kraadpäevad!C7716))&gt;Lähteandmed!$I$45,($G$4-Lähteandmed!$H$45*(Kraadpäevad!$G$4-Kraadpäevad!C7716)),Lähteandmed!$I$45)</f>
        <v/>
      </c>
      <c r="N7716" s="114">
        <f>IFERROR(($G$4-M7716)/($G$4-C7716),Lähteandmed!$H$45)</f>
        <v>0</v>
      </c>
      <c r="O7716" s="276">
        <f t="shared" si="241"/>
        <v>-5.7</v>
      </c>
      <c r="P7716" s="276">
        <f>IF(O7716&lt;($G$6-1),Lähteandmed!$E$45*1.2*1.005*(($G$6-1)-O7716),0)</f>
        <v>39.783093839999999</v>
      </c>
    </row>
    <row r="7717" spans="2:16">
      <c r="B7717" s="113">
        <v>7713</v>
      </c>
      <c r="C7717" s="113">
        <v>-5.9</v>
      </c>
      <c r="D7717" s="276">
        <f t="shared" si="240"/>
        <v>15.88879749586558</v>
      </c>
      <c r="L7717" s="114">
        <f>IF(C7717&lt;$G$6,Lähteandmed!$E$45*1.2*1.005*($G$6-O7717),0)</f>
        <v>41.886164879999995</v>
      </c>
      <c r="M7717" s="276" t="str">
        <f>IF(($G$4-Lähteandmed!$H$45*(Kraadpäevad!$G$4-Kraadpäevad!C7717))&gt;Lähteandmed!$I$45,($G$4-Lähteandmed!$H$45*(Kraadpäevad!$G$4-Kraadpäevad!C7717)),Lähteandmed!$I$45)</f>
        <v/>
      </c>
      <c r="N7717" s="114">
        <f>IFERROR(($G$4-M7717)/($G$4-C7717),Lähteandmed!$H$45)</f>
        <v>0</v>
      </c>
      <c r="O7717" s="276">
        <f t="shared" si="241"/>
        <v>-5.9</v>
      </c>
      <c r="P7717" s="276">
        <f>IF(O7717&lt;($G$6-1),Lähteandmed!$E$45*1.2*1.005*(($G$6-1)-O7717),0)</f>
        <v>40.133605679999995</v>
      </c>
    </row>
    <row r="7718" spans="2:16">
      <c r="B7718" s="113">
        <v>7714</v>
      </c>
      <c r="C7718" s="113">
        <v>-4.8</v>
      </c>
      <c r="D7718" s="276">
        <f t="shared" si="240"/>
        <v>14.78879749586558</v>
      </c>
      <c r="L7718" s="114">
        <f>IF(C7718&lt;$G$6,Lähteandmed!$E$45*1.2*1.005*($G$6-O7718),0)</f>
        <v>39.958349759999997</v>
      </c>
      <c r="M7718" s="276" t="str">
        <f>IF(($G$4-Lähteandmed!$H$45*(Kraadpäevad!$G$4-Kraadpäevad!C7718))&gt;Lähteandmed!$I$45,($G$4-Lähteandmed!$H$45*(Kraadpäevad!$G$4-Kraadpäevad!C7718)),Lähteandmed!$I$45)</f>
        <v/>
      </c>
      <c r="N7718" s="114">
        <f>IFERROR(($G$4-M7718)/($G$4-C7718),Lähteandmed!$H$45)</f>
        <v>0</v>
      </c>
      <c r="O7718" s="276">
        <f t="shared" si="241"/>
        <v>-4.8</v>
      </c>
      <c r="P7718" s="276">
        <f>IF(O7718&lt;($G$6-1),Lähteandmed!$E$45*1.2*1.005*(($G$6-1)-O7718),0)</f>
        <v>38.205790559999997</v>
      </c>
    </row>
    <row r="7719" spans="2:16">
      <c r="B7719" s="113">
        <v>7715</v>
      </c>
      <c r="C7719" s="113">
        <v>-3.7</v>
      </c>
      <c r="D7719" s="276">
        <f t="shared" si="240"/>
        <v>13.688797495865579</v>
      </c>
      <c r="L7719" s="114">
        <f>IF(C7719&lt;$G$6,Lähteandmed!$E$45*1.2*1.005*($G$6-O7719),0)</f>
        <v>38.030534639999999</v>
      </c>
      <c r="M7719" s="276" t="str">
        <f>IF(($G$4-Lähteandmed!$H$45*(Kraadpäevad!$G$4-Kraadpäevad!C7719))&gt;Lähteandmed!$I$45,($G$4-Lähteandmed!$H$45*(Kraadpäevad!$G$4-Kraadpäevad!C7719)),Lähteandmed!$I$45)</f>
        <v/>
      </c>
      <c r="N7719" s="114">
        <f>IFERROR(($G$4-M7719)/($G$4-C7719),Lähteandmed!$H$45)</f>
        <v>0</v>
      </c>
      <c r="O7719" s="276">
        <f t="shared" si="241"/>
        <v>-3.7</v>
      </c>
      <c r="P7719" s="276">
        <f>IF(O7719&lt;($G$6-1),Lähteandmed!$E$45*1.2*1.005*(($G$6-1)-O7719),0)</f>
        <v>36.277975439999999</v>
      </c>
    </row>
    <row r="7720" spans="2:16">
      <c r="B7720" s="113">
        <v>7716</v>
      </c>
      <c r="C7720" s="113">
        <v>-2.6</v>
      </c>
      <c r="D7720" s="276">
        <f t="shared" si="240"/>
        <v>12.588797495865579</v>
      </c>
      <c r="L7720" s="114">
        <f>IF(C7720&lt;$G$6,Lähteandmed!$E$45*1.2*1.005*($G$6-O7720),0)</f>
        <v>36.102719520000001</v>
      </c>
      <c r="M7720" s="276" t="str">
        <f>IF(($G$4-Lähteandmed!$H$45*(Kraadpäevad!$G$4-Kraadpäevad!C7720))&gt;Lähteandmed!$I$45,($G$4-Lähteandmed!$H$45*(Kraadpäevad!$G$4-Kraadpäevad!C7720)),Lähteandmed!$I$45)</f>
        <v/>
      </c>
      <c r="N7720" s="114">
        <f>IFERROR(($G$4-M7720)/($G$4-C7720),Lähteandmed!$H$45)</f>
        <v>0</v>
      </c>
      <c r="O7720" s="276">
        <f t="shared" si="241"/>
        <v>-2.6</v>
      </c>
      <c r="P7720" s="276">
        <f>IF(O7720&lt;($G$6-1),Lähteandmed!$E$45*1.2*1.005*(($G$6-1)-O7720),0)</f>
        <v>34.350160320000001</v>
      </c>
    </row>
    <row r="7721" spans="2:16">
      <c r="B7721" s="113">
        <v>7717</v>
      </c>
      <c r="C7721" s="113">
        <v>-1.7</v>
      </c>
      <c r="D7721" s="276">
        <f t="shared" si="240"/>
        <v>11.688797495865579</v>
      </c>
      <c r="L7721" s="114">
        <f>IF(C7721&lt;$G$6,Lähteandmed!$E$45*1.2*1.005*($G$6-O7721),0)</f>
        <v>34.525416239999998</v>
      </c>
      <c r="M7721" s="276" t="str">
        <f>IF(($G$4-Lähteandmed!$H$45*(Kraadpäevad!$G$4-Kraadpäevad!C7721))&gt;Lähteandmed!$I$45,($G$4-Lähteandmed!$H$45*(Kraadpäevad!$G$4-Kraadpäevad!C7721)),Lähteandmed!$I$45)</f>
        <v/>
      </c>
      <c r="N7721" s="114">
        <f>IFERROR(($G$4-M7721)/($G$4-C7721),Lähteandmed!$H$45)</f>
        <v>0</v>
      </c>
      <c r="O7721" s="276">
        <f t="shared" si="241"/>
        <v>-1.7</v>
      </c>
      <c r="P7721" s="276">
        <f>IF(O7721&lt;($G$6-1),Lähteandmed!$E$45*1.2*1.005*(($G$6-1)-O7721),0)</f>
        <v>32.772857039999998</v>
      </c>
    </row>
    <row r="7722" spans="2:16">
      <c r="B7722" s="113">
        <v>7718</v>
      </c>
      <c r="C7722" s="113">
        <v>-0.8</v>
      </c>
      <c r="D7722" s="276">
        <f t="shared" si="240"/>
        <v>10.78879749586558</v>
      </c>
      <c r="L7722" s="114">
        <f>IF(C7722&lt;$G$6,Lähteandmed!$E$45*1.2*1.005*($G$6-O7722),0)</f>
        <v>32.948112959999996</v>
      </c>
      <c r="M7722" s="276" t="str">
        <f>IF(($G$4-Lähteandmed!$H$45*(Kraadpäevad!$G$4-Kraadpäevad!C7722))&gt;Lähteandmed!$I$45,($G$4-Lähteandmed!$H$45*(Kraadpäevad!$G$4-Kraadpäevad!C7722)),Lähteandmed!$I$45)</f>
        <v/>
      </c>
      <c r="N7722" s="114">
        <f>IFERROR(($G$4-M7722)/($G$4-C7722),Lähteandmed!$H$45)</f>
        <v>0</v>
      </c>
      <c r="O7722" s="276">
        <f t="shared" si="241"/>
        <v>-0.8</v>
      </c>
      <c r="P7722" s="276">
        <f>IF(O7722&lt;($G$6-1),Lähteandmed!$E$45*1.2*1.005*(($G$6-1)-O7722),0)</f>
        <v>31.195553759999999</v>
      </c>
    </row>
    <row r="7723" spans="2:16">
      <c r="B7723" s="113">
        <v>7719</v>
      </c>
      <c r="C7723" s="113">
        <v>0.1</v>
      </c>
      <c r="D7723" s="276">
        <f t="shared" si="240"/>
        <v>9.88879749586558</v>
      </c>
      <c r="L7723" s="114">
        <f>IF(C7723&lt;$G$6,Lähteandmed!$E$45*1.2*1.005*($G$6-O7723),0)</f>
        <v>31.370809679999994</v>
      </c>
      <c r="M7723" s="276" t="str">
        <f>IF(($G$4-Lähteandmed!$H$45*(Kraadpäevad!$G$4-Kraadpäevad!C7723))&gt;Lähteandmed!$I$45,($G$4-Lähteandmed!$H$45*(Kraadpäevad!$G$4-Kraadpäevad!C7723)),Lähteandmed!$I$45)</f>
        <v/>
      </c>
      <c r="N7723" s="114">
        <f>IFERROR(($G$4-M7723)/($G$4-C7723),Lähteandmed!$H$45)</f>
        <v>0</v>
      </c>
      <c r="O7723" s="276">
        <f t="shared" si="241"/>
        <v>0.1</v>
      </c>
      <c r="P7723" s="276">
        <f>IF(O7723&lt;($G$6-1),Lähteandmed!$E$45*1.2*1.005*(($G$6-1)-O7723),0)</f>
        <v>29.618250479999997</v>
      </c>
    </row>
    <row r="7724" spans="2:16">
      <c r="B7724" s="113">
        <v>7720</v>
      </c>
      <c r="C7724" s="113">
        <v>-0.8</v>
      </c>
      <c r="D7724" s="276">
        <f t="shared" si="240"/>
        <v>10.78879749586558</v>
      </c>
      <c r="L7724" s="114">
        <f>IF(C7724&lt;$G$6,Lähteandmed!$E$45*1.2*1.005*($G$6-O7724),0)</f>
        <v>32.948112959999996</v>
      </c>
      <c r="M7724" s="276" t="str">
        <f>IF(($G$4-Lähteandmed!$H$45*(Kraadpäevad!$G$4-Kraadpäevad!C7724))&gt;Lähteandmed!$I$45,($G$4-Lähteandmed!$H$45*(Kraadpäevad!$G$4-Kraadpäevad!C7724)),Lähteandmed!$I$45)</f>
        <v/>
      </c>
      <c r="N7724" s="114">
        <f>IFERROR(($G$4-M7724)/($G$4-C7724),Lähteandmed!$H$45)</f>
        <v>0</v>
      </c>
      <c r="O7724" s="276">
        <f t="shared" si="241"/>
        <v>-0.8</v>
      </c>
      <c r="P7724" s="276">
        <f>IF(O7724&lt;($G$6-1),Lähteandmed!$E$45*1.2*1.005*(($G$6-1)-O7724),0)</f>
        <v>31.195553759999999</v>
      </c>
    </row>
    <row r="7725" spans="2:16">
      <c r="B7725" s="113">
        <v>7721</v>
      </c>
      <c r="C7725" s="113">
        <v>-1.7</v>
      </c>
      <c r="D7725" s="276">
        <f t="shared" si="240"/>
        <v>11.688797495865579</v>
      </c>
      <c r="L7725" s="114">
        <f>IF(C7725&lt;$G$6,Lähteandmed!$E$45*1.2*1.005*($G$6-O7725),0)</f>
        <v>34.525416239999998</v>
      </c>
      <c r="M7725" s="276" t="str">
        <f>IF(($G$4-Lähteandmed!$H$45*(Kraadpäevad!$G$4-Kraadpäevad!C7725))&gt;Lähteandmed!$I$45,($G$4-Lähteandmed!$H$45*(Kraadpäevad!$G$4-Kraadpäevad!C7725)),Lähteandmed!$I$45)</f>
        <v/>
      </c>
      <c r="N7725" s="114">
        <f>IFERROR(($G$4-M7725)/($G$4-C7725),Lähteandmed!$H$45)</f>
        <v>0</v>
      </c>
      <c r="O7725" s="276">
        <f t="shared" si="241"/>
        <v>-1.7</v>
      </c>
      <c r="P7725" s="276">
        <f>IF(O7725&lt;($G$6-1),Lähteandmed!$E$45*1.2*1.005*(($G$6-1)-O7725),0)</f>
        <v>32.772857039999998</v>
      </c>
    </row>
    <row r="7726" spans="2:16">
      <c r="B7726" s="113">
        <v>7722</v>
      </c>
      <c r="C7726" s="113">
        <v>-2.6</v>
      </c>
      <c r="D7726" s="276">
        <f t="shared" si="240"/>
        <v>12.588797495865579</v>
      </c>
      <c r="L7726" s="114">
        <f>IF(C7726&lt;$G$6,Lähteandmed!$E$45*1.2*1.005*($G$6-O7726),0)</f>
        <v>36.102719520000001</v>
      </c>
      <c r="M7726" s="276" t="str">
        <f>IF(($G$4-Lähteandmed!$H$45*(Kraadpäevad!$G$4-Kraadpäevad!C7726))&gt;Lähteandmed!$I$45,($G$4-Lähteandmed!$H$45*(Kraadpäevad!$G$4-Kraadpäevad!C7726)),Lähteandmed!$I$45)</f>
        <v/>
      </c>
      <c r="N7726" s="114">
        <f>IFERROR(($G$4-M7726)/($G$4-C7726),Lähteandmed!$H$45)</f>
        <v>0</v>
      </c>
      <c r="O7726" s="276">
        <f t="shared" si="241"/>
        <v>-2.6</v>
      </c>
      <c r="P7726" s="276">
        <f>IF(O7726&lt;($G$6-1),Lähteandmed!$E$45*1.2*1.005*(($G$6-1)-O7726),0)</f>
        <v>34.350160320000001</v>
      </c>
    </row>
    <row r="7727" spans="2:16">
      <c r="B7727" s="113">
        <v>7723</v>
      </c>
      <c r="C7727" s="113">
        <v>-3.6</v>
      </c>
      <c r="D7727" s="276">
        <f t="shared" si="240"/>
        <v>13.588797495865579</v>
      </c>
      <c r="L7727" s="114">
        <f>IF(C7727&lt;$G$6,Lähteandmed!$E$45*1.2*1.005*($G$6-O7727),0)</f>
        <v>37.855278720000001</v>
      </c>
      <c r="M7727" s="276" t="str">
        <f>IF(($G$4-Lähteandmed!$H$45*(Kraadpäevad!$G$4-Kraadpäevad!C7727))&gt;Lähteandmed!$I$45,($G$4-Lähteandmed!$H$45*(Kraadpäevad!$G$4-Kraadpäevad!C7727)),Lähteandmed!$I$45)</f>
        <v/>
      </c>
      <c r="N7727" s="114">
        <f>IFERROR(($G$4-M7727)/($G$4-C7727),Lähteandmed!$H$45)</f>
        <v>0</v>
      </c>
      <c r="O7727" s="276">
        <f t="shared" si="241"/>
        <v>-3.6</v>
      </c>
      <c r="P7727" s="276">
        <f>IF(O7727&lt;($G$6-1),Lähteandmed!$E$45*1.2*1.005*(($G$6-1)-O7727),0)</f>
        <v>36.102719520000001</v>
      </c>
    </row>
    <row r="7728" spans="2:16">
      <c r="B7728" s="113">
        <v>7724</v>
      </c>
      <c r="C7728" s="113">
        <v>-4.5</v>
      </c>
      <c r="D7728" s="276">
        <f t="shared" si="240"/>
        <v>14.48879749586558</v>
      </c>
      <c r="L7728" s="114">
        <f>IF(C7728&lt;$G$6,Lähteandmed!$E$45*1.2*1.005*($G$6-O7728),0)</f>
        <v>39.432581999999996</v>
      </c>
      <c r="M7728" s="276" t="str">
        <f>IF(($G$4-Lähteandmed!$H$45*(Kraadpäevad!$G$4-Kraadpäevad!C7728))&gt;Lähteandmed!$I$45,($G$4-Lähteandmed!$H$45*(Kraadpäevad!$G$4-Kraadpäevad!C7728)),Lähteandmed!$I$45)</f>
        <v/>
      </c>
      <c r="N7728" s="114">
        <f>IFERROR(($G$4-M7728)/($G$4-C7728),Lähteandmed!$H$45)</f>
        <v>0</v>
      </c>
      <c r="O7728" s="276">
        <f t="shared" si="241"/>
        <v>-4.5</v>
      </c>
      <c r="P7728" s="276">
        <f>IF(O7728&lt;($G$6-1),Lähteandmed!$E$45*1.2*1.005*(($G$6-1)-O7728),0)</f>
        <v>37.680022799999996</v>
      </c>
    </row>
    <row r="7729" spans="2:16">
      <c r="B7729" s="113">
        <v>7725</v>
      </c>
      <c r="C7729" s="113">
        <v>-5.5</v>
      </c>
      <c r="D7729" s="276">
        <f t="shared" si="240"/>
        <v>15.48879749586558</v>
      </c>
      <c r="L7729" s="114">
        <f>IF(C7729&lt;$G$6,Lähteandmed!$E$45*1.2*1.005*($G$6-O7729),0)</f>
        <v>41.185141199999997</v>
      </c>
      <c r="M7729" s="276" t="str">
        <f>IF(($G$4-Lähteandmed!$H$45*(Kraadpäevad!$G$4-Kraadpäevad!C7729))&gt;Lähteandmed!$I$45,($G$4-Lähteandmed!$H$45*(Kraadpäevad!$G$4-Kraadpäevad!C7729)),Lähteandmed!$I$45)</f>
        <v/>
      </c>
      <c r="N7729" s="114">
        <f>IFERROR(($G$4-M7729)/($G$4-C7729),Lähteandmed!$H$45)</f>
        <v>0</v>
      </c>
      <c r="O7729" s="276">
        <f t="shared" si="241"/>
        <v>-5.5</v>
      </c>
      <c r="P7729" s="276">
        <f>IF(O7729&lt;($G$6-1),Lähteandmed!$E$45*1.2*1.005*(($G$6-1)-O7729),0)</f>
        <v>39.432581999999996</v>
      </c>
    </row>
    <row r="7730" spans="2:16">
      <c r="B7730" s="113">
        <v>7726</v>
      </c>
      <c r="C7730" s="113">
        <v>-5.6</v>
      </c>
      <c r="D7730" s="276">
        <f t="shared" si="240"/>
        <v>15.588797495865579</v>
      </c>
      <c r="L7730" s="114">
        <f>IF(C7730&lt;$G$6,Lähteandmed!$E$45*1.2*1.005*($G$6-O7730),0)</f>
        <v>41.360397120000002</v>
      </c>
      <c r="M7730" s="276" t="str">
        <f>IF(($G$4-Lähteandmed!$H$45*(Kraadpäevad!$G$4-Kraadpäevad!C7730))&gt;Lähteandmed!$I$45,($G$4-Lähteandmed!$H$45*(Kraadpäevad!$G$4-Kraadpäevad!C7730)),Lähteandmed!$I$45)</f>
        <v/>
      </c>
      <c r="N7730" s="114">
        <f>IFERROR(($G$4-M7730)/($G$4-C7730),Lähteandmed!$H$45)</f>
        <v>0</v>
      </c>
      <c r="O7730" s="276">
        <f t="shared" si="241"/>
        <v>-5.6</v>
      </c>
      <c r="P7730" s="276">
        <f>IF(O7730&lt;($G$6-1),Lähteandmed!$E$45*1.2*1.005*(($G$6-1)-O7730),0)</f>
        <v>39.607837920000001</v>
      </c>
    </row>
    <row r="7731" spans="2:16">
      <c r="B7731" s="113">
        <v>7727</v>
      </c>
      <c r="C7731" s="113">
        <v>-5.7</v>
      </c>
      <c r="D7731" s="276">
        <f t="shared" si="240"/>
        <v>15.688797495865579</v>
      </c>
      <c r="L7731" s="114">
        <f>IF(C7731&lt;$G$6,Lähteandmed!$E$45*1.2*1.005*($G$6-O7731),0)</f>
        <v>41.535653039999993</v>
      </c>
      <c r="M7731" s="276" t="str">
        <f>IF(($G$4-Lähteandmed!$H$45*(Kraadpäevad!$G$4-Kraadpäevad!C7731))&gt;Lähteandmed!$I$45,($G$4-Lähteandmed!$H$45*(Kraadpäevad!$G$4-Kraadpäevad!C7731)),Lähteandmed!$I$45)</f>
        <v/>
      </c>
      <c r="N7731" s="114">
        <f>IFERROR(($G$4-M7731)/($G$4-C7731),Lähteandmed!$H$45)</f>
        <v>0</v>
      </c>
      <c r="O7731" s="276">
        <f t="shared" si="241"/>
        <v>-5.7</v>
      </c>
      <c r="P7731" s="276">
        <f>IF(O7731&lt;($G$6-1),Lähteandmed!$E$45*1.2*1.005*(($G$6-1)-O7731),0)</f>
        <v>39.783093839999999</v>
      </c>
    </row>
    <row r="7732" spans="2:16">
      <c r="B7732" s="113">
        <v>7728</v>
      </c>
      <c r="C7732" s="113">
        <v>-5.8</v>
      </c>
      <c r="D7732" s="276">
        <f t="shared" si="240"/>
        <v>15.78879749586558</v>
      </c>
      <c r="L7732" s="114">
        <f>IF(C7732&lt;$G$6,Lähteandmed!$E$45*1.2*1.005*($G$6-O7732),0)</f>
        <v>41.710908959999998</v>
      </c>
      <c r="M7732" s="276" t="str">
        <f>IF(($G$4-Lähteandmed!$H$45*(Kraadpäevad!$G$4-Kraadpäevad!C7732))&gt;Lähteandmed!$I$45,($G$4-Lähteandmed!$H$45*(Kraadpäevad!$G$4-Kraadpäevad!C7732)),Lähteandmed!$I$45)</f>
        <v/>
      </c>
      <c r="N7732" s="114">
        <f>IFERROR(($G$4-M7732)/($G$4-C7732),Lähteandmed!$H$45)</f>
        <v>0</v>
      </c>
      <c r="O7732" s="276">
        <f t="shared" si="241"/>
        <v>-5.8</v>
      </c>
      <c r="P7732" s="276">
        <f>IF(O7732&lt;($G$6-1),Lähteandmed!$E$45*1.2*1.005*(($G$6-1)-O7732),0)</f>
        <v>39.958349759999997</v>
      </c>
    </row>
    <row r="7733" spans="2:16">
      <c r="B7733" s="113">
        <v>7729</v>
      </c>
      <c r="C7733" s="113">
        <v>-5.4</v>
      </c>
      <c r="D7733" s="276">
        <f t="shared" si="240"/>
        <v>15.38879749586558</v>
      </c>
      <c r="L7733" s="114">
        <f>IF(C7733&lt;$G$6,Lähteandmed!$E$45*1.2*1.005*($G$6-O7733),0)</f>
        <v>41.009885279999992</v>
      </c>
      <c r="M7733" s="276" t="str">
        <f>IF(($G$4-Lähteandmed!$H$45*(Kraadpäevad!$G$4-Kraadpäevad!C7733))&gt;Lähteandmed!$I$45,($G$4-Lähteandmed!$H$45*(Kraadpäevad!$G$4-Kraadpäevad!C7733)),Lähteandmed!$I$45)</f>
        <v/>
      </c>
      <c r="N7733" s="114">
        <f>IFERROR(($G$4-M7733)/($G$4-C7733),Lähteandmed!$H$45)</f>
        <v>0</v>
      </c>
      <c r="O7733" s="276">
        <f t="shared" si="241"/>
        <v>-5.4</v>
      </c>
      <c r="P7733" s="276">
        <f>IF(O7733&lt;($G$6-1),Lähteandmed!$E$45*1.2*1.005*(($G$6-1)-O7733),0)</f>
        <v>39.257326079999991</v>
      </c>
    </row>
    <row r="7734" spans="2:16">
      <c r="B7734" s="113">
        <v>7730</v>
      </c>
      <c r="C7734" s="113">
        <v>-5</v>
      </c>
      <c r="D7734" s="276">
        <f t="shared" si="240"/>
        <v>14.98879749586558</v>
      </c>
      <c r="L7734" s="114">
        <f>IF(C7734&lt;$G$6,Lähteandmed!$E$45*1.2*1.005*($G$6-O7734),0)</f>
        <v>40.3088616</v>
      </c>
      <c r="M7734" s="276" t="str">
        <f>IF(($G$4-Lähteandmed!$H$45*(Kraadpäevad!$G$4-Kraadpäevad!C7734))&gt;Lähteandmed!$I$45,($G$4-Lähteandmed!$H$45*(Kraadpäevad!$G$4-Kraadpäevad!C7734)),Lähteandmed!$I$45)</f>
        <v/>
      </c>
      <c r="N7734" s="114">
        <f>IFERROR(($G$4-M7734)/($G$4-C7734),Lähteandmed!$H$45)</f>
        <v>0</v>
      </c>
      <c r="O7734" s="276">
        <f t="shared" si="241"/>
        <v>-5</v>
      </c>
      <c r="P7734" s="276">
        <f>IF(O7734&lt;($G$6-1),Lähteandmed!$E$45*1.2*1.005*(($G$6-1)-O7734),0)</f>
        <v>38.5563024</v>
      </c>
    </row>
    <row r="7735" spans="2:16">
      <c r="B7735" s="113">
        <v>7731</v>
      </c>
      <c r="C7735" s="113">
        <v>-4.5999999999999996</v>
      </c>
      <c r="D7735" s="276">
        <f t="shared" si="240"/>
        <v>14.588797495865579</v>
      </c>
      <c r="L7735" s="114">
        <f>IF(C7735&lt;$G$6,Lähteandmed!$E$45*1.2*1.005*($G$6-O7735),0)</f>
        <v>39.607837920000001</v>
      </c>
      <c r="M7735" s="276" t="str">
        <f>IF(($G$4-Lähteandmed!$H$45*(Kraadpäevad!$G$4-Kraadpäevad!C7735))&gt;Lähteandmed!$I$45,($G$4-Lähteandmed!$H$45*(Kraadpäevad!$G$4-Kraadpäevad!C7735)),Lähteandmed!$I$45)</f>
        <v/>
      </c>
      <c r="N7735" s="114">
        <f>IFERROR(($G$4-M7735)/($G$4-C7735),Lähteandmed!$H$45)</f>
        <v>0</v>
      </c>
      <c r="O7735" s="276">
        <f t="shared" si="241"/>
        <v>-4.5999999999999996</v>
      </c>
      <c r="P7735" s="276">
        <f>IF(O7735&lt;($G$6-1),Lähteandmed!$E$45*1.2*1.005*(($G$6-1)-O7735),0)</f>
        <v>37.855278720000001</v>
      </c>
    </row>
    <row r="7736" spans="2:16">
      <c r="B7736" s="113">
        <v>7732</v>
      </c>
      <c r="C7736" s="113">
        <v>-4.8</v>
      </c>
      <c r="D7736" s="276">
        <f t="shared" si="240"/>
        <v>14.78879749586558</v>
      </c>
      <c r="L7736" s="114">
        <f>IF(C7736&lt;$G$6,Lähteandmed!$E$45*1.2*1.005*($G$6-O7736),0)</f>
        <v>39.958349759999997</v>
      </c>
      <c r="M7736" s="276" t="str">
        <f>IF(($G$4-Lähteandmed!$H$45*(Kraadpäevad!$G$4-Kraadpäevad!C7736))&gt;Lähteandmed!$I$45,($G$4-Lähteandmed!$H$45*(Kraadpäevad!$G$4-Kraadpäevad!C7736)),Lähteandmed!$I$45)</f>
        <v/>
      </c>
      <c r="N7736" s="114">
        <f>IFERROR(($G$4-M7736)/($G$4-C7736),Lähteandmed!$H$45)</f>
        <v>0</v>
      </c>
      <c r="O7736" s="276">
        <f t="shared" si="241"/>
        <v>-4.8</v>
      </c>
      <c r="P7736" s="276">
        <f>IF(O7736&lt;($G$6-1),Lähteandmed!$E$45*1.2*1.005*(($G$6-1)-O7736),0)</f>
        <v>38.205790559999997</v>
      </c>
    </row>
    <row r="7737" spans="2:16">
      <c r="B7737" s="113">
        <v>7733</v>
      </c>
      <c r="C7737" s="113">
        <v>-5.0999999999999996</v>
      </c>
      <c r="D7737" s="276">
        <f t="shared" si="240"/>
        <v>15.088797495865579</v>
      </c>
      <c r="L7737" s="114">
        <f>IF(C7737&lt;$G$6,Lähteandmed!$E$45*1.2*1.005*($G$6-O7737),0)</f>
        <v>40.484117519999998</v>
      </c>
      <c r="M7737" s="276" t="str">
        <f>IF(($G$4-Lähteandmed!$H$45*(Kraadpäevad!$G$4-Kraadpäevad!C7737))&gt;Lähteandmed!$I$45,($G$4-Lähteandmed!$H$45*(Kraadpäevad!$G$4-Kraadpäevad!C7737)),Lähteandmed!$I$45)</f>
        <v/>
      </c>
      <c r="N7737" s="114">
        <f>IFERROR(($G$4-M7737)/($G$4-C7737),Lähteandmed!$H$45)</f>
        <v>0</v>
      </c>
      <c r="O7737" s="276">
        <f t="shared" si="241"/>
        <v>-5.0999999999999996</v>
      </c>
      <c r="P7737" s="276">
        <f>IF(O7737&lt;($G$6-1),Lähteandmed!$E$45*1.2*1.005*(($G$6-1)-O7737),0)</f>
        <v>38.731558319999998</v>
      </c>
    </row>
    <row r="7738" spans="2:16">
      <c r="B7738" s="113">
        <v>7734</v>
      </c>
      <c r="C7738" s="113">
        <v>-5.3</v>
      </c>
      <c r="D7738" s="276">
        <f t="shared" si="240"/>
        <v>15.28879749586558</v>
      </c>
      <c r="L7738" s="114">
        <f>IF(C7738&lt;$G$6,Lähteandmed!$E$45*1.2*1.005*($G$6-O7738),0)</f>
        <v>40.834629360000001</v>
      </c>
      <c r="M7738" s="276" t="str">
        <f>IF(($G$4-Lähteandmed!$H$45*(Kraadpäevad!$G$4-Kraadpäevad!C7738))&gt;Lähteandmed!$I$45,($G$4-Lähteandmed!$H$45*(Kraadpäevad!$G$4-Kraadpäevad!C7738)),Lähteandmed!$I$45)</f>
        <v/>
      </c>
      <c r="N7738" s="114">
        <f>IFERROR(($G$4-M7738)/($G$4-C7738),Lähteandmed!$H$45)</f>
        <v>0</v>
      </c>
      <c r="O7738" s="276">
        <f t="shared" si="241"/>
        <v>-5.3</v>
      </c>
      <c r="P7738" s="276">
        <f>IF(O7738&lt;($G$6-1),Lähteandmed!$E$45*1.2*1.005*(($G$6-1)-O7738),0)</f>
        <v>39.082070160000001</v>
      </c>
    </row>
    <row r="7739" spans="2:16">
      <c r="B7739" s="113">
        <v>7735</v>
      </c>
      <c r="C7739" s="113">
        <v>-4.2</v>
      </c>
      <c r="D7739" s="276">
        <f t="shared" si="240"/>
        <v>14.188797495865579</v>
      </c>
      <c r="L7739" s="114">
        <f>IF(C7739&lt;$G$6,Lähteandmed!$E$45*1.2*1.005*($G$6-O7739),0)</f>
        <v>38.906814239999996</v>
      </c>
      <c r="M7739" s="276" t="str">
        <f>IF(($G$4-Lähteandmed!$H$45*(Kraadpäevad!$G$4-Kraadpäevad!C7739))&gt;Lähteandmed!$I$45,($G$4-Lähteandmed!$H$45*(Kraadpäevad!$G$4-Kraadpäevad!C7739)),Lähteandmed!$I$45)</f>
        <v/>
      </c>
      <c r="N7739" s="114">
        <f>IFERROR(($G$4-M7739)/($G$4-C7739),Lähteandmed!$H$45)</f>
        <v>0</v>
      </c>
      <c r="O7739" s="276">
        <f t="shared" si="241"/>
        <v>-4.2</v>
      </c>
      <c r="P7739" s="276">
        <f>IF(O7739&lt;($G$6-1),Lähteandmed!$E$45*1.2*1.005*(($G$6-1)-O7739),0)</f>
        <v>37.154255039999995</v>
      </c>
    </row>
    <row r="7740" spans="2:16">
      <c r="B7740" s="113">
        <v>7736</v>
      </c>
      <c r="C7740" s="113">
        <v>-3</v>
      </c>
      <c r="D7740" s="276">
        <f t="shared" si="240"/>
        <v>12.98879749586558</v>
      </c>
      <c r="L7740" s="114">
        <f>IF(C7740&lt;$G$6,Lähteandmed!$E$45*1.2*1.005*($G$6-O7740),0)</f>
        <v>36.8037432</v>
      </c>
      <c r="M7740" s="276" t="str">
        <f>IF(($G$4-Lähteandmed!$H$45*(Kraadpäevad!$G$4-Kraadpäevad!C7740))&gt;Lähteandmed!$I$45,($G$4-Lähteandmed!$H$45*(Kraadpäevad!$G$4-Kraadpäevad!C7740)),Lähteandmed!$I$45)</f>
        <v/>
      </c>
      <c r="N7740" s="114">
        <f>IFERROR(($G$4-M7740)/($G$4-C7740),Lähteandmed!$H$45)</f>
        <v>0</v>
      </c>
      <c r="O7740" s="276">
        <f t="shared" si="241"/>
        <v>-3</v>
      </c>
      <c r="P7740" s="276">
        <f>IF(O7740&lt;($G$6-1),Lähteandmed!$E$45*1.2*1.005*(($G$6-1)-O7740),0)</f>
        <v>35.051183999999999</v>
      </c>
    </row>
    <row r="7741" spans="2:16">
      <c r="B7741" s="113">
        <v>7737</v>
      </c>
      <c r="C7741" s="113">
        <v>-1.9</v>
      </c>
      <c r="D7741" s="276">
        <f t="shared" si="240"/>
        <v>11.88879749586558</v>
      </c>
      <c r="L7741" s="114">
        <f>IF(C7741&lt;$G$6,Lähteandmed!$E$45*1.2*1.005*($G$6-O7741),0)</f>
        <v>34.875928079999994</v>
      </c>
      <c r="M7741" s="276" t="str">
        <f>IF(($G$4-Lähteandmed!$H$45*(Kraadpäevad!$G$4-Kraadpäevad!C7741))&gt;Lähteandmed!$I$45,($G$4-Lähteandmed!$H$45*(Kraadpäevad!$G$4-Kraadpäevad!C7741)),Lähteandmed!$I$45)</f>
        <v/>
      </c>
      <c r="N7741" s="114">
        <f>IFERROR(($G$4-M7741)/($G$4-C7741),Lähteandmed!$H$45)</f>
        <v>0</v>
      </c>
      <c r="O7741" s="276">
        <f t="shared" si="241"/>
        <v>-1.9</v>
      </c>
      <c r="P7741" s="276">
        <f>IF(O7741&lt;($G$6-1),Lähteandmed!$E$45*1.2*1.005*(($G$6-1)-O7741),0)</f>
        <v>33.123368879999994</v>
      </c>
    </row>
    <row r="7742" spans="2:16">
      <c r="B7742" s="113">
        <v>7738</v>
      </c>
      <c r="C7742" s="113">
        <v>-1.6</v>
      </c>
      <c r="D7742" s="276">
        <f t="shared" si="240"/>
        <v>11.588797495865579</v>
      </c>
      <c r="L7742" s="114">
        <f>IF(C7742&lt;$G$6,Lähteandmed!$E$45*1.2*1.005*($G$6-O7742),0)</f>
        <v>34.350160320000001</v>
      </c>
      <c r="M7742" s="276" t="str">
        <f>IF(($G$4-Lähteandmed!$H$45*(Kraadpäevad!$G$4-Kraadpäevad!C7742))&gt;Lähteandmed!$I$45,($G$4-Lähteandmed!$H$45*(Kraadpäevad!$G$4-Kraadpäevad!C7742)),Lähteandmed!$I$45)</f>
        <v/>
      </c>
      <c r="N7742" s="114">
        <f>IFERROR(($G$4-M7742)/($G$4-C7742),Lähteandmed!$H$45)</f>
        <v>0</v>
      </c>
      <c r="O7742" s="276">
        <f t="shared" si="241"/>
        <v>-1.6</v>
      </c>
      <c r="P7742" s="276">
        <f>IF(O7742&lt;($G$6-1),Lähteandmed!$E$45*1.2*1.005*(($G$6-1)-O7742),0)</f>
        <v>32.59760112</v>
      </c>
    </row>
    <row r="7743" spans="2:16">
      <c r="B7743" s="113">
        <v>7739</v>
      </c>
      <c r="C7743" s="113">
        <v>-1.2</v>
      </c>
      <c r="D7743" s="276">
        <f t="shared" si="240"/>
        <v>11.188797495865579</v>
      </c>
      <c r="L7743" s="114">
        <f>IF(C7743&lt;$G$6,Lähteandmed!$E$45*1.2*1.005*($G$6-O7743),0)</f>
        <v>33.649136639999995</v>
      </c>
      <c r="M7743" s="276" t="str">
        <f>IF(($G$4-Lähteandmed!$H$45*(Kraadpäevad!$G$4-Kraadpäevad!C7743))&gt;Lähteandmed!$I$45,($G$4-Lähteandmed!$H$45*(Kraadpäevad!$G$4-Kraadpäevad!C7743)),Lähteandmed!$I$45)</f>
        <v/>
      </c>
      <c r="N7743" s="114">
        <f>IFERROR(($G$4-M7743)/($G$4-C7743),Lähteandmed!$H$45)</f>
        <v>0</v>
      </c>
      <c r="O7743" s="276">
        <f t="shared" si="241"/>
        <v>-1.2</v>
      </c>
      <c r="P7743" s="276">
        <f>IF(O7743&lt;($G$6-1),Lähteandmed!$E$45*1.2*1.005*(($G$6-1)-O7743),0)</f>
        <v>31.896577439999998</v>
      </c>
    </row>
    <row r="7744" spans="2:16">
      <c r="B7744" s="113">
        <v>7740</v>
      </c>
      <c r="C7744" s="113">
        <v>-0.9</v>
      </c>
      <c r="D7744" s="276">
        <f t="shared" si="240"/>
        <v>10.88879749586558</v>
      </c>
      <c r="L7744" s="114">
        <f>IF(C7744&lt;$G$6,Lähteandmed!$E$45*1.2*1.005*($G$6-O7744),0)</f>
        <v>33.123368879999994</v>
      </c>
      <c r="M7744" s="276" t="str">
        <f>IF(($G$4-Lähteandmed!$H$45*(Kraadpäevad!$G$4-Kraadpäevad!C7744))&gt;Lähteandmed!$I$45,($G$4-Lähteandmed!$H$45*(Kraadpäevad!$G$4-Kraadpäevad!C7744)),Lähteandmed!$I$45)</f>
        <v/>
      </c>
      <c r="N7744" s="114">
        <f>IFERROR(($G$4-M7744)/($G$4-C7744),Lähteandmed!$H$45)</f>
        <v>0</v>
      </c>
      <c r="O7744" s="276">
        <f t="shared" si="241"/>
        <v>-0.9</v>
      </c>
      <c r="P7744" s="276">
        <f>IF(O7744&lt;($G$6-1),Lähteandmed!$E$45*1.2*1.005*(($G$6-1)-O7744),0)</f>
        <v>31.370809679999994</v>
      </c>
    </row>
    <row r="7745" spans="2:16">
      <c r="B7745" s="113">
        <v>7741</v>
      </c>
      <c r="C7745" s="113">
        <v>-0.5</v>
      </c>
      <c r="D7745" s="276">
        <f t="shared" si="240"/>
        <v>10.48879749586558</v>
      </c>
      <c r="L7745" s="114">
        <f>IF(C7745&lt;$G$6,Lähteandmed!$E$45*1.2*1.005*($G$6-O7745),0)</f>
        <v>32.422345199999995</v>
      </c>
      <c r="M7745" s="276" t="str">
        <f>IF(($G$4-Lähteandmed!$H$45*(Kraadpäevad!$G$4-Kraadpäevad!C7745))&gt;Lähteandmed!$I$45,($G$4-Lähteandmed!$H$45*(Kraadpäevad!$G$4-Kraadpäevad!C7745)),Lähteandmed!$I$45)</f>
        <v/>
      </c>
      <c r="N7745" s="114">
        <f>IFERROR(($G$4-M7745)/($G$4-C7745),Lähteandmed!$H$45)</f>
        <v>0</v>
      </c>
      <c r="O7745" s="276">
        <f t="shared" si="241"/>
        <v>-0.5</v>
      </c>
      <c r="P7745" s="276">
        <f>IF(O7745&lt;($G$6-1),Lähteandmed!$E$45*1.2*1.005*(($G$6-1)-O7745),0)</f>
        <v>30.669785999999998</v>
      </c>
    </row>
    <row r="7746" spans="2:16">
      <c r="B7746" s="113">
        <v>7742</v>
      </c>
      <c r="C7746" s="113">
        <v>-0.1</v>
      </c>
      <c r="D7746" s="276">
        <f t="shared" si="240"/>
        <v>10.088797495865579</v>
      </c>
      <c r="L7746" s="114">
        <f>IF(C7746&lt;$G$6,Lähteandmed!$E$45*1.2*1.005*($G$6-O7746),0)</f>
        <v>31.72132152</v>
      </c>
      <c r="M7746" s="276" t="str">
        <f>IF(($G$4-Lähteandmed!$H$45*(Kraadpäevad!$G$4-Kraadpäevad!C7746))&gt;Lähteandmed!$I$45,($G$4-Lähteandmed!$H$45*(Kraadpäevad!$G$4-Kraadpäevad!C7746)),Lähteandmed!$I$45)</f>
        <v/>
      </c>
      <c r="N7746" s="114">
        <f>IFERROR(($G$4-M7746)/($G$4-C7746),Lähteandmed!$H$45)</f>
        <v>0</v>
      </c>
      <c r="O7746" s="276">
        <f t="shared" si="241"/>
        <v>-0.1</v>
      </c>
      <c r="P7746" s="276">
        <f>IF(O7746&lt;($G$6-1),Lähteandmed!$E$45*1.2*1.005*(($G$6-1)-O7746),0)</f>
        <v>29.96876232</v>
      </c>
    </row>
    <row r="7747" spans="2:16">
      <c r="B7747" s="113">
        <v>7743</v>
      </c>
      <c r="C7747" s="113">
        <v>0.3</v>
      </c>
      <c r="D7747" s="276">
        <f t="shared" si="240"/>
        <v>9.6887974958655789</v>
      </c>
      <c r="L7747" s="114">
        <f>IF(C7747&lt;$G$6,Lähteandmed!$E$45*1.2*1.005*($G$6-O7747),0)</f>
        <v>31.020297839999998</v>
      </c>
      <c r="M7747" s="276" t="str">
        <f>IF(($G$4-Lähteandmed!$H$45*(Kraadpäevad!$G$4-Kraadpäevad!C7747))&gt;Lähteandmed!$I$45,($G$4-Lähteandmed!$H$45*(Kraadpäevad!$G$4-Kraadpäevad!C7747)),Lähteandmed!$I$45)</f>
        <v/>
      </c>
      <c r="N7747" s="114">
        <f>IFERROR(($G$4-M7747)/($G$4-C7747),Lähteandmed!$H$45)</f>
        <v>0</v>
      </c>
      <c r="O7747" s="276">
        <f t="shared" si="241"/>
        <v>0.3</v>
      </c>
      <c r="P7747" s="276">
        <f>IF(O7747&lt;($G$6-1),Lähteandmed!$E$45*1.2*1.005*(($G$6-1)-O7747),0)</f>
        <v>29.267738639999997</v>
      </c>
    </row>
    <row r="7748" spans="2:16">
      <c r="B7748" s="113">
        <v>7744</v>
      </c>
      <c r="C7748" s="113">
        <v>0.3</v>
      </c>
      <c r="D7748" s="276">
        <f t="shared" ref="D7748:D7811" si="242">IFERROR(IF($G$5-C7748&gt;0,$G$5-C7748,"0"),0)</f>
        <v>9.6887974958655789</v>
      </c>
      <c r="L7748" s="114">
        <f>IF(C7748&lt;$G$6,Lähteandmed!$E$45*1.2*1.005*($G$6-O7748),0)</f>
        <v>31.020297839999998</v>
      </c>
      <c r="M7748" s="276" t="str">
        <f>IF(($G$4-Lähteandmed!$H$45*(Kraadpäevad!$G$4-Kraadpäevad!C7748))&gt;Lähteandmed!$I$45,($G$4-Lähteandmed!$H$45*(Kraadpäevad!$G$4-Kraadpäevad!C7748)),Lähteandmed!$I$45)</f>
        <v/>
      </c>
      <c r="N7748" s="114">
        <f>IFERROR(($G$4-M7748)/($G$4-C7748),Lähteandmed!$H$45)</f>
        <v>0</v>
      </c>
      <c r="O7748" s="276">
        <f t="shared" ref="O7748:O7811" si="243">N7748*($G$4-C7748)+C7748</f>
        <v>0.3</v>
      </c>
      <c r="P7748" s="276">
        <f>IF(O7748&lt;($G$6-1),Lähteandmed!$E$45*1.2*1.005*(($G$6-1)-O7748),0)</f>
        <v>29.267738639999997</v>
      </c>
    </row>
    <row r="7749" spans="2:16">
      <c r="B7749" s="113">
        <v>7745</v>
      </c>
      <c r="C7749" s="113">
        <v>0.2</v>
      </c>
      <c r="D7749" s="276">
        <f t="shared" si="242"/>
        <v>9.7887974958655803</v>
      </c>
      <c r="L7749" s="114">
        <f>IF(C7749&lt;$G$6,Lähteandmed!$E$45*1.2*1.005*($G$6-O7749),0)</f>
        <v>31.195553759999999</v>
      </c>
      <c r="M7749" s="276" t="str">
        <f>IF(($G$4-Lähteandmed!$H$45*(Kraadpäevad!$G$4-Kraadpäevad!C7749))&gt;Lähteandmed!$I$45,($G$4-Lähteandmed!$H$45*(Kraadpäevad!$G$4-Kraadpäevad!C7749)),Lähteandmed!$I$45)</f>
        <v/>
      </c>
      <c r="N7749" s="114">
        <f>IFERROR(($G$4-M7749)/($G$4-C7749),Lähteandmed!$H$45)</f>
        <v>0</v>
      </c>
      <c r="O7749" s="276">
        <f t="shared" si="243"/>
        <v>0.2</v>
      </c>
      <c r="P7749" s="276">
        <f>IF(O7749&lt;($G$6-1),Lähteandmed!$E$45*1.2*1.005*(($G$6-1)-O7749),0)</f>
        <v>29.442994559999999</v>
      </c>
    </row>
    <row r="7750" spans="2:16">
      <c r="B7750" s="113">
        <v>7746</v>
      </c>
      <c r="C7750" s="113">
        <v>0.2</v>
      </c>
      <c r="D7750" s="276">
        <f t="shared" si="242"/>
        <v>9.7887974958655803</v>
      </c>
      <c r="L7750" s="114">
        <f>IF(C7750&lt;$G$6,Lähteandmed!$E$45*1.2*1.005*($G$6-O7750),0)</f>
        <v>31.195553759999999</v>
      </c>
      <c r="M7750" s="276" t="str">
        <f>IF(($G$4-Lähteandmed!$H$45*(Kraadpäevad!$G$4-Kraadpäevad!C7750))&gt;Lähteandmed!$I$45,($G$4-Lähteandmed!$H$45*(Kraadpäevad!$G$4-Kraadpäevad!C7750)),Lähteandmed!$I$45)</f>
        <v/>
      </c>
      <c r="N7750" s="114">
        <f>IFERROR(($G$4-M7750)/($G$4-C7750),Lähteandmed!$H$45)</f>
        <v>0</v>
      </c>
      <c r="O7750" s="276">
        <f t="shared" si="243"/>
        <v>0.2</v>
      </c>
      <c r="P7750" s="276">
        <f>IF(O7750&lt;($G$6-1),Lähteandmed!$E$45*1.2*1.005*(($G$6-1)-O7750),0)</f>
        <v>29.442994559999999</v>
      </c>
    </row>
    <row r="7751" spans="2:16">
      <c r="B7751" s="113">
        <v>7747</v>
      </c>
      <c r="C7751" s="113">
        <v>0.2</v>
      </c>
      <c r="D7751" s="276">
        <f t="shared" si="242"/>
        <v>9.7887974958655803</v>
      </c>
      <c r="L7751" s="114">
        <f>IF(C7751&lt;$G$6,Lähteandmed!$E$45*1.2*1.005*($G$6-O7751),0)</f>
        <v>31.195553759999999</v>
      </c>
      <c r="M7751" s="276" t="str">
        <f>IF(($G$4-Lähteandmed!$H$45*(Kraadpäevad!$G$4-Kraadpäevad!C7751))&gt;Lähteandmed!$I$45,($G$4-Lähteandmed!$H$45*(Kraadpäevad!$G$4-Kraadpäevad!C7751)),Lähteandmed!$I$45)</f>
        <v/>
      </c>
      <c r="N7751" s="114">
        <f>IFERROR(($G$4-M7751)/($G$4-C7751),Lähteandmed!$H$45)</f>
        <v>0</v>
      </c>
      <c r="O7751" s="276">
        <f t="shared" si="243"/>
        <v>0.2</v>
      </c>
      <c r="P7751" s="276">
        <f>IF(O7751&lt;($G$6-1),Lähteandmed!$E$45*1.2*1.005*(($G$6-1)-O7751),0)</f>
        <v>29.442994559999999</v>
      </c>
    </row>
    <row r="7752" spans="2:16">
      <c r="B7752" s="113">
        <v>7748</v>
      </c>
      <c r="C7752" s="113">
        <v>0.3</v>
      </c>
      <c r="D7752" s="276">
        <f t="shared" si="242"/>
        <v>9.6887974958655789</v>
      </c>
      <c r="L7752" s="114">
        <f>IF(C7752&lt;$G$6,Lähteandmed!$E$45*1.2*1.005*($G$6-O7752),0)</f>
        <v>31.020297839999998</v>
      </c>
      <c r="M7752" s="276" t="str">
        <f>IF(($G$4-Lähteandmed!$H$45*(Kraadpäevad!$G$4-Kraadpäevad!C7752))&gt;Lähteandmed!$I$45,($G$4-Lähteandmed!$H$45*(Kraadpäevad!$G$4-Kraadpäevad!C7752)),Lähteandmed!$I$45)</f>
        <v/>
      </c>
      <c r="N7752" s="114">
        <f>IFERROR(($G$4-M7752)/($G$4-C7752),Lähteandmed!$H$45)</f>
        <v>0</v>
      </c>
      <c r="O7752" s="276">
        <f t="shared" si="243"/>
        <v>0.3</v>
      </c>
      <c r="P7752" s="276">
        <f>IF(O7752&lt;($G$6-1),Lähteandmed!$E$45*1.2*1.005*(($G$6-1)-O7752),0)</f>
        <v>29.267738639999997</v>
      </c>
    </row>
    <row r="7753" spans="2:16">
      <c r="B7753" s="113">
        <v>7749</v>
      </c>
      <c r="C7753" s="113">
        <v>0.3</v>
      </c>
      <c r="D7753" s="276">
        <f t="shared" si="242"/>
        <v>9.6887974958655789</v>
      </c>
      <c r="L7753" s="114">
        <f>IF(C7753&lt;$G$6,Lähteandmed!$E$45*1.2*1.005*($G$6-O7753),0)</f>
        <v>31.020297839999998</v>
      </c>
      <c r="M7753" s="276" t="str">
        <f>IF(($G$4-Lähteandmed!$H$45*(Kraadpäevad!$G$4-Kraadpäevad!C7753))&gt;Lähteandmed!$I$45,($G$4-Lähteandmed!$H$45*(Kraadpäevad!$G$4-Kraadpäevad!C7753)),Lähteandmed!$I$45)</f>
        <v/>
      </c>
      <c r="N7753" s="114">
        <f>IFERROR(($G$4-M7753)/($G$4-C7753),Lähteandmed!$H$45)</f>
        <v>0</v>
      </c>
      <c r="O7753" s="276">
        <f t="shared" si="243"/>
        <v>0.3</v>
      </c>
      <c r="P7753" s="276">
        <f>IF(O7753&lt;($G$6-1),Lähteandmed!$E$45*1.2*1.005*(($G$6-1)-O7753),0)</f>
        <v>29.267738639999997</v>
      </c>
    </row>
    <row r="7754" spans="2:16">
      <c r="B7754" s="113">
        <v>7750</v>
      </c>
      <c r="C7754" s="113">
        <v>0.5</v>
      </c>
      <c r="D7754" s="276">
        <f t="shared" si="242"/>
        <v>9.4887974958655796</v>
      </c>
      <c r="L7754" s="114">
        <f>IF(C7754&lt;$G$6,Lähteandmed!$E$45*1.2*1.005*($G$6-O7754),0)</f>
        <v>30.669785999999998</v>
      </c>
      <c r="M7754" s="276" t="str">
        <f>IF(($G$4-Lähteandmed!$H$45*(Kraadpäevad!$G$4-Kraadpäevad!C7754))&gt;Lähteandmed!$I$45,($G$4-Lähteandmed!$H$45*(Kraadpäevad!$G$4-Kraadpäevad!C7754)),Lähteandmed!$I$45)</f>
        <v/>
      </c>
      <c r="N7754" s="114">
        <f>IFERROR(($G$4-M7754)/($G$4-C7754),Lähteandmed!$H$45)</f>
        <v>0</v>
      </c>
      <c r="O7754" s="276">
        <f t="shared" si="243"/>
        <v>0.5</v>
      </c>
      <c r="P7754" s="276">
        <f>IF(O7754&lt;($G$6-1),Lähteandmed!$E$45*1.2*1.005*(($G$6-1)-O7754),0)</f>
        <v>28.917226799999998</v>
      </c>
    </row>
    <row r="7755" spans="2:16">
      <c r="B7755" s="113">
        <v>7751</v>
      </c>
      <c r="C7755" s="113">
        <v>0.8</v>
      </c>
      <c r="D7755" s="276">
        <f t="shared" si="242"/>
        <v>9.1887974958655789</v>
      </c>
      <c r="L7755" s="114">
        <f>IF(C7755&lt;$G$6,Lähteandmed!$E$45*1.2*1.005*($G$6-O7755),0)</f>
        <v>30.144018239999998</v>
      </c>
      <c r="M7755" s="276" t="str">
        <f>IF(($G$4-Lähteandmed!$H$45*(Kraadpäevad!$G$4-Kraadpäevad!C7755))&gt;Lähteandmed!$I$45,($G$4-Lähteandmed!$H$45*(Kraadpäevad!$G$4-Kraadpäevad!C7755)),Lähteandmed!$I$45)</f>
        <v/>
      </c>
      <c r="N7755" s="114">
        <f>IFERROR(($G$4-M7755)/($G$4-C7755),Lähteandmed!$H$45)</f>
        <v>0</v>
      </c>
      <c r="O7755" s="276">
        <f t="shared" si="243"/>
        <v>0.8</v>
      </c>
      <c r="P7755" s="276">
        <f>IF(O7755&lt;($G$6-1),Lähteandmed!$E$45*1.2*1.005*(($G$6-1)-O7755),0)</f>
        <v>28.391459039999997</v>
      </c>
    </row>
    <row r="7756" spans="2:16">
      <c r="B7756" s="113">
        <v>7752</v>
      </c>
      <c r="C7756" s="113">
        <v>1</v>
      </c>
      <c r="D7756" s="276">
        <f t="shared" si="242"/>
        <v>8.9887974958655796</v>
      </c>
      <c r="L7756" s="114">
        <f>IF(C7756&lt;$G$6,Lähteandmed!$E$45*1.2*1.005*($G$6-O7756),0)</f>
        <v>29.793506399999998</v>
      </c>
      <c r="M7756" s="276" t="str">
        <f>IF(($G$4-Lähteandmed!$H$45*(Kraadpäevad!$G$4-Kraadpäevad!C7756))&gt;Lähteandmed!$I$45,($G$4-Lähteandmed!$H$45*(Kraadpäevad!$G$4-Kraadpäevad!C7756)),Lähteandmed!$I$45)</f>
        <v/>
      </c>
      <c r="N7756" s="114">
        <f>IFERROR(($G$4-M7756)/($G$4-C7756),Lähteandmed!$H$45)</f>
        <v>0</v>
      </c>
      <c r="O7756" s="276">
        <f t="shared" si="243"/>
        <v>1</v>
      </c>
      <c r="P7756" s="276">
        <f>IF(O7756&lt;($G$6-1),Lähteandmed!$E$45*1.2*1.005*(($G$6-1)-O7756),0)</f>
        <v>28.040947199999998</v>
      </c>
    </row>
    <row r="7757" spans="2:16">
      <c r="B7757" s="113">
        <v>7753</v>
      </c>
      <c r="C7757" s="113">
        <v>1.2</v>
      </c>
      <c r="D7757" s="276">
        <f t="shared" si="242"/>
        <v>8.7887974958655803</v>
      </c>
      <c r="L7757" s="114">
        <f>IF(C7757&lt;$G$6,Lähteandmed!$E$45*1.2*1.005*($G$6-O7757),0)</f>
        <v>29.442994559999999</v>
      </c>
      <c r="M7757" s="276" t="str">
        <f>IF(($G$4-Lähteandmed!$H$45*(Kraadpäevad!$G$4-Kraadpäevad!C7757))&gt;Lähteandmed!$I$45,($G$4-Lähteandmed!$H$45*(Kraadpäevad!$G$4-Kraadpäevad!C7757)),Lähteandmed!$I$45)</f>
        <v/>
      </c>
      <c r="N7757" s="114">
        <f>IFERROR(($G$4-M7757)/($G$4-C7757),Lähteandmed!$H$45)</f>
        <v>0</v>
      </c>
      <c r="O7757" s="276">
        <f t="shared" si="243"/>
        <v>1.2</v>
      </c>
      <c r="P7757" s="276">
        <f>IF(O7757&lt;($G$6-1),Lähteandmed!$E$45*1.2*1.005*(($G$6-1)-O7757),0)</f>
        <v>27.690435359999999</v>
      </c>
    </row>
    <row r="7758" spans="2:16">
      <c r="B7758" s="113">
        <v>7754</v>
      </c>
      <c r="C7758" s="113">
        <v>1.3</v>
      </c>
      <c r="D7758" s="276">
        <f t="shared" si="242"/>
        <v>8.6887974958655789</v>
      </c>
      <c r="L7758" s="114">
        <f>IF(C7758&lt;$G$6,Lähteandmed!$E$45*1.2*1.005*($G$6-O7758),0)</f>
        <v>29.267738639999997</v>
      </c>
      <c r="M7758" s="276" t="str">
        <f>IF(($G$4-Lähteandmed!$H$45*(Kraadpäevad!$G$4-Kraadpäevad!C7758))&gt;Lähteandmed!$I$45,($G$4-Lähteandmed!$H$45*(Kraadpäevad!$G$4-Kraadpäevad!C7758)),Lähteandmed!$I$45)</f>
        <v/>
      </c>
      <c r="N7758" s="114">
        <f>IFERROR(($G$4-M7758)/($G$4-C7758),Lähteandmed!$H$45)</f>
        <v>0</v>
      </c>
      <c r="O7758" s="276">
        <f t="shared" si="243"/>
        <v>1.3</v>
      </c>
      <c r="P7758" s="276">
        <f>IF(O7758&lt;($G$6-1),Lähteandmed!$E$45*1.2*1.005*(($G$6-1)-O7758),0)</f>
        <v>27.515179439999997</v>
      </c>
    </row>
    <row r="7759" spans="2:16">
      <c r="B7759" s="113">
        <v>7755</v>
      </c>
      <c r="C7759" s="113">
        <v>1.5</v>
      </c>
      <c r="D7759" s="276">
        <f t="shared" si="242"/>
        <v>8.4887974958655796</v>
      </c>
      <c r="L7759" s="114">
        <f>IF(C7759&lt;$G$6,Lähteandmed!$E$45*1.2*1.005*($G$6-O7759),0)</f>
        <v>28.917226799999998</v>
      </c>
      <c r="M7759" s="276" t="str">
        <f>IF(($G$4-Lähteandmed!$H$45*(Kraadpäevad!$G$4-Kraadpäevad!C7759))&gt;Lähteandmed!$I$45,($G$4-Lähteandmed!$H$45*(Kraadpäevad!$G$4-Kraadpäevad!C7759)),Lähteandmed!$I$45)</f>
        <v/>
      </c>
      <c r="N7759" s="114">
        <f>IFERROR(($G$4-M7759)/($G$4-C7759),Lähteandmed!$H$45)</f>
        <v>0</v>
      </c>
      <c r="O7759" s="276">
        <f t="shared" si="243"/>
        <v>1.5</v>
      </c>
      <c r="P7759" s="276">
        <f>IF(O7759&lt;($G$6-1),Lähteandmed!$E$45*1.2*1.005*(($G$6-1)-O7759),0)</f>
        <v>27.164667599999998</v>
      </c>
    </row>
    <row r="7760" spans="2:16">
      <c r="B7760" s="113">
        <v>7756</v>
      </c>
      <c r="C7760" s="113">
        <v>1.3</v>
      </c>
      <c r="D7760" s="276">
        <f t="shared" si="242"/>
        <v>8.6887974958655789</v>
      </c>
      <c r="L7760" s="114">
        <f>IF(C7760&lt;$G$6,Lähteandmed!$E$45*1.2*1.005*($G$6-O7760),0)</f>
        <v>29.267738639999997</v>
      </c>
      <c r="M7760" s="276" t="str">
        <f>IF(($G$4-Lähteandmed!$H$45*(Kraadpäevad!$G$4-Kraadpäevad!C7760))&gt;Lähteandmed!$I$45,($G$4-Lähteandmed!$H$45*(Kraadpäevad!$G$4-Kraadpäevad!C7760)),Lähteandmed!$I$45)</f>
        <v/>
      </c>
      <c r="N7760" s="114">
        <f>IFERROR(($G$4-M7760)/($G$4-C7760),Lähteandmed!$H$45)</f>
        <v>0</v>
      </c>
      <c r="O7760" s="276">
        <f t="shared" si="243"/>
        <v>1.3</v>
      </c>
      <c r="P7760" s="276">
        <f>IF(O7760&lt;($G$6-1),Lähteandmed!$E$45*1.2*1.005*(($G$6-1)-O7760),0)</f>
        <v>27.515179439999997</v>
      </c>
    </row>
    <row r="7761" spans="2:16">
      <c r="B7761" s="113">
        <v>7757</v>
      </c>
      <c r="C7761" s="113">
        <v>1.1000000000000001</v>
      </c>
      <c r="D7761" s="276">
        <f t="shared" si="242"/>
        <v>8.88879749586558</v>
      </c>
      <c r="L7761" s="114">
        <f>IF(C7761&lt;$G$6,Lähteandmed!$E$45*1.2*1.005*($G$6-O7761),0)</f>
        <v>29.618250479999997</v>
      </c>
      <c r="M7761" s="276" t="str">
        <f>IF(($G$4-Lähteandmed!$H$45*(Kraadpäevad!$G$4-Kraadpäevad!C7761))&gt;Lähteandmed!$I$45,($G$4-Lähteandmed!$H$45*(Kraadpäevad!$G$4-Kraadpäevad!C7761)),Lähteandmed!$I$45)</f>
        <v/>
      </c>
      <c r="N7761" s="114">
        <f>IFERROR(($G$4-M7761)/($G$4-C7761),Lähteandmed!$H$45)</f>
        <v>0</v>
      </c>
      <c r="O7761" s="276">
        <f t="shared" si="243"/>
        <v>1.1000000000000001</v>
      </c>
      <c r="P7761" s="276">
        <f>IF(O7761&lt;($G$6-1),Lähteandmed!$E$45*1.2*1.005*(($G$6-1)-O7761),0)</f>
        <v>27.86569128</v>
      </c>
    </row>
    <row r="7762" spans="2:16">
      <c r="B7762" s="113">
        <v>7758</v>
      </c>
      <c r="C7762" s="113">
        <v>0.9</v>
      </c>
      <c r="D7762" s="276">
        <f t="shared" si="242"/>
        <v>9.0887974958655793</v>
      </c>
      <c r="L7762" s="114">
        <f>IF(C7762&lt;$G$6,Lähteandmed!$E$45*1.2*1.005*($G$6-O7762),0)</f>
        <v>29.96876232</v>
      </c>
      <c r="M7762" s="276" t="str">
        <f>IF(($G$4-Lähteandmed!$H$45*(Kraadpäevad!$G$4-Kraadpäevad!C7762))&gt;Lähteandmed!$I$45,($G$4-Lähteandmed!$H$45*(Kraadpäevad!$G$4-Kraadpäevad!C7762)),Lähteandmed!$I$45)</f>
        <v/>
      </c>
      <c r="N7762" s="114">
        <f>IFERROR(($G$4-M7762)/($G$4-C7762),Lähteandmed!$H$45)</f>
        <v>0</v>
      </c>
      <c r="O7762" s="276">
        <f t="shared" si="243"/>
        <v>0.9</v>
      </c>
      <c r="P7762" s="276">
        <f>IF(O7762&lt;($G$6-1),Lähteandmed!$E$45*1.2*1.005*(($G$6-1)-O7762),0)</f>
        <v>28.216203119999999</v>
      </c>
    </row>
    <row r="7763" spans="2:16">
      <c r="B7763" s="113">
        <v>7759</v>
      </c>
      <c r="C7763" s="113">
        <v>0.9</v>
      </c>
      <c r="D7763" s="276">
        <f t="shared" si="242"/>
        <v>9.0887974958655793</v>
      </c>
      <c r="L7763" s="114">
        <f>IF(C7763&lt;$G$6,Lähteandmed!$E$45*1.2*1.005*($G$6-O7763),0)</f>
        <v>29.96876232</v>
      </c>
      <c r="M7763" s="276" t="str">
        <f>IF(($G$4-Lähteandmed!$H$45*(Kraadpäevad!$G$4-Kraadpäevad!C7763))&gt;Lähteandmed!$I$45,($G$4-Lähteandmed!$H$45*(Kraadpäevad!$G$4-Kraadpäevad!C7763)),Lähteandmed!$I$45)</f>
        <v/>
      </c>
      <c r="N7763" s="114">
        <f>IFERROR(($G$4-M7763)/($G$4-C7763),Lähteandmed!$H$45)</f>
        <v>0</v>
      </c>
      <c r="O7763" s="276">
        <f t="shared" si="243"/>
        <v>0.9</v>
      </c>
      <c r="P7763" s="276">
        <f>IF(O7763&lt;($G$6-1),Lähteandmed!$E$45*1.2*1.005*(($G$6-1)-O7763),0)</f>
        <v>28.216203119999999</v>
      </c>
    </row>
    <row r="7764" spans="2:16">
      <c r="B7764" s="113">
        <v>7760</v>
      </c>
      <c r="C7764" s="113">
        <v>0.8</v>
      </c>
      <c r="D7764" s="276">
        <f t="shared" si="242"/>
        <v>9.1887974958655789</v>
      </c>
      <c r="L7764" s="114">
        <f>IF(C7764&lt;$G$6,Lähteandmed!$E$45*1.2*1.005*($G$6-O7764),0)</f>
        <v>30.144018239999998</v>
      </c>
      <c r="M7764" s="276" t="str">
        <f>IF(($G$4-Lähteandmed!$H$45*(Kraadpäevad!$G$4-Kraadpäevad!C7764))&gt;Lähteandmed!$I$45,($G$4-Lähteandmed!$H$45*(Kraadpäevad!$G$4-Kraadpäevad!C7764)),Lähteandmed!$I$45)</f>
        <v/>
      </c>
      <c r="N7764" s="114">
        <f>IFERROR(($G$4-M7764)/($G$4-C7764),Lähteandmed!$H$45)</f>
        <v>0</v>
      </c>
      <c r="O7764" s="276">
        <f t="shared" si="243"/>
        <v>0.8</v>
      </c>
      <c r="P7764" s="276">
        <f>IF(O7764&lt;($G$6-1),Lähteandmed!$E$45*1.2*1.005*(($G$6-1)-O7764),0)</f>
        <v>28.391459039999997</v>
      </c>
    </row>
    <row r="7765" spans="2:16">
      <c r="B7765" s="113">
        <v>7761</v>
      </c>
      <c r="C7765" s="113">
        <v>0.8</v>
      </c>
      <c r="D7765" s="276">
        <f t="shared" si="242"/>
        <v>9.1887974958655789</v>
      </c>
      <c r="L7765" s="114">
        <f>IF(C7765&lt;$G$6,Lähteandmed!$E$45*1.2*1.005*($G$6-O7765),0)</f>
        <v>30.144018239999998</v>
      </c>
      <c r="M7765" s="276" t="str">
        <f>IF(($G$4-Lähteandmed!$H$45*(Kraadpäevad!$G$4-Kraadpäevad!C7765))&gt;Lähteandmed!$I$45,($G$4-Lähteandmed!$H$45*(Kraadpäevad!$G$4-Kraadpäevad!C7765)),Lähteandmed!$I$45)</f>
        <v/>
      </c>
      <c r="N7765" s="114">
        <f>IFERROR(($G$4-M7765)/($G$4-C7765),Lähteandmed!$H$45)</f>
        <v>0</v>
      </c>
      <c r="O7765" s="276">
        <f t="shared" si="243"/>
        <v>0.8</v>
      </c>
      <c r="P7765" s="276">
        <f>IF(O7765&lt;($G$6-1),Lähteandmed!$E$45*1.2*1.005*(($G$6-1)-O7765),0)</f>
        <v>28.391459039999997</v>
      </c>
    </row>
    <row r="7766" spans="2:16">
      <c r="B7766" s="113">
        <v>7762</v>
      </c>
      <c r="C7766" s="113">
        <v>0.9</v>
      </c>
      <c r="D7766" s="276">
        <f t="shared" si="242"/>
        <v>9.0887974958655793</v>
      </c>
      <c r="L7766" s="114">
        <f>IF(C7766&lt;$G$6,Lähteandmed!$E$45*1.2*1.005*($G$6-O7766),0)</f>
        <v>29.96876232</v>
      </c>
      <c r="M7766" s="276" t="str">
        <f>IF(($G$4-Lähteandmed!$H$45*(Kraadpäevad!$G$4-Kraadpäevad!C7766))&gt;Lähteandmed!$I$45,($G$4-Lähteandmed!$H$45*(Kraadpäevad!$G$4-Kraadpäevad!C7766)),Lähteandmed!$I$45)</f>
        <v/>
      </c>
      <c r="N7766" s="114">
        <f>IFERROR(($G$4-M7766)/($G$4-C7766),Lähteandmed!$H$45)</f>
        <v>0</v>
      </c>
      <c r="O7766" s="276">
        <f t="shared" si="243"/>
        <v>0.9</v>
      </c>
      <c r="P7766" s="276">
        <f>IF(O7766&lt;($G$6-1),Lähteandmed!$E$45*1.2*1.005*(($G$6-1)-O7766),0)</f>
        <v>28.216203119999999</v>
      </c>
    </row>
    <row r="7767" spans="2:16">
      <c r="B7767" s="113">
        <v>7763</v>
      </c>
      <c r="C7767" s="113">
        <v>1.1000000000000001</v>
      </c>
      <c r="D7767" s="276">
        <f t="shared" si="242"/>
        <v>8.88879749586558</v>
      </c>
      <c r="L7767" s="114">
        <f>IF(C7767&lt;$G$6,Lähteandmed!$E$45*1.2*1.005*($G$6-O7767),0)</f>
        <v>29.618250479999997</v>
      </c>
      <c r="M7767" s="276" t="str">
        <f>IF(($G$4-Lähteandmed!$H$45*(Kraadpäevad!$G$4-Kraadpäevad!C7767))&gt;Lähteandmed!$I$45,($G$4-Lähteandmed!$H$45*(Kraadpäevad!$G$4-Kraadpäevad!C7767)),Lähteandmed!$I$45)</f>
        <v/>
      </c>
      <c r="N7767" s="114">
        <f>IFERROR(($G$4-M7767)/($G$4-C7767),Lähteandmed!$H$45)</f>
        <v>0</v>
      </c>
      <c r="O7767" s="276">
        <f t="shared" si="243"/>
        <v>1.1000000000000001</v>
      </c>
      <c r="P7767" s="276">
        <f>IF(O7767&lt;($G$6-1),Lähteandmed!$E$45*1.2*1.005*(($G$6-1)-O7767),0)</f>
        <v>27.86569128</v>
      </c>
    </row>
    <row r="7768" spans="2:16">
      <c r="B7768" s="113">
        <v>7764</v>
      </c>
      <c r="C7768" s="113">
        <v>1.2</v>
      </c>
      <c r="D7768" s="276">
        <f t="shared" si="242"/>
        <v>8.7887974958655803</v>
      </c>
      <c r="L7768" s="114">
        <f>IF(C7768&lt;$G$6,Lähteandmed!$E$45*1.2*1.005*($G$6-O7768),0)</f>
        <v>29.442994559999999</v>
      </c>
      <c r="M7768" s="276" t="str">
        <f>IF(($G$4-Lähteandmed!$H$45*(Kraadpäevad!$G$4-Kraadpäevad!C7768))&gt;Lähteandmed!$I$45,($G$4-Lähteandmed!$H$45*(Kraadpäevad!$G$4-Kraadpäevad!C7768)),Lähteandmed!$I$45)</f>
        <v/>
      </c>
      <c r="N7768" s="114">
        <f>IFERROR(($G$4-M7768)/($G$4-C7768),Lähteandmed!$H$45)</f>
        <v>0</v>
      </c>
      <c r="O7768" s="276">
        <f t="shared" si="243"/>
        <v>1.2</v>
      </c>
      <c r="P7768" s="276">
        <f>IF(O7768&lt;($G$6-1),Lähteandmed!$E$45*1.2*1.005*(($G$6-1)-O7768),0)</f>
        <v>27.690435359999999</v>
      </c>
    </row>
    <row r="7769" spans="2:16">
      <c r="B7769" s="113">
        <v>7765</v>
      </c>
      <c r="C7769" s="113">
        <v>1.3</v>
      </c>
      <c r="D7769" s="276">
        <f t="shared" si="242"/>
        <v>8.6887974958655789</v>
      </c>
      <c r="L7769" s="114">
        <f>IF(C7769&lt;$G$6,Lähteandmed!$E$45*1.2*1.005*($G$6-O7769),0)</f>
        <v>29.267738639999997</v>
      </c>
      <c r="M7769" s="276" t="str">
        <f>IF(($G$4-Lähteandmed!$H$45*(Kraadpäevad!$G$4-Kraadpäevad!C7769))&gt;Lähteandmed!$I$45,($G$4-Lähteandmed!$H$45*(Kraadpäevad!$G$4-Kraadpäevad!C7769)),Lähteandmed!$I$45)</f>
        <v/>
      </c>
      <c r="N7769" s="114">
        <f>IFERROR(($G$4-M7769)/($G$4-C7769),Lähteandmed!$H$45)</f>
        <v>0</v>
      </c>
      <c r="O7769" s="276">
        <f t="shared" si="243"/>
        <v>1.3</v>
      </c>
      <c r="P7769" s="276">
        <f>IF(O7769&lt;($G$6-1),Lähteandmed!$E$45*1.2*1.005*(($G$6-1)-O7769),0)</f>
        <v>27.515179439999997</v>
      </c>
    </row>
    <row r="7770" spans="2:16">
      <c r="B7770" s="113">
        <v>7766</v>
      </c>
      <c r="C7770" s="113">
        <v>1.4</v>
      </c>
      <c r="D7770" s="276">
        <f t="shared" si="242"/>
        <v>8.5887974958655793</v>
      </c>
      <c r="L7770" s="114">
        <f>IF(C7770&lt;$G$6,Lähteandmed!$E$45*1.2*1.005*($G$6-O7770),0)</f>
        <v>29.09248272</v>
      </c>
      <c r="M7770" s="276" t="str">
        <f>IF(($G$4-Lähteandmed!$H$45*(Kraadpäevad!$G$4-Kraadpäevad!C7770))&gt;Lähteandmed!$I$45,($G$4-Lähteandmed!$H$45*(Kraadpäevad!$G$4-Kraadpäevad!C7770)),Lähteandmed!$I$45)</f>
        <v/>
      </c>
      <c r="N7770" s="114">
        <f>IFERROR(($G$4-M7770)/($G$4-C7770),Lähteandmed!$H$45)</f>
        <v>0</v>
      </c>
      <c r="O7770" s="276">
        <f t="shared" si="243"/>
        <v>1.4</v>
      </c>
      <c r="P7770" s="276">
        <f>IF(O7770&lt;($G$6-1),Lähteandmed!$E$45*1.2*1.005*(($G$6-1)-O7770),0)</f>
        <v>27.339923519999996</v>
      </c>
    </row>
    <row r="7771" spans="2:16">
      <c r="B7771" s="113">
        <v>7767</v>
      </c>
      <c r="C7771" s="113">
        <v>1.5</v>
      </c>
      <c r="D7771" s="276">
        <f t="shared" si="242"/>
        <v>8.4887974958655796</v>
      </c>
      <c r="L7771" s="114">
        <f>IF(C7771&lt;$G$6,Lähteandmed!$E$45*1.2*1.005*($G$6-O7771),0)</f>
        <v>28.917226799999998</v>
      </c>
      <c r="M7771" s="276" t="str">
        <f>IF(($G$4-Lähteandmed!$H$45*(Kraadpäevad!$G$4-Kraadpäevad!C7771))&gt;Lähteandmed!$I$45,($G$4-Lähteandmed!$H$45*(Kraadpäevad!$G$4-Kraadpäevad!C7771)),Lähteandmed!$I$45)</f>
        <v/>
      </c>
      <c r="N7771" s="114">
        <f>IFERROR(($G$4-M7771)/($G$4-C7771),Lähteandmed!$H$45)</f>
        <v>0</v>
      </c>
      <c r="O7771" s="276">
        <f t="shared" si="243"/>
        <v>1.5</v>
      </c>
      <c r="P7771" s="276">
        <f>IF(O7771&lt;($G$6-1),Lähteandmed!$E$45*1.2*1.005*(($G$6-1)-O7771),0)</f>
        <v>27.164667599999998</v>
      </c>
    </row>
    <row r="7772" spans="2:16">
      <c r="B7772" s="113">
        <v>7768</v>
      </c>
      <c r="C7772" s="113">
        <v>1.5</v>
      </c>
      <c r="D7772" s="276">
        <f t="shared" si="242"/>
        <v>8.4887974958655796</v>
      </c>
      <c r="L7772" s="114">
        <f>IF(C7772&lt;$G$6,Lähteandmed!$E$45*1.2*1.005*($G$6-O7772),0)</f>
        <v>28.917226799999998</v>
      </c>
      <c r="M7772" s="276" t="str">
        <f>IF(($G$4-Lähteandmed!$H$45*(Kraadpäevad!$G$4-Kraadpäevad!C7772))&gt;Lähteandmed!$I$45,($G$4-Lähteandmed!$H$45*(Kraadpäevad!$G$4-Kraadpäevad!C7772)),Lähteandmed!$I$45)</f>
        <v/>
      </c>
      <c r="N7772" s="114">
        <f>IFERROR(($G$4-M7772)/($G$4-C7772),Lähteandmed!$H$45)</f>
        <v>0</v>
      </c>
      <c r="O7772" s="276">
        <f t="shared" si="243"/>
        <v>1.5</v>
      </c>
      <c r="P7772" s="276">
        <f>IF(O7772&lt;($G$6-1),Lähteandmed!$E$45*1.2*1.005*(($G$6-1)-O7772),0)</f>
        <v>27.164667599999998</v>
      </c>
    </row>
    <row r="7773" spans="2:16">
      <c r="B7773" s="113">
        <v>7769</v>
      </c>
      <c r="C7773" s="113">
        <v>1.4</v>
      </c>
      <c r="D7773" s="276">
        <f t="shared" si="242"/>
        <v>8.5887974958655793</v>
      </c>
      <c r="L7773" s="114">
        <f>IF(C7773&lt;$G$6,Lähteandmed!$E$45*1.2*1.005*($G$6-O7773),0)</f>
        <v>29.09248272</v>
      </c>
      <c r="M7773" s="276" t="str">
        <f>IF(($G$4-Lähteandmed!$H$45*(Kraadpäevad!$G$4-Kraadpäevad!C7773))&gt;Lähteandmed!$I$45,($G$4-Lähteandmed!$H$45*(Kraadpäevad!$G$4-Kraadpäevad!C7773)),Lähteandmed!$I$45)</f>
        <v/>
      </c>
      <c r="N7773" s="114">
        <f>IFERROR(($G$4-M7773)/($G$4-C7773),Lähteandmed!$H$45)</f>
        <v>0</v>
      </c>
      <c r="O7773" s="276">
        <f t="shared" si="243"/>
        <v>1.4</v>
      </c>
      <c r="P7773" s="276">
        <f>IF(O7773&lt;($G$6-1),Lähteandmed!$E$45*1.2*1.005*(($G$6-1)-O7773),0)</f>
        <v>27.339923519999996</v>
      </c>
    </row>
    <row r="7774" spans="2:16">
      <c r="B7774" s="113">
        <v>7770</v>
      </c>
      <c r="C7774" s="113">
        <v>1.4</v>
      </c>
      <c r="D7774" s="276">
        <f t="shared" si="242"/>
        <v>8.5887974958655793</v>
      </c>
      <c r="L7774" s="114">
        <f>IF(C7774&lt;$G$6,Lähteandmed!$E$45*1.2*1.005*($G$6-O7774),0)</f>
        <v>29.09248272</v>
      </c>
      <c r="M7774" s="276" t="str">
        <f>IF(($G$4-Lähteandmed!$H$45*(Kraadpäevad!$G$4-Kraadpäevad!C7774))&gt;Lähteandmed!$I$45,($G$4-Lähteandmed!$H$45*(Kraadpäevad!$G$4-Kraadpäevad!C7774)),Lähteandmed!$I$45)</f>
        <v/>
      </c>
      <c r="N7774" s="114">
        <f>IFERROR(($G$4-M7774)/($G$4-C7774),Lähteandmed!$H$45)</f>
        <v>0</v>
      </c>
      <c r="O7774" s="276">
        <f t="shared" si="243"/>
        <v>1.4</v>
      </c>
      <c r="P7774" s="276">
        <f>IF(O7774&lt;($G$6-1),Lähteandmed!$E$45*1.2*1.005*(($G$6-1)-O7774),0)</f>
        <v>27.339923519999996</v>
      </c>
    </row>
    <row r="7775" spans="2:16">
      <c r="B7775" s="113">
        <v>7771</v>
      </c>
      <c r="C7775" s="113">
        <v>1.3</v>
      </c>
      <c r="D7775" s="276">
        <f t="shared" si="242"/>
        <v>8.6887974958655789</v>
      </c>
      <c r="L7775" s="114">
        <f>IF(C7775&lt;$G$6,Lähteandmed!$E$45*1.2*1.005*($G$6-O7775),0)</f>
        <v>29.267738639999997</v>
      </c>
      <c r="M7775" s="276" t="str">
        <f>IF(($G$4-Lähteandmed!$H$45*(Kraadpäevad!$G$4-Kraadpäevad!C7775))&gt;Lähteandmed!$I$45,($G$4-Lähteandmed!$H$45*(Kraadpäevad!$G$4-Kraadpäevad!C7775)),Lähteandmed!$I$45)</f>
        <v/>
      </c>
      <c r="N7775" s="114">
        <f>IFERROR(($G$4-M7775)/($G$4-C7775),Lähteandmed!$H$45)</f>
        <v>0</v>
      </c>
      <c r="O7775" s="276">
        <f t="shared" si="243"/>
        <v>1.3</v>
      </c>
      <c r="P7775" s="276">
        <f>IF(O7775&lt;($G$6-1),Lähteandmed!$E$45*1.2*1.005*(($G$6-1)-O7775),0)</f>
        <v>27.515179439999997</v>
      </c>
    </row>
    <row r="7776" spans="2:16">
      <c r="B7776" s="113">
        <v>7772</v>
      </c>
      <c r="C7776" s="113">
        <v>1.1000000000000001</v>
      </c>
      <c r="D7776" s="276">
        <f t="shared" si="242"/>
        <v>8.88879749586558</v>
      </c>
      <c r="L7776" s="114">
        <f>IF(C7776&lt;$G$6,Lähteandmed!$E$45*1.2*1.005*($G$6-O7776),0)</f>
        <v>29.618250479999997</v>
      </c>
      <c r="M7776" s="276" t="str">
        <f>IF(($G$4-Lähteandmed!$H$45*(Kraadpäevad!$G$4-Kraadpäevad!C7776))&gt;Lähteandmed!$I$45,($G$4-Lähteandmed!$H$45*(Kraadpäevad!$G$4-Kraadpäevad!C7776)),Lähteandmed!$I$45)</f>
        <v/>
      </c>
      <c r="N7776" s="114">
        <f>IFERROR(($G$4-M7776)/($G$4-C7776),Lähteandmed!$H$45)</f>
        <v>0</v>
      </c>
      <c r="O7776" s="276">
        <f t="shared" si="243"/>
        <v>1.1000000000000001</v>
      </c>
      <c r="P7776" s="276">
        <f>IF(O7776&lt;($G$6-1),Lähteandmed!$E$45*1.2*1.005*(($G$6-1)-O7776),0)</f>
        <v>27.86569128</v>
      </c>
    </row>
    <row r="7777" spans="2:16">
      <c r="B7777" s="113">
        <v>7773</v>
      </c>
      <c r="C7777" s="113">
        <v>1</v>
      </c>
      <c r="D7777" s="276">
        <f t="shared" si="242"/>
        <v>8.9887974958655796</v>
      </c>
      <c r="L7777" s="114">
        <f>IF(C7777&lt;$G$6,Lähteandmed!$E$45*1.2*1.005*($G$6-O7777),0)</f>
        <v>29.793506399999998</v>
      </c>
      <c r="M7777" s="276" t="str">
        <f>IF(($G$4-Lähteandmed!$H$45*(Kraadpäevad!$G$4-Kraadpäevad!C7777))&gt;Lähteandmed!$I$45,($G$4-Lähteandmed!$H$45*(Kraadpäevad!$G$4-Kraadpäevad!C7777)),Lähteandmed!$I$45)</f>
        <v/>
      </c>
      <c r="N7777" s="114">
        <f>IFERROR(($G$4-M7777)/($G$4-C7777),Lähteandmed!$H$45)</f>
        <v>0</v>
      </c>
      <c r="O7777" s="276">
        <f t="shared" si="243"/>
        <v>1</v>
      </c>
      <c r="P7777" s="276">
        <f>IF(O7777&lt;($G$6-1),Lähteandmed!$E$45*1.2*1.005*(($G$6-1)-O7777),0)</f>
        <v>28.040947199999998</v>
      </c>
    </row>
    <row r="7778" spans="2:16">
      <c r="B7778" s="113">
        <v>7774</v>
      </c>
      <c r="C7778" s="113">
        <v>0.4</v>
      </c>
      <c r="D7778" s="276">
        <f t="shared" si="242"/>
        <v>9.5887974958655793</v>
      </c>
      <c r="L7778" s="114">
        <f>IF(C7778&lt;$G$6,Lähteandmed!$E$45*1.2*1.005*($G$6-O7778),0)</f>
        <v>30.84504192</v>
      </c>
      <c r="M7778" s="276" t="str">
        <f>IF(($G$4-Lähteandmed!$H$45*(Kraadpäevad!$G$4-Kraadpäevad!C7778))&gt;Lähteandmed!$I$45,($G$4-Lähteandmed!$H$45*(Kraadpäevad!$G$4-Kraadpäevad!C7778)),Lähteandmed!$I$45)</f>
        <v/>
      </c>
      <c r="N7778" s="114">
        <f>IFERROR(($G$4-M7778)/($G$4-C7778),Lähteandmed!$H$45)</f>
        <v>0</v>
      </c>
      <c r="O7778" s="276">
        <f t="shared" si="243"/>
        <v>0.4</v>
      </c>
      <c r="P7778" s="276">
        <f>IF(O7778&lt;($G$6-1),Lähteandmed!$E$45*1.2*1.005*(($G$6-1)-O7778),0)</f>
        <v>29.09248272</v>
      </c>
    </row>
    <row r="7779" spans="2:16">
      <c r="B7779" s="113">
        <v>7775</v>
      </c>
      <c r="C7779" s="113">
        <v>-0.3</v>
      </c>
      <c r="D7779" s="276">
        <f t="shared" si="242"/>
        <v>10.28879749586558</v>
      </c>
      <c r="L7779" s="114">
        <f>IF(C7779&lt;$G$6,Lähteandmed!$E$45*1.2*1.005*($G$6-O7779),0)</f>
        <v>32.071833359999999</v>
      </c>
      <c r="M7779" s="276" t="str">
        <f>IF(($G$4-Lähteandmed!$H$45*(Kraadpäevad!$G$4-Kraadpäevad!C7779))&gt;Lähteandmed!$I$45,($G$4-Lähteandmed!$H$45*(Kraadpäevad!$G$4-Kraadpäevad!C7779)),Lähteandmed!$I$45)</f>
        <v/>
      </c>
      <c r="N7779" s="114">
        <f>IFERROR(($G$4-M7779)/($G$4-C7779),Lähteandmed!$H$45)</f>
        <v>0</v>
      </c>
      <c r="O7779" s="276">
        <f t="shared" si="243"/>
        <v>-0.3</v>
      </c>
      <c r="P7779" s="276">
        <f>IF(O7779&lt;($G$6-1),Lähteandmed!$E$45*1.2*1.005*(($G$6-1)-O7779),0)</f>
        <v>30.319274159999999</v>
      </c>
    </row>
    <row r="7780" spans="2:16">
      <c r="B7780" s="113">
        <v>7776</v>
      </c>
      <c r="C7780" s="113">
        <v>-0.9</v>
      </c>
      <c r="D7780" s="276">
        <f t="shared" si="242"/>
        <v>10.88879749586558</v>
      </c>
      <c r="L7780" s="114">
        <f>IF(C7780&lt;$G$6,Lähteandmed!$E$45*1.2*1.005*($G$6-O7780),0)</f>
        <v>33.123368879999994</v>
      </c>
      <c r="M7780" s="276" t="str">
        <f>IF(($G$4-Lähteandmed!$H$45*(Kraadpäevad!$G$4-Kraadpäevad!C7780))&gt;Lähteandmed!$I$45,($G$4-Lähteandmed!$H$45*(Kraadpäevad!$G$4-Kraadpäevad!C7780)),Lähteandmed!$I$45)</f>
        <v/>
      </c>
      <c r="N7780" s="114">
        <f>IFERROR(($G$4-M7780)/($G$4-C7780),Lähteandmed!$H$45)</f>
        <v>0</v>
      </c>
      <c r="O7780" s="276">
        <f t="shared" si="243"/>
        <v>-0.9</v>
      </c>
      <c r="P7780" s="276">
        <f>IF(O7780&lt;($G$6-1),Lähteandmed!$E$45*1.2*1.005*(($G$6-1)-O7780),0)</f>
        <v>31.370809679999994</v>
      </c>
    </row>
    <row r="7781" spans="2:16">
      <c r="B7781" s="113">
        <v>7777</v>
      </c>
      <c r="C7781" s="113">
        <v>-1.6</v>
      </c>
      <c r="D7781" s="276">
        <f t="shared" si="242"/>
        <v>11.588797495865579</v>
      </c>
      <c r="L7781" s="114">
        <f>IF(C7781&lt;$G$6,Lähteandmed!$E$45*1.2*1.005*($G$6-O7781),0)</f>
        <v>34.350160320000001</v>
      </c>
      <c r="M7781" s="276" t="str">
        <f>IF(($G$4-Lähteandmed!$H$45*(Kraadpäevad!$G$4-Kraadpäevad!C7781))&gt;Lähteandmed!$I$45,($G$4-Lähteandmed!$H$45*(Kraadpäevad!$G$4-Kraadpäevad!C7781)),Lähteandmed!$I$45)</f>
        <v/>
      </c>
      <c r="N7781" s="114">
        <f>IFERROR(($G$4-M7781)/($G$4-C7781),Lähteandmed!$H$45)</f>
        <v>0</v>
      </c>
      <c r="O7781" s="276">
        <f t="shared" si="243"/>
        <v>-1.6</v>
      </c>
      <c r="P7781" s="276">
        <f>IF(O7781&lt;($G$6-1),Lähteandmed!$E$45*1.2*1.005*(($G$6-1)-O7781),0)</f>
        <v>32.59760112</v>
      </c>
    </row>
    <row r="7782" spans="2:16">
      <c r="B7782" s="113">
        <v>7778</v>
      </c>
      <c r="C7782" s="113">
        <v>-2.4</v>
      </c>
      <c r="D7782" s="276">
        <f t="shared" si="242"/>
        <v>12.38879749586558</v>
      </c>
      <c r="L7782" s="114">
        <f>IF(C7782&lt;$G$6,Lähteandmed!$E$45*1.2*1.005*($G$6-O7782),0)</f>
        <v>35.752207679999998</v>
      </c>
      <c r="M7782" s="276" t="str">
        <f>IF(($G$4-Lähteandmed!$H$45*(Kraadpäevad!$G$4-Kraadpäevad!C7782))&gt;Lähteandmed!$I$45,($G$4-Lähteandmed!$H$45*(Kraadpäevad!$G$4-Kraadpäevad!C7782)),Lähteandmed!$I$45)</f>
        <v/>
      </c>
      <c r="N7782" s="114">
        <f>IFERROR(($G$4-M7782)/($G$4-C7782),Lähteandmed!$H$45)</f>
        <v>0</v>
      </c>
      <c r="O7782" s="276">
        <f t="shared" si="243"/>
        <v>-2.4</v>
      </c>
      <c r="P7782" s="276">
        <f>IF(O7782&lt;($G$6-1),Lähteandmed!$E$45*1.2*1.005*(($G$6-1)-O7782),0)</f>
        <v>33.999648479999998</v>
      </c>
    </row>
    <row r="7783" spans="2:16">
      <c r="B7783" s="113">
        <v>7779</v>
      </c>
      <c r="C7783" s="113">
        <v>-3.1</v>
      </c>
      <c r="D7783" s="276">
        <f t="shared" si="242"/>
        <v>13.088797495865579</v>
      </c>
      <c r="L7783" s="114">
        <f>IF(C7783&lt;$G$6,Lähteandmed!$E$45*1.2*1.005*($G$6-O7783),0)</f>
        <v>36.978999119999997</v>
      </c>
      <c r="M7783" s="276" t="str">
        <f>IF(($G$4-Lähteandmed!$H$45*(Kraadpäevad!$G$4-Kraadpäevad!C7783))&gt;Lähteandmed!$I$45,($G$4-Lähteandmed!$H$45*(Kraadpäevad!$G$4-Kraadpäevad!C7783)),Lähteandmed!$I$45)</f>
        <v/>
      </c>
      <c r="N7783" s="114">
        <f>IFERROR(($G$4-M7783)/($G$4-C7783),Lähteandmed!$H$45)</f>
        <v>0</v>
      </c>
      <c r="O7783" s="276">
        <f t="shared" si="243"/>
        <v>-3.1</v>
      </c>
      <c r="P7783" s="276">
        <f>IF(O7783&lt;($G$6-1),Lähteandmed!$E$45*1.2*1.005*(($G$6-1)-O7783),0)</f>
        <v>35.226439919999997</v>
      </c>
    </row>
    <row r="7784" spans="2:16">
      <c r="B7784" s="113">
        <v>7780</v>
      </c>
      <c r="C7784" s="113">
        <v>-3.5</v>
      </c>
      <c r="D7784" s="276">
        <f t="shared" si="242"/>
        <v>13.48879749586558</v>
      </c>
      <c r="L7784" s="114">
        <f>IF(C7784&lt;$G$6,Lähteandmed!$E$45*1.2*1.005*($G$6-O7784),0)</f>
        <v>37.680022799999996</v>
      </c>
      <c r="M7784" s="276" t="str">
        <f>IF(($G$4-Lähteandmed!$H$45*(Kraadpäevad!$G$4-Kraadpäevad!C7784))&gt;Lähteandmed!$I$45,($G$4-Lähteandmed!$H$45*(Kraadpäevad!$G$4-Kraadpäevad!C7784)),Lähteandmed!$I$45)</f>
        <v/>
      </c>
      <c r="N7784" s="114">
        <f>IFERROR(($G$4-M7784)/($G$4-C7784),Lähteandmed!$H$45)</f>
        <v>0</v>
      </c>
      <c r="O7784" s="276">
        <f t="shared" si="243"/>
        <v>-3.5</v>
      </c>
      <c r="P7784" s="276">
        <f>IF(O7784&lt;($G$6-1),Lähteandmed!$E$45*1.2*1.005*(($G$6-1)-O7784),0)</f>
        <v>35.927463599999996</v>
      </c>
    </row>
    <row r="7785" spans="2:16">
      <c r="B7785" s="113">
        <v>7781</v>
      </c>
      <c r="C7785" s="113">
        <v>-3.9</v>
      </c>
      <c r="D7785" s="276">
        <f t="shared" si="242"/>
        <v>13.88879749586558</v>
      </c>
      <c r="L7785" s="114">
        <f>IF(C7785&lt;$G$6,Lähteandmed!$E$45*1.2*1.005*($G$6-O7785),0)</f>
        <v>38.381046479999995</v>
      </c>
      <c r="M7785" s="276" t="str">
        <f>IF(($G$4-Lähteandmed!$H$45*(Kraadpäevad!$G$4-Kraadpäevad!C7785))&gt;Lähteandmed!$I$45,($G$4-Lähteandmed!$H$45*(Kraadpäevad!$G$4-Kraadpäevad!C7785)),Lähteandmed!$I$45)</f>
        <v/>
      </c>
      <c r="N7785" s="114">
        <f>IFERROR(($G$4-M7785)/($G$4-C7785),Lähteandmed!$H$45)</f>
        <v>0</v>
      </c>
      <c r="O7785" s="276">
        <f t="shared" si="243"/>
        <v>-3.9</v>
      </c>
      <c r="P7785" s="276">
        <f>IF(O7785&lt;($G$6-1),Lähteandmed!$E$45*1.2*1.005*(($G$6-1)-O7785),0)</f>
        <v>36.628487279999995</v>
      </c>
    </row>
    <row r="7786" spans="2:16">
      <c r="B7786" s="113">
        <v>7782</v>
      </c>
      <c r="C7786" s="113">
        <v>-4.3</v>
      </c>
      <c r="D7786" s="276">
        <f t="shared" si="242"/>
        <v>14.28879749586558</v>
      </c>
      <c r="L7786" s="114">
        <f>IF(C7786&lt;$G$6,Lähteandmed!$E$45*1.2*1.005*($G$6-O7786),0)</f>
        <v>39.082070160000001</v>
      </c>
      <c r="M7786" s="276" t="str">
        <f>IF(($G$4-Lähteandmed!$H$45*(Kraadpäevad!$G$4-Kraadpäevad!C7786))&gt;Lähteandmed!$I$45,($G$4-Lähteandmed!$H$45*(Kraadpäevad!$G$4-Kraadpäevad!C7786)),Lähteandmed!$I$45)</f>
        <v/>
      </c>
      <c r="N7786" s="114">
        <f>IFERROR(($G$4-M7786)/($G$4-C7786),Lähteandmed!$H$45)</f>
        <v>0</v>
      </c>
      <c r="O7786" s="276">
        <f t="shared" si="243"/>
        <v>-4.3</v>
      </c>
      <c r="P7786" s="276">
        <f>IF(O7786&lt;($G$6-1),Lähteandmed!$E$45*1.2*1.005*(($G$6-1)-O7786),0)</f>
        <v>37.32951096</v>
      </c>
    </row>
    <row r="7787" spans="2:16">
      <c r="B7787" s="113">
        <v>7783</v>
      </c>
      <c r="C7787" s="113">
        <v>-4.9000000000000004</v>
      </c>
      <c r="D7787" s="276">
        <f t="shared" si="242"/>
        <v>14.88879749586558</v>
      </c>
      <c r="L7787" s="114">
        <f>IF(C7787&lt;$G$6,Lähteandmed!$E$45*1.2*1.005*($G$6-O7787),0)</f>
        <v>40.133605679999995</v>
      </c>
      <c r="M7787" s="276" t="str">
        <f>IF(($G$4-Lähteandmed!$H$45*(Kraadpäevad!$G$4-Kraadpäevad!C7787))&gt;Lähteandmed!$I$45,($G$4-Lähteandmed!$H$45*(Kraadpäevad!$G$4-Kraadpäevad!C7787)),Lähteandmed!$I$45)</f>
        <v/>
      </c>
      <c r="N7787" s="114">
        <f>IFERROR(($G$4-M7787)/($G$4-C7787),Lähteandmed!$H$45)</f>
        <v>0</v>
      </c>
      <c r="O7787" s="276">
        <f t="shared" si="243"/>
        <v>-4.9000000000000004</v>
      </c>
      <c r="P7787" s="276">
        <f>IF(O7787&lt;($G$6-1),Lähteandmed!$E$45*1.2*1.005*(($G$6-1)-O7787),0)</f>
        <v>38.381046479999995</v>
      </c>
    </row>
    <row r="7788" spans="2:16">
      <c r="B7788" s="113">
        <v>7784</v>
      </c>
      <c r="C7788" s="113">
        <v>-5.6</v>
      </c>
      <c r="D7788" s="276">
        <f t="shared" si="242"/>
        <v>15.588797495865579</v>
      </c>
      <c r="L7788" s="114">
        <f>IF(C7788&lt;$G$6,Lähteandmed!$E$45*1.2*1.005*($G$6-O7788),0)</f>
        <v>41.360397120000002</v>
      </c>
      <c r="M7788" s="276" t="str">
        <f>IF(($G$4-Lähteandmed!$H$45*(Kraadpäevad!$G$4-Kraadpäevad!C7788))&gt;Lähteandmed!$I$45,($G$4-Lähteandmed!$H$45*(Kraadpäevad!$G$4-Kraadpäevad!C7788)),Lähteandmed!$I$45)</f>
        <v/>
      </c>
      <c r="N7788" s="114">
        <f>IFERROR(($G$4-M7788)/($G$4-C7788),Lähteandmed!$H$45)</f>
        <v>0</v>
      </c>
      <c r="O7788" s="276">
        <f t="shared" si="243"/>
        <v>-5.6</v>
      </c>
      <c r="P7788" s="276">
        <f>IF(O7788&lt;($G$6-1),Lähteandmed!$E$45*1.2*1.005*(($G$6-1)-O7788),0)</f>
        <v>39.607837920000001</v>
      </c>
    </row>
    <row r="7789" spans="2:16">
      <c r="B7789" s="113">
        <v>7785</v>
      </c>
      <c r="C7789" s="113">
        <v>-6.2</v>
      </c>
      <c r="D7789" s="276">
        <f t="shared" si="242"/>
        <v>16.188797495865579</v>
      </c>
      <c r="L7789" s="114">
        <f>IF(C7789&lt;$G$6,Lähteandmed!$E$45*1.2*1.005*($G$6-O7789),0)</f>
        <v>42.411932639999996</v>
      </c>
      <c r="M7789" s="276" t="str">
        <f>IF(($G$4-Lähteandmed!$H$45*(Kraadpäevad!$G$4-Kraadpäevad!C7789))&gt;Lähteandmed!$I$45,($G$4-Lähteandmed!$H$45*(Kraadpäevad!$G$4-Kraadpäevad!C7789)),Lähteandmed!$I$45)</f>
        <v/>
      </c>
      <c r="N7789" s="114">
        <f>IFERROR(($G$4-M7789)/($G$4-C7789),Lähteandmed!$H$45)</f>
        <v>0</v>
      </c>
      <c r="O7789" s="276">
        <f t="shared" si="243"/>
        <v>-6.2</v>
      </c>
      <c r="P7789" s="276">
        <f>IF(O7789&lt;($G$6-1),Lähteandmed!$E$45*1.2*1.005*(($G$6-1)-O7789),0)</f>
        <v>40.659373439999996</v>
      </c>
    </row>
    <row r="7790" spans="2:16">
      <c r="B7790" s="113">
        <v>7786</v>
      </c>
      <c r="C7790" s="113">
        <v>-5.8</v>
      </c>
      <c r="D7790" s="276">
        <f t="shared" si="242"/>
        <v>15.78879749586558</v>
      </c>
      <c r="L7790" s="114">
        <f>IF(C7790&lt;$G$6,Lähteandmed!$E$45*1.2*1.005*($G$6-O7790),0)</f>
        <v>41.710908959999998</v>
      </c>
      <c r="M7790" s="276" t="str">
        <f>IF(($G$4-Lähteandmed!$H$45*(Kraadpäevad!$G$4-Kraadpäevad!C7790))&gt;Lähteandmed!$I$45,($G$4-Lähteandmed!$H$45*(Kraadpäevad!$G$4-Kraadpäevad!C7790)),Lähteandmed!$I$45)</f>
        <v/>
      </c>
      <c r="N7790" s="114">
        <f>IFERROR(($G$4-M7790)/($G$4-C7790),Lähteandmed!$H$45)</f>
        <v>0</v>
      </c>
      <c r="O7790" s="276">
        <f t="shared" si="243"/>
        <v>-5.8</v>
      </c>
      <c r="P7790" s="276">
        <f>IF(O7790&lt;($G$6-1),Lähteandmed!$E$45*1.2*1.005*(($G$6-1)-O7790),0)</f>
        <v>39.958349759999997</v>
      </c>
    </row>
    <row r="7791" spans="2:16">
      <c r="B7791" s="113">
        <v>7787</v>
      </c>
      <c r="C7791" s="113">
        <v>-5.5</v>
      </c>
      <c r="D7791" s="276">
        <f t="shared" si="242"/>
        <v>15.48879749586558</v>
      </c>
      <c r="L7791" s="114">
        <f>IF(C7791&lt;$G$6,Lähteandmed!$E$45*1.2*1.005*($G$6-O7791),0)</f>
        <v>41.185141199999997</v>
      </c>
      <c r="M7791" s="276" t="str">
        <f>IF(($G$4-Lähteandmed!$H$45*(Kraadpäevad!$G$4-Kraadpäevad!C7791))&gt;Lähteandmed!$I$45,($G$4-Lähteandmed!$H$45*(Kraadpäevad!$G$4-Kraadpäevad!C7791)),Lähteandmed!$I$45)</f>
        <v/>
      </c>
      <c r="N7791" s="114">
        <f>IFERROR(($G$4-M7791)/($G$4-C7791),Lähteandmed!$H$45)</f>
        <v>0</v>
      </c>
      <c r="O7791" s="276">
        <f t="shared" si="243"/>
        <v>-5.5</v>
      </c>
      <c r="P7791" s="276">
        <f>IF(O7791&lt;($G$6-1),Lähteandmed!$E$45*1.2*1.005*(($G$6-1)-O7791),0)</f>
        <v>39.432581999999996</v>
      </c>
    </row>
    <row r="7792" spans="2:16">
      <c r="B7792" s="113">
        <v>7788</v>
      </c>
      <c r="C7792" s="113">
        <v>-5.0999999999999996</v>
      </c>
      <c r="D7792" s="276">
        <f t="shared" si="242"/>
        <v>15.088797495865579</v>
      </c>
      <c r="L7792" s="114">
        <f>IF(C7792&lt;$G$6,Lähteandmed!$E$45*1.2*1.005*($G$6-O7792),0)</f>
        <v>40.484117519999998</v>
      </c>
      <c r="M7792" s="276" t="str">
        <f>IF(($G$4-Lähteandmed!$H$45*(Kraadpäevad!$G$4-Kraadpäevad!C7792))&gt;Lähteandmed!$I$45,($G$4-Lähteandmed!$H$45*(Kraadpäevad!$G$4-Kraadpäevad!C7792)),Lähteandmed!$I$45)</f>
        <v/>
      </c>
      <c r="N7792" s="114">
        <f>IFERROR(($G$4-M7792)/($G$4-C7792),Lähteandmed!$H$45)</f>
        <v>0</v>
      </c>
      <c r="O7792" s="276">
        <f t="shared" si="243"/>
        <v>-5.0999999999999996</v>
      </c>
      <c r="P7792" s="276">
        <f>IF(O7792&lt;($G$6-1),Lähteandmed!$E$45*1.2*1.005*(($G$6-1)-O7792),0)</f>
        <v>38.731558319999998</v>
      </c>
    </row>
    <row r="7793" spans="2:16">
      <c r="B7793" s="113">
        <v>7789</v>
      </c>
      <c r="C7793" s="113">
        <v>-4.7</v>
      </c>
      <c r="D7793" s="276">
        <f t="shared" si="242"/>
        <v>14.688797495865579</v>
      </c>
      <c r="L7793" s="114">
        <f>IF(C7793&lt;$G$6,Lähteandmed!$E$45*1.2*1.005*($G$6-O7793),0)</f>
        <v>39.783093839999999</v>
      </c>
      <c r="M7793" s="276" t="str">
        <f>IF(($G$4-Lähteandmed!$H$45*(Kraadpäevad!$G$4-Kraadpäevad!C7793))&gt;Lähteandmed!$I$45,($G$4-Lähteandmed!$H$45*(Kraadpäevad!$G$4-Kraadpäevad!C7793)),Lähteandmed!$I$45)</f>
        <v/>
      </c>
      <c r="N7793" s="114">
        <f>IFERROR(($G$4-M7793)/($G$4-C7793),Lähteandmed!$H$45)</f>
        <v>0</v>
      </c>
      <c r="O7793" s="276">
        <f t="shared" si="243"/>
        <v>-4.7</v>
      </c>
      <c r="P7793" s="276">
        <f>IF(O7793&lt;($G$6-1),Lähteandmed!$E$45*1.2*1.005*(($G$6-1)-O7793),0)</f>
        <v>38.030534639999999</v>
      </c>
    </row>
    <row r="7794" spans="2:16">
      <c r="B7794" s="113">
        <v>7790</v>
      </c>
      <c r="C7794" s="113">
        <v>-4.2</v>
      </c>
      <c r="D7794" s="276">
        <f t="shared" si="242"/>
        <v>14.188797495865579</v>
      </c>
      <c r="L7794" s="114">
        <f>IF(C7794&lt;$G$6,Lähteandmed!$E$45*1.2*1.005*($G$6-O7794),0)</f>
        <v>38.906814239999996</v>
      </c>
      <c r="M7794" s="276" t="str">
        <f>IF(($G$4-Lähteandmed!$H$45*(Kraadpäevad!$G$4-Kraadpäevad!C7794))&gt;Lähteandmed!$I$45,($G$4-Lähteandmed!$H$45*(Kraadpäevad!$G$4-Kraadpäevad!C7794)),Lähteandmed!$I$45)</f>
        <v/>
      </c>
      <c r="N7794" s="114">
        <f>IFERROR(($G$4-M7794)/($G$4-C7794),Lähteandmed!$H$45)</f>
        <v>0</v>
      </c>
      <c r="O7794" s="276">
        <f t="shared" si="243"/>
        <v>-4.2</v>
      </c>
      <c r="P7794" s="276">
        <f>IF(O7794&lt;($G$6-1),Lähteandmed!$E$45*1.2*1.005*(($G$6-1)-O7794),0)</f>
        <v>37.154255039999995</v>
      </c>
    </row>
    <row r="7795" spans="2:16">
      <c r="B7795" s="113">
        <v>7791</v>
      </c>
      <c r="C7795" s="113">
        <v>-3.8</v>
      </c>
      <c r="D7795" s="276">
        <f t="shared" si="242"/>
        <v>13.78879749586558</v>
      </c>
      <c r="L7795" s="114">
        <f>IF(C7795&lt;$G$6,Lähteandmed!$E$45*1.2*1.005*($G$6-O7795),0)</f>
        <v>38.205790559999997</v>
      </c>
      <c r="M7795" s="276" t="str">
        <f>IF(($G$4-Lähteandmed!$H$45*(Kraadpäevad!$G$4-Kraadpäevad!C7795))&gt;Lähteandmed!$I$45,($G$4-Lähteandmed!$H$45*(Kraadpäevad!$G$4-Kraadpäevad!C7795)),Lähteandmed!$I$45)</f>
        <v/>
      </c>
      <c r="N7795" s="114">
        <f>IFERROR(($G$4-M7795)/($G$4-C7795),Lähteandmed!$H$45)</f>
        <v>0</v>
      </c>
      <c r="O7795" s="276">
        <f t="shared" si="243"/>
        <v>-3.8</v>
      </c>
      <c r="P7795" s="276">
        <f>IF(O7795&lt;($G$6-1),Lähteandmed!$E$45*1.2*1.005*(($G$6-1)-O7795),0)</f>
        <v>36.453231359999997</v>
      </c>
    </row>
    <row r="7796" spans="2:16">
      <c r="B7796" s="113">
        <v>7792</v>
      </c>
      <c r="C7796" s="113">
        <v>-4.5999999999999996</v>
      </c>
      <c r="D7796" s="276">
        <f t="shared" si="242"/>
        <v>14.588797495865579</v>
      </c>
      <c r="L7796" s="114">
        <f>IF(C7796&lt;$G$6,Lähteandmed!$E$45*1.2*1.005*($G$6-O7796),0)</f>
        <v>39.607837920000001</v>
      </c>
      <c r="M7796" s="276" t="str">
        <f>IF(($G$4-Lähteandmed!$H$45*(Kraadpäevad!$G$4-Kraadpäevad!C7796))&gt;Lähteandmed!$I$45,($G$4-Lähteandmed!$H$45*(Kraadpäevad!$G$4-Kraadpäevad!C7796)),Lähteandmed!$I$45)</f>
        <v/>
      </c>
      <c r="N7796" s="114">
        <f>IFERROR(($G$4-M7796)/($G$4-C7796),Lähteandmed!$H$45)</f>
        <v>0</v>
      </c>
      <c r="O7796" s="276">
        <f t="shared" si="243"/>
        <v>-4.5999999999999996</v>
      </c>
      <c r="P7796" s="276">
        <f>IF(O7796&lt;($G$6-1),Lähteandmed!$E$45*1.2*1.005*(($G$6-1)-O7796),0)</f>
        <v>37.855278720000001</v>
      </c>
    </row>
    <row r="7797" spans="2:16">
      <c r="B7797" s="113">
        <v>7793</v>
      </c>
      <c r="C7797" s="113">
        <v>-5.3</v>
      </c>
      <c r="D7797" s="276">
        <f t="shared" si="242"/>
        <v>15.28879749586558</v>
      </c>
      <c r="L7797" s="114">
        <f>IF(C7797&lt;$G$6,Lähteandmed!$E$45*1.2*1.005*($G$6-O7797),0)</f>
        <v>40.834629360000001</v>
      </c>
      <c r="M7797" s="276" t="str">
        <f>IF(($G$4-Lähteandmed!$H$45*(Kraadpäevad!$G$4-Kraadpäevad!C7797))&gt;Lähteandmed!$I$45,($G$4-Lähteandmed!$H$45*(Kraadpäevad!$G$4-Kraadpäevad!C7797)),Lähteandmed!$I$45)</f>
        <v/>
      </c>
      <c r="N7797" s="114">
        <f>IFERROR(($G$4-M7797)/($G$4-C7797),Lähteandmed!$H$45)</f>
        <v>0</v>
      </c>
      <c r="O7797" s="276">
        <f t="shared" si="243"/>
        <v>-5.3</v>
      </c>
      <c r="P7797" s="276">
        <f>IF(O7797&lt;($G$6-1),Lähteandmed!$E$45*1.2*1.005*(($G$6-1)-O7797),0)</f>
        <v>39.082070160000001</v>
      </c>
    </row>
    <row r="7798" spans="2:16">
      <c r="B7798" s="113">
        <v>7794</v>
      </c>
      <c r="C7798" s="113">
        <v>-6.1</v>
      </c>
      <c r="D7798" s="276">
        <f t="shared" si="242"/>
        <v>16.088797495865578</v>
      </c>
      <c r="L7798" s="114">
        <f>IF(C7798&lt;$G$6,Lähteandmed!$E$45*1.2*1.005*($G$6-O7798),0)</f>
        <v>42.236676719999998</v>
      </c>
      <c r="M7798" s="276" t="str">
        <f>IF(($G$4-Lähteandmed!$H$45*(Kraadpäevad!$G$4-Kraadpäevad!C7798))&gt;Lähteandmed!$I$45,($G$4-Lähteandmed!$H$45*(Kraadpäevad!$G$4-Kraadpäevad!C7798)),Lähteandmed!$I$45)</f>
        <v/>
      </c>
      <c r="N7798" s="114">
        <f>IFERROR(($G$4-M7798)/($G$4-C7798),Lähteandmed!$H$45)</f>
        <v>0</v>
      </c>
      <c r="O7798" s="276">
        <f t="shared" si="243"/>
        <v>-6.1</v>
      </c>
      <c r="P7798" s="276">
        <f>IF(O7798&lt;($G$6-1),Lähteandmed!$E$45*1.2*1.005*(($G$6-1)-O7798),0)</f>
        <v>40.484117519999998</v>
      </c>
    </row>
    <row r="7799" spans="2:16">
      <c r="B7799" s="113">
        <v>7795</v>
      </c>
      <c r="C7799" s="113">
        <v>-6.1</v>
      </c>
      <c r="D7799" s="276">
        <f t="shared" si="242"/>
        <v>16.088797495865578</v>
      </c>
      <c r="L7799" s="114">
        <f>IF(C7799&lt;$G$6,Lähteandmed!$E$45*1.2*1.005*($G$6-O7799),0)</f>
        <v>42.236676719999998</v>
      </c>
      <c r="M7799" s="276" t="str">
        <f>IF(($G$4-Lähteandmed!$H$45*(Kraadpäevad!$G$4-Kraadpäevad!C7799))&gt;Lähteandmed!$I$45,($G$4-Lähteandmed!$H$45*(Kraadpäevad!$G$4-Kraadpäevad!C7799)),Lähteandmed!$I$45)</f>
        <v/>
      </c>
      <c r="N7799" s="114">
        <f>IFERROR(($G$4-M7799)/($G$4-C7799),Lähteandmed!$H$45)</f>
        <v>0</v>
      </c>
      <c r="O7799" s="276">
        <f t="shared" si="243"/>
        <v>-6.1</v>
      </c>
      <c r="P7799" s="276">
        <f>IF(O7799&lt;($G$6-1),Lähteandmed!$E$45*1.2*1.005*(($G$6-1)-O7799),0)</f>
        <v>40.484117519999998</v>
      </c>
    </row>
    <row r="7800" spans="2:16">
      <c r="B7800" s="113">
        <v>7796</v>
      </c>
      <c r="C7800" s="113">
        <v>-6.1</v>
      </c>
      <c r="D7800" s="276">
        <f t="shared" si="242"/>
        <v>16.088797495865578</v>
      </c>
      <c r="L7800" s="114">
        <f>IF(C7800&lt;$G$6,Lähteandmed!$E$45*1.2*1.005*($G$6-O7800),0)</f>
        <v>42.236676719999998</v>
      </c>
      <c r="M7800" s="276" t="str">
        <f>IF(($G$4-Lähteandmed!$H$45*(Kraadpäevad!$G$4-Kraadpäevad!C7800))&gt;Lähteandmed!$I$45,($G$4-Lähteandmed!$H$45*(Kraadpäevad!$G$4-Kraadpäevad!C7800)),Lähteandmed!$I$45)</f>
        <v/>
      </c>
      <c r="N7800" s="114">
        <f>IFERROR(($G$4-M7800)/($G$4-C7800),Lähteandmed!$H$45)</f>
        <v>0</v>
      </c>
      <c r="O7800" s="276">
        <f t="shared" si="243"/>
        <v>-6.1</v>
      </c>
      <c r="P7800" s="276">
        <f>IF(O7800&lt;($G$6-1),Lähteandmed!$E$45*1.2*1.005*(($G$6-1)-O7800),0)</f>
        <v>40.484117519999998</v>
      </c>
    </row>
    <row r="7801" spans="2:16">
      <c r="B7801" s="113">
        <v>7797</v>
      </c>
      <c r="C7801" s="113">
        <v>-6.1</v>
      </c>
      <c r="D7801" s="276">
        <f t="shared" si="242"/>
        <v>16.088797495865578</v>
      </c>
      <c r="L7801" s="114">
        <f>IF(C7801&lt;$G$6,Lähteandmed!$E$45*1.2*1.005*($G$6-O7801),0)</f>
        <v>42.236676719999998</v>
      </c>
      <c r="M7801" s="276" t="str">
        <f>IF(($G$4-Lähteandmed!$H$45*(Kraadpäevad!$G$4-Kraadpäevad!C7801))&gt;Lähteandmed!$I$45,($G$4-Lähteandmed!$H$45*(Kraadpäevad!$G$4-Kraadpäevad!C7801)),Lähteandmed!$I$45)</f>
        <v/>
      </c>
      <c r="N7801" s="114">
        <f>IFERROR(($G$4-M7801)/($G$4-C7801),Lähteandmed!$H$45)</f>
        <v>0</v>
      </c>
      <c r="O7801" s="276">
        <f t="shared" si="243"/>
        <v>-6.1</v>
      </c>
      <c r="P7801" s="276">
        <f>IF(O7801&lt;($G$6-1),Lähteandmed!$E$45*1.2*1.005*(($G$6-1)-O7801),0)</f>
        <v>40.484117519999998</v>
      </c>
    </row>
    <row r="7802" spans="2:16">
      <c r="B7802" s="113">
        <v>7798</v>
      </c>
      <c r="C7802" s="113">
        <v>-6.2</v>
      </c>
      <c r="D7802" s="276">
        <f t="shared" si="242"/>
        <v>16.188797495865579</v>
      </c>
      <c r="L7802" s="114">
        <f>IF(C7802&lt;$G$6,Lähteandmed!$E$45*1.2*1.005*($G$6-O7802),0)</f>
        <v>42.411932639999996</v>
      </c>
      <c r="M7802" s="276" t="str">
        <f>IF(($G$4-Lähteandmed!$H$45*(Kraadpäevad!$G$4-Kraadpäevad!C7802))&gt;Lähteandmed!$I$45,($G$4-Lähteandmed!$H$45*(Kraadpäevad!$G$4-Kraadpäevad!C7802)),Lähteandmed!$I$45)</f>
        <v/>
      </c>
      <c r="N7802" s="114">
        <f>IFERROR(($G$4-M7802)/($G$4-C7802),Lähteandmed!$H$45)</f>
        <v>0</v>
      </c>
      <c r="O7802" s="276">
        <f t="shared" si="243"/>
        <v>-6.2</v>
      </c>
      <c r="P7802" s="276">
        <f>IF(O7802&lt;($G$6-1),Lähteandmed!$E$45*1.2*1.005*(($G$6-1)-O7802),0)</f>
        <v>40.659373439999996</v>
      </c>
    </row>
    <row r="7803" spans="2:16">
      <c r="B7803" s="113">
        <v>7799</v>
      </c>
      <c r="C7803" s="113">
        <v>-6.2</v>
      </c>
      <c r="D7803" s="276">
        <f t="shared" si="242"/>
        <v>16.188797495865579</v>
      </c>
      <c r="L7803" s="114">
        <f>IF(C7803&lt;$G$6,Lähteandmed!$E$45*1.2*1.005*($G$6-O7803),0)</f>
        <v>42.411932639999996</v>
      </c>
      <c r="M7803" s="276" t="str">
        <f>IF(($G$4-Lähteandmed!$H$45*(Kraadpäevad!$G$4-Kraadpäevad!C7803))&gt;Lähteandmed!$I$45,($G$4-Lähteandmed!$H$45*(Kraadpäevad!$G$4-Kraadpäevad!C7803)),Lähteandmed!$I$45)</f>
        <v/>
      </c>
      <c r="N7803" s="114">
        <f>IFERROR(($G$4-M7803)/($G$4-C7803),Lähteandmed!$H$45)</f>
        <v>0</v>
      </c>
      <c r="O7803" s="276">
        <f t="shared" si="243"/>
        <v>-6.2</v>
      </c>
      <c r="P7803" s="276">
        <f>IF(O7803&lt;($G$6-1),Lähteandmed!$E$45*1.2*1.005*(($G$6-1)-O7803),0)</f>
        <v>40.659373439999996</v>
      </c>
    </row>
    <row r="7804" spans="2:16">
      <c r="B7804" s="113">
        <v>7800</v>
      </c>
      <c r="C7804" s="113">
        <v>-6.3</v>
      </c>
      <c r="D7804" s="276">
        <f t="shared" si="242"/>
        <v>16.28879749586558</v>
      </c>
      <c r="L7804" s="114">
        <f>IF(C7804&lt;$G$6,Lähteandmed!$E$45*1.2*1.005*($G$6-O7804),0)</f>
        <v>42.587188560000001</v>
      </c>
      <c r="M7804" s="276" t="str">
        <f>IF(($G$4-Lähteandmed!$H$45*(Kraadpäevad!$G$4-Kraadpäevad!C7804))&gt;Lähteandmed!$I$45,($G$4-Lähteandmed!$H$45*(Kraadpäevad!$G$4-Kraadpäevad!C7804)),Lähteandmed!$I$45)</f>
        <v/>
      </c>
      <c r="N7804" s="114">
        <f>IFERROR(($G$4-M7804)/($G$4-C7804),Lähteandmed!$H$45)</f>
        <v>0</v>
      </c>
      <c r="O7804" s="276">
        <f t="shared" si="243"/>
        <v>-6.3</v>
      </c>
      <c r="P7804" s="276">
        <f>IF(O7804&lt;($G$6-1),Lähteandmed!$E$45*1.2*1.005*(($G$6-1)-O7804),0)</f>
        <v>40.834629360000001</v>
      </c>
    </row>
    <row r="7805" spans="2:16">
      <c r="B7805" s="113">
        <v>7801</v>
      </c>
      <c r="C7805" s="113">
        <v>-6.3</v>
      </c>
      <c r="D7805" s="276">
        <f t="shared" si="242"/>
        <v>16.28879749586558</v>
      </c>
      <c r="L7805" s="114">
        <f>IF(C7805&lt;$G$6,Lähteandmed!$E$45*1.2*1.005*($G$6-O7805),0)</f>
        <v>42.587188560000001</v>
      </c>
      <c r="M7805" s="276" t="str">
        <f>IF(($G$4-Lähteandmed!$H$45*(Kraadpäevad!$G$4-Kraadpäevad!C7805))&gt;Lähteandmed!$I$45,($G$4-Lähteandmed!$H$45*(Kraadpäevad!$G$4-Kraadpäevad!C7805)),Lähteandmed!$I$45)</f>
        <v/>
      </c>
      <c r="N7805" s="114">
        <f>IFERROR(($G$4-M7805)/($G$4-C7805),Lähteandmed!$H$45)</f>
        <v>0</v>
      </c>
      <c r="O7805" s="276">
        <f t="shared" si="243"/>
        <v>-6.3</v>
      </c>
      <c r="P7805" s="276">
        <f>IF(O7805&lt;($G$6-1),Lähteandmed!$E$45*1.2*1.005*(($G$6-1)-O7805),0)</f>
        <v>40.834629360000001</v>
      </c>
    </row>
    <row r="7806" spans="2:16">
      <c r="B7806" s="113">
        <v>7802</v>
      </c>
      <c r="C7806" s="113">
        <v>-6.3</v>
      </c>
      <c r="D7806" s="276">
        <f t="shared" si="242"/>
        <v>16.28879749586558</v>
      </c>
      <c r="L7806" s="114">
        <f>IF(C7806&lt;$G$6,Lähteandmed!$E$45*1.2*1.005*($G$6-O7806),0)</f>
        <v>42.587188560000001</v>
      </c>
      <c r="M7806" s="276" t="str">
        <f>IF(($G$4-Lähteandmed!$H$45*(Kraadpäevad!$G$4-Kraadpäevad!C7806))&gt;Lähteandmed!$I$45,($G$4-Lähteandmed!$H$45*(Kraadpäevad!$G$4-Kraadpäevad!C7806)),Lähteandmed!$I$45)</f>
        <v/>
      </c>
      <c r="N7806" s="114">
        <f>IFERROR(($G$4-M7806)/($G$4-C7806),Lähteandmed!$H$45)</f>
        <v>0</v>
      </c>
      <c r="O7806" s="276">
        <f t="shared" si="243"/>
        <v>-6.3</v>
      </c>
      <c r="P7806" s="276">
        <f>IF(O7806&lt;($G$6-1),Lähteandmed!$E$45*1.2*1.005*(($G$6-1)-O7806),0)</f>
        <v>40.834629360000001</v>
      </c>
    </row>
    <row r="7807" spans="2:16">
      <c r="B7807" s="113">
        <v>7803</v>
      </c>
      <c r="C7807" s="113">
        <v>-6.3</v>
      </c>
      <c r="D7807" s="276">
        <f t="shared" si="242"/>
        <v>16.28879749586558</v>
      </c>
      <c r="L7807" s="114">
        <f>IF(C7807&lt;$G$6,Lähteandmed!$E$45*1.2*1.005*($G$6-O7807),0)</f>
        <v>42.587188560000001</v>
      </c>
      <c r="M7807" s="276" t="str">
        <f>IF(($G$4-Lähteandmed!$H$45*(Kraadpäevad!$G$4-Kraadpäevad!C7807))&gt;Lähteandmed!$I$45,($G$4-Lähteandmed!$H$45*(Kraadpäevad!$G$4-Kraadpäevad!C7807)),Lähteandmed!$I$45)</f>
        <v/>
      </c>
      <c r="N7807" s="114">
        <f>IFERROR(($G$4-M7807)/($G$4-C7807),Lähteandmed!$H$45)</f>
        <v>0</v>
      </c>
      <c r="O7807" s="276">
        <f t="shared" si="243"/>
        <v>-6.3</v>
      </c>
      <c r="P7807" s="276">
        <f>IF(O7807&lt;($G$6-1),Lähteandmed!$E$45*1.2*1.005*(($G$6-1)-O7807),0)</f>
        <v>40.834629360000001</v>
      </c>
    </row>
    <row r="7808" spans="2:16">
      <c r="B7808" s="113">
        <v>7804</v>
      </c>
      <c r="C7808" s="113">
        <v>-5.8</v>
      </c>
      <c r="D7808" s="276">
        <f t="shared" si="242"/>
        <v>15.78879749586558</v>
      </c>
      <c r="L7808" s="114">
        <f>IF(C7808&lt;$G$6,Lähteandmed!$E$45*1.2*1.005*($G$6-O7808),0)</f>
        <v>41.710908959999998</v>
      </c>
      <c r="M7808" s="276" t="str">
        <f>IF(($G$4-Lähteandmed!$H$45*(Kraadpäevad!$G$4-Kraadpäevad!C7808))&gt;Lähteandmed!$I$45,($G$4-Lähteandmed!$H$45*(Kraadpäevad!$G$4-Kraadpäevad!C7808)),Lähteandmed!$I$45)</f>
        <v/>
      </c>
      <c r="N7808" s="114">
        <f>IFERROR(($G$4-M7808)/($G$4-C7808),Lähteandmed!$H$45)</f>
        <v>0</v>
      </c>
      <c r="O7808" s="276">
        <f t="shared" si="243"/>
        <v>-5.8</v>
      </c>
      <c r="P7808" s="276">
        <f>IF(O7808&lt;($G$6-1),Lähteandmed!$E$45*1.2*1.005*(($G$6-1)-O7808),0)</f>
        <v>39.958349759999997</v>
      </c>
    </row>
    <row r="7809" spans="2:16">
      <c r="B7809" s="113">
        <v>7805</v>
      </c>
      <c r="C7809" s="113">
        <v>-5.2</v>
      </c>
      <c r="D7809" s="276">
        <f t="shared" si="242"/>
        <v>15.188797495865579</v>
      </c>
      <c r="L7809" s="114">
        <f>IF(C7809&lt;$G$6,Lähteandmed!$E$45*1.2*1.005*($G$6-O7809),0)</f>
        <v>40.659373439999996</v>
      </c>
      <c r="M7809" s="276" t="str">
        <f>IF(($G$4-Lähteandmed!$H$45*(Kraadpäevad!$G$4-Kraadpäevad!C7809))&gt;Lähteandmed!$I$45,($G$4-Lähteandmed!$H$45*(Kraadpäevad!$G$4-Kraadpäevad!C7809)),Lähteandmed!$I$45)</f>
        <v/>
      </c>
      <c r="N7809" s="114">
        <f>IFERROR(($G$4-M7809)/($G$4-C7809),Lähteandmed!$H$45)</f>
        <v>0</v>
      </c>
      <c r="O7809" s="276">
        <f t="shared" si="243"/>
        <v>-5.2</v>
      </c>
      <c r="P7809" s="276">
        <f>IF(O7809&lt;($G$6-1),Lähteandmed!$E$45*1.2*1.005*(($G$6-1)-O7809),0)</f>
        <v>38.906814239999996</v>
      </c>
    </row>
    <row r="7810" spans="2:16">
      <c r="B7810" s="113">
        <v>7806</v>
      </c>
      <c r="C7810" s="113">
        <v>-4.7</v>
      </c>
      <c r="D7810" s="276">
        <f t="shared" si="242"/>
        <v>14.688797495865579</v>
      </c>
      <c r="L7810" s="114">
        <f>IF(C7810&lt;$G$6,Lähteandmed!$E$45*1.2*1.005*($G$6-O7810),0)</f>
        <v>39.783093839999999</v>
      </c>
      <c r="M7810" s="276" t="str">
        <f>IF(($G$4-Lähteandmed!$H$45*(Kraadpäevad!$G$4-Kraadpäevad!C7810))&gt;Lähteandmed!$I$45,($G$4-Lähteandmed!$H$45*(Kraadpäevad!$G$4-Kraadpäevad!C7810)),Lähteandmed!$I$45)</f>
        <v/>
      </c>
      <c r="N7810" s="114">
        <f>IFERROR(($G$4-M7810)/($G$4-C7810),Lähteandmed!$H$45)</f>
        <v>0</v>
      </c>
      <c r="O7810" s="276">
        <f t="shared" si="243"/>
        <v>-4.7</v>
      </c>
      <c r="P7810" s="276">
        <f>IF(O7810&lt;($G$6-1),Lähteandmed!$E$45*1.2*1.005*(($G$6-1)-O7810),0)</f>
        <v>38.030534639999999</v>
      </c>
    </row>
    <row r="7811" spans="2:16">
      <c r="B7811" s="113">
        <v>7807</v>
      </c>
      <c r="C7811" s="113">
        <v>-4.5</v>
      </c>
      <c r="D7811" s="276">
        <f t="shared" si="242"/>
        <v>14.48879749586558</v>
      </c>
      <c r="L7811" s="114">
        <f>IF(C7811&lt;$G$6,Lähteandmed!$E$45*1.2*1.005*($G$6-O7811),0)</f>
        <v>39.432581999999996</v>
      </c>
      <c r="M7811" s="276" t="str">
        <f>IF(($G$4-Lähteandmed!$H$45*(Kraadpäevad!$G$4-Kraadpäevad!C7811))&gt;Lähteandmed!$I$45,($G$4-Lähteandmed!$H$45*(Kraadpäevad!$G$4-Kraadpäevad!C7811)),Lähteandmed!$I$45)</f>
        <v/>
      </c>
      <c r="N7811" s="114">
        <f>IFERROR(($G$4-M7811)/($G$4-C7811),Lähteandmed!$H$45)</f>
        <v>0</v>
      </c>
      <c r="O7811" s="276">
        <f t="shared" si="243"/>
        <v>-4.5</v>
      </c>
      <c r="P7811" s="276">
        <f>IF(O7811&lt;($G$6-1),Lähteandmed!$E$45*1.2*1.005*(($G$6-1)-O7811),0)</f>
        <v>37.680022799999996</v>
      </c>
    </row>
    <row r="7812" spans="2:16">
      <c r="B7812" s="113">
        <v>7808</v>
      </c>
      <c r="C7812" s="113">
        <v>-4.4000000000000004</v>
      </c>
      <c r="D7812" s="276">
        <f t="shared" ref="D7812:D7875" si="244">IFERROR(IF($G$5-C7812&gt;0,$G$5-C7812,"0"),0)</f>
        <v>14.38879749586558</v>
      </c>
      <c r="L7812" s="114">
        <f>IF(C7812&lt;$G$6,Lähteandmed!$E$45*1.2*1.005*($G$6-O7812),0)</f>
        <v>39.257326079999991</v>
      </c>
      <c r="M7812" s="276" t="str">
        <f>IF(($G$4-Lähteandmed!$H$45*(Kraadpäevad!$G$4-Kraadpäevad!C7812))&gt;Lähteandmed!$I$45,($G$4-Lähteandmed!$H$45*(Kraadpäevad!$G$4-Kraadpäevad!C7812)),Lähteandmed!$I$45)</f>
        <v/>
      </c>
      <c r="N7812" s="114">
        <f>IFERROR(($G$4-M7812)/($G$4-C7812),Lähteandmed!$H$45)</f>
        <v>0</v>
      </c>
      <c r="O7812" s="276">
        <f t="shared" ref="O7812:O7875" si="245">N7812*($G$4-C7812)+C7812</f>
        <v>-4.4000000000000004</v>
      </c>
      <c r="P7812" s="276">
        <f>IF(O7812&lt;($G$6-1),Lähteandmed!$E$45*1.2*1.005*(($G$6-1)-O7812),0)</f>
        <v>37.504766879999998</v>
      </c>
    </row>
    <row r="7813" spans="2:16">
      <c r="B7813" s="113">
        <v>7809</v>
      </c>
      <c r="C7813" s="113">
        <v>-4.2</v>
      </c>
      <c r="D7813" s="276">
        <f t="shared" si="244"/>
        <v>14.188797495865579</v>
      </c>
      <c r="L7813" s="114">
        <f>IF(C7813&lt;$G$6,Lähteandmed!$E$45*1.2*1.005*($G$6-O7813),0)</f>
        <v>38.906814239999996</v>
      </c>
      <c r="M7813" s="276" t="str">
        <f>IF(($G$4-Lähteandmed!$H$45*(Kraadpäevad!$G$4-Kraadpäevad!C7813))&gt;Lähteandmed!$I$45,($G$4-Lähteandmed!$H$45*(Kraadpäevad!$G$4-Kraadpäevad!C7813)),Lähteandmed!$I$45)</f>
        <v/>
      </c>
      <c r="N7813" s="114">
        <f>IFERROR(($G$4-M7813)/($G$4-C7813),Lähteandmed!$H$45)</f>
        <v>0</v>
      </c>
      <c r="O7813" s="276">
        <f t="shared" si="245"/>
        <v>-4.2</v>
      </c>
      <c r="P7813" s="276">
        <f>IF(O7813&lt;($G$6-1),Lähteandmed!$E$45*1.2*1.005*(($G$6-1)-O7813),0)</f>
        <v>37.154255039999995</v>
      </c>
    </row>
    <row r="7814" spans="2:16">
      <c r="B7814" s="113">
        <v>7810</v>
      </c>
      <c r="C7814" s="113">
        <v>-4</v>
      </c>
      <c r="D7814" s="276">
        <f t="shared" si="244"/>
        <v>13.98879749586558</v>
      </c>
      <c r="L7814" s="114">
        <f>IF(C7814&lt;$G$6,Lähteandmed!$E$45*1.2*1.005*($G$6-O7814),0)</f>
        <v>38.5563024</v>
      </c>
      <c r="M7814" s="276" t="str">
        <f>IF(($G$4-Lähteandmed!$H$45*(Kraadpäevad!$G$4-Kraadpäevad!C7814))&gt;Lähteandmed!$I$45,($G$4-Lähteandmed!$H$45*(Kraadpäevad!$G$4-Kraadpäevad!C7814)),Lähteandmed!$I$45)</f>
        <v/>
      </c>
      <c r="N7814" s="114">
        <f>IFERROR(($G$4-M7814)/($G$4-C7814),Lähteandmed!$H$45)</f>
        <v>0</v>
      </c>
      <c r="O7814" s="276">
        <f t="shared" si="245"/>
        <v>-4</v>
      </c>
      <c r="P7814" s="276">
        <f>IF(O7814&lt;($G$6-1),Lähteandmed!$E$45*1.2*1.005*(($G$6-1)-O7814),0)</f>
        <v>36.8037432</v>
      </c>
    </row>
    <row r="7815" spans="2:16">
      <c r="B7815" s="113">
        <v>7811</v>
      </c>
      <c r="C7815" s="113">
        <v>-3.8</v>
      </c>
      <c r="D7815" s="276">
        <f t="shared" si="244"/>
        <v>13.78879749586558</v>
      </c>
      <c r="L7815" s="114">
        <f>IF(C7815&lt;$G$6,Lähteandmed!$E$45*1.2*1.005*($G$6-O7815),0)</f>
        <v>38.205790559999997</v>
      </c>
      <c r="M7815" s="276" t="str">
        <f>IF(($G$4-Lähteandmed!$H$45*(Kraadpäevad!$G$4-Kraadpäevad!C7815))&gt;Lähteandmed!$I$45,($G$4-Lähteandmed!$H$45*(Kraadpäevad!$G$4-Kraadpäevad!C7815)),Lähteandmed!$I$45)</f>
        <v/>
      </c>
      <c r="N7815" s="114">
        <f>IFERROR(($G$4-M7815)/($G$4-C7815),Lähteandmed!$H$45)</f>
        <v>0</v>
      </c>
      <c r="O7815" s="276">
        <f t="shared" si="245"/>
        <v>-3.8</v>
      </c>
      <c r="P7815" s="276">
        <f>IF(O7815&lt;($G$6-1),Lähteandmed!$E$45*1.2*1.005*(($G$6-1)-O7815),0)</f>
        <v>36.453231359999997</v>
      </c>
    </row>
    <row r="7816" spans="2:16">
      <c r="B7816" s="113">
        <v>7812</v>
      </c>
      <c r="C7816" s="113">
        <v>-3.6</v>
      </c>
      <c r="D7816" s="276">
        <f t="shared" si="244"/>
        <v>13.588797495865579</v>
      </c>
      <c r="L7816" s="114">
        <f>IF(C7816&lt;$G$6,Lähteandmed!$E$45*1.2*1.005*($G$6-O7816),0)</f>
        <v>37.855278720000001</v>
      </c>
      <c r="M7816" s="276" t="str">
        <f>IF(($G$4-Lähteandmed!$H$45*(Kraadpäevad!$G$4-Kraadpäevad!C7816))&gt;Lähteandmed!$I$45,($G$4-Lähteandmed!$H$45*(Kraadpäevad!$G$4-Kraadpäevad!C7816)),Lähteandmed!$I$45)</f>
        <v/>
      </c>
      <c r="N7816" s="114">
        <f>IFERROR(($G$4-M7816)/($G$4-C7816),Lähteandmed!$H$45)</f>
        <v>0</v>
      </c>
      <c r="O7816" s="276">
        <f t="shared" si="245"/>
        <v>-3.6</v>
      </c>
      <c r="P7816" s="276">
        <f>IF(O7816&lt;($G$6-1),Lähteandmed!$E$45*1.2*1.005*(($G$6-1)-O7816),0)</f>
        <v>36.102719520000001</v>
      </c>
    </row>
    <row r="7817" spans="2:16">
      <c r="B7817" s="113">
        <v>7813</v>
      </c>
      <c r="C7817" s="113">
        <v>-3.2</v>
      </c>
      <c r="D7817" s="276">
        <f t="shared" si="244"/>
        <v>13.188797495865579</v>
      </c>
      <c r="L7817" s="114">
        <f>IF(C7817&lt;$G$6,Lähteandmed!$E$45*1.2*1.005*($G$6-O7817),0)</f>
        <v>37.154255039999995</v>
      </c>
      <c r="M7817" s="276" t="str">
        <f>IF(($G$4-Lähteandmed!$H$45*(Kraadpäevad!$G$4-Kraadpäevad!C7817))&gt;Lähteandmed!$I$45,($G$4-Lähteandmed!$H$45*(Kraadpäevad!$G$4-Kraadpäevad!C7817)),Lähteandmed!$I$45)</f>
        <v/>
      </c>
      <c r="N7817" s="114">
        <f>IFERROR(($G$4-M7817)/($G$4-C7817),Lähteandmed!$H$45)</f>
        <v>0</v>
      </c>
      <c r="O7817" s="276">
        <f t="shared" si="245"/>
        <v>-3.2</v>
      </c>
      <c r="P7817" s="276">
        <f>IF(O7817&lt;($G$6-1),Lähteandmed!$E$45*1.2*1.005*(($G$6-1)-O7817),0)</f>
        <v>35.401695839999995</v>
      </c>
    </row>
    <row r="7818" spans="2:16">
      <c r="B7818" s="113">
        <v>7814</v>
      </c>
      <c r="C7818" s="113">
        <v>-2.9</v>
      </c>
      <c r="D7818" s="276">
        <f t="shared" si="244"/>
        <v>12.88879749586558</v>
      </c>
      <c r="L7818" s="114">
        <f>IF(C7818&lt;$G$6,Lähteandmed!$E$45*1.2*1.005*($G$6-O7818),0)</f>
        <v>36.628487279999995</v>
      </c>
      <c r="M7818" s="276" t="str">
        <f>IF(($G$4-Lähteandmed!$H$45*(Kraadpäevad!$G$4-Kraadpäevad!C7818))&gt;Lähteandmed!$I$45,($G$4-Lähteandmed!$H$45*(Kraadpäevad!$G$4-Kraadpäevad!C7818)),Lähteandmed!$I$45)</f>
        <v/>
      </c>
      <c r="N7818" s="114">
        <f>IFERROR(($G$4-M7818)/($G$4-C7818),Lähteandmed!$H$45)</f>
        <v>0</v>
      </c>
      <c r="O7818" s="276">
        <f t="shared" si="245"/>
        <v>-2.9</v>
      </c>
      <c r="P7818" s="276">
        <f>IF(O7818&lt;($G$6-1),Lähteandmed!$E$45*1.2*1.005*(($G$6-1)-O7818),0)</f>
        <v>34.875928079999994</v>
      </c>
    </row>
    <row r="7819" spans="2:16">
      <c r="B7819" s="113">
        <v>7815</v>
      </c>
      <c r="C7819" s="113">
        <v>-2.5</v>
      </c>
      <c r="D7819" s="276">
        <f t="shared" si="244"/>
        <v>12.48879749586558</v>
      </c>
      <c r="L7819" s="114">
        <f>IF(C7819&lt;$G$6,Lähteandmed!$E$45*1.2*1.005*($G$6-O7819),0)</f>
        <v>35.927463599999996</v>
      </c>
      <c r="M7819" s="276" t="str">
        <f>IF(($G$4-Lähteandmed!$H$45*(Kraadpäevad!$G$4-Kraadpäevad!C7819))&gt;Lähteandmed!$I$45,($G$4-Lähteandmed!$H$45*(Kraadpäevad!$G$4-Kraadpäevad!C7819)),Lähteandmed!$I$45)</f>
        <v/>
      </c>
      <c r="N7819" s="114">
        <f>IFERROR(($G$4-M7819)/($G$4-C7819),Lähteandmed!$H$45)</f>
        <v>0</v>
      </c>
      <c r="O7819" s="276">
        <f t="shared" si="245"/>
        <v>-2.5</v>
      </c>
      <c r="P7819" s="276">
        <f>IF(O7819&lt;($G$6-1),Lähteandmed!$E$45*1.2*1.005*(($G$6-1)-O7819),0)</f>
        <v>34.174904399999996</v>
      </c>
    </row>
    <row r="7820" spans="2:16">
      <c r="B7820" s="113">
        <v>7816</v>
      </c>
      <c r="C7820" s="113">
        <v>-2.2999999999999998</v>
      </c>
      <c r="D7820" s="276">
        <f t="shared" si="244"/>
        <v>12.28879749586558</v>
      </c>
      <c r="L7820" s="114">
        <f>IF(C7820&lt;$G$6,Lähteandmed!$E$45*1.2*1.005*($G$6-O7820),0)</f>
        <v>35.57695176</v>
      </c>
      <c r="M7820" s="276" t="str">
        <f>IF(($G$4-Lähteandmed!$H$45*(Kraadpäevad!$G$4-Kraadpäevad!C7820))&gt;Lähteandmed!$I$45,($G$4-Lähteandmed!$H$45*(Kraadpäevad!$G$4-Kraadpäevad!C7820)),Lähteandmed!$I$45)</f>
        <v/>
      </c>
      <c r="N7820" s="114">
        <f>IFERROR(($G$4-M7820)/($G$4-C7820),Lähteandmed!$H$45)</f>
        <v>0</v>
      </c>
      <c r="O7820" s="276">
        <f t="shared" si="245"/>
        <v>-2.2999999999999998</v>
      </c>
      <c r="P7820" s="276">
        <f>IF(O7820&lt;($G$6-1),Lähteandmed!$E$45*1.2*1.005*(($G$6-1)-O7820),0)</f>
        <v>33.82439256</v>
      </c>
    </row>
    <row r="7821" spans="2:16">
      <c r="B7821" s="113">
        <v>7817</v>
      </c>
      <c r="C7821" s="113">
        <v>-2.2000000000000002</v>
      </c>
      <c r="D7821" s="276">
        <f t="shared" si="244"/>
        <v>12.188797495865579</v>
      </c>
      <c r="L7821" s="114">
        <f>IF(C7821&lt;$G$6,Lähteandmed!$E$45*1.2*1.005*($G$6-O7821),0)</f>
        <v>35.401695839999995</v>
      </c>
      <c r="M7821" s="276" t="str">
        <f>IF(($G$4-Lähteandmed!$H$45*(Kraadpäevad!$G$4-Kraadpäevad!C7821))&gt;Lähteandmed!$I$45,($G$4-Lähteandmed!$H$45*(Kraadpäevad!$G$4-Kraadpäevad!C7821)),Lähteandmed!$I$45)</f>
        <v/>
      </c>
      <c r="N7821" s="114">
        <f>IFERROR(($G$4-M7821)/($G$4-C7821),Lähteandmed!$H$45)</f>
        <v>0</v>
      </c>
      <c r="O7821" s="276">
        <f t="shared" si="245"/>
        <v>-2.2000000000000002</v>
      </c>
      <c r="P7821" s="276">
        <f>IF(O7821&lt;($G$6-1),Lähteandmed!$E$45*1.2*1.005*(($G$6-1)-O7821),0)</f>
        <v>33.649136639999995</v>
      </c>
    </row>
    <row r="7822" spans="2:16">
      <c r="B7822" s="113">
        <v>7818</v>
      </c>
      <c r="C7822" s="113">
        <v>-2</v>
      </c>
      <c r="D7822" s="276">
        <f t="shared" si="244"/>
        <v>11.98879749586558</v>
      </c>
      <c r="L7822" s="114">
        <f>IF(C7822&lt;$G$6,Lähteandmed!$E$45*1.2*1.005*($G$6-O7822),0)</f>
        <v>35.051183999999999</v>
      </c>
      <c r="M7822" s="276" t="str">
        <f>IF(($G$4-Lähteandmed!$H$45*(Kraadpäevad!$G$4-Kraadpäevad!C7822))&gt;Lähteandmed!$I$45,($G$4-Lähteandmed!$H$45*(Kraadpäevad!$G$4-Kraadpäevad!C7822)),Lähteandmed!$I$45)</f>
        <v/>
      </c>
      <c r="N7822" s="114">
        <f>IFERROR(($G$4-M7822)/($G$4-C7822),Lähteandmed!$H$45)</f>
        <v>0</v>
      </c>
      <c r="O7822" s="276">
        <f t="shared" si="245"/>
        <v>-2</v>
      </c>
      <c r="P7822" s="276">
        <f>IF(O7822&lt;($G$6-1),Lähteandmed!$E$45*1.2*1.005*(($G$6-1)-O7822),0)</f>
        <v>33.298624799999999</v>
      </c>
    </row>
    <row r="7823" spans="2:16">
      <c r="B7823" s="113">
        <v>7819</v>
      </c>
      <c r="C7823" s="113">
        <v>-2.1</v>
      </c>
      <c r="D7823" s="276">
        <f t="shared" si="244"/>
        <v>12.088797495865579</v>
      </c>
      <c r="L7823" s="114">
        <f>IF(C7823&lt;$G$6,Lähteandmed!$E$45*1.2*1.005*($G$6-O7823),0)</f>
        <v>35.226439919999997</v>
      </c>
      <c r="M7823" s="276" t="str">
        <f>IF(($G$4-Lähteandmed!$H$45*(Kraadpäevad!$G$4-Kraadpäevad!C7823))&gt;Lähteandmed!$I$45,($G$4-Lähteandmed!$H$45*(Kraadpäevad!$G$4-Kraadpäevad!C7823)),Lähteandmed!$I$45)</f>
        <v/>
      </c>
      <c r="N7823" s="114">
        <f>IFERROR(($G$4-M7823)/($G$4-C7823),Lähteandmed!$H$45)</f>
        <v>0</v>
      </c>
      <c r="O7823" s="276">
        <f t="shared" si="245"/>
        <v>-2.1</v>
      </c>
      <c r="P7823" s="276">
        <f>IF(O7823&lt;($G$6-1),Lähteandmed!$E$45*1.2*1.005*(($G$6-1)-O7823),0)</f>
        <v>33.473880719999997</v>
      </c>
    </row>
    <row r="7824" spans="2:16">
      <c r="B7824" s="113">
        <v>7820</v>
      </c>
      <c r="C7824" s="113">
        <v>-2.1</v>
      </c>
      <c r="D7824" s="276">
        <f t="shared" si="244"/>
        <v>12.088797495865579</v>
      </c>
      <c r="L7824" s="114">
        <f>IF(C7824&lt;$G$6,Lähteandmed!$E$45*1.2*1.005*($G$6-O7824),0)</f>
        <v>35.226439919999997</v>
      </c>
      <c r="M7824" s="276" t="str">
        <f>IF(($G$4-Lähteandmed!$H$45*(Kraadpäevad!$G$4-Kraadpäevad!C7824))&gt;Lähteandmed!$I$45,($G$4-Lähteandmed!$H$45*(Kraadpäevad!$G$4-Kraadpäevad!C7824)),Lähteandmed!$I$45)</f>
        <v/>
      </c>
      <c r="N7824" s="114">
        <f>IFERROR(($G$4-M7824)/($G$4-C7824),Lähteandmed!$H$45)</f>
        <v>0</v>
      </c>
      <c r="O7824" s="276">
        <f t="shared" si="245"/>
        <v>-2.1</v>
      </c>
      <c r="P7824" s="276">
        <f>IF(O7824&lt;($G$6-1),Lähteandmed!$E$45*1.2*1.005*(($G$6-1)-O7824),0)</f>
        <v>33.473880719999997</v>
      </c>
    </row>
    <row r="7825" spans="2:16">
      <c r="B7825" s="113">
        <v>7821</v>
      </c>
      <c r="C7825" s="113">
        <v>-2.2000000000000002</v>
      </c>
      <c r="D7825" s="276">
        <f t="shared" si="244"/>
        <v>12.188797495865579</v>
      </c>
      <c r="L7825" s="114">
        <f>IF(C7825&lt;$G$6,Lähteandmed!$E$45*1.2*1.005*($G$6-O7825),0)</f>
        <v>35.401695839999995</v>
      </c>
      <c r="M7825" s="276" t="str">
        <f>IF(($G$4-Lähteandmed!$H$45*(Kraadpäevad!$G$4-Kraadpäevad!C7825))&gt;Lähteandmed!$I$45,($G$4-Lähteandmed!$H$45*(Kraadpäevad!$G$4-Kraadpäevad!C7825)),Lähteandmed!$I$45)</f>
        <v/>
      </c>
      <c r="N7825" s="114">
        <f>IFERROR(($G$4-M7825)/($G$4-C7825),Lähteandmed!$H$45)</f>
        <v>0</v>
      </c>
      <c r="O7825" s="276">
        <f t="shared" si="245"/>
        <v>-2.2000000000000002</v>
      </c>
      <c r="P7825" s="276">
        <f>IF(O7825&lt;($G$6-1),Lähteandmed!$E$45*1.2*1.005*(($G$6-1)-O7825),0)</f>
        <v>33.649136639999995</v>
      </c>
    </row>
    <row r="7826" spans="2:16">
      <c r="B7826" s="113">
        <v>7822</v>
      </c>
      <c r="C7826" s="113">
        <v>-2.2999999999999998</v>
      </c>
      <c r="D7826" s="276">
        <f t="shared" si="244"/>
        <v>12.28879749586558</v>
      </c>
      <c r="L7826" s="114">
        <f>IF(C7826&lt;$G$6,Lähteandmed!$E$45*1.2*1.005*($G$6-O7826),0)</f>
        <v>35.57695176</v>
      </c>
      <c r="M7826" s="276" t="str">
        <f>IF(($G$4-Lähteandmed!$H$45*(Kraadpäevad!$G$4-Kraadpäevad!C7826))&gt;Lähteandmed!$I$45,($G$4-Lähteandmed!$H$45*(Kraadpäevad!$G$4-Kraadpäevad!C7826)),Lähteandmed!$I$45)</f>
        <v/>
      </c>
      <c r="N7826" s="114">
        <f>IFERROR(($G$4-M7826)/($G$4-C7826),Lähteandmed!$H$45)</f>
        <v>0</v>
      </c>
      <c r="O7826" s="276">
        <f t="shared" si="245"/>
        <v>-2.2999999999999998</v>
      </c>
      <c r="P7826" s="276">
        <f>IF(O7826&lt;($G$6-1),Lähteandmed!$E$45*1.2*1.005*(($G$6-1)-O7826),0)</f>
        <v>33.82439256</v>
      </c>
    </row>
    <row r="7827" spans="2:16">
      <c r="B7827" s="113">
        <v>7823</v>
      </c>
      <c r="C7827" s="113">
        <v>-2.4</v>
      </c>
      <c r="D7827" s="276">
        <f t="shared" si="244"/>
        <v>12.38879749586558</v>
      </c>
      <c r="L7827" s="114">
        <f>IF(C7827&lt;$G$6,Lähteandmed!$E$45*1.2*1.005*($G$6-O7827),0)</f>
        <v>35.752207679999998</v>
      </c>
      <c r="M7827" s="276" t="str">
        <f>IF(($G$4-Lähteandmed!$H$45*(Kraadpäevad!$G$4-Kraadpäevad!C7827))&gt;Lähteandmed!$I$45,($G$4-Lähteandmed!$H$45*(Kraadpäevad!$G$4-Kraadpäevad!C7827)),Lähteandmed!$I$45)</f>
        <v/>
      </c>
      <c r="N7827" s="114">
        <f>IFERROR(($G$4-M7827)/($G$4-C7827),Lähteandmed!$H$45)</f>
        <v>0</v>
      </c>
      <c r="O7827" s="276">
        <f t="shared" si="245"/>
        <v>-2.4</v>
      </c>
      <c r="P7827" s="276">
        <f>IF(O7827&lt;($G$6-1),Lähteandmed!$E$45*1.2*1.005*(($G$6-1)-O7827),0)</f>
        <v>33.999648479999998</v>
      </c>
    </row>
    <row r="7828" spans="2:16">
      <c r="B7828" s="113">
        <v>7824</v>
      </c>
      <c r="C7828" s="113">
        <v>-2.5</v>
      </c>
      <c r="D7828" s="276">
        <f t="shared" si="244"/>
        <v>12.48879749586558</v>
      </c>
      <c r="L7828" s="114">
        <f>IF(C7828&lt;$G$6,Lähteandmed!$E$45*1.2*1.005*($G$6-O7828),0)</f>
        <v>35.927463599999996</v>
      </c>
      <c r="M7828" s="276" t="str">
        <f>IF(($G$4-Lähteandmed!$H$45*(Kraadpäevad!$G$4-Kraadpäevad!C7828))&gt;Lähteandmed!$I$45,($G$4-Lähteandmed!$H$45*(Kraadpäevad!$G$4-Kraadpäevad!C7828)),Lähteandmed!$I$45)</f>
        <v/>
      </c>
      <c r="N7828" s="114">
        <f>IFERROR(($G$4-M7828)/($G$4-C7828),Lähteandmed!$H$45)</f>
        <v>0</v>
      </c>
      <c r="O7828" s="276">
        <f t="shared" si="245"/>
        <v>-2.5</v>
      </c>
      <c r="P7828" s="276">
        <f>IF(O7828&lt;($G$6-1),Lähteandmed!$E$45*1.2*1.005*(($G$6-1)-O7828),0)</f>
        <v>34.174904399999996</v>
      </c>
    </row>
    <row r="7829" spans="2:16">
      <c r="B7829" s="113">
        <v>7825</v>
      </c>
      <c r="C7829" s="113">
        <v>-2.7</v>
      </c>
      <c r="D7829" s="276">
        <f t="shared" si="244"/>
        <v>12.688797495865579</v>
      </c>
      <c r="L7829" s="114">
        <f>IF(C7829&lt;$G$6,Lähteandmed!$E$45*1.2*1.005*($G$6-O7829),0)</f>
        <v>36.277975439999999</v>
      </c>
      <c r="M7829" s="276" t="str">
        <f>IF(($G$4-Lähteandmed!$H$45*(Kraadpäevad!$G$4-Kraadpäevad!C7829))&gt;Lähteandmed!$I$45,($G$4-Lähteandmed!$H$45*(Kraadpäevad!$G$4-Kraadpäevad!C7829)),Lähteandmed!$I$45)</f>
        <v/>
      </c>
      <c r="N7829" s="114">
        <f>IFERROR(($G$4-M7829)/($G$4-C7829),Lähteandmed!$H$45)</f>
        <v>0</v>
      </c>
      <c r="O7829" s="276">
        <f t="shared" si="245"/>
        <v>-2.7</v>
      </c>
      <c r="P7829" s="276">
        <f>IF(O7829&lt;($G$6-1),Lähteandmed!$E$45*1.2*1.005*(($G$6-1)-O7829),0)</f>
        <v>34.525416239999998</v>
      </c>
    </row>
    <row r="7830" spans="2:16">
      <c r="B7830" s="113">
        <v>7826</v>
      </c>
      <c r="C7830" s="113">
        <v>-3</v>
      </c>
      <c r="D7830" s="276">
        <f t="shared" si="244"/>
        <v>12.98879749586558</v>
      </c>
      <c r="L7830" s="114">
        <f>IF(C7830&lt;$G$6,Lähteandmed!$E$45*1.2*1.005*($G$6-O7830),0)</f>
        <v>36.8037432</v>
      </c>
      <c r="M7830" s="276" t="str">
        <f>IF(($G$4-Lähteandmed!$H$45*(Kraadpäevad!$G$4-Kraadpäevad!C7830))&gt;Lähteandmed!$I$45,($G$4-Lähteandmed!$H$45*(Kraadpäevad!$G$4-Kraadpäevad!C7830)),Lähteandmed!$I$45)</f>
        <v/>
      </c>
      <c r="N7830" s="114">
        <f>IFERROR(($G$4-M7830)/($G$4-C7830),Lähteandmed!$H$45)</f>
        <v>0</v>
      </c>
      <c r="O7830" s="276">
        <f t="shared" si="245"/>
        <v>-3</v>
      </c>
      <c r="P7830" s="276">
        <f>IF(O7830&lt;($G$6-1),Lähteandmed!$E$45*1.2*1.005*(($G$6-1)-O7830),0)</f>
        <v>35.051183999999999</v>
      </c>
    </row>
    <row r="7831" spans="2:16">
      <c r="B7831" s="113">
        <v>7827</v>
      </c>
      <c r="C7831" s="113">
        <v>-3.2</v>
      </c>
      <c r="D7831" s="276">
        <f t="shared" si="244"/>
        <v>13.188797495865579</v>
      </c>
      <c r="L7831" s="114">
        <f>IF(C7831&lt;$G$6,Lähteandmed!$E$45*1.2*1.005*($G$6-O7831),0)</f>
        <v>37.154255039999995</v>
      </c>
      <c r="M7831" s="276" t="str">
        <f>IF(($G$4-Lähteandmed!$H$45*(Kraadpäevad!$G$4-Kraadpäevad!C7831))&gt;Lähteandmed!$I$45,($G$4-Lähteandmed!$H$45*(Kraadpäevad!$G$4-Kraadpäevad!C7831)),Lähteandmed!$I$45)</f>
        <v/>
      </c>
      <c r="N7831" s="114">
        <f>IFERROR(($G$4-M7831)/($G$4-C7831),Lähteandmed!$H$45)</f>
        <v>0</v>
      </c>
      <c r="O7831" s="276">
        <f t="shared" si="245"/>
        <v>-3.2</v>
      </c>
      <c r="P7831" s="276">
        <f>IF(O7831&lt;($G$6-1),Lähteandmed!$E$45*1.2*1.005*(($G$6-1)-O7831),0)</f>
        <v>35.401695839999995</v>
      </c>
    </row>
    <row r="7832" spans="2:16">
      <c r="B7832" s="113">
        <v>7828</v>
      </c>
      <c r="C7832" s="113">
        <v>-3.5</v>
      </c>
      <c r="D7832" s="276">
        <f t="shared" si="244"/>
        <v>13.48879749586558</v>
      </c>
      <c r="L7832" s="114">
        <f>IF(C7832&lt;$G$6,Lähteandmed!$E$45*1.2*1.005*($G$6-O7832),0)</f>
        <v>37.680022799999996</v>
      </c>
      <c r="M7832" s="276" t="str">
        <f>IF(($G$4-Lähteandmed!$H$45*(Kraadpäevad!$G$4-Kraadpäevad!C7832))&gt;Lähteandmed!$I$45,($G$4-Lähteandmed!$H$45*(Kraadpäevad!$G$4-Kraadpäevad!C7832)),Lähteandmed!$I$45)</f>
        <v/>
      </c>
      <c r="N7832" s="114">
        <f>IFERROR(($G$4-M7832)/($G$4-C7832),Lähteandmed!$H$45)</f>
        <v>0</v>
      </c>
      <c r="O7832" s="276">
        <f t="shared" si="245"/>
        <v>-3.5</v>
      </c>
      <c r="P7832" s="276">
        <f>IF(O7832&lt;($G$6-1),Lähteandmed!$E$45*1.2*1.005*(($G$6-1)-O7832),0)</f>
        <v>35.927463599999996</v>
      </c>
    </row>
    <row r="7833" spans="2:16">
      <c r="B7833" s="113">
        <v>7829</v>
      </c>
      <c r="C7833" s="113">
        <v>-3.8</v>
      </c>
      <c r="D7833" s="276">
        <f t="shared" si="244"/>
        <v>13.78879749586558</v>
      </c>
      <c r="L7833" s="114">
        <f>IF(C7833&lt;$G$6,Lähteandmed!$E$45*1.2*1.005*($G$6-O7833),0)</f>
        <v>38.205790559999997</v>
      </c>
      <c r="M7833" s="276" t="str">
        <f>IF(($G$4-Lähteandmed!$H$45*(Kraadpäevad!$G$4-Kraadpäevad!C7833))&gt;Lähteandmed!$I$45,($G$4-Lähteandmed!$H$45*(Kraadpäevad!$G$4-Kraadpäevad!C7833)),Lähteandmed!$I$45)</f>
        <v/>
      </c>
      <c r="N7833" s="114">
        <f>IFERROR(($G$4-M7833)/($G$4-C7833),Lähteandmed!$H$45)</f>
        <v>0</v>
      </c>
      <c r="O7833" s="276">
        <f t="shared" si="245"/>
        <v>-3.8</v>
      </c>
      <c r="P7833" s="276">
        <f>IF(O7833&lt;($G$6-1),Lähteandmed!$E$45*1.2*1.005*(($G$6-1)-O7833),0)</f>
        <v>36.453231359999997</v>
      </c>
    </row>
    <row r="7834" spans="2:16">
      <c r="B7834" s="113">
        <v>7830</v>
      </c>
      <c r="C7834" s="113">
        <v>-4.0999999999999996</v>
      </c>
      <c r="D7834" s="276">
        <f t="shared" si="244"/>
        <v>14.088797495865579</v>
      </c>
      <c r="L7834" s="114">
        <f>IF(C7834&lt;$G$6,Lähteandmed!$E$45*1.2*1.005*($G$6-O7834),0)</f>
        <v>38.731558319999998</v>
      </c>
      <c r="M7834" s="276" t="str">
        <f>IF(($G$4-Lähteandmed!$H$45*(Kraadpäevad!$G$4-Kraadpäevad!C7834))&gt;Lähteandmed!$I$45,($G$4-Lähteandmed!$H$45*(Kraadpäevad!$G$4-Kraadpäevad!C7834)),Lähteandmed!$I$45)</f>
        <v/>
      </c>
      <c r="N7834" s="114">
        <f>IFERROR(($G$4-M7834)/($G$4-C7834),Lähteandmed!$H$45)</f>
        <v>0</v>
      </c>
      <c r="O7834" s="276">
        <f t="shared" si="245"/>
        <v>-4.0999999999999996</v>
      </c>
      <c r="P7834" s="276">
        <f>IF(O7834&lt;($G$6-1),Lähteandmed!$E$45*1.2*1.005*(($G$6-1)-O7834),0)</f>
        <v>36.978999119999997</v>
      </c>
    </row>
    <row r="7835" spans="2:16">
      <c r="B7835" s="113">
        <v>7831</v>
      </c>
      <c r="C7835" s="113">
        <v>-4.3</v>
      </c>
      <c r="D7835" s="276">
        <f t="shared" si="244"/>
        <v>14.28879749586558</v>
      </c>
      <c r="L7835" s="114">
        <f>IF(C7835&lt;$G$6,Lähteandmed!$E$45*1.2*1.005*($G$6-O7835),0)</f>
        <v>39.082070160000001</v>
      </c>
      <c r="M7835" s="276" t="str">
        <f>IF(($G$4-Lähteandmed!$H$45*(Kraadpäevad!$G$4-Kraadpäevad!C7835))&gt;Lähteandmed!$I$45,($G$4-Lähteandmed!$H$45*(Kraadpäevad!$G$4-Kraadpäevad!C7835)),Lähteandmed!$I$45)</f>
        <v/>
      </c>
      <c r="N7835" s="114">
        <f>IFERROR(($G$4-M7835)/($G$4-C7835),Lähteandmed!$H$45)</f>
        <v>0</v>
      </c>
      <c r="O7835" s="276">
        <f t="shared" si="245"/>
        <v>-4.3</v>
      </c>
      <c r="P7835" s="276">
        <f>IF(O7835&lt;($G$6-1),Lähteandmed!$E$45*1.2*1.005*(($G$6-1)-O7835),0)</f>
        <v>37.32951096</v>
      </c>
    </row>
    <row r="7836" spans="2:16">
      <c r="B7836" s="113">
        <v>7832</v>
      </c>
      <c r="C7836" s="113">
        <v>-4.5</v>
      </c>
      <c r="D7836" s="276">
        <f t="shared" si="244"/>
        <v>14.48879749586558</v>
      </c>
      <c r="L7836" s="114">
        <f>IF(C7836&lt;$G$6,Lähteandmed!$E$45*1.2*1.005*($G$6-O7836),0)</f>
        <v>39.432581999999996</v>
      </c>
      <c r="M7836" s="276" t="str">
        <f>IF(($G$4-Lähteandmed!$H$45*(Kraadpäevad!$G$4-Kraadpäevad!C7836))&gt;Lähteandmed!$I$45,($G$4-Lähteandmed!$H$45*(Kraadpäevad!$G$4-Kraadpäevad!C7836)),Lähteandmed!$I$45)</f>
        <v/>
      </c>
      <c r="N7836" s="114">
        <f>IFERROR(($G$4-M7836)/($G$4-C7836),Lähteandmed!$H$45)</f>
        <v>0</v>
      </c>
      <c r="O7836" s="276">
        <f t="shared" si="245"/>
        <v>-4.5</v>
      </c>
      <c r="P7836" s="276">
        <f>IF(O7836&lt;($G$6-1),Lähteandmed!$E$45*1.2*1.005*(($G$6-1)-O7836),0)</f>
        <v>37.680022799999996</v>
      </c>
    </row>
    <row r="7837" spans="2:16">
      <c r="B7837" s="113">
        <v>7833</v>
      </c>
      <c r="C7837" s="113">
        <v>-4.7</v>
      </c>
      <c r="D7837" s="276">
        <f t="shared" si="244"/>
        <v>14.688797495865579</v>
      </c>
      <c r="L7837" s="114">
        <f>IF(C7837&lt;$G$6,Lähteandmed!$E$45*1.2*1.005*($G$6-O7837),0)</f>
        <v>39.783093839999999</v>
      </c>
      <c r="M7837" s="276" t="str">
        <f>IF(($G$4-Lähteandmed!$H$45*(Kraadpäevad!$G$4-Kraadpäevad!C7837))&gt;Lähteandmed!$I$45,($G$4-Lähteandmed!$H$45*(Kraadpäevad!$G$4-Kraadpäevad!C7837)),Lähteandmed!$I$45)</f>
        <v/>
      </c>
      <c r="N7837" s="114">
        <f>IFERROR(($G$4-M7837)/($G$4-C7837),Lähteandmed!$H$45)</f>
        <v>0</v>
      </c>
      <c r="O7837" s="276">
        <f t="shared" si="245"/>
        <v>-4.7</v>
      </c>
      <c r="P7837" s="276">
        <f>IF(O7837&lt;($G$6-1),Lähteandmed!$E$45*1.2*1.005*(($G$6-1)-O7837),0)</f>
        <v>38.030534639999999</v>
      </c>
    </row>
    <row r="7838" spans="2:16">
      <c r="B7838" s="113">
        <v>7834</v>
      </c>
      <c r="C7838" s="113">
        <v>-5</v>
      </c>
      <c r="D7838" s="276">
        <f t="shared" si="244"/>
        <v>14.98879749586558</v>
      </c>
      <c r="L7838" s="114">
        <f>IF(C7838&lt;$G$6,Lähteandmed!$E$45*1.2*1.005*($G$6-O7838),0)</f>
        <v>40.3088616</v>
      </c>
      <c r="M7838" s="276" t="str">
        <f>IF(($G$4-Lähteandmed!$H$45*(Kraadpäevad!$G$4-Kraadpäevad!C7838))&gt;Lähteandmed!$I$45,($G$4-Lähteandmed!$H$45*(Kraadpäevad!$G$4-Kraadpäevad!C7838)),Lähteandmed!$I$45)</f>
        <v/>
      </c>
      <c r="N7838" s="114">
        <f>IFERROR(($G$4-M7838)/($G$4-C7838),Lähteandmed!$H$45)</f>
        <v>0</v>
      </c>
      <c r="O7838" s="276">
        <f t="shared" si="245"/>
        <v>-5</v>
      </c>
      <c r="P7838" s="276">
        <f>IF(O7838&lt;($G$6-1),Lähteandmed!$E$45*1.2*1.005*(($G$6-1)-O7838),0)</f>
        <v>38.5563024</v>
      </c>
    </row>
    <row r="7839" spans="2:16">
      <c r="B7839" s="113">
        <v>7835</v>
      </c>
      <c r="C7839" s="113">
        <v>-5.3</v>
      </c>
      <c r="D7839" s="276">
        <f t="shared" si="244"/>
        <v>15.28879749586558</v>
      </c>
      <c r="L7839" s="114">
        <f>IF(C7839&lt;$G$6,Lähteandmed!$E$45*1.2*1.005*($G$6-O7839),0)</f>
        <v>40.834629360000001</v>
      </c>
      <c r="M7839" s="276" t="str">
        <f>IF(($G$4-Lähteandmed!$H$45*(Kraadpäevad!$G$4-Kraadpäevad!C7839))&gt;Lähteandmed!$I$45,($G$4-Lähteandmed!$H$45*(Kraadpäevad!$G$4-Kraadpäevad!C7839)),Lähteandmed!$I$45)</f>
        <v/>
      </c>
      <c r="N7839" s="114">
        <f>IFERROR(($G$4-M7839)/($G$4-C7839),Lähteandmed!$H$45)</f>
        <v>0</v>
      </c>
      <c r="O7839" s="276">
        <f t="shared" si="245"/>
        <v>-5.3</v>
      </c>
      <c r="P7839" s="276">
        <f>IF(O7839&lt;($G$6-1),Lähteandmed!$E$45*1.2*1.005*(($G$6-1)-O7839),0)</f>
        <v>39.082070160000001</v>
      </c>
    </row>
    <row r="7840" spans="2:16">
      <c r="B7840" s="113">
        <v>7836</v>
      </c>
      <c r="C7840" s="113">
        <v>-5.6</v>
      </c>
      <c r="D7840" s="276">
        <f t="shared" si="244"/>
        <v>15.588797495865579</v>
      </c>
      <c r="L7840" s="114">
        <f>IF(C7840&lt;$G$6,Lähteandmed!$E$45*1.2*1.005*($G$6-O7840),0)</f>
        <v>41.360397120000002</v>
      </c>
      <c r="M7840" s="276" t="str">
        <f>IF(($G$4-Lähteandmed!$H$45*(Kraadpäevad!$G$4-Kraadpäevad!C7840))&gt;Lähteandmed!$I$45,($G$4-Lähteandmed!$H$45*(Kraadpäevad!$G$4-Kraadpäevad!C7840)),Lähteandmed!$I$45)</f>
        <v/>
      </c>
      <c r="N7840" s="114">
        <f>IFERROR(($G$4-M7840)/($G$4-C7840),Lähteandmed!$H$45)</f>
        <v>0</v>
      </c>
      <c r="O7840" s="276">
        <f t="shared" si="245"/>
        <v>-5.6</v>
      </c>
      <c r="P7840" s="276">
        <f>IF(O7840&lt;($G$6-1),Lähteandmed!$E$45*1.2*1.005*(($G$6-1)-O7840),0)</f>
        <v>39.607837920000001</v>
      </c>
    </row>
    <row r="7841" spans="2:16">
      <c r="B7841" s="113">
        <v>7837</v>
      </c>
      <c r="C7841" s="113">
        <v>-6.2</v>
      </c>
      <c r="D7841" s="276">
        <f t="shared" si="244"/>
        <v>16.188797495865579</v>
      </c>
      <c r="L7841" s="114">
        <f>IF(C7841&lt;$G$6,Lähteandmed!$E$45*1.2*1.005*($G$6-O7841),0)</f>
        <v>42.411932639999996</v>
      </c>
      <c r="M7841" s="276" t="str">
        <f>IF(($G$4-Lähteandmed!$H$45*(Kraadpäevad!$G$4-Kraadpäevad!C7841))&gt;Lähteandmed!$I$45,($G$4-Lähteandmed!$H$45*(Kraadpäevad!$G$4-Kraadpäevad!C7841)),Lähteandmed!$I$45)</f>
        <v/>
      </c>
      <c r="N7841" s="114">
        <f>IFERROR(($G$4-M7841)/($G$4-C7841),Lähteandmed!$H$45)</f>
        <v>0</v>
      </c>
      <c r="O7841" s="276">
        <f t="shared" si="245"/>
        <v>-6.2</v>
      </c>
      <c r="P7841" s="276">
        <f>IF(O7841&lt;($G$6-1),Lähteandmed!$E$45*1.2*1.005*(($G$6-1)-O7841),0)</f>
        <v>40.659373439999996</v>
      </c>
    </row>
    <row r="7842" spans="2:16">
      <c r="B7842" s="113">
        <v>7838</v>
      </c>
      <c r="C7842" s="113">
        <v>-6.7</v>
      </c>
      <c r="D7842" s="276">
        <f t="shared" si="244"/>
        <v>16.688797495865579</v>
      </c>
      <c r="L7842" s="114">
        <f>IF(C7842&lt;$G$6,Lähteandmed!$E$45*1.2*1.005*($G$6-O7842),0)</f>
        <v>43.288212239999993</v>
      </c>
      <c r="M7842" s="276" t="str">
        <f>IF(($G$4-Lähteandmed!$H$45*(Kraadpäevad!$G$4-Kraadpäevad!C7842))&gt;Lähteandmed!$I$45,($G$4-Lähteandmed!$H$45*(Kraadpäevad!$G$4-Kraadpäevad!C7842)),Lähteandmed!$I$45)</f>
        <v/>
      </c>
      <c r="N7842" s="114">
        <f>IFERROR(($G$4-M7842)/($G$4-C7842),Lähteandmed!$H$45)</f>
        <v>0</v>
      </c>
      <c r="O7842" s="276">
        <f t="shared" si="245"/>
        <v>-6.7</v>
      </c>
      <c r="P7842" s="276">
        <f>IF(O7842&lt;($G$6-1),Lähteandmed!$E$45*1.2*1.005*(($G$6-1)-O7842),0)</f>
        <v>41.535653039999993</v>
      </c>
    </row>
    <row r="7843" spans="2:16">
      <c r="B7843" s="113">
        <v>7839</v>
      </c>
      <c r="C7843" s="113">
        <v>-7.3</v>
      </c>
      <c r="D7843" s="276">
        <f t="shared" si="244"/>
        <v>17.28879749586558</v>
      </c>
      <c r="L7843" s="114">
        <f>IF(C7843&lt;$G$6,Lähteandmed!$E$45*1.2*1.005*($G$6-O7843),0)</f>
        <v>44.339747759999995</v>
      </c>
      <c r="M7843" s="276" t="str">
        <f>IF(($G$4-Lähteandmed!$H$45*(Kraadpäevad!$G$4-Kraadpäevad!C7843))&gt;Lähteandmed!$I$45,($G$4-Lähteandmed!$H$45*(Kraadpäevad!$G$4-Kraadpäevad!C7843)),Lähteandmed!$I$45)</f>
        <v/>
      </c>
      <c r="N7843" s="114">
        <f>IFERROR(($G$4-M7843)/($G$4-C7843),Lähteandmed!$H$45)</f>
        <v>0</v>
      </c>
      <c r="O7843" s="276">
        <f t="shared" si="245"/>
        <v>-7.3</v>
      </c>
      <c r="P7843" s="276">
        <f>IF(O7843&lt;($G$6-1),Lähteandmed!$E$45*1.2*1.005*(($G$6-1)-O7843),0)</f>
        <v>42.587188560000001</v>
      </c>
    </row>
    <row r="7844" spans="2:16">
      <c r="B7844" s="113">
        <v>7840</v>
      </c>
      <c r="C7844" s="113">
        <v>-7.8</v>
      </c>
      <c r="D7844" s="276">
        <f t="shared" si="244"/>
        <v>17.78879749586558</v>
      </c>
      <c r="L7844" s="114">
        <f>IF(C7844&lt;$G$6,Lähteandmed!$E$45*1.2*1.005*($G$6-O7844),0)</f>
        <v>45.216027359999998</v>
      </c>
      <c r="M7844" s="276" t="str">
        <f>IF(($G$4-Lähteandmed!$H$45*(Kraadpäevad!$G$4-Kraadpäevad!C7844))&gt;Lähteandmed!$I$45,($G$4-Lähteandmed!$H$45*(Kraadpäevad!$G$4-Kraadpäevad!C7844)),Lähteandmed!$I$45)</f>
        <v/>
      </c>
      <c r="N7844" s="114">
        <f>IFERROR(($G$4-M7844)/($G$4-C7844),Lähteandmed!$H$45)</f>
        <v>0</v>
      </c>
      <c r="O7844" s="276">
        <f t="shared" si="245"/>
        <v>-7.8</v>
      </c>
      <c r="P7844" s="276">
        <f>IF(O7844&lt;($G$6-1),Lähteandmed!$E$45*1.2*1.005*(($G$6-1)-O7844),0)</f>
        <v>43.463468159999998</v>
      </c>
    </row>
    <row r="7845" spans="2:16">
      <c r="B7845" s="113">
        <v>7841</v>
      </c>
      <c r="C7845" s="113">
        <v>-8.1999999999999993</v>
      </c>
      <c r="D7845" s="276">
        <f t="shared" si="244"/>
        <v>18.188797495865579</v>
      </c>
      <c r="L7845" s="114">
        <f>IF(C7845&lt;$G$6,Lähteandmed!$E$45*1.2*1.005*($G$6-O7845),0)</f>
        <v>45.917051039999997</v>
      </c>
      <c r="M7845" s="276" t="str">
        <f>IF(($G$4-Lähteandmed!$H$45*(Kraadpäevad!$G$4-Kraadpäevad!C7845))&gt;Lähteandmed!$I$45,($G$4-Lähteandmed!$H$45*(Kraadpäevad!$G$4-Kraadpäevad!C7845)),Lähteandmed!$I$45)</f>
        <v/>
      </c>
      <c r="N7845" s="114">
        <f>IFERROR(($G$4-M7845)/($G$4-C7845),Lähteandmed!$H$45)</f>
        <v>0</v>
      </c>
      <c r="O7845" s="276">
        <f t="shared" si="245"/>
        <v>-8.1999999999999993</v>
      </c>
      <c r="P7845" s="276">
        <f>IF(O7845&lt;($G$6-1),Lähteandmed!$E$45*1.2*1.005*(($G$6-1)-O7845),0)</f>
        <v>44.164491839999997</v>
      </c>
    </row>
    <row r="7846" spans="2:16">
      <c r="B7846" s="113">
        <v>7842</v>
      </c>
      <c r="C7846" s="113">
        <v>-8.6999999999999993</v>
      </c>
      <c r="D7846" s="276">
        <f t="shared" si="244"/>
        <v>18.688797495865579</v>
      </c>
      <c r="L7846" s="114">
        <f>IF(C7846&lt;$G$6,Lähteandmed!$E$45*1.2*1.005*($G$6-O7846),0)</f>
        <v>46.793330639999994</v>
      </c>
      <c r="M7846" s="276" t="str">
        <f>IF(($G$4-Lähteandmed!$H$45*(Kraadpäevad!$G$4-Kraadpäevad!C7846))&gt;Lähteandmed!$I$45,($G$4-Lähteandmed!$H$45*(Kraadpäevad!$G$4-Kraadpäevad!C7846)),Lähteandmed!$I$45)</f>
        <v/>
      </c>
      <c r="N7846" s="114">
        <f>IFERROR(($G$4-M7846)/($G$4-C7846),Lähteandmed!$H$45)</f>
        <v>0</v>
      </c>
      <c r="O7846" s="276">
        <f t="shared" si="245"/>
        <v>-8.6999999999999993</v>
      </c>
      <c r="P7846" s="276">
        <f>IF(O7846&lt;($G$6-1),Lähteandmed!$E$45*1.2*1.005*(($G$6-1)-O7846),0)</f>
        <v>45.040771439999993</v>
      </c>
    </row>
    <row r="7847" spans="2:16">
      <c r="B7847" s="113">
        <v>7843</v>
      </c>
      <c r="C7847" s="113">
        <v>-8.5</v>
      </c>
      <c r="D7847" s="276">
        <f t="shared" si="244"/>
        <v>18.48879749586558</v>
      </c>
      <c r="L7847" s="114">
        <f>IF(C7847&lt;$G$6,Lähteandmed!$E$45*1.2*1.005*($G$6-O7847),0)</f>
        <v>46.442818799999998</v>
      </c>
      <c r="M7847" s="276" t="str">
        <f>IF(($G$4-Lähteandmed!$H$45*(Kraadpäevad!$G$4-Kraadpäevad!C7847))&gt;Lähteandmed!$I$45,($G$4-Lähteandmed!$H$45*(Kraadpäevad!$G$4-Kraadpäevad!C7847)),Lähteandmed!$I$45)</f>
        <v/>
      </c>
      <c r="N7847" s="114">
        <f>IFERROR(($G$4-M7847)/($G$4-C7847),Lähteandmed!$H$45)</f>
        <v>0</v>
      </c>
      <c r="O7847" s="276">
        <f t="shared" si="245"/>
        <v>-8.5</v>
      </c>
      <c r="P7847" s="276">
        <f>IF(O7847&lt;($G$6-1),Lähteandmed!$E$45*1.2*1.005*(($G$6-1)-O7847),0)</f>
        <v>44.690259599999997</v>
      </c>
    </row>
    <row r="7848" spans="2:16">
      <c r="B7848" s="113">
        <v>7844</v>
      </c>
      <c r="C7848" s="113">
        <v>-8.1999999999999993</v>
      </c>
      <c r="D7848" s="276">
        <f t="shared" si="244"/>
        <v>18.188797495865579</v>
      </c>
      <c r="L7848" s="114">
        <f>IF(C7848&lt;$G$6,Lähteandmed!$E$45*1.2*1.005*($G$6-O7848),0)</f>
        <v>45.917051039999997</v>
      </c>
      <c r="M7848" s="276" t="str">
        <f>IF(($G$4-Lähteandmed!$H$45*(Kraadpäevad!$G$4-Kraadpäevad!C7848))&gt;Lähteandmed!$I$45,($G$4-Lähteandmed!$H$45*(Kraadpäevad!$G$4-Kraadpäevad!C7848)),Lähteandmed!$I$45)</f>
        <v/>
      </c>
      <c r="N7848" s="114">
        <f>IFERROR(($G$4-M7848)/($G$4-C7848),Lähteandmed!$H$45)</f>
        <v>0</v>
      </c>
      <c r="O7848" s="276">
        <f t="shared" si="245"/>
        <v>-8.1999999999999993</v>
      </c>
      <c r="P7848" s="276">
        <f>IF(O7848&lt;($G$6-1),Lähteandmed!$E$45*1.2*1.005*(($G$6-1)-O7848),0)</f>
        <v>44.164491839999997</v>
      </c>
    </row>
    <row r="7849" spans="2:16">
      <c r="B7849" s="113">
        <v>7845</v>
      </c>
      <c r="C7849" s="113">
        <v>-8</v>
      </c>
      <c r="D7849" s="276">
        <f t="shared" si="244"/>
        <v>17.98879749586558</v>
      </c>
      <c r="L7849" s="114">
        <f>IF(C7849&lt;$G$6,Lähteandmed!$E$45*1.2*1.005*($G$6-O7849),0)</f>
        <v>45.566539199999994</v>
      </c>
      <c r="M7849" s="276" t="str">
        <f>IF(($G$4-Lähteandmed!$H$45*(Kraadpäevad!$G$4-Kraadpäevad!C7849))&gt;Lähteandmed!$I$45,($G$4-Lähteandmed!$H$45*(Kraadpäevad!$G$4-Kraadpäevad!C7849)),Lähteandmed!$I$45)</f>
        <v/>
      </c>
      <c r="N7849" s="114">
        <f>IFERROR(($G$4-M7849)/($G$4-C7849),Lähteandmed!$H$45)</f>
        <v>0</v>
      </c>
      <c r="O7849" s="276">
        <f t="shared" si="245"/>
        <v>-8</v>
      </c>
      <c r="P7849" s="276">
        <f>IF(O7849&lt;($G$6-1),Lähteandmed!$E$45*1.2*1.005*(($G$6-1)-O7849),0)</f>
        <v>43.813979999999994</v>
      </c>
    </row>
    <row r="7850" spans="2:16">
      <c r="B7850" s="113">
        <v>7846</v>
      </c>
      <c r="C7850" s="113">
        <v>-7.3</v>
      </c>
      <c r="D7850" s="276">
        <f t="shared" si="244"/>
        <v>17.28879749586558</v>
      </c>
      <c r="L7850" s="114">
        <f>IF(C7850&lt;$G$6,Lähteandmed!$E$45*1.2*1.005*($G$6-O7850),0)</f>
        <v>44.339747759999995</v>
      </c>
      <c r="M7850" s="276" t="str">
        <f>IF(($G$4-Lähteandmed!$H$45*(Kraadpäevad!$G$4-Kraadpäevad!C7850))&gt;Lähteandmed!$I$45,($G$4-Lähteandmed!$H$45*(Kraadpäevad!$G$4-Kraadpäevad!C7850)),Lähteandmed!$I$45)</f>
        <v/>
      </c>
      <c r="N7850" s="114">
        <f>IFERROR(($G$4-M7850)/($G$4-C7850),Lähteandmed!$H$45)</f>
        <v>0</v>
      </c>
      <c r="O7850" s="276">
        <f t="shared" si="245"/>
        <v>-7.3</v>
      </c>
      <c r="P7850" s="276">
        <f>IF(O7850&lt;($G$6-1),Lähteandmed!$E$45*1.2*1.005*(($G$6-1)-O7850),0)</f>
        <v>42.587188560000001</v>
      </c>
    </row>
    <row r="7851" spans="2:16">
      <c r="B7851" s="113">
        <v>7847</v>
      </c>
      <c r="C7851" s="113">
        <v>-6.5</v>
      </c>
      <c r="D7851" s="276">
        <f t="shared" si="244"/>
        <v>16.48879749586558</v>
      </c>
      <c r="L7851" s="114">
        <f>IF(C7851&lt;$G$6,Lähteandmed!$E$45*1.2*1.005*($G$6-O7851),0)</f>
        <v>42.937700399999997</v>
      </c>
      <c r="M7851" s="276" t="str">
        <f>IF(($G$4-Lähteandmed!$H$45*(Kraadpäevad!$G$4-Kraadpäevad!C7851))&gt;Lähteandmed!$I$45,($G$4-Lähteandmed!$H$45*(Kraadpäevad!$G$4-Kraadpäevad!C7851)),Lähteandmed!$I$45)</f>
        <v/>
      </c>
      <c r="N7851" s="114">
        <f>IFERROR(($G$4-M7851)/($G$4-C7851),Lähteandmed!$H$45)</f>
        <v>0</v>
      </c>
      <c r="O7851" s="276">
        <f t="shared" si="245"/>
        <v>-6.5</v>
      </c>
      <c r="P7851" s="276">
        <f>IF(O7851&lt;($G$6-1),Lähteandmed!$E$45*1.2*1.005*(($G$6-1)-O7851),0)</f>
        <v>41.185141199999997</v>
      </c>
    </row>
    <row r="7852" spans="2:16">
      <c r="B7852" s="113">
        <v>7848</v>
      </c>
      <c r="C7852" s="113">
        <v>-5.8</v>
      </c>
      <c r="D7852" s="276">
        <f t="shared" si="244"/>
        <v>15.78879749586558</v>
      </c>
      <c r="L7852" s="114">
        <f>IF(C7852&lt;$G$6,Lähteandmed!$E$45*1.2*1.005*($G$6-O7852),0)</f>
        <v>41.710908959999998</v>
      </c>
      <c r="M7852" s="276" t="str">
        <f>IF(($G$4-Lähteandmed!$H$45*(Kraadpäevad!$G$4-Kraadpäevad!C7852))&gt;Lähteandmed!$I$45,($G$4-Lähteandmed!$H$45*(Kraadpäevad!$G$4-Kraadpäevad!C7852)),Lähteandmed!$I$45)</f>
        <v/>
      </c>
      <c r="N7852" s="114">
        <f>IFERROR(($G$4-M7852)/($G$4-C7852),Lähteandmed!$H$45)</f>
        <v>0</v>
      </c>
      <c r="O7852" s="276">
        <f t="shared" si="245"/>
        <v>-5.8</v>
      </c>
      <c r="P7852" s="276">
        <f>IF(O7852&lt;($G$6-1),Lähteandmed!$E$45*1.2*1.005*(($G$6-1)-O7852),0)</f>
        <v>39.958349759999997</v>
      </c>
    </row>
    <row r="7853" spans="2:16">
      <c r="B7853" s="113">
        <v>7849</v>
      </c>
      <c r="C7853" s="113">
        <v>-6.2</v>
      </c>
      <c r="D7853" s="276">
        <f t="shared" si="244"/>
        <v>16.188797495865579</v>
      </c>
      <c r="L7853" s="114">
        <f>IF(C7853&lt;$G$6,Lähteandmed!$E$45*1.2*1.005*($G$6-O7853),0)</f>
        <v>42.411932639999996</v>
      </c>
      <c r="M7853" s="276" t="str">
        <f>IF(($G$4-Lähteandmed!$H$45*(Kraadpäevad!$G$4-Kraadpäevad!C7853))&gt;Lähteandmed!$I$45,($G$4-Lähteandmed!$H$45*(Kraadpäevad!$G$4-Kraadpäevad!C7853)),Lähteandmed!$I$45)</f>
        <v/>
      </c>
      <c r="N7853" s="114">
        <f>IFERROR(($G$4-M7853)/($G$4-C7853),Lähteandmed!$H$45)</f>
        <v>0</v>
      </c>
      <c r="O7853" s="276">
        <f t="shared" si="245"/>
        <v>-6.2</v>
      </c>
      <c r="P7853" s="276">
        <f>IF(O7853&lt;($G$6-1),Lähteandmed!$E$45*1.2*1.005*(($G$6-1)-O7853),0)</f>
        <v>40.659373439999996</v>
      </c>
    </row>
    <row r="7854" spans="2:16">
      <c r="B7854" s="113">
        <v>7850</v>
      </c>
      <c r="C7854" s="113">
        <v>-6.5</v>
      </c>
      <c r="D7854" s="276">
        <f t="shared" si="244"/>
        <v>16.48879749586558</v>
      </c>
      <c r="L7854" s="114">
        <f>IF(C7854&lt;$G$6,Lähteandmed!$E$45*1.2*1.005*($G$6-O7854),0)</f>
        <v>42.937700399999997</v>
      </c>
      <c r="M7854" s="276" t="str">
        <f>IF(($G$4-Lähteandmed!$H$45*(Kraadpäevad!$G$4-Kraadpäevad!C7854))&gt;Lähteandmed!$I$45,($G$4-Lähteandmed!$H$45*(Kraadpäevad!$G$4-Kraadpäevad!C7854)),Lähteandmed!$I$45)</f>
        <v/>
      </c>
      <c r="N7854" s="114">
        <f>IFERROR(($G$4-M7854)/($G$4-C7854),Lähteandmed!$H$45)</f>
        <v>0</v>
      </c>
      <c r="O7854" s="276">
        <f t="shared" si="245"/>
        <v>-6.5</v>
      </c>
      <c r="P7854" s="276">
        <f>IF(O7854&lt;($G$6-1),Lähteandmed!$E$45*1.2*1.005*(($G$6-1)-O7854),0)</f>
        <v>41.185141199999997</v>
      </c>
    </row>
    <row r="7855" spans="2:16">
      <c r="B7855" s="113">
        <v>7851</v>
      </c>
      <c r="C7855" s="113">
        <v>-6.9</v>
      </c>
      <c r="D7855" s="276">
        <f t="shared" si="244"/>
        <v>16.888797495865582</v>
      </c>
      <c r="L7855" s="114">
        <f>IF(C7855&lt;$G$6,Lähteandmed!$E$45*1.2*1.005*($G$6-O7855),0)</f>
        <v>43.638724079999996</v>
      </c>
      <c r="M7855" s="276" t="str">
        <f>IF(($G$4-Lähteandmed!$H$45*(Kraadpäevad!$G$4-Kraadpäevad!C7855))&gt;Lähteandmed!$I$45,($G$4-Lähteandmed!$H$45*(Kraadpäevad!$G$4-Kraadpäevad!C7855)),Lähteandmed!$I$45)</f>
        <v/>
      </c>
      <c r="N7855" s="114">
        <f>IFERROR(($G$4-M7855)/($G$4-C7855),Lähteandmed!$H$45)</f>
        <v>0</v>
      </c>
      <c r="O7855" s="276">
        <f t="shared" si="245"/>
        <v>-6.9</v>
      </c>
      <c r="P7855" s="276">
        <f>IF(O7855&lt;($G$6-1),Lähteandmed!$E$45*1.2*1.005*(($G$6-1)-O7855),0)</f>
        <v>41.886164879999995</v>
      </c>
    </row>
    <row r="7856" spans="2:16">
      <c r="B7856" s="113">
        <v>7852</v>
      </c>
      <c r="C7856" s="113">
        <v>-7</v>
      </c>
      <c r="D7856" s="276">
        <f t="shared" si="244"/>
        <v>16.98879749586558</v>
      </c>
      <c r="L7856" s="114">
        <f>IF(C7856&lt;$G$6,Lähteandmed!$E$45*1.2*1.005*($G$6-O7856),0)</f>
        <v>43.813979999999994</v>
      </c>
      <c r="M7856" s="276" t="str">
        <f>IF(($G$4-Lähteandmed!$H$45*(Kraadpäevad!$G$4-Kraadpäevad!C7856))&gt;Lähteandmed!$I$45,($G$4-Lähteandmed!$H$45*(Kraadpäevad!$G$4-Kraadpäevad!C7856)),Lähteandmed!$I$45)</f>
        <v/>
      </c>
      <c r="N7856" s="114">
        <f>IFERROR(($G$4-M7856)/($G$4-C7856),Lähteandmed!$H$45)</f>
        <v>0</v>
      </c>
      <c r="O7856" s="276">
        <f t="shared" si="245"/>
        <v>-7</v>
      </c>
      <c r="P7856" s="276">
        <f>IF(O7856&lt;($G$6-1),Lähteandmed!$E$45*1.2*1.005*(($G$6-1)-O7856),0)</f>
        <v>42.061420799999993</v>
      </c>
    </row>
    <row r="7857" spans="2:16">
      <c r="B7857" s="113">
        <v>7853</v>
      </c>
      <c r="C7857" s="113">
        <v>-7</v>
      </c>
      <c r="D7857" s="276">
        <f t="shared" si="244"/>
        <v>16.98879749586558</v>
      </c>
      <c r="L7857" s="114">
        <f>IF(C7857&lt;$G$6,Lähteandmed!$E$45*1.2*1.005*($G$6-O7857),0)</f>
        <v>43.813979999999994</v>
      </c>
      <c r="M7857" s="276" t="str">
        <f>IF(($G$4-Lähteandmed!$H$45*(Kraadpäevad!$G$4-Kraadpäevad!C7857))&gt;Lähteandmed!$I$45,($G$4-Lähteandmed!$H$45*(Kraadpäevad!$G$4-Kraadpäevad!C7857)),Lähteandmed!$I$45)</f>
        <v/>
      </c>
      <c r="N7857" s="114">
        <f>IFERROR(($G$4-M7857)/($G$4-C7857),Lähteandmed!$H$45)</f>
        <v>0</v>
      </c>
      <c r="O7857" s="276">
        <f t="shared" si="245"/>
        <v>-7</v>
      </c>
      <c r="P7857" s="276">
        <f>IF(O7857&lt;($G$6-1),Lähteandmed!$E$45*1.2*1.005*(($G$6-1)-O7857),0)</f>
        <v>42.061420799999993</v>
      </c>
    </row>
    <row r="7858" spans="2:16">
      <c r="B7858" s="113">
        <v>7854</v>
      </c>
      <c r="C7858" s="113">
        <v>-7.1</v>
      </c>
      <c r="D7858" s="276">
        <f t="shared" si="244"/>
        <v>17.088797495865578</v>
      </c>
      <c r="L7858" s="114">
        <f>IF(C7858&lt;$G$6,Lähteandmed!$E$45*1.2*1.005*($G$6-O7858),0)</f>
        <v>43.989235919999999</v>
      </c>
      <c r="M7858" s="276" t="str">
        <f>IF(($G$4-Lähteandmed!$H$45*(Kraadpäevad!$G$4-Kraadpäevad!C7858))&gt;Lähteandmed!$I$45,($G$4-Lähteandmed!$H$45*(Kraadpäevad!$G$4-Kraadpäevad!C7858)),Lähteandmed!$I$45)</f>
        <v/>
      </c>
      <c r="N7858" s="114">
        <f>IFERROR(($G$4-M7858)/($G$4-C7858),Lähteandmed!$H$45)</f>
        <v>0</v>
      </c>
      <c r="O7858" s="276">
        <f t="shared" si="245"/>
        <v>-7.1</v>
      </c>
      <c r="P7858" s="276">
        <f>IF(O7858&lt;($G$6-1),Lähteandmed!$E$45*1.2*1.005*(($G$6-1)-O7858),0)</f>
        <v>42.236676719999998</v>
      </c>
    </row>
    <row r="7859" spans="2:16">
      <c r="B7859" s="113">
        <v>7855</v>
      </c>
      <c r="C7859" s="113">
        <v>-7.5</v>
      </c>
      <c r="D7859" s="276">
        <f t="shared" si="244"/>
        <v>17.48879749586558</v>
      </c>
      <c r="L7859" s="114">
        <f>IF(C7859&lt;$G$6,Lähteandmed!$E$45*1.2*1.005*($G$6-O7859),0)</f>
        <v>44.690259599999997</v>
      </c>
      <c r="M7859" s="276" t="str">
        <f>IF(($G$4-Lähteandmed!$H$45*(Kraadpäevad!$G$4-Kraadpäevad!C7859))&gt;Lähteandmed!$I$45,($G$4-Lähteandmed!$H$45*(Kraadpäevad!$G$4-Kraadpäevad!C7859)),Lähteandmed!$I$45)</f>
        <v/>
      </c>
      <c r="N7859" s="114">
        <f>IFERROR(($G$4-M7859)/($G$4-C7859),Lähteandmed!$H$45)</f>
        <v>0</v>
      </c>
      <c r="O7859" s="276">
        <f t="shared" si="245"/>
        <v>-7.5</v>
      </c>
      <c r="P7859" s="276">
        <f>IF(O7859&lt;($G$6-1),Lähteandmed!$E$45*1.2*1.005*(($G$6-1)-O7859),0)</f>
        <v>42.937700399999997</v>
      </c>
    </row>
    <row r="7860" spans="2:16">
      <c r="B7860" s="113">
        <v>7856</v>
      </c>
      <c r="C7860" s="113">
        <v>-8</v>
      </c>
      <c r="D7860" s="276">
        <f t="shared" si="244"/>
        <v>17.98879749586558</v>
      </c>
      <c r="L7860" s="114">
        <f>IF(C7860&lt;$G$6,Lähteandmed!$E$45*1.2*1.005*($G$6-O7860),0)</f>
        <v>45.566539199999994</v>
      </c>
      <c r="M7860" s="276" t="str">
        <f>IF(($G$4-Lähteandmed!$H$45*(Kraadpäevad!$G$4-Kraadpäevad!C7860))&gt;Lähteandmed!$I$45,($G$4-Lähteandmed!$H$45*(Kraadpäevad!$G$4-Kraadpäevad!C7860)),Lähteandmed!$I$45)</f>
        <v/>
      </c>
      <c r="N7860" s="114">
        <f>IFERROR(($G$4-M7860)/($G$4-C7860),Lähteandmed!$H$45)</f>
        <v>0</v>
      </c>
      <c r="O7860" s="276">
        <f t="shared" si="245"/>
        <v>-8</v>
      </c>
      <c r="P7860" s="276">
        <f>IF(O7860&lt;($G$6-1),Lähteandmed!$E$45*1.2*1.005*(($G$6-1)-O7860),0)</f>
        <v>43.813979999999994</v>
      </c>
    </row>
    <row r="7861" spans="2:16">
      <c r="B7861" s="113">
        <v>7857</v>
      </c>
      <c r="C7861" s="113">
        <v>-8.4</v>
      </c>
      <c r="D7861" s="276">
        <f t="shared" si="244"/>
        <v>18.388797495865582</v>
      </c>
      <c r="L7861" s="114">
        <f>IF(C7861&lt;$G$6,Lähteandmed!$E$45*1.2*1.005*($G$6-O7861),0)</f>
        <v>46.267562879999993</v>
      </c>
      <c r="M7861" s="276" t="str">
        <f>IF(($G$4-Lähteandmed!$H$45*(Kraadpäevad!$G$4-Kraadpäevad!C7861))&gt;Lähteandmed!$I$45,($G$4-Lähteandmed!$H$45*(Kraadpäevad!$G$4-Kraadpäevad!C7861)),Lähteandmed!$I$45)</f>
        <v/>
      </c>
      <c r="N7861" s="114">
        <f>IFERROR(($G$4-M7861)/($G$4-C7861),Lähteandmed!$H$45)</f>
        <v>0</v>
      </c>
      <c r="O7861" s="276">
        <f t="shared" si="245"/>
        <v>-8.4</v>
      </c>
      <c r="P7861" s="276">
        <f>IF(O7861&lt;($G$6-1),Lähteandmed!$E$45*1.2*1.005*(($G$6-1)-O7861),0)</f>
        <v>44.515003679999992</v>
      </c>
    </row>
    <row r="7862" spans="2:16">
      <c r="B7862" s="113">
        <v>7858</v>
      </c>
      <c r="C7862" s="113">
        <v>-8</v>
      </c>
      <c r="D7862" s="276">
        <f t="shared" si="244"/>
        <v>17.98879749586558</v>
      </c>
      <c r="L7862" s="114">
        <f>IF(C7862&lt;$G$6,Lähteandmed!$E$45*1.2*1.005*($G$6-O7862),0)</f>
        <v>45.566539199999994</v>
      </c>
      <c r="M7862" s="276" t="str">
        <f>IF(($G$4-Lähteandmed!$H$45*(Kraadpäevad!$G$4-Kraadpäevad!C7862))&gt;Lähteandmed!$I$45,($G$4-Lähteandmed!$H$45*(Kraadpäevad!$G$4-Kraadpäevad!C7862)),Lähteandmed!$I$45)</f>
        <v/>
      </c>
      <c r="N7862" s="114">
        <f>IFERROR(($G$4-M7862)/($G$4-C7862),Lähteandmed!$H$45)</f>
        <v>0</v>
      </c>
      <c r="O7862" s="276">
        <f t="shared" si="245"/>
        <v>-8</v>
      </c>
      <c r="P7862" s="276">
        <f>IF(O7862&lt;($G$6-1),Lähteandmed!$E$45*1.2*1.005*(($G$6-1)-O7862),0)</f>
        <v>43.813979999999994</v>
      </c>
    </row>
    <row r="7863" spans="2:16">
      <c r="B7863" s="113">
        <v>7859</v>
      </c>
      <c r="C7863" s="113">
        <v>-7.7</v>
      </c>
      <c r="D7863" s="276">
        <f t="shared" si="244"/>
        <v>17.688797495865579</v>
      </c>
      <c r="L7863" s="114">
        <f>IF(C7863&lt;$G$6,Lähteandmed!$E$45*1.2*1.005*($G$6-O7863),0)</f>
        <v>45.040771439999993</v>
      </c>
      <c r="M7863" s="276" t="str">
        <f>IF(($G$4-Lähteandmed!$H$45*(Kraadpäevad!$G$4-Kraadpäevad!C7863))&gt;Lähteandmed!$I$45,($G$4-Lähteandmed!$H$45*(Kraadpäevad!$G$4-Kraadpäevad!C7863)),Lähteandmed!$I$45)</f>
        <v/>
      </c>
      <c r="N7863" s="114">
        <f>IFERROR(($G$4-M7863)/($G$4-C7863),Lähteandmed!$H$45)</f>
        <v>0</v>
      </c>
      <c r="O7863" s="276">
        <f t="shared" si="245"/>
        <v>-7.7</v>
      </c>
      <c r="P7863" s="276">
        <f>IF(O7863&lt;($G$6-1),Lähteandmed!$E$45*1.2*1.005*(($G$6-1)-O7863),0)</f>
        <v>43.288212239999993</v>
      </c>
    </row>
    <row r="7864" spans="2:16">
      <c r="B7864" s="113">
        <v>7860</v>
      </c>
      <c r="C7864" s="113">
        <v>-7.3</v>
      </c>
      <c r="D7864" s="276">
        <f t="shared" si="244"/>
        <v>17.28879749586558</v>
      </c>
      <c r="L7864" s="114">
        <f>IF(C7864&lt;$G$6,Lähteandmed!$E$45*1.2*1.005*($G$6-O7864),0)</f>
        <v>44.339747759999995</v>
      </c>
      <c r="M7864" s="276" t="str">
        <f>IF(($G$4-Lähteandmed!$H$45*(Kraadpäevad!$G$4-Kraadpäevad!C7864))&gt;Lähteandmed!$I$45,($G$4-Lähteandmed!$H$45*(Kraadpäevad!$G$4-Kraadpäevad!C7864)),Lähteandmed!$I$45)</f>
        <v/>
      </c>
      <c r="N7864" s="114">
        <f>IFERROR(($G$4-M7864)/($G$4-C7864),Lähteandmed!$H$45)</f>
        <v>0</v>
      </c>
      <c r="O7864" s="276">
        <f t="shared" si="245"/>
        <v>-7.3</v>
      </c>
      <c r="P7864" s="276">
        <f>IF(O7864&lt;($G$6-1),Lähteandmed!$E$45*1.2*1.005*(($G$6-1)-O7864),0)</f>
        <v>42.587188560000001</v>
      </c>
    </row>
    <row r="7865" spans="2:16">
      <c r="B7865" s="113">
        <v>7861</v>
      </c>
      <c r="C7865" s="113">
        <v>-7.6</v>
      </c>
      <c r="D7865" s="276">
        <f t="shared" si="244"/>
        <v>17.588797495865578</v>
      </c>
      <c r="L7865" s="114">
        <f>IF(C7865&lt;$G$6,Lähteandmed!$E$45*1.2*1.005*($G$6-O7865),0)</f>
        <v>44.865515520000002</v>
      </c>
      <c r="M7865" s="276" t="str">
        <f>IF(($G$4-Lähteandmed!$H$45*(Kraadpäevad!$G$4-Kraadpäevad!C7865))&gt;Lähteandmed!$I$45,($G$4-Lähteandmed!$H$45*(Kraadpäevad!$G$4-Kraadpäevad!C7865)),Lähteandmed!$I$45)</f>
        <v/>
      </c>
      <c r="N7865" s="114">
        <f>IFERROR(($G$4-M7865)/($G$4-C7865),Lähteandmed!$H$45)</f>
        <v>0</v>
      </c>
      <c r="O7865" s="276">
        <f t="shared" si="245"/>
        <v>-7.6</v>
      </c>
      <c r="P7865" s="276">
        <f>IF(O7865&lt;($G$6-1),Lähteandmed!$E$45*1.2*1.005*(($G$6-1)-O7865),0)</f>
        <v>43.112956320000002</v>
      </c>
    </row>
    <row r="7866" spans="2:16">
      <c r="B7866" s="113">
        <v>7862</v>
      </c>
      <c r="C7866" s="113">
        <v>-8</v>
      </c>
      <c r="D7866" s="276">
        <f t="shared" si="244"/>
        <v>17.98879749586558</v>
      </c>
      <c r="L7866" s="114">
        <f>IF(C7866&lt;$G$6,Lähteandmed!$E$45*1.2*1.005*($G$6-O7866),0)</f>
        <v>45.566539199999994</v>
      </c>
      <c r="M7866" s="276" t="str">
        <f>IF(($G$4-Lähteandmed!$H$45*(Kraadpäevad!$G$4-Kraadpäevad!C7866))&gt;Lähteandmed!$I$45,($G$4-Lähteandmed!$H$45*(Kraadpäevad!$G$4-Kraadpäevad!C7866)),Lähteandmed!$I$45)</f>
        <v/>
      </c>
      <c r="N7866" s="114">
        <f>IFERROR(($G$4-M7866)/($G$4-C7866),Lähteandmed!$H$45)</f>
        <v>0</v>
      </c>
      <c r="O7866" s="276">
        <f t="shared" si="245"/>
        <v>-8</v>
      </c>
      <c r="P7866" s="276">
        <f>IF(O7866&lt;($G$6-1),Lähteandmed!$E$45*1.2*1.005*(($G$6-1)-O7866),0)</f>
        <v>43.813979999999994</v>
      </c>
    </row>
    <row r="7867" spans="2:16">
      <c r="B7867" s="113">
        <v>7863</v>
      </c>
      <c r="C7867" s="113">
        <v>-8.3000000000000007</v>
      </c>
      <c r="D7867" s="276">
        <f t="shared" si="244"/>
        <v>18.28879749586558</v>
      </c>
      <c r="L7867" s="114">
        <f>IF(C7867&lt;$G$6,Lähteandmed!$E$45*1.2*1.005*($G$6-O7867),0)</f>
        <v>46.092306959999995</v>
      </c>
      <c r="M7867" s="276" t="str">
        <f>IF(($G$4-Lähteandmed!$H$45*(Kraadpäevad!$G$4-Kraadpäevad!C7867))&gt;Lähteandmed!$I$45,($G$4-Lähteandmed!$H$45*(Kraadpäevad!$G$4-Kraadpäevad!C7867)),Lähteandmed!$I$45)</f>
        <v/>
      </c>
      <c r="N7867" s="114">
        <f>IFERROR(($G$4-M7867)/($G$4-C7867),Lähteandmed!$H$45)</f>
        <v>0</v>
      </c>
      <c r="O7867" s="276">
        <f t="shared" si="245"/>
        <v>-8.3000000000000007</v>
      </c>
      <c r="P7867" s="276">
        <f>IF(O7867&lt;($G$6-1),Lähteandmed!$E$45*1.2*1.005*(($G$6-1)-O7867),0)</f>
        <v>44.339747759999995</v>
      </c>
    </row>
    <row r="7868" spans="2:16">
      <c r="B7868" s="113">
        <v>7864</v>
      </c>
      <c r="C7868" s="113">
        <v>-9.3000000000000007</v>
      </c>
      <c r="D7868" s="276">
        <f t="shared" si="244"/>
        <v>19.28879749586558</v>
      </c>
      <c r="L7868" s="114">
        <f>IF(C7868&lt;$G$6,Lähteandmed!$E$45*1.2*1.005*($G$6-O7868),0)</f>
        <v>47.844866159999995</v>
      </c>
      <c r="M7868" s="276" t="str">
        <f>IF(($G$4-Lähteandmed!$H$45*(Kraadpäevad!$G$4-Kraadpäevad!C7868))&gt;Lähteandmed!$I$45,($G$4-Lähteandmed!$H$45*(Kraadpäevad!$G$4-Kraadpäevad!C7868)),Lähteandmed!$I$45)</f>
        <v/>
      </c>
      <c r="N7868" s="114">
        <f>IFERROR(($G$4-M7868)/($G$4-C7868),Lähteandmed!$H$45)</f>
        <v>0</v>
      </c>
      <c r="O7868" s="276">
        <f t="shared" si="245"/>
        <v>-9.3000000000000007</v>
      </c>
      <c r="P7868" s="276">
        <f>IF(O7868&lt;($G$6-1),Lähteandmed!$E$45*1.2*1.005*(($G$6-1)-O7868),0)</f>
        <v>46.092306959999995</v>
      </c>
    </row>
    <row r="7869" spans="2:16">
      <c r="B7869" s="113">
        <v>7865</v>
      </c>
      <c r="C7869" s="113">
        <v>-10.4</v>
      </c>
      <c r="D7869" s="276">
        <f t="shared" si="244"/>
        <v>20.388797495865582</v>
      </c>
      <c r="L7869" s="114">
        <f>IF(C7869&lt;$G$6,Lähteandmed!$E$45*1.2*1.005*($G$6-O7869),0)</f>
        <v>49.772681279999993</v>
      </c>
      <c r="M7869" s="276" t="str">
        <f>IF(($G$4-Lähteandmed!$H$45*(Kraadpäevad!$G$4-Kraadpäevad!C7869))&gt;Lähteandmed!$I$45,($G$4-Lähteandmed!$H$45*(Kraadpäevad!$G$4-Kraadpäevad!C7869)),Lähteandmed!$I$45)</f>
        <v/>
      </c>
      <c r="N7869" s="114">
        <f>IFERROR(($G$4-M7869)/($G$4-C7869),Lähteandmed!$H$45)</f>
        <v>0</v>
      </c>
      <c r="O7869" s="276">
        <f t="shared" si="245"/>
        <v>-10.4</v>
      </c>
      <c r="P7869" s="276">
        <f>IF(O7869&lt;($G$6-1),Lähteandmed!$E$45*1.2*1.005*(($G$6-1)-O7869),0)</f>
        <v>48.020122079999993</v>
      </c>
    </row>
    <row r="7870" spans="2:16">
      <c r="B7870" s="113">
        <v>7866</v>
      </c>
      <c r="C7870" s="113">
        <v>-11.4</v>
      </c>
      <c r="D7870" s="276">
        <f t="shared" si="244"/>
        <v>21.388797495865582</v>
      </c>
      <c r="L7870" s="114">
        <f>IF(C7870&lt;$G$6,Lähteandmed!$E$45*1.2*1.005*($G$6-O7870),0)</f>
        <v>51.525240479999994</v>
      </c>
      <c r="M7870" s="276" t="str">
        <f>IF(($G$4-Lähteandmed!$H$45*(Kraadpäevad!$G$4-Kraadpäevad!C7870))&gt;Lähteandmed!$I$45,($G$4-Lähteandmed!$H$45*(Kraadpäevad!$G$4-Kraadpäevad!C7870)),Lähteandmed!$I$45)</f>
        <v/>
      </c>
      <c r="N7870" s="114">
        <f>IFERROR(($G$4-M7870)/($G$4-C7870),Lähteandmed!$H$45)</f>
        <v>0</v>
      </c>
      <c r="O7870" s="276">
        <f t="shared" si="245"/>
        <v>-11.4</v>
      </c>
      <c r="P7870" s="276">
        <f>IF(O7870&lt;($G$6-1),Lähteandmed!$E$45*1.2*1.005*(($G$6-1)-O7870),0)</f>
        <v>49.772681279999993</v>
      </c>
    </row>
    <row r="7871" spans="2:16">
      <c r="B7871" s="113">
        <v>7867</v>
      </c>
      <c r="C7871" s="113">
        <v>-12</v>
      </c>
      <c r="D7871" s="276">
        <f t="shared" si="244"/>
        <v>21.98879749586558</v>
      </c>
      <c r="L7871" s="114">
        <f>IF(C7871&lt;$G$6,Lähteandmed!$E$45*1.2*1.005*($G$6-O7871),0)</f>
        <v>52.576775999999995</v>
      </c>
      <c r="M7871" s="276" t="str">
        <f>IF(($G$4-Lähteandmed!$H$45*(Kraadpäevad!$G$4-Kraadpäevad!C7871))&gt;Lähteandmed!$I$45,($G$4-Lähteandmed!$H$45*(Kraadpäevad!$G$4-Kraadpäevad!C7871)),Lähteandmed!$I$45)</f>
        <v/>
      </c>
      <c r="N7871" s="114">
        <f>IFERROR(($G$4-M7871)/($G$4-C7871),Lähteandmed!$H$45)</f>
        <v>0</v>
      </c>
      <c r="O7871" s="276">
        <f t="shared" si="245"/>
        <v>-12</v>
      </c>
      <c r="P7871" s="276">
        <f>IF(O7871&lt;($G$6-1),Lähteandmed!$E$45*1.2*1.005*(($G$6-1)-O7871),0)</f>
        <v>50.824216799999995</v>
      </c>
    </row>
    <row r="7872" spans="2:16">
      <c r="B7872" s="113">
        <v>7868</v>
      </c>
      <c r="C7872" s="113">
        <v>-12.6</v>
      </c>
      <c r="D7872" s="276">
        <f t="shared" si="244"/>
        <v>22.588797495865578</v>
      </c>
      <c r="L7872" s="114">
        <f>IF(C7872&lt;$G$6,Lähteandmed!$E$45*1.2*1.005*($G$6-O7872),0)</f>
        <v>53.628311519999997</v>
      </c>
      <c r="M7872" s="276" t="str">
        <f>IF(($G$4-Lähteandmed!$H$45*(Kraadpäevad!$G$4-Kraadpäevad!C7872))&gt;Lähteandmed!$I$45,($G$4-Lähteandmed!$H$45*(Kraadpäevad!$G$4-Kraadpäevad!C7872)),Lähteandmed!$I$45)</f>
        <v/>
      </c>
      <c r="N7872" s="114">
        <f>IFERROR(($G$4-M7872)/($G$4-C7872),Lähteandmed!$H$45)</f>
        <v>0</v>
      </c>
      <c r="O7872" s="276">
        <f t="shared" si="245"/>
        <v>-12.6</v>
      </c>
      <c r="P7872" s="276">
        <f>IF(O7872&lt;($G$6-1),Lähteandmed!$E$45*1.2*1.005*(($G$6-1)-O7872),0)</f>
        <v>51.875752319999997</v>
      </c>
    </row>
    <row r="7873" spans="2:16">
      <c r="B7873" s="113">
        <v>7869</v>
      </c>
      <c r="C7873" s="113">
        <v>-13.2</v>
      </c>
      <c r="D7873" s="276">
        <f t="shared" si="244"/>
        <v>23.188797495865579</v>
      </c>
      <c r="L7873" s="114">
        <f>IF(C7873&lt;$G$6,Lähteandmed!$E$45*1.2*1.005*($G$6-O7873),0)</f>
        <v>54.679847039999991</v>
      </c>
      <c r="M7873" s="276" t="str">
        <f>IF(($G$4-Lähteandmed!$H$45*(Kraadpäevad!$G$4-Kraadpäevad!C7873))&gt;Lähteandmed!$I$45,($G$4-Lähteandmed!$H$45*(Kraadpäevad!$G$4-Kraadpäevad!C7873)),Lähteandmed!$I$45)</f>
        <v/>
      </c>
      <c r="N7873" s="114">
        <f>IFERROR(($G$4-M7873)/($G$4-C7873),Lähteandmed!$H$45)</f>
        <v>0</v>
      </c>
      <c r="O7873" s="276">
        <f t="shared" si="245"/>
        <v>-13.2</v>
      </c>
      <c r="P7873" s="276">
        <f>IF(O7873&lt;($G$6-1),Lähteandmed!$E$45*1.2*1.005*(($G$6-1)-O7873),0)</f>
        <v>52.927287839999998</v>
      </c>
    </row>
    <row r="7874" spans="2:16">
      <c r="B7874" s="113">
        <v>7870</v>
      </c>
      <c r="C7874" s="113">
        <v>-13</v>
      </c>
      <c r="D7874" s="276">
        <f t="shared" si="244"/>
        <v>22.98879749586558</v>
      </c>
      <c r="L7874" s="114">
        <f>IF(C7874&lt;$G$6,Lähteandmed!$E$45*1.2*1.005*($G$6-O7874),0)</f>
        <v>54.329335199999996</v>
      </c>
      <c r="M7874" s="276" t="str">
        <f>IF(($G$4-Lähteandmed!$H$45*(Kraadpäevad!$G$4-Kraadpäevad!C7874))&gt;Lähteandmed!$I$45,($G$4-Lähteandmed!$H$45*(Kraadpäevad!$G$4-Kraadpäevad!C7874)),Lähteandmed!$I$45)</f>
        <v/>
      </c>
      <c r="N7874" s="114">
        <f>IFERROR(($G$4-M7874)/($G$4-C7874),Lähteandmed!$H$45)</f>
        <v>0</v>
      </c>
      <c r="O7874" s="276">
        <f t="shared" si="245"/>
        <v>-13</v>
      </c>
      <c r="P7874" s="276">
        <f>IF(O7874&lt;($G$6-1),Lähteandmed!$E$45*1.2*1.005*(($G$6-1)-O7874),0)</f>
        <v>52.576775999999995</v>
      </c>
    </row>
    <row r="7875" spans="2:16">
      <c r="B7875" s="113">
        <v>7871</v>
      </c>
      <c r="C7875" s="113">
        <v>-12.9</v>
      </c>
      <c r="D7875" s="276">
        <f t="shared" si="244"/>
        <v>22.888797495865582</v>
      </c>
      <c r="L7875" s="114">
        <f>IF(C7875&lt;$G$6,Lähteandmed!$E$45*1.2*1.005*($G$6-O7875),0)</f>
        <v>54.154079279999991</v>
      </c>
      <c r="M7875" s="276" t="str">
        <f>IF(($G$4-Lähteandmed!$H$45*(Kraadpäevad!$G$4-Kraadpäevad!C7875))&gt;Lähteandmed!$I$45,($G$4-Lähteandmed!$H$45*(Kraadpäevad!$G$4-Kraadpäevad!C7875)),Lähteandmed!$I$45)</f>
        <v/>
      </c>
      <c r="N7875" s="114">
        <f>IFERROR(($G$4-M7875)/($G$4-C7875),Lähteandmed!$H$45)</f>
        <v>0</v>
      </c>
      <c r="O7875" s="276">
        <f t="shared" si="245"/>
        <v>-12.9</v>
      </c>
      <c r="P7875" s="276">
        <f>IF(O7875&lt;($G$6-1),Lähteandmed!$E$45*1.2*1.005*(($G$6-1)-O7875),0)</f>
        <v>52.40152007999999</v>
      </c>
    </row>
    <row r="7876" spans="2:16">
      <c r="B7876" s="113">
        <v>7872</v>
      </c>
      <c r="C7876" s="113">
        <v>-12.7</v>
      </c>
      <c r="D7876" s="276">
        <f t="shared" ref="D7876:D7939" si="246">IFERROR(IF($G$5-C7876&gt;0,$G$5-C7876,"0"),0)</f>
        <v>22.688797495865579</v>
      </c>
      <c r="L7876" s="114">
        <f>IF(C7876&lt;$G$6,Lähteandmed!$E$45*1.2*1.005*($G$6-O7876),0)</f>
        <v>53.803567439999995</v>
      </c>
      <c r="M7876" s="276" t="str">
        <f>IF(($G$4-Lähteandmed!$H$45*(Kraadpäevad!$G$4-Kraadpäevad!C7876))&gt;Lähteandmed!$I$45,($G$4-Lähteandmed!$H$45*(Kraadpäevad!$G$4-Kraadpäevad!C7876)),Lähteandmed!$I$45)</f>
        <v/>
      </c>
      <c r="N7876" s="114">
        <f>IFERROR(($G$4-M7876)/($G$4-C7876),Lähteandmed!$H$45)</f>
        <v>0</v>
      </c>
      <c r="O7876" s="276">
        <f t="shared" ref="O7876:O7939" si="247">N7876*($G$4-C7876)+C7876</f>
        <v>-12.7</v>
      </c>
      <c r="P7876" s="276">
        <f>IF(O7876&lt;($G$6-1),Lähteandmed!$E$45*1.2*1.005*(($G$6-1)-O7876),0)</f>
        <v>52.051008239999994</v>
      </c>
    </row>
    <row r="7877" spans="2:16">
      <c r="B7877" s="113">
        <v>7873</v>
      </c>
      <c r="C7877" s="113">
        <v>-12.5</v>
      </c>
      <c r="D7877" s="276">
        <f t="shared" si="246"/>
        <v>22.48879749586558</v>
      </c>
      <c r="L7877" s="114">
        <f>IF(C7877&lt;$G$6,Lähteandmed!$E$45*1.2*1.005*($G$6-O7877),0)</f>
        <v>53.453055599999999</v>
      </c>
      <c r="M7877" s="276" t="str">
        <f>IF(($G$4-Lähteandmed!$H$45*(Kraadpäevad!$G$4-Kraadpäevad!C7877))&gt;Lähteandmed!$I$45,($G$4-Lähteandmed!$H$45*(Kraadpäevad!$G$4-Kraadpäevad!C7877)),Lähteandmed!$I$45)</f>
        <v/>
      </c>
      <c r="N7877" s="114">
        <f>IFERROR(($G$4-M7877)/($G$4-C7877),Lähteandmed!$H$45)</f>
        <v>0</v>
      </c>
      <c r="O7877" s="276">
        <f t="shared" si="247"/>
        <v>-12.5</v>
      </c>
      <c r="P7877" s="276">
        <f>IF(O7877&lt;($G$6-1),Lähteandmed!$E$45*1.2*1.005*(($G$6-1)-O7877),0)</f>
        <v>51.700496399999999</v>
      </c>
    </row>
    <row r="7878" spans="2:16">
      <c r="B7878" s="113">
        <v>7874</v>
      </c>
      <c r="C7878" s="113">
        <v>-12.4</v>
      </c>
      <c r="D7878" s="276">
        <f t="shared" si="246"/>
        <v>22.388797495865582</v>
      </c>
      <c r="L7878" s="114">
        <f>IF(C7878&lt;$G$6,Lähteandmed!$E$45*1.2*1.005*($G$6-O7878),0)</f>
        <v>53.277799679999994</v>
      </c>
      <c r="M7878" s="276" t="str">
        <f>IF(($G$4-Lähteandmed!$H$45*(Kraadpäevad!$G$4-Kraadpäevad!C7878))&gt;Lähteandmed!$I$45,($G$4-Lähteandmed!$H$45*(Kraadpäevad!$G$4-Kraadpäevad!C7878)),Lähteandmed!$I$45)</f>
        <v/>
      </c>
      <c r="N7878" s="114">
        <f>IFERROR(($G$4-M7878)/($G$4-C7878),Lähteandmed!$H$45)</f>
        <v>0</v>
      </c>
      <c r="O7878" s="276">
        <f t="shared" si="247"/>
        <v>-12.4</v>
      </c>
      <c r="P7878" s="276">
        <f>IF(O7878&lt;($G$6-1),Lähteandmed!$E$45*1.2*1.005*(($G$6-1)-O7878),0)</f>
        <v>51.525240479999994</v>
      </c>
    </row>
    <row r="7879" spans="2:16">
      <c r="B7879" s="113">
        <v>7875</v>
      </c>
      <c r="C7879" s="113">
        <v>-12.2</v>
      </c>
      <c r="D7879" s="276">
        <f t="shared" si="246"/>
        <v>22.188797495865579</v>
      </c>
      <c r="L7879" s="114">
        <f>IF(C7879&lt;$G$6,Lähteandmed!$E$45*1.2*1.005*($G$6-O7879),0)</f>
        <v>52.927287839999998</v>
      </c>
      <c r="M7879" s="276" t="str">
        <f>IF(($G$4-Lähteandmed!$H$45*(Kraadpäevad!$G$4-Kraadpäevad!C7879))&gt;Lähteandmed!$I$45,($G$4-Lähteandmed!$H$45*(Kraadpäevad!$G$4-Kraadpäevad!C7879)),Lähteandmed!$I$45)</f>
        <v/>
      </c>
      <c r="N7879" s="114">
        <f>IFERROR(($G$4-M7879)/($G$4-C7879),Lähteandmed!$H$45)</f>
        <v>0</v>
      </c>
      <c r="O7879" s="276">
        <f t="shared" si="247"/>
        <v>-12.2</v>
      </c>
      <c r="P7879" s="276">
        <f>IF(O7879&lt;($G$6-1),Lähteandmed!$E$45*1.2*1.005*(($G$6-1)-O7879),0)</f>
        <v>51.174728639999998</v>
      </c>
    </row>
    <row r="7880" spans="2:16">
      <c r="B7880" s="113">
        <v>7876</v>
      </c>
      <c r="C7880" s="113">
        <v>-11.8</v>
      </c>
      <c r="D7880" s="276">
        <f t="shared" si="246"/>
        <v>21.78879749586558</v>
      </c>
      <c r="L7880" s="114">
        <f>IF(C7880&lt;$G$6,Lähteandmed!$E$45*1.2*1.005*($G$6-O7880),0)</f>
        <v>52.226264159999999</v>
      </c>
      <c r="M7880" s="276" t="str">
        <f>IF(($G$4-Lähteandmed!$H$45*(Kraadpäevad!$G$4-Kraadpäevad!C7880))&gt;Lähteandmed!$I$45,($G$4-Lähteandmed!$H$45*(Kraadpäevad!$G$4-Kraadpäevad!C7880)),Lähteandmed!$I$45)</f>
        <v/>
      </c>
      <c r="N7880" s="114">
        <f>IFERROR(($G$4-M7880)/($G$4-C7880),Lähteandmed!$H$45)</f>
        <v>0</v>
      </c>
      <c r="O7880" s="276">
        <f t="shared" si="247"/>
        <v>-11.8</v>
      </c>
      <c r="P7880" s="276">
        <f>IF(O7880&lt;($G$6-1),Lähteandmed!$E$45*1.2*1.005*(($G$6-1)-O7880),0)</f>
        <v>50.473704959999999</v>
      </c>
    </row>
    <row r="7881" spans="2:16">
      <c r="B7881" s="113">
        <v>7877</v>
      </c>
      <c r="C7881" s="113">
        <v>-11.3</v>
      </c>
      <c r="D7881" s="276">
        <f t="shared" si="246"/>
        <v>21.28879749586558</v>
      </c>
      <c r="L7881" s="114">
        <f>IF(C7881&lt;$G$6,Lähteandmed!$E$45*1.2*1.005*($G$6-O7881),0)</f>
        <v>51.349984559999996</v>
      </c>
      <c r="M7881" s="276" t="str">
        <f>IF(($G$4-Lähteandmed!$H$45*(Kraadpäevad!$G$4-Kraadpäevad!C7881))&gt;Lähteandmed!$I$45,($G$4-Lähteandmed!$H$45*(Kraadpäevad!$G$4-Kraadpäevad!C7881)),Lähteandmed!$I$45)</f>
        <v/>
      </c>
      <c r="N7881" s="114">
        <f>IFERROR(($G$4-M7881)/($G$4-C7881),Lähteandmed!$H$45)</f>
        <v>0</v>
      </c>
      <c r="O7881" s="276">
        <f t="shared" si="247"/>
        <v>-11.3</v>
      </c>
      <c r="P7881" s="276">
        <f>IF(O7881&lt;($G$6-1),Lähteandmed!$E$45*1.2*1.005*(($G$6-1)-O7881),0)</f>
        <v>49.597425359999995</v>
      </c>
    </row>
    <row r="7882" spans="2:16">
      <c r="B7882" s="113">
        <v>7878</v>
      </c>
      <c r="C7882" s="113">
        <v>-10.9</v>
      </c>
      <c r="D7882" s="276">
        <f t="shared" si="246"/>
        <v>20.888797495865582</v>
      </c>
      <c r="L7882" s="114">
        <f>IF(C7882&lt;$G$6,Lähteandmed!$E$45*1.2*1.005*($G$6-O7882),0)</f>
        <v>50.648960879999997</v>
      </c>
      <c r="M7882" s="276" t="str">
        <f>IF(($G$4-Lähteandmed!$H$45*(Kraadpäevad!$G$4-Kraadpäevad!C7882))&gt;Lähteandmed!$I$45,($G$4-Lähteandmed!$H$45*(Kraadpäevad!$G$4-Kraadpäevad!C7882)),Lähteandmed!$I$45)</f>
        <v/>
      </c>
      <c r="N7882" s="114">
        <f>IFERROR(($G$4-M7882)/($G$4-C7882),Lähteandmed!$H$45)</f>
        <v>0</v>
      </c>
      <c r="O7882" s="276">
        <f t="shared" si="247"/>
        <v>-10.9</v>
      </c>
      <c r="P7882" s="276">
        <f>IF(O7882&lt;($G$6-1),Lähteandmed!$E$45*1.2*1.005*(($G$6-1)-O7882),0)</f>
        <v>48.896401679999997</v>
      </c>
    </row>
    <row r="7883" spans="2:16">
      <c r="B7883" s="113">
        <v>7879</v>
      </c>
      <c r="C7883" s="113">
        <v>-11.1</v>
      </c>
      <c r="D7883" s="276">
        <f t="shared" si="246"/>
        <v>21.088797495865578</v>
      </c>
      <c r="L7883" s="114">
        <f>IF(C7883&lt;$G$6,Lähteandmed!$E$45*1.2*1.005*($G$6-O7883),0)</f>
        <v>50.99947272</v>
      </c>
      <c r="M7883" s="276" t="str">
        <f>IF(($G$4-Lähteandmed!$H$45*(Kraadpäevad!$G$4-Kraadpäevad!C7883))&gt;Lähteandmed!$I$45,($G$4-Lähteandmed!$H$45*(Kraadpäevad!$G$4-Kraadpäevad!C7883)),Lähteandmed!$I$45)</f>
        <v/>
      </c>
      <c r="N7883" s="114">
        <f>IFERROR(($G$4-M7883)/($G$4-C7883),Lähteandmed!$H$45)</f>
        <v>0</v>
      </c>
      <c r="O7883" s="276">
        <f t="shared" si="247"/>
        <v>-11.1</v>
      </c>
      <c r="P7883" s="276">
        <f>IF(O7883&lt;($G$6-1),Lähteandmed!$E$45*1.2*1.005*(($G$6-1)-O7883),0)</f>
        <v>49.24691352</v>
      </c>
    </row>
    <row r="7884" spans="2:16">
      <c r="B7884" s="113">
        <v>7880</v>
      </c>
      <c r="C7884" s="113">
        <v>-11.3</v>
      </c>
      <c r="D7884" s="276">
        <f t="shared" si="246"/>
        <v>21.28879749586558</v>
      </c>
      <c r="L7884" s="114">
        <f>IF(C7884&lt;$G$6,Lähteandmed!$E$45*1.2*1.005*($G$6-O7884),0)</f>
        <v>51.349984559999996</v>
      </c>
      <c r="M7884" s="276" t="str">
        <f>IF(($G$4-Lähteandmed!$H$45*(Kraadpäevad!$G$4-Kraadpäevad!C7884))&gt;Lähteandmed!$I$45,($G$4-Lähteandmed!$H$45*(Kraadpäevad!$G$4-Kraadpäevad!C7884)),Lähteandmed!$I$45)</f>
        <v/>
      </c>
      <c r="N7884" s="114">
        <f>IFERROR(($G$4-M7884)/($G$4-C7884),Lähteandmed!$H$45)</f>
        <v>0</v>
      </c>
      <c r="O7884" s="276">
        <f t="shared" si="247"/>
        <v>-11.3</v>
      </c>
      <c r="P7884" s="276">
        <f>IF(O7884&lt;($G$6-1),Lähteandmed!$E$45*1.2*1.005*(($G$6-1)-O7884),0)</f>
        <v>49.597425359999995</v>
      </c>
    </row>
    <row r="7885" spans="2:16">
      <c r="B7885" s="113">
        <v>7881</v>
      </c>
      <c r="C7885" s="113">
        <v>-11.5</v>
      </c>
      <c r="D7885" s="276">
        <f t="shared" si="246"/>
        <v>21.48879749586558</v>
      </c>
      <c r="L7885" s="114">
        <f>IF(C7885&lt;$G$6,Lähteandmed!$E$45*1.2*1.005*($G$6-O7885),0)</f>
        <v>51.700496399999999</v>
      </c>
      <c r="M7885" s="276" t="str">
        <f>IF(($G$4-Lähteandmed!$H$45*(Kraadpäevad!$G$4-Kraadpäevad!C7885))&gt;Lähteandmed!$I$45,($G$4-Lähteandmed!$H$45*(Kraadpäevad!$G$4-Kraadpäevad!C7885)),Lähteandmed!$I$45)</f>
        <v/>
      </c>
      <c r="N7885" s="114">
        <f>IFERROR(($G$4-M7885)/($G$4-C7885),Lähteandmed!$H$45)</f>
        <v>0</v>
      </c>
      <c r="O7885" s="276">
        <f t="shared" si="247"/>
        <v>-11.5</v>
      </c>
      <c r="P7885" s="276">
        <f>IF(O7885&lt;($G$6-1),Lähteandmed!$E$45*1.2*1.005*(($G$6-1)-O7885),0)</f>
        <v>49.947937199999998</v>
      </c>
    </row>
    <row r="7886" spans="2:16">
      <c r="B7886" s="113">
        <v>7882</v>
      </c>
      <c r="C7886" s="113">
        <v>-11.4</v>
      </c>
      <c r="D7886" s="276">
        <f t="shared" si="246"/>
        <v>21.388797495865582</v>
      </c>
      <c r="L7886" s="114">
        <f>IF(C7886&lt;$G$6,Lähteandmed!$E$45*1.2*1.005*($G$6-O7886),0)</f>
        <v>51.525240479999994</v>
      </c>
      <c r="M7886" s="276" t="str">
        <f>IF(($G$4-Lähteandmed!$H$45*(Kraadpäevad!$G$4-Kraadpäevad!C7886))&gt;Lähteandmed!$I$45,($G$4-Lähteandmed!$H$45*(Kraadpäevad!$G$4-Kraadpäevad!C7886)),Lähteandmed!$I$45)</f>
        <v/>
      </c>
      <c r="N7886" s="114">
        <f>IFERROR(($G$4-M7886)/($G$4-C7886),Lähteandmed!$H$45)</f>
        <v>0</v>
      </c>
      <c r="O7886" s="276">
        <f t="shared" si="247"/>
        <v>-11.4</v>
      </c>
      <c r="P7886" s="276">
        <f>IF(O7886&lt;($G$6-1),Lähteandmed!$E$45*1.2*1.005*(($G$6-1)-O7886),0)</f>
        <v>49.772681279999993</v>
      </c>
    </row>
    <row r="7887" spans="2:16">
      <c r="B7887" s="113">
        <v>7883</v>
      </c>
      <c r="C7887" s="113">
        <v>-11.4</v>
      </c>
      <c r="D7887" s="276">
        <f t="shared" si="246"/>
        <v>21.388797495865582</v>
      </c>
      <c r="L7887" s="114">
        <f>IF(C7887&lt;$G$6,Lähteandmed!$E$45*1.2*1.005*($G$6-O7887),0)</f>
        <v>51.525240479999994</v>
      </c>
      <c r="M7887" s="276" t="str">
        <f>IF(($G$4-Lähteandmed!$H$45*(Kraadpäevad!$G$4-Kraadpäevad!C7887))&gt;Lähteandmed!$I$45,($G$4-Lähteandmed!$H$45*(Kraadpäevad!$G$4-Kraadpäevad!C7887)),Lähteandmed!$I$45)</f>
        <v/>
      </c>
      <c r="N7887" s="114">
        <f>IFERROR(($G$4-M7887)/($G$4-C7887),Lähteandmed!$H$45)</f>
        <v>0</v>
      </c>
      <c r="O7887" s="276">
        <f t="shared" si="247"/>
        <v>-11.4</v>
      </c>
      <c r="P7887" s="276">
        <f>IF(O7887&lt;($G$6-1),Lähteandmed!$E$45*1.2*1.005*(($G$6-1)-O7887),0)</f>
        <v>49.772681279999993</v>
      </c>
    </row>
    <row r="7888" spans="2:16">
      <c r="B7888" s="113">
        <v>7884</v>
      </c>
      <c r="C7888" s="113">
        <v>-11.3</v>
      </c>
      <c r="D7888" s="276">
        <f t="shared" si="246"/>
        <v>21.28879749586558</v>
      </c>
      <c r="L7888" s="114">
        <f>IF(C7888&lt;$G$6,Lähteandmed!$E$45*1.2*1.005*($G$6-O7888),0)</f>
        <v>51.349984559999996</v>
      </c>
      <c r="M7888" s="276" t="str">
        <f>IF(($G$4-Lähteandmed!$H$45*(Kraadpäevad!$G$4-Kraadpäevad!C7888))&gt;Lähteandmed!$I$45,($G$4-Lähteandmed!$H$45*(Kraadpäevad!$G$4-Kraadpäevad!C7888)),Lähteandmed!$I$45)</f>
        <v/>
      </c>
      <c r="N7888" s="114">
        <f>IFERROR(($G$4-M7888)/($G$4-C7888),Lähteandmed!$H$45)</f>
        <v>0</v>
      </c>
      <c r="O7888" s="276">
        <f t="shared" si="247"/>
        <v>-11.3</v>
      </c>
      <c r="P7888" s="276">
        <f>IF(O7888&lt;($G$6-1),Lähteandmed!$E$45*1.2*1.005*(($G$6-1)-O7888),0)</f>
        <v>49.597425359999995</v>
      </c>
    </row>
    <row r="7889" spans="2:16">
      <c r="B7889" s="113">
        <v>7885</v>
      </c>
      <c r="C7889" s="113">
        <v>-10.6</v>
      </c>
      <c r="D7889" s="276">
        <f t="shared" si="246"/>
        <v>20.588797495865578</v>
      </c>
      <c r="L7889" s="114">
        <f>IF(C7889&lt;$G$6,Lähteandmed!$E$45*1.2*1.005*($G$6-O7889),0)</f>
        <v>50.123193119999996</v>
      </c>
      <c r="M7889" s="276" t="str">
        <f>IF(($G$4-Lähteandmed!$H$45*(Kraadpäevad!$G$4-Kraadpäevad!C7889))&gt;Lähteandmed!$I$45,($G$4-Lähteandmed!$H$45*(Kraadpäevad!$G$4-Kraadpäevad!C7889)),Lähteandmed!$I$45)</f>
        <v/>
      </c>
      <c r="N7889" s="114">
        <f>IFERROR(($G$4-M7889)/($G$4-C7889),Lähteandmed!$H$45)</f>
        <v>0</v>
      </c>
      <c r="O7889" s="276">
        <f t="shared" si="247"/>
        <v>-10.6</v>
      </c>
      <c r="P7889" s="276">
        <f>IF(O7889&lt;($G$6-1),Lähteandmed!$E$45*1.2*1.005*(($G$6-1)-O7889),0)</f>
        <v>48.370633919999996</v>
      </c>
    </row>
    <row r="7890" spans="2:16">
      <c r="B7890" s="113">
        <v>7886</v>
      </c>
      <c r="C7890" s="113">
        <v>-9.9</v>
      </c>
      <c r="D7890" s="276">
        <f t="shared" si="246"/>
        <v>19.888797495865582</v>
      </c>
      <c r="L7890" s="114">
        <f>IF(C7890&lt;$G$6,Lähteandmed!$E$45*1.2*1.005*($G$6-O7890),0)</f>
        <v>48.896401679999997</v>
      </c>
      <c r="M7890" s="276" t="str">
        <f>IF(($G$4-Lähteandmed!$H$45*(Kraadpäevad!$G$4-Kraadpäevad!C7890))&gt;Lähteandmed!$I$45,($G$4-Lähteandmed!$H$45*(Kraadpäevad!$G$4-Kraadpäevad!C7890)),Lähteandmed!$I$45)</f>
        <v/>
      </c>
      <c r="N7890" s="114">
        <f>IFERROR(($G$4-M7890)/($G$4-C7890),Lähteandmed!$H$45)</f>
        <v>0</v>
      </c>
      <c r="O7890" s="276">
        <f t="shared" si="247"/>
        <v>-9.9</v>
      </c>
      <c r="P7890" s="276">
        <f>IF(O7890&lt;($G$6-1),Lähteandmed!$E$45*1.2*1.005*(($G$6-1)-O7890),0)</f>
        <v>47.143842479999996</v>
      </c>
    </row>
    <row r="7891" spans="2:16">
      <c r="B7891" s="113">
        <v>7887</v>
      </c>
      <c r="C7891" s="113">
        <v>-9.1999999999999993</v>
      </c>
      <c r="D7891" s="276">
        <f t="shared" si="246"/>
        <v>19.188797495865579</v>
      </c>
      <c r="L7891" s="114">
        <f>IF(C7891&lt;$G$6,Lähteandmed!$E$45*1.2*1.005*($G$6-O7891),0)</f>
        <v>47.669610239999997</v>
      </c>
      <c r="M7891" s="276" t="str">
        <f>IF(($G$4-Lähteandmed!$H$45*(Kraadpäevad!$G$4-Kraadpäevad!C7891))&gt;Lähteandmed!$I$45,($G$4-Lähteandmed!$H$45*(Kraadpäevad!$G$4-Kraadpäevad!C7891)),Lähteandmed!$I$45)</f>
        <v/>
      </c>
      <c r="N7891" s="114">
        <f>IFERROR(($G$4-M7891)/($G$4-C7891),Lähteandmed!$H$45)</f>
        <v>0</v>
      </c>
      <c r="O7891" s="276">
        <f t="shared" si="247"/>
        <v>-9.1999999999999993</v>
      </c>
      <c r="P7891" s="276">
        <f>IF(O7891&lt;($G$6-1),Lähteandmed!$E$45*1.2*1.005*(($G$6-1)-O7891),0)</f>
        <v>45.917051039999997</v>
      </c>
    </row>
    <row r="7892" spans="2:16">
      <c r="B7892" s="113">
        <v>7888</v>
      </c>
      <c r="C7892" s="113">
        <v>-8.9</v>
      </c>
      <c r="D7892" s="276">
        <f t="shared" si="246"/>
        <v>18.888797495865582</v>
      </c>
      <c r="L7892" s="114">
        <f>IF(C7892&lt;$G$6,Lähteandmed!$E$45*1.2*1.005*($G$6-O7892),0)</f>
        <v>47.143842479999996</v>
      </c>
      <c r="M7892" s="276" t="str">
        <f>IF(($G$4-Lähteandmed!$H$45*(Kraadpäevad!$G$4-Kraadpäevad!C7892))&gt;Lähteandmed!$I$45,($G$4-Lähteandmed!$H$45*(Kraadpäevad!$G$4-Kraadpäevad!C7892)),Lähteandmed!$I$45)</f>
        <v/>
      </c>
      <c r="N7892" s="114">
        <f>IFERROR(($G$4-M7892)/($G$4-C7892),Lähteandmed!$H$45)</f>
        <v>0</v>
      </c>
      <c r="O7892" s="276">
        <f t="shared" si="247"/>
        <v>-8.9</v>
      </c>
      <c r="P7892" s="276">
        <f>IF(O7892&lt;($G$6-1),Lähteandmed!$E$45*1.2*1.005*(($G$6-1)-O7892),0)</f>
        <v>45.391283279999996</v>
      </c>
    </row>
    <row r="7893" spans="2:16">
      <c r="B7893" s="113">
        <v>7889</v>
      </c>
      <c r="C7893" s="113">
        <v>-8.6</v>
      </c>
      <c r="D7893" s="276">
        <f t="shared" si="246"/>
        <v>18.588797495865578</v>
      </c>
      <c r="L7893" s="114">
        <f>IF(C7893&lt;$G$6,Lähteandmed!$E$45*1.2*1.005*($G$6-O7893),0)</f>
        <v>46.618074719999996</v>
      </c>
      <c r="M7893" s="276" t="str">
        <f>IF(($G$4-Lähteandmed!$H$45*(Kraadpäevad!$G$4-Kraadpäevad!C7893))&gt;Lähteandmed!$I$45,($G$4-Lähteandmed!$H$45*(Kraadpäevad!$G$4-Kraadpäevad!C7893)),Lähteandmed!$I$45)</f>
        <v/>
      </c>
      <c r="N7893" s="114">
        <f>IFERROR(($G$4-M7893)/($G$4-C7893),Lähteandmed!$H$45)</f>
        <v>0</v>
      </c>
      <c r="O7893" s="276">
        <f t="shared" si="247"/>
        <v>-8.6</v>
      </c>
      <c r="P7893" s="276">
        <f>IF(O7893&lt;($G$6-1),Lähteandmed!$E$45*1.2*1.005*(($G$6-1)-O7893),0)</f>
        <v>44.865515520000002</v>
      </c>
    </row>
    <row r="7894" spans="2:16">
      <c r="B7894" s="113">
        <v>7890</v>
      </c>
      <c r="C7894" s="113">
        <v>-8.3000000000000007</v>
      </c>
      <c r="D7894" s="276">
        <f t="shared" si="246"/>
        <v>18.28879749586558</v>
      </c>
      <c r="L7894" s="114">
        <f>IF(C7894&lt;$G$6,Lähteandmed!$E$45*1.2*1.005*($G$6-O7894),0)</f>
        <v>46.092306959999995</v>
      </c>
      <c r="M7894" s="276" t="str">
        <f>IF(($G$4-Lähteandmed!$H$45*(Kraadpäevad!$G$4-Kraadpäevad!C7894))&gt;Lähteandmed!$I$45,($G$4-Lähteandmed!$H$45*(Kraadpäevad!$G$4-Kraadpäevad!C7894)),Lähteandmed!$I$45)</f>
        <v/>
      </c>
      <c r="N7894" s="114">
        <f>IFERROR(($G$4-M7894)/($G$4-C7894),Lähteandmed!$H$45)</f>
        <v>0</v>
      </c>
      <c r="O7894" s="276">
        <f t="shared" si="247"/>
        <v>-8.3000000000000007</v>
      </c>
      <c r="P7894" s="276">
        <f>IF(O7894&lt;($G$6-1),Lähteandmed!$E$45*1.2*1.005*(($G$6-1)-O7894),0)</f>
        <v>44.339747759999995</v>
      </c>
    </row>
    <row r="7895" spans="2:16">
      <c r="B7895" s="113">
        <v>7891</v>
      </c>
      <c r="C7895" s="113">
        <v>-8.1999999999999993</v>
      </c>
      <c r="D7895" s="276">
        <f t="shared" si="246"/>
        <v>18.188797495865579</v>
      </c>
      <c r="L7895" s="114">
        <f>IF(C7895&lt;$G$6,Lähteandmed!$E$45*1.2*1.005*($G$6-O7895),0)</f>
        <v>45.917051039999997</v>
      </c>
      <c r="M7895" s="276" t="str">
        <f>IF(($G$4-Lähteandmed!$H$45*(Kraadpäevad!$G$4-Kraadpäevad!C7895))&gt;Lähteandmed!$I$45,($G$4-Lähteandmed!$H$45*(Kraadpäevad!$G$4-Kraadpäevad!C7895)),Lähteandmed!$I$45)</f>
        <v/>
      </c>
      <c r="N7895" s="114">
        <f>IFERROR(($G$4-M7895)/($G$4-C7895),Lähteandmed!$H$45)</f>
        <v>0</v>
      </c>
      <c r="O7895" s="276">
        <f t="shared" si="247"/>
        <v>-8.1999999999999993</v>
      </c>
      <c r="P7895" s="276">
        <f>IF(O7895&lt;($G$6-1),Lähteandmed!$E$45*1.2*1.005*(($G$6-1)-O7895),0)</f>
        <v>44.164491839999997</v>
      </c>
    </row>
    <row r="7896" spans="2:16">
      <c r="B7896" s="113">
        <v>7892</v>
      </c>
      <c r="C7896" s="113">
        <v>-8.1999999999999993</v>
      </c>
      <c r="D7896" s="276">
        <f t="shared" si="246"/>
        <v>18.188797495865579</v>
      </c>
      <c r="L7896" s="114">
        <f>IF(C7896&lt;$G$6,Lähteandmed!$E$45*1.2*1.005*($G$6-O7896),0)</f>
        <v>45.917051039999997</v>
      </c>
      <c r="M7896" s="276" t="str">
        <f>IF(($G$4-Lähteandmed!$H$45*(Kraadpäevad!$G$4-Kraadpäevad!C7896))&gt;Lähteandmed!$I$45,($G$4-Lähteandmed!$H$45*(Kraadpäevad!$G$4-Kraadpäevad!C7896)),Lähteandmed!$I$45)</f>
        <v/>
      </c>
      <c r="N7896" s="114">
        <f>IFERROR(($G$4-M7896)/($G$4-C7896),Lähteandmed!$H$45)</f>
        <v>0</v>
      </c>
      <c r="O7896" s="276">
        <f t="shared" si="247"/>
        <v>-8.1999999999999993</v>
      </c>
      <c r="P7896" s="276">
        <f>IF(O7896&lt;($G$6-1),Lähteandmed!$E$45*1.2*1.005*(($G$6-1)-O7896),0)</f>
        <v>44.164491839999997</v>
      </c>
    </row>
    <row r="7897" spans="2:16">
      <c r="B7897" s="113">
        <v>7893</v>
      </c>
      <c r="C7897" s="113">
        <v>-8.1</v>
      </c>
      <c r="D7897" s="276">
        <f t="shared" si="246"/>
        <v>18.088797495865578</v>
      </c>
      <c r="L7897" s="114">
        <f>IF(C7897&lt;$G$6,Lähteandmed!$E$45*1.2*1.005*($G$6-O7897),0)</f>
        <v>45.741795119999999</v>
      </c>
      <c r="M7897" s="276" t="str">
        <f>IF(($G$4-Lähteandmed!$H$45*(Kraadpäevad!$G$4-Kraadpäevad!C7897))&gt;Lähteandmed!$I$45,($G$4-Lähteandmed!$H$45*(Kraadpäevad!$G$4-Kraadpäevad!C7897)),Lähteandmed!$I$45)</f>
        <v/>
      </c>
      <c r="N7897" s="114">
        <f>IFERROR(($G$4-M7897)/($G$4-C7897),Lähteandmed!$H$45)</f>
        <v>0</v>
      </c>
      <c r="O7897" s="276">
        <f t="shared" si="247"/>
        <v>-8.1</v>
      </c>
      <c r="P7897" s="276">
        <f>IF(O7897&lt;($G$6-1),Lähteandmed!$E$45*1.2*1.005*(($G$6-1)-O7897),0)</f>
        <v>43.989235919999999</v>
      </c>
    </row>
    <row r="7898" spans="2:16">
      <c r="B7898" s="113">
        <v>7894</v>
      </c>
      <c r="C7898" s="113">
        <v>-7.9</v>
      </c>
      <c r="D7898" s="276">
        <f t="shared" si="246"/>
        <v>17.888797495865582</v>
      </c>
      <c r="L7898" s="114">
        <f>IF(C7898&lt;$G$6,Lähteandmed!$E$45*1.2*1.005*($G$6-O7898),0)</f>
        <v>45.391283279999996</v>
      </c>
      <c r="M7898" s="276" t="str">
        <f>IF(($G$4-Lähteandmed!$H$45*(Kraadpäevad!$G$4-Kraadpäevad!C7898))&gt;Lähteandmed!$I$45,($G$4-Lähteandmed!$H$45*(Kraadpäevad!$G$4-Kraadpäevad!C7898)),Lähteandmed!$I$45)</f>
        <v/>
      </c>
      <c r="N7898" s="114">
        <f>IFERROR(($G$4-M7898)/($G$4-C7898),Lähteandmed!$H$45)</f>
        <v>0</v>
      </c>
      <c r="O7898" s="276">
        <f t="shared" si="247"/>
        <v>-7.9</v>
      </c>
      <c r="P7898" s="276">
        <f>IF(O7898&lt;($G$6-1),Lähteandmed!$E$45*1.2*1.005*(($G$6-1)-O7898),0)</f>
        <v>43.638724079999996</v>
      </c>
    </row>
    <row r="7899" spans="2:16">
      <c r="B7899" s="113">
        <v>7895</v>
      </c>
      <c r="C7899" s="113">
        <v>-7.7</v>
      </c>
      <c r="D7899" s="276">
        <f t="shared" si="246"/>
        <v>17.688797495865579</v>
      </c>
      <c r="L7899" s="114">
        <f>IF(C7899&lt;$G$6,Lähteandmed!$E$45*1.2*1.005*($G$6-O7899),0)</f>
        <v>45.040771439999993</v>
      </c>
      <c r="M7899" s="276" t="str">
        <f>IF(($G$4-Lähteandmed!$H$45*(Kraadpäevad!$G$4-Kraadpäevad!C7899))&gt;Lähteandmed!$I$45,($G$4-Lähteandmed!$H$45*(Kraadpäevad!$G$4-Kraadpäevad!C7899)),Lähteandmed!$I$45)</f>
        <v/>
      </c>
      <c r="N7899" s="114">
        <f>IFERROR(($G$4-M7899)/($G$4-C7899),Lähteandmed!$H$45)</f>
        <v>0</v>
      </c>
      <c r="O7899" s="276">
        <f t="shared" si="247"/>
        <v>-7.7</v>
      </c>
      <c r="P7899" s="276">
        <f>IF(O7899&lt;($G$6-1),Lähteandmed!$E$45*1.2*1.005*(($G$6-1)-O7899),0)</f>
        <v>43.288212239999993</v>
      </c>
    </row>
    <row r="7900" spans="2:16">
      <c r="B7900" s="113">
        <v>7896</v>
      </c>
      <c r="C7900" s="113">
        <v>-7.5</v>
      </c>
      <c r="D7900" s="276">
        <f t="shared" si="246"/>
        <v>17.48879749586558</v>
      </c>
      <c r="L7900" s="114">
        <f>IF(C7900&lt;$G$6,Lähteandmed!$E$45*1.2*1.005*($G$6-O7900),0)</f>
        <v>44.690259599999997</v>
      </c>
      <c r="M7900" s="276" t="str">
        <f>IF(($G$4-Lähteandmed!$H$45*(Kraadpäevad!$G$4-Kraadpäevad!C7900))&gt;Lähteandmed!$I$45,($G$4-Lähteandmed!$H$45*(Kraadpäevad!$G$4-Kraadpäevad!C7900)),Lähteandmed!$I$45)</f>
        <v/>
      </c>
      <c r="N7900" s="114">
        <f>IFERROR(($G$4-M7900)/($G$4-C7900),Lähteandmed!$H$45)</f>
        <v>0</v>
      </c>
      <c r="O7900" s="276">
        <f t="shared" si="247"/>
        <v>-7.5</v>
      </c>
      <c r="P7900" s="276">
        <f>IF(O7900&lt;($G$6-1),Lähteandmed!$E$45*1.2*1.005*(($G$6-1)-O7900),0)</f>
        <v>42.937700399999997</v>
      </c>
    </row>
    <row r="7901" spans="2:16">
      <c r="B7901" s="113">
        <v>7897</v>
      </c>
      <c r="C7901" s="113">
        <v>-7</v>
      </c>
      <c r="D7901" s="276">
        <f t="shared" si="246"/>
        <v>16.98879749586558</v>
      </c>
      <c r="L7901" s="114">
        <f>IF(C7901&lt;$G$6,Lähteandmed!$E$45*1.2*1.005*($G$6-O7901),0)</f>
        <v>43.813979999999994</v>
      </c>
      <c r="M7901" s="276" t="str">
        <f>IF(($G$4-Lähteandmed!$H$45*(Kraadpäevad!$G$4-Kraadpäevad!C7901))&gt;Lähteandmed!$I$45,($G$4-Lähteandmed!$H$45*(Kraadpäevad!$G$4-Kraadpäevad!C7901)),Lähteandmed!$I$45)</f>
        <v/>
      </c>
      <c r="N7901" s="114">
        <f>IFERROR(($G$4-M7901)/($G$4-C7901),Lähteandmed!$H$45)</f>
        <v>0</v>
      </c>
      <c r="O7901" s="276">
        <f t="shared" si="247"/>
        <v>-7</v>
      </c>
      <c r="P7901" s="276">
        <f>IF(O7901&lt;($G$6-1),Lähteandmed!$E$45*1.2*1.005*(($G$6-1)-O7901),0)</f>
        <v>42.061420799999993</v>
      </c>
    </row>
    <row r="7902" spans="2:16">
      <c r="B7902" s="113">
        <v>7898</v>
      </c>
      <c r="C7902" s="113">
        <v>-6.6</v>
      </c>
      <c r="D7902" s="276">
        <f t="shared" si="246"/>
        <v>16.588797495865578</v>
      </c>
      <c r="L7902" s="114">
        <f>IF(C7902&lt;$G$6,Lähteandmed!$E$45*1.2*1.005*($G$6-O7902),0)</f>
        <v>43.112956320000002</v>
      </c>
      <c r="M7902" s="276" t="str">
        <f>IF(($G$4-Lähteandmed!$H$45*(Kraadpäevad!$G$4-Kraadpäevad!C7902))&gt;Lähteandmed!$I$45,($G$4-Lähteandmed!$H$45*(Kraadpäevad!$G$4-Kraadpäevad!C7902)),Lähteandmed!$I$45)</f>
        <v/>
      </c>
      <c r="N7902" s="114">
        <f>IFERROR(($G$4-M7902)/($G$4-C7902),Lähteandmed!$H$45)</f>
        <v>0</v>
      </c>
      <c r="O7902" s="276">
        <f t="shared" si="247"/>
        <v>-6.6</v>
      </c>
      <c r="P7902" s="276">
        <f>IF(O7902&lt;($G$6-1),Lähteandmed!$E$45*1.2*1.005*(($G$6-1)-O7902),0)</f>
        <v>41.360397120000002</v>
      </c>
    </row>
    <row r="7903" spans="2:16">
      <c r="B7903" s="113">
        <v>7899</v>
      </c>
      <c r="C7903" s="113">
        <v>-6.1</v>
      </c>
      <c r="D7903" s="276">
        <f t="shared" si="246"/>
        <v>16.088797495865578</v>
      </c>
      <c r="L7903" s="114">
        <f>IF(C7903&lt;$G$6,Lähteandmed!$E$45*1.2*1.005*($G$6-O7903),0)</f>
        <v>42.236676719999998</v>
      </c>
      <c r="M7903" s="276" t="str">
        <f>IF(($G$4-Lähteandmed!$H$45*(Kraadpäevad!$G$4-Kraadpäevad!C7903))&gt;Lähteandmed!$I$45,($G$4-Lähteandmed!$H$45*(Kraadpäevad!$G$4-Kraadpäevad!C7903)),Lähteandmed!$I$45)</f>
        <v/>
      </c>
      <c r="N7903" s="114">
        <f>IFERROR(($G$4-M7903)/($G$4-C7903),Lähteandmed!$H$45)</f>
        <v>0</v>
      </c>
      <c r="O7903" s="276">
        <f t="shared" si="247"/>
        <v>-6.1</v>
      </c>
      <c r="P7903" s="276">
        <f>IF(O7903&lt;($G$6-1),Lähteandmed!$E$45*1.2*1.005*(($G$6-1)-O7903),0)</f>
        <v>40.484117519999998</v>
      </c>
    </row>
    <row r="7904" spans="2:16">
      <c r="B7904" s="113">
        <v>7900</v>
      </c>
      <c r="C7904" s="113">
        <v>-5.9</v>
      </c>
      <c r="D7904" s="276">
        <f t="shared" si="246"/>
        <v>15.88879749586558</v>
      </c>
      <c r="L7904" s="114">
        <f>IF(C7904&lt;$G$6,Lähteandmed!$E$45*1.2*1.005*($G$6-O7904),0)</f>
        <v>41.886164879999995</v>
      </c>
      <c r="M7904" s="276" t="str">
        <f>IF(($G$4-Lähteandmed!$H$45*(Kraadpäevad!$G$4-Kraadpäevad!C7904))&gt;Lähteandmed!$I$45,($G$4-Lähteandmed!$H$45*(Kraadpäevad!$G$4-Kraadpäevad!C7904)),Lähteandmed!$I$45)</f>
        <v/>
      </c>
      <c r="N7904" s="114">
        <f>IFERROR(($G$4-M7904)/($G$4-C7904),Lähteandmed!$H$45)</f>
        <v>0</v>
      </c>
      <c r="O7904" s="276">
        <f t="shared" si="247"/>
        <v>-5.9</v>
      </c>
      <c r="P7904" s="276">
        <f>IF(O7904&lt;($G$6-1),Lähteandmed!$E$45*1.2*1.005*(($G$6-1)-O7904),0)</f>
        <v>40.133605679999995</v>
      </c>
    </row>
    <row r="7905" spans="2:16">
      <c r="B7905" s="113">
        <v>7901</v>
      </c>
      <c r="C7905" s="113">
        <v>-5.8</v>
      </c>
      <c r="D7905" s="276">
        <f t="shared" si="246"/>
        <v>15.78879749586558</v>
      </c>
      <c r="L7905" s="114">
        <f>IF(C7905&lt;$G$6,Lähteandmed!$E$45*1.2*1.005*($G$6-O7905),0)</f>
        <v>41.710908959999998</v>
      </c>
      <c r="M7905" s="276" t="str">
        <f>IF(($G$4-Lähteandmed!$H$45*(Kraadpäevad!$G$4-Kraadpäevad!C7905))&gt;Lähteandmed!$I$45,($G$4-Lähteandmed!$H$45*(Kraadpäevad!$G$4-Kraadpäevad!C7905)),Lähteandmed!$I$45)</f>
        <v/>
      </c>
      <c r="N7905" s="114">
        <f>IFERROR(($G$4-M7905)/($G$4-C7905),Lähteandmed!$H$45)</f>
        <v>0</v>
      </c>
      <c r="O7905" s="276">
        <f t="shared" si="247"/>
        <v>-5.8</v>
      </c>
      <c r="P7905" s="276">
        <f>IF(O7905&lt;($G$6-1),Lähteandmed!$E$45*1.2*1.005*(($G$6-1)-O7905),0)</f>
        <v>39.958349759999997</v>
      </c>
    </row>
    <row r="7906" spans="2:16">
      <c r="B7906" s="113">
        <v>7902</v>
      </c>
      <c r="C7906" s="113">
        <v>-5.6</v>
      </c>
      <c r="D7906" s="276">
        <f t="shared" si="246"/>
        <v>15.588797495865579</v>
      </c>
      <c r="L7906" s="114">
        <f>IF(C7906&lt;$G$6,Lähteandmed!$E$45*1.2*1.005*($G$6-O7906),0)</f>
        <v>41.360397120000002</v>
      </c>
      <c r="M7906" s="276" t="str">
        <f>IF(($G$4-Lähteandmed!$H$45*(Kraadpäevad!$G$4-Kraadpäevad!C7906))&gt;Lähteandmed!$I$45,($G$4-Lähteandmed!$H$45*(Kraadpäevad!$G$4-Kraadpäevad!C7906)),Lähteandmed!$I$45)</f>
        <v/>
      </c>
      <c r="N7906" s="114">
        <f>IFERROR(($G$4-M7906)/($G$4-C7906),Lähteandmed!$H$45)</f>
        <v>0</v>
      </c>
      <c r="O7906" s="276">
        <f t="shared" si="247"/>
        <v>-5.6</v>
      </c>
      <c r="P7906" s="276">
        <f>IF(O7906&lt;($G$6-1),Lähteandmed!$E$45*1.2*1.005*(($G$6-1)-O7906),0)</f>
        <v>39.607837920000001</v>
      </c>
    </row>
    <row r="7907" spans="2:16">
      <c r="B7907" s="113">
        <v>7903</v>
      </c>
      <c r="C7907" s="113">
        <v>-5.9</v>
      </c>
      <c r="D7907" s="276">
        <f t="shared" si="246"/>
        <v>15.88879749586558</v>
      </c>
      <c r="L7907" s="114">
        <f>IF(C7907&lt;$G$6,Lähteandmed!$E$45*1.2*1.005*($G$6-O7907),0)</f>
        <v>41.886164879999995</v>
      </c>
      <c r="M7907" s="276" t="str">
        <f>IF(($G$4-Lähteandmed!$H$45*(Kraadpäevad!$G$4-Kraadpäevad!C7907))&gt;Lähteandmed!$I$45,($G$4-Lähteandmed!$H$45*(Kraadpäevad!$G$4-Kraadpäevad!C7907)),Lähteandmed!$I$45)</f>
        <v/>
      </c>
      <c r="N7907" s="114">
        <f>IFERROR(($G$4-M7907)/($G$4-C7907),Lähteandmed!$H$45)</f>
        <v>0</v>
      </c>
      <c r="O7907" s="276">
        <f t="shared" si="247"/>
        <v>-5.9</v>
      </c>
      <c r="P7907" s="276">
        <f>IF(O7907&lt;($G$6-1),Lähteandmed!$E$45*1.2*1.005*(($G$6-1)-O7907),0)</f>
        <v>40.133605679999995</v>
      </c>
    </row>
    <row r="7908" spans="2:16">
      <c r="B7908" s="113">
        <v>7904</v>
      </c>
      <c r="C7908" s="113">
        <v>-6.3</v>
      </c>
      <c r="D7908" s="276">
        <f t="shared" si="246"/>
        <v>16.28879749586558</v>
      </c>
      <c r="L7908" s="114">
        <f>IF(C7908&lt;$G$6,Lähteandmed!$E$45*1.2*1.005*($G$6-O7908),0)</f>
        <v>42.587188560000001</v>
      </c>
      <c r="M7908" s="276" t="str">
        <f>IF(($G$4-Lähteandmed!$H$45*(Kraadpäevad!$G$4-Kraadpäevad!C7908))&gt;Lähteandmed!$I$45,($G$4-Lähteandmed!$H$45*(Kraadpäevad!$G$4-Kraadpäevad!C7908)),Lähteandmed!$I$45)</f>
        <v/>
      </c>
      <c r="N7908" s="114">
        <f>IFERROR(($G$4-M7908)/($G$4-C7908),Lähteandmed!$H$45)</f>
        <v>0</v>
      </c>
      <c r="O7908" s="276">
        <f t="shared" si="247"/>
        <v>-6.3</v>
      </c>
      <c r="P7908" s="276">
        <f>IF(O7908&lt;($G$6-1),Lähteandmed!$E$45*1.2*1.005*(($G$6-1)-O7908),0)</f>
        <v>40.834629360000001</v>
      </c>
    </row>
    <row r="7909" spans="2:16">
      <c r="B7909" s="113">
        <v>7905</v>
      </c>
      <c r="C7909" s="113">
        <v>-6.6</v>
      </c>
      <c r="D7909" s="276">
        <f t="shared" si="246"/>
        <v>16.588797495865578</v>
      </c>
      <c r="L7909" s="114">
        <f>IF(C7909&lt;$G$6,Lähteandmed!$E$45*1.2*1.005*($G$6-O7909),0)</f>
        <v>43.112956320000002</v>
      </c>
      <c r="M7909" s="276" t="str">
        <f>IF(($G$4-Lähteandmed!$H$45*(Kraadpäevad!$G$4-Kraadpäevad!C7909))&gt;Lähteandmed!$I$45,($G$4-Lähteandmed!$H$45*(Kraadpäevad!$G$4-Kraadpäevad!C7909)),Lähteandmed!$I$45)</f>
        <v/>
      </c>
      <c r="N7909" s="114">
        <f>IFERROR(($G$4-M7909)/($G$4-C7909),Lähteandmed!$H$45)</f>
        <v>0</v>
      </c>
      <c r="O7909" s="276">
        <f t="shared" si="247"/>
        <v>-6.6</v>
      </c>
      <c r="P7909" s="276">
        <f>IF(O7909&lt;($G$6-1),Lähteandmed!$E$45*1.2*1.005*(($G$6-1)-O7909),0)</f>
        <v>41.360397120000002</v>
      </c>
    </row>
    <row r="7910" spans="2:16">
      <c r="B7910" s="113">
        <v>7906</v>
      </c>
      <c r="C7910" s="113">
        <v>-6.4</v>
      </c>
      <c r="D7910" s="276">
        <f t="shared" si="246"/>
        <v>16.388797495865582</v>
      </c>
      <c r="L7910" s="114">
        <f>IF(C7910&lt;$G$6,Lähteandmed!$E$45*1.2*1.005*($G$6-O7910),0)</f>
        <v>42.762444479999992</v>
      </c>
      <c r="M7910" s="276" t="str">
        <f>IF(($G$4-Lähteandmed!$H$45*(Kraadpäevad!$G$4-Kraadpäevad!C7910))&gt;Lähteandmed!$I$45,($G$4-Lähteandmed!$H$45*(Kraadpäevad!$G$4-Kraadpäevad!C7910)),Lähteandmed!$I$45)</f>
        <v/>
      </c>
      <c r="N7910" s="114">
        <f>IFERROR(($G$4-M7910)/($G$4-C7910),Lähteandmed!$H$45)</f>
        <v>0</v>
      </c>
      <c r="O7910" s="276">
        <f t="shared" si="247"/>
        <v>-6.4</v>
      </c>
      <c r="P7910" s="276">
        <f>IF(O7910&lt;($G$6-1),Lähteandmed!$E$45*1.2*1.005*(($G$6-1)-O7910),0)</f>
        <v>41.009885279999992</v>
      </c>
    </row>
    <row r="7911" spans="2:16">
      <c r="B7911" s="113">
        <v>7907</v>
      </c>
      <c r="C7911" s="113">
        <v>-6.2</v>
      </c>
      <c r="D7911" s="276">
        <f t="shared" si="246"/>
        <v>16.188797495865579</v>
      </c>
      <c r="L7911" s="114">
        <f>IF(C7911&lt;$G$6,Lähteandmed!$E$45*1.2*1.005*($G$6-O7911),0)</f>
        <v>42.411932639999996</v>
      </c>
      <c r="M7911" s="276" t="str">
        <f>IF(($G$4-Lähteandmed!$H$45*(Kraadpäevad!$G$4-Kraadpäevad!C7911))&gt;Lähteandmed!$I$45,($G$4-Lähteandmed!$H$45*(Kraadpäevad!$G$4-Kraadpäevad!C7911)),Lähteandmed!$I$45)</f>
        <v/>
      </c>
      <c r="N7911" s="114">
        <f>IFERROR(($G$4-M7911)/($G$4-C7911),Lähteandmed!$H$45)</f>
        <v>0</v>
      </c>
      <c r="O7911" s="276">
        <f t="shared" si="247"/>
        <v>-6.2</v>
      </c>
      <c r="P7911" s="276">
        <f>IF(O7911&lt;($G$6-1),Lähteandmed!$E$45*1.2*1.005*(($G$6-1)-O7911),0)</f>
        <v>40.659373439999996</v>
      </c>
    </row>
    <row r="7912" spans="2:16">
      <c r="B7912" s="113">
        <v>7908</v>
      </c>
      <c r="C7912" s="113">
        <v>-6</v>
      </c>
      <c r="D7912" s="276">
        <f t="shared" si="246"/>
        <v>15.98879749586558</v>
      </c>
      <c r="L7912" s="114">
        <f>IF(C7912&lt;$G$6,Lähteandmed!$E$45*1.2*1.005*($G$6-O7912),0)</f>
        <v>42.061420799999993</v>
      </c>
      <c r="M7912" s="276" t="str">
        <f>IF(($G$4-Lähteandmed!$H$45*(Kraadpäevad!$G$4-Kraadpäevad!C7912))&gt;Lähteandmed!$I$45,($G$4-Lähteandmed!$H$45*(Kraadpäevad!$G$4-Kraadpäevad!C7912)),Lähteandmed!$I$45)</f>
        <v/>
      </c>
      <c r="N7912" s="114">
        <f>IFERROR(($G$4-M7912)/($G$4-C7912),Lähteandmed!$H$45)</f>
        <v>0</v>
      </c>
      <c r="O7912" s="276">
        <f t="shared" si="247"/>
        <v>-6</v>
      </c>
      <c r="P7912" s="276">
        <f>IF(O7912&lt;($G$6-1),Lähteandmed!$E$45*1.2*1.005*(($G$6-1)-O7912),0)</f>
        <v>40.3088616</v>
      </c>
    </row>
    <row r="7913" spans="2:16">
      <c r="B7913" s="113">
        <v>7909</v>
      </c>
      <c r="C7913" s="113">
        <v>-6</v>
      </c>
      <c r="D7913" s="276">
        <f t="shared" si="246"/>
        <v>15.98879749586558</v>
      </c>
      <c r="L7913" s="114">
        <f>IF(C7913&lt;$G$6,Lähteandmed!$E$45*1.2*1.005*($G$6-O7913),0)</f>
        <v>42.061420799999993</v>
      </c>
      <c r="M7913" s="276" t="str">
        <f>IF(($G$4-Lähteandmed!$H$45*(Kraadpäevad!$G$4-Kraadpäevad!C7913))&gt;Lähteandmed!$I$45,($G$4-Lähteandmed!$H$45*(Kraadpäevad!$G$4-Kraadpäevad!C7913)),Lähteandmed!$I$45)</f>
        <v/>
      </c>
      <c r="N7913" s="114">
        <f>IFERROR(($G$4-M7913)/($G$4-C7913),Lähteandmed!$H$45)</f>
        <v>0</v>
      </c>
      <c r="O7913" s="276">
        <f t="shared" si="247"/>
        <v>-6</v>
      </c>
      <c r="P7913" s="276">
        <f>IF(O7913&lt;($G$6-1),Lähteandmed!$E$45*1.2*1.005*(($G$6-1)-O7913),0)</f>
        <v>40.3088616</v>
      </c>
    </row>
    <row r="7914" spans="2:16">
      <c r="B7914" s="113">
        <v>7910</v>
      </c>
      <c r="C7914" s="113">
        <v>-6.1</v>
      </c>
      <c r="D7914" s="276">
        <f t="shared" si="246"/>
        <v>16.088797495865578</v>
      </c>
      <c r="L7914" s="114">
        <f>IF(C7914&lt;$G$6,Lähteandmed!$E$45*1.2*1.005*($G$6-O7914),0)</f>
        <v>42.236676719999998</v>
      </c>
      <c r="M7914" s="276" t="str">
        <f>IF(($G$4-Lähteandmed!$H$45*(Kraadpäevad!$G$4-Kraadpäevad!C7914))&gt;Lähteandmed!$I$45,($G$4-Lähteandmed!$H$45*(Kraadpäevad!$G$4-Kraadpäevad!C7914)),Lähteandmed!$I$45)</f>
        <v/>
      </c>
      <c r="N7914" s="114">
        <f>IFERROR(($G$4-M7914)/($G$4-C7914),Lähteandmed!$H$45)</f>
        <v>0</v>
      </c>
      <c r="O7914" s="276">
        <f t="shared" si="247"/>
        <v>-6.1</v>
      </c>
      <c r="P7914" s="276">
        <f>IF(O7914&lt;($G$6-1),Lähteandmed!$E$45*1.2*1.005*(($G$6-1)-O7914),0)</f>
        <v>40.484117519999998</v>
      </c>
    </row>
    <row r="7915" spans="2:16">
      <c r="B7915" s="113">
        <v>7911</v>
      </c>
      <c r="C7915" s="113">
        <v>-6.1</v>
      </c>
      <c r="D7915" s="276">
        <f t="shared" si="246"/>
        <v>16.088797495865578</v>
      </c>
      <c r="L7915" s="114">
        <f>IF(C7915&lt;$G$6,Lähteandmed!$E$45*1.2*1.005*($G$6-O7915),0)</f>
        <v>42.236676719999998</v>
      </c>
      <c r="M7915" s="276" t="str">
        <f>IF(($G$4-Lähteandmed!$H$45*(Kraadpäevad!$G$4-Kraadpäevad!C7915))&gt;Lähteandmed!$I$45,($G$4-Lähteandmed!$H$45*(Kraadpäevad!$G$4-Kraadpäevad!C7915)),Lähteandmed!$I$45)</f>
        <v/>
      </c>
      <c r="N7915" s="114">
        <f>IFERROR(($G$4-M7915)/($G$4-C7915),Lähteandmed!$H$45)</f>
        <v>0</v>
      </c>
      <c r="O7915" s="276">
        <f t="shared" si="247"/>
        <v>-6.1</v>
      </c>
      <c r="P7915" s="276">
        <f>IF(O7915&lt;($G$6-1),Lähteandmed!$E$45*1.2*1.005*(($G$6-1)-O7915),0)</f>
        <v>40.484117519999998</v>
      </c>
    </row>
    <row r="7916" spans="2:16">
      <c r="B7916" s="113">
        <v>7912</v>
      </c>
      <c r="C7916" s="113">
        <v>-6.1</v>
      </c>
      <c r="D7916" s="276">
        <f t="shared" si="246"/>
        <v>16.088797495865578</v>
      </c>
      <c r="L7916" s="114">
        <f>IF(C7916&lt;$G$6,Lähteandmed!$E$45*1.2*1.005*($G$6-O7916),0)</f>
        <v>42.236676719999998</v>
      </c>
      <c r="M7916" s="276" t="str">
        <f>IF(($G$4-Lähteandmed!$H$45*(Kraadpäevad!$G$4-Kraadpäevad!C7916))&gt;Lähteandmed!$I$45,($G$4-Lähteandmed!$H$45*(Kraadpäevad!$G$4-Kraadpäevad!C7916)),Lähteandmed!$I$45)</f>
        <v/>
      </c>
      <c r="N7916" s="114">
        <f>IFERROR(($G$4-M7916)/($G$4-C7916),Lähteandmed!$H$45)</f>
        <v>0</v>
      </c>
      <c r="O7916" s="276">
        <f t="shared" si="247"/>
        <v>-6.1</v>
      </c>
      <c r="P7916" s="276">
        <f>IF(O7916&lt;($G$6-1),Lähteandmed!$E$45*1.2*1.005*(($G$6-1)-O7916),0)</f>
        <v>40.484117519999998</v>
      </c>
    </row>
    <row r="7917" spans="2:16">
      <c r="B7917" s="113">
        <v>7913</v>
      </c>
      <c r="C7917" s="113">
        <v>-6.2</v>
      </c>
      <c r="D7917" s="276">
        <f t="shared" si="246"/>
        <v>16.188797495865579</v>
      </c>
      <c r="L7917" s="114">
        <f>IF(C7917&lt;$G$6,Lähteandmed!$E$45*1.2*1.005*($G$6-O7917),0)</f>
        <v>42.411932639999996</v>
      </c>
      <c r="M7917" s="276" t="str">
        <f>IF(($G$4-Lähteandmed!$H$45*(Kraadpäevad!$G$4-Kraadpäevad!C7917))&gt;Lähteandmed!$I$45,($G$4-Lähteandmed!$H$45*(Kraadpäevad!$G$4-Kraadpäevad!C7917)),Lähteandmed!$I$45)</f>
        <v/>
      </c>
      <c r="N7917" s="114">
        <f>IFERROR(($G$4-M7917)/($G$4-C7917),Lähteandmed!$H$45)</f>
        <v>0</v>
      </c>
      <c r="O7917" s="276">
        <f t="shared" si="247"/>
        <v>-6.2</v>
      </c>
      <c r="P7917" s="276">
        <f>IF(O7917&lt;($G$6-1),Lähteandmed!$E$45*1.2*1.005*(($G$6-1)-O7917),0)</f>
        <v>40.659373439999996</v>
      </c>
    </row>
    <row r="7918" spans="2:16">
      <c r="B7918" s="113">
        <v>7914</v>
      </c>
      <c r="C7918" s="113">
        <v>-6.2</v>
      </c>
      <c r="D7918" s="276">
        <f t="shared" si="246"/>
        <v>16.188797495865579</v>
      </c>
      <c r="L7918" s="114">
        <f>IF(C7918&lt;$G$6,Lähteandmed!$E$45*1.2*1.005*($G$6-O7918),0)</f>
        <v>42.411932639999996</v>
      </c>
      <c r="M7918" s="276" t="str">
        <f>IF(($G$4-Lähteandmed!$H$45*(Kraadpäevad!$G$4-Kraadpäevad!C7918))&gt;Lähteandmed!$I$45,($G$4-Lähteandmed!$H$45*(Kraadpäevad!$G$4-Kraadpäevad!C7918)),Lähteandmed!$I$45)</f>
        <v/>
      </c>
      <c r="N7918" s="114">
        <f>IFERROR(($G$4-M7918)/($G$4-C7918),Lähteandmed!$H$45)</f>
        <v>0</v>
      </c>
      <c r="O7918" s="276">
        <f t="shared" si="247"/>
        <v>-6.2</v>
      </c>
      <c r="P7918" s="276">
        <f>IF(O7918&lt;($G$6-1),Lähteandmed!$E$45*1.2*1.005*(($G$6-1)-O7918),0)</f>
        <v>40.659373439999996</v>
      </c>
    </row>
    <row r="7919" spans="2:16">
      <c r="B7919" s="113">
        <v>7915</v>
      </c>
      <c r="C7919" s="113">
        <v>-6.2</v>
      </c>
      <c r="D7919" s="276">
        <f t="shared" si="246"/>
        <v>16.188797495865579</v>
      </c>
      <c r="L7919" s="114">
        <f>IF(C7919&lt;$G$6,Lähteandmed!$E$45*1.2*1.005*($G$6-O7919),0)</f>
        <v>42.411932639999996</v>
      </c>
      <c r="M7919" s="276" t="str">
        <f>IF(($G$4-Lähteandmed!$H$45*(Kraadpäevad!$G$4-Kraadpäevad!C7919))&gt;Lähteandmed!$I$45,($G$4-Lähteandmed!$H$45*(Kraadpäevad!$G$4-Kraadpäevad!C7919)),Lähteandmed!$I$45)</f>
        <v/>
      </c>
      <c r="N7919" s="114">
        <f>IFERROR(($G$4-M7919)/($G$4-C7919),Lähteandmed!$H$45)</f>
        <v>0</v>
      </c>
      <c r="O7919" s="276">
        <f t="shared" si="247"/>
        <v>-6.2</v>
      </c>
      <c r="P7919" s="276">
        <f>IF(O7919&lt;($G$6-1),Lähteandmed!$E$45*1.2*1.005*(($G$6-1)-O7919),0)</f>
        <v>40.659373439999996</v>
      </c>
    </row>
    <row r="7920" spans="2:16">
      <c r="B7920" s="113">
        <v>7916</v>
      </c>
      <c r="C7920" s="113">
        <v>-6.2</v>
      </c>
      <c r="D7920" s="276">
        <f t="shared" si="246"/>
        <v>16.188797495865579</v>
      </c>
      <c r="L7920" s="114">
        <f>IF(C7920&lt;$G$6,Lähteandmed!$E$45*1.2*1.005*($G$6-O7920),0)</f>
        <v>42.411932639999996</v>
      </c>
      <c r="M7920" s="276" t="str">
        <f>IF(($G$4-Lähteandmed!$H$45*(Kraadpäevad!$G$4-Kraadpäevad!C7920))&gt;Lähteandmed!$I$45,($G$4-Lähteandmed!$H$45*(Kraadpäevad!$G$4-Kraadpäevad!C7920)),Lähteandmed!$I$45)</f>
        <v/>
      </c>
      <c r="N7920" s="114">
        <f>IFERROR(($G$4-M7920)/($G$4-C7920),Lähteandmed!$H$45)</f>
        <v>0</v>
      </c>
      <c r="O7920" s="276">
        <f t="shared" si="247"/>
        <v>-6.2</v>
      </c>
      <c r="P7920" s="276">
        <f>IF(O7920&lt;($G$6-1),Lähteandmed!$E$45*1.2*1.005*(($G$6-1)-O7920),0)</f>
        <v>40.659373439999996</v>
      </c>
    </row>
    <row r="7921" spans="2:16">
      <c r="B7921" s="113">
        <v>7917</v>
      </c>
      <c r="C7921" s="113">
        <v>-6.2</v>
      </c>
      <c r="D7921" s="276">
        <f t="shared" si="246"/>
        <v>16.188797495865579</v>
      </c>
      <c r="L7921" s="114">
        <f>IF(C7921&lt;$G$6,Lähteandmed!$E$45*1.2*1.005*($G$6-O7921),0)</f>
        <v>42.411932639999996</v>
      </c>
      <c r="M7921" s="276" t="str">
        <f>IF(($G$4-Lähteandmed!$H$45*(Kraadpäevad!$G$4-Kraadpäevad!C7921))&gt;Lähteandmed!$I$45,($G$4-Lähteandmed!$H$45*(Kraadpäevad!$G$4-Kraadpäevad!C7921)),Lähteandmed!$I$45)</f>
        <v/>
      </c>
      <c r="N7921" s="114">
        <f>IFERROR(($G$4-M7921)/($G$4-C7921),Lähteandmed!$H$45)</f>
        <v>0</v>
      </c>
      <c r="O7921" s="276">
        <f t="shared" si="247"/>
        <v>-6.2</v>
      </c>
      <c r="P7921" s="276">
        <f>IF(O7921&lt;($G$6-1),Lähteandmed!$E$45*1.2*1.005*(($G$6-1)-O7921),0)</f>
        <v>40.659373439999996</v>
      </c>
    </row>
    <row r="7922" spans="2:16">
      <c r="B7922" s="113">
        <v>7918</v>
      </c>
      <c r="C7922" s="113">
        <v>-6.3</v>
      </c>
      <c r="D7922" s="276">
        <f t="shared" si="246"/>
        <v>16.28879749586558</v>
      </c>
      <c r="L7922" s="114">
        <f>IF(C7922&lt;$G$6,Lähteandmed!$E$45*1.2*1.005*($G$6-O7922),0)</f>
        <v>42.587188560000001</v>
      </c>
      <c r="M7922" s="276" t="str">
        <f>IF(($G$4-Lähteandmed!$H$45*(Kraadpäevad!$G$4-Kraadpäevad!C7922))&gt;Lähteandmed!$I$45,($G$4-Lähteandmed!$H$45*(Kraadpäevad!$G$4-Kraadpäevad!C7922)),Lähteandmed!$I$45)</f>
        <v/>
      </c>
      <c r="N7922" s="114">
        <f>IFERROR(($G$4-M7922)/($G$4-C7922),Lähteandmed!$H$45)</f>
        <v>0</v>
      </c>
      <c r="O7922" s="276">
        <f t="shared" si="247"/>
        <v>-6.3</v>
      </c>
      <c r="P7922" s="276">
        <f>IF(O7922&lt;($G$6-1),Lähteandmed!$E$45*1.2*1.005*(($G$6-1)-O7922),0)</f>
        <v>40.834629360000001</v>
      </c>
    </row>
    <row r="7923" spans="2:16">
      <c r="B7923" s="113">
        <v>7919</v>
      </c>
      <c r="C7923" s="113">
        <v>-6.4</v>
      </c>
      <c r="D7923" s="276">
        <f t="shared" si="246"/>
        <v>16.388797495865582</v>
      </c>
      <c r="L7923" s="114">
        <f>IF(C7923&lt;$G$6,Lähteandmed!$E$45*1.2*1.005*($G$6-O7923),0)</f>
        <v>42.762444479999992</v>
      </c>
      <c r="M7923" s="276" t="str">
        <f>IF(($G$4-Lähteandmed!$H$45*(Kraadpäevad!$G$4-Kraadpäevad!C7923))&gt;Lähteandmed!$I$45,($G$4-Lähteandmed!$H$45*(Kraadpäevad!$G$4-Kraadpäevad!C7923)),Lähteandmed!$I$45)</f>
        <v/>
      </c>
      <c r="N7923" s="114">
        <f>IFERROR(($G$4-M7923)/($G$4-C7923),Lähteandmed!$H$45)</f>
        <v>0</v>
      </c>
      <c r="O7923" s="276">
        <f t="shared" si="247"/>
        <v>-6.4</v>
      </c>
      <c r="P7923" s="276">
        <f>IF(O7923&lt;($G$6-1),Lähteandmed!$E$45*1.2*1.005*(($G$6-1)-O7923),0)</f>
        <v>41.009885279999992</v>
      </c>
    </row>
    <row r="7924" spans="2:16">
      <c r="B7924" s="113">
        <v>7920</v>
      </c>
      <c r="C7924" s="113">
        <v>-6.5</v>
      </c>
      <c r="D7924" s="276">
        <f t="shared" si="246"/>
        <v>16.48879749586558</v>
      </c>
      <c r="L7924" s="114">
        <f>IF(C7924&lt;$G$6,Lähteandmed!$E$45*1.2*1.005*($G$6-O7924),0)</f>
        <v>42.937700399999997</v>
      </c>
      <c r="M7924" s="276" t="str">
        <f>IF(($G$4-Lähteandmed!$H$45*(Kraadpäevad!$G$4-Kraadpäevad!C7924))&gt;Lähteandmed!$I$45,($G$4-Lähteandmed!$H$45*(Kraadpäevad!$G$4-Kraadpäevad!C7924)),Lähteandmed!$I$45)</f>
        <v/>
      </c>
      <c r="N7924" s="114">
        <f>IFERROR(($G$4-M7924)/($G$4-C7924),Lähteandmed!$H$45)</f>
        <v>0</v>
      </c>
      <c r="O7924" s="276">
        <f t="shared" si="247"/>
        <v>-6.5</v>
      </c>
      <c r="P7924" s="276">
        <f>IF(O7924&lt;($G$6-1),Lähteandmed!$E$45*1.2*1.005*(($G$6-1)-O7924),0)</f>
        <v>41.185141199999997</v>
      </c>
    </row>
    <row r="7925" spans="2:16">
      <c r="B7925" s="113">
        <v>7921</v>
      </c>
      <c r="C7925" s="113">
        <v>-6.5</v>
      </c>
      <c r="D7925" s="276">
        <f t="shared" si="246"/>
        <v>16.48879749586558</v>
      </c>
      <c r="L7925" s="114">
        <f>IF(C7925&lt;$G$6,Lähteandmed!$E$45*1.2*1.005*($G$6-O7925),0)</f>
        <v>42.937700399999997</v>
      </c>
      <c r="M7925" s="276" t="str">
        <f>IF(($G$4-Lähteandmed!$H$45*(Kraadpäevad!$G$4-Kraadpäevad!C7925))&gt;Lähteandmed!$I$45,($G$4-Lähteandmed!$H$45*(Kraadpäevad!$G$4-Kraadpäevad!C7925)),Lähteandmed!$I$45)</f>
        <v/>
      </c>
      <c r="N7925" s="114">
        <f>IFERROR(($G$4-M7925)/($G$4-C7925),Lähteandmed!$H$45)</f>
        <v>0</v>
      </c>
      <c r="O7925" s="276">
        <f t="shared" si="247"/>
        <v>-6.5</v>
      </c>
      <c r="P7925" s="276">
        <f>IF(O7925&lt;($G$6-1),Lähteandmed!$E$45*1.2*1.005*(($G$6-1)-O7925),0)</f>
        <v>41.185141199999997</v>
      </c>
    </row>
    <row r="7926" spans="2:16">
      <c r="B7926" s="113">
        <v>7922</v>
      </c>
      <c r="C7926" s="113">
        <v>-6.6</v>
      </c>
      <c r="D7926" s="276">
        <f t="shared" si="246"/>
        <v>16.588797495865578</v>
      </c>
      <c r="L7926" s="114">
        <f>IF(C7926&lt;$G$6,Lähteandmed!$E$45*1.2*1.005*($G$6-O7926),0)</f>
        <v>43.112956320000002</v>
      </c>
      <c r="M7926" s="276" t="str">
        <f>IF(($G$4-Lähteandmed!$H$45*(Kraadpäevad!$G$4-Kraadpäevad!C7926))&gt;Lähteandmed!$I$45,($G$4-Lähteandmed!$H$45*(Kraadpäevad!$G$4-Kraadpäevad!C7926)),Lähteandmed!$I$45)</f>
        <v/>
      </c>
      <c r="N7926" s="114">
        <f>IFERROR(($G$4-M7926)/($G$4-C7926),Lähteandmed!$H$45)</f>
        <v>0</v>
      </c>
      <c r="O7926" s="276">
        <f t="shared" si="247"/>
        <v>-6.6</v>
      </c>
      <c r="P7926" s="276">
        <f>IF(O7926&lt;($G$6-1),Lähteandmed!$E$45*1.2*1.005*(($G$6-1)-O7926),0)</f>
        <v>41.360397120000002</v>
      </c>
    </row>
    <row r="7927" spans="2:16">
      <c r="B7927" s="113">
        <v>7923</v>
      </c>
      <c r="C7927" s="113">
        <v>-6.6</v>
      </c>
      <c r="D7927" s="276">
        <f t="shared" si="246"/>
        <v>16.588797495865578</v>
      </c>
      <c r="L7927" s="114">
        <f>IF(C7927&lt;$G$6,Lähteandmed!$E$45*1.2*1.005*($G$6-O7927),0)</f>
        <v>43.112956320000002</v>
      </c>
      <c r="M7927" s="276" t="str">
        <f>IF(($G$4-Lähteandmed!$H$45*(Kraadpäevad!$G$4-Kraadpäevad!C7927))&gt;Lähteandmed!$I$45,($G$4-Lähteandmed!$H$45*(Kraadpäevad!$G$4-Kraadpäevad!C7927)),Lähteandmed!$I$45)</f>
        <v/>
      </c>
      <c r="N7927" s="114">
        <f>IFERROR(($G$4-M7927)/($G$4-C7927),Lähteandmed!$H$45)</f>
        <v>0</v>
      </c>
      <c r="O7927" s="276">
        <f t="shared" si="247"/>
        <v>-6.6</v>
      </c>
      <c r="P7927" s="276">
        <f>IF(O7927&lt;($G$6-1),Lähteandmed!$E$45*1.2*1.005*(($G$6-1)-O7927),0)</f>
        <v>41.360397120000002</v>
      </c>
    </row>
    <row r="7928" spans="2:16">
      <c r="B7928" s="113">
        <v>7924</v>
      </c>
      <c r="C7928" s="113">
        <v>-6.7</v>
      </c>
      <c r="D7928" s="276">
        <f t="shared" si="246"/>
        <v>16.688797495865579</v>
      </c>
      <c r="L7928" s="114">
        <f>IF(C7928&lt;$G$6,Lähteandmed!$E$45*1.2*1.005*($G$6-O7928),0)</f>
        <v>43.288212239999993</v>
      </c>
      <c r="M7928" s="276" t="str">
        <f>IF(($G$4-Lähteandmed!$H$45*(Kraadpäevad!$G$4-Kraadpäevad!C7928))&gt;Lähteandmed!$I$45,($G$4-Lähteandmed!$H$45*(Kraadpäevad!$G$4-Kraadpäevad!C7928)),Lähteandmed!$I$45)</f>
        <v/>
      </c>
      <c r="N7928" s="114">
        <f>IFERROR(($G$4-M7928)/($G$4-C7928),Lähteandmed!$H$45)</f>
        <v>0</v>
      </c>
      <c r="O7928" s="276">
        <f t="shared" si="247"/>
        <v>-6.7</v>
      </c>
      <c r="P7928" s="276">
        <f>IF(O7928&lt;($G$6-1),Lähteandmed!$E$45*1.2*1.005*(($G$6-1)-O7928),0)</f>
        <v>41.535653039999993</v>
      </c>
    </row>
    <row r="7929" spans="2:16">
      <c r="B7929" s="113">
        <v>7925</v>
      </c>
      <c r="C7929" s="113">
        <v>-6.8</v>
      </c>
      <c r="D7929" s="276">
        <f t="shared" si="246"/>
        <v>16.78879749586558</v>
      </c>
      <c r="L7929" s="114">
        <f>IF(C7929&lt;$G$6,Lähteandmed!$E$45*1.2*1.005*($G$6-O7929),0)</f>
        <v>43.463468159999998</v>
      </c>
      <c r="M7929" s="276" t="str">
        <f>IF(($G$4-Lähteandmed!$H$45*(Kraadpäevad!$G$4-Kraadpäevad!C7929))&gt;Lähteandmed!$I$45,($G$4-Lähteandmed!$H$45*(Kraadpäevad!$G$4-Kraadpäevad!C7929)),Lähteandmed!$I$45)</f>
        <v/>
      </c>
      <c r="N7929" s="114">
        <f>IFERROR(($G$4-M7929)/($G$4-C7929),Lähteandmed!$H$45)</f>
        <v>0</v>
      </c>
      <c r="O7929" s="276">
        <f t="shared" si="247"/>
        <v>-6.8</v>
      </c>
      <c r="P7929" s="276">
        <f>IF(O7929&lt;($G$6-1),Lähteandmed!$E$45*1.2*1.005*(($G$6-1)-O7929),0)</f>
        <v>41.710908959999998</v>
      </c>
    </row>
    <row r="7930" spans="2:16">
      <c r="B7930" s="113">
        <v>7926</v>
      </c>
      <c r="C7930" s="113">
        <v>-6.9</v>
      </c>
      <c r="D7930" s="276">
        <f t="shared" si="246"/>
        <v>16.888797495865582</v>
      </c>
      <c r="L7930" s="114">
        <f>IF(C7930&lt;$G$6,Lähteandmed!$E$45*1.2*1.005*($G$6-O7930),0)</f>
        <v>43.638724079999996</v>
      </c>
      <c r="M7930" s="276" t="str">
        <f>IF(($G$4-Lähteandmed!$H$45*(Kraadpäevad!$G$4-Kraadpäevad!C7930))&gt;Lähteandmed!$I$45,($G$4-Lähteandmed!$H$45*(Kraadpäevad!$G$4-Kraadpäevad!C7930)),Lähteandmed!$I$45)</f>
        <v/>
      </c>
      <c r="N7930" s="114">
        <f>IFERROR(($G$4-M7930)/($G$4-C7930),Lähteandmed!$H$45)</f>
        <v>0</v>
      </c>
      <c r="O7930" s="276">
        <f t="shared" si="247"/>
        <v>-6.9</v>
      </c>
      <c r="P7930" s="276">
        <f>IF(O7930&lt;($G$6-1),Lähteandmed!$E$45*1.2*1.005*(($G$6-1)-O7930),0)</f>
        <v>41.886164879999995</v>
      </c>
    </row>
    <row r="7931" spans="2:16">
      <c r="B7931" s="113">
        <v>7927</v>
      </c>
      <c r="C7931" s="113">
        <v>-6.6</v>
      </c>
      <c r="D7931" s="276">
        <f t="shared" si="246"/>
        <v>16.588797495865578</v>
      </c>
      <c r="L7931" s="114">
        <f>IF(C7931&lt;$G$6,Lähteandmed!$E$45*1.2*1.005*($G$6-O7931),0)</f>
        <v>43.112956320000002</v>
      </c>
      <c r="M7931" s="276" t="str">
        <f>IF(($G$4-Lähteandmed!$H$45*(Kraadpäevad!$G$4-Kraadpäevad!C7931))&gt;Lähteandmed!$I$45,($G$4-Lähteandmed!$H$45*(Kraadpäevad!$G$4-Kraadpäevad!C7931)),Lähteandmed!$I$45)</f>
        <v/>
      </c>
      <c r="N7931" s="114">
        <f>IFERROR(($G$4-M7931)/($G$4-C7931),Lähteandmed!$H$45)</f>
        <v>0</v>
      </c>
      <c r="O7931" s="276">
        <f t="shared" si="247"/>
        <v>-6.6</v>
      </c>
      <c r="P7931" s="276">
        <f>IF(O7931&lt;($G$6-1),Lähteandmed!$E$45*1.2*1.005*(($G$6-1)-O7931),0)</f>
        <v>41.360397120000002</v>
      </c>
    </row>
    <row r="7932" spans="2:16">
      <c r="B7932" s="113">
        <v>7928</v>
      </c>
      <c r="C7932" s="113">
        <v>-6.2</v>
      </c>
      <c r="D7932" s="276">
        <f t="shared" si="246"/>
        <v>16.188797495865579</v>
      </c>
      <c r="L7932" s="114">
        <f>IF(C7932&lt;$G$6,Lähteandmed!$E$45*1.2*1.005*($G$6-O7932),0)</f>
        <v>42.411932639999996</v>
      </c>
      <c r="M7932" s="276" t="str">
        <f>IF(($G$4-Lähteandmed!$H$45*(Kraadpäevad!$G$4-Kraadpäevad!C7932))&gt;Lähteandmed!$I$45,($G$4-Lähteandmed!$H$45*(Kraadpäevad!$G$4-Kraadpäevad!C7932)),Lähteandmed!$I$45)</f>
        <v/>
      </c>
      <c r="N7932" s="114">
        <f>IFERROR(($G$4-M7932)/($G$4-C7932),Lähteandmed!$H$45)</f>
        <v>0</v>
      </c>
      <c r="O7932" s="276">
        <f t="shared" si="247"/>
        <v>-6.2</v>
      </c>
      <c r="P7932" s="276">
        <f>IF(O7932&lt;($G$6-1),Lähteandmed!$E$45*1.2*1.005*(($G$6-1)-O7932),0)</f>
        <v>40.659373439999996</v>
      </c>
    </row>
    <row r="7933" spans="2:16">
      <c r="B7933" s="113">
        <v>7929</v>
      </c>
      <c r="C7933" s="113">
        <v>-5.9</v>
      </c>
      <c r="D7933" s="276">
        <f t="shared" si="246"/>
        <v>15.88879749586558</v>
      </c>
      <c r="L7933" s="114">
        <f>IF(C7933&lt;$G$6,Lähteandmed!$E$45*1.2*1.005*($G$6-O7933),0)</f>
        <v>41.886164879999995</v>
      </c>
      <c r="M7933" s="276" t="str">
        <f>IF(($G$4-Lähteandmed!$H$45*(Kraadpäevad!$G$4-Kraadpäevad!C7933))&gt;Lähteandmed!$I$45,($G$4-Lähteandmed!$H$45*(Kraadpäevad!$G$4-Kraadpäevad!C7933)),Lähteandmed!$I$45)</f>
        <v/>
      </c>
      <c r="N7933" s="114">
        <f>IFERROR(($G$4-M7933)/($G$4-C7933),Lähteandmed!$H$45)</f>
        <v>0</v>
      </c>
      <c r="O7933" s="276">
        <f t="shared" si="247"/>
        <v>-5.9</v>
      </c>
      <c r="P7933" s="276">
        <f>IF(O7933&lt;($G$6-1),Lähteandmed!$E$45*1.2*1.005*(($G$6-1)-O7933),0)</f>
        <v>40.133605679999995</v>
      </c>
    </row>
    <row r="7934" spans="2:16">
      <c r="B7934" s="113">
        <v>7930</v>
      </c>
      <c r="C7934" s="113">
        <v>-6.3</v>
      </c>
      <c r="D7934" s="276">
        <f t="shared" si="246"/>
        <v>16.28879749586558</v>
      </c>
      <c r="L7934" s="114">
        <f>IF(C7934&lt;$G$6,Lähteandmed!$E$45*1.2*1.005*($G$6-O7934),0)</f>
        <v>42.587188560000001</v>
      </c>
      <c r="M7934" s="276" t="str">
        <f>IF(($G$4-Lähteandmed!$H$45*(Kraadpäevad!$G$4-Kraadpäevad!C7934))&gt;Lähteandmed!$I$45,($G$4-Lähteandmed!$H$45*(Kraadpäevad!$G$4-Kraadpäevad!C7934)),Lähteandmed!$I$45)</f>
        <v/>
      </c>
      <c r="N7934" s="114">
        <f>IFERROR(($G$4-M7934)/($G$4-C7934),Lähteandmed!$H$45)</f>
        <v>0</v>
      </c>
      <c r="O7934" s="276">
        <f t="shared" si="247"/>
        <v>-6.3</v>
      </c>
      <c r="P7934" s="276">
        <f>IF(O7934&lt;($G$6-1),Lähteandmed!$E$45*1.2*1.005*(($G$6-1)-O7934),0)</f>
        <v>40.834629360000001</v>
      </c>
    </row>
    <row r="7935" spans="2:16">
      <c r="B7935" s="113">
        <v>7931</v>
      </c>
      <c r="C7935" s="113">
        <v>-6.8</v>
      </c>
      <c r="D7935" s="276">
        <f t="shared" si="246"/>
        <v>16.78879749586558</v>
      </c>
      <c r="L7935" s="114">
        <f>IF(C7935&lt;$G$6,Lähteandmed!$E$45*1.2*1.005*($G$6-O7935),0)</f>
        <v>43.463468159999998</v>
      </c>
      <c r="M7935" s="276" t="str">
        <f>IF(($G$4-Lähteandmed!$H$45*(Kraadpäevad!$G$4-Kraadpäevad!C7935))&gt;Lähteandmed!$I$45,($G$4-Lähteandmed!$H$45*(Kraadpäevad!$G$4-Kraadpäevad!C7935)),Lähteandmed!$I$45)</f>
        <v/>
      </c>
      <c r="N7935" s="114">
        <f>IFERROR(($G$4-M7935)/($G$4-C7935),Lähteandmed!$H$45)</f>
        <v>0</v>
      </c>
      <c r="O7935" s="276">
        <f t="shared" si="247"/>
        <v>-6.8</v>
      </c>
      <c r="P7935" s="276">
        <f>IF(O7935&lt;($G$6-1),Lähteandmed!$E$45*1.2*1.005*(($G$6-1)-O7935),0)</f>
        <v>41.710908959999998</v>
      </c>
    </row>
    <row r="7936" spans="2:16">
      <c r="B7936" s="113">
        <v>7932</v>
      </c>
      <c r="C7936" s="113">
        <v>-7.2</v>
      </c>
      <c r="D7936" s="276">
        <f t="shared" si="246"/>
        <v>17.188797495865579</v>
      </c>
      <c r="L7936" s="114">
        <f>IF(C7936&lt;$G$6,Lähteandmed!$E$45*1.2*1.005*($G$6-O7936),0)</f>
        <v>44.164491839999997</v>
      </c>
      <c r="M7936" s="276" t="str">
        <f>IF(($G$4-Lähteandmed!$H$45*(Kraadpäevad!$G$4-Kraadpäevad!C7936))&gt;Lähteandmed!$I$45,($G$4-Lähteandmed!$H$45*(Kraadpäevad!$G$4-Kraadpäevad!C7936)),Lähteandmed!$I$45)</f>
        <v/>
      </c>
      <c r="N7936" s="114">
        <f>IFERROR(($G$4-M7936)/($G$4-C7936),Lähteandmed!$H$45)</f>
        <v>0</v>
      </c>
      <c r="O7936" s="276">
        <f t="shared" si="247"/>
        <v>-7.2</v>
      </c>
      <c r="P7936" s="276">
        <f>IF(O7936&lt;($G$6-1),Lähteandmed!$E$45*1.2*1.005*(($G$6-1)-O7936),0)</f>
        <v>42.411932639999996</v>
      </c>
    </row>
    <row r="7937" spans="2:16">
      <c r="B7937" s="113">
        <v>7933</v>
      </c>
      <c r="C7937" s="113">
        <v>-7.9</v>
      </c>
      <c r="D7937" s="276">
        <f t="shared" si="246"/>
        <v>17.888797495865582</v>
      </c>
      <c r="L7937" s="114">
        <f>IF(C7937&lt;$G$6,Lähteandmed!$E$45*1.2*1.005*($G$6-O7937),0)</f>
        <v>45.391283279999996</v>
      </c>
      <c r="M7937" s="276" t="str">
        <f>IF(($G$4-Lähteandmed!$H$45*(Kraadpäevad!$G$4-Kraadpäevad!C7937))&gt;Lähteandmed!$I$45,($G$4-Lähteandmed!$H$45*(Kraadpäevad!$G$4-Kraadpäevad!C7937)),Lähteandmed!$I$45)</f>
        <v/>
      </c>
      <c r="N7937" s="114">
        <f>IFERROR(($G$4-M7937)/($G$4-C7937),Lähteandmed!$H$45)</f>
        <v>0</v>
      </c>
      <c r="O7937" s="276">
        <f t="shared" si="247"/>
        <v>-7.9</v>
      </c>
      <c r="P7937" s="276">
        <f>IF(O7937&lt;($G$6-1),Lähteandmed!$E$45*1.2*1.005*(($G$6-1)-O7937),0)</f>
        <v>43.638724079999996</v>
      </c>
    </row>
    <row r="7938" spans="2:16">
      <c r="B7938" s="113">
        <v>7934</v>
      </c>
      <c r="C7938" s="113">
        <v>-8.6999999999999993</v>
      </c>
      <c r="D7938" s="276">
        <f t="shared" si="246"/>
        <v>18.688797495865579</v>
      </c>
      <c r="L7938" s="114">
        <f>IF(C7938&lt;$G$6,Lähteandmed!$E$45*1.2*1.005*($G$6-O7938),0)</f>
        <v>46.793330639999994</v>
      </c>
      <c r="M7938" s="276" t="str">
        <f>IF(($G$4-Lähteandmed!$H$45*(Kraadpäevad!$G$4-Kraadpäevad!C7938))&gt;Lähteandmed!$I$45,($G$4-Lähteandmed!$H$45*(Kraadpäevad!$G$4-Kraadpäevad!C7938)),Lähteandmed!$I$45)</f>
        <v/>
      </c>
      <c r="N7938" s="114">
        <f>IFERROR(($G$4-M7938)/($G$4-C7938),Lähteandmed!$H$45)</f>
        <v>0</v>
      </c>
      <c r="O7938" s="276">
        <f t="shared" si="247"/>
        <v>-8.6999999999999993</v>
      </c>
      <c r="P7938" s="276">
        <f>IF(O7938&lt;($G$6-1),Lähteandmed!$E$45*1.2*1.005*(($G$6-1)-O7938),0)</f>
        <v>45.040771439999993</v>
      </c>
    </row>
    <row r="7939" spans="2:16">
      <c r="B7939" s="113">
        <v>7935</v>
      </c>
      <c r="C7939" s="113">
        <v>-9.4</v>
      </c>
      <c r="D7939" s="276">
        <f t="shared" si="246"/>
        <v>19.388797495865582</v>
      </c>
      <c r="L7939" s="114">
        <f>IF(C7939&lt;$G$6,Lähteandmed!$E$45*1.2*1.005*($G$6-O7939),0)</f>
        <v>48.020122079999993</v>
      </c>
      <c r="M7939" s="276" t="str">
        <f>IF(($G$4-Lähteandmed!$H$45*(Kraadpäevad!$G$4-Kraadpäevad!C7939))&gt;Lähteandmed!$I$45,($G$4-Lähteandmed!$H$45*(Kraadpäevad!$G$4-Kraadpäevad!C7939)),Lähteandmed!$I$45)</f>
        <v/>
      </c>
      <c r="N7939" s="114">
        <f>IFERROR(($G$4-M7939)/($G$4-C7939),Lähteandmed!$H$45)</f>
        <v>0</v>
      </c>
      <c r="O7939" s="276">
        <f t="shared" si="247"/>
        <v>-9.4</v>
      </c>
      <c r="P7939" s="276">
        <f>IF(O7939&lt;($G$6-1),Lähteandmed!$E$45*1.2*1.005*(($G$6-1)-O7939),0)</f>
        <v>46.267562879999993</v>
      </c>
    </row>
    <row r="7940" spans="2:16">
      <c r="B7940" s="113">
        <v>7936</v>
      </c>
      <c r="C7940" s="113">
        <v>-11</v>
      </c>
      <c r="D7940" s="276">
        <f t="shared" ref="D7940:D8003" si="248">IFERROR(IF($G$5-C7940&gt;0,$G$5-C7940,"0"),0)</f>
        <v>20.98879749586558</v>
      </c>
      <c r="L7940" s="114">
        <f>IF(C7940&lt;$G$6,Lähteandmed!$E$45*1.2*1.005*($G$6-O7940),0)</f>
        <v>50.824216799999995</v>
      </c>
      <c r="M7940" s="276" t="str">
        <f>IF(($G$4-Lähteandmed!$H$45*(Kraadpäevad!$G$4-Kraadpäevad!C7940))&gt;Lähteandmed!$I$45,($G$4-Lähteandmed!$H$45*(Kraadpäevad!$G$4-Kraadpäevad!C7940)),Lähteandmed!$I$45)</f>
        <v/>
      </c>
      <c r="N7940" s="114">
        <f>IFERROR(($G$4-M7940)/($G$4-C7940),Lähteandmed!$H$45)</f>
        <v>0</v>
      </c>
      <c r="O7940" s="276">
        <f t="shared" ref="O7940:O8003" si="249">N7940*($G$4-C7940)+C7940</f>
        <v>-11</v>
      </c>
      <c r="P7940" s="276">
        <f>IF(O7940&lt;($G$6-1),Lähteandmed!$E$45*1.2*1.005*(($G$6-1)-O7940),0)</f>
        <v>49.071657599999995</v>
      </c>
    </row>
    <row r="7941" spans="2:16">
      <c r="B7941" s="113">
        <v>7937</v>
      </c>
      <c r="C7941" s="113">
        <v>-12.7</v>
      </c>
      <c r="D7941" s="276">
        <f t="shared" si="248"/>
        <v>22.688797495865579</v>
      </c>
      <c r="L7941" s="114">
        <f>IF(C7941&lt;$G$6,Lähteandmed!$E$45*1.2*1.005*($G$6-O7941),0)</f>
        <v>53.803567439999995</v>
      </c>
      <c r="M7941" s="276" t="str">
        <f>IF(($G$4-Lähteandmed!$H$45*(Kraadpäevad!$G$4-Kraadpäevad!C7941))&gt;Lähteandmed!$I$45,($G$4-Lähteandmed!$H$45*(Kraadpäevad!$G$4-Kraadpäevad!C7941)),Lähteandmed!$I$45)</f>
        <v/>
      </c>
      <c r="N7941" s="114">
        <f>IFERROR(($G$4-M7941)/($G$4-C7941),Lähteandmed!$H$45)</f>
        <v>0</v>
      </c>
      <c r="O7941" s="276">
        <f t="shared" si="249"/>
        <v>-12.7</v>
      </c>
      <c r="P7941" s="276">
        <f>IF(O7941&lt;($G$6-1),Lähteandmed!$E$45*1.2*1.005*(($G$6-1)-O7941),0)</f>
        <v>52.051008239999994</v>
      </c>
    </row>
    <row r="7942" spans="2:16">
      <c r="B7942" s="113">
        <v>7938</v>
      </c>
      <c r="C7942" s="113">
        <v>-14.3</v>
      </c>
      <c r="D7942" s="276">
        <f t="shared" si="248"/>
        <v>24.28879749586558</v>
      </c>
      <c r="L7942" s="114">
        <f>IF(C7942&lt;$G$6,Lähteandmed!$E$45*1.2*1.005*($G$6-O7942),0)</f>
        <v>56.60766215999999</v>
      </c>
      <c r="M7942" s="276" t="str">
        <f>IF(($G$4-Lähteandmed!$H$45*(Kraadpäevad!$G$4-Kraadpäevad!C7942))&gt;Lähteandmed!$I$45,($G$4-Lähteandmed!$H$45*(Kraadpäevad!$G$4-Kraadpäevad!C7942)),Lähteandmed!$I$45)</f>
        <v/>
      </c>
      <c r="N7942" s="114">
        <f>IFERROR(($G$4-M7942)/($G$4-C7942),Lähteandmed!$H$45)</f>
        <v>0</v>
      </c>
      <c r="O7942" s="276">
        <f t="shared" si="249"/>
        <v>-14.3</v>
      </c>
      <c r="P7942" s="276">
        <f>IF(O7942&lt;($G$6-1),Lähteandmed!$E$45*1.2*1.005*(($G$6-1)-O7942),0)</f>
        <v>54.855102959999996</v>
      </c>
    </row>
    <row r="7943" spans="2:16">
      <c r="B7943" s="113">
        <v>7939</v>
      </c>
      <c r="C7943" s="113">
        <v>-14.1</v>
      </c>
      <c r="D7943" s="276">
        <f t="shared" si="248"/>
        <v>24.088797495865578</v>
      </c>
      <c r="L7943" s="114">
        <f>IF(C7943&lt;$G$6,Lähteandmed!$E$45*1.2*1.005*($G$6-O7943),0)</f>
        <v>56.257150320000001</v>
      </c>
      <c r="M7943" s="276" t="str">
        <f>IF(($G$4-Lähteandmed!$H$45*(Kraadpäevad!$G$4-Kraadpäevad!C7943))&gt;Lähteandmed!$I$45,($G$4-Lähteandmed!$H$45*(Kraadpäevad!$G$4-Kraadpäevad!C7943)),Lähteandmed!$I$45)</f>
        <v/>
      </c>
      <c r="N7943" s="114">
        <f>IFERROR(($G$4-M7943)/($G$4-C7943),Lähteandmed!$H$45)</f>
        <v>0</v>
      </c>
      <c r="O7943" s="276">
        <f t="shared" si="249"/>
        <v>-14.1</v>
      </c>
      <c r="P7943" s="276">
        <f>IF(O7943&lt;($G$6-1),Lähteandmed!$E$45*1.2*1.005*(($G$6-1)-O7943),0)</f>
        <v>54.504591120000001</v>
      </c>
    </row>
    <row r="7944" spans="2:16">
      <c r="B7944" s="113">
        <v>7940</v>
      </c>
      <c r="C7944" s="113">
        <v>-13.9</v>
      </c>
      <c r="D7944" s="276">
        <f t="shared" si="248"/>
        <v>23.888797495865582</v>
      </c>
      <c r="L7944" s="114">
        <f>IF(C7944&lt;$G$6,Lähteandmed!$E$45*1.2*1.005*($G$6-O7944),0)</f>
        <v>55.906638479999991</v>
      </c>
      <c r="M7944" s="276" t="str">
        <f>IF(($G$4-Lähteandmed!$H$45*(Kraadpäevad!$G$4-Kraadpäevad!C7944))&gt;Lähteandmed!$I$45,($G$4-Lähteandmed!$H$45*(Kraadpäevad!$G$4-Kraadpäevad!C7944)),Lähteandmed!$I$45)</f>
        <v/>
      </c>
      <c r="N7944" s="114">
        <f>IFERROR(($G$4-M7944)/($G$4-C7944),Lähteandmed!$H$45)</f>
        <v>0</v>
      </c>
      <c r="O7944" s="276">
        <f t="shared" si="249"/>
        <v>-13.9</v>
      </c>
      <c r="P7944" s="276">
        <f>IF(O7944&lt;($G$6-1),Lähteandmed!$E$45*1.2*1.005*(($G$6-1)-O7944),0)</f>
        <v>54.154079279999991</v>
      </c>
    </row>
    <row r="7945" spans="2:16">
      <c r="B7945" s="113">
        <v>7941</v>
      </c>
      <c r="C7945" s="113">
        <v>-13.7</v>
      </c>
      <c r="D7945" s="276">
        <f t="shared" si="248"/>
        <v>23.688797495865579</v>
      </c>
      <c r="L7945" s="114">
        <f>IF(C7945&lt;$G$6,Lähteandmed!$E$45*1.2*1.005*($G$6-O7945),0)</f>
        <v>55.556126639999995</v>
      </c>
      <c r="M7945" s="276" t="str">
        <f>IF(($G$4-Lähteandmed!$H$45*(Kraadpäevad!$G$4-Kraadpäevad!C7945))&gt;Lähteandmed!$I$45,($G$4-Lähteandmed!$H$45*(Kraadpäevad!$G$4-Kraadpäevad!C7945)),Lähteandmed!$I$45)</f>
        <v/>
      </c>
      <c r="N7945" s="114">
        <f>IFERROR(($G$4-M7945)/($G$4-C7945),Lähteandmed!$H$45)</f>
        <v>0</v>
      </c>
      <c r="O7945" s="276">
        <f t="shared" si="249"/>
        <v>-13.7</v>
      </c>
      <c r="P7945" s="276">
        <f>IF(O7945&lt;($G$6-1),Lähteandmed!$E$45*1.2*1.005*(($G$6-1)-O7945),0)</f>
        <v>53.803567439999995</v>
      </c>
    </row>
    <row r="7946" spans="2:16">
      <c r="B7946" s="113">
        <v>7942</v>
      </c>
      <c r="C7946" s="113">
        <v>-14.1</v>
      </c>
      <c r="D7946" s="276">
        <f t="shared" si="248"/>
        <v>24.088797495865578</v>
      </c>
      <c r="L7946" s="114">
        <f>IF(C7946&lt;$G$6,Lähteandmed!$E$45*1.2*1.005*($G$6-O7946),0)</f>
        <v>56.257150320000001</v>
      </c>
      <c r="M7946" s="276" t="str">
        <f>IF(($G$4-Lähteandmed!$H$45*(Kraadpäevad!$G$4-Kraadpäevad!C7946))&gt;Lähteandmed!$I$45,($G$4-Lähteandmed!$H$45*(Kraadpäevad!$G$4-Kraadpäevad!C7946)),Lähteandmed!$I$45)</f>
        <v/>
      </c>
      <c r="N7946" s="114">
        <f>IFERROR(($G$4-M7946)/($G$4-C7946),Lähteandmed!$H$45)</f>
        <v>0</v>
      </c>
      <c r="O7946" s="276">
        <f t="shared" si="249"/>
        <v>-14.1</v>
      </c>
      <c r="P7946" s="276">
        <f>IF(O7946&lt;($G$6-1),Lähteandmed!$E$45*1.2*1.005*(($G$6-1)-O7946),0)</f>
        <v>54.504591120000001</v>
      </c>
    </row>
    <row r="7947" spans="2:16">
      <c r="B7947" s="113">
        <v>7943</v>
      </c>
      <c r="C7947" s="113">
        <v>-14.4</v>
      </c>
      <c r="D7947" s="276">
        <f t="shared" si="248"/>
        <v>24.388797495865582</v>
      </c>
      <c r="L7947" s="114">
        <f>IF(C7947&lt;$G$6,Lähteandmed!$E$45*1.2*1.005*($G$6-O7947),0)</f>
        <v>56.782918079999995</v>
      </c>
      <c r="M7947" s="276" t="str">
        <f>IF(($G$4-Lähteandmed!$H$45*(Kraadpäevad!$G$4-Kraadpäevad!C7947))&gt;Lähteandmed!$I$45,($G$4-Lähteandmed!$H$45*(Kraadpäevad!$G$4-Kraadpäevad!C7947)),Lähteandmed!$I$45)</f>
        <v/>
      </c>
      <c r="N7947" s="114">
        <f>IFERROR(($G$4-M7947)/($G$4-C7947),Lähteandmed!$H$45)</f>
        <v>0</v>
      </c>
      <c r="O7947" s="276">
        <f t="shared" si="249"/>
        <v>-14.4</v>
      </c>
      <c r="P7947" s="276">
        <f>IF(O7947&lt;($G$6-1),Lähteandmed!$E$45*1.2*1.005*(($G$6-1)-O7947),0)</f>
        <v>55.030358879999994</v>
      </c>
    </row>
    <row r="7948" spans="2:16">
      <c r="B7948" s="113">
        <v>7944</v>
      </c>
      <c r="C7948" s="113">
        <v>-14.8</v>
      </c>
      <c r="D7948" s="276">
        <f t="shared" si="248"/>
        <v>24.78879749586558</v>
      </c>
      <c r="L7948" s="114">
        <f>IF(C7948&lt;$G$6,Lähteandmed!$E$45*1.2*1.005*($G$6-O7948),0)</f>
        <v>57.483941759999993</v>
      </c>
      <c r="M7948" s="276" t="str">
        <f>IF(($G$4-Lähteandmed!$H$45*(Kraadpäevad!$G$4-Kraadpäevad!C7948))&gt;Lähteandmed!$I$45,($G$4-Lähteandmed!$H$45*(Kraadpäevad!$G$4-Kraadpäevad!C7948)),Lähteandmed!$I$45)</f>
        <v/>
      </c>
      <c r="N7948" s="114">
        <f>IFERROR(($G$4-M7948)/($G$4-C7948),Lähteandmed!$H$45)</f>
        <v>0</v>
      </c>
      <c r="O7948" s="276">
        <f t="shared" si="249"/>
        <v>-14.8</v>
      </c>
      <c r="P7948" s="276">
        <f>IF(O7948&lt;($G$6-1),Lähteandmed!$E$45*1.2*1.005*(($G$6-1)-O7948),0)</f>
        <v>55.73138256</v>
      </c>
    </row>
    <row r="7949" spans="2:16">
      <c r="B7949" s="113">
        <v>7945</v>
      </c>
      <c r="C7949" s="113">
        <v>-15.4</v>
      </c>
      <c r="D7949" s="276">
        <f t="shared" si="248"/>
        <v>25.388797495865582</v>
      </c>
      <c r="L7949" s="114">
        <f>IF(C7949&lt;$G$6,Lähteandmed!$E$45*1.2*1.005*($G$6-O7949),0)</f>
        <v>58.535477279999995</v>
      </c>
      <c r="M7949" s="276" t="str">
        <f>IF(($G$4-Lähteandmed!$H$45*(Kraadpäevad!$G$4-Kraadpäevad!C7949))&gt;Lähteandmed!$I$45,($G$4-Lähteandmed!$H$45*(Kraadpäevad!$G$4-Kraadpäevad!C7949)),Lähteandmed!$I$45)</f>
        <v/>
      </c>
      <c r="N7949" s="114">
        <f>IFERROR(($G$4-M7949)/($G$4-C7949),Lähteandmed!$H$45)</f>
        <v>0</v>
      </c>
      <c r="O7949" s="276">
        <f t="shared" si="249"/>
        <v>-15.4</v>
      </c>
      <c r="P7949" s="276">
        <f>IF(O7949&lt;($G$6-1),Lähteandmed!$E$45*1.2*1.005*(($G$6-1)-O7949),0)</f>
        <v>56.782918079999995</v>
      </c>
    </row>
    <row r="7950" spans="2:16">
      <c r="B7950" s="113">
        <v>7946</v>
      </c>
      <c r="C7950" s="113">
        <v>-16.100000000000001</v>
      </c>
      <c r="D7950" s="276">
        <f t="shared" si="248"/>
        <v>26.088797495865581</v>
      </c>
      <c r="L7950" s="114">
        <f>IF(C7950&lt;$G$6,Lähteandmed!$E$45*1.2*1.005*($G$6-O7950),0)</f>
        <v>59.762268720000002</v>
      </c>
      <c r="M7950" s="276" t="str">
        <f>IF(($G$4-Lähteandmed!$H$45*(Kraadpäevad!$G$4-Kraadpäevad!C7950))&gt;Lähteandmed!$I$45,($G$4-Lähteandmed!$H$45*(Kraadpäevad!$G$4-Kraadpäevad!C7950)),Lähteandmed!$I$45)</f>
        <v/>
      </c>
      <c r="N7950" s="114">
        <f>IFERROR(($G$4-M7950)/($G$4-C7950),Lähteandmed!$H$45)</f>
        <v>0</v>
      </c>
      <c r="O7950" s="276">
        <f t="shared" si="249"/>
        <v>-16.100000000000001</v>
      </c>
      <c r="P7950" s="276">
        <f>IF(O7950&lt;($G$6-1),Lähteandmed!$E$45*1.2*1.005*(($G$6-1)-O7950),0)</f>
        <v>58.009709520000001</v>
      </c>
    </row>
    <row r="7951" spans="2:16">
      <c r="B7951" s="113">
        <v>7947</v>
      </c>
      <c r="C7951" s="113">
        <v>-16.7</v>
      </c>
      <c r="D7951" s="276">
        <f t="shared" si="248"/>
        <v>26.688797495865579</v>
      </c>
      <c r="L7951" s="114">
        <f>IF(C7951&lt;$G$6,Lähteandmed!$E$45*1.2*1.005*($G$6-O7951),0)</f>
        <v>60.813804240000003</v>
      </c>
      <c r="M7951" s="276" t="str">
        <f>IF(($G$4-Lähteandmed!$H$45*(Kraadpäevad!$G$4-Kraadpäevad!C7951))&gt;Lähteandmed!$I$45,($G$4-Lähteandmed!$H$45*(Kraadpäevad!$G$4-Kraadpäevad!C7951)),Lähteandmed!$I$45)</f>
        <v/>
      </c>
      <c r="N7951" s="114">
        <f>IFERROR(($G$4-M7951)/($G$4-C7951),Lähteandmed!$H$45)</f>
        <v>0</v>
      </c>
      <c r="O7951" s="276">
        <f t="shared" si="249"/>
        <v>-16.7</v>
      </c>
      <c r="P7951" s="276">
        <f>IF(O7951&lt;($G$6-1),Lähteandmed!$E$45*1.2*1.005*(($G$6-1)-O7951),0)</f>
        <v>59.061245040000003</v>
      </c>
    </row>
    <row r="7952" spans="2:16">
      <c r="B7952" s="113">
        <v>7948</v>
      </c>
      <c r="C7952" s="113">
        <v>-14.5</v>
      </c>
      <c r="D7952" s="276">
        <f t="shared" si="248"/>
        <v>24.48879749586558</v>
      </c>
      <c r="L7952" s="114">
        <f>IF(C7952&lt;$G$6,Lähteandmed!$E$45*1.2*1.005*($G$6-O7952),0)</f>
        <v>56.958173999999993</v>
      </c>
      <c r="M7952" s="276" t="str">
        <f>IF(($G$4-Lähteandmed!$H$45*(Kraadpäevad!$G$4-Kraadpäevad!C7952))&gt;Lähteandmed!$I$45,($G$4-Lähteandmed!$H$45*(Kraadpäevad!$G$4-Kraadpäevad!C7952)),Lähteandmed!$I$45)</f>
        <v/>
      </c>
      <c r="N7952" s="114">
        <f>IFERROR(($G$4-M7952)/($G$4-C7952),Lähteandmed!$H$45)</f>
        <v>0</v>
      </c>
      <c r="O7952" s="276">
        <f t="shared" si="249"/>
        <v>-14.5</v>
      </c>
      <c r="P7952" s="276">
        <f>IF(O7952&lt;($G$6-1),Lähteandmed!$E$45*1.2*1.005*(($G$6-1)-O7952),0)</f>
        <v>55.205614799999999</v>
      </c>
    </row>
    <row r="7953" spans="2:16">
      <c r="B7953" s="113">
        <v>7949</v>
      </c>
      <c r="C7953" s="113">
        <v>-12.3</v>
      </c>
      <c r="D7953" s="276">
        <f t="shared" si="248"/>
        <v>22.28879749586558</v>
      </c>
      <c r="L7953" s="114">
        <f>IF(C7953&lt;$G$6,Lähteandmed!$E$45*1.2*1.005*($G$6-O7953),0)</f>
        <v>53.102543759999996</v>
      </c>
      <c r="M7953" s="276" t="str">
        <f>IF(($G$4-Lähteandmed!$H$45*(Kraadpäevad!$G$4-Kraadpäevad!C7953))&gt;Lähteandmed!$I$45,($G$4-Lähteandmed!$H$45*(Kraadpäevad!$G$4-Kraadpäevad!C7953)),Lähteandmed!$I$45)</f>
        <v/>
      </c>
      <c r="N7953" s="114">
        <f>IFERROR(($G$4-M7953)/($G$4-C7953),Lähteandmed!$H$45)</f>
        <v>0</v>
      </c>
      <c r="O7953" s="276">
        <f t="shared" si="249"/>
        <v>-12.3</v>
      </c>
      <c r="P7953" s="276">
        <f>IF(O7953&lt;($G$6-1),Lähteandmed!$E$45*1.2*1.005*(($G$6-1)-O7953),0)</f>
        <v>51.349984559999996</v>
      </c>
    </row>
    <row r="7954" spans="2:16">
      <c r="B7954" s="113">
        <v>7950</v>
      </c>
      <c r="C7954" s="113">
        <v>-10.1</v>
      </c>
      <c r="D7954" s="276">
        <f t="shared" si="248"/>
        <v>20.088797495865578</v>
      </c>
      <c r="L7954" s="114">
        <f>IF(C7954&lt;$G$6,Lähteandmed!$E$45*1.2*1.005*($G$6-O7954),0)</f>
        <v>49.24691352</v>
      </c>
      <c r="M7954" s="276" t="str">
        <f>IF(($G$4-Lähteandmed!$H$45*(Kraadpäevad!$G$4-Kraadpäevad!C7954))&gt;Lähteandmed!$I$45,($G$4-Lähteandmed!$H$45*(Kraadpäevad!$G$4-Kraadpäevad!C7954)),Lähteandmed!$I$45)</f>
        <v/>
      </c>
      <c r="N7954" s="114">
        <f>IFERROR(($G$4-M7954)/($G$4-C7954),Lähteandmed!$H$45)</f>
        <v>0</v>
      </c>
      <c r="O7954" s="276">
        <f t="shared" si="249"/>
        <v>-10.1</v>
      </c>
      <c r="P7954" s="276">
        <f>IF(O7954&lt;($G$6-1),Lähteandmed!$E$45*1.2*1.005*(($G$6-1)-O7954),0)</f>
        <v>47.494354319999999</v>
      </c>
    </row>
    <row r="7955" spans="2:16">
      <c r="B7955" s="113">
        <v>7951</v>
      </c>
      <c r="C7955" s="113">
        <v>-10.5</v>
      </c>
      <c r="D7955" s="276">
        <f t="shared" si="248"/>
        <v>20.48879749586558</v>
      </c>
      <c r="L7955" s="114">
        <f>IF(C7955&lt;$G$6,Lähteandmed!$E$45*1.2*1.005*($G$6-O7955),0)</f>
        <v>49.947937199999998</v>
      </c>
      <c r="M7955" s="276" t="str">
        <f>IF(($G$4-Lähteandmed!$H$45*(Kraadpäevad!$G$4-Kraadpäevad!C7955))&gt;Lähteandmed!$I$45,($G$4-Lähteandmed!$H$45*(Kraadpäevad!$G$4-Kraadpäevad!C7955)),Lähteandmed!$I$45)</f>
        <v/>
      </c>
      <c r="N7955" s="114">
        <f>IFERROR(($G$4-M7955)/($G$4-C7955),Lähteandmed!$H$45)</f>
        <v>0</v>
      </c>
      <c r="O7955" s="276">
        <f t="shared" si="249"/>
        <v>-10.5</v>
      </c>
      <c r="P7955" s="276">
        <f>IF(O7955&lt;($G$6-1),Lähteandmed!$E$45*1.2*1.005*(($G$6-1)-O7955),0)</f>
        <v>48.195377999999998</v>
      </c>
    </row>
    <row r="7956" spans="2:16">
      <c r="B7956" s="113">
        <v>7952</v>
      </c>
      <c r="C7956" s="113">
        <v>-10.9</v>
      </c>
      <c r="D7956" s="276">
        <f t="shared" si="248"/>
        <v>20.888797495865582</v>
      </c>
      <c r="L7956" s="114">
        <f>IF(C7956&lt;$G$6,Lähteandmed!$E$45*1.2*1.005*($G$6-O7956),0)</f>
        <v>50.648960879999997</v>
      </c>
      <c r="M7956" s="276" t="str">
        <f>IF(($G$4-Lähteandmed!$H$45*(Kraadpäevad!$G$4-Kraadpäevad!C7956))&gt;Lähteandmed!$I$45,($G$4-Lähteandmed!$H$45*(Kraadpäevad!$G$4-Kraadpäevad!C7956)),Lähteandmed!$I$45)</f>
        <v/>
      </c>
      <c r="N7956" s="114">
        <f>IFERROR(($G$4-M7956)/($G$4-C7956),Lähteandmed!$H$45)</f>
        <v>0</v>
      </c>
      <c r="O7956" s="276">
        <f t="shared" si="249"/>
        <v>-10.9</v>
      </c>
      <c r="P7956" s="276">
        <f>IF(O7956&lt;($G$6-1),Lähteandmed!$E$45*1.2*1.005*(($G$6-1)-O7956),0)</f>
        <v>48.896401679999997</v>
      </c>
    </row>
    <row r="7957" spans="2:16">
      <c r="B7957" s="113">
        <v>7953</v>
      </c>
      <c r="C7957" s="113">
        <v>-11.3</v>
      </c>
      <c r="D7957" s="276">
        <f t="shared" si="248"/>
        <v>21.28879749586558</v>
      </c>
      <c r="L7957" s="114">
        <f>IF(C7957&lt;$G$6,Lähteandmed!$E$45*1.2*1.005*($G$6-O7957),0)</f>
        <v>51.349984559999996</v>
      </c>
      <c r="M7957" s="276" t="str">
        <f>IF(($G$4-Lähteandmed!$H$45*(Kraadpäevad!$G$4-Kraadpäevad!C7957))&gt;Lähteandmed!$I$45,($G$4-Lähteandmed!$H$45*(Kraadpäevad!$G$4-Kraadpäevad!C7957)),Lähteandmed!$I$45)</f>
        <v/>
      </c>
      <c r="N7957" s="114">
        <f>IFERROR(($G$4-M7957)/($G$4-C7957),Lähteandmed!$H$45)</f>
        <v>0</v>
      </c>
      <c r="O7957" s="276">
        <f t="shared" si="249"/>
        <v>-11.3</v>
      </c>
      <c r="P7957" s="276">
        <f>IF(O7957&lt;($G$6-1),Lähteandmed!$E$45*1.2*1.005*(($G$6-1)-O7957),0)</f>
        <v>49.597425359999995</v>
      </c>
    </row>
    <row r="7958" spans="2:16">
      <c r="B7958" s="113">
        <v>7954</v>
      </c>
      <c r="C7958" s="113">
        <v>-11.5</v>
      </c>
      <c r="D7958" s="276">
        <f t="shared" si="248"/>
        <v>21.48879749586558</v>
      </c>
      <c r="L7958" s="114">
        <f>IF(C7958&lt;$G$6,Lähteandmed!$E$45*1.2*1.005*($G$6-O7958),0)</f>
        <v>51.700496399999999</v>
      </c>
      <c r="M7958" s="276" t="str">
        <f>IF(($G$4-Lähteandmed!$H$45*(Kraadpäevad!$G$4-Kraadpäevad!C7958))&gt;Lähteandmed!$I$45,($G$4-Lähteandmed!$H$45*(Kraadpäevad!$G$4-Kraadpäevad!C7958)),Lähteandmed!$I$45)</f>
        <v/>
      </c>
      <c r="N7958" s="114">
        <f>IFERROR(($G$4-M7958)/($G$4-C7958),Lähteandmed!$H$45)</f>
        <v>0</v>
      </c>
      <c r="O7958" s="276">
        <f t="shared" si="249"/>
        <v>-11.5</v>
      </c>
      <c r="P7958" s="276">
        <f>IF(O7958&lt;($G$6-1),Lähteandmed!$E$45*1.2*1.005*(($G$6-1)-O7958),0)</f>
        <v>49.947937199999998</v>
      </c>
    </row>
    <row r="7959" spans="2:16">
      <c r="B7959" s="113">
        <v>7955</v>
      </c>
      <c r="C7959" s="113">
        <v>-11.8</v>
      </c>
      <c r="D7959" s="276">
        <f t="shared" si="248"/>
        <v>21.78879749586558</v>
      </c>
      <c r="L7959" s="114">
        <f>IF(C7959&lt;$G$6,Lähteandmed!$E$45*1.2*1.005*($G$6-O7959),0)</f>
        <v>52.226264159999999</v>
      </c>
      <c r="M7959" s="276" t="str">
        <f>IF(($G$4-Lähteandmed!$H$45*(Kraadpäevad!$G$4-Kraadpäevad!C7959))&gt;Lähteandmed!$I$45,($G$4-Lähteandmed!$H$45*(Kraadpäevad!$G$4-Kraadpäevad!C7959)),Lähteandmed!$I$45)</f>
        <v/>
      </c>
      <c r="N7959" s="114">
        <f>IFERROR(($G$4-M7959)/($G$4-C7959),Lähteandmed!$H$45)</f>
        <v>0</v>
      </c>
      <c r="O7959" s="276">
        <f t="shared" si="249"/>
        <v>-11.8</v>
      </c>
      <c r="P7959" s="276">
        <f>IF(O7959&lt;($G$6-1),Lähteandmed!$E$45*1.2*1.005*(($G$6-1)-O7959),0)</f>
        <v>50.473704959999999</v>
      </c>
    </row>
    <row r="7960" spans="2:16">
      <c r="B7960" s="113">
        <v>7956</v>
      </c>
      <c r="C7960" s="113">
        <v>-12</v>
      </c>
      <c r="D7960" s="276">
        <f t="shared" si="248"/>
        <v>21.98879749586558</v>
      </c>
      <c r="L7960" s="114">
        <f>IF(C7960&lt;$G$6,Lähteandmed!$E$45*1.2*1.005*($G$6-O7960),0)</f>
        <v>52.576775999999995</v>
      </c>
      <c r="M7960" s="276" t="str">
        <f>IF(($G$4-Lähteandmed!$H$45*(Kraadpäevad!$G$4-Kraadpäevad!C7960))&gt;Lähteandmed!$I$45,($G$4-Lähteandmed!$H$45*(Kraadpäevad!$G$4-Kraadpäevad!C7960)),Lähteandmed!$I$45)</f>
        <v/>
      </c>
      <c r="N7960" s="114">
        <f>IFERROR(($G$4-M7960)/($G$4-C7960),Lähteandmed!$H$45)</f>
        <v>0</v>
      </c>
      <c r="O7960" s="276">
        <f t="shared" si="249"/>
        <v>-12</v>
      </c>
      <c r="P7960" s="276">
        <f>IF(O7960&lt;($G$6-1),Lähteandmed!$E$45*1.2*1.005*(($G$6-1)-O7960),0)</f>
        <v>50.824216799999995</v>
      </c>
    </row>
    <row r="7961" spans="2:16">
      <c r="B7961" s="113">
        <v>7957</v>
      </c>
      <c r="C7961" s="113">
        <v>-11.7</v>
      </c>
      <c r="D7961" s="276">
        <f t="shared" si="248"/>
        <v>21.688797495865579</v>
      </c>
      <c r="L7961" s="114">
        <f>IF(C7961&lt;$G$6,Lähteandmed!$E$45*1.2*1.005*($G$6-O7961),0)</f>
        <v>52.051008239999994</v>
      </c>
      <c r="M7961" s="276" t="str">
        <f>IF(($G$4-Lähteandmed!$H$45*(Kraadpäevad!$G$4-Kraadpäevad!C7961))&gt;Lähteandmed!$I$45,($G$4-Lähteandmed!$H$45*(Kraadpäevad!$G$4-Kraadpäevad!C7961)),Lähteandmed!$I$45)</f>
        <v/>
      </c>
      <c r="N7961" s="114">
        <f>IFERROR(($G$4-M7961)/($G$4-C7961),Lähteandmed!$H$45)</f>
        <v>0</v>
      </c>
      <c r="O7961" s="276">
        <f t="shared" si="249"/>
        <v>-11.7</v>
      </c>
      <c r="P7961" s="276">
        <f>IF(O7961&lt;($G$6-1),Lähteandmed!$E$45*1.2*1.005*(($G$6-1)-O7961),0)</f>
        <v>50.298449039999994</v>
      </c>
    </row>
    <row r="7962" spans="2:16">
      <c r="B7962" s="113">
        <v>7958</v>
      </c>
      <c r="C7962" s="113">
        <v>-11.4</v>
      </c>
      <c r="D7962" s="276">
        <f t="shared" si="248"/>
        <v>21.388797495865582</v>
      </c>
      <c r="L7962" s="114">
        <f>IF(C7962&lt;$G$6,Lähteandmed!$E$45*1.2*1.005*($G$6-O7962),0)</f>
        <v>51.525240479999994</v>
      </c>
      <c r="M7962" s="276" t="str">
        <f>IF(($G$4-Lähteandmed!$H$45*(Kraadpäevad!$G$4-Kraadpäevad!C7962))&gt;Lähteandmed!$I$45,($G$4-Lähteandmed!$H$45*(Kraadpäevad!$G$4-Kraadpäevad!C7962)),Lähteandmed!$I$45)</f>
        <v/>
      </c>
      <c r="N7962" s="114">
        <f>IFERROR(($G$4-M7962)/($G$4-C7962),Lähteandmed!$H$45)</f>
        <v>0</v>
      </c>
      <c r="O7962" s="276">
        <f t="shared" si="249"/>
        <v>-11.4</v>
      </c>
      <c r="P7962" s="276">
        <f>IF(O7962&lt;($G$6-1),Lähteandmed!$E$45*1.2*1.005*(($G$6-1)-O7962),0)</f>
        <v>49.772681279999993</v>
      </c>
    </row>
    <row r="7963" spans="2:16">
      <c r="B7963" s="113">
        <v>7959</v>
      </c>
      <c r="C7963" s="113">
        <v>-11.1</v>
      </c>
      <c r="D7963" s="276">
        <f t="shared" si="248"/>
        <v>21.088797495865578</v>
      </c>
      <c r="L7963" s="114">
        <f>IF(C7963&lt;$G$6,Lähteandmed!$E$45*1.2*1.005*($G$6-O7963),0)</f>
        <v>50.99947272</v>
      </c>
      <c r="M7963" s="276" t="str">
        <f>IF(($G$4-Lähteandmed!$H$45*(Kraadpäevad!$G$4-Kraadpäevad!C7963))&gt;Lähteandmed!$I$45,($G$4-Lähteandmed!$H$45*(Kraadpäevad!$G$4-Kraadpäevad!C7963)),Lähteandmed!$I$45)</f>
        <v/>
      </c>
      <c r="N7963" s="114">
        <f>IFERROR(($G$4-M7963)/($G$4-C7963),Lähteandmed!$H$45)</f>
        <v>0</v>
      </c>
      <c r="O7963" s="276">
        <f t="shared" si="249"/>
        <v>-11.1</v>
      </c>
      <c r="P7963" s="276">
        <f>IF(O7963&lt;($G$6-1),Lähteandmed!$E$45*1.2*1.005*(($G$6-1)-O7963),0)</f>
        <v>49.24691352</v>
      </c>
    </row>
    <row r="7964" spans="2:16">
      <c r="B7964" s="113">
        <v>7960</v>
      </c>
      <c r="C7964" s="113">
        <v>-10.7</v>
      </c>
      <c r="D7964" s="276">
        <f t="shared" si="248"/>
        <v>20.688797495865579</v>
      </c>
      <c r="L7964" s="114">
        <f>IF(C7964&lt;$G$6,Lähteandmed!$E$45*1.2*1.005*($G$6-O7964),0)</f>
        <v>50.298449039999994</v>
      </c>
      <c r="M7964" s="276" t="str">
        <f>IF(($G$4-Lähteandmed!$H$45*(Kraadpäevad!$G$4-Kraadpäevad!C7964))&gt;Lähteandmed!$I$45,($G$4-Lähteandmed!$H$45*(Kraadpäevad!$G$4-Kraadpäevad!C7964)),Lähteandmed!$I$45)</f>
        <v/>
      </c>
      <c r="N7964" s="114">
        <f>IFERROR(($G$4-M7964)/($G$4-C7964),Lähteandmed!$H$45)</f>
        <v>0</v>
      </c>
      <c r="O7964" s="276">
        <f t="shared" si="249"/>
        <v>-10.7</v>
      </c>
      <c r="P7964" s="276">
        <f>IF(O7964&lt;($G$6-1),Lähteandmed!$E$45*1.2*1.005*(($G$6-1)-O7964),0)</f>
        <v>48.545889839999994</v>
      </c>
    </row>
    <row r="7965" spans="2:16">
      <c r="B7965" s="113">
        <v>7961</v>
      </c>
      <c r="C7965" s="113">
        <v>-10.199999999999999</v>
      </c>
      <c r="D7965" s="276">
        <f t="shared" si="248"/>
        <v>20.188797495865579</v>
      </c>
      <c r="L7965" s="114">
        <f>IF(C7965&lt;$G$6,Lähteandmed!$E$45*1.2*1.005*($G$6-O7965),0)</f>
        <v>49.422169439999998</v>
      </c>
      <c r="M7965" s="276" t="str">
        <f>IF(($G$4-Lähteandmed!$H$45*(Kraadpäevad!$G$4-Kraadpäevad!C7965))&gt;Lähteandmed!$I$45,($G$4-Lähteandmed!$H$45*(Kraadpäevad!$G$4-Kraadpäevad!C7965)),Lähteandmed!$I$45)</f>
        <v/>
      </c>
      <c r="N7965" s="114">
        <f>IFERROR(($G$4-M7965)/($G$4-C7965),Lähteandmed!$H$45)</f>
        <v>0</v>
      </c>
      <c r="O7965" s="276">
        <f t="shared" si="249"/>
        <v>-10.199999999999999</v>
      </c>
      <c r="P7965" s="276">
        <f>IF(O7965&lt;($G$6-1),Lähteandmed!$E$45*1.2*1.005*(($G$6-1)-O7965),0)</f>
        <v>47.669610239999997</v>
      </c>
    </row>
    <row r="7966" spans="2:16">
      <c r="B7966" s="113">
        <v>7962</v>
      </c>
      <c r="C7966" s="113">
        <v>-9.8000000000000007</v>
      </c>
      <c r="D7966" s="276">
        <f t="shared" si="248"/>
        <v>19.78879749586558</v>
      </c>
      <c r="L7966" s="114">
        <f>IF(C7966&lt;$G$6,Lähteandmed!$E$45*1.2*1.005*($G$6-O7966),0)</f>
        <v>48.721145759999999</v>
      </c>
      <c r="M7966" s="276" t="str">
        <f>IF(($G$4-Lähteandmed!$H$45*(Kraadpäevad!$G$4-Kraadpäevad!C7966))&gt;Lähteandmed!$I$45,($G$4-Lähteandmed!$H$45*(Kraadpäevad!$G$4-Kraadpäevad!C7966)),Lähteandmed!$I$45)</f>
        <v/>
      </c>
      <c r="N7966" s="114">
        <f>IFERROR(($G$4-M7966)/($G$4-C7966),Lähteandmed!$H$45)</f>
        <v>0</v>
      </c>
      <c r="O7966" s="276">
        <f t="shared" si="249"/>
        <v>-9.8000000000000007</v>
      </c>
      <c r="P7966" s="276">
        <f>IF(O7966&lt;($G$6-1),Lähteandmed!$E$45*1.2*1.005*(($G$6-1)-O7966),0)</f>
        <v>46.968586559999999</v>
      </c>
    </row>
    <row r="7967" spans="2:16">
      <c r="B7967" s="113">
        <v>7963</v>
      </c>
      <c r="C7967" s="113">
        <v>-9.6</v>
      </c>
      <c r="D7967" s="276">
        <f t="shared" si="248"/>
        <v>19.588797495865578</v>
      </c>
      <c r="L7967" s="114">
        <f>IF(C7967&lt;$G$6,Lähteandmed!$E$45*1.2*1.005*($G$6-O7967),0)</f>
        <v>48.370633919999996</v>
      </c>
      <c r="M7967" s="276" t="str">
        <f>IF(($G$4-Lähteandmed!$H$45*(Kraadpäevad!$G$4-Kraadpäevad!C7967))&gt;Lähteandmed!$I$45,($G$4-Lähteandmed!$H$45*(Kraadpäevad!$G$4-Kraadpäevad!C7967)),Lähteandmed!$I$45)</f>
        <v/>
      </c>
      <c r="N7967" s="114">
        <f>IFERROR(($G$4-M7967)/($G$4-C7967),Lähteandmed!$H$45)</f>
        <v>0</v>
      </c>
      <c r="O7967" s="276">
        <f t="shared" si="249"/>
        <v>-9.6</v>
      </c>
      <c r="P7967" s="276">
        <f>IF(O7967&lt;($G$6-1),Lähteandmed!$E$45*1.2*1.005*(($G$6-1)-O7967),0)</f>
        <v>46.618074719999996</v>
      </c>
    </row>
    <row r="7968" spans="2:16">
      <c r="B7968" s="113">
        <v>7964</v>
      </c>
      <c r="C7968" s="113">
        <v>-9.5</v>
      </c>
      <c r="D7968" s="276">
        <f t="shared" si="248"/>
        <v>19.48879749586558</v>
      </c>
      <c r="L7968" s="114">
        <f>IF(C7968&lt;$G$6,Lähteandmed!$E$45*1.2*1.005*($G$6-O7968),0)</f>
        <v>48.195377999999998</v>
      </c>
      <c r="M7968" s="276" t="str">
        <f>IF(($G$4-Lähteandmed!$H$45*(Kraadpäevad!$G$4-Kraadpäevad!C7968))&gt;Lähteandmed!$I$45,($G$4-Lähteandmed!$H$45*(Kraadpäevad!$G$4-Kraadpäevad!C7968)),Lähteandmed!$I$45)</f>
        <v/>
      </c>
      <c r="N7968" s="114">
        <f>IFERROR(($G$4-M7968)/($G$4-C7968),Lähteandmed!$H$45)</f>
        <v>0</v>
      </c>
      <c r="O7968" s="276">
        <f t="shared" si="249"/>
        <v>-9.5</v>
      </c>
      <c r="P7968" s="276">
        <f>IF(O7968&lt;($G$6-1),Lähteandmed!$E$45*1.2*1.005*(($G$6-1)-O7968),0)</f>
        <v>46.442818799999998</v>
      </c>
    </row>
    <row r="7969" spans="2:16">
      <c r="B7969" s="113">
        <v>7965</v>
      </c>
      <c r="C7969" s="113">
        <v>-9.3000000000000007</v>
      </c>
      <c r="D7969" s="276">
        <f t="shared" si="248"/>
        <v>19.28879749586558</v>
      </c>
      <c r="L7969" s="114">
        <f>IF(C7969&lt;$G$6,Lähteandmed!$E$45*1.2*1.005*($G$6-O7969),0)</f>
        <v>47.844866159999995</v>
      </c>
      <c r="M7969" s="276" t="str">
        <f>IF(($G$4-Lähteandmed!$H$45*(Kraadpäevad!$G$4-Kraadpäevad!C7969))&gt;Lähteandmed!$I$45,($G$4-Lähteandmed!$H$45*(Kraadpäevad!$G$4-Kraadpäevad!C7969)),Lähteandmed!$I$45)</f>
        <v/>
      </c>
      <c r="N7969" s="114">
        <f>IFERROR(($G$4-M7969)/($G$4-C7969),Lähteandmed!$H$45)</f>
        <v>0</v>
      </c>
      <c r="O7969" s="276">
        <f t="shared" si="249"/>
        <v>-9.3000000000000007</v>
      </c>
      <c r="P7969" s="276">
        <f>IF(O7969&lt;($G$6-1),Lähteandmed!$E$45*1.2*1.005*(($G$6-1)-O7969),0)</f>
        <v>46.092306959999995</v>
      </c>
    </row>
    <row r="7970" spans="2:16">
      <c r="B7970" s="113">
        <v>7966</v>
      </c>
      <c r="C7970" s="113">
        <v>-9.9</v>
      </c>
      <c r="D7970" s="276">
        <f t="shared" si="248"/>
        <v>19.888797495865582</v>
      </c>
      <c r="L7970" s="114">
        <f>IF(C7970&lt;$G$6,Lähteandmed!$E$45*1.2*1.005*($G$6-O7970),0)</f>
        <v>48.896401679999997</v>
      </c>
      <c r="M7970" s="276" t="str">
        <f>IF(($G$4-Lähteandmed!$H$45*(Kraadpäevad!$G$4-Kraadpäevad!C7970))&gt;Lähteandmed!$I$45,($G$4-Lähteandmed!$H$45*(Kraadpäevad!$G$4-Kraadpäevad!C7970)),Lähteandmed!$I$45)</f>
        <v/>
      </c>
      <c r="N7970" s="114">
        <f>IFERROR(($G$4-M7970)/($G$4-C7970),Lähteandmed!$H$45)</f>
        <v>0</v>
      </c>
      <c r="O7970" s="276">
        <f t="shared" si="249"/>
        <v>-9.9</v>
      </c>
      <c r="P7970" s="276">
        <f>IF(O7970&lt;($G$6-1),Lähteandmed!$E$45*1.2*1.005*(($G$6-1)-O7970),0)</f>
        <v>47.143842479999996</v>
      </c>
    </row>
    <row r="7971" spans="2:16">
      <c r="B7971" s="113">
        <v>7967</v>
      </c>
      <c r="C7971" s="113">
        <v>-10.5</v>
      </c>
      <c r="D7971" s="276">
        <f t="shared" si="248"/>
        <v>20.48879749586558</v>
      </c>
      <c r="L7971" s="114">
        <f>IF(C7971&lt;$G$6,Lähteandmed!$E$45*1.2*1.005*($G$6-O7971),0)</f>
        <v>49.947937199999998</v>
      </c>
      <c r="M7971" s="276" t="str">
        <f>IF(($G$4-Lähteandmed!$H$45*(Kraadpäevad!$G$4-Kraadpäevad!C7971))&gt;Lähteandmed!$I$45,($G$4-Lähteandmed!$H$45*(Kraadpäevad!$G$4-Kraadpäevad!C7971)),Lähteandmed!$I$45)</f>
        <v/>
      </c>
      <c r="N7971" s="114">
        <f>IFERROR(($G$4-M7971)/($G$4-C7971),Lähteandmed!$H$45)</f>
        <v>0</v>
      </c>
      <c r="O7971" s="276">
        <f t="shared" si="249"/>
        <v>-10.5</v>
      </c>
      <c r="P7971" s="276">
        <f>IF(O7971&lt;($G$6-1),Lähteandmed!$E$45*1.2*1.005*(($G$6-1)-O7971),0)</f>
        <v>48.195377999999998</v>
      </c>
    </row>
    <row r="7972" spans="2:16">
      <c r="B7972" s="113">
        <v>7968</v>
      </c>
      <c r="C7972" s="113">
        <v>-11.1</v>
      </c>
      <c r="D7972" s="276">
        <f t="shared" si="248"/>
        <v>21.088797495865578</v>
      </c>
      <c r="L7972" s="114">
        <f>IF(C7972&lt;$G$6,Lähteandmed!$E$45*1.2*1.005*($G$6-O7972),0)</f>
        <v>50.99947272</v>
      </c>
      <c r="M7972" s="276" t="str">
        <f>IF(($G$4-Lähteandmed!$H$45*(Kraadpäevad!$G$4-Kraadpäevad!C7972))&gt;Lähteandmed!$I$45,($G$4-Lähteandmed!$H$45*(Kraadpäevad!$G$4-Kraadpäevad!C7972)),Lähteandmed!$I$45)</f>
        <v/>
      </c>
      <c r="N7972" s="114">
        <f>IFERROR(($G$4-M7972)/($G$4-C7972),Lähteandmed!$H$45)</f>
        <v>0</v>
      </c>
      <c r="O7972" s="276">
        <f t="shared" si="249"/>
        <v>-11.1</v>
      </c>
      <c r="P7972" s="276">
        <f>IF(O7972&lt;($G$6-1),Lähteandmed!$E$45*1.2*1.005*(($G$6-1)-O7972),0)</f>
        <v>49.24691352</v>
      </c>
    </row>
    <row r="7973" spans="2:16">
      <c r="B7973" s="113">
        <v>7969</v>
      </c>
      <c r="C7973" s="113">
        <v>-10.5</v>
      </c>
      <c r="D7973" s="276">
        <f t="shared" si="248"/>
        <v>20.48879749586558</v>
      </c>
      <c r="L7973" s="114">
        <f>IF(C7973&lt;$G$6,Lähteandmed!$E$45*1.2*1.005*($G$6-O7973),0)</f>
        <v>49.947937199999998</v>
      </c>
      <c r="M7973" s="276" t="str">
        <f>IF(($G$4-Lähteandmed!$H$45*(Kraadpäevad!$G$4-Kraadpäevad!C7973))&gt;Lähteandmed!$I$45,($G$4-Lähteandmed!$H$45*(Kraadpäevad!$G$4-Kraadpäevad!C7973)),Lähteandmed!$I$45)</f>
        <v/>
      </c>
      <c r="N7973" s="114">
        <f>IFERROR(($G$4-M7973)/($G$4-C7973),Lähteandmed!$H$45)</f>
        <v>0</v>
      </c>
      <c r="O7973" s="276">
        <f t="shared" si="249"/>
        <v>-10.5</v>
      </c>
      <c r="P7973" s="276">
        <f>IF(O7973&lt;($G$6-1),Lähteandmed!$E$45*1.2*1.005*(($G$6-1)-O7973),0)</f>
        <v>48.195377999999998</v>
      </c>
    </row>
    <row r="7974" spans="2:16">
      <c r="B7974" s="113">
        <v>7970</v>
      </c>
      <c r="C7974" s="113">
        <v>-9.8000000000000007</v>
      </c>
      <c r="D7974" s="276">
        <f t="shared" si="248"/>
        <v>19.78879749586558</v>
      </c>
      <c r="L7974" s="114">
        <f>IF(C7974&lt;$G$6,Lähteandmed!$E$45*1.2*1.005*($G$6-O7974),0)</f>
        <v>48.721145759999999</v>
      </c>
      <c r="M7974" s="276" t="str">
        <f>IF(($G$4-Lähteandmed!$H$45*(Kraadpäevad!$G$4-Kraadpäevad!C7974))&gt;Lähteandmed!$I$45,($G$4-Lähteandmed!$H$45*(Kraadpäevad!$G$4-Kraadpäevad!C7974)),Lähteandmed!$I$45)</f>
        <v/>
      </c>
      <c r="N7974" s="114">
        <f>IFERROR(($G$4-M7974)/($G$4-C7974),Lähteandmed!$H$45)</f>
        <v>0</v>
      </c>
      <c r="O7974" s="276">
        <f t="shared" si="249"/>
        <v>-9.8000000000000007</v>
      </c>
      <c r="P7974" s="276">
        <f>IF(O7974&lt;($G$6-1),Lähteandmed!$E$45*1.2*1.005*(($G$6-1)-O7974),0)</f>
        <v>46.968586559999999</v>
      </c>
    </row>
    <row r="7975" spans="2:16">
      <c r="B7975" s="113">
        <v>7971</v>
      </c>
      <c r="C7975" s="113">
        <v>-9.1999999999999993</v>
      </c>
      <c r="D7975" s="276">
        <f t="shared" si="248"/>
        <v>19.188797495865579</v>
      </c>
      <c r="L7975" s="114">
        <f>IF(C7975&lt;$G$6,Lähteandmed!$E$45*1.2*1.005*($G$6-O7975),0)</f>
        <v>47.669610239999997</v>
      </c>
      <c r="M7975" s="276" t="str">
        <f>IF(($G$4-Lähteandmed!$H$45*(Kraadpäevad!$G$4-Kraadpäevad!C7975))&gt;Lähteandmed!$I$45,($G$4-Lähteandmed!$H$45*(Kraadpäevad!$G$4-Kraadpäevad!C7975)),Lähteandmed!$I$45)</f>
        <v/>
      </c>
      <c r="N7975" s="114">
        <f>IFERROR(($G$4-M7975)/($G$4-C7975),Lähteandmed!$H$45)</f>
        <v>0</v>
      </c>
      <c r="O7975" s="276">
        <f t="shared" si="249"/>
        <v>-9.1999999999999993</v>
      </c>
      <c r="P7975" s="276">
        <f>IF(O7975&lt;($G$6-1),Lähteandmed!$E$45*1.2*1.005*(($G$6-1)-O7975),0)</f>
        <v>45.917051039999997</v>
      </c>
    </row>
    <row r="7976" spans="2:16">
      <c r="B7976" s="113">
        <v>7972</v>
      </c>
      <c r="C7976" s="113">
        <v>-9</v>
      </c>
      <c r="D7976" s="276">
        <f t="shared" si="248"/>
        <v>18.98879749586558</v>
      </c>
      <c r="L7976" s="114">
        <f>IF(C7976&lt;$G$6,Lähteandmed!$E$45*1.2*1.005*($G$6-O7976),0)</f>
        <v>47.319098399999994</v>
      </c>
      <c r="M7976" s="276" t="str">
        <f>IF(($G$4-Lähteandmed!$H$45*(Kraadpäevad!$G$4-Kraadpäevad!C7976))&gt;Lähteandmed!$I$45,($G$4-Lähteandmed!$H$45*(Kraadpäevad!$G$4-Kraadpäevad!C7976)),Lähteandmed!$I$45)</f>
        <v/>
      </c>
      <c r="N7976" s="114">
        <f>IFERROR(($G$4-M7976)/($G$4-C7976),Lähteandmed!$H$45)</f>
        <v>0</v>
      </c>
      <c r="O7976" s="276">
        <f t="shared" si="249"/>
        <v>-9</v>
      </c>
      <c r="P7976" s="276">
        <f>IF(O7976&lt;($G$6-1),Lähteandmed!$E$45*1.2*1.005*(($G$6-1)-O7976),0)</f>
        <v>45.566539199999994</v>
      </c>
    </row>
    <row r="7977" spans="2:16">
      <c r="B7977" s="113">
        <v>7973</v>
      </c>
      <c r="C7977" s="113">
        <v>-8.8000000000000007</v>
      </c>
      <c r="D7977" s="276">
        <f t="shared" si="248"/>
        <v>18.78879749586558</v>
      </c>
      <c r="L7977" s="114">
        <f>IF(C7977&lt;$G$6,Lähteandmed!$E$45*1.2*1.005*($G$6-O7977),0)</f>
        <v>46.968586559999999</v>
      </c>
      <c r="M7977" s="276" t="str">
        <f>IF(($G$4-Lähteandmed!$H$45*(Kraadpäevad!$G$4-Kraadpäevad!C7977))&gt;Lähteandmed!$I$45,($G$4-Lähteandmed!$H$45*(Kraadpäevad!$G$4-Kraadpäevad!C7977)),Lähteandmed!$I$45)</f>
        <v/>
      </c>
      <c r="N7977" s="114">
        <f>IFERROR(($G$4-M7977)/($G$4-C7977),Lähteandmed!$H$45)</f>
        <v>0</v>
      </c>
      <c r="O7977" s="276">
        <f t="shared" si="249"/>
        <v>-8.8000000000000007</v>
      </c>
      <c r="P7977" s="276">
        <f>IF(O7977&lt;($G$6-1),Lähteandmed!$E$45*1.2*1.005*(($G$6-1)-O7977),0)</f>
        <v>45.216027359999998</v>
      </c>
    </row>
    <row r="7978" spans="2:16">
      <c r="B7978" s="113">
        <v>7974</v>
      </c>
      <c r="C7978" s="113">
        <v>-8.6</v>
      </c>
      <c r="D7978" s="276">
        <f t="shared" si="248"/>
        <v>18.588797495865578</v>
      </c>
      <c r="L7978" s="114">
        <f>IF(C7978&lt;$G$6,Lähteandmed!$E$45*1.2*1.005*($G$6-O7978),0)</f>
        <v>46.618074719999996</v>
      </c>
      <c r="M7978" s="276" t="str">
        <f>IF(($G$4-Lähteandmed!$H$45*(Kraadpäevad!$G$4-Kraadpäevad!C7978))&gt;Lähteandmed!$I$45,($G$4-Lähteandmed!$H$45*(Kraadpäevad!$G$4-Kraadpäevad!C7978)),Lähteandmed!$I$45)</f>
        <v/>
      </c>
      <c r="N7978" s="114">
        <f>IFERROR(($G$4-M7978)/($G$4-C7978),Lähteandmed!$H$45)</f>
        <v>0</v>
      </c>
      <c r="O7978" s="276">
        <f t="shared" si="249"/>
        <v>-8.6</v>
      </c>
      <c r="P7978" s="276">
        <f>IF(O7978&lt;($G$6-1),Lähteandmed!$E$45*1.2*1.005*(($G$6-1)-O7978),0)</f>
        <v>44.865515520000002</v>
      </c>
    </row>
    <row r="7979" spans="2:16">
      <c r="B7979" s="113">
        <v>7975</v>
      </c>
      <c r="C7979" s="113">
        <v>-8.1999999999999993</v>
      </c>
      <c r="D7979" s="276">
        <f t="shared" si="248"/>
        <v>18.188797495865579</v>
      </c>
      <c r="L7979" s="114">
        <f>IF(C7979&lt;$G$6,Lähteandmed!$E$45*1.2*1.005*($G$6-O7979),0)</f>
        <v>45.917051039999997</v>
      </c>
      <c r="M7979" s="276" t="str">
        <f>IF(($G$4-Lähteandmed!$H$45*(Kraadpäevad!$G$4-Kraadpäevad!C7979))&gt;Lähteandmed!$I$45,($G$4-Lähteandmed!$H$45*(Kraadpäevad!$G$4-Kraadpäevad!C7979)),Lähteandmed!$I$45)</f>
        <v/>
      </c>
      <c r="N7979" s="114">
        <f>IFERROR(($G$4-M7979)/($G$4-C7979),Lähteandmed!$H$45)</f>
        <v>0</v>
      </c>
      <c r="O7979" s="276">
        <f t="shared" si="249"/>
        <v>-8.1999999999999993</v>
      </c>
      <c r="P7979" s="276">
        <f>IF(O7979&lt;($G$6-1),Lähteandmed!$E$45*1.2*1.005*(($G$6-1)-O7979),0)</f>
        <v>44.164491839999997</v>
      </c>
    </row>
    <row r="7980" spans="2:16">
      <c r="B7980" s="113">
        <v>7976</v>
      </c>
      <c r="C7980" s="113">
        <v>-7.9</v>
      </c>
      <c r="D7980" s="276">
        <f t="shared" si="248"/>
        <v>17.888797495865582</v>
      </c>
      <c r="L7980" s="114">
        <f>IF(C7980&lt;$G$6,Lähteandmed!$E$45*1.2*1.005*($G$6-O7980),0)</f>
        <v>45.391283279999996</v>
      </c>
      <c r="M7980" s="276" t="str">
        <f>IF(($G$4-Lähteandmed!$H$45*(Kraadpäevad!$G$4-Kraadpäevad!C7980))&gt;Lähteandmed!$I$45,($G$4-Lähteandmed!$H$45*(Kraadpäevad!$G$4-Kraadpäevad!C7980)),Lähteandmed!$I$45)</f>
        <v/>
      </c>
      <c r="N7980" s="114">
        <f>IFERROR(($G$4-M7980)/($G$4-C7980),Lähteandmed!$H$45)</f>
        <v>0</v>
      </c>
      <c r="O7980" s="276">
        <f t="shared" si="249"/>
        <v>-7.9</v>
      </c>
      <c r="P7980" s="276">
        <f>IF(O7980&lt;($G$6-1),Lähteandmed!$E$45*1.2*1.005*(($G$6-1)-O7980),0)</f>
        <v>43.638724079999996</v>
      </c>
    </row>
    <row r="7981" spans="2:16">
      <c r="B7981" s="113">
        <v>7977</v>
      </c>
      <c r="C7981" s="113">
        <v>-7.5</v>
      </c>
      <c r="D7981" s="276">
        <f t="shared" si="248"/>
        <v>17.48879749586558</v>
      </c>
      <c r="L7981" s="114">
        <f>IF(C7981&lt;$G$6,Lähteandmed!$E$45*1.2*1.005*($G$6-O7981),0)</f>
        <v>44.690259599999997</v>
      </c>
      <c r="M7981" s="276" t="str">
        <f>IF(($G$4-Lähteandmed!$H$45*(Kraadpäevad!$G$4-Kraadpäevad!C7981))&gt;Lähteandmed!$I$45,($G$4-Lähteandmed!$H$45*(Kraadpäevad!$G$4-Kraadpäevad!C7981)),Lähteandmed!$I$45)</f>
        <v/>
      </c>
      <c r="N7981" s="114">
        <f>IFERROR(($G$4-M7981)/($G$4-C7981),Lähteandmed!$H$45)</f>
        <v>0</v>
      </c>
      <c r="O7981" s="276">
        <f t="shared" si="249"/>
        <v>-7.5</v>
      </c>
      <c r="P7981" s="276">
        <f>IF(O7981&lt;($G$6-1),Lähteandmed!$E$45*1.2*1.005*(($G$6-1)-O7981),0)</f>
        <v>42.937700399999997</v>
      </c>
    </row>
    <row r="7982" spans="2:16">
      <c r="B7982" s="113">
        <v>7978</v>
      </c>
      <c r="C7982" s="113">
        <v>-6.1</v>
      </c>
      <c r="D7982" s="276">
        <f t="shared" si="248"/>
        <v>16.088797495865578</v>
      </c>
      <c r="L7982" s="114">
        <f>IF(C7982&lt;$G$6,Lähteandmed!$E$45*1.2*1.005*($G$6-O7982),0)</f>
        <v>42.236676719999998</v>
      </c>
      <c r="M7982" s="276" t="str">
        <f>IF(($G$4-Lähteandmed!$H$45*(Kraadpäevad!$G$4-Kraadpäevad!C7982))&gt;Lähteandmed!$I$45,($G$4-Lähteandmed!$H$45*(Kraadpäevad!$G$4-Kraadpäevad!C7982)),Lähteandmed!$I$45)</f>
        <v/>
      </c>
      <c r="N7982" s="114">
        <f>IFERROR(($G$4-M7982)/($G$4-C7982),Lähteandmed!$H$45)</f>
        <v>0</v>
      </c>
      <c r="O7982" s="276">
        <f t="shared" si="249"/>
        <v>-6.1</v>
      </c>
      <c r="P7982" s="276">
        <f>IF(O7982&lt;($G$6-1),Lähteandmed!$E$45*1.2*1.005*(($G$6-1)-O7982),0)</f>
        <v>40.484117519999998</v>
      </c>
    </row>
    <row r="7983" spans="2:16">
      <c r="B7983" s="113">
        <v>7979</v>
      </c>
      <c r="C7983" s="113">
        <v>-4.5999999999999996</v>
      </c>
      <c r="D7983" s="276">
        <f t="shared" si="248"/>
        <v>14.588797495865579</v>
      </c>
      <c r="L7983" s="114">
        <f>IF(C7983&lt;$G$6,Lähteandmed!$E$45*1.2*1.005*($G$6-O7983),0)</f>
        <v>39.607837920000001</v>
      </c>
      <c r="M7983" s="276" t="str">
        <f>IF(($G$4-Lähteandmed!$H$45*(Kraadpäevad!$G$4-Kraadpäevad!C7983))&gt;Lähteandmed!$I$45,($G$4-Lähteandmed!$H$45*(Kraadpäevad!$G$4-Kraadpäevad!C7983)),Lähteandmed!$I$45)</f>
        <v/>
      </c>
      <c r="N7983" s="114">
        <f>IFERROR(($G$4-M7983)/($G$4-C7983),Lähteandmed!$H$45)</f>
        <v>0</v>
      </c>
      <c r="O7983" s="276">
        <f t="shared" si="249"/>
        <v>-4.5999999999999996</v>
      </c>
      <c r="P7983" s="276">
        <f>IF(O7983&lt;($G$6-1),Lähteandmed!$E$45*1.2*1.005*(($G$6-1)-O7983),0)</f>
        <v>37.855278720000001</v>
      </c>
    </row>
    <row r="7984" spans="2:16">
      <c r="B7984" s="113">
        <v>7980</v>
      </c>
      <c r="C7984" s="113">
        <v>-3.2</v>
      </c>
      <c r="D7984" s="276">
        <f t="shared" si="248"/>
        <v>13.188797495865579</v>
      </c>
      <c r="L7984" s="114">
        <f>IF(C7984&lt;$G$6,Lähteandmed!$E$45*1.2*1.005*($G$6-O7984),0)</f>
        <v>37.154255039999995</v>
      </c>
      <c r="M7984" s="276" t="str">
        <f>IF(($G$4-Lähteandmed!$H$45*(Kraadpäevad!$G$4-Kraadpäevad!C7984))&gt;Lähteandmed!$I$45,($G$4-Lähteandmed!$H$45*(Kraadpäevad!$G$4-Kraadpäevad!C7984)),Lähteandmed!$I$45)</f>
        <v/>
      </c>
      <c r="N7984" s="114">
        <f>IFERROR(($G$4-M7984)/($G$4-C7984),Lähteandmed!$H$45)</f>
        <v>0</v>
      </c>
      <c r="O7984" s="276">
        <f t="shared" si="249"/>
        <v>-3.2</v>
      </c>
      <c r="P7984" s="276">
        <f>IF(O7984&lt;($G$6-1),Lähteandmed!$E$45*1.2*1.005*(($G$6-1)-O7984),0)</f>
        <v>35.401695839999995</v>
      </c>
    </row>
    <row r="7985" spans="2:16">
      <c r="B7985" s="113">
        <v>7981</v>
      </c>
      <c r="C7985" s="113">
        <v>-2.6</v>
      </c>
      <c r="D7985" s="276">
        <f t="shared" si="248"/>
        <v>12.588797495865579</v>
      </c>
      <c r="L7985" s="114">
        <f>IF(C7985&lt;$G$6,Lähteandmed!$E$45*1.2*1.005*($G$6-O7985),0)</f>
        <v>36.102719520000001</v>
      </c>
      <c r="M7985" s="276" t="str">
        <f>IF(($G$4-Lähteandmed!$H$45*(Kraadpäevad!$G$4-Kraadpäevad!C7985))&gt;Lähteandmed!$I$45,($G$4-Lähteandmed!$H$45*(Kraadpäevad!$G$4-Kraadpäevad!C7985)),Lähteandmed!$I$45)</f>
        <v/>
      </c>
      <c r="N7985" s="114">
        <f>IFERROR(($G$4-M7985)/($G$4-C7985),Lähteandmed!$H$45)</f>
        <v>0</v>
      </c>
      <c r="O7985" s="276">
        <f t="shared" si="249"/>
        <v>-2.6</v>
      </c>
      <c r="P7985" s="276">
        <f>IF(O7985&lt;($G$6-1),Lähteandmed!$E$45*1.2*1.005*(($G$6-1)-O7985),0)</f>
        <v>34.350160320000001</v>
      </c>
    </row>
    <row r="7986" spans="2:16">
      <c r="B7986" s="113">
        <v>7982</v>
      </c>
      <c r="C7986" s="113">
        <v>-1.9</v>
      </c>
      <c r="D7986" s="276">
        <f t="shared" si="248"/>
        <v>11.88879749586558</v>
      </c>
      <c r="L7986" s="114">
        <f>IF(C7986&lt;$G$6,Lähteandmed!$E$45*1.2*1.005*($G$6-O7986),0)</f>
        <v>34.875928079999994</v>
      </c>
      <c r="M7986" s="276" t="str">
        <f>IF(($G$4-Lähteandmed!$H$45*(Kraadpäevad!$G$4-Kraadpäevad!C7986))&gt;Lähteandmed!$I$45,($G$4-Lähteandmed!$H$45*(Kraadpäevad!$G$4-Kraadpäevad!C7986)),Lähteandmed!$I$45)</f>
        <v/>
      </c>
      <c r="N7986" s="114">
        <f>IFERROR(($G$4-M7986)/($G$4-C7986),Lähteandmed!$H$45)</f>
        <v>0</v>
      </c>
      <c r="O7986" s="276">
        <f t="shared" si="249"/>
        <v>-1.9</v>
      </c>
      <c r="P7986" s="276">
        <f>IF(O7986&lt;($G$6-1),Lähteandmed!$E$45*1.2*1.005*(($G$6-1)-O7986),0)</f>
        <v>33.123368879999994</v>
      </c>
    </row>
    <row r="7987" spans="2:16">
      <c r="B7987" s="113">
        <v>7983</v>
      </c>
      <c r="C7987" s="113">
        <v>-1.3</v>
      </c>
      <c r="D7987" s="276">
        <f t="shared" si="248"/>
        <v>11.28879749586558</v>
      </c>
      <c r="L7987" s="114">
        <f>IF(C7987&lt;$G$6,Lähteandmed!$E$45*1.2*1.005*($G$6-O7987),0)</f>
        <v>33.82439256</v>
      </c>
      <c r="M7987" s="276" t="str">
        <f>IF(($G$4-Lähteandmed!$H$45*(Kraadpäevad!$G$4-Kraadpäevad!C7987))&gt;Lähteandmed!$I$45,($G$4-Lähteandmed!$H$45*(Kraadpäevad!$G$4-Kraadpäevad!C7987)),Lähteandmed!$I$45)</f>
        <v/>
      </c>
      <c r="N7987" s="114">
        <f>IFERROR(($G$4-M7987)/($G$4-C7987),Lähteandmed!$H$45)</f>
        <v>0</v>
      </c>
      <c r="O7987" s="276">
        <f t="shared" si="249"/>
        <v>-1.3</v>
      </c>
      <c r="P7987" s="276">
        <f>IF(O7987&lt;($G$6-1),Lähteandmed!$E$45*1.2*1.005*(($G$6-1)-O7987),0)</f>
        <v>32.071833359999999</v>
      </c>
    </row>
    <row r="7988" spans="2:16">
      <c r="B7988" s="113">
        <v>7984</v>
      </c>
      <c r="C7988" s="113">
        <v>-0.7</v>
      </c>
      <c r="D7988" s="276">
        <f t="shared" si="248"/>
        <v>10.688797495865579</v>
      </c>
      <c r="L7988" s="114">
        <f>IF(C7988&lt;$G$6,Lähteandmed!$E$45*1.2*1.005*($G$6-O7988),0)</f>
        <v>32.772857039999998</v>
      </c>
      <c r="M7988" s="276" t="str">
        <f>IF(($G$4-Lähteandmed!$H$45*(Kraadpäevad!$G$4-Kraadpäevad!C7988))&gt;Lähteandmed!$I$45,($G$4-Lähteandmed!$H$45*(Kraadpäevad!$G$4-Kraadpäevad!C7988)),Lähteandmed!$I$45)</f>
        <v/>
      </c>
      <c r="N7988" s="114">
        <f>IFERROR(($G$4-M7988)/($G$4-C7988),Lähteandmed!$H$45)</f>
        <v>0</v>
      </c>
      <c r="O7988" s="276">
        <f t="shared" si="249"/>
        <v>-0.7</v>
      </c>
      <c r="P7988" s="276">
        <f>IF(O7988&lt;($G$6-1),Lähteandmed!$E$45*1.2*1.005*(($G$6-1)-O7988),0)</f>
        <v>31.020297839999998</v>
      </c>
    </row>
    <row r="7989" spans="2:16">
      <c r="B7989" s="113">
        <v>7985</v>
      </c>
      <c r="C7989" s="113">
        <v>-0.1</v>
      </c>
      <c r="D7989" s="276">
        <f t="shared" si="248"/>
        <v>10.088797495865579</v>
      </c>
      <c r="L7989" s="114">
        <f>IF(C7989&lt;$G$6,Lähteandmed!$E$45*1.2*1.005*($G$6-O7989),0)</f>
        <v>31.72132152</v>
      </c>
      <c r="M7989" s="276" t="str">
        <f>IF(($G$4-Lähteandmed!$H$45*(Kraadpäevad!$G$4-Kraadpäevad!C7989))&gt;Lähteandmed!$I$45,($G$4-Lähteandmed!$H$45*(Kraadpäevad!$G$4-Kraadpäevad!C7989)),Lähteandmed!$I$45)</f>
        <v/>
      </c>
      <c r="N7989" s="114">
        <f>IFERROR(($G$4-M7989)/($G$4-C7989),Lähteandmed!$H$45)</f>
        <v>0</v>
      </c>
      <c r="O7989" s="276">
        <f t="shared" si="249"/>
        <v>-0.1</v>
      </c>
      <c r="P7989" s="276">
        <f>IF(O7989&lt;($G$6-1),Lähteandmed!$E$45*1.2*1.005*(($G$6-1)-O7989),0)</f>
        <v>29.96876232</v>
      </c>
    </row>
    <row r="7990" spans="2:16">
      <c r="B7990" s="113">
        <v>7986</v>
      </c>
      <c r="C7990" s="113">
        <v>0.5</v>
      </c>
      <c r="D7990" s="276">
        <f t="shared" si="248"/>
        <v>9.4887974958655796</v>
      </c>
      <c r="L7990" s="114">
        <f>IF(C7990&lt;$G$6,Lähteandmed!$E$45*1.2*1.005*($G$6-O7990),0)</f>
        <v>30.669785999999998</v>
      </c>
      <c r="M7990" s="276" t="str">
        <f>IF(($G$4-Lähteandmed!$H$45*(Kraadpäevad!$G$4-Kraadpäevad!C7990))&gt;Lähteandmed!$I$45,($G$4-Lähteandmed!$H$45*(Kraadpäevad!$G$4-Kraadpäevad!C7990)),Lähteandmed!$I$45)</f>
        <v/>
      </c>
      <c r="N7990" s="114">
        <f>IFERROR(($G$4-M7990)/($G$4-C7990),Lähteandmed!$H$45)</f>
        <v>0</v>
      </c>
      <c r="O7990" s="276">
        <f t="shared" si="249"/>
        <v>0.5</v>
      </c>
      <c r="P7990" s="276">
        <f>IF(O7990&lt;($G$6-1),Lähteandmed!$E$45*1.2*1.005*(($G$6-1)-O7990),0)</f>
        <v>28.917226799999998</v>
      </c>
    </row>
    <row r="7991" spans="2:16">
      <c r="B7991" s="113">
        <v>7987</v>
      </c>
      <c r="C7991" s="113">
        <v>0.6</v>
      </c>
      <c r="D7991" s="276">
        <f t="shared" si="248"/>
        <v>9.38879749586558</v>
      </c>
      <c r="L7991" s="114">
        <f>IF(C7991&lt;$G$6,Lähteandmed!$E$45*1.2*1.005*($G$6-O7991),0)</f>
        <v>30.494530079999997</v>
      </c>
      <c r="M7991" s="276" t="str">
        <f>IF(($G$4-Lähteandmed!$H$45*(Kraadpäevad!$G$4-Kraadpäevad!C7991))&gt;Lähteandmed!$I$45,($G$4-Lähteandmed!$H$45*(Kraadpäevad!$G$4-Kraadpäevad!C7991)),Lähteandmed!$I$45)</f>
        <v/>
      </c>
      <c r="N7991" s="114">
        <f>IFERROR(($G$4-M7991)/($G$4-C7991),Lähteandmed!$H$45)</f>
        <v>0</v>
      </c>
      <c r="O7991" s="276">
        <f t="shared" si="249"/>
        <v>0.6</v>
      </c>
      <c r="P7991" s="276">
        <f>IF(O7991&lt;($G$6-1),Lähteandmed!$E$45*1.2*1.005*(($G$6-1)-O7991),0)</f>
        <v>28.741970879999997</v>
      </c>
    </row>
    <row r="7992" spans="2:16">
      <c r="B7992" s="113">
        <v>7988</v>
      </c>
      <c r="C7992" s="113">
        <v>0.6</v>
      </c>
      <c r="D7992" s="276">
        <f t="shared" si="248"/>
        <v>9.38879749586558</v>
      </c>
      <c r="L7992" s="114">
        <f>IF(C7992&lt;$G$6,Lähteandmed!$E$45*1.2*1.005*($G$6-O7992),0)</f>
        <v>30.494530079999997</v>
      </c>
      <c r="M7992" s="276" t="str">
        <f>IF(($G$4-Lähteandmed!$H$45*(Kraadpäevad!$G$4-Kraadpäevad!C7992))&gt;Lähteandmed!$I$45,($G$4-Lähteandmed!$H$45*(Kraadpäevad!$G$4-Kraadpäevad!C7992)),Lähteandmed!$I$45)</f>
        <v/>
      </c>
      <c r="N7992" s="114">
        <f>IFERROR(($G$4-M7992)/($G$4-C7992),Lähteandmed!$H$45)</f>
        <v>0</v>
      </c>
      <c r="O7992" s="276">
        <f t="shared" si="249"/>
        <v>0.6</v>
      </c>
      <c r="P7992" s="276">
        <f>IF(O7992&lt;($G$6-1),Lähteandmed!$E$45*1.2*1.005*(($G$6-1)-O7992),0)</f>
        <v>28.741970879999997</v>
      </c>
    </row>
    <row r="7993" spans="2:16">
      <c r="B7993" s="113">
        <v>7989</v>
      </c>
      <c r="C7993" s="113">
        <v>0.7</v>
      </c>
      <c r="D7993" s="276">
        <f t="shared" si="248"/>
        <v>9.2887974958655803</v>
      </c>
      <c r="L7993" s="114">
        <f>IF(C7993&lt;$G$6,Lähteandmed!$E$45*1.2*1.005*($G$6-O7993),0)</f>
        <v>30.319274159999999</v>
      </c>
      <c r="M7993" s="276" t="str">
        <f>IF(($G$4-Lähteandmed!$H$45*(Kraadpäevad!$G$4-Kraadpäevad!C7993))&gt;Lähteandmed!$I$45,($G$4-Lähteandmed!$H$45*(Kraadpäevad!$G$4-Kraadpäevad!C7993)),Lähteandmed!$I$45)</f>
        <v/>
      </c>
      <c r="N7993" s="114">
        <f>IFERROR(($G$4-M7993)/($G$4-C7993),Lähteandmed!$H$45)</f>
        <v>0</v>
      </c>
      <c r="O7993" s="276">
        <f t="shared" si="249"/>
        <v>0.7</v>
      </c>
      <c r="P7993" s="276">
        <f>IF(O7993&lt;($G$6-1),Lähteandmed!$E$45*1.2*1.005*(($G$6-1)-O7993),0)</f>
        <v>28.566714959999999</v>
      </c>
    </row>
    <row r="7994" spans="2:16">
      <c r="B7994" s="113">
        <v>7990</v>
      </c>
      <c r="C7994" s="113">
        <v>0.6</v>
      </c>
      <c r="D7994" s="276">
        <f t="shared" si="248"/>
        <v>9.38879749586558</v>
      </c>
      <c r="L7994" s="114">
        <f>IF(C7994&lt;$G$6,Lähteandmed!$E$45*1.2*1.005*($G$6-O7994),0)</f>
        <v>30.494530079999997</v>
      </c>
      <c r="M7994" s="276" t="str">
        <f>IF(($G$4-Lähteandmed!$H$45*(Kraadpäevad!$G$4-Kraadpäevad!C7994))&gt;Lähteandmed!$I$45,($G$4-Lähteandmed!$H$45*(Kraadpäevad!$G$4-Kraadpäevad!C7994)),Lähteandmed!$I$45)</f>
        <v/>
      </c>
      <c r="N7994" s="114">
        <f>IFERROR(($G$4-M7994)/($G$4-C7994),Lähteandmed!$H$45)</f>
        <v>0</v>
      </c>
      <c r="O7994" s="276">
        <f t="shared" si="249"/>
        <v>0.6</v>
      </c>
      <c r="P7994" s="276">
        <f>IF(O7994&lt;($G$6-1),Lähteandmed!$E$45*1.2*1.005*(($G$6-1)-O7994),0)</f>
        <v>28.741970879999997</v>
      </c>
    </row>
    <row r="7995" spans="2:16">
      <c r="B7995" s="113">
        <v>7991</v>
      </c>
      <c r="C7995" s="113">
        <v>0.5</v>
      </c>
      <c r="D7995" s="276">
        <f t="shared" si="248"/>
        <v>9.4887974958655796</v>
      </c>
      <c r="L7995" s="114">
        <f>IF(C7995&lt;$G$6,Lähteandmed!$E$45*1.2*1.005*($G$6-O7995),0)</f>
        <v>30.669785999999998</v>
      </c>
      <c r="M7995" s="276" t="str">
        <f>IF(($G$4-Lähteandmed!$H$45*(Kraadpäevad!$G$4-Kraadpäevad!C7995))&gt;Lähteandmed!$I$45,($G$4-Lähteandmed!$H$45*(Kraadpäevad!$G$4-Kraadpäevad!C7995)),Lähteandmed!$I$45)</f>
        <v/>
      </c>
      <c r="N7995" s="114">
        <f>IFERROR(($G$4-M7995)/($G$4-C7995),Lähteandmed!$H$45)</f>
        <v>0</v>
      </c>
      <c r="O7995" s="276">
        <f t="shared" si="249"/>
        <v>0.5</v>
      </c>
      <c r="P7995" s="276">
        <f>IF(O7995&lt;($G$6-1),Lähteandmed!$E$45*1.2*1.005*(($G$6-1)-O7995),0)</f>
        <v>28.917226799999998</v>
      </c>
    </row>
    <row r="7996" spans="2:16">
      <c r="B7996" s="113">
        <v>7992</v>
      </c>
      <c r="C7996" s="113">
        <v>0.4</v>
      </c>
      <c r="D7996" s="276">
        <f t="shared" si="248"/>
        <v>9.5887974958655793</v>
      </c>
      <c r="L7996" s="114">
        <f>IF(C7996&lt;$G$6,Lähteandmed!$E$45*1.2*1.005*($G$6-O7996),0)</f>
        <v>30.84504192</v>
      </c>
      <c r="M7996" s="276" t="str">
        <f>IF(($G$4-Lähteandmed!$H$45*(Kraadpäevad!$G$4-Kraadpäevad!C7996))&gt;Lähteandmed!$I$45,($G$4-Lähteandmed!$H$45*(Kraadpäevad!$G$4-Kraadpäevad!C7996)),Lähteandmed!$I$45)</f>
        <v/>
      </c>
      <c r="N7996" s="114">
        <f>IFERROR(($G$4-M7996)/($G$4-C7996),Lähteandmed!$H$45)</f>
        <v>0</v>
      </c>
      <c r="O7996" s="276">
        <f t="shared" si="249"/>
        <v>0.4</v>
      </c>
      <c r="P7996" s="276">
        <f>IF(O7996&lt;($G$6-1),Lähteandmed!$E$45*1.2*1.005*(($G$6-1)-O7996),0)</f>
        <v>29.09248272</v>
      </c>
    </row>
    <row r="7997" spans="2:16">
      <c r="B7997" s="113">
        <v>7993</v>
      </c>
      <c r="C7997" s="113">
        <v>0.4</v>
      </c>
      <c r="D7997" s="276">
        <f t="shared" si="248"/>
        <v>9.5887974958655793</v>
      </c>
      <c r="L7997" s="114">
        <f>IF(C7997&lt;$G$6,Lähteandmed!$E$45*1.2*1.005*($G$6-O7997),0)</f>
        <v>30.84504192</v>
      </c>
      <c r="M7997" s="276" t="str">
        <f>IF(($G$4-Lähteandmed!$H$45*(Kraadpäevad!$G$4-Kraadpäevad!C7997))&gt;Lähteandmed!$I$45,($G$4-Lähteandmed!$H$45*(Kraadpäevad!$G$4-Kraadpäevad!C7997)),Lähteandmed!$I$45)</f>
        <v/>
      </c>
      <c r="N7997" s="114">
        <f>IFERROR(($G$4-M7997)/($G$4-C7997),Lähteandmed!$H$45)</f>
        <v>0</v>
      </c>
      <c r="O7997" s="276">
        <f t="shared" si="249"/>
        <v>0.4</v>
      </c>
      <c r="P7997" s="276">
        <f>IF(O7997&lt;($G$6-1),Lähteandmed!$E$45*1.2*1.005*(($G$6-1)-O7997),0)</f>
        <v>29.09248272</v>
      </c>
    </row>
    <row r="7998" spans="2:16">
      <c r="B7998" s="113">
        <v>7994</v>
      </c>
      <c r="C7998" s="113">
        <v>0.5</v>
      </c>
      <c r="D7998" s="276">
        <f t="shared" si="248"/>
        <v>9.4887974958655796</v>
      </c>
      <c r="L7998" s="114">
        <f>IF(C7998&lt;$G$6,Lähteandmed!$E$45*1.2*1.005*($G$6-O7998),0)</f>
        <v>30.669785999999998</v>
      </c>
      <c r="M7998" s="276" t="str">
        <f>IF(($G$4-Lähteandmed!$H$45*(Kraadpäevad!$G$4-Kraadpäevad!C7998))&gt;Lähteandmed!$I$45,($G$4-Lähteandmed!$H$45*(Kraadpäevad!$G$4-Kraadpäevad!C7998)),Lähteandmed!$I$45)</f>
        <v/>
      </c>
      <c r="N7998" s="114">
        <f>IFERROR(($G$4-M7998)/($G$4-C7998),Lähteandmed!$H$45)</f>
        <v>0</v>
      </c>
      <c r="O7998" s="276">
        <f t="shared" si="249"/>
        <v>0.5</v>
      </c>
      <c r="P7998" s="276">
        <f>IF(O7998&lt;($G$6-1),Lähteandmed!$E$45*1.2*1.005*(($G$6-1)-O7998),0)</f>
        <v>28.917226799999998</v>
      </c>
    </row>
    <row r="7999" spans="2:16">
      <c r="B7999" s="113">
        <v>7995</v>
      </c>
      <c r="C7999" s="113">
        <v>0.5</v>
      </c>
      <c r="D7999" s="276">
        <f t="shared" si="248"/>
        <v>9.4887974958655796</v>
      </c>
      <c r="L7999" s="114">
        <f>IF(C7999&lt;$G$6,Lähteandmed!$E$45*1.2*1.005*($G$6-O7999),0)</f>
        <v>30.669785999999998</v>
      </c>
      <c r="M7999" s="276" t="str">
        <f>IF(($G$4-Lähteandmed!$H$45*(Kraadpäevad!$G$4-Kraadpäevad!C7999))&gt;Lähteandmed!$I$45,($G$4-Lähteandmed!$H$45*(Kraadpäevad!$G$4-Kraadpäevad!C7999)),Lähteandmed!$I$45)</f>
        <v/>
      </c>
      <c r="N7999" s="114">
        <f>IFERROR(($G$4-M7999)/($G$4-C7999),Lähteandmed!$H$45)</f>
        <v>0</v>
      </c>
      <c r="O7999" s="276">
        <f t="shared" si="249"/>
        <v>0.5</v>
      </c>
      <c r="P7999" s="276">
        <f>IF(O7999&lt;($G$6-1),Lähteandmed!$E$45*1.2*1.005*(($G$6-1)-O7999),0)</f>
        <v>28.917226799999998</v>
      </c>
    </row>
    <row r="8000" spans="2:16">
      <c r="B8000" s="113">
        <v>7996</v>
      </c>
      <c r="C8000" s="113">
        <v>0.7</v>
      </c>
      <c r="D8000" s="276">
        <f t="shared" si="248"/>
        <v>9.2887974958655803</v>
      </c>
      <c r="L8000" s="114">
        <f>IF(C8000&lt;$G$6,Lähteandmed!$E$45*1.2*1.005*($G$6-O8000),0)</f>
        <v>30.319274159999999</v>
      </c>
      <c r="M8000" s="276" t="str">
        <f>IF(($G$4-Lähteandmed!$H$45*(Kraadpäevad!$G$4-Kraadpäevad!C8000))&gt;Lähteandmed!$I$45,($G$4-Lähteandmed!$H$45*(Kraadpäevad!$G$4-Kraadpäevad!C8000)),Lähteandmed!$I$45)</f>
        <v/>
      </c>
      <c r="N8000" s="114">
        <f>IFERROR(($G$4-M8000)/($G$4-C8000),Lähteandmed!$H$45)</f>
        <v>0</v>
      </c>
      <c r="O8000" s="276">
        <f t="shared" si="249"/>
        <v>0.7</v>
      </c>
      <c r="P8000" s="276">
        <f>IF(O8000&lt;($G$6-1),Lähteandmed!$E$45*1.2*1.005*(($G$6-1)-O8000),0)</f>
        <v>28.566714959999999</v>
      </c>
    </row>
    <row r="8001" spans="2:16">
      <c r="B8001" s="113">
        <v>7997</v>
      </c>
      <c r="C8001" s="113">
        <v>0.8</v>
      </c>
      <c r="D8001" s="276">
        <f t="shared" si="248"/>
        <v>9.1887974958655789</v>
      </c>
      <c r="L8001" s="114">
        <f>IF(C8001&lt;$G$6,Lähteandmed!$E$45*1.2*1.005*($G$6-O8001),0)</f>
        <v>30.144018239999998</v>
      </c>
      <c r="M8001" s="276" t="str">
        <f>IF(($G$4-Lähteandmed!$H$45*(Kraadpäevad!$G$4-Kraadpäevad!C8001))&gt;Lähteandmed!$I$45,($G$4-Lähteandmed!$H$45*(Kraadpäevad!$G$4-Kraadpäevad!C8001)),Lähteandmed!$I$45)</f>
        <v/>
      </c>
      <c r="N8001" s="114">
        <f>IFERROR(($G$4-M8001)/($G$4-C8001),Lähteandmed!$H$45)</f>
        <v>0</v>
      </c>
      <c r="O8001" s="276">
        <f t="shared" si="249"/>
        <v>0.8</v>
      </c>
      <c r="P8001" s="276">
        <f>IF(O8001&lt;($G$6-1),Lähteandmed!$E$45*1.2*1.005*(($G$6-1)-O8001),0)</f>
        <v>28.391459039999997</v>
      </c>
    </row>
    <row r="8002" spans="2:16">
      <c r="B8002" s="113">
        <v>7998</v>
      </c>
      <c r="C8002" s="113">
        <v>1</v>
      </c>
      <c r="D8002" s="276">
        <f t="shared" si="248"/>
        <v>8.9887974958655796</v>
      </c>
      <c r="L8002" s="114">
        <f>IF(C8002&lt;$G$6,Lähteandmed!$E$45*1.2*1.005*($G$6-O8002),0)</f>
        <v>29.793506399999998</v>
      </c>
      <c r="M8002" s="276" t="str">
        <f>IF(($G$4-Lähteandmed!$H$45*(Kraadpäevad!$G$4-Kraadpäevad!C8002))&gt;Lähteandmed!$I$45,($G$4-Lähteandmed!$H$45*(Kraadpäevad!$G$4-Kraadpäevad!C8002)),Lähteandmed!$I$45)</f>
        <v/>
      </c>
      <c r="N8002" s="114">
        <f>IFERROR(($G$4-M8002)/($G$4-C8002),Lähteandmed!$H$45)</f>
        <v>0</v>
      </c>
      <c r="O8002" s="276">
        <f t="shared" si="249"/>
        <v>1</v>
      </c>
      <c r="P8002" s="276">
        <f>IF(O8002&lt;($G$6-1),Lähteandmed!$E$45*1.2*1.005*(($G$6-1)-O8002),0)</f>
        <v>28.040947199999998</v>
      </c>
    </row>
    <row r="8003" spans="2:16">
      <c r="B8003" s="113">
        <v>7999</v>
      </c>
      <c r="C8003" s="113">
        <v>1.1000000000000001</v>
      </c>
      <c r="D8003" s="276">
        <f t="shared" si="248"/>
        <v>8.88879749586558</v>
      </c>
      <c r="L8003" s="114">
        <f>IF(C8003&lt;$G$6,Lähteandmed!$E$45*1.2*1.005*($G$6-O8003),0)</f>
        <v>29.618250479999997</v>
      </c>
      <c r="M8003" s="276" t="str">
        <f>IF(($G$4-Lähteandmed!$H$45*(Kraadpäevad!$G$4-Kraadpäevad!C8003))&gt;Lähteandmed!$I$45,($G$4-Lähteandmed!$H$45*(Kraadpäevad!$G$4-Kraadpäevad!C8003)),Lähteandmed!$I$45)</f>
        <v/>
      </c>
      <c r="N8003" s="114">
        <f>IFERROR(($G$4-M8003)/($G$4-C8003),Lähteandmed!$H$45)</f>
        <v>0</v>
      </c>
      <c r="O8003" s="276">
        <f t="shared" si="249"/>
        <v>1.1000000000000001</v>
      </c>
      <c r="P8003" s="276">
        <f>IF(O8003&lt;($G$6-1),Lähteandmed!$E$45*1.2*1.005*(($G$6-1)-O8003),0)</f>
        <v>27.86569128</v>
      </c>
    </row>
    <row r="8004" spans="2:16">
      <c r="B8004" s="113">
        <v>8000</v>
      </c>
      <c r="C8004" s="113">
        <v>1.3</v>
      </c>
      <c r="D8004" s="276">
        <f t="shared" ref="D8004:D8067" si="250">IFERROR(IF($G$5-C8004&gt;0,$G$5-C8004,"0"),0)</f>
        <v>8.6887974958655789</v>
      </c>
      <c r="L8004" s="114">
        <f>IF(C8004&lt;$G$6,Lähteandmed!$E$45*1.2*1.005*($G$6-O8004),0)</f>
        <v>29.267738639999997</v>
      </c>
      <c r="M8004" s="276" t="str">
        <f>IF(($G$4-Lähteandmed!$H$45*(Kraadpäevad!$G$4-Kraadpäevad!C8004))&gt;Lähteandmed!$I$45,($G$4-Lähteandmed!$H$45*(Kraadpäevad!$G$4-Kraadpäevad!C8004)),Lähteandmed!$I$45)</f>
        <v/>
      </c>
      <c r="N8004" s="114">
        <f>IFERROR(($G$4-M8004)/($G$4-C8004),Lähteandmed!$H$45)</f>
        <v>0</v>
      </c>
      <c r="O8004" s="276">
        <f t="shared" ref="O8004:O8067" si="251">N8004*($G$4-C8004)+C8004</f>
        <v>1.3</v>
      </c>
      <c r="P8004" s="276">
        <f>IF(O8004&lt;($G$6-1),Lähteandmed!$E$45*1.2*1.005*(($G$6-1)-O8004),0)</f>
        <v>27.515179439999997</v>
      </c>
    </row>
    <row r="8005" spans="2:16">
      <c r="B8005" s="113">
        <v>8001</v>
      </c>
      <c r="C8005" s="113">
        <v>1.4</v>
      </c>
      <c r="D8005" s="276">
        <f t="shared" si="250"/>
        <v>8.5887974958655793</v>
      </c>
      <c r="L8005" s="114">
        <f>IF(C8005&lt;$G$6,Lähteandmed!$E$45*1.2*1.005*($G$6-O8005),0)</f>
        <v>29.09248272</v>
      </c>
      <c r="M8005" s="276" t="str">
        <f>IF(($G$4-Lähteandmed!$H$45*(Kraadpäevad!$G$4-Kraadpäevad!C8005))&gt;Lähteandmed!$I$45,($G$4-Lähteandmed!$H$45*(Kraadpäevad!$G$4-Kraadpäevad!C8005)),Lähteandmed!$I$45)</f>
        <v/>
      </c>
      <c r="N8005" s="114">
        <f>IFERROR(($G$4-M8005)/($G$4-C8005),Lähteandmed!$H$45)</f>
        <v>0</v>
      </c>
      <c r="O8005" s="276">
        <f t="shared" si="251"/>
        <v>1.4</v>
      </c>
      <c r="P8005" s="276">
        <f>IF(O8005&lt;($G$6-1),Lähteandmed!$E$45*1.2*1.005*(($G$6-1)-O8005),0)</f>
        <v>27.339923519999996</v>
      </c>
    </row>
    <row r="8006" spans="2:16">
      <c r="B8006" s="113">
        <v>8002</v>
      </c>
      <c r="C8006" s="113">
        <v>1.3</v>
      </c>
      <c r="D8006" s="276">
        <f t="shared" si="250"/>
        <v>8.6887974958655789</v>
      </c>
      <c r="L8006" s="114">
        <f>IF(C8006&lt;$G$6,Lähteandmed!$E$45*1.2*1.005*($G$6-O8006),0)</f>
        <v>29.267738639999997</v>
      </c>
      <c r="M8006" s="276" t="str">
        <f>IF(($G$4-Lähteandmed!$H$45*(Kraadpäevad!$G$4-Kraadpäevad!C8006))&gt;Lähteandmed!$I$45,($G$4-Lähteandmed!$H$45*(Kraadpäevad!$G$4-Kraadpäevad!C8006)),Lähteandmed!$I$45)</f>
        <v/>
      </c>
      <c r="N8006" s="114">
        <f>IFERROR(($G$4-M8006)/($G$4-C8006),Lähteandmed!$H$45)</f>
        <v>0</v>
      </c>
      <c r="O8006" s="276">
        <f t="shared" si="251"/>
        <v>1.3</v>
      </c>
      <c r="P8006" s="276">
        <f>IF(O8006&lt;($G$6-1),Lähteandmed!$E$45*1.2*1.005*(($G$6-1)-O8006),0)</f>
        <v>27.515179439999997</v>
      </c>
    </row>
    <row r="8007" spans="2:16">
      <c r="B8007" s="113">
        <v>8003</v>
      </c>
      <c r="C8007" s="113">
        <v>1.3</v>
      </c>
      <c r="D8007" s="276">
        <f t="shared" si="250"/>
        <v>8.6887974958655789</v>
      </c>
      <c r="L8007" s="114">
        <f>IF(C8007&lt;$G$6,Lähteandmed!$E$45*1.2*1.005*($G$6-O8007),0)</f>
        <v>29.267738639999997</v>
      </c>
      <c r="M8007" s="276" t="str">
        <f>IF(($G$4-Lähteandmed!$H$45*(Kraadpäevad!$G$4-Kraadpäevad!C8007))&gt;Lähteandmed!$I$45,($G$4-Lähteandmed!$H$45*(Kraadpäevad!$G$4-Kraadpäevad!C8007)),Lähteandmed!$I$45)</f>
        <v/>
      </c>
      <c r="N8007" s="114">
        <f>IFERROR(($G$4-M8007)/($G$4-C8007),Lähteandmed!$H$45)</f>
        <v>0</v>
      </c>
      <c r="O8007" s="276">
        <f t="shared" si="251"/>
        <v>1.3</v>
      </c>
      <c r="P8007" s="276">
        <f>IF(O8007&lt;($G$6-1),Lähteandmed!$E$45*1.2*1.005*(($G$6-1)-O8007),0)</f>
        <v>27.515179439999997</v>
      </c>
    </row>
    <row r="8008" spans="2:16">
      <c r="B8008" s="113">
        <v>8004</v>
      </c>
      <c r="C8008" s="113">
        <v>1.2</v>
      </c>
      <c r="D8008" s="276">
        <f t="shared" si="250"/>
        <v>8.7887974958655803</v>
      </c>
      <c r="L8008" s="114">
        <f>IF(C8008&lt;$G$6,Lähteandmed!$E$45*1.2*1.005*($G$6-O8008),0)</f>
        <v>29.442994559999999</v>
      </c>
      <c r="M8008" s="276" t="str">
        <f>IF(($G$4-Lähteandmed!$H$45*(Kraadpäevad!$G$4-Kraadpäevad!C8008))&gt;Lähteandmed!$I$45,($G$4-Lähteandmed!$H$45*(Kraadpäevad!$G$4-Kraadpäevad!C8008)),Lähteandmed!$I$45)</f>
        <v/>
      </c>
      <c r="N8008" s="114">
        <f>IFERROR(($G$4-M8008)/($G$4-C8008),Lähteandmed!$H$45)</f>
        <v>0</v>
      </c>
      <c r="O8008" s="276">
        <f t="shared" si="251"/>
        <v>1.2</v>
      </c>
      <c r="P8008" s="276">
        <f>IF(O8008&lt;($G$6-1),Lähteandmed!$E$45*1.2*1.005*(($G$6-1)-O8008),0)</f>
        <v>27.690435359999999</v>
      </c>
    </row>
    <row r="8009" spans="2:16">
      <c r="B8009" s="113">
        <v>8005</v>
      </c>
      <c r="C8009" s="113">
        <v>1.3</v>
      </c>
      <c r="D8009" s="276">
        <f t="shared" si="250"/>
        <v>8.6887974958655789</v>
      </c>
      <c r="L8009" s="114">
        <f>IF(C8009&lt;$G$6,Lähteandmed!$E$45*1.2*1.005*($G$6-O8009),0)</f>
        <v>29.267738639999997</v>
      </c>
      <c r="M8009" s="276" t="str">
        <f>IF(($G$4-Lähteandmed!$H$45*(Kraadpäevad!$G$4-Kraadpäevad!C8009))&gt;Lähteandmed!$I$45,($G$4-Lähteandmed!$H$45*(Kraadpäevad!$G$4-Kraadpäevad!C8009)),Lähteandmed!$I$45)</f>
        <v/>
      </c>
      <c r="N8009" s="114">
        <f>IFERROR(($G$4-M8009)/($G$4-C8009),Lähteandmed!$H$45)</f>
        <v>0</v>
      </c>
      <c r="O8009" s="276">
        <f t="shared" si="251"/>
        <v>1.3</v>
      </c>
      <c r="P8009" s="276">
        <f>IF(O8009&lt;($G$6-1),Lähteandmed!$E$45*1.2*1.005*(($G$6-1)-O8009),0)</f>
        <v>27.515179439999997</v>
      </c>
    </row>
    <row r="8010" spans="2:16">
      <c r="B8010" s="113">
        <v>8006</v>
      </c>
      <c r="C8010" s="113">
        <v>1.4</v>
      </c>
      <c r="D8010" s="276">
        <f t="shared" si="250"/>
        <v>8.5887974958655793</v>
      </c>
      <c r="L8010" s="114">
        <f>IF(C8010&lt;$G$6,Lähteandmed!$E$45*1.2*1.005*($G$6-O8010),0)</f>
        <v>29.09248272</v>
      </c>
      <c r="M8010" s="276" t="str">
        <f>IF(($G$4-Lähteandmed!$H$45*(Kraadpäevad!$G$4-Kraadpäevad!C8010))&gt;Lähteandmed!$I$45,($G$4-Lähteandmed!$H$45*(Kraadpäevad!$G$4-Kraadpäevad!C8010)),Lähteandmed!$I$45)</f>
        <v/>
      </c>
      <c r="N8010" s="114">
        <f>IFERROR(($G$4-M8010)/($G$4-C8010),Lähteandmed!$H$45)</f>
        <v>0</v>
      </c>
      <c r="O8010" s="276">
        <f t="shared" si="251"/>
        <v>1.4</v>
      </c>
      <c r="P8010" s="276">
        <f>IF(O8010&lt;($G$6-1),Lähteandmed!$E$45*1.2*1.005*(($G$6-1)-O8010),0)</f>
        <v>27.339923519999996</v>
      </c>
    </row>
    <row r="8011" spans="2:16">
      <c r="B8011" s="113">
        <v>8007</v>
      </c>
      <c r="C8011" s="113">
        <v>1.5</v>
      </c>
      <c r="D8011" s="276">
        <f t="shared" si="250"/>
        <v>8.4887974958655796</v>
      </c>
      <c r="L8011" s="114">
        <f>IF(C8011&lt;$G$6,Lähteandmed!$E$45*1.2*1.005*($G$6-O8011),0)</f>
        <v>28.917226799999998</v>
      </c>
      <c r="M8011" s="276" t="str">
        <f>IF(($G$4-Lähteandmed!$H$45*(Kraadpäevad!$G$4-Kraadpäevad!C8011))&gt;Lähteandmed!$I$45,($G$4-Lähteandmed!$H$45*(Kraadpäevad!$G$4-Kraadpäevad!C8011)),Lähteandmed!$I$45)</f>
        <v/>
      </c>
      <c r="N8011" s="114">
        <f>IFERROR(($G$4-M8011)/($G$4-C8011),Lähteandmed!$H$45)</f>
        <v>0</v>
      </c>
      <c r="O8011" s="276">
        <f t="shared" si="251"/>
        <v>1.5</v>
      </c>
      <c r="P8011" s="276">
        <f>IF(O8011&lt;($G$6-1),Lähteandmed!$E$45*1.2*1.005*(($G$6-1)-O8011),0)</f>
        <v>27.164667599999998</v>
      </c>
    </row>
    <row r="8012" spans="2:16">
      <c r="B8012" s="113">
        <v>8008</v>
      </c>
      <c r="C8012" s="113">
        <v>1.4</v>
      </c>
      <c r="D8012" s="276">
        <f t="shared" si="250"/>
        <v>8.5887974958655793</v>
      </c>
      <c r="L8012" s="114">
        <f>IF(C8012&lt;$G$6,Lähteandmed!$E$45*1.2*1.005*($G$6-O8012),0)</f>
        <v>29.09248272</v>
      </c>
      <c r="M8012" s="276" t="str">
        <f>IF(($G$4-Lähteandmed!$H$45*(Kraadpäevad!$G$4-Kraadpäevad!C8012))&gt;Lähteandmed!$I$45,($G$4-Lähteandmed!$H$45*(Kraadpäevad!$G$4-Kraadpäevad!C8012)),Lähteandmed!$I$45)</f>
        <v/>
      </c>
      <c r="N8012" s="114">
        <f>IFERROR(($G$4-M8012)/($G$4-C8012),Lähteandmed!$H$45)</f>
        <v>0</v>
      </c>
      <c r="O8012" s="276">
        <f t="shared" si="251"/>
        <v>1.4</v>
      </c>
      <c r="P8012" s="276">
        <f>IF(O8012&lt;($G$6-1),Lähteandmed!$E$45*1.2*1.005*(($G$6-1)-O8012),0)</f>
        <v>27.339923519999996</v>
      </c>
    </row>
    <row r="8013" spans="2:16">
      <c r="B8013" s="113">
        <v>8009</v>
      </c>
      <c r="C8013" s="113">
        <v>1.5</v>
      </c>
      <c r="D8013" s="276">
        <f t="shared" si="250"/>
        <v>8.4887974958655796</v>
      </c>
      <c r="L8013" s="114">
        <f>IF(C8013&lt;$G$6,Lähteandmed!$E$45*1.2*1.005*($G$6-O8013),0)</f>
        <v>28.917226799999998</v>
      </c>
      <c r="M8013" s="276" t="str">
        <f>IF(($G$4-Lähteandmed!$H$45*(Kraadpäevad!$G$4-Kraadpäevad!C8013))&gt;Lähteandmed!$I$45,($G$4-Lähteandmed!$H$45*(Kraadpäevad!$G$4-Kraadpäevad!C8013)),Lähteandmed!$I$45)</f>
        <v/>
      </c>
      <c r="N8013" s="114">
        <f>IFERROR(($G$4-M8013)/($G$4-C8013),Lähteandmed!$H$45)</f>
        <v>0</v>
      </c>
      <c r="O8013" s="276">
        <f t="shared" si="251"/>
        <v>1.5</v>
      </c>
      <c r="P8013" s="276">
        <f>IF(O8013&lt;($G$6-1),Lähteandmed!$E$45*1.2*1.005*(($G$6-1)-O8013),0)</f>
        <v>27.164667599999998</v>
      </c>
    </row>
    <row r="8014" spans="2:16">
      <c r="B8014" s="113">
        <v>8010</v>
      </c>
      <c r="C8014" s="113">
        <v>1.3</v>
      </c>
      <c r="D8014" s="276">
        <f t="shared" si="250"/>
        <v>8.6887974958655789</v>
      </c>
      <c r="L8014" s="114">
        <f>IF(C8014&lt;$G$6,Lähteandmed!$E$45*1.2*1.005*($G$6-O8014),0)</f>
        <v>29.267738639999997</v>
      </c>
      <c r="M8014" s="276" t="str">
        <f>IF(($G$4-Lähteandmed!$H$45*(Kraadpäevad!$G$4-Kraadpäevad!C8014))&gt;Lähteandmed!$I$45,($G$4-Lähteandmed!$H$45*(Kraadpäevad!$G$4-Kraadpäevad!C8014)),Lähteandmed!$I$45)</f>
        <v/>
      </c>
      <c r="N8014" s="114">
        <f>IFERROR(($G$4-M8014)/($G$4-C8014),Lähteandmed!$H$45)</f>
        <v>0</v>
      </c>
      <c r="O8014" s="276">
        <f t="shared" si="251"/>
        <v>1.3</v>
      </c>
      <c r="P8014" s="276">
        <f>IF(O8014&lt;($G$6-1),Lähteandmed!$E$45*1.2*1.005*(($G$6-1)-O8014),0)</f>
        <v>27.515179439999997</v>
      </c>
    </row>
    <row r="8015" spans="2:16">
      <c r="B8015" s="113">
        <v>8011</v>
      </c>
      <c r="C8015" s="113">
        <v>1.1000000000000001</v>
      </c>
      <c r="D8015" s="276">
        <f t="shared" si="250"/>
        <v>8.88879749586558</v>
      </c>
      <c r="L8015" s="114">
        <f>IF(C8015&lt;$G$6,Lähteandmed!$E$45*1.2*1.005*($G$6-O8015),0)</f>
        <v>29.618250479999997</v>
      </c>
      <c r="M8015" s="276" t="str">
        <f>IF(($G$4-Lähteandmed!$H$45*(Kraadpäevad!$G$4-Kraadpäevad!C8015))&gt;Lähteandmed!$I$45,($G$4-Lähteandmed!$H$45*(Kraadpäevad!$G$4-Kraadpäevad!C8015)),Lähteandmed!$I$45)</f>
        <v/>
      </c>
      <c r="N8015" s="114">
        <f>IFERROR(($G$4-M8015)/($G$4-C8015),Lähteandmed!$H$45)</f>
        <v>0</v>
      </c>
      <c r="O8015" s="276">
        <f t="shared" si="251"/>
        <v>1.1000000000000001</v>
      </c>
      <c r="P8015" s="276">
        <f>IF(O8015&lt;($G$6-1),Lähteandmed!$E$45*1.2*1.005*(($G$6-1)-O8015),0)</f>
        <v>27.86569128</v>
      </c>
    </row>
    <row r="8016" spans="2:16">
      <c r="B8016" s="113">
        <v>8012</v>
      </c>
      <c r="C8016" s="113">
        <v>0.9</v>
      </c>
      <c r="D8016" s="276">
        <f t="shared" si="250"/>
        <v>9.0887974958655793</v>
      </c>
      <c r="L8016" s="114">
        <f>IF(C8016&lt;$G$6,Lähteandmed!$E$45*1.2*1.005*($G$6-O8016),0)</f>
        <v>29.96876232</v>
      </c>
      <c r="M8016" s="276" t="str">
        <f>IF(($G$4-Lähteandmed!$H$45*(Kraadpäevad!$G$4-Kraadpäevad!C8016))&gt;Lähteandmed!$I$45,($G$4-Lähteandmed!$H$45*(Kraadpäevad!$G$4-Kraadpäevad!C8016)),Lähteandmed!$I$45)</f>
        <v/>
      </c>
      <c r="N8016" s="114">
        <f>IFERROR(($G$4-M8016)/($G$4-C8016),Lähteandmed!$H$45)</f>
        <v>0</v>
      </c>
      <c r="O8016" s="276">
        <f t="shared" si="251"/>
        <v>0.9</v>
      </c>
      <c r="P8016" s="276">
        <f>IF(O8016&lt;($G$6-1),Lähteandmed!$E$45*1.2*1.005*(($G$6-1)-O8016),0)</f>
        <v>28.216203119999999</v>
      </c>
    </row>
    <row r="8017" spans="2:16">
      <c r="B8017" s="113">
        <v>8013</v>
      </c>
      <c r="C8017" s="113">
        <v>0.7</v>
      </c>
      <c r="D8017" s="276">
        <f t="shared" si="250"/>
        <v>9.2887974958655803</v>
      </c>
      <c r="L8017" s="114">
        <f>IF(C8017&lt;$G$6,Lähteandmed!$E$45*1.2*1.005*($G$6-O8017),0)</f>
        <v>30.319274159999999</v>
      </c>
      <c r="M8017" s="276" t="str">
        <f>IF(($G$4-Lähteandmed!$H$45*(Kraadpäevad!$G$4-Kraadpäevad!C8017))&gt;Lähteandmed!$I$45,($G$4-Lähteandmed!$H$45*(Kraadpäevad!$G$4-Kraadpäevad!C8017)),Lähteandmed!$I$45)</f>
        <v/>
      </c>
      <c r="N8017" s="114">
        <f>IFERROR(($G$4-M8017)/($G$4-C8017),Lähteandmed!$H$45)</f>
        <v>0</v>
      </c>
      <c r="O8017" s="276">
        <f t="shared" si="251"/>
        <v>0.7</v>
      </c>
      <c r="P8017" s="276">
        <f>IF(O8017&lt;($G$6-1),Lähteandmed!$E$45*1.2*1.005*(($G$6-1)-O8017),0)</f>
        <v>28.566714959999999</v>
      </c>
    </row>
    <row r="8018" spans="2:16">
      <c r="B8018" s="113">
        <v>8014</v>
      </c>
      <c r="C8018" s="113">
        <v>0.5</v>
      </c>
      <c r="D8018" s="276">
        <f t="shared" si="250"/>
        <v>9.4887974958655796</v>
      </c>
      <c r="L8018" s="114">
        <f>IF(C8018&lt;$G$6,Lähteandmed!$E$45*1.2*1.005*($G$6-O8018),0)</f>
        <v>30.669785999999998</v>
      </c>
      <c r="M8018" s="276" t="str">
        <f>IF(($G$4-Lähteandmed!$H$45*(Kraadpäevad!$G$4-Kraadpäevad!C8018))&gt;Lähteandmed!$I$45,($G$4-Lähteandmed!$H$45*(Kraadpäevad!$G$4-Kraadpäevad!C8018)),Lähteandmed!$I$45)</f>
        <v/>
      </c>
      <c r="N8018" s="114">
        <f>IFERROR(($G$4-M8018)/($G$4-C8018),Lähteandmed!$H$45)</f>
        <v>0</v>
      </c>
      <c r="O8018" s="276">
        <f t="shared" si="251"/>
        <v>0.5</v>
      </c>
      <c r="P8018" s="276">
        <f>IF(O8018&lt;($G$6-1),Lähteandmed!$E$45*1.2*1.005*(($G$6-1)-O8018),0)</f>
        <v>28.917226799999998</v>
      </c>
    </row>
    <row r="8019" spans="2:16">
      <c r="B8019" s="113">
        <v>8015</v>
      </c>
      <c r="C8019" s="113">
        <v>0.3</v>
      </c>
      <c r="D8019" s="276">
        <f t="shared" si="250"/>
        <v>9.6887974958655789</v>
      </c>
      <c r="L8019" s="114">
        <f>IF(C8019&lt;$G$6,Lähteandmed!$E$45*1.2*1.005*($G$6-O8019),0)</f>
        <v>31.020297839999998</v>
      </c>
      <c r="M8019" s="276" t="str">
        <f>IF(($G$4-Lähteandmed!$H$45*(Kraadpäevad!$G$4-Kraadpäevad!C8019))&gt;Lähteandmed!$I$45,($G$4-Lähteandmed!$H$45*(Kraadpäevad!$G$4-Kraadpäevad!C8019)),Lähteandmed!$I$45)</f>
        <v/>
      </c>
      <c r="N8019" s="114">
        <f>IFERROR(($G$4-M8019)/($G$4-C8019),Lähteandmed!$H$45)</f>
        <v>0</v>
      </c>
      <c r="O8019" s="276">
        <f t="shared" si="251"/>
        <v>0.3</v>
      </c>
      <c r="P8019" s="276">
        <f>IF(O8019&lt;($G$6-1),Lähteandmed!$E$45*1.2*1.005*(($G$6-1)-O8019),0)</f>
        <v>29.267738639999997</v>
      </c>
    </row>
    <row r="8020" spans="2:16">
      <c r="B8020" s="113">
        <v>8016</v>
      </c>
      <c r="C8020" s="113">
        <v>0</v>
      </c>
      <c r="D8020" s="276">
        <f t="shared" si="250"/>
        <v>9.9887974958655796</v>
      </c>
      <c r="L8020" s="114">
        <f>IF(C8020&lt;$G$6,Lähteandmed!$E$45*1.2*1.005*($G$6-O8020),0)</f>
        <v>31.546065599999999</v>
      </c>
      <c r="M8020" s="276" t="str">
        <f>IF(($G$4-Lähteandmed!$H$45*(Kraadpäevad!$G$4-Kraadpäevad!C8020))&gt;Lähteandmed!$I$45,($G$4-Lähteandmed!$H$45*(Kraadpäevad!$G$4-Kraadpäevad!C8020)),Lähteandmed!$I$45)</f>
        <v/>
      </c>
      <c r="N8020" s="114">
        <f>IFERROR(($G$4-M8020)/($G$4-C8020),Lähteandmed!$H$45)</f>
        <v>0</v>
      </c>
      <c r="O8020" s="276">
        <f t="shared" si="251"/>
        <v>0</v>
      </c>
      <c r="P8020" s="276">
        <f>IF(O8020&lt;($G$6-1),Lähteandmed!$E$45*1.2*1.005*(($G$6-1)-O8020),0)</f>
        <v>29.793506399999998</v>
      </c>
    </row>
    <row r="8021" spans="2:16">
      <c r="B8021" s="113">
        <v>8017</v>
      </c>
      <c r="C8021" s="113">
        <v>-0.2</v>
      </c>
      <c r="D8021" s="276">
        <f t="shared" si="250"/>
        <v>10.188797495865579</v>
      </c>
      <c r="L8021" s="114">
        <f>IF(C8021&lt;$G$6,Lähteandmed!$E$45*1.2*1.005*($G$6-O8021),0)</f>
        <v>31.896577439999998</v>
      </c>
      <c r="M8021" s="276" t="str">
        <f>IF(($G$4-Lähteandmed!$H$45*(Kraadpäevad!$G$4-Kraadpäevad!C8021))&gt;Lähteandmed!$I$45,($G$4-Lähteandmed!$H$45*(Kraadpäevad!$G$4-Kraadpäevad!C8021)),Lähteandmed!$I$45)</f>
        <v/>
      </c>
      <c r="N8021" s="114">
        <f>IFERROR(($G$4-M8021)/($G$4-C8021),Lähteandmed!$H$45)</f>
        <v>0</v>
      </c>
      <c r="O8021" s="276">
        <f t="shared" si="251"/>
        <v>-0.2</v>
      </c>
      <c r="P8021" s="276">
        <f>IF(O8021&lt;($G$6-1),Lähteandmed!$E$45*1.2*1.005*(($G$6-1)-O8021),0)</f>
        <v>30.144018239999998</v>
      </c>
    </row>
    <row r="8022" spans="2:16">
      <c r="B8022" s="113">
        <v>8018</v>
      </c>
      <c r="C8022" s="113">
        <v>-0.5</v>
      </c>
      <c r="D8022" s="276">
        <f t="shared" si="250"/>
        <v>10.48879749586558</v>
      </c>
      <c r="L8022" s="114">
        <f>IF(C8022&lt;$G$6,Lähteandmed!$E$45*1.2*1.005*($G$6-O8022),0)</f>
        <v>32.422345199999995</v>
      </c>
      <c r="M8022" s="276" t="str">
        <f>IF(($G$4-Lähteandmed!$H$45*(Kraadpäevad!$G$4-Kraadpäevad!C8022))&gt;Lähteandmed!$I$45,($G$4-Lähteandmed!$H$45*(Kraadpäevad!$G$4-Kraadpäevad!C8022)),Lähteandmed!$I$45)</f>
        <v/>
      </c>
      <c r="N8022" s="114">
        <f>IFERROR(($G$4-M8022)/($G$4-C8022),Lähteandmed!$H$45)</f>
        <v>0</v>
      </c>
      <c r="O8022" s="276">
        <f t="shared" si="251"/>
        <v>-0.5</v>
      </c>
      <c r="P8022" s="276">
        <f>IF(O8022&lt;($G$6-1),Lähteandmed!$E$45*1.2*1.005*(($G$6-1)-O8022),0)</f>
        <v>30.669785999999998</v>
      </c>
    </row>
    <row r="8023" spans="2:16">
      <c r="B8023" s="113">
        <v>8019</v>
      </c>
      <c r="C8023" s="113">
        <v>-0.7</v>
      </c>
      <c r="D8023" s="276">
        <f t="shared" si="250"/>
        <v>10.688797495865579</v>
      </c>
      <c r="L8023" s="114">
        <f>IF(C8023&lt;$G$6,Lähteandmed!$E$45*1.2*1.005*($G$6-O8023),0)</f>
        <v>32.772857039999998</v>
      </c>
      <c r="M8023" s="276" t="str">
        <f>IF(($G$4-Lähteandmed!$H$45*(Kraadpäevad!$G$4-Kraadpäevad!C8023))&gt;Lähteandmed!$I$45,($G$4-Lähteandmed!$H$45*(Kraadpäevad!$G$4-Kraadpäevad!C8023)),Lähteandmed!$I$45)</f>
        <v/>
      </c>
      <c r="N8023" s="114">
        <f>IFERROR(($G$4-M8023)/($G$4-C8023),Lähteandmed!$H$45)</f>
        <v>0</v>
      </c>
      <c r="O8023" s="276">
        <f t="shared" si="251"/>
        <v>-0.7</v>
      </c>
      <c r="P8023" s="276">
        <f>IF(O8023&lt;($G$6-1),Lähteandmed!$E$45*1.2*1.005*(($G$6-1)-O8023),0)</f>
        <v>31.020297839999998</v>
      </c>
    </row>
    <row r="8024" spans="2:16">
      <c r="B8024" s="113">
        <v>8020</v>
      </c>
      <c r="C8024" s="113">
        <v>-0.9</v>
      </c>
      <c r="D8024" s="276">
        <f t="shared" si="250"/>
        <v>10.88879749586558</v>
      </c>
      <c r="L8024" s="114">
        <f>IF(C8024&lt;$G$6,Lähteandmed!$E$45*1.2*1.005*($G$6-O8024),0)</f>
        <v>33.123368879999994</v>
      </c>
      <c r="M8024" s="276" t="str">
        <f>IF(($G$4-Lähteandmed!$H$45*(Kraadpäevad!$G$4-Kraadpäevad!C8024))&gt;Lähteandmed!$I$45,($G$4-Lähteandmed!$H$45*(Kraadpäevad!$G$4-Kraadpäevad!C8024)),Lähteandmed!$I$45)</f>
        <v/>
      </c>
      <c r="N8024" s="114">
        <f>IFERROR(($G$4-M8024)/($G$4-C8024),Lähteandmed!$H$45)</f>
        <v>0</v>
      </c>
      <c r="O8024" s="276">
        <f t="shared" si="251"/>
        <v>-0.9</v>
      </c>
      <c r="P8024" s="276">
        <f>IF(O8024&lt;($G$6-1),Lähteandmed!$E$45*1.2*1.005*(($G$6-1)-O8024),0)</f>
        <v>31.370809679999994</v>
      </c>
    </row>
    <row r="8025" spans="2:16">
      <c r="B8025" s="113">
        <v>8021</v>
      </c>
      <c r="C8025" s="113">
        <v>-1.1000000000000001</v>
      </c>
      <c r="D8025" s="276">
        <f t="shared" si="250"/>
        <v>11.088797495865579</v>
      </c>
      <c r="L8025" s="114">
        <f>IF(C8025&lt;$G$6,Lähteandmed!$E$45*1.2*1.005*($G$6-O8025),0)</f>
        <v>33.473880719999997</v>
      </c>
      <c r="M8025" s="276" t="str">
        <f>IF(($G$4-Lähteandmed!$H$45*(Kraadpäevad!$G$4-Kraadpäevad!C8025))&gt;Lähteandmed!$I$45,($G$4-Lähteandmed!$H$45*(Kraadpäevad!$G$4-Kraadpäevad!C8025)),Lähteandmed!$I$45)</f>
        <v/>
      </c>
      <c r="N8025" s="114">
        <f>IFERROR(($G$4-M8025)/($G$4-C8025),Lähteandmed!$H$45)</f>
        <v>0</v>
      </c>
      <c r="O8025" s="276">
        <f t="shared" si="251"/>
        <v>-1.1000000000000001</v>
      </c>
      <c r="P8025" s="276">
        <f>IF(O8025&lt;($G$6-1),Lähteandmed!$E$45*1.2*1.005*(($G$6-1)-O8025),0)</f>
        <v>31.72132152</v>
      </c>
    </row>
    <row r="8026" spans="2:16">
      <c r="B8026" s="113">
        <v>8022</v>
      </c>
      <c r="C8026" s="113">
        <v>-1.3</v>
      </c>
      <c r="D8026" s="276">
        <f t="shared" si="250"/>
        <v>11.28879749586558</v>
      </c>
      <c r="L8026" s="114">
        <f>IF(C8026&lt;$G$6,Lähteandmed!$E$45*1.2*1.005*($G$6-O8026),0)</f>
        <v>33.82439256</v>
      </c>
      <c r="M8026" s="276" t="str">
        <f>IF(($G$4-Lähteandmed!$H$45*(Kraadpäevad!$G$4-Kraadpäevad!C8026))&gt;Lähteandmed!$I$45,($G$4-Lähteandmed!$H$45*(Kraadpäevad!$G$4-Kraadpäevad!C8026)),Lähteandmed!$I$45)</f>
        <v/>
      </c>
      <c r="N8026" s="114">
        <f>IFERROR(($G$4-M8026)/($G$4-C8026),Lähteandmed!$H$45)</f>
        <v>0</v>
      </c>
      <c r="O8026" s="276">
        <f t="shared" si="251"/>
        <v>-1.3</v>
      </c>
      <c r="P8026" s="276">
        <f>IF(O8026&lt;($G$6-1),Lähteandmed!$E$45*1.2*1.005*(($G$6-1)-O8026),0)</f>
        <v>32.071833359999999</v>
      </c>
    </row>
    <row r="8027" spans="2:16">
      <c r="B8027" s="113">
        <v>8023</v>
      </c>
      <c r="C8027" s="113">
        <v>-1.5</v>
      </c>
      <c r="D8027" s="276">
        <f t="shared" si="250"/>
        <v>11.48879749586558</v>
      </c>
      <c r="L8027" s="114">
        <f>IF(C8027&lt;$G$6,Lähteandmed!$E$45*1.2*1.005*($G$6-O8027),0)</f>
        <v>34.174904399999996</v>
      </c>
      <c r="M8027" s="276" t="str">
        <f>IF(($G$4-Lähteandmed!$H$45*(Kraadpäevad!$G$4-Kraadpäevad!C8027))&gt;Lähteandmed!$I$45,($G$4-Lähteandmed!$H$45*(Kraadpäevad!$G$4-Kraadpäevad!C8027)),Lähteandmed!$I$45)</f>
        <v/>
      </c>
      <c r="N8027" s="114">
        <f>IFERROR(($G$4-M8027)/($G$4-C8027),Lähteandmed!$H$45)</f>
        <v>0</v>
      </c>
      <c r="O8027" s="276">
        <f t="shared" si="251"/>
        <v>-1.5</v>
      </c>
      <c r="P8027" s="276">
        <f>IF(O8027&lt;($G$6-1),Lähteandmed!$E$45*1.2*1.005*(($G$6-1)-O8027),0)</f>
        <v>32.422345199999995</v>
      </c>
    </row>
    <row r="8028" spans="2:16">
      <c r="B8028" s="113">
        <v>8024</v>
      </c>
      <c r="C8028" s="113">
        <v>-1.6</v>
      </c>
      <c r="D8028" s="276">
        <f t="shared" si="250"/>
        <v>11.588797495865579</v>
      </c>
      <c r="L8028" s="114">
        <f>IF(C8028&lt;$G$6,Lähteandmed!$E$45*1.2*1.005*($G$6-O8028),0)</f>
        <v>34.350160320000001</v>
      </c>
      <c r="M8028" s="276" t="str">
        <f>IF(($G$4-Lähteandmed!$H$45*(Kraadpäevad!$G$4-Kraadpäevad!C8028))&gt;Lähteandmed!$I$45,($G$4-Lähteandmed!$H$45*(Kraadpäevad!$G$4-Kraadpäevad!C8028)),Lähteandmed!$I$45)</f>
        <v/>
      </c>
      <c r="N8028" s="114">
        <f>IFERROR(($G$4-M8028)/($G$4-C8028),Lähteandmed!$H$45)</f>
        <v>0</v>
      </c>
      <c r="O8028" s="276">
        <f t="shared" si="251"/>
        <v>-1.6</v>
      </c>
      <c r="P8028" s="276">
        <f>IF(O8028&lt;($G$6-1),Lähteandmed!$E$45*1.2*1.005*(($G$6-1)-O8028),0)</f>
        <v>32.59760112</v>
      </c>
    </row>
    <row r="8029" spans="2:16">
      <c r="B8029" s="113">
        <v>8025</v>
      </c>
      <c r="C8029" s="113">
        <v>-1.3</v>
      </c>
      <c r="D8029" s="276">
        <f t="shared" si="250"/>
        <v>11.28879749586558</v>
      </c>
      <c r="L8029" s="114">
        <f>IF(C8029&lt;$G$6,Lähteandmed!$E$45*1.2*1.005*($G$6-O8029),0)</f>
        <v>33.82439256</v>
      </c>
      <c r="M8029" s="276" t="str">
        <f>IF(($G$4-Lähteandmed!$H$45*(Kraadpäevad!$G$4-Kraadpäevad!C8029))&gt;Lähteandmed!$I$45,($G$4-Lähteandmed!$H$45*(Kraadpäevad!$G$4-Kraadpäevad!C8029)),Lähteandmed!$I$45)</f>
        <v/>
      </c>
      <c r="N8029" s="114">
        <f>IFERROR(($G$4-M8029)/($G$4-C8029),Lähteandmed!$H$45)</f>
        <v>0</v>
      </c>
      <c r="O8029" s="276">
        <f t="shared" si="251"/>
        <v>-1.3</v>
      </c>
      <c r="P8029" s="276">
        <f>IF(O8029&lt;($G$6-1),Lähteandmed!$E$45*1.2*1.005*(($G$6-1)-O8029),0)</f>
        <v>32.071833359999999</v>
      </c>
    </row>
    <row r="8030" spans="2:16">
      <c r="B8030" s="113">
        <v>8026</v>
      </c>
      <c r="C8030" s="113">
        <v>-1.3</v>
      </c>
      <c r="D8030" s="276">
        <f t="shared" si="250"/>
        <v>11.28879749586558</v>
      </c>
      <c r="L8030" s="114">
        <f>IF(C8030&lt;$G$6,Lähteandmed!$E$45*1.2*1.005*($G$6-O8030),0)</f>
        <v>33.82439256</v>
      </c>
      <c r="M8030" s="276" t="str">
        <f>IF(($G$4-Lähteandmed!$H$45*(Kraadpäevad!$G$4-Kraadpäevad!C8030))&gt;Lähteandmed!$I$45,($G$4-Lähteandmed!$H$45*(Kraadpäevad!$G$4-Kraadpäevad!C8030)),Lähteandmed!$I$45)</f>
        <v/>
      </c>
      <c r="N8030" s="114">
        <f>IFERROR(($G$4-M8030)/($G$4-C8030),Lähteandmed!$H$45)</f>
        <v>0</v>
      </c>
      <c r="O8030" s="276">
        <f t="shared" si="251"/>
        <v>-1.3</v>
      </c>
      <c r="P8030" s="276">
        <f>IF(O8030&lt;($G$6-1),Lähteandmed!$E$45*1.2*1.005*(($G$6-1)-O8030),0)</f>
        <v>32.071833359999999</v>
      </c>
    </row>
    <row r="8031" spans="2:16">
      <c r="B8031" s="113">
        <v>8027</v>
      </c>
      <c r="C8031" s="113">
        <v>-1.4</v>
      </c>
      <c r="D8031" s="276">
        <f t="shared" si="250"/>
        <v>11.38879749586558</v>
      </c>
      <c r="L8031" s="114">
        <f>IF(C8031&lt;$G$6,Lähteandmed!$E$45*1.2*1.005*($G$6-O8031),0)</f>
        <v>33.999648479999998</v>
      </c>
      <c r="M8031" s="276" t="str">
        <f>IF(($G$4-Lähteandmed!$H$45*(Kraadpäevad!$G$4-Kraadpäevad!C8031))&gt;Lähteandmed!$I$45,($G$4-Lähteandmed!$H$45*(Kraadpäevad!$G$4-Kraadpäevad!C8031)),Lähteandmed!$I$45)</f>
        <v/>
      </c>
      <c r="N8031" s="114">
        <f>IFERROR(($G$4-M8031)/($G$4-C8031),Lähteandmed!$H$45)</f>
        <v>0</v>
      </c>
      <c r="O8031" s="276">
        <f t="shared" si="251"/>
        <v>-1.4</v>
      </c>
      <c r="P8031" s="276">
        <f>IF(O8031&lt;($G$6-1),Lähteandmed!$E$45*1.2*1.005*(($G$6-1)-O8031),0)</f>
        <v>32.247089279999997</v>
      </c>
    </row>
    <row r="8032" spans="2:16">
      <c r="B8032" s="113">
        <v>8028</v>
      </c>
      <c r="C8032" s="113">
        <v>-1.4</v>
      </c>
      <c r="D8032" s="276">
        <f t="shared" si="250"/>
        <v>11.38879749586558</v>
      </c>
      <c r="L8032" s="114">
        <f>IF(C8032&lt;$G$6,Lähteandmed!$E$45*1.2*1.005*($G$6-O8032),0)</f>
        <v>33.999648479999998</v>
      </c>
      <c r="M8032" s="276" t="str">
        <f>IF(($G$4-Lähteandmed!$H$45*(Kraadpäevad!$G$4-Kraadpäevad!C8032))&gt;Lähteandmed!$I$45,($G$4-Lähteandmed!$H$45*(Kraadpäevad!$G$4-Kraadpäevad!C8032)),Lähteandmed!$I$45)</f>
        <v/>
      </c>
      <c r="N8032" s="114">
        <f>IFERROR(($G$4-M8032)/($G$4-C8032),Lähteandmed!$H$45)</f>
        <v>0</v>
      </c>
      <c r="O8032" s="276">
        <f t="shared" si="251"/>
        <v>-1.4</v>
      </c>
      <c r="P8032" s="276">
        <f>IF(O8032&lt;($G$6-1),Lähteandmed!$E$45*1.2*1.005*(($G$6-1)-O8032),0)</f>
        <v>32.247089279999997</v>
      </c>
    </row>
    <row r="8033" spans="2:16">
      <c r="B8033" s="113">
        <v>8029</v>
      </c>
      <c r="C8033" s="113">
        <v>-1.3</v>
      </c>
      <c r="D8033" s="276">
        <f t="shared" si="250"/>
        <v>11.28879749586558</v>
      </c>
      <c r="L8033" s="114">
        <f>IF(C8033&lt;$G$6,Lähteandmed!$E$45*1.2*1.005*($G$6-O8033),0)</f>
        <v>33.82439256</v>
      </c>
      <c r="M8033" s="276" t="str">
        <f>IF(($G$4-Lähteandmed!$H$45*(Kraadpäevad!$G$4-Kraadpäevad!C8033))&gt;Lähteandmed!$I$45,($G$4-Lähteandmed!$H$45*(Kraadpäevad!$G$4-Kraadpäevad!C8033)),Lähteandmed!$I$45)</f>
        <v/>
      </c>
      <c r="N8033" s="114">
        <f>IFERROR(($G$4-M8033)/($G$4-C8033),Lähteandmed!$H$45)</f>
        <v>0</v>
      </c>
      <c r="O8033" s="276">
        <f t="shared" si="251"/>
        <v>-1.3</v>
      </c>
      <c r="P8033" s="276">
        <f>IF(O8033&lt;($G$6-1),Lähteandmed!$E$45*1.2*1.005*(($G$6-1)-O8033),0)</f>
        <v>32.071833359999999</v>
      </c>
    </row>
    <row r="8034" spans="2:16">
      <c r="B8034" s="113">
        <v>8030</v>
      </c>
      <c r="C8034" s="113">
        <v>-1.2</v>
      </c>
      <c r="D8034" s="276">
        <f t="shared" si="250"/>
        <v>11.188797495865579</v>
      </c>
      <c r="L8034" s="114">
        <f>IF(C8034&lt;$G$6,Lähteandmed!$E$45*1.2*1.005*($G$6-O8034),0)</f>
        <v>33.649136639999995</v>
      </c>
      <c r="M8034" s="276" t="str">
        <f>IF(($G$4-Lähteandmed!$H$45*(Kraadpäevad!$G$4-Kraadpäevad!C8034))&gt;Lähteandmed!$I$45,($G$4-Lähteandmed!$H$45*(Kraadpäevad!$G$4-Kraadpäevad!C8034)),Lähteandmed!$I$45)</f>
        <v/>
      </c>
      <c r="N8034" s="114">
        <f>IFERROR(($G$4-M8034)/($G$4-C8034),Lähteandmed!$H$45)</f>
        <v>0</v>
      </c>
      <c r="O8034" s="276">
        <f t="shared" si="251"/>
        <v>-1.2</v>
      </c>
      <c r="P8034" s="276">
        <f>IF(O8034&lt;($G$6-1),Lähteandmed!$E$45*1.2*1.005*(($G$6-1)-O8034),0)</f>
        <v>31.896577439999998</v>
      </c>
    </row>
    <row r="8035" spans="2:16">
      <c r="B8035" s="113">
        <v>8031</v>
      </c>
      <c r="C8035" s="113">
        <v>-1.1000000000000001</v>
      </c>
      <c r="D8035" s="276">
        <f t="shared" si="250"/>
        <v>11.088797495865579</v>
      </c>
      <c r="L8035" s="114">
        <f>IF(C8035&lt;$G$6,Lähteandmed!$E$45*1.2*1.005*($G$6-O8035),0)</f>
        <v>33.473880719999997</v>
      </c>
      <c r="M8035" s="276" t="str">
        <f>IF(($G$4-Lähteandmed!$H$45*(Kraadpäevad!$G$4-Kraadpäevad!C8035))&gt;Lähteandmed!$I$45,($G$4-Lähteandmed!$H$45*(Kraadpäevad!$G$4-Kraadpäevad!C8035)),Lähteandmed!$I$45)</f>
        <v/>
      </c>
      <c r="N8035" s="114">
        <f>IFERROR(($G$4-M8035)/($G$4-C8035),Lähteandmed!$H$45)</f>
        <v>0</v>
      </c>
      <c r="O8035" s="276">
        <f t="shared" si="251"/>
        <v>-1.1000000000000001</v>
      </c>
      <c r="P8035" s="276">
        <f>IF(O8035&lt;($G$6-1),Lähteandmed!$E$45*1.2*1.005*(($G$6-1)-O8035),0)</f>
        <v>31.72132152</v>
      </c>
    </row>
    <row r="8036" spans="2:16">
      <c r="B8036" s="113">
        <v>8032</v>
      </c>
      <c r="C8036" s="113">
        <v>-1.1000000000000001</v>
      </c>
      <c r="D8036" s="276">
        <f t="shared" si="250"/>
        <v>11.088797495865579</v>
      </c>
      <c r="L8036" s="114">
        <f>IF(C8036&lt;$G$6,Lähteandmed!$E$45*1.2*1.005*($G$6-O8036),0)</f>
        <v>33.473880719999997</v>
      </c>
      <c r="M8036" s="276" t="str">
        <f>IF(($G$4-Lähteandmed!$H$45*(Kraadpäevad!$G$4-Kraadpäevad!C8036))&gt;Lähteandmed!$I$45,($G$4-Lähteandmed!$H$45*(Kraadpäevad!$G$4-Kraadpäevad!C8036)),Lähteandmed!$I$45)</f>
        <v/>
      </c>
      <c r="N8036" s="114">
        <f>IFERROR(($G$4-M8036)/($G$4-C8036),Lähteandmed!$H$45)</f>
        <v>0</v>
      </c>
      <c r="O8036" s="276">
        <f t="shared" si="251"/>
        <v>-1.1000000000000001</v>
      </c>
      <c r="P8036" s="276">
        <f>IF(O8036&lt;($G$6-1),Lähteandmed!$E$45*1.2*1.005*(($G$6-1)-O8036),0)</f>
        <v>31.72132152</v>
      </c>
    </row>
    <row r="8037" spans="2:16">
      <c r="B8037" s="113">
        <v>8033</v>
      </c>
      <c r="C8037" s="113">
        <v>-1.1000000000000001</v>
      </c>
      <c r="D8037" s="276">
        <f t="shared" si="250"/>
        <v>11.088797495865579</v>
      </c>
      <c r="L8037" s="114">
        <f>IF(C8037&lt;$G$6,Lähteandmed!$E$45*1.2*1.005*($G$6-O8037),0)</f>
        <v>33.473880719999997</v>
      </c>
      <c r="M8037" s="276" t="str">
        <f>IF(($G$4-Lähteandmed!$H$45*(Kraadpäevad!$G$4-Kraadpäevad!C8037))&gt;Lähteandmed!$I$45,($G$4-Lähteandmed!$H$45*(Kraadpäevad!$G$4-Kraadpäevad!C8037)),Lähteandmed!$I$45)</f>
        <v/>
      </c>
      <c r="N8037" s="114">
        <f>IFERROR(($G$4-M8037)/($G$4-C8037),Lähteandmed!$H$45)</f>
        <v>0</v>
      </c>
      <c r="O8037" s="276">
        <f t="shared" si="251"/>
        <v>-1.1000000000000001</v>
      </c>
      <c r="P8037" s="276">
        <f>IF(O8037&lt;($G$6-1),Lähteandmed!$E$45*1.2*1.005*(($G$6-1)-O8037),0)</f>
        <v>31.72132152</v>
      </c>
    </row>
    <row r="8038" spans="2:16">
      <c r="B8038" s="113">
        <v>8034</v>
      </c>
      <c r="C8038" s="113">
        <v>-1.1000000000000001</v>
      </c>
      <c r="D8038" s="276">
        <f t="shared" si="250"/>
        <v>11.088797495865579</v>
      </c>
      <c r="L8038" s="114">
        <f>IF(C8038&lt;$G$6,Lähteandmed!$E$45*1.2*1.005*($G$6-O8038),0)</f>
        <v>33.473880719999997</v>
      </c>
      <c r="M8038" s="276" t="str">
        <f>IF(($G$4-Lähteandmed!$H$45*(Kraadpäevad!$G$4-Kraadpäevad!C8038))&gt;Lähteandmed!$I$45,($G$4-Lähteandmed!$H$45*(Kraadpäevad!$G$4-Kraadpäevad!C8038)),Lähteandmed!$I$45)</f>
        <v/>
      </c>
      <c r="N8038" s="114">
        <f>IFERROR(($G$4-M8038)/($G$4-C8038),Lähteandmed!$H$45)</f>
        <v>0</v>
      </c>
      <c r="O8038" s="276">
        <f t="shared" si="251"/>
        <v>-1.1000000000000001</v>
      </c>
      <c r="P8038" s="276">
        <f>IF(O8038&lt;($G$6-1),Lähteandmed!$E$45*1.2*1.005*(($G$6-1)-O8038),0)</f>
        <v>31.72132152</v>
      </c>
    </row>
    <row r="8039" spans="2:16">
      <c r="B8039" s="113">
        <v>8035</v>
      </c>
      <c r="C8039" s="113">
        <v>-1.1000000000000001</v>
      </c>
      <c r="D8039" s="276">
        <f t="shared" si="250"/>
        <v>11.088797495865579</v>
      </c>
      <c r="L8039" s="114">
        <f>IF(C8039&lt;$G$6,Lähteandmed!$E$45*1.2*1.005*($G$6-O8039),0)</f>
        <v>33.473880719999997</v>
      </c>
      <c r="M8039" s="276" t="str">
        <f>IF(($G$4-Lähteandmed!$H$45*(Kraadpäevad!$G$4-Kraadpäevad!C8039))&gt;Lähteandmed!$I$45,($G$4-Lähteandmed!$H$45*(Kraadpäevad!$G$4-Kraadpäevad!C8039)),Lähteandmed!$I$45)</f>
        <v/>
      </c>
      <c r="N8039" s="114">
        <f>IFERROR(($G$4-M8039)/($G$4-C8039),Lähteandmed!$H$45)</f>
        <v>0</v>
      </c>
      <c r="O8039" s="276">
        <f t="shared" si="251"/>
        <v>-1.1000000000000001</v>
      </c>
      <c r="P8039" s="276">
        <f>IF(O8039&lt;($G$6-1),Lähteandmed!$E$45*1.2*1.005*(($G$6-1)-O8039),0)</f>
        <v>31.72132152</v>
      </c>
    </row>
    <row r="8040" spans="2:16">
      <c r="B8040" s="113">
        <v>8036</v>
      </c>
      <c r="C8040" s="113">
        <v>-1.1000000000000001</v>
      </c>
      <c r="D8040" s="276">
        <f t="shared" si="250"/>
        <v>11.088797495865579</v>
      </c>
      <c r="L8040" s="114">
        <f>IF(C8040&lt;$G$6,Lähteandmed!$E$45*1.2*1.005*($G$6-O8040),0)</f>
        <v>33.473880719999997</v>
      </c>
      <c r="M8040" s="276" t="str">
        <f>IF(($G$4-Lähteandmed!$H$45*(Kraadpäevad!$G$4-Kraadpäevad!C8040))&gt;Lähteandmed!$I$45,($G$4-Lähteandmed!$H$45*(Kraadpäevad!$G$4-Kraadpäevad!C8040)),Lähteandmed!$I$45)</f>
        <v/>
      </c>
      <c r="N8040" s="114">
        <f>IFERROR(($G$4-M8040)/($G$4-C8040),Lähteandmed!$H$45)</f>
        <v>0</v>
      </c>
      <c r="O8040" s="276">
        <f t="shared" si="251"/>
        <v>-1.1000000000000001</v>
      </c>
      <c r="P8040" s="276">
        <f>IF(O8040&lt;($G$6-1),Lähteandmed!$E$45*1.2*1.005*(($G$6-1)-O8040),0)</f>
        <v>31.72132152</v>
      </c>
    </row>
    <row r="8041" spans="2:16">
      <c r="B8041" s="113">
        <v>8037</v>
      </c>
      <c r="C8041" s="113">
        <v>-1.1000000000000001</v>
      </c>
      <c r="D8041" s="276">
        <f t="shared" si="250"/>
        <v>11.088797495865579</v>
      </c>
      <c r="L8041" s="114">
        <f>IF(C8041&lt;$G$6,Lähteandmed!$E$45*1.2*1.005*($G$6-O8041),0)</f>
        <v>33.473880719999997</v>
      </c>
      <c r="M8041" s="276" t="str">
        <f>IF(($G$4-Lähteandmed!$H$45*(Kraadpäevad!$G$4-Kraadpäevad!C8041))&gt;Lähteandmed!$I$45,($G$4-Lähteandmed!$H$45*(Kraadpäevad!$G$4-Kraadpäevad!C8041)),Lähteandmed!$I$45)</f>
        <v/>
      </c>
      <c r="N8041" s="114">
        <f>IFERROR(($G$4-M8041)/($G$4-C8041),Lähteandmed!$H$45)</f>
        <v>0</v>
      </c>
      <c r="O8041" s="276">
        <f t="shared" si="251"/>
        <v>-1.1000000000000001</v>
      </c>
      <c r="P8041" s="276">
        <f>IF(O8041&lt;($G$6-1),Lähteandmed!$E$45*1.2*1.005*(($G$6-1)-O8041),0)</f>
        <v>31.72132152</v>
      </c>
    </row>
    <row r="8042" spans="2:16">
      <c r="B8042" s="113">
        <v>8038</v>
      </c>
      <c r="C8042" s="113">
        <v>-1.2</v>
      </c>
      <c r="D8042" s="276">
        <f t="shared" si="250"/>
        <v>11.188797495865579</v>
      </c>
      <c r="L8042" s="114">
        <f>IF(C8042&lt;$G$6,Lähteandmed!$E$45*1.2*1.005*($G$6-O8042),0)</f>
        <v>33.649136639999995</v>
      </c>
      <c r="M8042" s="276" t="str">
        <f>IF(($G$4-Lähteandmed!$H$45*(Kraadpäevad!$G$4-Kraadpäevad!C8042))&gt;Lähteandmed!$I$45,($G$4-Lähteandmed!$H$45*(Kraadpäevad!$G$4-Kraadpäevad!C8042)),Lähteandmed!$I$45)</f>
        <v/>
      </c>
      <c r="N8042" s="114">
        <f>IFERROR(($G$4-M8042)/($G$4-C8042),Lähteandmed!$H$45)</f>
        <v>0</v>
      </c>
      <c r="O8042" s="276">
        <f t="shared" si="251"/>
        <v>-1.2</v>
      </c>
      <c r="P8042" s="276">
        <f>IF(O8042&lt;($G$6-1),Lähteandmed!$E$45*1.2*1.005*(($G$6-1)-O8042),0)</f>
        <v>31.896577439999998</v>
      </c>
    </row>
    <row r="8043" spans="2:16">
      <c r="B8043" s="113">
        <v>8039</v>
      </c>
      <c r="C8043" s="113">
        <v>-1.2</v>
      </c>
      <c r="D8043" s="276">
        <f t="shared" si="250"/>
        <v>11.188797495865579</v>
      </c>
      <c r="L8043" s="114">
        <f>IF(C8043&lt;$G$6,Lähteandmed!$E$45*1.2*1.005*($G$6-O8043),0)</f>
        <v>33.649136639999995</v>
      </c>
      <c r="M8043" s="276" t="str">
        <f>IF(($G$4-Lähteandmed!$H$45*(Kraadpäevad!$G$4-Kraadpäevad!C8043))&gt;Lähteandmed!$I$45,($G$4-Lähteandmed!$H$45*(Kraadpäevad!$G$4-Kraadpäevad!C8043)),Lähteandmed!$I$45)</f>
        <v/>
      </c>
      <c r="N8043" s="114">
        <f>IFERROR(($G$4-M8043)/($G$4-C8043),Lähteandmed!$H$45)</f>
        <v>0</v>
      </c>
      <c r="O8043" s="276">
        <f t="shared" si="251"/>
        <v>-1.2</v>
      </c>
      <c r="P8043" s="276">
        <f>IF(O8043&lt;($G$6-1),Lähteandmed!$E$45*1.2*1.005*(($G$6-1)-O8043),0)</f>
        <v>31.896577439999998</v>
      </c>
    </row>
    <row r="8044" spans="2:16">
      <c r="B8044" s="113">
        <v>8040</v>
      </c>
      <c r="C8044" s="113">
        <v>-1.3</v>
      </c>
      <c r="D8044" s="276">
        <f t="shared" si="250"/>
        <v>11.28879749586558</v>
      </c>
      <c r="L8044" s="114">
        <f>IF(C8044&lt;$G$6,Lähteandmed!$E$45*1.2*1.005*($G$6-O8044),0)</f>
        <v>33.82439256</v>
      </c>
      <c r="M8044" s="276" t="str">
        <f>IF(($G$4-Lähteandmed!$H$45*(Kraadpäevad!$G$4-Kraadpäevad!C8044))&gt;Lähteandmed!$I$45,($G$4-Lähteandmed!$H$45*(Kraadpäevad!$G$4-Kraadpäevad!C8044)),Lähteandmed!$I$45)</f>
        <v/>
      </c>
      <c r="N8044" s="114">
        <f>IFERROR(($G$4-M8044)/($G$4-C8044),Lähteandmed!$H$45)</f>
        <v>0</v>
      </c>
      <c r="O8044" s="276">
        <f t="shared" si="251"/>
        <v>-1.3</v>
      </c>
      <c r="P8044" s="276">
        <f>IF(O8044&lt;($G$6-1),Lähteandmed!$E$45*1.2*1.005*(($G$6-1)-O8044),0)</f>
        <v>32.071833359999999</v>
      </c>
    </row>
    <row r="8045" spans="2:16">
      <c r="B8045" s="113">
        <v>8041</v>
      </c>
      <c r="C8045" s="113">
        <v>-1.6</v>
      </c>
      <c r="D8045" s="276">
        <f t="shared" si="250"/>
        <v>11.588797495865579</v>
      </c>
      <c r="L8045" s="114">
        <f>IF(C8045&lt;$G$6,Lähteandmed!$E$45*1.2*1.005*($G$6-O8045),0)</f>
        <v>34.350160320000001</v>
      </c>
      <c r="M8045" s="276" t="str">
        <f>IF(($G$4-Lähteandmed!$H$45*(Kraadpäevad!$G$4-Kraadpäevad!C8045))&gt;Lähteandmed!$I$45,($G$4-Lähteandmed!$H$45*(Kraadpäevad!$G$4-Kraadpäevad!C8045)),Lähteandmed!$I$45)</f>
        <v/>
      </c>
      <c r="N8045" s="114">
        <f>IFERROR(($G$4-M8045)/($G$4-C8045),Lähteandmed!$H$45)</f>
        <v>0</v>
      </c>
      <c r="O8045" s="276">
        <f t="shared" si="251"/>
        <v>-1.6</v>
      </c>
      <c r="P8045" s="276">
        <f>IF(O8045&lt;($G$6-1),Lähteandmed!$E$45*1.2*1.005*(($G$6-1)-O8045),0)</f>
        <v>32.59760112</v>
      </c>
    </row>
    <row r="8046" spans="2:16">
      <c r="B8046" s="113">
        <v>8042</v>
      </c>
      <c r="C8046" s="113">
        <v>-1.8</v>
      </c>
      <c r="D8046" s="276">
        <f t="shared" si="250"/>
        <v>11.78879749586558</v>
      </c>
      <c r="L8046" s="114">
        <f>IF(C8046&lt;$G$6,Lähteandmed!$E$45*1.2*1.005*($G$6-O8046),0)</f>
        <v>34.700672159999996</v>
      </c>
      <c r="M8046" s="276" t="str">
        <f>IF(($G$4-Lähteandmed!$H$45*(Kraadpäevad!$G$4-Kraadpäevad!C8046))&gt;Lähteandmed!$I$45,($G$4-Lähteandmed!$H$45*(Kraadpäevad!$G$4-Kraadpäevad!C8046)),Lähteandmed!$I$45)</f>
        <v/>
      </c>
      <c r="N8046" s="114">
        <f>IFERROR(($G$4-M8046)/($G$4-C8046),Lähteandmed!$H$45)</f>
        <v>0</v>
      </c>
      <c r="O8046" s="276">
        <f t="shared" si="251"/>
        <v>-1.8</v>
      </c>
      <c r="P8046" s="276">
        <f>IF(O8046&lt;($G$6-1),Lähteandmed!$E$45*1.2*1.005*(($G$6-1)-O8046),0)</f>
        <v>32.948112959999996</v>
      </c>
    </row>
    <row r="8047" spans="2:16">
      <c r="B8047" s="113">
        <v>8043</v>
      </c>
      <c r="C8047" s="113">
        <v>-2.1</v>
      </c>
      <c r="D8047" s="276">
        <f t="shared" si="250"/>
        <v>12.088797495865579</v>
      </c>
      <c r="L8047" s="114">
        <f>IF(C8047&lt;$G$6,Lähteandmed!$E$45*1.2*1.005*($G$6-O8047),0)</f>
        <v>35.226439919999997</v>
      </c>
      <c r="M8047" s="276" t="str">
        <f>IF(($G$4-Lähteandmed!$H$45*(Kraadpäevad!$G$4-Kraadpäevad!C8047))&gt;Lähteandmed!$I$45,($G$4-Lähteandmed!$H$45*(Kraadpäevad!$G$4-Kraadpäevad!C8047)),Lähteandmed!$I$45)</f>
        <v/>
      </c>
      <c r="N8047" s="114">
        <f>IFERROR(($G$4-M8047)/($G$4-C8047),Lähteandmed!$H$45)</f>
        <v>0</v>
      </c>
      <c r="O8047" s="276">
        <f t="shared" si="251"/>
        <v>-2.1</v>
      </c>
      <c r="P8047" s="276">
        <f>IF(O8047&lt;($G$6-1),Lähteandmed!$E$45*1.2*1.005*(($G$6-1)-O8047),0)</f>
        <v>33.473880719999997</v>
      </c>
    </row>
    <row r="8048" spans="2:16">
      <c r="B8048" s="113">
        <v>8044</v>
      </c>
      <c r="C8048" s="113">
        <v>-1.7</v>
      </c>
      <c r="D8048" s="276">
        <f t="shared" si="250"/>
        <v>11.688797495865579</v>
      </c>
      <c r="L8048" s="114">
        <f>IF(C8048&lt;$G$6,Lähteandmed!$E$45*1.2*1.005*($G$6-O8048),0)</f>
        <v>34.525416239999998</v>
      </c>
      <c r="M8048" s="276" t="str">
        <f>IF(($G$4-Lähteandmed!$H$45*(Kraadpäevad!$G$4-Kraadpäevad!C8048))&gt;Lähteandmed!$I$45,($G$4-Lähteandmed!$H$45*(Kraadpäevad!$G$4-Kraadpäevad!C8048)),Lähteandmed!$I$45)</f>
        <v/>
      </c>
      <c r="N8048" s="114">
        <f>IFERROR(($G$4-M8048)/($G$4-C8048),Lähteandmed!$H$45)</f>
        <v>0</v>
      </c>
      <c r="O8048" s="276">
        <f t="shared" si="251"/>
        <v>-1.7</v>
      </c>
      <c r="P8048" s="276">
        <f>IF(O8048&lt;($G$6-1),Lähteandmed!$E$45*1.2*1.005*(($G$6-1)-O8048),0)</f>
        <v>32.772857039999998</v>
      </c>
    </row>
    <row r="8049" spans="2:16">
      <c r="B8049" s="113">
        <v>8045</v>
      </c>
      <c r="C8049" s="113">
        <v>-1.3</v>
      </c>
      <c r="D8049" s="276">
        <f t="shared" si="250"/>
        <v>11.28879749586558</v>
      </c>
      <c r="L8049" s="114">
        <f>IF(C8049&lt;$G$6,Lähteandmed!$E$45*1.2*1.005*($G$6-O8049),0)</f>
        <v>33.82439256</v>
      </c>
      <c r="M8049" s="276" t="str">
        <f>IF(($G$4-Lähteandmed!$H$45*(Kraadpäevad!$G$4-Kraadpäevad!C8049))&gt;Lähteandmed!$I$45,($G$4-Lähteandmed!$H$45*(Kraadpäevad!$G$4-Kraadpäevad!C8049)),Lähteandmed!$I$45)</f>
        <v/>
      </c>
      <c r="N8049" s="114">
        <f>IFERROR(($G$4-M8049)/($G$4-C8049),Lähteandmed!$H$45)</f>
        <v>0</v>
      </c>
      <c r="O8049" s="276">
        <f t="shared" si="251"/>
        <v>-1.3</v>
      </c>
      <c r="P8049" s="276">
        <f>IF(O8049&lt;($G$6-1),Lähteandmed!$E$45*1.2*1.005*(($G$6-1)-O8049),0)</f>
        <v>32.071833359999999</v>
      </c>
    </row>
    <row r="8050" spans="2:16">
      <c r="B8050" s="113">
        <v>8046</v>
      </c>
      <c r="C8050" s="113">
        <v>-0.9</v>
      </c>
      <c r="D8050" s="276">
        <f t="shared" si="250"/>
        <v>10.88879749586558</v>
      </c>
      <c r="L8050" s="114">
        <f>IF(C8050&lt;$G$6,Lähteandmed!$E$45*1.2*1.005*($G$6-O8050),0)</f>
        <v>33.123368879999994</v>
      </c>
      <c r="M8050" s="276" t="str">
        <f>IF(($G$4-Lähteandmed!$H$45*(Kraadpäevad!$G$4-Kraadpäevad!C8050))&gt;Lähteandmed!$I$45,($G$4-Lähteandmed!$H$45*(Kraadpäevad!$G$4-Kraadpäevad!C8050)),Lähteandmed!$I$45)</f>
        <v/>
      </c>
      <c r="N8050" s="114">
        <f>IFERROR(($G$4-M8050)/($G$4-C8050),Lähteandmed!$H$45)</f>
        <v>0</v>
      </c>
      <c r="O8050" s="276">
        <f t="shared" si="251"/>
        <v>-0.9</v>
      </c>
      <c r="P8050" s="276">
        <f>IF(O8050&lt;($G$6-1),Lähteandmed!$E$45*1.2*1.005*(($G$6-1)-O8050),0)</f>
        <v>31.370809679999994</v>
      </c>
    </row>
    <row r="8051" spans="2:16">
      <c r="B8051" s="113">
        <v>8047</v>
      </c>
      <c r="C8051" s="113">
        <v>-0.1</v>
      </c>
      <c r="D8051" s="276">
        <f t="shared" si="250"/>
        <v>10.088797495865579</v>
      </c>
      <c r="L8051" s="114">
        <f>IF(C8051&lt;$G$6,Lähteandmed!$E$45*1.2*1.005*($G$6-O8051),0)</f>
        <v>31.72132152</v>
      </c>
      <c r="M8051" s="276" t="str">
        <f>IF(($G$4-Lähteandmed!$H$45*(Kraadpäevad!$G$4-Kraadpäevad!C8051))&gt;Lähteandmed!$I$45,($G$4-Lähteandmed!$H$45*(Kraadpäevad!$G$4-Kraadpäevad!C8051)),Lähteandmed!$I$45)</f>
        <v/>
      </c>
      <c r="N8051" s="114">
        <f>IFERROR(($G$4-M8051)/($G$4-C8051),Lähteandmed!$H$45)</f>
        <v>0</v>
      </c>
      <c r="O8051" s="276">
        <f t="shared" si="251"/>
        <v>-0.1</v>
      </c>
      <c r="P8051" s="276">
        <f>IF(O8051&lt;($G$6-1),Lähteandmed!$E$45*1.2*1.005*(($G$6-1)-O8051),0)</f>
        <v>29.96876232</v>
      </c>
    </row>
    <row r="8052" spans="2:16">
      <c r="B8052" s="113">
        <v>8048</v>
      </c>
      <c r="C8052" s="113">
        <v>0.6</v>
      </c>
      <c r="D8052" s="276">
        <f t="shared" si="250"/>
        <v>9.38879749586558</v>
      </c>
      <c r="L8052" s="114">
        <f>IF(C8052&lt;$G$6,Lähteandmed!$E$45*1.2*1.005*($G$6-O8052),0)</f>
        <v>30.494530079999997</v>
      </c>
      <c r="M8052" s="276" t="str">
        <f>IF(($G$4-Lähteandmed!$H$45*(Kraadpäevad!$G$4-Kraadpäevad!C8052))&gt;Lähteandmed!$I$45,($G$4-Lähteandmed!$H$45*(Kraadpäevad!$G$4-Kraadpäevad!C8052)),Lähteandmed!$I$45)</f>
        <v/>
      </c>
      <c r="N8052" s="114">
        <f>IFERROR(($G$4-M8052)/($G$4-C8052),Lähteandmed!$H$45)</f>
        <v>0</v>
      </c>
      <c r="O8052" s="276">
        <f t="shared" si="251"/>
        <v>0.6</v>
      </c>
      <c r="P8052" s="276">
        <f>IF(O8052&lt;($G$6-1),Lähteandmed!$E$45*1.2*1.005*(($G$6-1)-O8052),0)</f>
        <v>28.741970879999997</v>
      </c>
    </row>
    <row r="8053" spans="2:16">
      <c r="B8053" s="113">
        <v>8049</v>
      </c>
      <c r="C8053" s="113">
        <v>1.4</v>
      </c>
      <c r="D8053" s="276">
        <f t="shared" si="250"/>
        <v>8.5887974958655793</v>
      </c>
      <c r="L8053" s="114">
        <f>IF(C8053&lt;$G$6,Lähteandmed!$E$45*1.2*1.005*($G$6-O8053),0)</f>
        <v>29.09248272</v>
      </c>
      <c r="M8053" s="276" t="str">
        <f>IF(($G$4-Lähteandmed!$H$45*(Kraadpäevad!$G$4-Kraadpäevad!C8053))&gt;Lähteandmed!$I$45,($G$4-Lähteandmed!$H$45*(Kraadpäevad!$G$4-Kraadpäevad!C8053)),Lähteandmed!$I$45)</f>
        <v/>
      </c>
      <c r="N8053" s="114">
        <f>IFERROR(($G$4-M8053)/($G$4-C8053),Lähteandmed!$H$45)</f>
        <v>0</v>
      </c>
      <c r="O8053" s="276">
        <f t="shared" si="251"/>
        <v>1.4</v>
      </c>
      <c r="P8053" s="276">
        <f>IF(O8053&lt;($G$6-1),Lähteandmed!$E$45*1.2*1.005*(($G$6-1)-O8053),0)</f>
        <v>27.339923519999996</v>
      </c>
    </row>
    <row r="8054" spans="2:16">
      <c r="B8054" s="113">
        <v>8050</v>
      </c>
      <c r="C8054" s="113">
        <v>1.8</v>
      </c>
      <c r="D8054" s="276">
        <f t="shared" si="250"/>
        <v>8.1887974958655789</v>
      </c>
      <c r="L8054" s="114">
        <f>IF(C8054&lt;$G$6,Lähteandmed!$E$45*1.2*1.005*($G$6-O8054),0)</f>
        <v>28.391459039999997</v>
      </c>
      <c r="M8054" s="276" t="str">
        <f>IF(($G$4-Lähteandmed!$H$45*(Kraadpäevad!$G$4-Kraadpäevad!C8054))&gt;Lähteandmed!$I$45,($G$4-Lähteandmed!$H$45*(Kraadpäevad!$G$4-Kraadpäevad!C8054)),Lähteandmed!$I$45)</f>
        <v/>
      </c>
      <c r="N8054" s="114">
        <f>IFERROR(($G$4-M8054)/($G$4-C8054),Lähteandmed!$H$45)</f>
        <v>0</v>
      </c>
      <c r="O8054" s="276">
        <f t="shared" si="251"/>
        <v>1.8</v>
      </c>
      <c r="P8054" s="276">
        <f>IF(O8054&lt;($G$6-1),Lähteandmed!$E$45*1.2*1.005*(($G$6-1)-O8054),0)</f>
        <v>26.638899839999997</v>
      </c>
    </row>
    <row r="8055" spans="2:16">
      <c r="B8055" s="113">
        <v>8051</v>
      </c>
      <c r="C8055" s="113">
        <v>2.2999999999999998</v>
      </c>
      <c r="D8055" s="276">
        <f t="shared" si="250"/>
        <v>7.6887974958655798</v>
      </c>
      <c r="L8055" s="114">
        <f>IF(C8055&lt;$G$6,Lähteandmed!$E$45*1.2*1.005*($G$6-O8055),0)</f>
        <v>27.515179439999997</v>
      </c>
      <c r="M8055" s="276" t="str">
        <f>IF(($G$4-Lähteandmed!$H$45*(Kraadpäevad!$G$4-Kraadpäevad!C8055))&gt;Lähteandmed!$I$45,($G$4-Lähteandmed!$H$45*(Kraadpäevad!$G$4-Kraadpäevad!C8055)),Lähteandmed!$I$45)</f>
        <v/>
      </c>
      <c r="N8055" s="114">
        <f>IFERROR(($G$4-M8055)/($G$4-C8055),Lähteandmed!$H$45)</f>
        <v>0</v>
      </c>
      <c r="O8055" s="276">
        <f t="shared" si="251"/>
        <v>2.2999999999999998</v>
      </c>
      <c r="P8055" s="276">
        <f>IF(O8055&lt;($G$6-1),Lähteandmed!$E$45*1.2*1.005*(($G$6-1)-O8055),0)</f>
        <v>25.762620239999997</v>
      </c>
    </row>
    <row r="8056" spans="2:16">
      <c r="B8056" s="113">
        <v>8052</v>
      </c>
      <c r="C8056" s="113">
        <v>2.7</v>
      </c>
      <c r="D8056" s="276">
        <f t="shared" si="250"/>
        <v>7.2887974958655795</v>
      </c>
      <c r="L8056" s="114">
        <f>IF(C8056&lt;$G$6,Lähteandmed!$E$45*1.2*1.005*($G$6-O8056),0)</f>
        <v>26.814155759999998</v>
      </c>
      <c r="M8056" s="276" t="str">
        <f>IF(($G$4-Lähteandmed!$H$45*(Kraadpäevad!$G$4-Kraadpäevad!C8056))&gt;Lähteandmed!$I$45,($G$4-Lähteandmed!$H$45*(Kraadpäevad!$G$4-Kraadpäevad!C8056)),Lähteandmed!$I$45)</f>
        <v/>
      </c>
      <c r="N8056" s="114">
        <f>IFERROR(($G$4-M8056)/($G$4-C8056),Lähteandmed!$H$45)</f>
        <v>0</v>
      </c>
      <c r="O8056" s="276">
        <f t="shared" si="251"/>
        <v>2.7</v>
      </c>
      <c r="P8056" s="276">
        <f>IF(O8056&lt;($G$6-1),Lähteandmed!$E$45*1.2*1.005*(($G$6-1)-O8056),0)</f>
        <v>25.061596559999998</v>
      </c>
    </row>
    <row r="8057" spans="2:16">
      <c r="B8057" s="113">
        <v>8053</v>
      </c>
      <c r="C8057" s="113">
        <v>3</v>
      </c>
      <c r="D8057" s="276">
        <f t="shared" si="250"/>
        <v>6.9887974958655796</v>
      </c>
      <c r="L8057" s="114">
        <f>IF(C8057&lt;$G$6,Lähteandmed!$E$45*1.2*1.005*($G$6-O8057),0)</f>
        <v>26.288387999999998</v>
      </c>
      <c r="M8057" s="276" t="str">
        <f>IF(($G$4-Lähteandmed!$H$45*(Kraadpäevad!$G$4-Kraadpäevad!C8057))&gt;Lähteandmed!$I$45,($G$4-Lähteandmed!$H$45*(Kraadpäevad!$G$4-Kraadpäevad!C8057)),Lähteandmed!$I$45)</f>
        <v/>
      </c>
      <c r="N8057" s="114">
        <f>IFERROR(($G$4-M8057)/($G$4-C8057),Lähteandmed!$H$45)</f>
        <v>0</v>
      </c>
      <c r="O8057" s="276">
        <f t="shared" si="251"/>
        <v>3</v>
      </c>
      <c r="P8057" s="276">
        <f>IF(O8057&lt;($G$6-1),Lähteandmed!$E$45*1.2*1.005*(($G$6-1)-O8057),0)</f>
        <v>24.535828799999997</v>
      </c>
    </row>
    <row r="8058" spans="2:16">
      <c r="B8058" s="113">
        <v>8054</v>
      </c>
      <c r="C8058" s="113">
        <v>3.2</v>
      </c>
      <c r="D8058" s="276">
        <f t="shared" si="250"/>
        <v>6.7887974958655795</v>
      </c>
      <c r="L8058" s="114">
        <f>IF(C8058&lt;$G$6,Lähteandmed!$E$45*1.2*1.005*($G$6-O8058),0)</f>
        <v>25.937876159999998</v>
      </c>
      <c r="M8058" s="276" t="str">
        <f>IF(($G$4-Lähteandmed!$H$45*(Kraadpäevad!$G$4-Kraadpäevad!C8058))&gt;Lähteandmed!$I$45,($G$4-Lähteandmed!$H$45*(Kraadpäevad!$G$4-Kraadpäevad!C8058)),Lähteandmed!$I$45)</f>
        <v/>
      </c>
      <c r="N8058" s="114">
        <f>IFERROR(($G$4-M8058)/($G$4-C8058),Lähteandmed!$H$45)</f>
        <v>0</v>
      </c>
      <c r="O8058" s="276">
        <f t="shared" si="251"/>
        <v>3.2</v>
      </c>
      <c r="P8058" s="276">
        <f>IF(O8058&lt;($G$6-1),Lähteandmed!$E$45*1.2*1.005*(($G$6-1)-O8058),0)</f>
        <v>24.185316959999998</v>
      </c>
    </row>
    <row r="8059" spans="2:16">
      <c r="B8059" s="113">
        <v>8055</v>
      </c>
      <c r="C8059" s="113">
        <v>3.5</v>
      </c>
      <c r="D8059" s="276">
        <f t="shared" si="250"/>
        <v>6.4887974958655796</v>
      </c>
      <c r="L8059" s="114">
        <f>IF(C8059&lt;$G$6,Lähteandmed!$E$45*1.2*1.005*($G$6-O8059),0)</f>
        <v>25.412108399999997</v>
      </c>
      <c r="M8059" s="276" t="str">
        <f>IF(($G$4-Lähteandmed!$H$45*(Kraadpäevad!$G$4-Kraadpäevad!C8059))&gt;Lähteandmed!$I$45,($G$4-Lähteandmed!$H$45*(Kraadpäevad!$G$4-Kraadpäevad!C8059)),Lähteandmed!$I$45)</f>
        <v/>
      </c>
      <c r="N8059" s="114">
        <f>IFERROR(($G$4-M8059)/($G$4-C8059),Lähteandmed!$H$45)</f>
        <v>0</v>
      </c>
      <c r="O8059" s="276">
        <f t="shared" si="251"/>
        <v>3.5</v>
      </c>
      <c r="P8059" s="276">
        <f>IF(O8059&lt;($G$6-1),Lähteandmed!$E$45*1.2*1.005*(($G$6-1)-O8059),0)</f>
        <v>23.659549199999997</v>
      </c>
    </row>
    <row r="8060" spans="2:16">
      <c r="B8060" s="113">
        <v>8056</v>
      </c>
      <c r="C8060" s="113">
        <v>3.8</v>
      </c>
      <c r="D8060" s="276">
        <f t="shared" si="250"/>
        <v>6.1887974958655798</v>
      </c>
      <c r="L8060" s="114">
        <f>IF(C8060&lt;$G$6,Lähteandmed!$E$45*1.2*1.005*($G$6-O8060),0)</f>
        <v>24.886340639999997</v>
      </c>
      <c r="M8060" s="276" t="str">
        <f>IF(($G$4-Lähteandmed!$H$45*(Kraadpäevad!$G$4-Kraadpäevad!C8060))&gt;Lähteandmed!$I$45,($G$4-Lähteandmed!$H$45*(Kraadpäevad!$G$4-Kraadpäevad!C8060)),Lähteandmed!$I$45)</f>
        <v/>
      </c>
      <c r="N8060" s="114">
        <f>IFERROR(($G$4-M8060)/($G$4-C8060),Lähteandmed!$H$45)</f>
        <v>0</v>
      </c>
      <c r="O8060" s="276">
        <f t="shared" si="251"/>
        <v>3.8</v>
      </c>
      <c r="P8060" s="276">
        <f>IF(O8060&lt;($G$6-1),Lähteandmed!$E$45*1.2*1.005*(($G$6-1)-O8060),0)</f>
        <v>23.133781439999996</v>
      </c>
    </row>
    <row r="8061" spans="2:16">
      <c r="B8061" s="113">
        <v>8057</v>
      </c>
      <c r="C8061" s="113">
        <v>4.0999999999999996</v>
      </c>
      <c r="D8061" s="276">
        <f t="shared" si="250"/>
        <v>5.88879749586558</v>
      </c>
      <c r="L8061" s="114">
        <f>IF(C8061&lt;$G$6,Lähteandmed!$E$45*1.2*1.005*($G$6-O8061),0)</f>
        <v>24.360572879999999</v>
      </c>
      <c r="M8061" s="276" t="str">
        <f>IF(($G$4-Lähteandmed!$H$45*(Kraadpäevad!$G$4-Kraadpäevad!C8061))&gt;Lähteandmed!$I$45,($G$4-Lähteandmed!$H$45*(Kraadpäevad!$G$4-Kraadpäevad!C8061)),Lähteandmed!$I$45)</f>
        <v/>
      </c>
      <c r="N8061" s="114">
        <f>IFERROR(($G$4-M8061)/($G$4-C8061),Lähteandmed!$H$45)</f>
        <v>0</v>
      </c>
      <c r="O8061" s="276">
        <f t="shared" si="251"/>
        <v>4.0999999999999996</v>
      </c>
      <c r="P8061" s="276">
        <f>IF(O8061&lt;($G$6-1),Lähteandmed!$E$45*1.2*1.005*(($G$6-1)-O8061),0)</f>
        <v>22.608013679999999</v>
      </c>
    </row>
    <row r="8062" spans="2:16">
      <c r="B8062" s="113">
        <v>8058</v>
      </c>
      <c r="C8062" s="113">
        <v>4.4000000000000004</v>
      </c>
      <c r="D8062" s="276">
        <f t="shared" si="250"/>
        <v>5.5887974958655793</v>
      </c>
      <c r="L8062" s="114">
        <f>IF(C8062&lt;$G$6,Lähteandmed!$E$45*1.2*1.005*($G$6-O8062),0)</f>
        <v>23.834805119999999</v>
      </c>
      <c r="M8062" s="276" t="str">
        <f>IF(($G$4-Lähteandmed!$H$45*(Kraadpäevad!$G$4-Kraadpäevad!C8062))&gt;Lähteandmed!$I$45,($G$4-Lähteandmed!$H$45*(Kraadpäevad!$G$4-Kraadpäevad!C8062)),Lähteandmed!$I$45)</f>
        <v/>
      </c>
      <c r="N8062" s="114">
        <f>IFERROR(($G$4-M8062)/($G$4-C8062),Lähteandmed!$H$45)</f>
        <v>0</v>
      </c>
      <c r="O8062" s="276">
        <f t="shared" si="251"/>
        <v>4.4000000000000004</v>
      </c>
      <c r="P8062" s="276">
        <f>IF(O8062&lt;($G$6-1),Lähteandmed!$E$45*1.2*1.005*(($G$6-1)-O8062),0)</f>
        <v>22.082245919999998</v>
      </c>
    </row>
    <row r="8063" spans="2:16">
      <c r="B8063" s="113">
        <v>8059</v>
      </c>
      <c r="C8063" s="113">
        <v>4.5</v>
      </c>
      <c r="D8063" s="276">
        <f t="shared" si="250"/>
        <v>5.4887974958655796</v>
      </c>
      <c r="L8063" s="114">
        <f>IF(C8063&lt;$G$6,Lähteandmed!$E$45*1.2*1.005*($G$6-O8063),0)</f>
        <v>23.659549199999997</v>
      </c>
      <c r="M8063" s="276" t="str">
        <f>IF(($G$4-Lähteandmed!$H$45*(Kraadpäevad!$G$4-Kraadpäevad!C8063))&gt;Lähteandmed!$I$45,($G$4-Lähteandmed!$H$45*(Kraadpäevad!$G$4-Kraadpäevad!C8063)),Lähteandmed!$I$45)</f>
        <v/>
      </c>
      <c r="N8063" s="114">
        <f>IFERROR(($G$4-M8063)/($G$4-C8063),Lähteandmed!$H$45)</f>
        <v>0</v>
      </c>
      <c r="O8063" s="276">
        <f t="shared" si="251"/>
        <v>4.5</v>
      </c>
      <c r="P8063" s="276">
        <f>IF(O8063&lt;($G$6-1),Lähteandmed!$E$45*1.2*1.005*(($G$6-1)-O8063),0)</f>
        <v>21.906989999999997</v>
      </c>
    </row>
    <row r="8064" spans="2:16">
      <c r="B8064" s="113">
        <v>8060</v>
      </c>
      <c r="C8064" s="113">
        <v>4.7</v>
      </c>
      <c r="D8064" s="276">
        <f t="shared" si="250"/>
        <v>5.2887974958655795</v>
      </c>
      <c r="L8064" s="114">
        <f>IF(C8064&lt;$G$6,Lähteandmed!$E$45*1.2*1.005*($G$6-O8064),0)</f>
        <v>23.309037359999998</v>
      </c>
      <c r="M8064" s="276" t="str">
        <f>IF(($G$4-Lähteandmed!$H$45*(Kraadpäevad!$G$4-Kraadpäevad!C8064))&gt;Lähteandmed!$I$45,($G$4-Lähteandmed!$H$45*(Kraadpäevad!$G$4-Kraadpäevad!C8064)),Lähteandmed!$I$45)</f>
        <v/>
      </c>
      <c r="N8064" s="114">
        <f>IFERROR(($G$4-M8064)/($G$4-C8064),Lähteandmed!$H$45)</f>
        <v>0</v>
      </c>
      <c r="O8064" s="276">
        <f t="shared" si="251"/>
        <v>4.7</v>
      </c>
      <c r="P8064" s="276">
        <f>IF(O8064&lt;($G$6-1),Lähteandmed!$E$45*1.2*1.005*(($G$6-1)-O8064),0)</f>
        <v>21.556478160000001</v>
      </c>
    </row>
    <row r="8065" spans="2:16">
      <c r="B8065" s="113">
        <v>8061</v>
      </c>
      <c r="C8065" s="113">
        <v>4.8</v>
      </c>
      <c r="D8065" s="276">
        <f t="shared" si="250"/>
        <v>5.1887974958655798</v>
      </c>
      <c r="L8065" s="114">
        <f>IF(C8065&lt;$G$6,Lähteandmed!$E$45*1.2*1.005*($G$6-O8065),0)</f>
        <v>23.133781439999996</v>
      </c>
      <c r="M8065" s="276" t="str">
        <f>IF(($G$4-Lähteandmed!$H$45*(Kraadpäevad!$G$4-Kraadpäevad!C8065))&gt;Lähteandmed!$I$45,($G$4-Lähteandmed!$H$45*(Kraadpäevad!$G$4-Kraadpäevad!C8065)),Lähteandmed!$I$45)</f>
        <v/>
      </c>
      <c r="N8065" s="114">
        <f>IFERROR(($G$4-M8065)/($G$4-C8065),Lähteandmed!$H$45)</f>
        <v>0</v>
      </c>
      <c r="O8065" s="276">
        <f t="shared" si="251"/>
        <v>4.8</v>
      </c>
      <c r="P8065" s="276">
        <f>IF(O8065&lt;($G$6-1),Lähteandmed!$E$45*1.2*1.005*(($G$6-1)-O8065),0)</f>
        <v>21.381222239999996</v>
      </c>
    </row>
    <row r="8066" spans="2:16">
      <c r="B8066" s="113">
        <v>8062</v>
      </c>
      <c r="C8066" s="113">
        <v>5.2</v>
      </c>
      <c r="D8066" s="276">
        <f t="shared" si="250"/>
        <v>4.7887974958655795</v>
      </c>
      <c r="L8066" s="114">
        <f>IF(C8066&lt;$G$6,Lähteandmed!$E$45*1.2*1.005*($G$6-O8066),0)</f>
        <v>22.432757760000001</v>
      </c>
      <c r="M8066" s="276" t="str">
        <f>IF(($G$4-Lähteandmed!$H$45*(Kraadpäevad!$G$4-Kraadpäevad!C8066))&gt;Lähteandmed!$I$45,($G$4-Lähteandmed!$H$45*(Kraadpäevad!$G$4-Kraadpäevad!C8066)),Lähteandmed!$I$45)</f>
        <v/>
      </c>
      <c r="N8066" s="114">
        <f>IFERROR(($G$4-M8066)/($G$4-C8066),Lähteandmed!$H$45)</f>
        <v>0</v>
      </c>
      <c r="O8066" s="276">
        <f t="shared" si="251"/>
        <v>5.2</v>
      </c>
      <c r="P8066" s="276">
        <f>IF(O8066&lt;($G$6-1),Lähteandmed!$E$45*1.2*1.005*(($G$6-1)-O8066),0)</f>
        <v>20.680198560000001</v>
      </c>
    </row>
    <row r="8067" spans="2:16">
      <c r="B8067" s="113">
        <v>8063</v>
      </c>
      <c r="C8067" s="113">
        <v>5.6</v>
      </c>
      <c r="D8067" s="276">
        <f t="shared" si="250"/>
        <v>4.38879749586558</v>
      </c>
      <c r="L8067" s="114">
        <f>IF(C8067&lt;$G$6,Lähteandmed!$E$45*1.2*1.005*($G$6-O8067),0)</f>
        <v>21.731734079999999</v>
      </c>
      <c r="M8067" s="276" t="str">
        <f>IF(($G$4-Lähteandmed!$H$45*(Kraadpäevad!$G$4-Kraadpäevad!C8067))&gt;Lähteandmed!$I$45,($G$4-Lähteandmed!$H$45*(Kraadpäevad!$G$4-Kraadpäevad!C8067)),Lähteandmed!$I$45)</f>
        <v/>
      </c>
      <c r="N8067" s="114">
        <f>IFERROR(($G$4-M8067)/($G$4-C8067),Lähteandmed!$H$45)</f>
        <v>0</v>
      </c>
      <c r="O8067" s="276">
        <f t="shared" si="251"/>
        <v>5.6</v>
      </c>
      <c r="P8067" s="276">
        <f>IF(O8067&lt;($G$6-1),Lähteandmed!$E$45*1.2*1.005*(($G$6-1)-O8067),0)</f>
        <v>19.979174879999999</v>
      </c>
    </row>
    <row r="8068" spans="2:16">
      <c r="B8068" s="113">
        <v>8064</v>
      </c>
      <c r="C8068" s="113">
        <v>6</v>
      </c>
      <c r="D8068" s="276">
        <f t="shared" ref="D8068:D8131" si="252">IFERROR(IF($G$5-C8068&gt;0,$G$5-C8068,"0"),0)</f>
        <v>3.9887974958655796</v>
      </c>
      <c r="L8068" s="114">
        <f>IF(C8068&lt;$G$6,Lähteandmed!$E$45*1.2*1.005*($G$6-O8068),0)</f>
        <v>21.030710399999997</v>
      </c>
      <c r="M8068" s="276" t="str">
        <f>IF(($G$4-Lähteandmed!$H$45*(Kraadpäevad!$G$4-Kraadpäevad!C8068))&gt;Lähteandmed!$I$45,($G$4-Lähteandmed!$H$45*(Kraadpäevad!$G$4-Kraadpäevad!C8068)),Lähteandmed!$I$45)</f>
        <v/>
      </c>
      <c r="N8068" s="114">
        <f>IFERROR(($G$4-M8068)/($G$4-C8068),Lähteandmed!$H$45)</f>
        <v>0</v>
      </c>
      <c r="O8068" s="276">
        <f t="shared" ref="O8068:O8131" si="253">N8068*($G$4-C8068)+C8068</f>
        <v>6</v>
      </c>
      <c r="P8068" s="276">
        <f>IF(O8068&lt;($G$6-1),Lähteandmed!$E$45*1.2*1.005*(($G$6-1)-O8068),0)</f>
        <v>19.2781512</v>
      </c>
    </row>
    <row r="8069" spans="2:16">
      <c r="B8069" s="113">
        <v>8065</v>
      </c>
      <c r="C8069" s="113">
        <v>6.4</v>
      </c>
      <c r="D8069" s="276">
        <f t="shared" si="252"/>
        <v>3.5887974958655793</v>
      </c>
      <c r="L8069" s="114">
        <f>IF(C8069&lt;$G$6,Lähteandmed!$E$45*1.2*1.005*($G$6-O8069),0)</f>
        <v>20.329686719999998</v>
      </c>
      <c r="M8069" s="276" t="str">
        <f>IF(($G$4-Lähteandmed!$H$45*(Kraadpäevad!$G$4-Kraadpäevad!C8069))&gt;Lähteandmed!$I$45,($G$4-Lähteandmed!$H$45*(Kraadpäevad!$G$4-Kraadpäevad!C8069)),Lähteandmed!$I$45)</f>
        <v/>
      </c>
      <c r="N8069" s="114">
        <f>IFERROR(($G$4-M8069)/($G$4-C8069),Lähteandmed!$H$45)</f>
        <v>0</v>
      </c>
      <c r="O8069" s="276">
        <f t="shared" si="253"/>
        <v>6.4</v>
      </c>
      <c r="P8069" s="276">
        <f>IF(O8069&lt;($G$6-1),Lähteandmed!$E$45*1.2*1.005*(($G$6-1)-O8069),0)</f>
        <v>18.577127519999998</v>
      </c>
    </row>
    <row r="8070" spans="2:16">
      <c r="B8070" s="113">
        <v>8066</v>
      </c>
      <c r="C8070" s="113">
        <v>6.8</v>
      </c>
      <c r="D8070" s="276">
        <f t="shared" si="252"/>
        <v>3.1887974958655798</v>
      </c>
      <c r="L8070" s="114">
        <f>IF(C8070&lt;$G$6,Lähteandmed!$E$45*1.2*1.005*($G$6-O8070),0)</f>
        <v>19.628663039999996</v>
      </c>
      <c r="M8070" s="276" t="str">
        <f>IF(($G$4-Lähteandmed!$H$45*(Kraadpäevad!$G$4-Kraadpäevad!C8070))&gt;Lähteandmed!$I$45,($G$4-Lähteandmed!$H$45*(Kraadpäevad!$G$4-Kraadpäevad!C8070)),Lähteandmed!$I$45)</f>
        <v/>
      </c>
      <c r="N8070" s="114">
        <f>IFERROR(($G$4-M8070)/($G$4-C8070),Lähteandmed!$H$45)</f>
        <v>0</v>
      </c>
      <c r="O8070" s="276">
        <f t="shared" si="253"/>
        <v>6.8</v>
      </c>
      <c r="P8070" s="276">
        <f>IF(O8070&lt;($G$6-1),Lähteandmed!$E$45*1.2*1.005*(($G$6-1)-O8070),0)</f>
        <v>17.876103839999999</v>
      </c>
    </row>
    <row r="8071" spans="2:16">
      <c r="B8071" s="113">
        <v>8067</v>
      </c>
      <c r="C8071" s="113">
        <v>7.2</v>
      </c>
      <c r="D8071" s="276">
        <f t="shared" si="252"/>
        <v>2.7887974958655795</v>
      </c>
      <c r="L8071" s="114">
        <f>IF(C8071&lt;$G$6,Lähteandmed!$E$45*1.2*1.005*($G$6-O8071),0)</f>
        <v>18.927639360000001</v>
      </c>
      <c r="M8071" s="276" t="str">
        <f>IF(($G$4-Lähteandmed!$H$45*(Kraadpäevad!$G$4-Kraadpäevad!C8071))&gt;Lähteandmed!$I$45,($G$4-Lähteandmed!$H$45*(Kraadpäevad!$G$4-Kraadpäevad!C8071)),Lähteandmed!$I$45)</f>
        <v/>
      </c>
      <c r="N8071" s="114">
        <f>IFERROR(($G$4-M8071)/($G$4-C8071),Lähteandmed!$H$45)</f>
        <v>0</v>
      </c>
      <c r="O8071" s="276">
        <f t="shared" si="253"/>
        <v>7.2</v>
      </c>
      <c r="P8071" s="276">
        <f>IF(O8071&lt;($G$6-1),Lähteandmed!$E$45*1.2*1.005*(($G$6-1)-O8071),0)</f>
        <v>17.17508016</v>
      </c>
    </row>
    <row r="8072" spans="2:16">
      <c r="B8072" s="113">
        <v>8068</v>
      </c>
      <c r="C8072" s="113">
        <v>7.3</v>
      </c>
      <c r="D8072" s="276">
        <f t="shared" si="252"/>
        <v>2.6887974958655798</v>
      </c>
      <c r="L8072" s="114">
        <f>IF(C8072&lt;$G$6,Lähteandmed!$E$45*1.2*1.005*($G$6-O8072),0)</f>
        <v>18.752383439999999</v>
      </c>
      <c r="M8072" s="276" t="str">
        <f>IF(($G$4-Lähteandmed!$H$45*(Kraadpäevad!$G$4-Kraadpäevad!C8072))&gt;Lähteandmed!$I$45,($G$4-Lähteandmed!$H$45*(Kraadpäevad!$G$4-Kraadpäevad!C8072)),Lähteandmed!$I$45)</f>
        <v/>
      </c>
      <c r="N8072" s="114">
        <f>IFERROR(($G$4-M8072)/($G$4-C8072),Lähteandmed!$H$45)</f>
        <v>0</v>
      </c>
      <c r="O8072" s="276">
        <f t="shared" si="253"/>
        <v>7.3</v>
      </c>
      <c r="P8072" s="276">
        <f>IF(O8072&lt;($G$6-1),Lähteandmed!$E$45*1.2*1.005*(($G$6-1)-O8072),0)</f>
        <v>16.999824239999999</v>
      </c>
    </row>
    <row r="8073" spans="2:16">
      <c r="B8073" s="113">
        <v>8069</v>
      </c>
      <c r="C8073" s="113">
        <v>7.5</v>
      </c>
      <c r="D8073" s="276">
        <f t="shared" si="252"/>
        <v>2.4887974958655796</v>
      </c>
      <c r="L8073" s="114">
        <f>IF(C8073&lt;$G$6,Lähteandmed!$E$45*1.2*1.005*($G$6-O8073),0)</f>
        <v>18.4018716</v>
      </c>
      <c r="M8073" s="276" t="str">
        <f>IF(($G$4-Lähteandmed!$H$45*(Kraadpäevad!$G$4-Kraadpäevad!C8073))&gt;Lähteandmed!$I$45,($G$4-Lähteandmed!$H$45*(Kraadpäevad!$G$4-Kraadpäevad!C8073)),Lähteandmed!$I$45)</f>
        <v/>
      </c>
      <c r="N8073" s="114">
        <f>IFERROR(($G$4-M8073)/($G$4-C8073),Lähteandmed!$H$45)</f>
        <v>0</v>
      </c>
      <c r="O8073" s="276">
        <f t="shared" si="253"/>
        <v>7.5</v>
      </c>
      <c r="P8073" s="276">
        <f>IF(O8073&lt;($G$6-1),Lähteandmed!$E$45*1.2*1.005*(($G$6-1)-O8073),0)</f>
        <v>16.649312399999999</v>
      </c>
    </row>
    <row r="8074" spans="2:16">
      <c r="B8074" s="113">
        <v>8070</v>
      </c>
      <c r="C8074" s="113">
        <v>7.6</v>
      </c>
      <c r="D8074" s="276">
        <f t="shared" si="252"/>
        <v>2.38879749586558</v>
      </c>
      <c r="L8074" s="114">
        <f>IF(C8074&lt;$G$6,Lähteandmed!$E$45*1.2*1.005*($G$6-O8074),0)</f>
        <v>18.226615679999998</v>
      </c>
      <c r="M8074" s="276" t="str">
        <f>IF(($G$4-Lähteandmed!$H$45*(Kraadpäevad!$G$4-Kraadpäevad!C8074))&gt;Lähteandmed!$I$45,($G$4-Lähteandmed!$H$45*(Kraadpäevad!$G$4-Kraadpäevad!C8074)),Lähteandmed!$I$45)</f>
        <v/>
      </c>
      <c r="N8074" s="114">
        <f>IFERROR(($G$4-M8074)/($G$4-C8074),Lähteandmed!$H$45)</f>
        <v>0</v>
      </c>
      <c r="O8074" s="276">
        <f t="shared" si="253"/>
        <v>7.6</v>
      </c>
      <c r="P8074" s="276">
        <f>IF(O8074&lt;($G$6-1),Lähteandmed!$E$45*1.2*1.005*(($G$6-1)-O8074),0)</f>
        <v>16.474056479999998</v>
      </c>
    </row>
    <row r="8075" spans="2:16">
      <c r="B8075" s="113">
        <v>8071</v>
      </c>
      <c r="C8075" s="113">
        <v>7.7</v>
      </c>
      <c r="D8075" s="276">
        <f t="shared" si="252"/>
        <v>2.2887974958655795</v>
      </c>
      <c r="L8075" s="114">
        <f>IF(C8075&lt;$G$6,Lähteandmed!$E$45*1.2*1.005*($G$6-O8075),0)</f>
        <v>18.05135976</v>
      </c>
      <c r="M8075" s="276" t="str">
        <f>IF(($G$4-Lähteandmed!$H$45*(Kraadpäevad!$G$4-Kraadpäevad!C8075))&gt;Lähteandmed!$I$45,($G$4-Lähteandmed!$H$45*(Kraadpäevad!$G$4-Kraadpäevad!C8075)),Lähteandmed!$I$45)</f>
        <v/>
      </c>
      <c r="N8075" s="114">
        <f>IFERROR(($G$4-M8075)/($G$4-C8075),Lähteandmed!$H$45)</f>
        <v>0</v>
      </c>
      <c r="O8075" s="276">
        <f t="shared" si="253"/>
        <v>7.7</v>
      </c>
      <c r="P8075" s="276">
        <f>IF(O8075&lt;($G$6-1),Lähteandmed!$E$45*1.2*1.005*(($G$6-1)-O8075),0)</f>
        <v>16.29880056</v>
      </c>
    </row>
    <row r="8076" spans="2:16">
      <c r="B8076" s="113">
        <v>8072</v>
      </c>
      <c r="C8076" s="113">
        <v>7.7</v>
      </c>
      <c r="D8076" s="276">
        <f t="shared" si="252"/>
        <v>2.2887974958655795</v>
      </c>
      <c r="L8076" s="114">
        <f>IF(C8076&lt;$G$6,Lähteandmed!$E$45*1.2*1.005*($G$6-O8076),0)</f>
        <v>18.05135976</v>
      </c>
      <c r="M8076" s="276" t="str">
        <f>IF(($G$4-Lähteandmed!$H$45*(Kraadpäevad!$G$4-Kraadpäevad!C8076))&gt;Lähteandmed!$I$45,($G$4-Lähteandmed!$H$45*(Kraadpäevad!$G$4-Kraadpäevad!C8076)),Lähteandmed!$I$45)</f>
        <v/>
      </c>
      <c r="N8076" s="114">
        <f>IFERROR(($G$4-M8076)/($G$4-C8076),Lähteandmed!$H$45)</f>
        <v>0</v>
      </c>
      <c r="O8076" s="276">
        <f t="shared" si="253"/>
        <v>7.7</v>
      </c>
      <c r="P8076" s="276">
        <f>IF(O8076&lt;($G$6-1),Lähteandmed!$E$45*1.2*1.005*(($G$6-1)-O8076),0)</f>
        <v>16.29880056</v>
      </c>
    </row>
    <row r="8077" spans="2:16">
      <c r="B8077" s="113">
        <v>8073</v>
      </c>
      <c r="C8077" s="113">
        <v>7.8</v>
      </c>
      <c r="D8077" s="276">
        <f t="shared" si="252"/>
        <v>2.1887974958655798</v>
      </c>
      <c r="L8077" s="114">
        <f>IF(C8077&lt;$G$6,Lähteandmed!$E$45*1.2*1.005*($G$6-O8077),0)</f>
        <v>17.876103839999999</v>
      </c>
      <c r="M8077" s="276" t="str">
        <f>IF(($G$4-Lähteandmed!$H$45*(Kraadpäevad!$G$4-Kraadpäevad!C8077))&gt;Lähteandmed!$I$45,($G$4-Lähteandmed!$H$45*(Kraadpäevad!$G$4-Kraadpäevad!C8077)),Lähteandmed!$I$45)</f>
        <v/>
      </c>
      <c r="N8077" s="114">
        <f>IFERROR(($G$4-M8077)/($G$4-C8077),Lähteandmed!$H$45)</f>
        <v>0</v>
      </c>
      <c r="O8077" s="276">
        <f t="shared" si="253"/>
        <v>7.8</v>
      </c>
      <c r="P8077" s="276">
        <f>IF(O8077&lt;($G$6-1),Lähteandmed!$E$45*1.2*1.005*(($G$6-1)-O8077),0)</f>
        <v>16.123544639999999</v>
      </c>
    </row>
    <row r="8078" spans="2:16">
      <c r="B8078" s="113">
        <v>8074</v>
      </c>
      <c r="C8078" s="113">
        <v>7.8</v>
      </c>
      <c r="D8078" s="276">
        <f t="shared" si="252"/>
        <v>2.1887974958655798</v>
      </c>
      <c r="L8078" s="114">
        <f>IF(C8078&lt;$G$6,Lähteandmed!$E$45*1.2*1.005*($G$6-O8078),0)</f>
        <v>17.876103839999999</v>
      </c>
      <c r="M8078" s="276" t="str">
        <f>IF(($G$4-Lähteandmed!$H$45*(Kraadpäevad!$G$4-Kraadpäevad!C8078))&gt;Lähteandmed!$I$45,($G$4-Lähteandmed!$H$45*(Kraadpäevad!$G$4-Kraadpäevad!C8078)),Lähteandmed!$I$45)</f>
        <v/>
      </c>
      <c r="N8078" s="114">
        <f>IFERROR(($G$4-M8078)/($G$4-C8078),Lähteandmed!$H$45)</f>
        <v>0</v>
      </c>
      <c r="O8078" s="276">
        <f t="shared" si="253"/>
        <v>7.8</v>
      </c>
      <c r="P8078" s="276">
        <f>IF(O8078&lt;($G$6-1),Lähteandmed!$E$45*1.2*1.005*(($G$6-1)-O8078),0)</f>
        <v>16.123544639999999</v>
      </c>
    </row>
    <row r="8079" spans="2:16">
      <c r="B8079" s="113">
        <v>8075</v>
      </c>
      <c r="C8079" s="113">
        <v>7.7</v>
      </c>
      <c r="D8079" s="276">
        <f t="shared" si="252"/>
        <v>2.2887974958655795</v>
      </c>
      <c r="L8079" s="114">
        <f>IF(C8079&lt;$G$6,Lähteandmed!$E$45*1.2*1.005*($G$6-O8079),0)</f>
        <v>18.05135976</v>
      </c>
      <c r="M8079" s="276" t="str">
        <f>IF(($G$4-Lähteandmed!$H$45*(Kraadpäevad!$G$4-Kraadpäevad!C8079))&gt;Lähteandmed!$I$45,($G$4-Lähteandmed!$H$45*(Kraadpäevad!$G$4-Kraadpäevad!C8079)),Lähteandmed!$I$45)</f>
        <v/>
      </c>
      <c r="N8079" s="114">
        <f>IFERROR(($G$4-M8079)/($G$4-C8079),Lähteandmed!$H$45)</f>
        <v>0</v>
      </c>
      <c r="O8079" s="276">
        <f t="shared" si="253"/>
        <v>7.7</v>
      </c>
      <c r="P8079" s="276">
        <f>IF(O8079&lt;($G$6-1),Lähteandmed!$E$45*1.2*1.005*(($G$6-1)-O8079),0)</f>
        <v>16.29880056</v>
      </c>
    </row>
    <row r="8080" spans="2:16">
      <c r="B8080" s="113">
        <v>8076</v>
      </c>
      <c r="C8080" s="113">
        <v>7.7</v>
      </c>
      <c r="D8080" s="276">
        <f t="shared" si="252"/>
        <v>2.2887974958655795</v>
      </c>
      <c r="L8080" s="114">
        <f>IF(C8080&lt;$G$6,Lähteandmed!$E$45*1.2*1.005*($G$6-O8080),0)</f>
        <v>18.05135976</v>
      </c>
      <c r="M8080" s="276" t="str">
        <f>IF(($G$4-Lähteandmed!$H$45*(Kraadpäevad!$G$4-Kraadpäevad!C8080))&gt;Lähteandmed!$I$45,($G$4-Lähteandmed!$H$45*(Kraadpäevad!$G$4-Kraadpäevad!C8080)),Lähteandmed!$I$45)</f>
        <v/>
      </c>
      <c r="N8080" s="114">
        <f>IFERROR(($G$4-M8080)/($G$4-C8080),Lähteandmed!$H$45)</f>
        <v>0</v>
      </c>
      <c r="O8080" s="276">
        <f t="shared" si="253"/>
        <v>7.7</v>
      </c>
      <c r="P8080" s="276">
        <f>IF(O8080&lt;($G$6-1),Lähteandmed!$E$45*1.2*1.005*(($G$6-1)-O8080),0)</f>
        <v>16.29880056</v>
      </c>
    </row>
    <row r="8081" spans="2:16">
      <c r="B8081" s="113">
        <v>8077</v>
      </c>
      <c r="C8081" s="113">
        <v>7.6</v>
      </c>
      <c r="D8081" s="276">
        <f t="shared" si="252"/>
        <v>2.38879749586558</v>
      </c>
      <c r="L8081" s="114">
        <f>IF(C8081&lt;$G$6,Lähteandmed!$E$45*1.2*1.005*($G$6-O8081),0)</f>
        <v>18.226615679999998</v>
      </c>
      <c r="M8081" s="276" t="str">
        <f>IF(($G$4-Lähteandmed!$H$45*(Kraadpäevad!$G$4-Kraadpäevad!C8081))&gt;Lähteandmed!$I$45,($G$4-Lähteandmed!$H$45*(Kraadpäevad!$G$4-Kraadpäevad!C8081)),Lähteandmed!$I$45)</f>
        <v/>
      </c>
      <c r="N8081" s="114">
        <f>IFERROR(($G$4-M8081)/($G$4-C8081),Lähteandmed!$H$45)</f>
        <v>0</v>
      </c>
      <c r="O8081" s="276">
        <f t="shared" si="253"/>
        <v>7.6</v>
      </c>
      <c r="P8081" s="276">
        <f>IF(O8081&lt;($G$6-1),Lähteandmed!$E$45*1.2*1.005*(($G$6-1)-O8081),0)</f>
        <v>16.474056479999998</v>
      </c>
    </row>
    <row r="8082" spans="2:16">
      <c r="B8082" s="113">
        <v>8078</v>
      </c>
      <c r="C8082" s="113">
        <v>7.6</v>
      </c>
      <c r="D8082" s="276">
        <f t="shared" si="252"/>
        <v>2.38879749586558</v>
      </c>
      <c r="L8082" s="114">
        <f>IF(C8082&lt;$G$6,Lähteandmed!$E$45*1.2*1.005*($G$6-O8082),0)</f>
        <v>18.226615679999998</v>
      </c>
      <c r="M8082" s="276" t="str">
        <f>IF(($G$4-Lähteandmed!$H$45*(Kraadpäevad!$G$4-Kraadpäevad!C8082))&gt;Lähteandmed!$I$45,($G$4-Lähteandmed!$H$45*(Kraadpäevad!$G$4-Kraadpäevad!C8082)),Lähteandmed!$I$45)</f>
        <v/>
      </c>
      <c r="N8082" s="114">
        <f>IFERROR(($G$4-M8082)/($G$4-C8082),Lähteandmed!$H$45)</f>
        <v>0</v>
      </c>
      <c r="O8082" s="276">
        <f t="shared" si="253"/>
        <v>7.6</v>
      </c>
      <c r="P8082" s="276">
        <f>IF(O8082&lt;($G$6-1),Lähteandmed!$E$45*1.2*1.005*(($G$6-1)-O8082),0)</f>
        <v>16.474056479999998</v>
      </c>
    </row>
    <row r="8083" spans="2:16">
      <c r="B8083" s="113">
        <v>8079</v>
      </c>
      <c r="C8083" s="113">
        <v>7.5</v>
      </c>
      <c r="D8083" s="276">
        <f t="shared" si="252"/>
        <v>2.4887974958655796</v>
      </c>
      <c r="L8083" s="114">
        <f>IF(C8083&lt;$G$6,Lähteandmed!$E$45*1.2*1.005*($G$6-O8083),0)</f>
        <v>18.4018716</v>
      </c>
      <c r="M8083" s="276" t="str">
        <f>IF(($G$4-Lähteandmed!$H$45*(Kraadpäevad!$G$4-Kraadpäevad!C8083))&gt;Lähteandmed!$I$45,($G$4-Lähteandmed!$H$45*(Kraadpäevad!$G$4-Kraadpäevad!C8083)),Lähteandmed!$I$45)</f>
        <v/>
      </c>
      <c r="N8083" s="114">
        <f>IFERROR(($G$4-M8083)/($G$4-C8083),Lähteandmed!$H$45)</f>
        <v>0</v>
      </c>
      <c r="O8083" s="276">
        <f t="shared" si="253"/>
        <v>7.5</v>
      </c>
      <c r="P8083" s="276">
        <f>IF(O8083&lt;($G$6-1),Lähteandmed!$E$45*1.2*1.005*(($G$6-1)-O8083),0)</f>
        <v>16.649312399999999</v>
      </c>
    </row>
    <row r="8084" spans="2:16">
      <c r="B8084" s="113">
        <v>8080</v>
      </c>
      <c r="C8084" s="113">
        <v>7.5</v>
      </c>
      <c r="D8084" s="276">
        <f t="shared" si="252"/>
        <v>2.4887974958655796</v>
      </c>
      <c r="L8084" s="114">
        <f>IF(C8084&lt;$G$6,Lähteandmed!$E$45*1.2*1.005*($G$6-O8084),0)</f>
        <v>18.4018716</v>
      </c>
      <c r="M8084" s="276" t="str">
        <f>IF(($G$4-Lähteandmed!$H$45*(Kraadpäevad!$G$4-Kraadpäevad!C8084))&gt;Lähteandmed!$I$45,($G$4-Lähteandmed!$H$45*(Kraadpäevad!$G$4-Kraadpäevad!C8084)),Lähteandmed!$I$45)</f>
        <v/>
      </c>
      <c r="N8084" s="114">
        <f>IFERROR(($G$4-M8084)/($G$4-C8084),Lähteandmed!$H$45)</f>
        <v>0</v>
      </c>
      <c r="O8084" s="276">
        <f t="shared" si="253"/>
        <v>7.5</v>
      </c>
      <c r="P8084" s="276">
        <f>IF(O8084&lt;($G$6-1),Lähteandmed!$E$45*1.2*1.005*(($G$6-1)-O8084),0)</f>
        <v>16.649312399999999</v>
      </c>
    </row>
    <row r="8085" spans="2:16">
      <c r="B8085" s="113">
        <v>8081</v>
      </c>
      <c r="C8085" s="113">
        <v>7.4</v>
      </c>
      <c r="D8085" s="276">
        <f t="shared" si="252"/>
        <v>2.5887974958655793</v>
      </c>
      <c r="L8085" s="114">
        <f>IF(C8085&lt;$G$6,Lähteandmed!$E$45*1.2*1.005*($G$6-O8085),0)</f>
        <v>18.577127519999998</v>
      </c>
      <c r="M8085" s="276" t="str">
        <f>IF(($G$4-Lähteandmed!$H$45*(Kraadpäevad!$G$4-Kraadpäevad!C8085))&gt;Lähteandmed!$I$45,($G$4-Lähteandmed!$H$45*(Kraadpäevad!$G$4-Kraadpäevad!C8085)),Lähteandmed!$I$45)</f>
        <v/>
      </c>
      <c r="N8085" s="114">
        <f>IFERROR(($G$4-M8085)/($G$4-C8085),Lähteandmed!$H$45)</f>
        <v>0</v>
      </c>
      <c r="O8085" s="276">
        <f t="shared" si="253"/>
        <v>7.4</v>
      </c>
      <c r="P8085" s="276">
        <f>IF(O8085&lt;($G$6-1),Lähteandmed!$E$45*1.2*1.005*(($G$6-1)-O8085),0)</f>
        <v>16.824568319999997</v>
      </c>
    </row>
    <row r="8086" spans="2:16">
      <c r="B8086" s="113">
        <v>8082</v>
      </c>
      <c r="C8086" s="113">
        <v>7.4</v>
      </c>
      <c r="D8086" s="276">
        <f t="shared" si="252"/>
        <v>2.5887974958655793</v>
      </c>
      <c r="L8086" s="114">
        <f>IF(C8086&lt;$G$6,Lähteandmed!$E$45*1.2*1.005*($G$6-O8086),0)</f>
        <v>18.577127519999998</v>
      </c>
      <c r="M8086" s="276" t="str">
        <f>IF(($G$4-Lähteandmed!$H$45*(Kraadpäevad!$G$4-Kraadpäevad!C8086))&gt;Lähteandmed!$I$45,($G$4-Lähteandmed!$H$45*(Kraadpäevad!$G$4-Kraadpäevad!C8086)),Lähteandmed!$I$45)</f>
        <v/>
      </c>
      <c r="N8086" s="114">
        <f>IFERROR(($G$4-M8086)/($G$4-C8086),Lähteandmed!$H$45)</f>
        <v>0</v>
      </c>
      <c r="O8086" s="276">
        <f t="shared" si="253"/>
        <v>7.4</v>
      </c>
      <c r="P8086" s="276">
        <f>IF(O8086&lt;($G$6-1),Lähteandmed!$E$45*1.2*1.005*(($G$6-1)-O8086),0)</f>
        <v>16.824568319999997</v>
      </c>
    </row>
    <row r="8087" spans="2:16">
      <c r="B8087" s="113">
        <v>8083</v>
      </c>
      <c r="C8087" s="113">
        <v>7.4</v>
      </c>
      <c r="D8087" s="276">
        <f t="shared" si="252"/>
        <v>2.5887974958655793</v>
      </c>
      <c r="L8087" s="114">
        <f>IF(C8087&lt;$G$6,Lähteandmed!$E$45*1.2*1.005*($G$6-O8087),0)</f>
        <v>18.577127519999998</v>
      </c>
      <c r="M8087" s="276" t="str">
        <f>IF(($G$4-Lähteandmed!$H$45*(Kraadpäevad!$G$4-Kraadpäevad!C8087))&gt;Lähteandmed!$I$45,($G$4-Lähteandmed!$H$45*(Kraadpäevad!$G$4-Kraadpäevad!C8087)),Lähteandmed!$I$45)</f>
        <v/>
      </c>
      <c r="N8087" s="114">
        <f>IFERROR(($G$4-M8087)/($G$4-C8087),Lähteandmed!$H$45)</f>
        <v>0</v>
      </c>
      <c r="O8087" s="276">
        <f t="shared" si="253"/>
        <v>7.4</v>
      </c>
      <c r="P8087" s="276">
        <f>IF(O8087&lt;($G$6-1),Lähteandmed!$E$45*1.2*1.005*(($G$6-1)-O8087),0)</f>
        <v>16.824568319999997</v>
      </c>
    </row>
    <row r="8088" spans="2:16">
      <c r="B8088" s="113">
        <v>8084</v>
      </c>
      <c r="C8088" s="113">
        <v>7.3</v>
      </c>
      <c r="D8088" s="276">
        <f t="shared" si="252"/>
        <v>2.6887974958655798</v>
      </c>
      <c r="L8088" s="114">
        <f>IF(C8088&lt;$G$6,Lähteandmed!$E$45*1.2*1.005*($G$6-O8088),0)</f>
        <v>18.752383439999999</v>
      </c>
      <c r="M8088" s="276" t="str">
        <f>IF(($G$4-Lähteandmed!$H$45*(Kraadpäevad!$G$4-Kraadpäevad!C8088))&gt;Lähteandmed!$I$45,($G$4-Lähteandmed!$H$45*(Kraadpäevad!$G$4-Kraadpäevad!C8088)),Lähteandmed!$I$45)</f>
        <v/>
      </c>
      <c r="N8088" s="114">
        <f>IFERROR(($G$4-M8088)/($G$4-C8088),Lähteandmed!$H$45)</f>
        <v>0</v>
      </c>
      <c r="O8088" s="276">
        <f t="shared" si="253"/>
        <v>7.3</v>
      </c>
      <c r="P8088" s="276">
        <f>IF(O8088&lt;($G$6-1),Lähteandmed!$E$45*1.2*1.005*(($G$6-1)-O8088),0)</f>
        <v>16.999824239999999</v>
      </c>
    </row>
    <row r="8089" spans="2:16">
      <c r="B8089" s="113">
        <v>8085</v>
      </c>
      <c r="C8089" s="113">
        <v>7.3</v>
      </c>
      <c r="D8089" s="276">
        <f t="shared" si="252"/>
        <v>2.6887974958655798</v>
      </c>
      <c r="L8089" s="114">
        <f>IF(C8089&lt;$G$6,Lähteandmed!$E$45*1.2*1.005*($G$6-O8089),0)</f>
        <v>18.752383439999999</v>
      </c>
      <c r="M8089" s="276" t="str">
        <f>IF(($G$4-Lähteandmed!$H$45*(Kraadpäevad!$G$4-Kraadpäevad!C8089))&gt;Lähteandmed!$I$45,($G$4-Lähteandmed!$H$45*(Kraadpäevad!$G$4-Kraadpäevad!C8089)),Lähteandmed!$I$45)</f>
        <v/>
      </c>
      <c r="N8089" s="114">
        <f>IFERROR(($G$4-M8089)/($G$4-C8089),Lähteandmed!$H$45)</f>
        <v>0</v>
      </c>
      <c r="O8089" s="276">
        <f t="shared" si="253"/>
        <v>7.3</v>
      </c>
      <c r="P8089" s="276">
        <f>IF(O8089&lt;($G$6-1),Lähteandmed!$E$45*1.2*1.005*(($G$6-1)-O8089),0)</f>
        <v>16.999824239999999</v>
      </c>
    </row>
    <row r="8090" spans="2:16">
      <c r="B8090" s="113">
        <v>8086</v>
      </c>
      <c r="C8090" s="113">
        <v>7.2</v>
      </c>
      <c r="D8090" s="276">
        <f t="shared" si="252"/>
        <v>2.7887974958655795</v>
      </c>
      <c r="L8090" s="114">
        <f>IF(C8090&lt;$G$6,Lähteandmed!$E$45*1.2*1.005*($G$6-O8090),0)</f>
        <v>18.927639360000001</v>
      </c>
      <c r="M8090" s="276" t="str">
        <f>IF(($G$4-Lähteandmed!$H$45*(Kraadpäevad!$G$4-Kraadpäevad!C8090))&gt;Lähteandmed!$I$45,($G$4-Lähteandmed!$H$45*(Kraadpäevad!$G$4-Kraadpäevad!C8090)),Lähteandmed!$I$45)</f>
        <v/>
      </c>
      <c r="N8090" s="114">
        <f>IFERROR(($G$4-M8090)/($G$4-C8090),Lähteandmed!$H$45)</f>
        <v>0</v>
      </c>
      <c r="O8090" s="276">
        <f t="shared" si="253"/>
        <v>7.2</v>
      </c>
      <c r="P8090" s="276">
        <f>IF(O8090&lt;($G$6-1),Lähteandmed!$E$45*1.2*1.005*(($G$6-1)-O8090),0)</f>
        <v>17.17508016</v>
      </c>
    </row>
    <row r="8091" spans="2:16">
      <c r="B8091" s="113">
        <v>8087</v>
      </c>
      <c r="C8091" s="113">
        <v>7.2</v>
      </c>
      <c r="D8091" s="276">
        <f t="shared" si="252"/>
        <v>2.7887974958655795</v>
      </c>
      <c r="L8091" s="114">
        <f>IF(C8091&lt;$G$6,Lähteandmed!$E$45*1.2*1.005*($G$6-O8091),0)</f>
        <v>18.927639360000001</v>
      </c>
      <c r="M8091" s="276" t="str">
        <f>IF(($G$4-Lähteandmed!$H$45*(Kraadpäevad!$G$4-Kraadpäevad!C8091))&gt;Lähteandmed!$I$45,($G$4-Lähteandmed!$H$45*(Kraadpäevad!$G$4-Kraadpäevad!C8091)),Lähteandmed!$I$45)</f>
        <v/>
      </c>
      <c r="N8091" s="114">
        <f>IFERROR(($G$4-M8091)/($G$4-C8091),Lähteandmed!$H$45)</f>
        <v>0</v>
      </c>
      <c r="O8091" s="276">
        <f t="shared" si="253"/>
        <v>7.2</v>
      </c>
      <c r="P8091" s="276">
        <f>IF(O8091&lt;($G$6-1),Lähteandmed!$E$45*1.2*1.005*(($G$6-1)-O8091),0)</f>
        <v>17.17508016</v>
      </c>
    </row>
    <row r="8092" spans="2:16">
      <c r="B8092" s="113">
        <v>8088</v>
      </c>
      <c r="C8092" s="113">
        <v>7.1</v>
      </c>
      <c r="D8092" s="276">
        <f t="shared" si="252"/>
        <v>2.88879749586558</v>
      </c>
      <c r="L8092" s="114">
        <f>IF(C8092&lt;$G$6,Lähteandmed!$E$45*1.2*1.005*($G$6-O8092),0)</f>
        <v>19.102895279999998</v>
      </c>
      <c r="M8092" s="276" t="str">
        <f>IF(($G$4-Lähteandmed!$H$45*(Kraadpäevad!$G$4-Kraadpäevad!C8092))&gt;Lähteandmed!$I$45,($G$4-Lähteandmed!$H$45*(Kraadpäevad!$G$4-Kraadpäevad!C8092)),Lähteandmed!$I$45)</f>
        <v/>
      </c>
      <c r="N8092" s="114">
        <f>IFERROR(($G$4-M8092)/($G$4-C8092),Lähteandmed!$H$45)</f>
        <v>0</v>
      </c>
      <c r="O8092" s="276">
        <f t="shared" si="253"/>
        <v>7.1</v>
      </c>
      <c r="P8092" s="276">
        <f>IF(O8092&lt;($G$6-1),Lähteandmed!$E$45*1.2*1.005*(($G$6-1)-O8092),0)</f>
        <v>17.350336079999998</v>
      </c>
    </row>
    <row r="8093" spans="2:16">
      <c r="B8093" s="113">
        <v>8089</v>
      </c>
      <c r="C8093" s="113">
        <v>6.8</v>
      </c>
      <c r="D8093" s="276">
        <f t="shared" si="252"/>
        <v>3.1887974958655798</v>
      </c>
      <c r="L8093" s="114">
        <f>IF(C8093&lt;$G$6,Lähteandmed!$E$45*1.2*1.005*($G$6-O8093),0)</f>
        <v>19.628663039999996</v>
      </c>
      <c r="M8093" s="276" t="str">
        <f>IF(($G$4-Lähteandmed!$H$45*(Kraadpäevad!$G$4-Kraadpäevad!C8093))&gt;Lähteandmed!$I$45,($G$4-Lähteandmed!$H$45*(Kraadpäevad!$G$4-Kraadpäevad!C8093)),Lähteandmed!$I$45)</f>
        <v/>
      </c>
      <c r="N8093" s="114">
        <f>IFERROR(($G$4-M8093)/($G$4-C8093),Lähteandmed!$H$45)</f>
        <v>0</v>
      </c>
      <c r="O8093" s="276">
        <f t="shared" si="253"/>
        <v>6.8</v>
      </c>
      <c r="P8093" s="276">
        <f>IF(O8093&lt;($G$6-1),Lähteandmed!$E$45*1.2*1.005*(($G$6-1)-O8093),0)</f>
        <v>17.876103839999999</v>
      </c>
    </row>
    <row r="8094" spans="2:16">
      <c r="B8094" s="113">
        <v>8090</v>
      </c>
      <c r="C8094" s="113">
        <v>6.4</v>
      </c>
      <c r="D8094" s="276">
        <f t="shared" si="252"/>
        <v>3.5887974958655793</v>
      </c>
      <c r="L8094" s="114">
        <f>IF(C8094&lt;$G$6,Lähteandmed!$E$45*1.2*1.005*($G$6-O8094),0)</f>
        <v>20.329686719999998</v>
      </c>
      <c r="M8094" s="276" t="str">
        <f>IF(($G$4-Lähteandmed!$H$45*(Kraadpäevad!$G$4-Kraadpäevad!C8094))&gt;Lähteandmed!$I$45,($G$4-Lähteandmed!$H$45*(Kraadpäevad!$G$4-Kraadpäevad!C8094)),Lähteandmed!$I$45)</f>
        <v/>
      </c>
      <c r="N8094" s="114">
        <f>IFERROR(($G$4-M8094)/($G$4-C8094),Lähteandmed!$H$45)</f>
        <v>0</v>
      </c>
      <c r="O8094" s="276">
        <f t="shared" si="253"/>
        <v>6.4</v>
      </c>
      <c r="P8094" s="276">
        <f>IF(O8094&lt;($G$6-1),Lähteandmed!$E$45*1.2*1.005*(($G$6-1)-O8094),0)</f>
        <v>18.577127519999998</v>
      </c>
    </row>
    <row r="8095" spans="2:16">
      <c r="B8095" s="113">
        <v>8091</v>
      </c>
      <c r="C8095" s="113">
        <v>6.1</v>
      </c>
      <c r="D8095" s="276">
        <f t="shared" si="252"/>
        <v>3.88879749586558</v>
      </c>
      <c r="L8095" s="114">
        <f>IF(C8095&lt;$G$6,Lähteandmed!$E$45*1.2*1.005*($G$6-O8095),0)</f>
        <v>20.855454479999999</v>
      </c>
      <c r="M8095" s="276" t="str">
        <f>IF(($G$4-Lähteandmed!$H$45*(Kraadpäevad!$G$4-Kraadpäevad!C8095))&gt;Lähteandmed!$I$45,($G$4-Lähteandmed!$H$45*(Kraadpäevad!$G$4-Kraadpäevad!C8095)),Lähteandmed!$I$45)</f>
        <v/>
      </c>
      <c r="N8095" s="114">
        <f>IFERROR(($G$4-M8095)/($G$4-C8095),Lähteandmed!$H$45)</f>
        <v>0</v>
      </c>
      <c r="O8095" s="276">
        <f t="shared" si="253"/>
        <v>6.1</v>
      </c>
      <c r="P8095" s="276">
        <f>IF(O8095&lt;($G$6-1),Lähteandmed!$E$45*1.2*1.005*(($G$6-1)-O8095),0)</f>
        <v>19.102895279999998</v>
      </c>
    </row>
    <row r="8096" spans="2:16">
      <c r="B8096" s="113">
        <v>8092</v>
      </c>
      <c r="C8096" s="113">
        <v>5.7</v>
      </c>
      <c r="D8096" s="276">
        <f t="shared" si="252"/>
        <v>4.2887974958655795</v>
      </c>
      <c r="L8096" s="114">
        <f>IF(C8096&lt;$G$6,Lähteandmed!$E$45*1.2*1.005*($G$6-O8096),0)</f>
        <v>21.556478160000001</v>
      </c>
      <c r="M8096" s="276" t="str">
        <f>IF(($G$4-Lähteandmed!$H$45*(Kraadpäevad!$G$4-Kraadpäevad!C8096))&gt;Lähteandmed!$I$45,($G$4-Lähteandmed!$H$45*(Kraadpäevad!$G$4-Kraadpäevad!C8096)),Lähteandmed!$I$45)</f>
        <v/>
      </c>
      <c r="N8096" s="114">
        <f>IFERROR(($G$4-M8096)/($G$4-C8096),Lähteandmed!$H$45)</f>
        <v>0</v>
      </c>
      <c r="O8096" s="276">
        <f t="shared" si="253"/>
        <v>5.7</v>
      </c>
      <c r="P8096" s="276">
        <f>IF(O8096&lt;($G$6-1),Lähteandmed!$E$45*1.2*1.005*(($G$6-1)-O8096),0)</f>
        <v>19.803918960000001</v>
      </c>
    </row>
    <row r="8097" spans="2:16">
      <c r="B8097" s="113">
        <v>8093</v>
      </c>
      <c r="C8097" s="113">
        <v>5.2</v>
      </c>
      <c r="D8097" s="276">
        <f t="shared" si="252"/>
        <v>4.7887974958655795</v>
      </c>
      <c r="L8097" s="114">
        <f>IF(C8097&lt;$G$6,Lähteandmed!$E$45*1.2*1.005*($G$6-O8097),0)</f>
        <v>22.432757760000001</v>
      </c>
      <c r="M8097" s="276" t="str">
        <f>IF(($G$4-Lähteandmed!$H$45*(Kraadpäevad!$G$4-Kraadpäevad!C8097))&gt;Lähteandmed!$I$45,($G$4-Lähteandmed!$H$45*(Kraadpäevad!$G$4-Kraadpäevad!C8097)),Lähteandmed!$I$45)</f>
        <v/>
      </c>
      <c r="N8097" s="114">
        <f>IFERROR(($G$4-M8097)/($G$4-C8097),Lähteandmed!$H$45)</f>
        <v>0</v>
      </c>
      <c r="O8097" s="276">
        <f t="shared" si="253"/>
        <v>5.2</v>
      </c>
      <c r="P8097" s="276">
        <f>IF(O8097&lt;($G$6-1),Lähteandmed!$E$45*1.2*1.005*(($G$6-1)-O8097),0)</f>
        <v>20.680198560000001</v>
      </c>
    </row>
    <row r="8098" spans="2:16">
      <c r="B8098" s="113">
        <v>8094</v>
      </c>
      <c r="C8098" s="113">
        <v>4.8</v>
      </c>
      <c r="D8098" s="276">
        <f t="shared" si="252"/>
        <v>5.1887974958655798</v>
      </c>
      <c r="L8098" s="114">
        <f>IF(C8098&lt;$G$6,Lähteandmed!$E$45*1.2*1.005*($G$6-O8098),0)</f>
        <v>23.133781439999996</v>
      </c>
      <c r="M8098" s="276" t="str">
        <f>IF(($G$4-Lähteandmed!$H$45*(Kraadpäevad!$G$4-Kraadpäevad!C8098))&gt;Lähteandmed!$I$45,($G$4-Lähteandmed!$H$45*(Kraadpäevad!$G$4-Kraadpäevad!C8098)),Lähteandmed!$I$45)</f>
        <v/>
      </c>
      <c r="N8098" s="114">
        <f>IFERROR(($G$4-M8098)/($G$4-C8098),Lähteandmed!$H$45)</f>
        <v>0</v>
      </c>
      <c r="O8098" s="276">
        <f t="shared" si="253"/>
        <v>4.8</v>
      </c>
      <c r="P8098" s="276">
        <f>IF(O8098&lt;($G$6-1),Lähteandmed!$E$45*1.2*1.005*(($G$6-1)-O8098),0)</f>
        <v>21.381222239999996</v>
      </c>
    </row>
    <row r="8099" spans="2:16">
      <c r="B8099" s="113">
        <v>8095</v>
      </c>
      <c r="C8099" s="113">
        <v>4.4000000000000004</v>
      </c>
      <c r="D8099" s="276">
        <f t="shared" si="252"/>
        <v>5.5887974958655793</v>
      </c>
      <c r="L8099" s="114">
        <f>IF(C8099&lt;$G$6,Lähteandmed!$E$45*1.2*1.005*($G$6-O8099),0)</f>
        <v>23.834805119999999</v>
      </c>
      <c r="M8099" s="276" t="str">
        <f>IF(($G$4-Lähteandmed!$H$45*(Kraadpäevad!$G$4-Kraadpäevad!C8099))&gt;Lähteandmed!$I$45,($G$4-Lähteandmed!$H$45*(Kraadpäevad!$G$4-Kraadpäevad!C8099)),Lähteandmed!$I$45)</f>
        <v/>
      </c>
      <c r="N8099" s="114">
        <f>IFERROR(($G$4-M8099)/($G$4-C8099),Lähteandmed!$H$45)</f>
        <v>0</v>
      </c>
      <c r="O8099" s="276">
        <f t="shared" si="253"/>
        <v>4.4000000000000004</v>
      </c>
      <c r="P8099" s="276">
        <f>IF(O8099&lt;($G$6-1),Lähteandmed!$E$45*1.2*1.005*(($G$6-1)-O8099),0)</f>
        <v>22.082245919999998</v>
      </c>
    </row>
    <row r="8100" spans="2:16">
      <c r="B8100" s="113">
        <v>8096</v>
      </c>
      <c r="C8100" s="113">
        <v>4.0999999999999996</v>
      </c>
      <c r="D8100" s="276">
        <f t="shared" si="252"/>
        <v>5.88879749586558</v>
      </c>
      <c r="L8100" s="114">
        <f>IF(C8100&lt;$G$6,Lähteandmed!$E$45*1.2*1.005*($G$6-O8100),0)</f>
        <v>24.360572879999999</v>
      </c>
      <c r="M8100" s="276" t="str">
        <f>IF(($G$4-Lähteandmed!$H$45*(Kraadpäevad!$G$4-Kraadpäevad!C8100))&gt;Lähteandmed!$I$45,($G$4-Lähteandmed!$H$45*(Kraadpäevad!$G$4-Kraadpäevad!C8100)),Lähteandmed!$I$45)</f>
        <v/>
      </c>
      <c r="N8100" s="114">
        <f>IFERROR(($G$4-M8100)/($G$4-C8100),Lähteandmed!$H$45)</f>
        <v>0</v>
      </c>
      <c r="O8100" s="276">
        <f t="shared" si="253"/>
        <v>4.0999999999999996</v>
      </c>
      <c r="P8100" s="276">
        <f>IF(O8100&lt;($G$6-1),Lähteandmed!$E$45*1.2*1.005*(($G$6-1)-O8100),0)</f>
        <v>22.608013679999999</v>
      </c>
    </row>
    <row r="8101" spans="2:16">
      <c r="B8101" s="113">
        <v>8097</v>
      </c>
      <c r="C8101" s="113">
        <v>3.7</v>
      </c>
      <c r="D8101" s="276">
        <f t="shared" si="252"/>
        <v>6.2887974958655795</v>
      </c>
      <c r="L8101" s="114">
        <f>IF(C8101&lt;$G$6,Lähteandmed!$E$45*1.2*1.005*($G$6-O8101),0)</f>
        <v>25.061596559999998</v>
      </c>
      <c r="M8101" s="276" t="str">
        <f>IF(($G$4-Lähteandmed!$H$45*(Kraadpäevad!$G$4-Kraadpäevad!C8101))&gt;Lähteandmed!$I$45,($G$4-Lähteandmed!$H$45*(Kraadpäevad!$G$4-Kraadpäevad!C8101)),Lähteandmed!$I$45)</f>
        <v/>
      </c>
      <c r="N8101" s="114">
        <f>IFERROR(($G$4-M8101)/($G$4-C8101),Lähteandmed!$H$45)</f>
        <v>0</v>
      </c>
      <c r="O8101" s="276">
        <f t="shared" si="253"/>
        <v>3.7</v>
      </c>
      <c r="P8101" s="276">
        <f>IF(O8101&lt;($G$6-1),Lähteandmed!$E$45*1.2*1.005*(($G$6-1)-O8101),0)</f>
        <v>23.309037359999998</v>
      </c>
    </row>
    <row r="8102" spans="2:16">
      <c r="B8102" s="113">
        <v>8098</v>
      </c>
      <c r="C8102" s="113">
        <v>3.7</v>
      </c>
      <c r="D8102" s="276">
        <f t="shared" si="252"/>
        <v>6.2887974958655795</v>
      </c>
      <c r="L8102" s="114">
        <f>IF(C8102&lt;$G$6,Lähteandmed!$E$45*1.2*1.005*($G$6-O8102),0)</f>
        <v>25.061596559999998</v>
      </c>
      <c r="M8102" s="276" t="str">
        <f>IF(($G$4-Lähteandmed!$H$45*(Kraadpäevad!$G$4-Kraadpäevad!C8102))&gt;Lähteandmed!$I$45,($G$4-Lähteandmed!$H$45*(Kraadpäevad!$G$4-Kraadpäevad!C8102)),Lähteandmed!$I$45)</f>
        <v/>
      </c>
      <c r="N8102" s="114">
        <f>IFERROR(($G$4-M8102)/($G$4-C8102),Lähteandmed!$H$45)</f>
        <v>0</v>
      </c>
      <c r="O8102" s="276">
        <f t="shared" si="253"/>
        <v>3.7</v>
      </c>
      <c r="P8102" s="276">
        <f>IF(O8102&lt;($G$6-1),Lähteandmed!$E$45*1.2*1.005*(($G$6-1)-O8102),0)</f>
        <v>23.309037359999998</v>
      </c>
    </row>
    <row r="8103" spans="2:16">
      <c r="B8103" s="113">
        <v>8099</v>
      </c>
      <c r="C8103" s="113">
        <v>3.7</v>
      </c>
      <c r="D8103" s="276">
        <f t="shared" si="252"/>
        <v>6.2887974958655795</v>
      </c>
      <c r="L8103" s="114">
        <f>IF(C8103&lt;$G$6,Lähteandmed!$E$45*1.2*1.005*($G$6-O8103),0)</f>
        <v>25.061596559999998</v>
      </c>
      <c r="M8103" s="276" t="str">
        <f>IF(($G$4-Lähteandmed!$H$45*(Kraadpäevad!$G$4-Kraadpäevad!C8103))&gt;Lähteandmed!$I$45,($G$4-Lähteandmed!$H$45*(Kraadpäevad!$G$4-Kraadpäevad!C8103)),Lähteandmed!$I$45)</f>
        <v/>
      </c>
      <c r="N8103" s="114">
        <f>IFERROR(($G$4-M8103)/($G$4-C8103),Lähteandmed!$H$45)</f>
        <v>0</v>
      </c>
      <c r="O8103" s="276">
        <f t="shared" si="253"/>
        <v>3.7</v>
      </c>
      <c r="P8103" s="276">
        <f>IF(O8103&lt;($G$6-1),Lähteandmed!$E$45*1.2*1.005*(($G$6-1)-O8103),0)</f>
        <v>23.309037359999998</v>
      </c>
    </row>
    <row r="8104" spans="2:16">
      <c r="B8104" s="113">
        <v>8100</v>
      </c>
      <c r="C8104" s="113">
        <v>3.7</v>
      </c>
      <c r="D8104" s="276">
        <f t="shared" si="252"/>
        <v>6.2887974958655795</v>
      </c>
      <c r="L8104" s="114">
        <f>IF(C8104&lt;$G$6,Lähteandmed!$E$45*1.2*1.005*($G$6-O8104),0)</f>
        <v>25.061596559999998</v>
      </c>
      <c r="M8104" s="276" t="str">
        <f>IF(($G$4-Lähteandmed!$H$45*(Kraadpäevad!$G$4-Kraadpäevad!C8104))&gt;Lähteandmed!$I$45,($G$4-Lähteandmed!$H$45*(Kraadpäevad!$G$4-Kraadpäevad!C8104)),Lähteandmed!$I$45)</f>
        <v/>
      </c>
      <c r="N8104" s="114">
        <f>IFERROR(($G$4-M8104)/($G$4-C8104),Lähteandmed!$H$45)</f>
        <v>0</v>
      </c>
      <c r="O8104" s="276">
        <f t="shared" si="253"/>
        <v>3.7</v>
      </c>
      <c r="P8104" s="276">
        <f>IF(O8104&lt;($G$6-1),Lähteandmed!$E$45*1.2*1.005*(($G$6-1)-O8104),0)</f>
        <v>23.309037359999998</v>
      </c>
    </row>
    <row r="8105" spans="2:16">
      <c r="B8105" s="113">
        <v>8101</v>
      </c>
      <c r="C8105" s="113">
        <v>3.9</v>
      </c>
      <c r="D8105" s="276">
        <f t="shared" si="252"/>
        <v>6.0887974958655793</v>
      </c>
      <c r="L8105" s="114">
        <f>IF(C8105&lt;$G$6,Lähteandmed!$E$45*1.2*1.005*($G$6-O8105),0)</f>
        <v>24.711084719999999</v>
      </c>
      <c r="M8105" s="276" t="str">
        <f>IF(($G$4-Lähteandmed!$H$45*(Kraadpäevad!$G$4-Kraadpäevad!C8105))&gt;Lähteandmed!$I$45,($G$4-Lähteandmed!$H$45*(Kraadpäevad!$G$4-Kraadpäevad!C8105)),Lähteandmed!$I$45)</f>
        <v/>
      </c>
      <c r="N8105" s="114">
        <f>IFERROR(($G$4-M8105)/($G$4-C8105),Lähteandmed!$H$45)</f>
        <v>0</v>
      </c>
      <c r="O8105" s="276">
        <f t="shared" si="253"/>
        <v>3.9</v>
      </c>
      <c r="P8105" s="276">
        <f>IF(O8105&lt;($G$6-1),Lähteandmed!$E$45*1.2*1.005*(($G$6-1)-O8105),0)</f>
        <v>22.958525519999998</v>
      </c>
    </row>
    <row r="8106" spans="2:16">
      <c r="B8106" s="113">
        <v>8102</v>
      </c>
      <c r="C8106" s="113">
        <v>4.0999999999999996</v>
      </c>
      <c r="D8106" s="276">
        <f t="shared" si="252"/>
        <v>5.88879749586558</v>
      </c>
      <c r="L8106" s="114">
        <f>IF(C8106&lt;$G$6,Lähteandmed!$E$45*1.2*1.005*($G$6-O8106),0)</f>
        <v>24.360572879999999</v>
      </c>
      <c r="M8106" s="276" t="str">
        <f>IF(($G$4-Lähteandmed!$H$45*(Kraadpäevad!$G$4-Kraadpäevad!C8106))&gt;Lähteandmed!$I$45,($G$4-Lähteandmed!$H$45*(Kraadpäevad!$G$4-Kraadpäevad!C8106)),Lähteandmed!$I$45)</f>
        <v/>
      </c>
      <c r="N8106" s="114">
        <f>IFERROR(($G$4-M8106)/($G$4-C8106),Lähteandmed!$H$45)</f>
        <v>0</v>
      </c>
      <c r="O8106" s="276">
        <f t="shared" si="253"/>
        <v>4.0999999999999996</v>
      </c>
      <c r="P8106" s="276">
        <f>IF(O8106&lt;($G$6-1),Lähteandmed!$E$45*1.2*1.005*(($G$6-1)-O8106),0)</f>
        <v>22.608013679999999</v>
      </c>
    </row>
    <row r="8107" spans="2:16">
      <c r="B8107" s="113">
        <v>8103</v>
      </c>
      <c r="C8107" s="113">
        <v>4.3</v>
      </c>
      <c r="D8107" s="276">
        <f t="shared" si="252"/>
        <v>5.6887974958655798</v>
      </c>
      <c r="L8107" s="114">
        <f>IF(C8107&lt;$G$6,Lähteandmed!$E$45*1.2*1.005*($G$6-O8107),0)</f>
        <v>24.010061039999997</v>
      </c>
      <c r="M8107" s="276" t="str">
        <f>IF(($G$4-Lähteandmed!$H$45*(Kraadpäevad!$G$4-Kraadpäevad!C8107))&gt;Lähteandmed!$I$45,($G$4-Lähteandmed!$H$45*(Kraadpäevad!$G$4-Kraadpäevad!C8107)),Lähteandmed!$I$45)</f>
        <v/>
      </c>
      <c r="N8107" s="114">
        <f>IFERROR(($G$4-M8107)/($G$4-C8107),Lähteandmed!$H$45)</f>
        <v>0</v>
      </c>
      <c r="O8107" s="276">
        <f t="shared" si="253"/>
        <v>4.3</v>
      </c>
      <c r="P8107" s="276">
        <f>IF(O8107&lt;($G$6-1),Lähteandmed!$E$45*1.2*1.005*(($G$6-1)-O8107),0)</f>
        <v>22.257501839999996</v>
      </c>
    </row>
    <row r="8108" spans="2:16">
      <c r="B8108" s="113">
        <v>8104</v>
      </c>
      <c r="C8108" s="113">
        <v>4.4000000000000004</v>
      </c>
      <c r="D8108" s="276">
        <f t="shared" si="252"/>
        <v>5.5887974958655793</v>
      </c>
      <c r="L8108" s="114">
        <f>IF(C8108&lt;$G$6,Lähteandmed!$E$45*1.2*1.005*($G$6-O8108),0)</f>
        <v>23.834805119999999</v>
      </c>
      <c r="M8108" s="276" t="str">
        <f>IF(($G$4-Lähteandmed!$H$45*(Kraadpäevad!$G$4-Kraadpäevad!C8108))&gt;Lähteandmed!$I$45,($G$4-Lähteandmed!$H$45*(Kraadpäevad!$G$4-Kraadpäevad!C8108)),Lähteandmed!$I$45)</f>
        <v/>
      </c>
      <c r="N8108" s="114">
        <f>IFERROR(($G$4-M8108)/($G$4-C8108),Lähteandmed!$H$45)</f>
        <v>0</v>
      </c>
      <c r="O8108" s="276">
        <f t="shared" si="253"/>
        <v>4.4000000000000004</v>
      </c>
      <c r="P8108" s="276">
        <f>IF(O8108&lt;($G$6-1),Lähteandmed!$E$45*1.2*1.005*(($G$6-1)-O8108),0)</f>
        <v>22.082245919999998</v>
      </c>
    </row>
    <row r="8109" spans="2:16">
      <c r="B8109" s="113">
        <v>8105</v>
      </c>
      <c r="C8109" s="113">
        <v>4.4000000000000004</v>
      </c>
      <c r="D8109" s="276">
        <f t="shared" si="252"/>
        <v>5.5887974958655793</v>
      </c>
      <c r="L8109" s="114">
        <f>IF(C8109&lt;$G$6,Lähteandmed!$E$45*1.2*1.005*($G$6-O8109),0)</f>
        <v>23.834805119999999</v>
      </c>
      <c r="M8109" s="276" t="str">
        <f>IF(($G$4-Lähteandmed!$H$45*(Kraadpäevad!$G$4-Kraadpäevad!C8109))&gt;Lähteandmed!$I$45,($G$4-Lähteandmed!$H$45*(Kraadpäevad!$G$4-Kraadpäevad!C8109)),Lähteandmed!$I$45)</f>
        <v/>
      </c>
      <c r="N8109" s="114">
        <f>IFERROR(($G$4-M8109)/($G$4-C8109),Lähteandmed!$H$45)</f>
        <v>0</v>
      </c>
      <c r="O8109" s="276">
        <f t="shared" si="253"/>
        <v>4.4000000000000004</v>
      </c>
      <c r="P8109" s="276">
        <f>IF(O8109&lt;($G$6-1),Lähteandmed!$E$45*1.2*1.005*(($G$6-1)-O8109),0)</f>
        <v>22.082245919999998</v>
      </c>
    </row>
    <row r="8110" spans="2:16">
      <c r="B8110" s="113">
        <v>8106</v>
      </c>
      <c r="C8110" s="113">
        <v>4.5</v>
      </c>
      <c r="D8110" s="276">
        <f t="shared" si="252"/>
        <v>5.4887974958655796</v>
      </c>
      <c r="L8110" s="114">
        <f>IF(C8110&lt;$G$6,Lähteandmed!$E$45*1.2*1.005*($G$6-O8110),0)</f>
        <v>23.659549199999997</v>
      </c>
      <c r="M8110" s="276" t="str">
        <f>IF(($G$4-Lähteandmed!$H$45*(Kraadpäevad!$G$4-Kraadpäevad!C8110))&gt;Lähteandmed!$I$45,($G$4-Lähteandmed!$H$45*(Kraadpäevad!$G$4-Kraadpäevad!C8110)),Lähteandmed!$I$45)</f>
        <v/>
      </c>
      <c r="N8110" s="114">
        <f>IFERROR(($G$4-M8110)/($G$4-C8110),Lähteandmed!$H$45)</f>
        <v>0</v>
      </c>
      <c r="O8110" s="276">
        <f t="shared" si="253"/>
        <v>4.5</v>
      </c>
      <c r="P8110" s="276">
        <f>IF(O8110&lt;($G$6-1),Lähteandmed!$E$45*1.2*1.005*(($G$6-1)-O8110),0)</f>
        <v>21.906989999999997</v>
      </c>
    </row>
    <row r="8111" spans="2:16">
      <c r="B8111" s="113">
        <v>8107</v>
      </c>
      <c r="C8111" s="113">
        <v>4.7</v>
      </c>
      <c r="D8111" s="276">
        <f t="shared" si="252"/>
        <v>5.2887974958655795</v>
      </c>
      <c r="L8111" s="114">
        <f>IF(C8111&lt;$G$6,Lähteandmed!$E$45*1.2*1.005*($G$6-O8111),0)</f>
        <v>23.309037359999998</v>
      </c>
      <c r="M8111" s="276" t="str">
        <f>IF(($G$4-Lähteandmed!$H$45*(Kraadpäevad!$G$4-Kraadpäevad!C8111))&gt;Lähteandmed!$I$45,($G$4-Lähteandmed!$H$45*(Kraadpäevad!$G$4-Kraadpäevad!C8111)),Lähteandmed!$I$45)</f>
        <v/>
      </c>
      <c r="N8111" s="114">
        <f>IFERROR(($G$4-M8111)/($G$4-C8111),Lähteandmed!$H$45)</f>
        <v>0</v>
      </c>
      <c r="O8111" s="276">
        <f t="shared" si="253"/>
        <v>4.7</v>
      </c>
      <c r="P8111" s="276">
        <f>IF(O8111&lt;($G$6-1),Lähteandmed!$E$45*1.2*1.005*(($G$6-1)-O8111),0)</f>
        <v>21.556478160000001</v>
      </c>
    </row>
    <row r="8112" spans="2:16">
      <c r="B8112" s="113">
        <v>8108</v>
      </c>
      <c r="C8112" s="113">
        <v>4.9000000000000004</v>
      </c>
      <c r="D8112" s="276">
        <f t="shared" si="252"/>
        <v>5.0887974958655793</v>
      </c>
      <c r="L8112" s="114">
        <f>IF(C8112&lt;$G$6,Lähteandmed!$E$45*1.2*1.005*($G$6-O8112),0)</f>
        <v>22.958525519999998</v>
      </c>
      <c r="M8112" s="276" t="str">
        <f>IF(($G$4-Lähteandmed!$H$45*(Kraadpäevad!$G$4-Kraadpäevad!C8112))&gt;Lähteandmed!$I$45,($G$4-Lähteandmed!$H$45*(Kraadpäevad!$G$4-Kraadpäevad!C8112)),Lähteandmed!$I$45)</f>
        <v/>
      </c>
      <c r="N8112" s="114">
        <f>IFERROR(($G$4-M8112)/($G$4-C8112),Lähteandmed!$H$45)</f>
        <v>0</v>
      </c>
      <c r="O8112" s="276">
        <f t="shared" si="253"/>
        <v>4.9000000000000004</v>
      </c>
      <c r="P8112" s="276">
        <f>IF(O8112&lt;($G$6-1),Lähteandmed!$E$45*1.2*1.005*(($G$6-1)-O8112),0)</f>
        <v>21.205966319999998</v>
      </c>
    </row>
    <row r="8113" spans="2:16">
      <c r="B8113" s="113">
        <v>8109</v>
      </c>
      <c r="C8113" s="113">
        <v>5.0999999999999996</v>
      </c>
      <c r="D8113" s="276">
        <f t="shared" si="252"/>
        <v>4.88879749586558</v>
      </c>
      <c r="L8113" s="114">
        <f>IF(C8113&lt;$G$6,Lähteandmed!$E$45*1.2*1.005*($G$6-O8113),0)</f>
        <v>22.608013679999999</v>
      </c>
      <c r="M8113" s="276" t="str">
        <f>IF(($G$4-Lähteandmed!$H$45*(Kraadpäevad!$G$4-Kraadpäevad!C8113))&gt;Lähteandmed!$I$45,($G$4-Lähteandmed!$H$45*(Kraadpäevad!$G$4-Kraadpäevad!C8113)),Lähteandmed!$I$45)</f>
        <v/>
      </c>
      <c r="N8113" s="114">
        <f>IFERROR(($G$4-M8113)/($G$4-C8113),Lähteandmed!$H$45)</f>
        <v>0</v>
      </c>
      <c r="O8113" s="276">
        <f t="shared" si="253"/>
        <v>5.0999999999999996</v>
      </c>
      <c r="P8113" s="276">
        <f>IF(O8113&lt;($G$6-1),Lähteandmed!$E$45*1.2*1.005*(($G$6-1)-O8113),0)</f>
        <v>20.855454479999999</v>
      </c>
    </row>
    <row r="8114" spans="2:16">
      <c r="B8114" s="113">
        <v>8110</v>
      </c>
      <c r="C8114" s="113">
        <v>4.2</v>
      </c>
      <c r="D8114" s="276">
        <f t="shared" si="252"/>
        <v>5.7887974958655795</v>
      </c>
      <c r="L8114" s="114">
        <f>IF(C8114&lt;$G$6,Lähteandmed!$E$45*1.2*1.005*($G$6-O8114),0)</f>
        <v>24.185316959999998</v>
      </c>
      <c r="M8114" s="276" t="str">
        <f>IF(($G$4-Lähteandmed!$H$45*(Kraadpäevad!$G$4-Kraadpäevad!C8114))&gt;Lähteandmed!$I$45,($G$4-Lähteandmed!$H$45*(Kraadpäevad!$G$4-Kraadpäevad!C8114)),Lähteandmed!$I$45)</f>
        <v/>
      </c>
      <c r="N8114" s="114">
        <f>IFERROR(($G$4-M8114)/($G$4-C8114),Lähteandmed!$H$45)</f>
        <v>0</v>
      </c>
      <c r="O8114" s="276">
        <f t="shared" si="253"/>
        <v>4.2</v>
      </c>
      <c r="P8114" s="276">
        <f>IF(O8114&lt;($G$6-1),Lähteandmed!$E$45*1.2*1.005*(($G$6-1)-O8114),0)</f>
        <v>22.432757760000001</v>
      </c>
    </row>
    <row r="8115" spans="2:16">
      <c r="B8115" s="113">
        <v>8111</v>
      </c>
      <c r="C8115" s="113">
        <v>3.2</v>
      </c>
      <c r="D8115" s="276">
        <f t="shared" si="252"/>
        <v>6.7887974958655795</v>
      </c>
      <c r="L8115" s="114">
        <f>IF(C8115&lt;$G$6,Lähteandmed!$E$45*1.2*1.005*($G$6-O8115),0)</f>
        <v>25.937876159999998</v>
      </c>
      <c r="M8115" s="276" t="str">
        <f>IF(($G$4-Lähteandmed!$H$45*(Kraadpäevad!$G$4-Kraadpäevad!C8115))&gt;Lähteandmed!$I$45,($G$4-Lähteandmed!$H$45*(Kraadpäevad!$G$4-Kraadpäevad!C8115)),Lähteandmed!$I$45)</f>
        <v/>
      </c>
      <c r="N8115" s="114">
        <f>IFERROR(($G$4-M8115)/($G$4-C8115),Lähteandmed!$H$45)</f>
        <v>0</v>
      </c>
      <c r="O8115" s="276">
        <f t="shared" si="253"/>
        <v>3.2</v>
      </c>
      <c r="P8115" s="276">
        <f>IF(O8115&lt;($G$6-1),Lähteandmed!$E$45*1.2*1.005*(($G$6-1)-O8115),0)</f>
        <v>24.185316959999998</v>
      </c>
    </row>
    <row r="8116" spans="2:16">
      <c r="B8116" s="113">
        <v>8112</v>
      </c>
      <c r="C8116" s="113">
        <v>2.2999999999999998</v>
      </c>
      <c r="D8116" s="276">
        <f t="shared" si="252"/>
        <v>7.6887974958655798</v>
      </c>
      <c r="L8116" s="114">
        <f>IF(C8116&lt;$G$6,Lähteandmed!$E$45*1.2*1.005*($G$6-O8116),0)</f>
        <v>27.515179439999997</v>
      </c>
      <c r="M8116" s="276" t="str">
        <f>IF(($G$4-Lähteandmed!$H$45*(Kraadpäevad!$G$4-Kraadpäevad!C8116))&gt;Lähteandmed!$I$45,($G$4-Lähteandmed!$H$45*(Kraadpäevad!$G$4-Kraadpäevad!C8116)),Lähteandmed!$I$45)</f>
        <v/>
      </c>
      <c r="N8116" s="114">
        <f>IFERROR(($G$4-M8116)/($G$4-C8116),Lähteandmed!$H$45)</f>
        <v>0</v>
      </c>
      <c r="O8116" s="276">
        <f t="shared" si="253"/>
        <v>2.2999999999999998</v>
      </c>
      <c r="P8116" s="276">
        <f>IF(O8116&lt;($G$6-1),Lähteandmed!$E$45*1.2*1.005*(($G$6-1)-O8116),0)</f>
        <v>25.762620239999997</v>
      </c>
    </row>
    <row r="8117" spans="2:16">
      <c r="B8117" s="113">
        <v>8113</v>
      </c>
      <c r="C8117" s="113">
        <v>2.5</v>
      </c>
      <c r="D8117" s="276">
        <f t="shared" si="252"/>
        <v>7.4887974958655796</v>
      </c>
      <c r="L8117" s="114">
        <f>IF(C8117&lt;$G$6,Lähteandmed!$E$45*1.2*1.005*($G$6-O8117),0)</f>
        <v>27.164667599999998</v>
      </c>
      <c r="M8117" s="276" t="str">
        <f>IF(($G$4-Lähteandmed!$H$45*(Kraadpäevad!$G$4-Kraadpäevad!C8117))&gt;Lähteandmed!$I$45,($G$4-Lähteandmed!$H$45*(Kraadpäevad!$G$4-Kraadpäevad!C8117)),Lähteandmed!$I$45)</f>
        <v/>
      </c>
      <c r="N8117" s="114">
        <f>IFERROR(($G$4-M8117)/($G$4-C8117),Lähteandmed!$H$45)</f>
        <v>0</v>
      </c>
      <c r="O8117" s="276">
        <f t="shared" si="253"/>
        <v>2.5</v>
      </c>
      <c r="P8117" s="276">
        <f>IF(O8117&lt;($G$6-1),Lähteandmed!$E$45*1.2*1.005*(($G$6-1)-O8117),0)</f>
        <v>25.412108399999997</v>
      </c>
    </row>
    <row r="8118" spans="2:16">
      <c r="B8118" s="113">
        <v>8114</v>
      </c>
      <c r="C8118" s="113">
        <v>2.7</v>
      </c>
      <c r="D8118" s="276">
        <f t="shared" si="252"/>
        <v>7.2887974958655795</v>
      </c>
      <c r="L8118" s="114">
        <f>IF(C8118&lt;$G$6,Lähteandmed!$E$45*1.2*1.005*($G$6-O8118),0)</f>
        <v>26.814155759999998</v>
      </c>
      <c r="M8118" s="276" t="str">
        <f>IF(($G$4-Lähteandmed!$H$45*(Kraadpäevad!$G$4-Kraadpäevad!C8118))&gt;Lähteandmed!$I$45,($G$4-Lähteandmed!$H$45*(Kraadpäevad!$G$4-Kraadpäevad!C8118)),Lähteandmed!$I$45)</f>
        <v/>
      </c>
      <c r="N8118" s="114">
        <f>IFERROR(($G$4-M8118)/($G$4-C8118),Lähteandmed!$H$45)</f>
        <v>0</v>
      </c>
      <c r="O8118" s="276">
        <f t="shared" si="253"/>
        <v>2.7</v>
      </c>
      <c r="P8118" s="276">
        <f>IF(O8118&lt;($G$6-1),Lähteandmed!$E$45*1.2*1.005*(($G$6-1)-O8118),0)</f>
        <v>25.061596559999998</v>
      </c>
    </row>
    <row r="8119" spans="2:16">
      <c r="B8119" s="113">
        <v>8115</v>
      </c>
      <c r="C8119" s="113">
        <v>2.9</v>
      </c>
      <c r="D8119" s="276">
        <f t="shared" si="252"/>
        <v>7.0887974958655793</v>
      </c>
      <c r="L8119" s="114">
        <f>IF(C8119&lt;$G$6,Lähteandmed!$E$45*1.2*1.005*($G$6-O8119),0)</f>
        <v>26.463643919999999</v>
      </c>
      <c r="M8119" s="276" t="str">
        <f>IF(($G$4-Lähteandmed!$H$45*(Kraadpäevad!$G$4-Kraadpäevad!C8119))&gt;Lähteandmed!$I$45,($G$4-Lähteandmed!$H$45*(Kraadpäevad!$G$4-Kraadpäevad!C8119)),Lähteandmed!$I$45)</f>
        <v/>
      </c>
      <c r="N8119" s="114">
        <f>IFERROR(($G$4-M8119)/($G$4-C8119),Lähteandmed!$H$45)</f>
        <v>0</v>
      </c>
      <c r="O8119" s="276">
        <f t="shared" si="253"/>
        <v>2.9</v>
      </c>
      <c r="P8119" s="276">
        <f>IF(O8119&lt;($G$6-1),Lähteandmed!$E$45*1.2*1.005*(($G$6-1)-O8119),0)</f>
        <v>24.711084719999999</v>
      </c>
    </row>
    <row r="8120" spans="2:16">
      <c r="B8120" s="113">
        <v>8116</v>
      </c>
      <c r="C8120" s="113">
        <v>3.1</v>
      </c>
      <c r="D8120" s="276">
        <f t="shared" si="252"/>
        <v>6.88879749586558</v>
      </c>
      <c r="L8120" s="114">
        <f>IF(C8120&lt;$G$6,Lähteandmed!$E$45*1.2*1.005*($G$6-O8120),0)</f>
        <v>26.11313208</v>
      </c>
      <c r="M8120" s="276" t="str">
        <f>IF(($G$4-Lähteandmed!$H$45*(Kraadpäevad!$G$4-Kraadpäevad!C8120))&gt;Lähteandmed!$I$45,($G$4-Lähteandmed!$H$45*(Kraadpäevad!$G$4-Kraadpäevad!C8120)),Lähteandmed!$I$45)</f>
        <v/>
      </c>
      <c r="N8120" s="114">
        <f>IFERROR(($G$4-M8120)/($G$4-C8120),Lähteandmed!$H$45)</f>
        <v>0</v>
      </c>
      <c r="O8120" s="276">
        <f t="shared" si="253"/>
        <v>3.1</v>
      </c>
      <c r="P8120" s="276">
        <f>IF(O8120&lt;($G$6-1),Lähteandmed!$E$45*1.2*1.005*(($G$6-1)-O8120),0)</f>
        <v>24.360572879999999</v>
      </c>
    </row>
    <row r="8121" spans="2:16">
      <c r="B8121" s="113">
        <v>8117</v>
      </c>
      <c r="C8121" s="113">
        <v>3.3</v>
      </c>
      <c r="D8121" s="276">
        <f t="shared" si="252"/>
        <v>6.6887974958655798</v>
      </c>
      <c r="L8121" s="114">
        <f>IF(C8121&lt;$G$6,Lähteandmed!$E$45*1.2*1.005*($G$6-O8121),0)</f>
        <v>25.762620239999997</v>
      </c>
      <c r="M8121" s="276" t="str">
        <f>IF(($G$4-Lähteandmed!$H$45*(Kraadpäevad!$G$4-Kraadpäevad!C8121))&gt;Lähteandmed!$I$45,($G$4-Lähteandmed!$H$45*(Kraadpäevad!$G$4-Kraadpäevad!C8121)),Lähteandmed!$I$45)</f>
        <v/>
      </c>
      <c r="N8121" s="114">
        <f>IFERROR(($G$4-M8121)/($G$4-C8121),Lähteandmed!$H$45)</f>
        <v>0</v>
      </c>
      <c r="O8121" s="276">
        <f t="shared" si="253"/>
        <v>3.3</v>
      </c>
      <c r="P8121" s="276">
        <f>IF(O8121&lt;($G$6-1),Lähteandmed!$E$45*1.2*1.005*(($G$6-1)-O8121),0)</f>
        <v>24.010061039999997</v>
      </c>
    </row>
    <row r="8122" spans="2:16">
      <c r="B8122" s="113">
        <v>8118</v>
      </c>
      <c r="C8122" s="113">
        <v>3.5</v>
      </c>
      <c r="D8122" s="276">
        <f t="shared" si="252"/>
        <v>6.4887974958655796</v>
      </c>
      <c r="L8122" s="114">
        <f>IF(C8122&lt;$G$6,Lähteandmed!$E$45*1.2*1.005*($G$6-O8122),0)</f>
        <v>25.412108399999997</v>
      </c>
      <c r="M8122" s="276" t="str">
        <f>IF(($G$4-Lähteandmed!$H$45*(Kraadpäevad!$G$4-Kraadpäevad!C8122))&gt;Lähteandmed!$I$45,($G$4-Lähteandmed!$H$45*(Kraadpäevad!$G$4-Kraadpäevad!C8122)),Lähteandmed!$I$45)</f>
        <v/>
      </c>
      <c r="N8122" s="114">
        <f>IFERROR(($G$4-M8122)/($G$4-C8122),Lähteandmed!$H$45)</f>
        <v>0</v>
      </c>
      <c r="O8122" s="276">
        <f t="shared" si="253"/>
        <v>3.5</v>
      </c>
      <c r="P8122" s="276">
        <f>IF(O8122&lt;($G$6-1),Lähteandmed!$E$45*1.2*1.005*(($G$6-1)-O8122),0)</f>
        <v>23.659549199999997</v>
      </c>
    </row>
    <row r="8123" spans="2:16">
      <c r="B8123" s="113">
        <v>8119</v>
      </c>
      <c r="C8123" s="113">
        <v>3.4</v>
      </c>
      <c r="D8123" s="276">
        <f t="shared" si="252"/>
        <v>6.5887974958655793</v>
      </c>
      <c r="L8123" s="114">
        <f>IF(C8123&lt;$G$6,Lähteandmed!$E$45*1.2*1.005*($G$6-O8123),0)</f>
        <v>25.587364319999999</v>
      </c>
      <c r="M8123" s="276" t="str">
        <f>IF(($G$4-Lähteandmed!$H$45*(Kraadpäevad!$G$4-Kraadpäevad!C8123))&gt;Lähteandmed!$I$45,($G$4-Lähteandmed!$H$45*(Kraadpäevad!$G$4-Kraadpäevad!C8123)),Lähteandmed!$I$45)</f>
        <v/>
      </c>
      <c r="N8123" s="114">
        <f>IFERROR(($G$4-M8123)/($G$4-C8123),Lähteandmed!$H$45)</f>
        <v>0</v>
      </c>
      <c r="O8123" s="276">
        <f t="shared" si="253"/>
        <v>3.4</v>
      </c>
      <c r="P8123" s="276">
        <f>IF(O8123&lt;($G$6-1),Lähteandmed!$E$45*1.2*1.005*(($G$6-1)-O8123),0)</f>
        <v>23.834805119999999</v>
      </c>
    </row>
    <row r="8124" spans="2:16">
      <c r="B8124" s="113">
        <v>8120</v>
      </c>
      <c r="C8124" s="113">
        <v>3.4</v>
      </c>
      <c r="D8124" s="276">
        <f t="shared" si="252"/>
        <v>6.5887974958655793</v>
      </c>
      <c r="L8124" s="114">
        <f>IF(C8124&lt;$G$6,Lähteandmed!$E$45*1.2*1.005*($G$6-O8124),0)</f>
        <v>25.587364319999999</v>
      </c>
      <c r="M8124" s="276" t="str">
        <f>IF(($G$4-Lähteandmed!$H$45*(Kraadpäevad!$G$4-Kraadpäevad!C8124))&gt;Lähteandmed!$I$45,($G$4-Lähteandmed!$H$45*(Kraadpäevad!$G$4-Kraadpäevad!C8124)),Lähteandmed!$I$45)</f>
        <v/>
      </c>
      <c r="N8124" s="114">
        <f>IFERROR(($G$4-M8124)/($G$4-C8124),Lähteandmed!$H$45)</f>
        <v>0</v>
      </c>
      <c r="O8124" s="276">
        <f t="shared" si="253"/>
        <v>3.4</v>
      </c>
      <c r="P8124" s="276">
        <f>IF(O8124&lt;($G$6-1),Lähteandmed!$E$45*1.2*1.005*(($G$6-1)-O8124),0)</f>
        <v>23.834805119999999</v>
      </c>
    </row>
    <row r="8125" spans="2:16">
      <c r="B8125" s="113">
        <v>8121</v>
      </c>
      <c r="C8125" s="113">
        <v>3.3</v>
      </c>
      <c r="D8125" s="276">
        <f t="shared" si="252"/>
        <v>6.6887974958655798</v>
      </c>
      <c r="L8125" s="114">
        <f>IF(C8125&lt;$G$6,Lähteandmed!$E$45*1.2*1.005*($G$6-O8125),0)</f>
        <v>25.762620239999997</v>
      </c>
      <c r="M8125" s="276" t="str">
        <f>IF(($G$4-Lähteandmed!$H$45*(Kraadpäevad!$G$4-Kraadpäevad!C8125))&gt;Lähteandmed!$I$45,($G$4-Lähteandmed!$H$45*(Kraadpäevad!$G$4-Kraadpäevad!C8125)),Lähteandmed!$I$45)</f>
        <v/>
      </c>
      <c r="N8125" s="114">
        <f>IFERROR(($G$4-M8125)/($G$4-C8125),Lähteandmed!$H$45)</f>
        <v>0</v>
      </c>
      <c r="O8125" s="276">
        <f t="shared" si="253"/>
        <v>3.3</v>
      </c>
      <c r="P8125" s="276">
        <f>IF(O8125&lt;($G$6-1),Lähteandmed!$E$45*1.2*1.005*(($G$6-1)-O8125),0)</f>
        <v>24.010061039999997</v>
      </c>
    </row>
    <row r="8126" spans="2:16">
      <c r="B8126" s="113">
        <v>8122</v>
      </c>
      <c r="C8126" s="113">
        <v>3.5</v>
      </c>
      <c r="D8126" s="276">
        <f t="shared" si="252"/>
        <v>6.4887974958655796</v>
      </c>
      <c r="L8126" s="114">
        <f>IF(C8126&lt;$G$6,Lähteandmed!$E$45*1.2*1.005*($G$6-O8126),0)</f>
        <v>25.412108399999997</v>
      </c>
      <c r="M8126" s="276" t="str">
        <f>IF(($G$4-Lähteandmed!$H$45*(Kraadpäevad!$G$4-Kraadpäevad!C8126))&gt;Lähteandmed!$I$45,($G$4-Lähteandmed!$H$45*(Kraadpäevad!$G$4-Kraadpäevad!C8126)),Lähteandmed!$I$45)</f>
        <v/>
      </c>
      <c r="N8126" s="114">
        <f>IFERROR(($G$4-M8126)/($G$4-C8126),Lähteandmed!$H$45)</f>
        <v>0</v>
      </c>
      <c r="O8126" s="276">
        <f t="shared" si="253"/>
        <v>3.5</v>
      </c>
      <c r="P8126" s="276">
        <f>IF(O8126&lt;($G$6-1),Lähteandmed!$E$45*1.2*1.005*(($G$6-1)-O8126),0)</f>
        <v>23.659549199999997</v>
      </c>
    </row>
    <row r="8127" spans="2:16">
      <c r="B8127" s="113">
        <v>8123</v>
      </c>
      <c r="C8127" s="113">
        <v>3.8</v>
      </c>
      <c r="D8127" s="276">
        <f t="shared" si="252"/>
        <v>6.1887974958655798</v>
      </c>
      <c r="L8127" s="114">
        <f>IF(C8127&lt;$G$6,Lähteandmed!$E$45*1.2*1.005*($G$6-O8127),0)</f>
        <v>24.886340639999997</v>
      </c>
      <c r="M8127" s="276" t="str">
        <f>IF(($G$4-Lähteandmed!$H$45*(Kraadpäevad!$G$4-Kraadpäevad!C8127))&gt;Lähteandmed!$I$45,($G$4-Lähteandmed!$H$45*(Kraadpäevad!$G$4-Kraadpäevad!C8127)),Lähteandmed!$I$45)</f>
        <v/>
      </c>
      <c r="N8127" s="114">
        <f>IFERROR(($G$4-M8127)/($G$4-C8127),Lähteandmed!$H$45)</f>
        <v>0</v>
      </c>
      <c r="O8127" s="276">
        <f t="shared" si="253"/>
        <v>3.8</v>
      </c>
      <c r="P8127" s="276">
        <f>IF(O8127&lt;($G$6-1),Lähteandmed!$E$45*1.2*1.005*(($G$6-1)-O8127),0)</f>
        <v>23.133781439999996</v>
      </c>
    </row>
    <row r="8128" spans="2:16">
      <c r="B8128" s="113">
        <v>8124</v>
      </c>
      <c r="C8128" s="113">
        <v>4</v>
      </c>
      <c r="D8128" s="276">
        <f t="shared" si="252"/>
        <v>5.9887974958655796</v>
      </c>
      <c r="L8128" s="114">
        <f>IF(C8128&lt;$G$6,Lähteandmed!$E$45*1.2*1.005*($G$6-O8128),0)</f>
        <v>24.535828799999997</v>
      </c>
      <c r="M8128" s="276" t="str">
        <f>IF(($G$4-Lähteandmed!$H$45*(Kraadpäevad!$G$4-Kraadpäevad!C8128))&gt;Lähteandmed!$I$45,($G$4-Lähteandmed!$H$45*(Kraadpäevad!$G$4-Kraadpäevad!C8128)),Lähteandmed!$I$45)</f>
        <v/>
      </c>
      <c r="N8128" s="114">
        <f>IFERROR(($G$4-M8128)/($G$4-C8128),Lähteandmed!$H$45)</f>
        <v>0</v>
      </c>
      <c r="O8128" s="276">
        <f t="shared" si="253"/>
        <v>4</v>
      </c>
      <c r="P8128" s="276">
        <f>IF(O8128&lt;($G$6-1),Lähteandmed!$E$45*1.2*1.005*(($G$6-1)-O8128),0)</f>
        <v>22.783269599999997</v>
      </c>
    </row>
    <row r="8129" spans="2:16">
      <c r="B8129" s="113">
        <v>8125</v>
      </c>
      <c r="C8129" s="113">
        <v>4.4000000000000004</v>
      </c>
      <c r="D8129" s="276">
        <f t="shared" si="252"/>
        <v>5.5887974958655793</v>
      </c>
      <c r="L8129" s="114">
        <f>IF(C8129&lt;$G$6,Lähteandmed!$E$45*1.2*1.005*($G$6-O8129),0)</f>
        <v>23.834805119999999</v>
      </c>
      <c r="M8129" s="276" t="str">
        <f>IF(($G$4-Lähteandmed!$H$45*(Kraadpäevad!$G$4-Kraadpäevad!C8129))&gt;Lähteandmed!$I$45,($G$4-Lähteandmed!$H$45*(Kraadpäevad!$G$4-Kraadpäevad!C8129)),Lähteandmed!$I$45)</f>
        <v/>
      </c>
      <c r="N8129" s="114">
        <f>IFERROR(($G$4-M8129)/($G$4-C8129),Lähteandmed!$H$45)</f>
        <v>0</v>
      </c>
      <c r="O8129" s="276">
        <f t="shared" si="253"/>
        <v>4.4000000000000004</v>
      </c>
      <c r="P8129" s="276">
        <f>IF(O8129&lt;($G$6-1),Lähteandmed!$E$45*1.2*1.005*(($G$6-1)-O8129),0)</f>
        <v>22.082245919999998</v>
      </c>
    </row>
    <row r="8130" spans="2:16">
      <c r="B8130" s="113">
        <v>8126</v>
      </c>
      <c r="C8130" s="113">
        <v>4.8</v>
      </c>
      <c r="D8130" s="276">
        <f t="shared" si="252"/>
        <v>5.1887974958655798</v>
      </c>
      <c r="L8130" s="114">
        <f>IF(C8130&lt;$G$6,Lähteandmed!$E$45*1.2*1.005*($G$6-O8130),0)</f>
        <v>23.133781439999996</v>
      </c>
      <c r="M8130" s="276" t="str">
        <f>IF(($G$4-Lähteandmed!$H$45*(Kraadpäevad!$G$4-Kraadpäevad!C8130))&gt;Lähteandmed!$I$45,($G$4-Lähteandmed!$H$45*(Kraadpäevad!$G$4-Kraadpäevad!C8130)),Lähteandmed!$I$45)</f>
        <v/>
      </c>
      <c r="N8130" s="114">
        <f>IFERROR(($G$4-M8130)/($G$4-C8130),Lähteandmed!$H$45)</f>
        <v>0</v>
      </c>
      <c r="O8130" s="276">
        <f t="shared" si="253"/>
        <v>4.8</v>
      </c>
      <c r="P8130" s="276">
        <f>IF(O8130&lt;($G$6-1),Lähteandmed!$E$45*1.2*1.005*(($G$6-1)-O8130),0)</f>
        <v>21.381222239999996</v>
      </c>
    </row>
    <row r="8131" spans="2:16">
      <c r="B8131" s="113">
        <v>8127</v>
      </c>
      <c r="C8131" s="113">
        <v>5.2</v>
      </c>
      <c r="D8131" s="276">
        <f t="shared" si="252"/>
        <v>4.7887974958655795</v>
      </c>
      <c r="L8131" s="114">
        <f>IF(C8131&lt;$G$6,Lähteandmed!$E$45*1.2*1.005*($G$6-O8131),0)</f>
        <v>22.432757760000001</v>
      </c>
      <c r="M8131" s="276" t="str">
        <f>IF(($G$4-Lähteandmed!$H$45*(Kraadpäevad!$G$4-Kraadpäevad!C8131))&gt;Lähteandmed!$I$45,($G$4-Lähteandmed!$H$45*(Kraadpäevad!$G$4-Kraadpäevad!C8131)),Lähteandmed!$I$45)</f>
        <v/>
      </c>
      <c r="N8131" s="114">
        <f>IFERROR(($G$4-M8131)/($G$4-C8131),Lähteandmed!$H$45)</f>
        <v>0</v>
      </c>
      <c r="O8131" s="276">
        <f t="shared" si="253"/>
        <v>5.2</v>
      </c>
      <c r="P8131" s="276">
        <f>IF(O8131&lt;($G$6-1),Lähteandmed!$E$45*1.2*1.005*(($G$6-1)-O8131),0)</f>
        <v>20.680198560000001</v>
      </c>
    </row>
    <row r="8132" spans="2:16">
      <c r="B8132" s="113">
        <v>8128</v>
      </c>
      <c r="C8132" s="113">
        <v>5.9</v>
      </c>
      <c r="D8132" s="276">
        <f t="shared" ref="D8132:D8195" si="254">IFERROR(IF($G$5-C8132&gt;0,$G$5-C8132,"0"),0)</f>
        <v>4.0887974958655793</v>
      </c>
      <c r="L8132" s="114">
        <f>IF(C8132&lt;$G$6,Lähteandmed!$E$45*1.2*1.005*($G$6-O8132),0)</f>
        <v>21.205966319999998</v>
      </c>
      <c r="M8132" s="276" t="str">
        <f>IF(($G$4-Lähteandmed!$H$45*(Kraadpäevad!$G$4-Kraadpäevad!C8132))&gt;Lähteandmed!$I$45,($G$4-Lähteandmed!$H$45*(Kraadpäevad!$G$4-Kraadpäevad!C8132)),Lähteandmed!$I$45)</f>
        <v/>
      </c>
      <c r="N8132" s="114">
        <f>IFERROR(($G$4-M8132)/($G$4-C8132),Lähteandmed!$H$45)</f>
        <v>0</v>
      </c>
      <c r="O8132" s="276">
        <f t="shared" ref="O8132:O8195" si="255">N8132*($G$4-C8132)+C8132</f>
        <v>5.9</v>
      </c>
      <c r="P8132" s="276">
        <f>IF(O8132&lt;($G$6-1),Lähteandmed!$E$45*1.2*1.005*(($G$6-1)-O8132),0)</f>
        <v>19.453407119999998</v>
      </c>
    </row>
    <row r="8133" spans="2:16">
      <c r="B8133" s="113">
        <v>8129</v>
      </c>
      <c r="C8133" s="113">
        <v>6.5</v>
      </c>
      <c r="D8133" s="276">
        <f t="shared" si="254"/>
        <v>3.4887974958655796</v>
      </c>
      <c r="L8133" s="114">
        <f>IF(C8133&lt;$G$6,Lähteandmed!$E$45*1.2*1.005*($G$6-O8133),0)</f>
        <v>20.1544308</v>
      </c>
      <c r="M8133" s="276" t="str">
        <f>IF(($G$4-Lähteandmed!$H$45*(Kraadpäevad!$G$4-Kraadpäevad!C8133))&gt;Lähteandmed!$I$45,($G$4-Lähteandmed!$H$45*(Kraadpäevad!$G$4-Kraadpäevad!C8133)),Lähteandmed!$I$45)</f>
        <v/>
      </c>
      <c r="N8133" s="114">
        <f>IFERROR(($G$4-M8133)/($G$4-C8133),Lähteandmed!$H$45)</f>
        <v>0</v>
      </c>
      <c r="O8133" s="276">
        <f t="shared" si="255"/>
        <v>6.5</v>
      </c>
      <c r="P8133" s="276">
        <f>IF(O8133&lt;($G$6-1),Lähteandmed!$E$45*1.2*1.005*(($G$6-1)-O8133),0)</f>
        <v>18.4018716</v>
      </c>
    </row>
    <row r="8134" spans="2:16">
      <c r="B8134" s="113">
        <v>8130</v>
      </c>
      <c r="C8134" s="113">
        <v>7.2</v>
      </c>
      <c r="D8134" s="276">
        <f t="shared" si="254"/>
        <v>2.7887974958655795</v>
      </c>
      <c r="L8134" s="114">
        <f>IF(C8134&lt;$G$6,Lähteandmed!$E$45*1.2*1.005*($G$6-O8134),0)</f>
        <v>18.927639360000001</v>
      </c>
      <c r="M8134" s="276" t="str">
        <f>IF(($G$4-Lähteandmed!$H$45*(Kraadpäevad!$G$4-Kraadpäevad!C8134))&gt;Lähteandmed!$I$45,($G$4-Lähteandmed!$H$45*(Kraadpäevad!$G$4-Kraadpäevad!C8134)),Lähteandmed!$I$45)</f>
        <v/>
      </c>
      <c r="N8134" s="114">
        <f>IFERROR(($G$4-M8134)/($G$4-C8134),Lähteandmed!$H$45)</f>
        <v>0</v>
      </c>
      <c r="O8134" s="276">
        <f t="shared" si="255"/>
        <v>7.2</v>
      </c>
      <c r="P8134" s="276">
        <f>IF(O8134&lt;($G$6-1),Lähteandmed!$E$45*1.2*1.005*(($G$6-1)-O8134),0)</f>
        <v>17.17508016</v>
      </c>
    </row>
    <row r="8135" spans="2:16">
      <c r="B8135" s="113">
        <v>8131</v>
      </c>
      <c r="C8135" s="113">
        <v>6.8</v>
      </c>
      <c r="D8135" s="276">
        <f t="shared" si="254"/>
        <v>3.1887974958655798</v>
      </c>
      <c r="L8135" s="114">
        <f>IF(C8135&lt;$G$6,Lähteandmed!$E$45*1.2*1.005*($G$6-O8135),0)</f>
        <v>19.628663039999996</v>
      </c>
      <c r="M8135" s="276" t="str">
        <f>IF(($G$4-Lähteandmed!$H$45*(Kraadpäevad!$G$4-Kraadpäevad!C8135))&gt;Lähteandmed!$I$45,($G$4-Lähteandmed!$H$45*(Kraadpäevad!$G$4-Kraadpäevad!C8135)),Lähteandmed!$I$45)</f>
        <v/>
      </c>
      <c r="N8135" s="114">
        <f>IFERROR(($G$4-M8135)/($G$4-C8135),Lähteandmed!$H$45)</f>
        <v>0</v>
      </c>
      <c r="O8135" s="276">
        <f t="shared" si="255"/>
        <v>6.8</v>
      </c>
      <c r="P8135" s="276">
        <f>IF(O8135&lt;($G$6-1),Lähteandmed!$E$45*1.2*1.005*(($G$6-1)-O8135),0)</f>
        <v>17.876103839999999</v>
      </c>
    </row>
    <row r="8136" spans="2:16">
      <c r="B8136" s="113">
        <v>8132</v>
      </c>
      <c r="C8136" s="113">
        <v>6.4</v>
      </c>
      <c r="D8136" s="276">
        <f t="shared" si="254"/>
        <v>3.5887974958655793</v>
      </c>
      <c r="L8136" s="114">
        <f>IF(C8136&lt;$G$6,Lähteandmed!$E$45*1.2*1.005*($G$6-O8136),0)</f>
        <v>20.329686719999998</v>
      </c>
      <c r="M8136" s="276" t="str">
        <f>IF(($G$4-Lähteandmed!$H$45*(Kraadpäevad!$G$4-Kraadpäevad!C8136))&gt;Lähteandmed!$I$45,($G$4-Lähteandmed!$H$45*(Kraadpäevad!$G$4-Kraadpäevad!C8136)),Lähteandmed!$I$45)</f>
        <v/>
      </c>
      <c r="N8136" s="114">
        <f>IFERROR(($G$4-M8136)/($G$4-C8136),Lähteandmed!$H$45)</f>
        <v>0</v>
      </c>
      <c r="O8136" s="276">
        <f t="shared" si="255"/>
        <v>6.4</v>
      </c>
      <c r="P8136" s="276">
        <f>IF(O8136&lt;($G$6-1),Lähteandmed!$E$45*1.2*1.005*(($G$6-1)-O8136),0)</f>
        <v>18.577127519999998</v>
      </c>
    </row>
    <row r="8137" spans="2:16">
      <c r="B8137" s="113">
        <v>8133</v>
      </c>
      <c r="C8137" s="113">
        <v>6</v>
      </c>
      <c r="D8137" s="276">
        <f t="shared" si="254"/>
        <v>3.9887974958655796</v>
      </c>
      <c r="L8137" s="114">
        <f>IF(C8137&lt;$G$6,Lähteandmed!$E$45*1.2*1.005*($G$6-O8137),0)</f>
        <v>21.030710399999997</v>
      </c>
      <c r="M8137" s="276" t="str">
        <f>IF(($G$4-Lähteandmed!$H$45*(Kraadpäevad!$G$4-Kraadpäevad!C8137))&gt;Lähteandmed!$I$45,($G$4-Lähteandmed!$H$45*(Kraadpäevad!$G$4-Kraadpäevad!C8137)),Lähteandmed!$I$45)</f>
        <v/>
      </c>
      <c r="N8137" s="114">
        <f>IFERROR(($G$4-M8137)/($G$4-C8137),Lähteandmed!$H$45)</f>
        <v>0</v>
      </c>
      <c r="O8137" s="276">
        <f t="shared" si="255"/>
        <v>6</v>
      </c>
      <c r="P8137" s="276">
        <f>IF(O8137&lt;($G$6-1),Lähteandmed!$E$45*1.2*1.005*(($G$6-1)-O8137),0)</f>
        <v>19.2781512</v>
      </c>
    </row>
    <row r="8138" spans="2:16">
      <c r="B8138" s="113">
        <v>8134</v>
      </c>
      <c r="C8138" s="113">
        <v>5.7</v>
      </c>
      <c r="D8138" s="276">
        <f t="shared" si="254"/>
        <v>4.2887974958655795</v>
      </c>
      <c r="L8138" s="114">
        <f>IF(C8138&lt;$G$6,Lähteandmed!$E$45*1.2*1.005*($G$6-O8138),0)</f>
        <v>21.556478160000001</v>
      </c>
      <c r="M8138" s="276" t="str">
        <f>IF(($G$4-Lähteandmed!$H$45*(Kraadpäevad!$G$4-Kraadpäevad!C8138))&gt;Lähteandmed!$I$45,($G$4-Lähteandmed!$H$45*(Kraadpäevad!$G$4-Kraadpäevad!C8138)),Lähteandmed!$I$45)</f>
        <v/>
      </c>
      <c r="N8138" s="114">
        <f>IFERROR(($G$4-M8138)/($G$4-C8138),Lähteandmed!$H$45)</f>
        <v>0</v>
      </c>
      <c r="O8138" s="276">
        <f t="shared" si="255"/>
        <v>5.7</v>
      </c>
      <c r="P8138" s="276">
        <f>IF(O8138&lt;($G$6-1),Lähteandmed!$E$45*1.2*1.005*(($G$6-1)-O8138),0)</f>
        <v>19.803918960000001</v>
      </c>
    </row>
    <row r="8139" spans="2:16">
      <c r="B8139" s="113">
        <v>8135</v>
      </c>
      <c r="C8139" s="113">
        <v>5.3</v>
      </c>
      <c r="D8139" s="276">
        <f t="shared" si="254"/>
        <v>4.6887974958655798</v>
      </c>
      <c r="L8139" s="114">
        <f>IF(C8139&lt;$G$6,Lähteandmed!$E$45*1.2*1.005*($G$6-O8139),0)</f>
        <v>22.257501839999996</v>
      </c>
      <c r="M8139" s="276" t="str">
        <f>IF(($G$4-Lähteandmed!$H$45*(Kraadpäevad!$G$4-Kraadpäevad!C8139))&gt;Lähteandmed!$I$45,($G$4-Lähteandmed!$H$45*(Kraadpäevad!$G$4-Kraadpäevad!C8139)),Lähteandmed!$I$45)</f>
        <v/>
      </c>
      <c r="N8139" s="114">
        <f>IFERROR(($G$4-M8139)/($G$4-C8139),Lähteandmed!$H$45)</f>
        <v>0</v>
      </c>
      <c r="O8139" s="276">
        <f t="shared" si="255"/>
        <v>5.3</v>
      </c>
      <c r="P8139" s="276">
        <f>IF(O8139&lt;($G$6-1),Lähteandmed!$E$45*1.2*1.005*(($G$6-1)-O8139),0)</f>
        <v>20.504942639999996</v>
      </c>
    </row>
    <row r="8140" spans="2:16">
      <c r="B8140" s="113">
        <v>8136</v>
      </c>
      <c r="C8140" s="113">
        <v>5</v>
      </c>
      <c r="D8140" s="276">
        <f t="shared" si="254"/>
        <v>4.9887974958655796</v>
      </c>
      <c r="L8140" s="114">
        <f>IF(C8140&lt;$G$6,Lähteandmed!$E$45*1.2*1.005*($G$6-O8140),0)</f>
        <v>22.783269599999997</v>
      </c>
      <c r="M8140" s="276" t="str">
        <f>IF(($G$4-Lähteandmed!$H$45*(Kraadpäevad!$G$4-Kraadpäevad!C8140))&gt;Lähteandmed!$I$45,($G$4-Lähteandmed!$H$45*(Kraadpäevad!$G$4-Kraadpäevad!C8140)),Lähteandmed!$I$45)</f>
        <v/>
      </c>
      <c r="N8140" s="114">
        <f>IFERROR(($G$4-M8140)/($G$4-C8140),Lähteandmed!$H$45)</f>
        <v>0</v>
      </c>
      <c r="O8140" s="276">
        <f t="shared" si="255"/>
        <v>5</v>
      </c>
      <c r="P8140" s="276">
        <f>IF(O8140&lt;($G$6-1),Lähteandmed!$E$45*1.2*1.005*(($G$6-1)-O8140),0)</f>
        <v>21.030710399999997</v>
      </c>
    </row>
    <row r="8141" spans="2:16">
      <c r="B8141" s="113">
        <v>8137</v>
      </c>
      <c r="C8141" s="113">
        <v>4.8</v>
      </c>
      <c r="D8141" s="276">
        <f t="shared" si="254"/>
        <v>5.1887974958655798</v>
      </c>
      <c r="L8141" s="114">
        <f>IF(C8141&lt;$G$6,Lähteandmed!$E$45*1.2*1.005*($G$6-O8141),0)</f>
        <v>23.133781439999996</v>
      </c>
      <c r="M8141" s="276" t="str">
        <f>IF(($G$4-Lähteandmed!$H$45*(Kraadpäevad!$G$4-Kraadpäevad!C8141))&gt;Lähteandmed!$I$45,($G$4-Lähteandmed!$H$45*(Kraadpäevad!$G$4-Kraadpäevad!C8141)),Lähteandmed!$I$45)</f>
        <v/>
      </c>
      <c r="N8141" s="114">
        <f>IFERROR(($G$4-M8141)/($G$4-C8141),Lähteandmed!$H$45)</f>
        <v>0</v>
      </c>
      <c r="O8141" s="276">
        <f t="shared" si="255"/>
        <v>4.8</v>
      </c>
      <c r="P8141" s="276">
        <f>IF(O8141&lt;($G$6-1),Lähteandmed!$E$45*1.2*1.005*(($G$6-1)-O8141),0)</f>
        <v>21.381222239999996</v>
      </c>
    </row>
    <row r="8142" spans="2:16">
      <c r="B8142" s="113">
        <v>8138</v>
      </c>
      <c r="C8142" s="113">
        <v>4.7</v>
      </c>
      <c r="D8142" s="276">
        <f t="shared" si="254"/>
        <v>5.2887974958655795</v>
      </c>
      <c r="L8142" s="114">
        <f>IF(C8142&lt;$G$6,Lähteandmed!$E$45*1.2*1.005*($G$6-O8142),0)</f>
        <v>23.309037359999998</v>
      </c>
      <c r="M8142" s="276" t="str">
        <f>IF(($G$4-Lähteandmed!$H$45*(Kraadpäevad!$G$4-Kraadpäevad!C8142))&gt;Lähteandmed!$I$45,($G$4-Lähteandmed!$H$45*(Kraadpäevad!$G$4-Kraadpäevad!C8142)),Lähteandmed!$I$45)</f>
        <v/>
      </c>
      <c r="N8142" s="114">
        <f>IFERROR(($G$4-M8142)/($G$4-C8142),Lähteandmed!$H$45)</f>
        <v>0</v>
      </c>
      <c r="O8142" s="276">
        <f t="shared" si="255"/>
        <v>4.7</v>
      </c>
      <c r="P8142" s="276">
        <f>IF(O8142&lt;($G$6-1),Lähteandmed!$E$45*1.2*1.005*(($G$6-1)-O8142),0)</f>
        <v>21.556478160000001</v>
      </c>
    </row>
    <row r="8143" spans="2:16">
      <c r="B8143" s="113">
        <v>8139</v>
      </c>
      <c r="C8143" s="113">
        <v>4.5</v>
      </c>
      <c r="D8143" s="276">
        <f t="shared" si="254"/>
        <v>5.4887974958655796</v>
      </c>
      <c r="L8143" s="114">
        <f>IF(C8143&lt;$G$6,Lähteandmed!$E$45*1.2*1.005*($G$6-O8143),0)</f>
        <v>23.659549199999997</v>
      </c>
      <c r="M8143" s="276" t="str">
        <f>IF(($G$4-Lähteandmed!$H$45*(Kraadpäevad!$G$4-Kraadpäevad!C8143))&gt;Lähteandmed!$I$45,($G$4-Lähteandmed!$H$45*(Kraadpäevad!$G$4-Kraadpäevad!C8143)),Lähteandmed!$I$45)</f>
        <v/>
      </c>
      <c r="N8143" s="114">
        <f>IFERROR(($G$4-M8143)/($G$4-C8143),Lähteandmed!$H$45)</f>
        <v>0</v>
      </c>
      <c r="O8143" s="276">
        <f t="shared" si="255"/>
        <v>4.5</v>
      </c>
      <c r="P8143" s="276">
        <f>IF(O8143&lt;($G$6-1),Lähteandmed!$E$45*1.2*1.005*(($G$6-1)-O8143),0)</f>
        <v>21.906989999999997</v>
      </c>
    </row>
    <row r="8144" spans="2:16">
      <c r="B8144" s="113">
        <v>8140</v>
      </c>
      <c r="C8144" s="113">
        <v>4.3</v>
      </c>
      <c r="D8144" s="276">
        <f t="shared" si="254"/>
        <v>5.6887974958655798</v>
      </c>
      <c r="L8144" s="114">
        <f>IF(C8144&lt;$G$6,Lähteandmed!$E$45*1.2*1.005*($G$6-O8144),0)</f>
        <v>24.010061039999997</v>
      </c>
      <c r="M8144" s="276" t="str">
        <f>IF(($G$4-Lähteandmed!$H$45*(Kraadpäevad!$G$4-Kraadpäevad!C8144))&gt;Lähteandmed!$I$45,($G$4-Lähteandmed!$H$45*(Kraadpäevad!$G$4-Kraadpäevad!C8144)),Lähteandmed!$I$45)</f>
        <v/>
      </c>
      <c r="N8144" s="114">
        <f>IFERROR(($G$4-M8144)/($G$4-C8144),Lähteandmed!$H$45)</f>
        <v>0</v>
      </c>
      <c r="O8144" s="276">
        <f t="shared" si="255"/>
        <v>4.3</v>
      </c>
      <c r="P8144" s="276">
        <f>IF(O8144&lt;($G$6-1),Lähteandmed!$E$45*1.2*1.005*(($G$6-1)-O8144),0)</f>
        <v>22.257501839999996</v>
      </c>
    </row>
    <row r="8145" spans="2:16">
      <c r="B8145" s="113">
        <v>8141</v>
      </c>
      <c r="C8145" s="113">
        <v>4.2</v>
      </c>
      <c r="D8145" s="276">
        <f t="shared" si="254"/>
        <v>5.7887974958655795</v>
      </c>
      <c r="L8145" s="114">
        <f>IF(C8145&lt;$G$6,Lähteandmed!$E$45*1.2*1.005*($G$6-O8145),0)</f>
        <v>24.185316959999998</v>
      </c>
      <c r="M8145" s="276" t="str">
        <f>IF(($G$4-Lähteandmed!$H$45*(Kraadpäevad!$G$4-Kraadpäevad!C8145))&gt;Lähteandmed!$I$45,($G$4-Lähteandmed!$H$45*(Kraadpäevad!$G$4-Kraadpäevad!C8145)),Lähteandmed!$I$45)</f>
        <v/>
      </c>
      <c r="N8145" s="114">
        <f>IFERROR(($G$4-M8145)/($G$4-C8145),Lähteandmed!$H$45)</f>
        <v>0</v>
      </c>
      <c r="O8145" s="276">
        <f t="shared" si="255"/>
        <v>4.2</v>
      </c>
      <c r="P8145" s="276">
        <f>IF(O8145&lt;($G$6-1),Lähteandmed!$E$45*1.2*1.005*(($G$6-1)-O8145),0)</f>
        <v>22.432757760000001</v>
      </c>
    </row>
    <row r="8146" spans="2:16">
      <c r="B8146" s="113">
        <v>8142</v>
      </c>
      <c r="C8146" s="113">
        <v>4</v>
      </c>
      <c r="D8146" s="276">
        <f t="shared" si="254"/>
        <v>5.9887974958655796</v>
      </c>
      <c r="L8146" s="114">
        <f>IF(C8146&lt;$G$6,Lähteandmed!$E$45*1.2*1.005*($G$6-O8146),0)</f>
        <v>24.535828799999997</v>
      </c>
      <c r="M8146" s="276" t="str">
        <f>IF(($G$4-Lähteandmed!$H$45*(Kraadpäevad!$G$4-Kraadpäevad!C8146))&gt;Lähteandmed!$I$45,($G$4-Lähteandmed!$H$45*(Kraadpäevad!$G$4-Kraadpäevad!C8146)),Lähteandmed!$I$45)</f>
        <v/>
      </c>
      <c r="N8146" s="114">
        <f>IFERROR(($G$4-M8146)/($G$4-C8146),Lähteandmed!$H$45)</f>
        <v>0</v>
      </c>
      <c r="O8146" s="276">
        <f t="shared" si="255"/>
        <v>4</v>
      </c>
      <c r="P8146" s="276">
        <f>IF(O8146&lt;($G$6-1),Lähteandmed!$E$45*1.2*1.005*(($G$6-1)-O8146),0)</f>
        <v>22.783269599999997</v>
      </c>
    </row>
    <row r="8147" spans="2:16">
      <c r="B8147" s="113">
        <v>8143</v>
      </c>
      <c r="C8147" s="113">
        <v>3.9</v>
      </c>
      <c r="D8147" s="276">
        <f t="shared" si="254"/>
        <v>6.0887974958655793</v>
      </c>
      <c r="L8147" s="114">
        <f>IF(C8147&lt;$G$6,Lähteandmed!$E$45*1.2*1.005*($G$6-O8147),0)</f>
        <v>24.711084719999999</v>
      </c>
      <c r="M8147" s="276" t="str">
        <f>IF(($G$4-Lähteandmed!$H$45*(Kraadpäevad!$G$4-Kraadpäevad!C8147))&gt;Lähteandmed!$I$45,($G$4-Lähteandmed!$H$45*(Kraadpäevad!$G$4-Kraadpäevad!C8147)),Lähteandmed!$I$45)</f>
        <v/>
      </c>
      <c r="N8147" s="114">
        <f>IFERROR(($G$4-M8147)/($G$4-C8147),Lähteandmed!$H$45)</f>
        <v>0</v>
      </c>
      <c r="O8147" s="276">
        <f t="shared" si="255"/>
        <v>3.9</v>
      </c>
      <c r="P8147" s="276">
        <f>IF(O8147&lt;($G$6-1),Lähteandmed!$E$45*1.2*1.005*(($G$6-1)-O8147),0)</f>
        <v>22.958525519999998</v>
      </c>
    </row>
    <row r="8148" spans="2:16">
      <c r="B8148" s="113">
        <v>8144</v>
      </c>
      <c r="C8148" s="113">
        <v>3.7</v>
      </c>
      <c r="D8148" s="276">
        <f t="shared" si="254"/>
        <v>6.2887974958655795</v>
      </c>
      <c r="L8148" s="114">
        <f>IF(C8148&lt;$G$6,Lähteandmed!$E$45*1.2*1.005*($G$6-O8148),0)</f>
        <v>25.061596559999998</v>
      </c>
      <c r="M8148" s="276" t="str">
        <f>IF(($G$4-Lähteandmed!$H$45*(Kraadpäevad!$G$4-Kraadpäevad!C8148))&gt;Lähteandmed!$I$45,($G$4-Lähteandmed!$H$45*(Kraadpäevad!$G$4-Kraadpäevad!C8148)),Lähteandmed!$I$45)</f>
        <v/>
      </c>
      <c r="N8148" s="114">
        <f>IFERROR(($G$4-M8148)/($G$4-C8148),Lähteandmed!$H$45)</f>
        <v>0</v>
      </c>
      <c r="O8148" s="276">
        <f t="shared" si="255"/>
        <v>3.7</v>
      </c>
      <c r="P8148" s="276">
        <f>IF(O8148&lt;($G$6-1),Lähteandmed!$E$45*1.2*1.005*(($G$6-1)-O8148),0)</f>
        <v>23.309037359999998</v>
      </c>
    </row>
    <row r="8149" spans="2:16">
      <c r="B8149" s="113">
        <v>8145</v>
      </c>
      <c r="C8149" s="113">
        <v>3.6</v>
      </c>
      <c r="D8149" s="276">
        <f t="shared" si="254"/>
        <v>6.38879749586558</v>
      </c>
      <c r="L8149" s="114">
        <f>IF(C8149&lt;$G$6,Lähteandmed!$E$45*1.2*1.005*($G$6-O8149),0)</f>
        <v>25.23685248</v>
      </c>
      <c r="M8149" s="276" t="str">
        <f>IF(($G$4-Lähteandmed!$H$45*(Kraadpäevad!$G$4-Kraadpäevad!C8149))&gt;Lähteandmed!$I$45,($G$4-Lähteandmed!$H$45*(Kraadpäevad!$G$4-Kraadpäevad!C8149)),Lähteandmed!$I$45)</f>
        <v/>
      </c>
      <c r="N8149" s="114">
        <f>IFERROR(($G$4-M8149)/($G$4-C8149),Lähteandmed!$H$45)</f>
        <v>0</v>
      </c>
      <c r="O8149" s="276">
        <f t="shared" si="255"/>
        <v>3.6</v>
      </c>
      <c r="P8149" s="276">
        <f>IF(O8149&lt;($G$6-1),Lähteandmed!$E$45*1.2*1.005*(($G$6-1)-O8149),0)</f>
        <v>23.484293279999999</v>
      </c>
    </row>
    <row r="8150" spans="2:16">
      <c r="B8150" s="113">
        <v>8146</v>
      </c>
      <c r="C8150" s="113">
        <v>3.5</v>
      </c>
      <c r="D8150" s="276">
        <f t="shared" si="254"/>
        <v>6.4887974958655796</v>
      </c>
      <c r="L8150" s="114">
        <f>IF(C8150&lt;$G$6,Lähteandmed!$E$45*1.2*1.005*($G$6-O8150),0)</f>
        <v>25.412108399999997</v>
      </c>
      <c r="M8150" s="276" t="str">
        <f>IF(($G$4-Lähteandmed!$H$45*(Kraadpäevad!$G$4-Kraadpäevad!C8150))&gt;Lähteandmed!$I$45,($G$4-Lähteandmed!$H$45*(Kraadpäevad!$G$4-Kraadpäevad!C8150)),Lähteandmed!$I$45)</f>
        <v/>
      </c>
      <c r="N8150" s="114">
        <f>IFERROR(($G$4-M8150)/($G$4-C8150),Lähteandmed!$H$45)</f>
        <v>0</v>
      </c>
      <c r="O8150" s="276">
        <f t="shared" si="255"/>
        <v>3.5</v>
      </c>
      <c r="P8150" s="276">
        <f>IF(O8150&lt;($G$6-1),Lähteandmed!$E$45*1.2*1.005*(($G$6-1)-O8150),0)</f>
        <v>23.659549199999997</v>
      </c>
    </row>
    <row r="8151" spans="2:16">
      <c r="B8151" s="113">
        <v>8147</v>
      </c>
      <c r="C8151" s="113">
        <v>3.5</v>
      </c>
      <c r="D8151" s="276">
        <f t="shared" si="254"/>
        <v>6.4887974958655796</v>
      </c>
      <c r="L8151" s="114">
        <f>IF(C8151&lt;$G$6,Lähteandmed!$E$45*1.2*1.005*($G$6-O8151),0)</f>
        <v>25.412108399999997</v>
      </c>
      <c r="M8151" s="276" t="str">
        <f>IF(($G$4-Lähteandmed!$H$45*(Kraadpäevad!$G$4-Kraadpäevad!C8151))&gt;Lähteandmed!$I$45,($G$4-Lähteandmed!$H$45*(Kraadpäevad!$G$4-Kraadpäevad!C8151)),Lähteandmed!$I$45)</f>
        <v/>
      </c>
      <c r="N8151" s="114">
        <f>IFERROR(($G$4-M8151)/($G$4-C8151),Lähteandmed!$H$45)</f>
        <v>0</v>
      </c>
      <c r="O8151" s="276">
        <f t="shared" si="255"/>
        <v>3.5</v>
      </c>
      <c r="P8151" s="276">
        <f>IF(O8151&lt;($G$6-1),Lähteandmed!$E$45*1.2*1.005*(($G$6-1)-O8151),0)</f>
        <v>23.659549199999997</v>
      </c>
    </row>
    <row r="8152" spans="2:16">
      <c r="B8152" s="113">
        <v>8148</v>
      </c>
      <c r="C8152" s="113">
        <v>3.4</v>
      </c>
      <c r="D8152" s="276">
        <f t="shared" si="254"/>
        <v>6.5887974958655793</v>
      </c>
      <c r="L8152" s="114">
        <f>IF(C8152&lt;$G$6,Lähteandmed!$E$45*1.2*1.005*($G$6-O8152),0)</f>
        <v>25.587364319999999</v>
      </c>
      <c r="M8152" s="276" t="str">
        <f>IF(($G$4-Lähteandmed!$H$45*(Kraadpäevad!$G$4-Kraadpäevad!C8152))&gt;Lähteandmed!$I$45,($G$4-Lähteandmed!$H$45*(Kraadpäevad!$G$4-Kraadpäevad!C8152)),Lähteandmed!$I$45)</f>
        <v/>
      </c>
      <c r="N8152" s="114">
        <f>IFERROR(($G$4-M8152)/($G$4-C8152),Lähteandmed!$H$45)</f>
        <v>0</v>
      </c>
      <c r="O8152" s="276">
        <f t="shared" si="255"/>
        <v>3.4</v>
      </c>
      <c r="P8152" s="276">
        <f>IF(O8152&lt;($G$6-1),Lähteandmed!$E$45*1.2*1.005*(($G$6-1)-O8152),0)</f>
        <v>23.834805119999999</v>
      </c>
    </row>
    <row r="8153" spans="2:16">
      <c r="B8153" s="113">
        <v>8149</v>
      </c>
      <c r="C8153" s="113">
        <v>3.6</v>
      </c>
      <c r="D8153" s="276">
        <f t="shared" si="254"/>
        <v>6.38879749586558</v>
      </c>
      <c r="L8153" s="114">
        <f>IF(C8153&lt;$G$6,Lähteandmed!$E$45*1.2*1.005*($G$6-O8153),0)</f>
        <v>25.23685248</v>
      </c>
      <c r="M8153" s="276" t="str">
        <f>IF(($G$4-Lähteandmed!$H$45*(Kraadpäevad!$G$4-Kraadpäevad!C8153))&gt;Lähteandmed!$I$45,($G$4-Lähteandmed!$H$45*(Kraadpäevad!$G$4-Kraadpäevad!C8153)),Lähteandmed!$I$45)</f>
        <v/>
      </c>
      <c r="N8153" s="114">
        <f>IFERROR(($G$4-M8153)/($G$4-C8153),Lähteandmed!$H$45)</f>
        <v>0</v>
      </c>
      <c r="O8153" s="276">
        <f t="shared" si="255"/>
        <v>3.6</v>
      </c>
      <c r="P8153" s="276">
        <f>IF(O8153&lt;($G$6-1),Lähteandmed!$E$45*1.2*1.005*(($G$6-1)-O8153),0)</f>
        <v>23.484293279999999</v>
      </c>
    </row>
    <row r="8154" spans="2:16">
      <c r="B8154" s="113">
        <v>8150</v>
      </c>
      <c r="C8154" s="113">
        <v>3.9</v>
      </c>
      <c r="D8154" s="276">
        <f t="shared" si="254"/>
        <v>6.0887974958655793</v>
      </c>
      <c r="L8154" s="114">
        <f>IF(C8154&lt;$G$6,Lähteandmed!$E$45*1.2*1.005*($G$6-O8154),0)</f>
        <v>24.711084719999999</v>
      </c>
      <c r="M8154" s="276" t="str">
        <f>IF(($G$4-Lähteandmed!$H$45*(Kraadpäevad!$G$4-Kraadpäevad!C8154))&gt;Lähteandmed!$I$45,($G$4-Lähteandmed!$H$45*(Kraadpäevad!$G$4-Kraadpäevad!C8154)),Lähteandmed!$I$45)</f>
        <v/>
      </c>
      <c r="N8154" s="114">
        <f>IFERROR(($G$4-M8154)/($G$4-C8154),Lähteandmed!$H$45)</f>
        <v>0</v>
      </c>
      <c r="O8154" s="276">
        <f t="shared" si="255"/>
        <v>3.9</v>
      </c>
      <c r="P8154" s="276">
        <f>IF(O8154&lt;($G$6-1),Lähteandmed!$E$45*1.2*1.005*(($G$6-1)-O8154),0)</f>
        <v>22.958525519999998</v>
      </c>
    </row>
    <row r="8155" spans="2:16">
      <c r="B8155" s="113">
        <v>8151</v>
      </c>
      <c r="C8155" s="113">
        <v>4.0999999999999996</v>
      </c>
      <c r="D8155" s="276">
        <f t="shared" si="254"/>
        <v>5.88879749586558</v>
      </c>
      <c r="L8155" s="114">
        <f>IF(C8155&lt;$G$6,Lähteandmed!$E$45*1.2*1.005*($G$6-O8155),0)</f>
        <v>24.360572879999999</v>
      </c>
      <c r="M8155" s="276" t="str">
        <f>IF(($G$4-Lähteandmed!$H$45*(Kraadpäevad!$G$4-Kraadpäevad!C8155))&gt;Lähteandmed!$I$45,($G$4-Lähteandmed!$H$45*(Kraadpäevad!$G$4-Kraadpäevad!C8155)),Lähteandmed!$I$45)</f>
        <v/>
      </c>
      <c r="N8155" s="114">
        <f>IFERROR(($G$4-M8155)/($G$4-C8155),Lähteandmed!$H$45)</f>
        <v>0</v>
      </c>
      <c r="O8155" s="276">
        <f t="shared" si="255"/>
        <v>4.0999999999999996</v>
      </c>
      <c r="P8155" s="276">
        <f>IF(O8155&lt;($G$6-1),Lähteandmed!$E$45*1.2*1.005*(($G$6-1)-O8155),0)</f>
        <v>22.608013679999999</v>
      </c>
    </row>
    <row r="8156" spans="2:16">
      <c r="B8156" s="113">
        <v>8152</v>
      </c>
      <c r="C8156" s="113">
        <v>3.8</v>
      </c>
      <c r="D8156" s="276">
        <f t="shared" si="254"/>
        <v>6.1887974958655798</v>
      </c>
      <c r="L8156" s="114">
        <f>IF(C8156&lt;$G$6,Lähteandmed!$E$45*1.2*1.005*($G$6-O8156),0)</f>
        <v>24.886340639999997</v>
      </c>
      <c r="M8156" s="276" t="str">
        <f>IF(($G$4-Lähteandmed!$H$45*(Kraadpäevad!$G$4-Kraadpäevad!C8156))&gt;Lähteandmed!$I$45,($G$4-Lähteandmed!$H$45*(Kraadpäevad!$G$4-Kraadpäevad!C8156)),Lähteandmed!$I$45)</f>
        <v/>
      </c>
      <c r="N8156" s="114">
        <f>IFERROR(($G$4-M8156)/($G$4-C8156),Lähteandmed!$H$45)</f>
        <v>0</v>
      </c>
      <c r="O8156" s="276">
        <f t="shared" si="255"/>
        <v>3.8</v>
      </c>
      <c r="P8156" s="276">
        <f>IF(O8156&lt;($G$6-1),Lähteandmed!$E$45*1.2*1.005*(($G$6-1)-O8156),0)</f>
        <v>23.133781439999996</v>
      </c>
    </row>
    <row r="8157" spans="2:16">
      <c r="B8157" s="113">
        <v>8153</v>
      </c>
      <c r="C8157" s="113">
        <v>3.4</v>
      </c>
      <c r="D8157" s="276">
        <f t="shared" si="254"/>
        <v>6.5887974958655793</v>
      </c>
      <c r="L8157" s="114">
        <f>IF(C8157&lt;$G$6,Lähteandmed!$E$45*1.2*1.005*($G$6-O8157),0)</f>
        <v>25.587364319999999</v>
      </c>
      <c r="M8157" s="276" t="str">
        <f>IF(($G$4-Lähteandmed!$H$45*(Kraadpäevad!$G$4-Kraadpäevad!C8157))&gt;Lähteandmed!$I$45,($G$4-Lähteandmed!$H$45*(Kraadpäevad!$G$4-Kraadpäevad!C8157)),Lähteandmed!$I$45)</f>
        <v/>
      </c>
      <c r="N8157" s="114">
        <f>IFERROR(($G$4-M8157)/($G$4-C8157),Lähteandmed!$H$45)</f>
        <v>0</v>
      </c>
      <c r="O8157" s="276">
        <f t="shared" si="255"/>
        <v>3.4</v>
      </c>
      <c r="P8157" s="276">
        <f>IF(O8157&lt;($G$6-1),Lähteandmed!$E$45*1.2*1.005*(($G$6-1)-O8157),0)</f>
        <v>23.834805119999999</v>
      </c>
    </row>
    <row r="8158" spans="2:16">
      <c r="B8158" s="113">
        <v>8154</v>
      </c>
      <c r="C8158" s="113">
        <v>3.1</v>
      </c>
      <c r="D8158" s="276">
        <f t="shared" si="254"/>
        <v>6.88879749586558</v>
      </c>
      <c r="L8158" s="114">
        <f>IF(C8158&lt;$G$6,Lähteandmed!$E$45*1.2*1.005*($G$6-O8158),0)</f>
        <v>26.11313208</v>
      </c>
      <c r="M8158" s="276" t="str">
        <f>IF(($G$4-Lähteandmed!$H$45*(Kraadpäevad!$G$4-Kraadpäevad!C8158))&gt;Lähteandmed!$I$45,($G$4-Lähteandmed!$H$45*(Kraadpäevad!$G$4-Kraadpäevad!C8158)),Lähteandmed!$I$45)</f>
        <v/>
      </c>
      <c r="N8158" s="114">
        <f>IFERROR(($G$4-M8158)/($G$4-C8158),Lähteandmed!$H$45)</f>
        <v>0</v>
      </c>
      <c r="O8158" s="276">
        <f t="shared" si="255"/>
        <v>3.1</v>
      </c>
      <c r="P8158" s="276">
        <f>IF(O8158&lt;($G$6-1),Lähteandmed!$E$45*1.2*1.005*(($G$6-1)-O8158),0)</f>
        <v>24.360572879999999</v>
      </c>
    </row>
    <row r="8159" spans="2:16">
      <c r="B8159" s="113">
        <v>8155</v>
      </c>
      <c r="C8159" s="113">
        <v>2.6</v>
      </c>
      <c r="D8159" s="276">
        <f t="shared" si="254"/>
        <v>7.38879749586558</v>
      </c>
      <c r="L8159" s="114">
        <f>IF(C8159&lt;$G$6,Lähteandmed!$E$45*1.2*1.005*($G$6-O8159),0)</f>
        <v>26.98941168</v>
      </c>
      <c r="M8159" s="276" t="str">
        <f>IF(($G$4-Lähteandmed!$H$45*(Kraadpäevad!$G$4-Kraadpäevad!C8159))&gt;Lähteandmed!$I$45,($G$4-Lähteandmed!$H$45*(Kraadpäevad!$G$4-Kraadpäevad!C8159)),Lähteandmed!$I$45)</f>
        <v/>
      </c>
      <c r="N8159" s="114">
        <f>IFERROR(($G$4-M8159)/($G$4-C8159),Lähteandmed!$H$45)</f>
        <v>0</v>
      </c>
      <c r="O8159" s="276">
        <f t="shared" si="255"/>
        <v>2.6</v>
      </c>
      <c r="P8159" s="276">
        <f>IF(O8159&lt;($G$6-1),Lähteandmed!$E$45*1.2*1.005*(($G$6-1)-O8159),0)</f>
        <v>25.23685248</v>
      </c>
    </row>
    <row r="8160" spans="2:16">
      <c r="B8160" s="113">
        <v>8156</v>
      </c>
      <c r="C8160" s="113">
        <v>2.2000000000000002</v>
      </c>
      <c r="D8160" s="276">
        <f t="shared" si="254"/>
        <v>7.7887974958655795</v>
      </c>
      <c r="L8160" s="114">
        <f>IF(C8160&lt;$G$6,Lähteandmed!$E$45*1.2*1.005*($G$6-O8160),0)</f>
        <v>27.690435359999999</v>
      </c>
      <c r="M8160" s="276" t="str">
        <f>IF(($G$4-Lähteandmed!$H$45*(Kraadpäevad!$G$4-Kraadpäevad!C8160))&gt;Lähteandmed!$I$45,($G$4-Lähteandmed!$H$45*(Kraadpäevad!$G$4-Kraadpäevad!C8160)),Lähteandmed!$I$45)</f>
        <v/>
      </c>
      <c r="N8160" s="114">
        <f>IFERROR(($G$4-M8160)/($G$4-C8160),Lähteandmed!$H$45)</f>
        <v>0</v>
      </c>
      <c r="O8160" s="276">
        <f t="shared" si="255"/>
        <v>2.2000000000000002</v>
      </c>
      <c r="P8160" s="276">
        <f>IF(O8160&lt;($G$6-1),Lähteandmed!$E$45*1.2*1.005*(($G$6-1)-O8160),0)</f>
        <v>25.937876159999998</v>
      </c>
    </row>
    <row r="8161" spans="2:16">
      <c r="B8161" s="113">
        <v>8157</v>
      </c>
      <c r="C8161" s="113">
        <v>1.7</v>
      </c>
      <c r="D8161" s="276">
        <f t="shared" si="254"/>
        <v>8.2887974958655803</v>
      </c>
      <c r="L8161" s="114">
        <f>IF(C8161&lt;$G$6,Lähteandmed!$E$45*1.2*1.005*($G$6-O8161),0)</f>
        <v>28.566714959999999</v>
      </c>
      <c r="M8161" s="276" t="str">
        <f>IF(($G$4-Lähteandmed!$H$45*(Kraadpäevad!$G$4-Kraadpäevad!C8161))&gt;Lähteandmed!$I$45,($G$4-Lähteandmed!$H$45*(Kraadpäevad!$G$4-Kraadpäevad!C8161)),Lähteandmed!$I$45)</f>
        <v/>
      </c>
      <c r="N8161" s="114">
        <f>IFERROR(($G$4-M8161)/($G$4-C8161),Lähteandmed!$H$45)</f>
        <v>0</v>
      </c>
      <c r="O8161" s="276">
        <f t="shared" si="255"/>
        <v>1.7</v>
      </c>
      <c r="P8161" s="276">
        <f>IF(O8161&lt;($G$6-1),Lähteandmed!$E$45*1.2*1.005*(($G$6-1)-O8161),0)</f>
        <v>26.814155759999998</v>
      </c>
    </row>
    <row r="8162" spans="2:16">
      <c r="B8162" s="113">
        <v>8158</v>
      </c>
      <c r="C8162" s="113">
        <v>1.6</v>
      </c>
      <c r="D8162" s="276">
        <f t="shared" si="254"/>
        <v>8.38879749586558</v>
      </c>
      <c r="L8162" s="114">
        <f>IF(C8162&lt;$G$6,Lähteandmed!$E$45*1.2*1.005*($G$6-O8162),0)</f>
        <v>28.741970879999997</v>
      </c>
      <c r="M8162" s="276" t="str">
        <f>IF(($G$4-Lähteandmed!$H$45*(Kraadpäevad!$G$4-Kraadpäevad!C8162))&gt;Lähteandmed!$I$45,($G$4-Lähteandmed!$H$45*(Kraadpäevad!$G$4-Kraadpäevad!C8162)),Lähteandmed!$I$45)</f>
        <v/>
      </c>
      <c r="N8162" s="114">
        <f>IFERROR(($G$4-M8162)/($G$4-C8162),Lähteandmed!$H$45)</f>
        <v>0</v>
      </c>
      <c r="O8162" s="276">
        <f t="shared" si="255"/>
        <v>1.6</v>
      </c>
      <c r="P8162" s="276">
        <f>IF(O8162&lt;($G$6-1),Lähteandmed!$E$45*1.2*1.005*(($G$6-1)-O8162),0)</f>
        <v>26.98941168</v>
      </c>
    </row>
    <row r="8163" spans="2:16">
      <c r="B8163" s="113">
        <v>8159</v>
      </c>
      <c r="C8163" s="113">
        <v>1.4</v>
      </c>
      <c r="D8163" s="276">
        <f t="shared" si="254"/>
        <v>8.5887974958655793</v>
      </c>
      <c r="L8163" s="114">
        <f>IF(C8163&lt;$G$6,Lähteandmed!$E$45*1.2*1.005*($G$6-O8163),0)</f>
        <v>29.09248272</v>
      </c>
      <c r="M8163" s="276" t="str">
        <f>IF(($G$4-Lähteandmed!$H$45*(Kraadpäevad!$G$4-Kraadpäevad!C8163))&gt;Lähteandmed!$I$45,($G$4-Lähteandmed!$H$45*(Kraadpäevad!$G$4-Kraadpäevad!C8163)),Lähteandmed!$I$45)</f>
        <v/>
      </c>
      <c r="N8163" s="114">
        <f>IFERROR(($G$4-M8163)/($G$4-C8163),Lähteandmed!$H$45)</f>
        <v>0</v>
      </c>
      <c r="O8163" s="276">
        <f t="shared" si="255"/>
        <v>1.4</v>
      </c>
      <c r="P8163" s="276">
        <f>IF(O8163&lt;($G$6-1),Lähteandmed!$E$45*1.2*1.005*(($G$6-1)-O8163),0)</f>
        <v>27.339923519999996</v>
      </c>
    </row>
    <row r="8164" spans="2:16">
      <c r="B8164" s="113">
        <v>8160</v>
      </c>
      <c r="C8164" s="113">
        <v>1.3</v>
      </c>
      <c r="D8164" s="276">
        <f t="shared" si="254"/>
        <v>8.6887974958655789</v>
      </c>
      <c r="L8164" s="114">
        <f>IF(C8164&lt;$G$6,Lähteandmed!$E$45*1.2*1.005*($G$6-O8164),0)</f>
        <v>29.267738639999997</v>
      </c>
      <c r="M8164" s="276" t="str">
        <f>IF(($G$4-Lähteandmed!$H$45*(Kraadpäevad!$G$4-Kraadpäevad!C8164))&gt;Lähteandmed!$I$45,($G$4-Lähteandmed!$H$45*(Kraadpäevad!$G$4-Kraadpäevad!C8164)),Lähteandmed!$I$45)</f>
        <v/>
      </c>
      <c r="N8164" s="114">
        <f>IFERROR(($G$4-M8164)/($G$4-C8164),Lähteandmed!$H$45)</f>
        <v>0</v>
      </c>
      <c r="O8164" s="276">
        <f t="shared" si="255"/>
        <v>1.3</v>
      </c>
      <c r="P8164" s="276">
        <f>IF(O8164&lt;($G$6-1),Lähteandmed!$E$45*1.2*1.005*(($G$6-1)-O8164),0)</f>
        <v>27.515179439999997</v>
      </c>
    </row>
    <row r="8165" spans="2:16">
      <c r="B8165" s="113">
        <v>8161</v>
      </c>
      <c r="C8165" s="113">
        <v>1.3</v>
      </c>
      <c r="D8165" s="276">
        <f t="shared" si="254"/>
        <v>8.6887974958655789</v>
      </c>
      <c r="L8165" s="114">
        <f>IF(C8165&lt;$G$6,Lähteandmed!$E$45*1.2*1.005*($G$6-O8165),0)</f>
        <v>29.267738639999997</v>
      </c>
      <c r="M8165" s="276" t="str">
        <f>IF(($G$4-Lähteandmed!$H$45*(Kraadpäevad!$G$4-Kraadpäevad!C8165))&gt;Lähteandmed!$I$45,($G$4-Lähteandmed!$H$45*(Kraadpäevad!$G$4-Kraadpäevad!C8165)),Lähteandmed!$I$45)</f>
        <v/>
      </c>
      <c r="N8165" s="114">
        <f>IFERROR(($G$4-M8165)/($G$4-C8165),Lähteandmed!$H$45)</f>
        <v>0</v>
      </c>
      <c r="O8165" s="276">
        <f t="shared" si="255"/>
        <v>1.3</v>
      </c>
      <c r="P8165" s="276">
        <f>IF(O8165&lt;($G$6-1),Lähteandmed!$E$45*1.2*1.005*(($G$6-1)-O8165),0)</f>
        <v>27.515179439999997</v>
      </c>
    </row>
    <row r="8166" spans="2:16">
      <c r="B8166" s="113">
        <v>8162</v>
      </c>
      <c r="C8166" s="113">
        <v>1.2</v>
      </c>
      <c r="D8166" s="276">
        <f t="shared" si="254"/>
        <v>8.7887974958655803</v>
      </c>
      <c r="L8166" s="114">
        <f>IF(C8166&lt;$G$6,Lähteandmed!$E$45*1.2*1.005*($G$6-O8166),0)</f>
        <v>29.442994559999999</v>
      </c>
      <c r="M8166" s="276" t="str">
        <f>IF(($G$4-Lähteandmed!$H$45*(Kraadpäevad!$G$4-Kraadpäevad!C8166))&gt;Lähteandmed!$I$45,($G$4-Lähteandmed!$H$45*(Kraadpäevad!$G$4-Kraadpäevad!C8166)),Lähteandmed!$I$45)</f>
        <v/>
      </c>
      <c r="N8166" s="114">
        <f>IFERROR(($G$4-M8166)/($G$4-C8166),Lähteandmed!$H$45)</f>
        <v>0</v>
      </c>
      <c r="O8166" s="276">
        <f t="shared" si="255"/>
        <v>1.2</v>
      </c>
      <c r="P8166" s="276">
        <f>IF(O8166&lt;($G$6-1),Lähteandmed!$E$45*1.2*1.005*(($G$6-1)-O8166),0)</f>
        <v>27.690435359999999</v>
      </c>
    </row>
    <row r="8167" spans="2:16">
      <c r="B8167" s="113">
        <v>8163</v>
      </c>
      <c r="C8167" s="113">
        <v>1.2</v>
      </c>
      <c r="D8167" s="276">
        <f t="shared" si="254"/>
        <v>8.7887974958655803</v>
      </c>
      <c r="L8167" s="114">
        <f>IF(C8167&lt;$G$6,Lähteandmed!$E$45*1.2*1.005*($G$6-O8167),0)</f>
        <v>29.442994559999999</v>
      </c>
      <c r="M8167" s="276" t="str">
        <f>IF(($G$4-Lähteandmed!$H$45*(Kraadpäevad!$G$4-Kraadpäevad!C8167))&gt;Lähteandmed!$I$45,($G$4-Lähteandmed!$H$45*(Kraadpäevad!$G$4-Kraadpäevad!C8167)),Lähteandmed!$I$45)</f>
        <v/>
      </c>
      <c r="N8167" s="114">
        <f>IFERROR(($G$4-M8167)/($G$4-C8167),Lähteandmed!$H$45)</f>
        <v>0</v>
      </c>
      <c r="O8167" s="276">
        <f t="shared" si="255"/>
        <v>1.2</v>
      </c>
      <c r="P8167" s="276">
        <f>IF(O8167&lt;($G$6-1),Lähteandmed!$E$45*1.2*1.005*(($G$6-1)-O8167),0)</f>
        <v>27.690435359999999</v>
      </c>
    </row>
    <row r="8168" spans="2:16">
      <c r="B8168" s="113">
        <v>8164</v>
      </c>
      <c r="C8168" s="113">
        <v>1.1000000000000001</v>
      </c>
      <c r="D8168" s="276">
        <f t="shared" si="254"/>
        <v>8.88879749586558</v>
      </c>
      <c r="L8168" s="114">
        <f>IF(C8168&lt;$G$6,Lähteandmed!$E$45*1.2*1.005*($G$6-O8168),0)</f>
        <v>29.618250479999997</v>
      </c>
      <c r="M8168" s="276" t="str">
        <f>IF(($G$4-Lähteandmed!$H$45*(Kraadpäevad!$G$4-Kraadpäevad!C8168))&gt;Lähteandmed!$I$45,($G$4-Lähteandmed!$H$45*(Kraadpäevad!$G$4-Kraadpäevad!C8168)),Lähteandmed!$I$45)</f>
        <v/>
      </c>
      <c r="N8168" s="114">
        <f>IFERROR(($G$4-M8168)/($G$4-C8168),Lähteandmed!$H$45)</f>
        <v>0</v>
      </c>
      <c r="O8168" s="276">
        <f t="shared" si="255"/>
        <v>1.1000000000000001</v>
      </c>
      <c r="P8168" s="276">
        <f>IF(O8168&lt;($G$6-1),Lähteandmed!$E$45*1.2*1.005*(($G$6-1)-O8168),0)</f>
        <v>27.86569128</v>
      </c>
    </row>
    <row r="8169" spans="2:16">
      <c r="B8169" s="113">
        <v>8165</v>
      </c>
      <c r="C8169" s="113">
        <v>0.9</v>
      </c>
      <c r="D8169" s="276">
        <f t="shared" si="254"/>
        <v>9.0887974958655793</v>
      </c>
      <c r="L8169" s="114">
        <f>IF(C8169&lt;$G$6,Lähteandmed!$E$45*1.2*1.005*($G$6-O8169),0)</f>
        <v>29.96876232</v>
      </c>
      <c r="M8169" s="276" t="str">
        <f>IF(($G$4-Lähteandmed!$H$45*(Kraadpäevad!$G$4-Kraadpäevad!C8169))&gt;Lähteandmed!$I$45,($G$4-Lähteandmed!$H$45*(Kraadpäevad!$G$4-Kraadpäevad!C8169)),Lähteandmed!$I$45)</f>
        <v/>
      </c>
      <c r="N8169" s="114">
        <f>IFERROR(($G$4-M8169)/($G$4-C8169),Lähteandmed!$H$45)</f>
        <v>0</v>
      </c>
      <c r="O8169" s="276">
        <f t="shared" si="255"/>
        <v>0.9</v>
      </c>
      <c r="P8169" s="276">
        <f>IF(O8169&lt;($G$6-1),Lähteandmed!$E$45*1.2*1.005*(($G$6-1)-O8169),0)</f>
        <v>28.216203119999999</v>
      </c>
    </row>
    <row r="8170" spans="2:16">
      <c r="B8170" s="113">
        <v>8166</v>
      </c>
      <c r="C8170" s="113">
        <v>0.8</v>
      </c>
      <c r="D8170" s="276">
        <f t="shared" si="254"/>
        <v>9.1887974958655789</v>
      </c>
      <c r="L8170" s="114">
        <f>IF(C8170&lt;$G$6,Lähteandmed!$E$45*1.2*1.005*($G$6-O8170),0)</f>
        <v>30.144018239999998</v>
      </c>
      <c r="M8170" s="276" t="str">
        <f>IF(($G$4-Lähteandmed!$H$45*(Kraadpäevad!$G$4-Kraadpäevad!C8170))&gt;Lähteandmed!$I$45,($G$4-Lähteandmed!$H$45*(Kraadpäevad!$G$4-Kraadpäevad!C8170)),Lähteandmed!$I$45)</f>
        <v/>
      </c>
      <c r="N8170" s="114">
        <f>IFERROR(($G$4-M8170)/($G$4-C8170),Lähteandmed!$H$45)</f>
        <v>0</v>
      </c>
      <c r="O8170" s="276">
        <f t="shared" si="255"/>
        <v>0.8</v>
      </c>
      <c r="P8170" s="276">
        <f>IF(O8170&lt;($G$6-1),Lähteandmed!$E$45*1.2*1.005*(($G$6-1)-O8170),0)</f>
        <v>28.391459039999997</v>
      </c>
    </row>
    <row r="8171" spans="2:16">
      <c r="B8171" s="113">
        <v>8167</v>
      </c>
      <c r="C8171" s="113">
        <v>0.9</v>
      </c>
      <c r="D8171" s="276">
        <f t="shared" si="254"/>
        <v>9.0887974958655793</v>
      </c>
      <c r="L8171" s="114">
        <f>IF(C8171&lt;$G$6,Lähteandmed!$E$45*1.2*1.005*($G$6-O8171),0)</f>
        <v>29.96876232</v>
      </c>
      <c r="M8171" s="276" t="str">
        <f>IF(($G$4-Lähteandmed!$H$45*(Kraadpäevad!$G$4-Kraadpäevad!C8171))&gt;Lähteandmed!$I$45,($G$4-Lähteandmed!$H$45*(Kraadpäevad!$G$4-Kraadpäevad!C8171)),Lähteandmed!$I$45)</f>
        <v/>
      </c>
      <c r="N8171" s="114">
        <f>IFERROR(($G$4-M8171)/($G$4-C8171),Lähteandmed!$H$45)</f>
        <v>0</v>
      </c>
      <c r="O8171" s="276">
        <f t="shared" si="255"/>
        <v>0.9</v>
      </c>
      <c r="P8171" s="276">
        <f>IF(O8171&lt;($G$6-1),Lähteandmed!$E$45*1.2*1.005*(($G$6-1)-O8171),0)</f>
        <v>28.216203119999999</v>
      </c>
    </row>
    <row r="8172" spans="2:16">
      <c r="B8172" s="113">
        <v>8168</v>
      </c>
      <c r="C8172" s="113">
        <v>1</v>
      </c>
      <c r="D8172" s="276">
        <f t="shared" si="254"/>
        <v>8.9887974958655796</v>
      </c>
      <c r="L8172" s="114">
        <f>IF(C8172&lt;$G$6,Lähteandmed!$E$45*1.2*1.005*($G$6-O8172),0)</f>
        <v>29.793506399999998</v>
      </c>
      <c r="M8172" s="276" t="str">
        <f>IF(($G$4-Lähteandmed!$H$45*(Kraadpäevad!$G$4-Kraadpäevad!C8172))&gt;Lähteandmed!$I$45,($G$4-Lähteandmed!$H$45*(Kraadpäevad!$G$4-Kraadpäevad!C8172)),Lähteandmed!$I$45)</f>
        <v/>
      </c>
      <c r="N8172" s="114">
        <f>IFERROR(($G$4-M8172)/($G$4-C8172),Lähteandmed!$H$45)</f>
        <v>0</v>
      </c>
      <c r="O8172" s="276">
        <f t="shared" si="255"/>
        <v>1</v>
      </c>
      <c r="P8172" s="276">
        <f>IF(O8172&lt;($G$6-1),Lähteandmed!$E$45*1.2*1.005*(($G$6-1)-O8172),0)</f>
        <v>28.040947199999998</v>
      </c>
    </row>
    <row r="8173" spans="2:16">
      <c r="B8173" s="113">
        <v>8169</v>
      </c>
      <c r="C8173" s="113">
        <v>1.1000000000000001</v>
      </c>
      <c r="D8173" s="276">
        <f t="shared" si="254"/>
        <v>8.88879749586558</v>
      </c>
      <c r="L8173" s="114">
        <f>IF(C8173&lt;$G$6,Lähteandmed!$E$45*1.2*1.005*($G$6-O8173),0)</f>
        <v>29.618250479999997</v>
      </c>
      <c r="M8173" s="276" t="str">
        <f>IF(($G$4-Lähteandmed!$H$45*(Kraadpäevad!$G$4-Kraadpäevad!C8173))&gt;Lähteandmed!$I$45,($G$4-Lähteandmed!$H$45*(Kraadpäevad!$G$4-Kraadpäevad!C8173)),Lähteandmed!$I$45)</f>
        <v/>
      </c>
      <c r="N8173" s="114">
        <f>IFERROR(($G$4-M8173)/($G$4-C8173),Lähteandmed!$H$45)</f>
        <v>0</v>
      </c>
      <c r="O8173" s="276">
        <f t="shared" si="255"/>
        <v>1.1000000000000001</v>
      </c>
      <c r="P8173" s="276">
        <f>IF(O8173&lt;($G$6-1),Lähteandmed!$E$45*1.2*1.005*(($G$6-1)-O8173),0)</f>
        <v>27.86569128</v>
      </c>
    </row>
    <row r="8174" spans="2:16">
      <c r="B8174" s="113">
        <v>8170</v>
      </c>
      <c r="C8174" s="113">
        <v>1.1000000000000001</v>
      </c>
      <c r="D8174" s="276">
        <f t="shared" si="254"/>
        <v>8.88879749586558</v>
      </c>
      <c r="L8174" s="114">
        <f>IF(C8174&lt;$G$6,Lähteandmed!$E$45*1.2*1.005*($G$6-O8174),0)</f>
        <v>29.618250479999997</v>
      </c>
      <c r="M8174" s="276" t="str">
        <f>IF(($G$4-Lähteandmed!$H$45*(Kraadpäevad!$G$4-Kraadpäevad!C8174))&gt;Lähteandmed!$I$45,($G$4-Lähteandmed!$H$45*(Kraadpäevad!$G$4-Kraadpäevad!C8174)),Lähteandmed!$I$45)</f>
        <v/>
      </c>
      <c r="N8174" s="114">
        <f>IFERROR(($G$4-M8174)/($G$4-C8174),Lähteandmed!$H$45)</f>
        <v>0</v>
      </c>
      <c r="O8174" s="276">
        <f t="shared" si="255"/>
        <v>1.1000000000000001</v>
      </c>
      <c r="P8174" s="276">
        <f>IF(O8174&lt;($G$6-1),Lähteandmed!$E$45*1.2*1.005*(($G$6-1)-O8174),0)</f>
        <v>27.86569128</v>
      </c>
    </row>
    <row r="8175" spans="2:16">
      <c r="B8175" s="113">
        <v>8171</v>
      </c>
      <c r="C8175" s="113">
        <v>1.1000000000000001</v>
      </c>
      <c r="D8175" s="276">
        <f t="shared" si="254"/>
        <v>8.88879749586558</v>
      </c>
      <c r="L8175" s="114">
        <f>IF(C8175&lt;$G$6,Lähteandmed!$E$45*1.2*1.005*($G$6-O8175),0)</f>
        <v>29.618250479999997</v>
      </c>
      <c r="M8175" s="276" t="str">
        <f>IF(($G$4-Lähteandmed!$H$45*(Kraadpäevad!$G$4-Kraadpäevad!C8175))&gt;Lähteandmed!$I$45,($G$4-Lähteandmed!$H$45*(Kraadpäevad!$G$4-Kraadpäevad!C8175)),Lähteandmed!$I$45)</f>
        <v/>
      </c>
      <c r="N8175" s="114">
        <f>IFERROR(($G$4-M8175)/($G$4-C8175),Lähteandmed!$H$45)</f>
        <v>0</v>
      </c>
      <c r="O8175" s="276">
        <f t="shared" si="255"/>
        <v>1.1000000000000001</v>
      </c>
      <c r="P8175" s="276">
        <f>IF(O8175&lt;($G$6-1),Lähteandmed!$E$45*1.2*1.005*(($G$6-1)-O8175),0)</f>
        <v>27.86569128</v>
      </c>
    </row>
    <row r="8176" spans="2:16">
      <c r="B8176" s="113">
        <v>8172</v>
      </c>
      <c r="C8176" s="113">
        <v>1.1000000000000001</v>
      </c>
      <c r="D8176" s="276">
        <f t="shared" si="254"/>
        <v>8.88879749586558</v>
      </c>
      <c r="L8176" s="114">
        <f>IF(C8176&lt;$G$6,Lähteandmed!$E$45*1.2*1.005*($G$6-O8176),0)</f>
        <v>29.618250479999997</v>
      </c>
      <c r="M8176" s="276" t="str">
        <f>IF(($G$4-Lähteandmed!$H$45*(Kraadpäevad!$G$4-Kraadpäevad!C8176))&gt;Lähteandmed!$I$45,($G$4-Lähteandmed!$H$45*(Kraadpäevad!$G$4-Kraadpäevad!C8176)),Lähteandmed!$I$45)</f>
        <v/>
      </c>
      <c r="N8176" s="114">
        <f>IFERROR(($G$4-M8176)/($G$4-C8176),Lähteandmed!$H$45)</f>
        <v>0</v>
      </c>
      <c r="O8176" s="276">
        <f t="shared" si="255"/>
        <v>1.1000000000000001</v>
      </c>
      <c r="P8176" s="276">
        <f>IF(O8176&lt;($G$6-1),Lähteandmed!$E$45*1.2*1.005*(($G$6-1)-O8176),0)</f>
        <v>27.86569128</v>
      </c>
    </row>
    <row r="8177" spans="2:16">
      <c r="B8177" s="113">
        <v>8173</v>
      </c>
      <c r="C8177" s="113">
        <v>0.8</v>
      </c>
      <c r="D8177" s="276">
        <f t="shared" si="254"/>
        <v>9.1887974958655789</v>
      </c>
      <c r="L8177" s="114">
        <f>IF(C8177&lt;$G$6,Lähteandmed!$E$45*1.2*1.005*($G$6-O8177),0)</f>
        <v>30.144018239999998</v>
      </c>
      <c r="M8177" s="276" t="str">
        <f>IF(($G$4-Lähteandmed!$H$45*(Kraadpäevad!$G$4-Kraadpäevad!C8177))&gt;Lähteandmed!$I$45,($G$4-Lähteandmed!$H$45*(Kraadpäevad!$G$4-Kraadpäevad!C8177)),Lähteandmed!$I$45)</f>
        <v/>
      </c>
      <c r="N8177" s="114">
        <f>IFERROR(($G$4-M8177)/($G$4-C8177),Lähteandmed!$H$45)</f>
        <v>0</v>
      </c>
      <c r="O8177" s="276">
        <f t="shared" si="255"/>
        <v>0.8</v>
      </c>
      <c r="P8177" s="276">
        <f>IF(O8177&lt;($G$6-1),Lähteandmed!$E$45*1.2*1.005*(($G$6-1)-O8177),0)</f>
        <v>28.391459039999997</v>
      </c>
    </row>
    <row r="8178" spans="2:16">
      <c r="B8178" s="113">
        <v>8174</v>
      </c>
      <c r="C8178" s="113">
        <v>0.6</v>
      </c>
      <c r="D8178" s="276">
        <f t="shared" si="254"/>
        <v>9.38879749586558</v>
      </c>
      <c r="L8178" s="114">
        <f>IF(C8178&lt;$G$6,Lähteandmed!$E$45*1.2*1.005*($G$6-O8178),0)</f>
        <v>30.494530079999997</v>
      </c>
      <c r="M8178" s="276" t="str">
        <f>IF(($G$4-Lähteandmed!$H$45*(Kraadpäevad!$G$4-Kraadpäevad!C8178))&gt;Lähteandmed!$I$45,($G$4-Lähteandmed!$H$45*(Kraadpäevad!$G$4-Kraadpäevad!C8178)),Lähteandmed!$I$45)</f>
        <v/>
      </c>
      <c r="N8178" s="114">
        <f>IFERROR(($G$4-M8178)/($G$4-C8178),Lähteandmed!$H$45)</f>
        <v>0</v>
      </c>
      <c r="O8178" s="276">
        <f t="shared" si="255"/>
        <v>0.6</v>
      </c>
      <c r="P8178" s="276">
        <f>IF(O8178&lt;($G$6-1),Lähteandmed!$E$45*1.2*1.005*(($G$6-1)-O8178),0)</f>
        <v>28.741970879999997</v>
      </c>
    </row>
    <row r="8179" spans="2:16">
      <c r="B8179" s="113">
        <v>8175</v>
      </c>
      <c r="C8179" s="113">
        <v>0.3</v>
      </c>
      <c r="D8179" s="276">
        <f t="shared" si="254"/>
        <v>9.6887974958655789</v>
      </c>
      <c r="L8179" s="114">
        <f>IF(C8179&lt;$G$6,Lähteandmed!$E$45*1.2*1.005*($G$6-O8179),0)</f>
        <v>31.020297839999998</v>
      </c>
      <c r="M8179" s="276" t="str">
        <f>IF(($G$4-Lähteandmed!$H$45*(Kraadpäevad!$G$4-Kraadpäevad!C8179))&gt;Lähteandmed!$I$45,($G$4-Lähteandmed!$H$45*(Kraadpäevad!$G$4-Kraadpäevad!C8179)),Lähteandmed!$I$45)</f>
        <v/>
      </c>
      <c r="N8179" s="114">
        <f>IFERROR(($G$4-M8179)/($G$4-C8179),Lähteandmed!$H$45)</f>
        <v>0</v>
      </c>
      <c r="O8179" s="276">
        <f t="shared" si="255"/>
        <v>0.3</v>
      </c>
      <c r="P8179" s="276">
        <f>IF(O8179&lt;($G$6-1),Lähteandmed!$E$45*1.2*1.005*(($G$6-1)-O8179),0)</f>
        <v>29.267738639999997</v>
      </c>
    </row>
    <row r="8180" spans="2:16">
      <c r="B8180" s="113">
        <v>8176</v>
      </c>
      <c r="C8180" s="113">
        <v>0</v>
      </c>
      <c r="D8180" s="276">
        <f t="shared" si="254"/>
        <v>9.9887974958655796</v>
      </c>
      <c r="L8180" s="114">
        <f>IF(C8180&lt;$G$6,Lähteandmed!$E$45*1.2*1.005*($G$6-O8180),0)</f>
        <v>31.546065599999999</v>
      </c>
      <c r="M8180" s="276" t="str">
        <f>IF(($G$4-Lähteandmed!$H$45*(Kraadpäevad!$G$4-Kraadpäevad!C8180))&gt;Lähteandmed!$I$45,($G$4-Lähteandmed!$H$45*(Kraadpäevad!$G$4-Kraadpäevad!C8180)),Lähteandmed!$I$45)</f>
        <v/>
      </c>
      <c r="N8180" s="114">
        <f>IFERROR(($G$4-M8180)/($G$4-C8180),Lähteandmed!$H$45)</f>
        <v>0</v>
      </c>
      <c r="O8180" s="276">
        <f t="shared" si="255"/>
        <v>0</v>
      </c>
      <c r="P8180" s="276">
        <f>IF(O8180&lt;($G$6-1),Lähteandmed!$E$45*1.2*1.005*(($G$6-1)-O8180),0)</f>
        <v>29.793506399999998</v>
      </c>
    </row>
    <row r="8181" spans="2:16">
      <c r="B8181" s="113">
        <v>8177</v>
      </c>
      <c r="C8181" s="113">
        <v>-0.4</v>
      </c>
      <c r="D8181" s="276">
        <f t="shared" si="254"/>
        <v>10.38879749586558</v>
      </c>
      <c r="L8181" s="114">
        <f>IF(C8181&lt;$G$6,Lähteandmed!$E$45*1.2*1.005*($G$6-O8181),0)</f>
        <v>32.247089279999997</v>
      </c>
      <c r="M8181" s="276" t="str">
        <f>IF(($G$4-Lähteandmed!$H$45*(Kraadpäevad!$G$4-Kraadpäevad!C8181))&gt;Lähteandmed!$I$45,($G$4-Lähteandmed!$H$45*(Kraadpäevad!$G$4-Kraadpäevad!C8181)),Lähteandmed!$I$45)</f>
        <v/>
      </c>
      <c r="N8181" s="114">
        <f>IFERROR(($G$4-M8181)/($G$4-C8181),Lähteandmed!$H$45)</f>
        <v>0</v>
      </c>
      <c r="O8181" s="276">
        <f t="shared" si="255"/>
        <v>-0.4</v>
      </c>
      <c r="P8181" s="276">
        <f>IF(O8181&lt;($G$6-1),Lähteandmed!$E$45*1.2*1.005*(($G$6-1)-O8181),0)</f>
        <v>30.494530079999997</v>
      </c>
    </row>
    <row r="8182" spans="2:16">
      <c r="B8182" s="113">
        <v>8178</v>
      </c>
      <c r="C8182" s="113">
        <v>-0.7</v>
      </c>
      <c r="D8182" s="276">
        <f t="shared" si="254"/>
        <v>10.688797495865579</v>
      </c>
      <c r="L8182" s="114">
        <f>IF(C8182&lt;$G$6,Lähteandmed!$E$45*1.2*1.005*($G$6-O8182),0)</f>
        <v>32.772857039999998</v>
      </c>
      <c r="M8182" s="276" t="str">
        <f>IF(($G$4-Lähteandmed!$H$45*(Kraadpäevad!$G$4-Kraadpäevad!C8182))&gt;Lähteandmed!$I$45,($G$4-Lähteandmed!$H$45*(Kraadpäevad!$G$4-Kraadpäevad!C8182)),Lähteandmed!$I$45)</f>
        <v/>
      </c>
      <c r="N8182" s="114">
        <f>IFERROR(($G$4-M8182)/($G$4-C8182),Lähteandmed!$H$45)</f>
        <v>0</v>
      </c>
      <c r="O8182" s="276">
        <f t="shared" si="255"/>
        <v>-0.7</v>
      </c>
      <c r="P8182" s="276">
        <f>IF(O8182&lt;($G$6-1),Lähteandmed!$E$45*1.2*1.005*(($G$6-1)-O8182),0)</f>
        <v>31.020297839999998</v>
      </c>
    </row>
    <row r="8183" spans="2:16">
      <c r="B8183" s="113">
        <v>8179</v>
      </c>
      <c r="C8183" s="113">
        <v>-0.6</v>
      </c>
      <c r="D8183" s="276">
        <f t="shared" si="254"/>
        <v>10.588797495865579</v>
      </c>
      <c r="L8183" s="114">
        <f>IF(C8183&lt;$G$6,Lähteandmed!$E$45*1.2*1.005*($G$6-O8183),0)</f>
        <v>32.59760112</v>
      </c>
      <c r="M8183" s="276" t="str">
        <f>IF(($G$4-Lähteandmed!$H$45*(Kraadpäevad!$G$4-Kraadpäevad!C8183))&gt;Lähteandmed!$I$45,($G$4-Lähteandmed!$H$45*(Kraadpäevad!$G$4-Kraadpäevad!C8183)),Lähteandmed!$I$45)</f>
        <v/>
      </c>
      <c r="N8183" s="114">
        <f>IFERROR(($G$4-M8183)/($G$4-C8183),Lähteandmed!$H$45)</f>
        <v>0</v>
      </c>
      <c r="O8183" s="276">
        <f t="shared" si="255"/>
        <v>-0.6</v>
      </c>
      <c r="P8183" s="276">
        <f>IF(O8183&lt;($G$6-1),Lähteandmed!$E$45*1.2*1.005*(($G$6-1)-O8183),0)</f>
        <v>30.84504192</v>
      </c>
    </row>
    <row r="8184" spans="2:16">
      <c r="B8184" s="113">
        <v>8180</v>
      </c>
      <c r="C8184" s="113">
        <v>-0.6</v>
      </c>
      <c r="D8184" s="276">
        <f t="shared" si="254"/>
        <v>10.588797495865579</v>
      </c>
      <c r="L8184" s="114">
        <f>IF(C8184&lt;$G$6,Lähteandmed!$E$45*1.2*1.005*($G$6-O8184),0)</f>
        <v>32.59760112</v>
      </c>
      <c r="M8184" s="276" t="str">
        <f>IF(($G$4-Lähteandmed!$H$45*(Kraadpäevad!$G$4-Kraadpäevad!C8184))&gt;Lähteandmed!$I$45,($G$4-Lähteandmed!$H$45*(Kraadpäevad!$G$4-Kraadpäevad!C8184)),Lähteandmed!$I$45)</f>
        <v/>
      </c>
      <c r="N8184" s="114">
        <f>IFERROR(($G$4-M8184)/($G$4-C8184),Lähteandmed!$H$45)</f>
        <v>0</v>
      </c>
      <c r="O8184" s="276">
        <f t="shared" si="255"/>
        <v>-0.6</v>
      </c>
      <c r="P8184" s="276">
        <f>IF(O8184&lt;($G$6-1),Lähteandmed!$E$45*1.2*1.005*(($G$6-1)-O8184),0)</f>
        <v>30.84504192</v>
      </c>
    </row>
    <row r="8185" spans="2:16">
      <c r="B8185" s="113">
        <v>8181</v>
      </c>
      <c r="C8185" s="113">
        <v>-0.5</v>
      </c>
      <c r="D8185" s="276">
        <f t="shared" si="254"/>
        <v>10.48879749586558</v>
      </c>
      <c r="L8185" s="114">
        <f>IF(C8185&lt;$G$6,Lähteandmed!$E$45*1.2*1.005*($G$6-O8185),0)</f>
        <v>32.422345199999995</v>
      </c>
      <c r="M8185" s="276" t="str">
        <f>IF(($G$4-Lähteandmed!$H$45*(Kraadpäevad!$G$4-Kraadpäevad!C8185))&gt;Lähteandmed!$I$45,($G$4-Lähteandmed!$H$45*(Kraadpäevad!$G$4-Kraadpäevad!C8185)),Lähteandmed!$I$45)</f>
        <v/>
      </c>
      <c r="N8185" s="114">
        <f>IFERROR(($G$4-M8185)/($G$4-C8185),Lähteandmed!$H$45)</f>
        <v>0</v>
      </c>
      <c r="O8185" s="276">
        <f t="shared" si="255"/>
        <v>-0.5</v>
      </c>
      <c r="P8185" s="276">
        <f>IF(O8185&lt;($G$6-1),Lähteandmed!$E$45*1.2*1.005*(($G$6-1)-O8185),0)</f>
        <v>30.669785999999998</v>
      </c>
    </row>
    <row r="8186" spans="2:16">
      <c r="B8186" s="113">
        <v>8182</v>
      </c>
      <c r="C8186" s="113">
        <v>-0.9</v>
      </c>
      <c r="D8186" s="276">
        <f t="shared" si="254"/>
        <v>10.88879749586558</v>
      </c>
      <c r="L8186" s="114">
        <f>IF(C8186&lt;$G$6,Lähteandmed!$E$45*1.2*1.005*($G$6-O8186),0)</f>
        <v>33.123368879999994</v>
      </c>
      <c r="M8186" s="276" t="str">
        <f>IF(($G$4-Lähteandmed!$H$45*(Kraadpäevad!$G$4-Kraadpäevad!C8186))&gt;Lähteandmed!$I$45,($G$4-Lähteandmed!$H$45*(Kraadpäevad!$G$4-Kraadpäevad!C8186)),Lähteandmed!$I$45)</f>
        <v/>
      </c>
      <c r="N8186" s="114">
        <f>IFERROR(($G$4-M8186)/($G$4-C8186),Lähteandmed!$H$45)</f>
        <v>0</v>
      </c>
      <c r="O8186" s="276">
        <f t="shared" si="255"/>
        <v>-0.9</v>
      </c>
      <c r="P8186" s="276">
        <f>IF(O8186&lt;($G$6-1),Lähteandmed!$E$45*1.2*1.005*(($G$6-1)-O8186),0)</f>
        <v>31.370809679999994</v>
      </c>
    </row>
    <row r="8187" spans="2:16">
      <c r="B8187" s="113">
        <v>8183</v>
      </c>
      <c r="C8187" s="113">
        <v>-1.4</v>
      </c>
      <c r="D8187" s="276">
        <f t="shared" si="254"/>
        <v>11.38879749586558</v>
      </c>
      <c r="L8187" s="114">
        <f>IF(C8187&lt;$G$6,Lähteandmed!$E$45*1.2*1.005*($G$6-O8187),0)</f>
        <v>33.999648479999998</v>
      </c>
      <c r="M8187" s="276" t="str">
        <f>IF(($G$4-Lähteandmed!$H$45*(Kraadpäevad!$G$4-Kraadpäevad!C8187))&gt;Lähteandmed!$I$45,($G$4-Lähteandmed!$H$45*(Kraadpäevad!$G$4-Kraadpäevad!C8187)),Lähteandmed!$I$45)</f>
        <v/>
      </c>
      <c r="N8187" s="114">
        <f>IFERROR(($G$4-M8187)/($G$4-C8187),Lähteandmed!$H$45)</f>
        <v>0</v>
      </c>
      <c r="O8187" s="276">
        <f t="shared" si="255"/>
        <v>-1.4</v>
      </c>
      <c r="P8187" s="276">
        <f>IF(O8187&lt;($G$6-1),Lähteandmed!$E$45*1.2*1.005*(($G$6-1)-O8187),0)</f>
        <v>32.247089279999997</v>
      </c>
    </row>
    <row r="8188" spans="2:16">
      <c r="B8188" s="113">
        <v>8184</v>
      </c>
      <c r="C8188" s="113">
        <v>-1.8</v>
      </c>
      <c r="D8188" s="276">
        <f t="shared" si="254"/>
        <v>11.78879749586558</v>
      </c>
      <c r="L8188" s="114">
        <f>IF(C8188&lt;$G$6,Lähteandmed!$E$45*1.2*1.005*($G$6-O8188),0)</f>
        <v>34.700672159999996</v>
      </c>
      <c r="M8188" s="276" t="str">
        <f>IF(($G$4-Lähteandmed!$H$45*(Kraadpäevad!$G$4-Kraadpäevad!C8188))&gt;Lähteandmed!$I$45,($G$4-Lähteandmed!$H$45*(Kraadpäevad!$G$4-Kraadpäevad!C8188)),Lähteandmed!$I$45)</f>
        <v/>
      </c>
      <c r="N8188" s="114">
        <f>IFERROR(($G$4-M8188)/($G$4-C8188),Lähteandmed!$H$45)</f>
        <v>0</v>
      </c>
      <c r="O8188" s="276">
        <f t="shared" si="255"/>
        <v>-1.8</v>
      </c>
      <c r="P8188" s="276">
        <f>IF(O8188&lt;($G$6-1),Lähteandmed!$E$45*1.2*1.005*(($G$6-1)-O8188),0)</f>
        <v>32.948112959999996</v>
      </c>
    </row>
    <row r="8189" spans="2:16">
      <c r="B8189" s="113">
        <v>8185</v>
      </c>
      <c r="C8189" s="113">
        <v>-2.2999999999999998</v>
      </c>
      <c r="D8189" s="276">
        <f t="shared" si="254"/>
        <v>12.28879749586558</v>
      </c>
      <c r="L8189" s="114">
        <f>IF(C8189&lt;$G$6,Lähteandmed!$E$45*1.2*1.005*($G$6-O8189),0)</f>
        <v>35.57695176</v>
      </c>
      <c r="M8189" s="276" t="str">
        <f>IF(($G$4-Lähteandmed!$H$45*(Kraadpäevad!$G$4-Kraadpäevad!C8189))&gt;Lähteandmed!$I$45,($G$4-Lähteandmed!$H$45*(Kraadpäevad!$G$4-Kraadpäevad!C8189)),Lähteandmed!$I$45)</f>
        <v/>
      </c>
      <c r="N8189" s="114">
        <f>IFERROR(($G$4-M8189)/($G$4-C8189),Lähteandmed!$H$45)</f>
        <v>0</v>
      </c>
      <c r="O8189" s="276">
        <f t="shared" si="255"/>
        <v>-2.2999999999999998</v>
      </c>
      <c r="P8189" s="276">
        <f>IF(O8189&lt;($G$6-1),Lähteandmed!$E$45*1.2*1.005*(($G$6-1)-O8189),0)</f>
        <v>33.82439256</v>
      </c>
    </row>
    <row r="8190" spans="2:16">
      <c r="B8190" s="113">
        <v>8186</v>
      </c>
      <c r="C8190" s="113">
        <v>-2.7</v>
      </c>
      <c r="D8190" s="276">
        <f t="shared" si="254"/>
        <v>12.688797495865579</v>
      </c>
      <c r="L8190" s="114">
        <f>IF(C8190&lt;$G$6,Lähteandmed!$E$45*1.2*1.005*($G$6-O8190),0)</f>
        <v>36.277975439999999</v>
      </c>
      <c r="M8190" s="276" t="str">
        <f>IF(($G$4-Lähteandmed!$H$45*(Kraadpäevad!$G$4-Kraadpäevad!C8190))&gt;Lähteandmed!$I$45,($G$4-Lähteandmed!$H$45*(Kraadpäevad!$G$4-Kraadpäevad!C8190)),Lähteandmed!$I$45)</f>
        <v/>
      </c>
      <c r="N8190" s="114">
        <f>IFERROR(($G$4-M8190)/($G$4-C8190),Lähteandmed!$H$45)</f>
        <v>0</v>
      </c>
      <c r="O8190" s="276">
        <f t="shared" si="255"/>
        <v>-2.7</v>
      </c>
      <c r="P8190" s="276">
        <f>IF(O8190&lt;($G$6-1),Lähteandmed!$E$45*1.2*1.005*(($G$6-1)-O8190),0)</f>
        <v>34.525416239999998</v>
      </c>
    </row>
    <row r="8191" spans="2:16">
      <c r="B8191" s="113">
        <v>8187</v>
      </c>
      <c r="C8191" s="113">
        <v>-3.2</v>
      </c>
      <c r="D8191" s="276">
        <f t="shared" si="254"/>
        <v>13.188797495865579</v>
      </c>
      <c r="L8191" s="114">
        <f>IF(C8191&lt;$G$6,Lähteandmed!$E$45*1.2*1.005*($G$6-O8191),0)</f>
        <v>37.154255039999995</v>
      </c>
      <c r="M8191" s="276" t="str">
        <f>IF(($G$4-Lähteandmed!$H$45*(Kraadpäevad!$G$4-Kraadpäevad!C8191))&gt;Lähteandmed!$I$45,($G$4-Lähteandmed!$H$45*(Kraadpäevad!$G$4-Kraadpäevad!C8191)),Lähteandmed!$I$45)</f>
        <v/>
      </c>
      <c r="N8191" s="114">
        <f>IFERROR(($G$4-M8191)/($G$4-C8191),Lähteandmed!$H$45)</f>
        <v>0</v>
      </c>
      <c r="O8191" s="276">
        <f t="shared" si="255"/>
        <v>-3.2</v>
      </c>
      <c r="P8191" s="276">
        <f>IF(O8191&lt;($G$6-1),Lähteandmed!$E$45*1.2*1.005*(($G$6-1)-O8191),0)</f>
        <v>35.401695839999995</v>
      </c>
    </row>
    <row r="8192" spans="2:16">
      <c r="B8192" s="113">
        <v>8188</v>
      </c>
      <c r="C8192" s="113">
        <v>-3.7</v>
      </c>
      <c r="D8192" s="276">
        <f t="shared" si="254"/>
        <v>13.688797495865579</v>
      </c>
      <c r="L8192" s="114">
        <f>IF(C8192&lt;$G$6,Lähteandmed!$E$45*1.2*1.005*($G$6-O8192),0)</f>
        <v>38.030534639999999</v>
      </c>
      <c r="M8192" s="276" t="str">
        <f>IF(($G$4-Lähteandmed!$H$45*(Kraadpäevad!$G$4-Kraadpäevad!C8192))&gt;Lähteandmed!$I$45,($G$4-Lähteandmed!$H$45*(Kraadpäevad!$G$4-Kraadpäevad!C8192)),Lähteandmed!$I$45)</f>
        <v/>
      </c>
      <c r="N8192" s="114">
        <f>IFERROR(($G$4-M8192)/($G$4-C8192),Lähteandmed!$H$45)</f>
        <v>0</v>
      </c>
      <c r="O8192" s="276">
        <f t="shared" si="255"/>
        <v>-3.7</v>
      </c>
      <c r="P8192" s="276">
        <f>IF(O8192&lt;($G$6-1),Lähteandmed!$E$45*1.2*1.005*(($G$6-1)-O8192),0)</f>
        <v>36.277975439999999</v>
      </c>
    </row>
    <row r="8193" spans="2:16">
      <c r="B8193" s="113">
        <v>8189</v>
      </c>
      <c r="C8193" s="113">
        <v>-4.0999999999999996</v>
      </c>
      <c r="D8193" s="276">
        <f t="shared" si="254"/>
        <v>14.088797495865579</v>
      </c>
      <c r="L8193" s="114">
        <f>IF(C8193&lt;$G$6,Lähteandmed!$E$45*1.2*1.005*($G$6-O8193),0)</f>
        <v>38.731558319999998</v>
      </c>
      <c r="M8193" s="276" t="str">
        <f>IF(($G$4-Lähteandmed!$H$45*(Kraadpäevad!$G$4-Kraadpäevad!C8193))&gt;Lähteandmed!$I$45,($G$4-Lähteandmed!$H$45*(Kraadpäevad!$G$4-Kraadpäevad!C8193)),Lähteandmed!$I$45)</f>
        <v/>
      </c>
      <c r="N8193" s="114">
        <f>IFERROR(($G$4-M8193)/($G$4-C8193),Lähteandmed!$H$45)</f>
        <v>0</v>
      </c>
      <c r="O8193" s="276">
        <f t="shared" si="255"/>
        <v>-4.0999999999999996</v>
      </c>
      <c r="P8193" s="276">
        <f>IF(O8193&lt;($G$6-1),Lähteandmed!$E$45*1.2*1.005*(($G$6-1)-O8193),0)</f>
        <v>36.978999119999997</v>
      </c>
    </row>
    <row r="8194" spans="2:16">
      <c r="B8194" s="113">
        <v>8190</v>
      </c>
      <c r="C8194" s="113">
        <v>-4.5999999999999996</v>
      </c>
      <c r="D8194" s="276">
        <f t="shared" si="254"/>
        <v>14.588797495865579</v>
      </c>
      <c r="L8194" s="114">
        <f>IF(C8194&lt;$G$6,Lähteandmed!$E$45*1.2*1.005*($G$6-O8194),0)</f>
        <v>39.607837920000001</v>
      </c>
      <c r="M8194" s="276" t="str">
        <f>IF(($G$4-Lähteandmed!$H$45*(Kraadpäevad!$G$4-Kraadpäevad!C8194))&gt;Lähteandmed!$I$45,($G$4-Lähteandmed!$H$45*(Kraadpäevad!$G$4-Kraadpäevad!C8194)),Lähteandmed!$I$45)</f>
        <v/>
      </c>
      <c r="N8194" s="114">
        <f>IFERROR(($G$4-M8194)/($G$4-C8194),Lähteandmed!$H$45)</f>
        <v>0</v>
      </c>
      <c r="O8194" s="276">
        <f t="shared" si="255"/>
        <v>-4.5999999999999996</v>
      </c>
      <c r="P8194" s="276">
        <f>IF(O8194&lt;($G$6-1),Lähteandmed!$E$45*1.2*1.005*(($G$6-1)-O8194),0)</f>
        <v>37.855278720000001</v>
      </c>
    </row>
    <row r="8195" spans="2:16">
      <c r="B8195" s="113">
        <v>8191</v>
      </c>
      <c r="C8195" s="113">
        <v>-4.9000000000000004</v>
      </c>
      <c r="D8195" s="276">
        <f t="shared" si="254"/>
        <v>14.88879749586558</v>
      </c>
      <c r="L8195" s="114">
        <f>IF(C8195&lt;$G$6,Lähteandmed!$E$45*1.2*1.005*($G$6-O8195),0)</f>
        <v>40.133605679999995</v>
      </c>
      <c r="M8195" s="276" t="str">
        <f>IF(($G$4-Lähteandmed!$H$45*(Kraadpäevad!$G$4-Kraadpäevad!C8195))&gt;Lähteandmed!$I$45,($G$4-Lähteandmed!$H$45*(Kraadpäevad!$G$4-Kraadpäevad!C8195)),Lähteandmed!$I$45)</f>
        <v/>
      </c>
      <c r="N8195" s="114">
        <f>IFERROR(($G$4-M8195)/($G$4-C8195),Lähteandmed!$H$45)</f>
        <v>0</v>
      </c>
      <c r="O8195" s="276">
        <f t="shared" si="255"/>
        <v>-4.9000000000000004</v>
      </c>
      <c r="P8195" s="276">
        <f>IF(O8195&lt;($G$6-1),Lähteandmed!$E$45*1.2*1.005*(($G$6-1)-O8195),0)</f>
        <v>38.381046479999995</v>
      </c>
    </row>
    <row r="8196" spans="2:16">
      <c r="B8196" s="113">
        <v>8192</v>
      </c>
      <c r="C8196" s="113">
        <v>-5.3</v>
      </c>
      <c r="D8196" s="276">
        <f t="shared" ref="D8196:D8259" si="256">IFERROR(IF($G$5-C8196&gt;0,$G$5-C8196,"0"),0)</f>
        <v>15.28879749586558</v>
      </c>
      <c r="L8196" s="114">
        <f>IF(C8196&lt;$G$6,Lähteandmed!$E$45*1.2*1.005*($G$6-O8196),0)</f>
        <v>40.834629360000001</v>
      </c>
      <c r="M8196" s="276" t="str">
        <f>IF(($G$4-Lähteandmed!$H$45*(Kraadpäevad!$G$4-Kraadpäevad!C8196))&gt;Lähteandmed!$I$45,($G$4-Lähteandmed!$H$45*(Kraadpäevad!$G$4-Kraadpäevad!C8196)),Lähteandmed!$I$45)</f>
        <v/>
      </c>
      <c r="N8196" s="114">
        <f>IFERROR(($G$4-M8196)/($G$4-C8196),Lähteandmed!$H$45)</f>
        <v>0</v>
      </c>
      <c r="O8196" s="276">
        <f t="shared" ref="O8196:O8259" si="257">N8196*($G$4-C8196)+C8196</f>
        <v>-5.3</v>
      </c>
      <c r="P8196" s="276">
        <f>IF(O8196&lt;($G$6-1),Lähteandmed!$E$45*1.2*1.005*(($G$6-1)-O8196),0)</f>
        <v>39.082070160000001</v>
      </c>
    </row>
    <row r="8197" spans="2:16">
      <c r="B8197" s="113">
        <v>8193</v>
      </c>
      <c r="C8197" s="113">
        <v>-5.6</v>
      </c>
      <c r="D8197" s="276">
        <f t="shared" si="256"/>
        <v>15.588797495865579</v>
      </c>
      <c r="L8197" s="114">
        <f>IF(C8197&lt;$G$6,Lähteandmed!$E$45*1.2*1.005*($G$6-O8197),0)</f>
        <v>41.360397120000002</v>
      </c>
      <c r="M8197" s="276" t="str">
        <f>IF(($G$4-Lähteandmed!$H$45*(Kraadpäevad!$G$4-Kraadpäevad!C8197))&gt;Lähteandmed!$I$45,($G$4-Lähteandmed!$H$45*(Kraadpäevad!$G$4-Kraadpäevad!C8197)),Lähteandmed!$I$45)</f>
        <v/>
      </c>
      <c r="N8197" s="114">
        <f>IFERROR(($G$4-M8197)/($G$4-C8197),Lähteandmed!$H$45)</f>
        <v>0</v>
      </c>
      <c r="O8197" s="276">
        <f t="shared" si="257"/>
        <v>-5.6</v>
      </c>
      <c r="P8197" s="276">
        <f>IF(O8197&lt;($G$6-1),Lähteandmed!$E$45*1.2*1.005*(($G$6-1)-O8197),0)</f>
        <v>39.607837920000001</v>
      </c>
    </row>
    <row r="8198" spans="2:16">
      <c r="B8198" s="113">
        <v>8194</v>
      </c>
      <c r="C8198" s="113">
        <v>-5.9</v>
      </c>
      <c r="D8198" s="276">
        <f t="shared" si="256"/>
        <v>15.88879749586558</v>
      </c>
      <c r="L8198" s="114">
        <f>IF(C8198&lt;$G$6,Lähteandmed!$E$45*1.2*1.005*($G$6-O8198),0)</f>
        <v>41.886164879999995</v>
      </c>
      <c r="M8198" s="276" t="str">
        <f>IF(($G$4-Lähteandmed!$H$45*(Kraadpäevad!$G$4-Kraadpäevad!C8198))&gt;Lähteandmed!$I$45,($G$4-Lähteandmed!$H$45*(Kraadpäevad!$G$4-Kraadpäevad!C8198)),Lähteandmed!$I$45)</f>
        <v/>
      </c>
      <c r="N8198" s="114">
        <f>IFERROR(($G$4-M8198)/($G$4-C8198),Lähteandmed!$H$45)</f>
        <v>0</v>
      </c>
      <c r="O8198" s="276">
        <f t="shared" si="257"/>
        <v>-5.9</v>
      </c>
      <c r="P8198" s="276">
        <f>IF(O8198&lt;($G$6-1),Lähteandmed!$E$45*1.2*1.005*(($G$6-1)-O8198),0)</f>
        <v>40.133605679999995</v>
      </c>
    </row>
    <row r="8199" spans="2:16">
      <c r="B8199" s="113">
        <v>8195</v>
      </c>
      <c r="C8199" s="113">
        <v>-6.3</v>
      </c>
      <c r="D8199" s="276">
        <f t="shared" si="256"/>
        <v>16.28879749586558</v>
      </c>
      <c r="L8199" s="114">
        <f>IF(C8199&lt;$G$6,Lähteandmed!$E$45*1.2*1.005*($G$6-O8199),0)</f>
        <v>42.587188560000001</v>
      </c>
      <c r="M8199" s="276" t="str">
        <f>IF(($G$4-Lähteandmed!$H$45*(Kraadpäevad!$G$4-Kraadpäevad!C8199))&gt;Lähteandmed!$I$45,($G$4-Lähteandmed!$H$45*(Kraadpäevad!$G$4-Kraadpäevad!C8199)),Lähteandmed!$I$45)</f>
        <v/>
      </c>
      <c r="N8199" s="114">
        <f>IFERROR(($G$4-M8199)/($G$4-C8199),Lähteandmed!$H$45)</f>
        <v>0</v>
      </c>
      <c r="O8199" s="276">
        <f t="shared" si="257"/>
        <v>-6.3</v>
      </c>
      <c r="P8199" s="276">
        <f>IF(O8199&lt;($G$6-1),Lähteandmed!$E$45*1.2*1.005*(($G$6-1)-O8199),0)</f>
        <v>40.834629360000001</v>
      </c>
    </row>
    <row r="8200" spans="2:16">
      <c r="B8200" s="113">
        <v>8196</v>
      </c>
      <c r="C8200" s="113">
        <v>-6.6</v>
      </c>
      <c r="D8200" s="276">
        <f t="shared" si="256"/>
        <v>16.588797495865578</v>
      </c>
      <c r="L8200" s="114">
        <f>IF(C8200&lt;$G$6,Lähteandmed!$E$45*1.2*1.005*($G$6-O8200),0)</f>
        <v>43.112956320000002</v>
      </c>
      <c r="M8200" s="276" t="str">
        <f>IF(($G$4-Lähteandmed!$H$45*(Kraadpäevad!$G$4-Kraadpäevad!C8200))&gt;Lähteandmed!$I$45,($G$4-Lähteandmed!$H$45*(Kraadpäevad!$G$4-Kraadpäevad!C8200)),Lähteandmed!$I$45)</f>
        <v/>
      </c>
      <c r="N8200" s="114">
        <f>IFERROR(($G$4-M8200)/($G$4-C8200),Lähteandmed!$H$45)</f>
        <v>0</v>
      </c>
      <c r="O8200" s="276">
        <f t="shared" si="257"/>
        <v>-6.6</v>
      </c>
      <c r="P8200" s="276">
        <f>IF(O8200&lt;($G$6-1),Lähteandmed!$E$45*1.2*1.005*(($G$6-1)-O8200),0)</f>
        <v>41.360397120000002</v>
      </c>
    </row>
    <row r="8201" spans="2:16">
      <c r="B8201" s="113">
        <v>8197</v>
      </c>
      <c r="C8201" s="113">
        <v>-6.1</v>
      </c>
      <c r="D8201" s="276">
        <f t="shared" si="256"/>
        <v>16.088797495865578</v>
      </c>
      <c r="L8201" s="114">
        <f>IF(C8201&lt;$G$6,Lähteandmed!$E$45*1.2*1.005*($G$6-O8201),0)</f>
        <v>42.236676719999998</v>
      </c>
      <c r="M8201" s="276" t="str">
        <f>IF(($G$4-Lähteandmed!$H$45*(Kraadpäevad!$G$4-Kraadpäevad!C8201))&gt;Lähteandmed!$I$45,($G$4-Lähteandmed!$H$45*(Kraadpäevad!$G$4-Kraadpäevad!C8201)),Lähteandmed!$I$45)</f>
        <v/>
      </c>
      <c r="N8201" s="114">
        <f>IFERROR(($G$4-M8201)/($G$4-C8201),Lähteandmed!$H$45)</f>
        <v>0</v>
      </c>
      <c r="O8201" s="276">
        <f t="shared" si="257"/>
        <v>-6.1</v>
      </c>
      <c r="P8201" s="276">
        <f>IF(O8201&lt;($G$6-1),Lähteandmed!$E$45*1.2*1.005*(($G$6-1)-O8201),0)</f>
        <v>40.484117519999998</v>
      </c>
    </row>
    <row r="8202" spans="2:16">
      <c r="B8202" s="113">
        <v>8198</v>
      </c>
      <c r="C8202" s="113">
        <v>-5.7</v>
      </c>
      <c r="D8202" s="276">
        <f t="shared" si="256"/>
        <v>15.688797495865579</v>
      </c>
      <c r="L8202" s="114">
        <f>IF(C8202&lt;$G$6,Lähteandmed!$E$45*1.2*1.005*($G$6-O8202),0)</f>
        <v>41.535653039999993</v>
      </c>
      <c r="M8202" s="276" t="str">
        <f>IF(($G$4-Lähteandmed!$H$45*(Kraadpäevad!$G$4-Kraadpäevad!C8202))&gt;Lähteandmed!$I$45,($G$4-Lähteandmed!$H$45*(Kraadpäevad!$G$4-Kraadpäevad!C8202)),Lähteandmed!$I$45)</f>
        <v/>
      </c>
      <c r="N8202" s="114">
        <f>IFERROR(($G$4-M8202)/($G$4-C8202),Lähteandmed!$H$45)</f>
        <v>0</v>
      </c>
      <c r="O8202" s="276">
        <f t="shared" si="257"/>
        <v>-5.7</v>
      </c>
      <c r="P8202" s="276">
        <f>IF(O8202&lt;($G$6-1),Lähteandmed!$E$45*1.2*1.005*(($G$6-1)-O8202),0)</f>
        <v>39.783093839999999</v>
      </c>
    </row>
    <row r="8203" spans="2:16">
      <c r="B8203" s="113">
        <v>8199</v>
      </c>
      <c r="C8203" s="113">
        <v>-5.2</v>
      </c>
      <c r="D8203" s="276">
        <f t="shared" si="256"/>
        <v>15.188797495865579</v>
      </c>
      <c r="L8203" s="114">
        <f>IF(C8203&lt;$G$6,Lähteandmed!$E$45*1.2*1.005*($G$6-O8203),0)</f>
        <v>40.659373439999996</v>
      </c>
      <c r="M8203" s="276" t="str">
        <f>IF(($G$4-Lähteandmed!$H$45*(Kraadpäevad!$G$4-Kraadpäevad!C8203))&gt;Lähteandmed!$I$45,($G$4-Lähteandmed!$H$45*(Kraadpäevad!$G$4-Kraadpäevad!C8203)),Lähteandmed!$I$45)</f>
        <v/>
      </c>
      <c r="N8203" s="114">
        <f>IFERROR(($G$4-M8203)/($G$4-C8203),Lähteandmed!$H$45)</f>
        <v>0</v>
      </c>
      <c r="O8203" s="276">
        <f t="shared" si="257"/>
        <v>-5.2</v>
      </c>
      <c r="P8203" s="276">
        <f>IF(O8203&lt;($G$6-1),Lähteandmed!$E$45*1.2*1.005*(($G$6-1)-O8203),0)</f>
        <v>38.906814239999996</v>
      </c>
    </row>
    <row r="8204" spans="2:16">
      <c r="B8204" s="113">
        <v>8200</v>
      </c>
      <c r="C8204" s="113">
        <v>-6</v>
      </c>
      <c r="D8204" s="276">
        <f t="shared" si="256"/>
        <v>15.98879749586558</v>
      </c>
      <c r="L8204" s="114">
        <f>IF(C8204&lt;$G$6,Lähteandmed!$E$45*1.2*1.005*($G$6-O8204),0)</f>
        <v>42.061420799999993</v>
      </c>
      <c r="M8204" s="276" t="str">
        <f>IF(($G$4-Lähteandmed!$H$45*(Kraadpäevad!$G$4-Kraadpäevad!C8204))&gt;Lähteandmed!$I$45,($G$4-Lähteandmed!$H$45*(Kraadpäevad!$G$4-Kraadpäevad!C8204)),Lähteandmed!$I$45)</f>
        <v/>
      </c>
      <c r="N8204" s="114">
        <f>IFERROR(($G$4-M8204)/($G$4-C8204),Lähteandmed!$H$45)</f>
        <v>0</v>
      </c>
      <c r="O8204" s="276">
        <f t="shared" si="257"/>
        <v>-6</v>
      </c>
      <c r="P8204" s="276">
        <f>IF(O8204&lt;($G$6-1),Lähteandmed!$E$45*1.2*1.005*(($G$6-1)-O8204),0)</f>
        <v>40.3088616</v>
      </c>
    </row>
    <row r="8205" spans="2:16">
      <c r="B8205" s="113">
        <v>8201</v>
      </c>
      <c r="C8205" s="113">
        <v>-6.9</v>
      </c>
      <c r="D8205" s="276">
        <f t="shared" si="256"/>
        <v>16.888797495865582</v>
      </c>
      <c r="L8205" s="114">
        <f>IF(C8205&lt;$G$6,Lähteandmed!$E$45*1.2*1.005*($G$6-O8205),0)</f>
        <v>43.638724079999996</v>
      </c>
      <c r="M8205" s="276" t="str">
        <f>IF(($G$4-Lähteandmed!$H$45*(Kraadpäevad!$G$4-Kraadpäevad!C8205))&gt;Lähteandmed!$I$45,($G$4-Lähteandmed!$H$45*(Kraadpäevad!$G$4-Kraadpäevad!C8205)),Lähteandmed!$I$45)</f>
        <v/>
      </c>
      <c r="N8205" s="114">
        <f>IFERROR(($G$4-M8205)/($G$4-C8205),Lähteandmed!$H$45)</f>
        <v>0</v>
      </c>
      <c r="O8205" s="276">
        <f t="shared" si="257"/>
        <v>-6.9</v>
      </c>
      <c r="P8205" s="276">
        <f>IF(O8205&lt;($G$6-1),Lähteandmed!$E$45*1.2*1.005*(($G$6-1)-O8205),0)</f>
        <v>41.886164879999995</v>
      </c>
    </row>
    <row r="8206" spans="2:16">
      <c r="B8206" s="113">
        <v>8202</v>
      </c>
      <c r="C8206" s="113">
        <v>-7.7</v>
      </c>
      <c r="D8206" s="276">
        <f t="shared" si="256"/>
        <v>17.688797495865579</v>
      </c>
      <c r="L8206" s="114">
        <f>IF(C8206&lt;$G$6,Lähteandmed!$E$45*1.2*1.005*($G$6-O8206),0)</f>
        <v>45.040771439999993</v>
      </c>
      <c r="M8206" s="276" t="str">
        <f>IF(($G$4-Lähteandmed!$H$45*(Kraadpäevad!$G$4-Kraadpäevad!C8206))&gt;Lähteandmed!$I$45,($G$4-Lähteandmed!$H$45*(Kraadpäevad!$G$4-Kraadpäevad!C8206)),Lähteandmed!$I$45)</f>
        <v/>
      </c>
      <c r="N8206" s="114">
        <f>IFERROR(($G$4-M8206)/($G$4-C8206),Lähteandmed!$H$45)</f>
        <v>0</v>
      </c>
      <c r="O8206" s="276">
        <f t="shared" si="257"/>
        <v>-7.7</v>
      </c>
      <c r="P8206" s="276">
        <f>IF(O8206&lt;($G$6-1),Lähteandmed!$E$45*1.2*1.005*(($G$6-1)-O8206),0)</f>
        <v>43.288212239999993</v>
      </c>
    </row>
    <row r="8207" spans="2:16">
      <c r="B8207" s="113">
        <v>8203</v>
      </c>
      <c r="C8207" s="113">
        <v>-8.4</v>
      </c>
      <c r="D8207" s="276">
        <f t="shared" si="256"/>
        <v>18.388797495865582</v>
      </c>
      <c r="L8207" s="114">
        <f>IF(C8207&lt;$G$6,Lähteandmed!$E$45*1.2*1.005*($G$6-O8207),0)</f>
        <v>46.267562879999993</v>
      </c>
      <c r="M8207" s="276" t="str">
        <f>IF(($G$4-Lähteandmed!$H$45*(Kraadpäevad!$G$4-Kraadpäevad!C8207))&gt;Lähteandmed!$I$45,($G$4-Lähteandmed!$H$45*(Kraadpäevad!$G$4-Kraadpäevad!C8207)),Lähteandmed!$I$45)</f>
        <v/>
      </c>
      <c r="N8207" s="114">
        <f>IFERROR(($G$4-M8207)/($G$4-C8207),Lähteandmed!$H$45)</f>
        <v>0</v>
      </c>
      <c r="O8207" s="276">
        <f t="shared" si="257"/>
        <v>-8.4</v>
      </c>
      <c r="P8207" s="276">
        <f>IF(O8207&lt;($G$6-1),Lähteandmed!$E$45*1.2*1.005*(($G$6-1)-O8207),0)</f>
        <v>44.515003679999992</v>
      </c>
    </row>
    <row r="8208" spans="2:16">
      <c r="B8208" s="113">
        <v>8204</v>
      </c>
      <c r="C8208" s="113">
        <v>-9.1</v>
      </c>
      <c r="D8208" s="276">
        <f t="shared" si="256"/>
        <v>19.088797495865578</v>
      </c>
      <c r="L8208" s="114">
        <f>IF(C8208&lt;$G$6,Lähteandmed!$E$45*1.2*1.005*($G$6-O8208),0)</f>
        <v>47.494354319999999</v>
      </c>
      <c r="M8208" s="276" t="str">
        <f>IF(($G$4-Lähteandmed!$H$45*(Kraadpäevad!$G$4-Kraadpäevad!C8208))&gt;Lähteandmed!$I$45,($G$4-Lähteandmed!$H$45*(Kraadpäevad!$G$4-Kraadpäevad!C8208)),Lähteandmed!$I$45)</f>
        <v/>
      </c>
      <c r="N8208" s="114">
        <f>IFERROR(($G$4-M8208)/($G$4-C8208),Lähteandmed!$H$45)</f>
        <v>0</v>
      </c>
      <c r="O8208" s="276">
        <f t="shared" si="257"/>
        <v>-9.1</v>
      </c>
      <c r="P8208" s="276">
        <f>IF(O8208&lt;($G$6-1),Lähteandmed!$E$45*1.2*1.005*(($G$6-1)-O8208),0)</f>
        <v>45.741795119999999</v>
      </c>
    </row>
    <row r="8209" spans="2:16">
      <c r="B8209" s="113">
        <v>8205</v>
      </c>
      <c r="C8209" s="113">
        <v>-9.8000000000000007</v>
      </c>
      <c r="D8209" s="276">
        <f t="shared" si="256"/>
        <v>19.78879749586558</v>
      </c>
      <c r="L8209" s="114">
        <f>IF(C8209&lt;$G$6,Lähteandmed!$E$45*1.2*1.005*($G$6-O8209),0)</f>
        <v>48.721145759999999</v>
      </c>
      <c r="M8209" s="276" t="str">
        <f>IF(($G$4-Lähteandmed!$H$45*(Kraadpäevad!$G$4-Kraadpäevad!C8209))&gt;Lähteandmed!$I$45,($G$4-Lähteandmed!$H$45*(Kraadpäevad!$G$4-Kraadpäevad!C8209)),Lähteandmed!$I$45)</f>
        <v/>
      </c>
      <c r="N8209" s="114">
        <f>IFERROR(($G$4-M8209)/($G$4-C8209),Lähteandmed!$H$45)</f>
        <v>0</v>
      </c>
      <c r="O8209" s="276">
        <f t="shared" si="257"/>
        <v>-9.8000000000000007</v>
      </c>
      <c r="P8209" s="276">
        <f>IF(O8209&lt;($G$6-1),Lähteandmed!$E$45*1.2*1.005*(($G$6-1)-O8209),0)</f>
        <v>46.968586559999999</v>
      </c>
    </row>
    <row r="8210" spans="2:16">
      <c r="B8210" s="113">
        <v>8206</v>
      </c>
      <c r="C8210" s="113">
        <v>-9.9</v>
      </c>
      <c r="D8210" s="276">
        <f t="shared" si="256"/>
        <v>19.888797495865582</v>
      </c>
      <c r="L8210" s="114">
        <f>IF(C8210&lt;$G$6,Lähteandmed!$E$45*1.2*1.005*($G$6-O8210),0)</f>
        <v>48.896401679999997</v>
      </c>
      <c r="M8210" s="276" t="str">
        <f>IF(($G$4-Lähteandmed!$H$45*(Kraadpäevad!$G$4-Kraadpäevad!C8210))&gt;Lähteandmed!$I$45,($G$4-Lähteandmed!$H$45*(Kraadpäevad!$G$4-Kraadpäevad!C8210)),Lähteandmed!$I$45)</f>
        <v/>
      </c>
      <c r="N8210" s="114">
        <f>IFERROR(($G$4-M8210)/($G$4-C8210),Lähteandmed!$H$45)</f>
        <v>0</v>
      </c>
      <c r="O8210" s="276">
        <f t="shared" si="257"/>
        <v>-9.9</v>
      </c>
      <c r="P8210" s="276">
        <f>IF(O8210&lt;($G$6-1),Lähteandmed!$E$45*1.2*1.005*(($G$6-1)-O8210),0)</f>
        <v>47.143842479999996</v>
      </c>
    </row>
    <row r="8211" spans="2:16">
      <c r="B8211" s="113">
        <v>8207</v>
      </c>
      <c r="C8211" s="113">
        <v>-10.1</v>
      </c>
      <c r="D8211" s="276">
        <f t="shared" si="256"/>
        <v>20.088797495865578</v>
      </c>
      <c r="L8211" s="114">
        <f>IF(C8211&lt;$G$6,Lähteandmed!$E$45*1.2*1.005*($G$6-O8211),0)</f>
        <v>49.24691352</v>
      </c>
      <c r="M8211" s="276" t="str">
        <f>IF(($G$4-Lähteandmed!$H$45*(Kraadpäevad!$G$4-Kraadpäevad!C8211))&gt;Lähteandmed!$I$45,($G$4-Lähteandmed!$H$45*(Kraadpäevad!$G$4-Kraadpäevad!C8211)),Lähteandmed!$I$45)</f>
        <v/>
      </c>
      <c r="N8211" s="114">
        <f>IFERROR(($G$4-M8211)/($G$4-C8211),Lähteandmed!$H$45)</f>
        <v>0</v>
      </c>
      <c r="O8211" s="276">
        <f t="shared" si="257"/>
        <v>-10.1</v>
      </c>
      <c r="P8211" s="276">
        <f>IF(O8211&lt;($G$6-1),Lähteandmed!$E$45*1.2*1.005*(($G$6-1)-O8211),0)</f>
        <v>47.494354319999999</v>
      </c>
    </row>
    <row r="8212" spans="2:16">
      <c r="B8212" s="113">
        <v>8208</v>
      </c>
      <c r="C8212" s="113">
        <v>-10.199999999999999</v>
      </c>
      <c r="D8212" s="276">
        <f t="shared" si="256"/>
        <v>20.188797495865579</v>
      </c>
      <c r="L8212" s="114">
        <f>IF(C8212&lt;$G$6,Lähteandmed!$E$45*1.2*1.005*($G$6-O8212),0)</f>
        <v>49.422169439999998</v>
      </c>
      <c r="M8212" s="276" t="str">
        <f>IF(($G$4-Lähteandmed!$H$45*(Kraadpäevad!$G$4-Kraadpäevad!C8212))&gt;Lähteandmed!$I$45,($G$4-Lähteandmed!$H$45*(Kraadpäevad!$G$4-Kraadpäevad!C8212)),Lähteandmed!$I$45)</f>
        <v/>
      </c>
      <c r="N8212" s="114">
        <f>IFERROR(($G$4-M8212)/($G$4-C8212),Lähteandmed!$H$45)</f>
        <v>0</v>
      </c>
      <c r="O8212" s="276">
        <f t="shared" si="257"/>
        <v>-10.199999999999999</v>
      </c>
      <c r="P8212" s="276">
        <f>IF(O8212&lt;($G$6-1),Lähteandmed!$E$45*1.2*1.005*(($G$6-1)-O8212),0)</f>
        <v>47.669610239999997</v>
      </c>
    </row>
    <row r="8213" spans="2:16">
      <c r="B8213" s="113">
        <v>8209</v>
      </c>
      <c r="C8213" s="113">
        <v>-10.5</v>
      </c>
      <c r="D8213" s="276">
        <f t="shared" si="256"/>
        <v>20.48879749586558</v>
      </c>
      <c r="L8213" s="114">
        <f>IF(C8213&lt;$G$6,Lähteandmed!$E$45*1.2*1.005*($G$6-O8213),0)</f>
        <v>49.947937199999998</v>
      </c>
      <c r="M8213" s="276" t="str">
        <f>IF(($G$4-Lähteandmed!$H$45*(Kraadpäevad!$G$4-Kraadpäevad!C8213))&gt;Lähteandmed!$I$45,($G$4-Lähteandmed!$H$45*(Kraadpäevad!$G$4-Kraadpäevad!C8213)),Lähteandmed!$I$45)</f>
        <v/>
      </c>
      <c r="N8213" s="114">
        <f>IFERROR(($G$4-M8213)/($G$4-C8213),Lähteandmed!$H$45)</f>
        <v>0</v>
      </c>
      <c r="O8213" s="276">
        <f t="shared" si="257"/>
        <v>-10.5</v>
      </c>
      <c r="P8213" s="276">
        <f>IF(O8213&lt;($G$6-1),Lähteandmed!$E$45*1.2*1.005*(($G$6-1)-O8213),0)</f>
        <v>48.195377999999998</v>
      </c>
    </row>
    <row r="8214" spans="2:16">
      <c r="B8214" s="113">
        <v>8210</v>
      </c>
      <c r="C8214" s="113">
        <v>-10.9</v>
      </c>
      <c r="D8214" s="276">
        <f t="shared" si="256"/>
        <v>20.888797495865582</v>
      </c>
      <c r="L8214" s="114">
        <f>IF(C8214&lt;$G$6,Lähteandmed!$E$45*1.2*1.005*($G$6-O8214),0)</f>
        <v>50.648960879999997</v>
      </c>
      <c r="M8214" s="276" t="str">
        <f>IF(($G$4-Lähteandmed!$H$45*(Kraadpäevad!$G$4-Kraadpäevad!C8214))&gt;Lähteandmed!$I$45,($G$4-Lähteandmed!$H$45*(Kraadpäevad!$G$4-Kraadpäevad!C8214)),Lähteandmed!$I$45)</f>
        <v/>
      </c>
      <c r="N8214" s="114">
        <f>IFERROR(($G$4-M8214)/($G$4-C8214),Lähteandmed!$H$45)</f>
        <v>0</v>
      </c>
      <c r="O8214" s="276">
        <f t="shared" si="257"/>
        <v>-10.9</v>
      </c>
      <c r="P8214" s="276">
        <f>IF(O8214&lt;($G$6-1),Lähteandmed!$E$45*1.2*1.005*(($G$6-1)-O8214),0)</f>
        <v>48.896401679999997</v>
      </c>
    </row>
    <row r="8215" spans="2:16">
      <c r="B8215" s="113">
        <v>8211</v>
      </c>
      <c r="C8215" s="113">
        <v>-11.2</v>
      </c>
      <c r="D8215" s="276">
        <f t="shared" si="256"/>
        <v>21.188797495865579</v>
      </c>
      <c r="L8215" s="114">
        <f>IF(C8215&lt;$G$6,Lähteandmed!$E$45*1.2*1.005*($G$6-O8215),0)</f>
        <v>51.174728639999998</v>
      </c>
      <c r="M8215" s="276" t="str">
        <f>IF(($G$4-Lähteandmed!$H$45*(Kraadpäevad!$G$4-Kraadpäevad!C8215))&gt;Lähteandmed!$I$45,($G$4-Lähteandmed!$H$45*(Kraadpäevad!$G$4-Kraadpäevad!C8215)),Lähteandmed!$I$45)</f>
        <v/>
      </c>
      <c r="N8215" s="114">
        <f>IFERROR(($G$4-M8215)/($G$4-C8215),Lähteandmed!$H$45)</f>
        <v>0</v>
      </c>
      <c r="O8215" s="276">
        <f t="shared" si="257"/>
        <v>-11.2</v>
      </c>
      <c r="P8215" s="276">
        <f>IF(O8215&lt;($G$6-1),Lähteandmed!$E$45*1.2*1.005*(($G$6-1)-O8215),0)</f>
        <v>49.422169439999998</v>
      </c>
    </row>
    <row r="8216" spans="2:16">
      <c r="B8216" s="113">
        <v>8212</v>
      </c>
      <c r="C8216" s="113">
        <v>-10.9</v>
      </c>
      <c r="D8216" s="276">
        <f t="shared" si="256"/>
        <v>20.888797495865582</v>
      </c>
      <c r="L8216" s="114">
        <f>IF(C8216&lt;$G$6,Lähteandmed!$E$45*1.2*1.005*($G$6-O8216),0)</f>
        <v>50.648960879999997</v>
      </c>
      <c r="M8216" s="276" t="str">
        <f>IF(($G$4-Lähteandmed!$H$45*(Kraadpäevad!$G$4-Kraadpäevad!C8216))&gt;Lähteandmed!$I$45,($G$4-Lähteandmed!$H$45*(Kraadpäevad!$G$4-Kraadpäevad!C8216)),Lähteandmed!$I$45)</f>
        <v/>
      </c>
      <c r="N8216" s="114">
        <f>IFERROR(($G$4-M8216)/($G$4-C8216),Lähteandmed!$H$45)</f>
        <v>0</v>
      </c>
      <c r="O8216" s="276">
        <f t="shared" si="257"/>
        <v>-10.9</v>
      </c>
      <c r="P8216" s="276">
        <f>IF(O8216&lt;($G$6-1),Lähteandmed!$E$45*1.2*1.005*(($G$6-1)-O8216),0)</f>
        <v>48.896401679999997</v>
      </c>
    </row>
    <row r="8217" spans="2:16">
      <c r="B8217" s="113">
        <v>8213</v>
      </c>
      <c r="C8217" s="113">
        <v>-10.7</v>
      </c>
      <c r="D8217" s="276">
        <f t="shared" si="256"/>
        <v>20.688797495865579</v>
      </c>
      <c r="L8217" s="114">
        <f>IF(C8217&lt;$G$6,Lähteandmed!$E$45*1.2*1.005*($G$6-O8217),0)</f>
        <v>50.298449039999994</v>
      </c>
      <c r="M8217" s="276" t="str">
        <f>IF(($G$4-Lähteandmed!$H$45*(Kraadpäevad!$G$4-Kraadpäevad!C8217))&gt;Lähteandmed!$I$45,($G$4-Lähteandmed!$H$45*(Kraadpäevad!$G$4-Kraadpäevad!C8217)),Lähteandmed!$I$45)</f>
        <v/>
      </c>
      <c r="N8217" s="114">
        <f>IFERROR(($G$4-M8217)/($G$4-C8217),Lähteandmed!$H$45)</f>
        <v>0</v>
      </c>
      <c r="O8217" s="276">
        <f t="shared" si="257"/>
        <v>-10.7</v>
      </c>
      <c r="P8217" s="276">
        <f>IF(O8217&lt;($G$6-1),Lähteandmed!$E$45*1.2*1.005*(($G$6-1)-O8217),0)</f>
        <v>48.545889839999994</v>
      </c>
    </row>
    <row r="8218" spans="2:16">
      <c r="B8218" s="113">
        <v>8214</v>
      </c>
      <c r="C8218" s="113">
        <v>-10.4</v>
      </c>
      <c r="D8218" s="276">
        <f t="shared" si="256"/>
        <v>20.388797495865582</v>
      </c>
      <c r="L8218" s="114">
        <f>IF(C8218&lt;$G$6,Lähteandmed!$E$45*1.2*1.005*($G$6-O8218),0)</f>
        <v>49.772681279999993</v>
      </c>
      <c r="M8218" s="276" t="str">
        <f>IF(($G$4-Lähteandmed!$H$45*(Kraadpäevad!$G$4-Kraadpäevad!C8218))&gt;Lähteandmed!$I$45,($G$4-Lähteandmed!$H$45*(Kraadpäevad!$G$4-Kraadpäevad!C8218)),Lähteandmed!$I$45)</f>
        <v/>
      </c>
      <c r="N8218" s="114">
        <f>IFERROR(($G$4-M8218)/($G$4-C8218),Lähteandmed!$H$45)</f>
        <v>0</v>
      </c>
      <c r="O8218" s="276">
        <f t="shared" si="257"/>
        <v>-10.4</v>
      </c>
      <c r="P8218" s="276">
        <f>IF(O8218&lt;($G$6-1),Lähteandmed!$E$45*1.2*1.005*(($G$6-1)-O8218),0)</f>
        <v>48.020122079999993</v>
      </c>
    </row>
    <row r="8219" spans="2:16">
      <c r="B8219" s="113">
        <v>8215</v>
      </c>
      <c r="C8219" s="113">
        <v>-10.199999999999999</v>
      </c>
      <c r="D8219" s="276">
        <f t="shared" si="256"/>
        <v>20.188797495865579</v>
      </c>
      <c r="L8219" s="114">
        <f>IF(C8219&lt;$G$6,Lähteandmed!$E$45*1.2*1.005*($G$6-O8219),0)</f>
        <v>49.422169439999998</v>
      </c>
      <c r="M8219" s="276" t="str">
        <f>IF(($G$4-Lähteandmed!$H$45*(Kraadpäevad!$G$4-Kraadpäevad!C8219))&gt;Lähteandmed!$I$45,($G$4-Lähteandmed!$H$45*(Kraadpäevad!$G$4-Kraadpäevad!C8219)),Lähteandmed!$I$45)</f>
        <v/>
      </c>
      <c r="N8219" s="114">
        <f>IFERROR(($G$4-M8219)/($G$4-C8219),Lähteandmed!$H$45)</f>
        <v>0</v>
      </c>
      <c r="O8219" s="276">
        <f t="shared" si="257"/>
        <v>-10.199999999999999</v>
      </c>
      <c r="P8219" s="276">
        <f>IF(O8219&lt;($G$6-1),Lähteandmed!$E$45*1.2*1.005*(($G$6-1)-O8219),0)</f>
        <v>47.669610239999997</v>
      </c>
    </row>
    <row r="8220" spans="2:16">
      <c r="B8220" s="113">
        <v>8216</v>
      </c>
      <c r="C8220" s="113">
        <v>-10</v>
      </c>
      <c r="D8220" s="276">
        <f t="shared" si="256"/>
        <v>19.98879749586558</v>
      </c>
      <c r="L8220" s="114">
        <f>IF(C8220&lt;$G$6,Lähteandmed!$E$45*1.2*1.005*($G$6-O8220),0)</f>
        <v>49.071657599999995</v>
      </c>
      <c r="M8220" s="276" t="str">
        <f>IF(($G$4-Lähteandmed!$H$45*(Kraadpäevad!$G$4-Kraadpäevad!C8220))&gt;Lähteandmed!$I$45,($G$4-Lähteandmed!$H$45*(Kraadpäevad!$G$4-Kraadpäevad!C8220)),Lähteandmed!$I$45)</f>
        <v/>
      </c>
      <c r="N8220" s="114">
        <f>IFERROR(($G$4-M8220)/($G$4-C8220),Lähteandmed!$H$45)</f>
        <v>0</v>
      </c>
      <c r="O8220" s="276">
        <f t="shared" si="257"/>
        <v>-10</v>
      </c>
      <c r="P8220" s="276">
        <f>IF(O8220&lt;($G$6-1),Lähteandmed!$E$45*1.2*1.005*(($G$6-1)-O8220),0)</f>
        <v>47.319098399999994</v>
      </c>
    </row>
    <row r="8221" spans="2:16">
      <c r="B8221" s="113">
        <v>8217</v>
      </c>
      <c r="C8221" s="113">
        <v>-9.8000000000000007</v>
      </c>
      <c r="D8221" s="276">
        <f t="shared" si="256"/>
        <v>19.78879749586558</v>
      </c>
      <c r="L8221" s="114">
        <f>IF(C8221&lt;$G$6,Lähteandmed!$E$45*1.2*1.005*($G$6-O8221),0)</f>
        <v>48.721145759999999</v>
      </c>
      <c r="M8221" s="276" t="str">
        <f>IF(($G$4-Lähteandmed!$H$45*(Kraadpäevad!$G$4-Kraadpäevad!C8221))&gt;Lähteandmed!$I$45,($G$4-Lähteandmed!$H$45*(Kraadpäevad!$G$4-Kraadpäevad!C8221)),Lähteandmed!$I$45)</f>
        <v/>
      </c>
      <c r="N8221" s="114">
        <f>IFERROR(($G$4-M8221)/($G$4-C8221),Lähteandmed!$H$45)</f>
        <v>0</v>
      </c>
      <c r="O8221" s="276">
        <f t="shared" si="257"/>
        <v>-9.8000000000000007</v>
      </c>
      <c r="P8221" s="276">
        <f>IF(O8221&lt;($G$6-1),Lähteandmed!$E$45*1.2*1.005*(($G$6-1)-O8221),0)</f>
        <v>46.968586559999999</v>
      </c>
    </row>
    <row r="8222" spans="2:16">
      <c r="B8222" s="113">
        <v>8218</v>
      </c>
      <c r="C8222" s="113">
        <v>-8.8000000000000007</v>
      </c>
      <c r="D8222" s="276">
        <f t="shared" si="256"/>
        <v>18.78879749586558</v>
      </c>
      <c r="L8222" s="114">
        <f>IF(C8222&lt;$G$6,Lähteandmed!$E$45*1.2*1.005*($G$6-O8222),0)</f>
        <v>46.968586559999999</v>
      </c>
      <c r="M8222" s="276" t="str">
        <f>IF(($G$4-Lähteandmed!$H$45*(Kraadpäevad!$G$4-Kraadpäevad!C8222))&gt;Lähteandmed!$I$45,($G$4-Lähteandmed!$H$45*(Kraadpäevad!$G$4-Kraadpäevad!C8222)),Lähteandmed!$I$45)</f>
        <v/>
      </c>
      <c r="N8222" s="114">
        <f>IFERROR(($G$4-M8222)/($G$4-C8222),Lähteandmed!$H$45)</f>
        <v>0</v>
      </c>
      <c r="O8222" s="276">
        <f t="shared" si="257"/>
        <v>-8.8000000000000007</v>
      </c>
      <c r="P8222" s="276">
        <f>IF(O8222&lt;($G$6-1),Lähteandmed!$E$45*1.2*1.005*(($G$6-1)-O8222),0)</f>
        <v>45.216027359999998</v>
      </c>
    </row>
    <row r="8223" spans="2:16">
      <c r="B8223" s="113">
        <v>8219</v>
      </c>
      <c r="C8223" s="113">
        <v>-7.7</v>
      </c>
      <c r="D8223" s="276">
        <f t="shared" si="256"/>
        <v>17.688797495865579</v>
      </c>
      <c r="L8223" s="114">
        <f>IF(C8223&lt;$G$6,Lähteandmed!$E$45*1.2*1.005*($G$6-O8223),0)</f>
        <v>45.040771439999993</v>
      </c>
      <c r="M8223" s="276" t="str">
        <f>IF(($G$4-Lähteandmed!$H$45*(Kraadpäevad!$G$4-Kraadpäevad!C8223))&gt;Lähteandmed!$I$45,($G$4-Lähteandmed!$H$45*(Kraadpäevad!$G$4-Kraadpäevad!C8223)),Lähteandmed!$I$45)</f>
        <v/>
      </c>
      <c r="N8223" s="114">
        <f>IFERROR(($G$4-M8223)/($G$4-C8223),Lähteandmed!$H$45)</f>
        <v>0</v>
      </c>
      <c r="O8223" s="276">
        <f t="shared" si="257"/>
        <v>-7.7</v>
      </c>
      <c r="P8223" s="276">
        <f>IF(O8223&lt;($G$6-1),Lähteandmed!$E$45*1.2*1.005*(($G$6-1)-O8223),0)</f>
        <v>43.288212239999993</v>
      </c>
    </row>
    <row r="8224" spans="2:16">
      <c r="B8224" s="113">
        <v>8220</v>
      </c>
      <c r="C8224" s="113">
        <v>-6.7</v>
      </c>
      <c r="D8224" s="276">
        <f t="shared" si="256"/>
        <v>16.688797495865579</v>
      </c>
      <c r="L8224" s="114">
        <f>IF(C8224&lt;$G$6,Lähteandmed!$E$45*1.2*1.005*($G$6-O8224),0)</f>
        <v>43.288212239999993</v>
      </c>
      <c r="M8224" s="276" t="str">
        <f>IF(($G$4-Lähteandmed!$H$45*(Kraadpäevad!$G$4-Kraadpäevad!C8224))&gt;Lähteandmed!$I$45,($G$4-Lähteandmed!$H$45*(Kraadpäevad!$G$4-Kraadpäevad!C8224)),Lähteandmed!$I$45)</f>
        <v/>
      </c>
      <c r="N8224" s="114">
        <f>IFERROR(($G$4-M8224)/($G$4-C8224),Lähteandmed!$H$45)</f>
        <v>0</v>
      </c>
      <c r="O8224" s="276">
        <f t="shared" si="257"/>
        <v>-6.7</v>
      </c>
      <c r="P8224" s="276">
        <f>IF(O8224&lt;($G$6-1),Lähteandmed!$E$45*1.2*1.005*(($G$6-1)-O8224),0)</f>
        <v>41.535653039999993</v>
      </c>
    </row>
    <row r="8225" spans="2:16">
      <c r="B8225" s="113">
        <v>8221</v>
      </c>
      <c r="C8225" s="113">
        <v>-6.3</v>
      </c>
      <c r="D8225" s="276">
        <f t="shared" si="256"/>
        <v>16.28879749586558</v>
      </c>
      <c r="L8225" s="114">
        <f>IF(C8225&lt;$G$6,Lähteandmed!$E$45*1.2*1.005*($G$6-O8225),0)</f>
        <v>42.587188560000001</v>
      </c>
      <c r="M8225" s="276" t="str">
        <f>IF(($G$4-Lähteandmed!$H$45*(Kraadpäevad!$G$4-Kraadpäevad!C8225))&gt;Lähteandmed!$I$45,($G$4-Lähteandmed!$H$45*(Kraadpäevad!$G$4-Kraadpäevad!C8225)),Lähteandmed!$I$45)</f>
        <v/>
      </c>
      <c r="N8225" s="114">
        <f>IFERROR(($G$4-M8225)/($G$4-C8225),Lähteandmed!$H$45)</f>
        <v>0</v>
      </c>
      <c r="O8225" s="276">
        <f t="shared" si="257"/>
        <v>-6.3</v>
      </c>
      <c r="P8225" s="276">
        <f>IF(O8225&lt;($G$6-1),Lähteandmed!$E$45*1.2*1.005*(($G$6-1)-O8225),0)</f>
        <v>40.834629360000001</v>
      </c>
    </row>
    <row r="8226" spans="2:16">
      <c r="B8226" s="113">
        <v>8222</v>
      </c>
      <c r="C8226" s="113">
        <v>-5.8</v>
      </c>
      <c r="D8226" s="276">
        <f t="shared" si="256"/>
        <v>15.78879749586558</v>
      </c>
      <c r="L8226" s="114">
        <f>IF(C8226&lt;$G$6,Lähteandmed!$E$45*1.2*1.005*($G$6-O8226),0)</f>
        <v>41.710908959999998</v>
      </c>
      <c r="M8226" s="276" t="str">
        <f>IF(($G$4-Lähteandmed!$H$45*(Kraadpäevad!$G$4-Kraadpäevad!C8226))&gt;Lähteandmed!$I$45,($G$4-Lähteandmed!$H$45*(Kraadpäevad!$G$4-Kraadpäevad!C8226)),Lähteandmed!$I$45)</f>
        <v/>
      </c>
      <c r="N8226" s="114">
        <f>IFERROR(($G$4-M8226)/($G$4-C8226),Lähteandmed!$H$45)</f>
        <v>0</v>
      </c>
      <c r="O8226" s="276">
        <f t="shared" si="257"/>
        <v>-5.8</v>
      </c>
      <c r="P8226" s="276">
        <f>IF(O8226&lt;($G$6-1),Lähteandmed!$E$45*1.2*1.005*(($G$6-1)-O8226),0)</f>
        <v>39.958349759999997</v>
      </c>
    </row>
    <row r="8227" spans="2:16">
      <c r="B8227" s="113">
        <v>8223</v>
      </c>
      <c r="C8227" s="113">
        <v>-5.4</v>
      </c>
      <c r="D8227" s="276">
        <f t="shared" si="256"/>
        <v>15.38879749586558</v>
      </c>
      <c r="L8227" s="114">
        <f>IF(C8227&lt;$G$6,Lähteandmed!$E$45*1.2*1.005*($G$6-O8227),0)</f>
        <v>41.009885279999992</v>
      </c>
      <c r="M8227" s="276" t="str">
        <f>IF(($G$4-Lähteandmed!$H$45*(Kraadpäevad!$G$4-Kraadpäevad!C8227))&gt;Lähteandmed!$I$45,($G$4-Lähteandmed!$H$45*(Kraadpäevad!$G$4-Kraadpäevad!C8227)),Lähteandmed!$I$45)</f>
        <v/>
      </c>
      <c r="N8227" s="114">
        <f>IFERROR(($G$4-M8227)/($G$4-C8227),Lähteandmed!$H$45)</f>
        <v>0</v>
      </c>
      <c r="O8227" s="276">
        <f t="shared" si="257"/>
        <v>-5.4</v>
      </c>
      <c r="P8227" s="276">
        <f>IF(O8227&lt;($G$6-1),Lähteandmed!$E$45*1.2*1.005*(($G$6-1)-O8227),0)</f>
        <v>39.257326079999991</v>
      </c>
    </row>
    <row r="8228" spans="2:16">
      <c r="B8228" s="113">
        <v>8224</v>
      </c>
      <c r="C8228" s="113">
        <v>-6</v>
      </c>
      <c r="D8228" s="276">
        <f t="shared" si="256"/>
        <v>15.98879749586558</v>
      </c>
      <c r="L8228" s="114">
        <f>IF(C8228&lt;$G$6,Lähteandmed!$E$45*1.2*1.005*($G$6-O8228),0)</f>
        <v>42.061420799999993</v>
      </c>
      <c r="M8228" s="276" t="str">
        <f>IF(($G$4-Lähteandmed!$H$45*(Kraadpäevad!$G$4-Kraadpäevad!C8228))&gt;Lähteandmed!$I$45,($G$4-Lähteandmed!$H$45*(Kraadpäevad!$G$4-Kraadpäevad!C8228)),Lähteandmed!$I$45)</f>
        <v/>
      </c>
      <c r="N8228" s="114">
        <f>IFERROR(($G$4-M8228)/($G$4-C8228),Lähteandmed!$H$45)</f>
        <v>0</v>
      </c>
      <c r="O8228" s="276">
        <f t="shared" si="257"/>
        <v>-6</v>
      </c>
      <c r="P8228" s="276">
        <f>IF(O8228&lt;($G$6-1),Lähteandmed!$E$45*1.2*1.005*(($G$6-1)-O8228),0)</f>
        <v>40.3088616</v>
      </c>
    </row>
    <row r="8229" spans="2:16">
      <c r="B8229" s="113">
        <v>8225</v>
      </c>
      <c r="C8229" s="113">
        <v>-6.5</v>
      </c>
      <c r="D8229" s="276">
        <f t="shared" si="256"/>
        <v>16.48879749586558</v>
      </c>
      <c r="L8229" s="114">
        <f>IF(C8229&lt;$G$6,Lähteandmed!$E$45*1.2*1.005*($G$6-O8229),0)</f>
        <v>42.937700399999997</v>
      </c>
      <c r="M8229" s="276" t="str">
        <f>IF(($G$4-Lähteandmed!$H$45*(Kraadpäevad!$G$4-Kraadpäevad!C8229))&gt;Lähteandmed!$I$45,($G$4-Lähteandmed!$H$45*(Kraadpäevad!$G$4-Kraadpäevad!C8229)),Lähteandmed!$I$45)</f>
        <v/>
      </c>
      <c r="N8229" s="114">
        <f>IFERROR(($G$4-M8229)/($G$4-C8229),Lähteandmed!$H$45)</f>
        <v>0</v>
      </c>
      <c r="O8229" s="276">
        <f t="shared" si="257"/>
        <v>-6.5</v>
      </c>
      <c r="P8229" s="276">
        <f>IF(O8229&lt;($G$6-1),Lähteandmed!$E$45*1.2*1.005*(($G$6-1)-O8229),0)</f>
        <v>41.185141199999997</v>
      </c>
    </row>
    <row r="8230" spans="2:16">
      <c r="B8230" s="113">
        <v>8226</v>
      </c>
      <c r="C8230" s="113">
        <v>-7.1</v>
      </c>
      <c r="D8230" s="276">
        <f t="shared" si="256"/>
        <v>17.088797495865578</v>
      </c>
      <c r="L8230" s="114">
        <f>IF(C8230&lt;$G$6,Lähteandmed!$E$45*1.2*1.005*($G$6-O8230),0)</f>
        <v>43.989235919999999</v>
      </c>
      <c r="M8230" s="276" t="str">
        <f>IF(($G$4-Lähteandmed!$H$45*(Kraadpäevad!$G$4-Kraadpäevad!C8230))&gt;Lähteandmed!$I$45,($G$4-Lähteandmed!$H$45*(Kraadpäevad!$G$4-Kraadpäevad!C8230)),Lähteandmed!$I$45)</f>
        <v/>
      </c>
      <c r="N8230" s="114">
        <f>IFERROR(($G$4-M8230)/($G$4-C8230),Lähteandmed!$H$45)</f>
        <v>0</v>
      </c>
      <c r="O8230" s="276">
        <f t="shared" si="257"/>
        <v>-7.1</v>
      </c>
      <c r="P8230" s="276">
        <f>IF(O8230&lt;($G$6-1),Lähteandmed!$E$45*1.2*1.005*(($G$6-1)-O8230),0)</f>
        <v>42.236676719999998</v>
      </c>
    </row>
    <row r="8231" spans="2:16">
      <c r="B8231" s="113">
        <v>8227</v>
      </c>
      <c r="C8231" s="113">
        <v>-6.9</v>
      </c>
      <c r="D8231" s="276">
        <f t="shared" si="256"/>
        <v>16.888797495865582</v>
      </c>
      <c r="L8231" s="114">
        <f>IF(C8231&lt;$G$6,Lähteandmed!$E$45*1.2*1.005*($G$6-O8231),0)</f>
        <v>43.638724079999996</v>
      </c>
      <c r="M8231" s="276" t="str">
        <f>IF(($G$4-Lähteandmed!$H$45*(Kraadpäevad!$G$4-Kraadpäevad!C8231))&gt;Lähteandmed!$I$45,($G$4-Lähteandmed!$H$45*(Kraadpäevad!$G$4-Kraadpäevad!C8231)),Lähteandmed!$I$45)</f>
        <v/>
      </c>
      <c r="N8231" s="114">
        <f>IFERROR(($G$4-M8231)/($G$4-C8231),Lähteandmed!$H$45)</f>
        <v>0</v>
      </c>
      <c r="O8231" s="276">
        <f t="shared" si="257"/>
        <v>-6.9</v>
      </c>
      <c r="P8231" s="276">
        <f>IF(O8231&lt;($G$6-1),Lähteandmed!$E$45*1.2*1.005*(($G$6-1)-O8231),0)</f>
        <v>41.886164879999995</v>
      </c>
    </row>
    <row r="8232" spans="2:16">
      <c r="B8232" s="113">
        <v>8228</v>
      </c>
      <c r="C8232" s="113">
        <v>-6.7</v>
      </c>
      <c r="D8232" s="276">
        <f t="shared" si="256"/>
        <v>16.688797495865579</v>
      </c>
      <c r="L8232" s="114">
        <f>IF(C8232&lt;$G$6,Lähteandmed!$E$45*1.2*1.005*($G$6-O8232),0)</f>
        <v>43.288212239999993</v>
      </c>
      <c r="M8232" s="276" t="str">
        <f>IF(($G$4-Lähteandmed!$H$45*(Kraadpäevad!$G$4-Kraadpäevad!C8232))&gt;Lähteandmed!$I$45,($G$4-Lähteandmed!$H$45*(Kraadpäevad!$G$4-Kraadpäevad!C8232)),Lähteandmed!$I$45)</f>
        <v/>
      </c>
      <c r="N8232" s="114">
        <f>IFERROR(($G$4-M8232)/($G$4-C8232),Lähteandmed!$H$45)</f>
        <v>0</v>
      </c>
      <c r="O8232" s="276">
        <f t="shared" si="257"/>
        <v>-6.7</v>
      </c>
      <c r="P8232" s="276">
        <f>IF(O8232&lt;($G$6-1),Lähteandmed!$E$45*1.2*1.005*(($G$6-1)-O8232),0)</f>
        <v>41.535653039999993</v>
      </c>
    </row>
    <row r="8233" spans="2:16">
      <c r="B8233" s="113">
        <v>8229</v>
      </c>
      <c r="C8233" s="113">
        <v>-6.5</v>
      </c>
      <c r="D8233" s="276">
        <f t="shared" si="256"/>
        <v>16.48879749586558</v>
      </c>
      <c r="L8233" s="114">
        <f>IF(C8233&lt;$G$6,Lähteandmed!$E$45*1.2*1.005*($G$6-O8233),0)</f>
        <v>42.937700399999997</v>
      </c>
      <c r="M8233" s="276" t="str">
        <f>IF(($G$4-Lähteandmed!$H$45*(Kraadpäevad!$G$4-Kraadpäevad!C8233))&gt;Lähteandmed!$I$45,($G$4-Lähteandmed!$H$45*(Kraadpäevad!$G$4-Kraadpäevad!C8233)),Lähteandmed!$I$45)</f>
        <v/>
      </c>
      <c r="N8233" s="114">
        <f>IFERROR(($G$4-M8233)/($G$4-C8233),Lähteandmed!$H$45)</f>
        <v>0</v>
      </c>
      <c r="O8233" s="276">
        <f t="shared" si="257"/>
        <v>-6.5</v>
      </c>
      <c r="P8233" s="276">
        <f>IF(O8233&lt;($G$6-1),Lähteandmed!$E$45*1.2*1.005*(($G$6-1)-O8233),0)</f>
        <v>41.185141199999997</v>
      </c>
    </row>
    <row r="8234" spans="2:16">
      <c r="B8234" s="113">
        <v>8230</v>
      </c>
      <c r="C8234" s="113">
        <v>-6.1</v>
      </c>
      <c r="D8234" s="276">
        <f t="shared" si="256"/>
        <v>16.088797495865578</v>
      </c>
      <c r="L8234" s="114">
        <f>IF(C8234&lt;$G$6,Lähteandmed!$E$45*1.2*1.005*($G$6-O8234),0)</f>
        <v>42.236676719999998</v>
      </c>
      <c r="M8234" s="276" t="str">
        <f>IF(($G$4-Lähteandmed!$H$45*(Kraadpäevad!$G$4-Kraadpäevad!C8234))&gt;Lähteandmed!$I$45,($G$4-Lähteandmed!$H$45*(Kraadpäevad!$G$4-Kraadpäevad!C8234)),Lähteandmed!$I$45)</f>
        <v/>
      </c>
      <c r="N8234" s="114">
        <f>IFERROR(($G$4-M8234)/($G$4-C8234),Lähteandmed!$H$45)</f>
        <v>0</v>
      </c>
      <c r="O8234" s="276">
        <f t="shared" si="257"/>
        <v>-6.1</v>
      </c>
      <c r="P8234" s="276">
        <f>IF(O8234&lt;($G$6-1),Lähteandmed!$E$45*1.2*1.005*(($G$6-1)-O8234),0)</f>
        <v>40.484117519999998</v>
      </c>
    </row>
    <row r="8235" spans="2:16">
      <c r="B8235" s="113">
        <v>8231</v>
      </c>
      <c r="C8235" s="113">
        <v>-5.7</v>
      </c>
      <c r="D8235" s="276">
        <f t="shared" si="256"/>
        <v>15.688797495865579</v>
      </c>
      <c r="L8235" s="114">
        <f>IF(C8235&lt;$G$6,Lähteandmed!$E$45*1.2*1.005*($G$6-O8235),0)</f>
        <v>41.535653039999993</v>
      </c>
      <c r="M8235" s="276" t="str">
        <f>IF(($G$4-Lähteandmed!$H$45*(Kraadpäevad!$G$4-Kraadpäevad!C8235))&gt;Lähteandmed!$I$45,($G$4-Lähteandmed!$H$45*(Kraadpäevad!$G$4-Kraadpäevad!C8235)),Lähteandmed!$I$45)</f>
        <v/>
      </c>
      <c r="N8235" s="114">
        <f>IFERROR(($G$4-M8235)/($G$4-C8235),Lähteandmed!$H$45)</f>
        <v>0</v>
      </c>
      <c r="O8235" s="276">
        <f t="shared" si="257"/>
        <v>-5.7</v>
      </c>
      <c r="P8235" s="276">
        <f>IF(O8235&lt;($G$6-1),Lähteandmed!$E$45*1.2*1.005*(($G$6-1)-O8235),0)</f>
        <v>39.783093839999999</v>
      </c>
    </row>
    <row r="8236" spans="2:16">
      <c r="B8236" s="113">
        <v>8232</v>
      </c>
      <c r="C8236" s="113">
        <v>-5.3</v>
      </c>
      <c r="D8236" s="276">
        <f t="shared" si="256"/>
        <v>15.28879749586558</v>
      </c>
      <c r="L8236" s="114">
        <f>IF(C8236&lt;$G$6,Lähteandmed!$E$45*1.2*1.005*($G$6-O8236),0)</f>
        <v>40.834629360000001</v>
      </c>
      <c r="M8236" s="276" t="str">
        <f>IF(($G$4-Lähteandmed!$H$45*(Kraadpäevad!$G$4-Kraadpäevad!C8236))&gt;Lähteandmed!$I$45,($G$4-Lähteandmed!$H$45*(Kraadpäevad!$G$4-Kraadpäevad!C8236)),Lähteandmed!$I$45)</f>
        <v/>
      </c>
      <c r="N8236" s="114">
        <f>IFERROR(($G$4-M8236)/($G$4-C8236),Lähteandmed!$H$45)</f>
        <v>0</v>
      </c>
      <c r="O8236" s="276">
        <f t="shared" si="257"/>
        <v>-5.3</v>
      </c>
      <c r="P8236" s="276">
        <f>IF(O8236&lt;($G$6-1),Lähteandmed!$E$45*1.2*1.005*(($G$6-1)-O8236),0)</f>
        <v>39.082070160000001</v>
      </c>
    </row>
    <row r="8237" spans="2:16">
      <c r="B8237" s="113">
        <v>8233</v>
      </c>
      <c r="C8237" s="113">
        <v>-5.2</v>
      </c>
      <c r="D8237" s="276">
        <f t="shared" si="256"/>
        <v>15.188797495865579</v>
      </c>
      <c r="L8237" s="114">
        <f>IF(C8237&lt;$G$6,Lähteandmed!$E$45*1.2*1.005*($G$6-O8237),0)</f>
        <v>40.659373439999996</v>
      </c>
      <c r="M8237" s="276" t="str">
        <f>IF(($G$4-Lähteandmed!$H$45*(Kraadpäevad!$G$4-Kraadpäevad!C8237))&gt;Lähteandmed!$I$45,($G$4-Lähteandmed!$H$45*(Kraadpäevad!$G$4-Kraadpäevad!C8237)),Lähteandmed!$I$45)</f>
        <v/>
      </c>
      <c r="N8237" s="114">
        <f>IFERROR(($G$4-M8237)/($G$4-C8237),Lähteandmed!$H$45)</f>
        <v>0</v>
      </c>
      <c r="O8237" s="276">
        <f t="shared" si="257"/>
        <v>-5.2</v>
      </c>
      <c r="P8237" s="276">
        <f>IF(O8237&lt;($G$6-1),Lähteandmed!$E$45*1.2*1.005*(($G$6-1)-O8237),0)</f>
        <v>38.906814239999996</v>
      </c>
    </row>
    <row r="8238" spans="2:16">
      <c r="B8238" s="113">
        <v>8234</v>
      </c>
      <c r="C8238" s="113">
        <v>-5.2</v>
      </c>
      <c r="D8238" s="276">
        <f t="shared" si="256"/>
        <v>15.188797495865579</v>
      </c>
      <c r="L8238" s="114">
        <f>IF(C8238&lt;$G$6,Lähteandmed!$E$45*1.2*1.005*($G$6-O8238),0)</f>
        <v>40.659373439999996</v>
      </c>
      <c r="M8238" s="276" t="str">
        <f>IF(($G$4-Lähteandmed!$H$45*(Kraadpäevad!$G$4-Kraadpäevad!C8238))&gt;Lähteandmed!$I$45,($G$4-Lähteandmed!$H$45*(Kraadpäevad!$G$4-Kraadpäevad!C8238)),Lähteandmed!$I$45)</f>
        <v/>
      </c>
      <c r="N8238" s="114">
        <f>IFERROR(($G$4-M8238)/($G$4-C8238),Lähteandmed!$H$45)</f>
        <v>0</v>
      </c>
      <c r="O8238" s="276">
        <f t="shared" si="257"/>
        <v>-5.2</v>
      </c>
      <c r="P8238" s="276">
        <f>IF(O8238&lt;($G$6-1),Lähteandmed!$E$45*1.2*1.005*(($G$6-1)-O8238),0)</f>
        <v>38.906814239999996</v>
      </c>
    </row>
    <row r="8239" spans="2:16">
      <c r="B8239" s="113">
        <v>8235</v>
      </c>
      <c r="C8239" s="113">
        <v>-5.0999999999999996</v>
      </c>
      <c r="D8239" s="276">
        <f t="shared" si="256"/>
        <v>15.088797495865579</v>
      </c>
      <c r="L8239" s="114">
        <f>IF(C8239&lt;$G$6,Lähteandmed!$E$45*1.2*1.005*($G$6-O8239),0)</f>
        <v>40.484117519999998</v>
      </c>
      <c r="M8239" s="276" t="str">
        <f>IF(($G$4-Lähteandmed!$H$45*(Kraadpäevad!$G$4-Kraadpäevad!C8239))&gt;Lähteandmed!$I$45,($G$4-Lähteandmed!$H$45*(Kraadpäevad!$G$4-Kraadpäevad!C8239)),Lähteandmed!$I$45)</f>
        <v/>
      </c>
      <c r="N8239" s="114">
        <f>IFERROR(($G$4-M8239)/($G$4-C8239),Lähteandmed!$H$45)</f>
        <v>0</v>
      </c>
      <c r="O8239" s="276">
        <f t="shared" si="257"/>
        <v>-5.0999999999999996</v>
      </c>
      <c r="P8239" s="276">
        <f>IF(O8239&lt;($G$6-1),Lähteandmed!$E$45*1.2*1.005*(($G$6-1)-O8239),0)</f>
        <v>38.731558319999998</v>
      </c>
    </row>
    <row r="8240" spans="2:16">
      <c r="B8240" s="113">
        <v>8236</v>
      </c>
      <c r="C8240" s="113">
        <v>-4.9000000000000004</v>
      </c>
      <c r="D8240" s="276">
        <f t="shared" si="256"/>
        <v>14.88879749586558</v>
      </c>
      <c r="L8240" s="114">
        <f>IF(C8240&lt;$G$6,Lähteandmed!$E$45*1.2*1.005*($G$6-O8240),0)</f>
        <v>40.133605679999995</v>
      </c>
      <c r="M8240" s="276" t="str">
        <f>IF(($G$4-Lähteandmed!$H$45*(Kraadpäevad!$G$4-Kraadpäevad!C8240))&gt;Lähteandmed!$I$45,($G$4-Lähteandmed!$H$45*(Kraadpäevad!$G$4-Kraadpäevad!C8240)),Lähteandmed!$I$45)</f>
        <v/>
      </c>
      <c r="N8240" s="114">
        <f>IFERROR(($G$4-M8240)/($G$4-C8240),Lähteandmed!$H$45)</f>
        <v>0</v>
      </c>
      <c r="O8240" s="276">
        <f t="shared" si="257"/>
        <v>-4.9000000000000004</v>
      </c>
      <c r="P8240" s="276">
        <f>IF(O8240&lt;($G$6-1),Lähteandmed!$E$45*1.2*1.005*(($G$6-1)-O8240),0)</f>
        <v>38.381046479999995</v>
      </c>
    </row>
    <row r="8241" spans="2:16">
      <c r="B8241" s="113">
        <v>8237</v>
      </c>
      <c r="C8241" s="113">
        <v>-4.7</v>
      </c>
      <c r="D8241" s="276">
        <f t="shared" si="256"/>
        <v>14.688797495865579</v>
      </c>
      <c r="L8241" s="114">
        <f>IF(C8241&lt;$G$6,Lähteandmed!$E$45*1.2*1.005*($G$6-O8241),0)</f>
        <v>39.783093839999999</v>
      </c>
      <c r="M8241" s="276" t="str">
        <f>IF(($G$4-Lähteandmed!$H$45*(Kraadpäevad!$G$4-Kraadpäevad!C8241))&gt;Lähteandmed!$I$45,($G$4-Lähteandmed!$H$45*(Kraadpäevad!$G$4-Kraadpäevad!C8241)),Lähteandmed!$I$45)</f>
        <v/>
      </c>
      <c r="N8241" s="114">
        <f>IFERROR(($G$4-M8241)/($G$4-C8241),Lähteandmed!$H$45)</f>
        <v>0</v>
      </c>
      <c r="O8241" s="276">
        <f t="shared" si="257"/>
        <v>-4.7</v>
      </c>
      <c r="P8241" s="276">
        <f>IF(O8241&lt;($G$6-1),Lähteandmed!$E$45*1.2*1.005*(($G$6-1)-O8241),0)</f>
        <v>38.030534639999999</v>
      </c>
    </row>
    <row r="8242" spans="2:16">
      <c r="B8242" s="113">
        <v>8238</v>
      </c>
      <c r="C8242" s="113">
        <v>-4.5</v>
      </c>
      <c r="D8242" s="276">
        <f t="shared" si="256"/>
        <v>14.48879749586558</v>
      </c>
      <c r="L8242" s="114">
        <f>IF(C8242&lt;$G$6,Lähteandmed!$E$45*1.2*1.005*($G$6-O8242),0)</f>
        <v>39.432581999999996</v>
      </c>
      <c r="M8242" s="276" t="str">
        <f>IF(($G$4-Lähteandmed!$H$45*(Kraadpäevad!$G$4-Kraadpäevad!C8242))&gt;Lähteandmed!$I$45,($G$4-Lähteandmed!$H$45*(Kraadpäevad!$G$4-Kraadpäevad!C8242)),Lähteandmed!$I$45)</f>
        <v/>
      </c>
      <c r="N8242" s="114">
        <f>IFERROR(($G$4-M8242)/($G$4-C8242),Lähteandmed!$H$45)</f>
        <v>0</v>
      </c>
      <c r="O8242" s="276">
        <f t="shared" si="257"/>
        <v>-4.5</v>
      </c>
      <c r="P8242" s="276">
        <f>IF(O8242&lt;($G$6-1),Lähteandmed!$E$45*1.2*1.005*(($G$6-1)-O8242),0)</f>
        <v>37.680022799999996</v>
      </c>
    </row>
    <row r="8243" spans="2:16">
      <c r="B8243" s="113">
        <v>8239</v>
      </c>
      <c r="C8243" s="113">
        <v>-4.5</v>
      </c>
      <c r="D8243" s="276">
        <f t="shared" si="256"/>
        <v>14.48879749586558</v>
      </c>
      <c r="L8243" s="114">
        <f>IF(C8243&lt;$G$6,Lähteandmed!$E$45*1.2*1.005*($G$6-O8243),0)</f>
        <v>39.432581999999996</v>
      </c>
      <c r="M8243" s="276" t="str">
        <f>IF(($G$4-Lähteandmed!$H$45*(Kraadpäevad!$G$4-Kraadpäevad!C8243))&gt;Lähteandmed!$I$45,($G$4-Lähteandmed!$H$45*(Kraadpäevad!$G$4-Kraadpäevad!C8243)),Lähteandmed!$I$45)</f>
        <v/>
      </c>
      <c r="N8243" s="114">
        <f>IFERROR(($G$4-M8243)/($G$4-C8243),Lähteandmed!$H$45)</f>
        <v>0</v>
      </c>
      <c r="O8243" s="276">
        <f t="shared" si="257"/>
        <v>-4.5</v>
      </c>
      <c r="P8243" s="276">
        <f>IF(O8243&lt;($G$6-1),Lähteandmed!$E$45*1.2*1.005*(($G$6-1)-O8243),0)</f>
        <v>37.680022799999996</v>
      </c>
    </row>
    <row r="8244" spans="2:16">
      <c r="B8244" s="113">
        <v>8240</v>
      </c>
      <c r="C8244" s="113">
        <v>-4.4000000000000004</v>
      </c>
      <c r="D8244" s="276">
        <f t="shared" si="256"/>
        <v>14.38879749586558</v>
      </c>
      <c r="L8244" s="114">
        <f>IF(C8244&lt;$G$6,Lähteandmed!$E$45*1.2*1.005*($G$6-O8244),0)</f>
        <v>39.257326079999991</v>
      </c>
      <c r="M8244" s="276" t="str">
        <f>IF(($G$4-Lähteandmed!$H$45*(Kraadpäevad!$G$4-Kraadpäevad!C8244))&gt;Lähteandmed!$I$45,($G$4-Lähteandmed!$H$45*(Kraadpäevad!$G$4-Kraadpäevad!C8244)),Lähteandmed!$I$45)</f>
        <v/>
      </c>
      <c r="N8244" s="114">
        <f>IFERROR(($G$4-M8244)/($G$4-C8244),Lähteandmed!$H$45)</f>
        <v>0</v>
      </c>
      <c r="O8244" s="276">
        <f t="shared" si="257"/>
        <v>-4.4000000000000004</v>
      </c>
      <c r="P8244" s="276">
        <f>IF(O8244&lt;($G$6-1),Lähteandmed!$E$45*1.2*1.005*(($G$6-1)-O8244),0)</f>
        <v>37.504766879999998</v>
      </c>
    </row>
    <row r="8245" spans="2:16">
      <c r="B8245" s="113">
        <v>8241</v>
      </c>
      <c r="C8245" s="113">
        <v>-4.4000000000000004</v>
      </c>
      <c r="D8245" s="276">
        <f t="shared" si="256"/>
        <v>14.38879749586558</v>
      </c>
      <c r="L8245" s="114">
        <f>IF(C8245&lt;$G$6,Lähteandmed!$E$45*1.2*1.005*($G$6-O8245),0)</f>
        <v>39.257326079999991</v>
      </c>
      <c r="M8245" s="276" t="str">
        <f>IF(($G$4-Lähteandmed!$H$45*(Kraadpäevad!$G$4-Kraadpäevad!C8245))&gt;Lähteandmed!$I$45,($G$4-Lähteandmed!$H$45*(Kraadpäevad!$G$4-Kraadpäevad!C8245)),Lähteandmed!$I$45)</f>
        <v/>
      </c>
      <c r="N8245" s="114">
        <f>IFERROR(($G$4-M8245)/($G$4-C8245),Lähteandmed!$H$45)</f>
        <v>0</v>
      </c>
      <c r="O8245" s="276">
        <f t="shared" si="257"/>
        <v>-4.4000000000000004</v>
      </c>
      <c r="P8245" s="276">
        <f>IF(O8245&lt;($G$6-1),Lähteandmed!$E$45*1.2*1.005*(($G$6-1)-O8245),0)</f>
        <v>37.504766879999998</v>
      </c>
    </row>
    <row r="8246" spans="2:16">
      <c r="B8246" s="113">
        <v>8242</v>
      </c>
      <c r="C8246" s="113">
        <v>-4.3</v>
      </c>
      <c r="D8246" s="276">
        <f t="shared" si="256"/>
        <v>14.28879749586558</v>
      </c>
      <c r="L8246" s="114">
        <f>IF(C8246&lt;$G$6,Lähteandmed!$E$45*1.2*1.005*($G$6-O8246),0)</f>
        <v>39.082070160000001</v>
      </c>
      <c r="M8246" s="276" t="str">
        <f>IF(($G$4-Lähteandmed!$H$45*(Kraadpäevad!$G$4-Kraadpäevad!C8246))&gt;Lähteandmed!$I$45,($G$4-Lähteandmed!$H$45*(Kraadpäevad!$G$4-Kraadpäevad!C8246)),Lähteandmed!$I$45)</f>
        <v/>
      </c>
      <c r="N8246" s="114">
        <f>IFERROR(($G$4-M8246)/($G$4-C8246),Lähteandmed!$H$45)</f>
        <v>0</v>
      </c>
      <c r="O8246" s="276">
        <f t="shared" si="257"/>
        <v>-4.3</v>
      </c>
      <c r="P8246" s="276">
        <f>IF(O8246&lt;($G$6-1),Lähteandmed!$E$45*1.2*1.005*(($G$6-1)-O8246),0)</f>
        <v>37.32951096</v>
      </c>
    </row>
    <row r="8247" spans="2:16">
      <c r="B8247" s="113">
        <v>8243</v>
      </c>
      <c r="C8247" s="113">
        <v>-4.2</v>
      </c>
      <c r="D8247" s="276">
        <f t="shared" si="256"/>
        <v>14.188797495865579</v>
      </c>
      <c r="L8247" s="114">
        <f>IF(C8247&lt;$G$6,Lähteandmed!$E$45*1.2*1.005*($G$6-O8247),0)</f>
        <v>38.906814239999996</v>
      </c>
      <c r="M8247" s="276" t="str">
        <f>IF(($G$4-Lähteandmed!$H$45*(Kraadpäevad!$G$4-Kraadpäevad!C8247))&gt;Lähteandmed!$I$45,($G$4-Lähteandmed!$H$45*(Kraadpäevad!$G$4-Kraadpäevad!C8247)),Lähteandmed!$I$45)</f>
        <v/>
      </c>
      <c r="N8247" s="114">
        <f>IFERROR(($G$4-M8247)/($G$4-C8247),Lähteandmed!$H$45)</f>
        <v>0</v>
      </c>
      <c r="O8247" s="276">
        <f t="shared" si="257"/>
        <v>-4.2</v>
      </c>
      <c r="P8247" s="276">
        <f>IF(O8247&lt;($G$6-1),Lähteandmed!$E$45*1.2*1.005*(($G$6-1)-O8247),0)</f>
        <v>37.154255039999995</v>
      </c>
    </row>
    <row r="8248" spans="2:16">
      <c r="B8248" s="113">
        <v>8244</v>
      </c>
      <c r="C8248" s="113">
        <v>-4.0999999999999996</v>
      </c>
      <c r="D8248" s="276">
        <f t="shared" si="256"/>
        <v>14.088797495865579</v>
      </c>
      <c r="L8248" s="114">
        <f>IF(C8248&lt;$G$6,Lähteandmed!$E$45*1.2*1.005*($G$6-O8248),0)</f>
        <v>38.731558319999998</v>
      </c>
      <c r="M8248" s="276" t="str">
        <f>IF(($G$4-Lähteandmed!$H$45*(Kraadpäevad!$G$4-Kraadpäevad!C8248))&gt;Lähteandmed!$I$45,($G$4-Lähteandmed!$H$45*(Kraadpäevad!$G$4-Kraadpäevad!C8248)),Lähteandmed!$I$45)</f>
        <v/>
      </c>
      <c r="N8248" s="114">
        <f>IFERROR(($G$4-M8248)/($G$4-C8248),Lähteandmed!$H$45)</f>
        <v>0</v>
      </c>
      <c r="O8248" s="276">
        <f t="shared" si="257"/>
        <v>-4.0999999999999996</v>
      </c>
      <c r="P8248" s="276">
        <f>IF(O8248&lt;($G$6-1),Lähteandmed!$E$45*1.2*1.005*(($G$6-1)-O8248),0)</f>
        <v>36.978999119999997</v>
      </c>
    </row>
    <row r="8249" spans="2:16">
      <c r="B8249" s="113">
        <v>8245</v>
      </c>
      <c r="C8249" s="113">
        <v>-4.0999999999999996</v>
      </c>
      <c r="D8249" s="276">
        <f t="shared" si="256"/>
        <v>14.088797495865579</v>
      </c>
      <c r="L8249" s="114">
        <f>IF(C8249&lt;$G$6,Lähteandmed!$E$45*1.2*1.005*($G$6-O8249),0)</f>
        <v>38.731558319999998</v>
      </c>
      <c r="M8249" s="276" t="str">
        <f>IF(($G$4-Lähteandmed!$H$45*(Kraadpäevad!$G$4-Kraadpäevad!C8249))&gt;Lähteandmed!$I$45,($G$4-Lähteandmed!$H$45*(Kraadpäevad!$G$4-Kraadpäevad!C8249)),Lähteandmed!$I$45)</f>
        <v/>
      </c>
      <c r="N8249" s="114">
        <f>IFERROR(($G$4-M8249)/($G$4-C8249),Lähteandmed!$H$45)</f>
        <v>0</v>
      </c>
      <c r="O8249" s="276">
        <f t="shared" si="257"/>
        <v>-4.0999999999999996</v>
      </c>
      <c r="P8249" s="276">
        <f>IF(O8249&lt;($G$6-1),Lähteandmed!$E$45*1.2*1.005*(($G$6-1)-O8249),0)</f>
        <v>36.978999119999997</v>
      </c>
    </row>
    <row r="8250" spans="2:16">
      <c r="B8250" s="113">
        <v>8246</v>
      </c>
      <c r="C8250" s="113">
        <v>-4.0999999999999996</v>
      </c>
      <c r="D8250" s="276">
        <f t="shared" si="256"/>
        <v>14.088797495865579</v>
      </c>
      <c r="L8250" s="114">
        <f>IF(C8250&lt;$G$6,Lähteandmed!$E$45*1.2*1.005*($G$6-O8250),0)</f>
        <v>38.731558319999998</v>
      </c>
      <c r="M8250" s="276" t="str">
        <f>IF(($G$4-Lähteandmed!$H$45*(Kraadpäevad!$G$4-Kraadpäevad!C8250))&gt;Lähteandmed!$I$45,($G$4-Lähteandmed!$H$45*(Kraadpäevad!$G$4-Kraadpäevad!C8250)),Lähteandmed!$I$45)</f>
        <v/>
      </c>
      <c r="N8250" s="114">
        <f>IFERROR(($G$4-M8250)/($G$4-C8250),Lähteandmed!$H$45)</f>
        <v>0</v>
      </c>
      <c r="O8250" s="276">
        <f t="shared" si="257"/>
        <v>-4.0999999999999996</v>
      </c>
      <c r="P8250" s="276">
        <f>IF(O8250&lt;($G$6-1),Lähteandmed!$E$45*1.2*1.005*(($G$6-1)-O8250),0)</f>
        <v>36.978999119999997</v>
      </c>
    </row>
    <row r="8251" spans="2:16">
      <c r="B8251" s="113">
        <v>8247</v>
      </c>
      <c r="C8251" s="113">
        <v>-4.0999999999999996</v>
      </c>
      <c r="D8251" s="276">
        <f t="shared" si="256"/>
        <v>14.088797495865579</v>
      </c>
      <c r="L8251" s="114">
        <f>IF(C8251&lt;$G$6,Lähteandmed!$E$45*1.2*1.005*($G$6-O8251),0)</f>
        <v>38.731558319999998</v>
      </c>
      <c r="M8251" s="276" t="str">
        <f>IF(($G$4-Lähteandmed!$H$45*(Kraadpäevad!$G$4-Kraadpäevad!C8251))&gt;Lähteandmed!$I$45,($G$4-Lähteandmed!$H$45*(Kraadpäevad!$G$4-Kraadpäevad!C8251)),Lähteandmed!$I$45)</f>
        <v/>
      </c>
      <c r="N8251" s="114">
        <f>IFERROR(($G$4-M8251)/($G$4-C8251),Lähteandmed!$H$45)</f>
        <v>0</v>
      </c>
      <c r="O8251" s="276">
        <f t="shared" si="257"/>
        <v>-4.0999999999999996</v>
      </c>
      <c r="P8251" s="276">
        <f>IF(O8251&lt;($G$6-1),Lähteandmed!$E$45*1.2*1.005*(($G$6-1)-O8251),0)</f>
        <v>36.978999119999997</v>
      </c>
    </row>
    <row r="8252" spans="2:16">
      <c r="B8252" s="113">
        <v>8248</v>
      </c>
      <c r="C8252" s="113">
        <v>-4.5</v>
      </c>
      <c r="D8252" s="276">
        <f t="shared" si="256"/>
        <v>14.48879749586558</v>
      </c>
      <c r="L8252" s="114">
        <f>IF(C8252&lt;$G$6,Lähteandmed!$E$45*1.2*1.005*($G$6-O8252),0)</f>
        <v>39.432581999999996</v>
      </c>
      <c r="M8252" s="276" t="str">
        <f>IF(($G$4-Lähteandmed!$H$45*(Kraadpäevad!$G$4-Kraadpäevad!C8252))&gt;Lähteandmed!$I$45,($G$4-Lähteandmed!$H$45*(Kraadpäevad!$G$4-Kraadpäevad!C8252)),Lähteandmed!$I$45)</f>
        <v/>
      </c>
      <c r="N8252" s="114">
        <f>IFERROR(($G$4-M8252)/($G$4-C8252),Lähteandmed!$H$45)</f>
        <v>0</v>
      </c>
      <c r="O8252" s="276">
        <f t="shared" si="257"/>
        <v>-4.5</v>
      </c>
      <c r="P8252" s="276">
        <f>IF(O8252&lt;($G$6-1),Lähteandmed!$E$45*1.2*1.005*(($G$6-1)-O8252),0)</f>
        <v>37.680022799999996</v>
      </c>
    </row>
    <row r="8253" spans="2:16">
      <c r="B8253" s="113">
        <v>8249</v>
      </c>
      <c r="C8253" s="113">
        <v>-5</v>
      </c>
      <c r="D8253" s="276">
        <f t="shared" si="256"/>
        <v>14.98879749586558</v>
      </c>
      <c r="L8253" s="114">
        <f>IF(C8253&lt;$G$6,Lähteandmed!$E$45*1.2*1.005*($G$6-O8253),0)</f>
        <v>40.3088616</v>
      </c>
      <c r="M8253" s="276" t="str">
        <f>IF(($G$4-Lähteandmed!$H$45*(Kraadpäevad!$G$4-Kraadpäevad!C8253))&gt;Lähteandmed!$I$45,($G$4-Lähteandmed!$H$45*(Kraadpäevad!$G$4-Kraadpäevad!C8253)),Lähteandmed!$I$45)</f>
        <v/>
      </c>
      <c r="N8253" s="114">
        <f>IFERROR(($G$4-M8253)/($G$4-C8253),Lähteandmed!$H$45)</f>
        <v>0</v>
      </c>
      <c r="O8253" s="276">
        <f t="shared" si="257"/>
        <v>-5</v>
      </c>
      <c r="P8253" s="276">
        <f>IF(O8253&lt;($G$6-1),Lähteandmed!$E$45*1.2*1.005*(($G$6-1)-O8253),0)</f>
        <v>38.5563024</v>
      </c>
    </row>
    <row r="8254" spans="2:16">
      <c r="B8254" s="113">
        <v>8250</v>
      </c>
      <c r="C8254" s="113">
        <v>-5.4</v>
      </c>
      <c r="D8254" s="276">
        <f t="shared" si="256"/>
        <v>15.38879749586558</v>
      </c>
      <c r="L8254" s="114">
        <f>IF(C8254&lt;$G$6,Lähteandmed!$E$45*1.2*1.005*($G$6-O8254),0)</f>
        <v>41.009885279999992</v>
      </c>
      <c r="M8254" s="276" t="str">
        <f>IF(($G$4-Lähteandmed!$H$45*(Kraadpäevad!$G$4-Kraadpäevad!C8254))&gt;Lähteandmed!$I$45,($G$4-Lähteandmed!$H$45*(Kraadpäevad!$G$4-Kraadpäevad!C8254)),Lähteandmed!$I$45)</f>
        <v/>
      </c>
      <c r="N8254" s="114">
        <f>IFERROR(($G$4-M8254)/($G$4-C8254),Lähteandmed!$H$45)</f>
        <v>0</v>
      </c>
      <c r="O8254" s="276">
        <f t="shared" si="257"/>
        <v>-5.4</v>
      </c>
      <c r="P8254" s="276">
        <f>IF(O8254&lt;($G$6-1),Lähteandmed!$E$45*1.2*1.005*(($G$6-1)-O8254),0)</f>
        <v>39.257326079999991</v>
      </c>
    </row>
    <row r="8255" spans="2:16">
      <c r="B8255" s="113">
        <v>8251</v>
      </c>
      <c r="C8255" s="113">
        <v>-5.7</v>
      </c>
      <c r="D8255" s="276">
        <f t="shared" si="256"/>
        <v>15.688797495865579</v>
      </c>
      <c r="L8255" s="114">
        <f>IF(C8255&lt;$G$6,Lähteandmed!$E$45*1.2*1.005*($G$6-O8255),0)</f>
        <v>41.535653039999993</v>
      </c>
      <c r="M8255" s="276" t="str">
        <f>IF(($G$4-Lähteandmed!$H$45*(Kraadpäevad!$G$4-Kraadpäevad!C8255))&gt;Lähteandmed!$I$45,($G$4-Lähteandmed!$H$45*(Kraadpäevad!$G$4-Kraadpäevad!C8255)),Lähteandmed!$I$45)</f>
        <v/>
      </c>
      <c r="N8255" s="114">
        <f>IFERROR(($G$4-M8255)/($G$4-C8255),Lähteandmed!$H$45)</f>
        <v>0</v>
      </c>
      <c r="O8255" s="276">
        <f t="shared" si="257"/>
        <v>-5.7</v>
      </c>
      <c r="P8255" s="276">
        <f>IF(O8255&lt;($G$6-1),Lähteandmed!$E$45*1.2*1.005*(($G$6-1)-O8255),0)</f>
        <v>39.783093839999999</v>
      </c>
    </row>
    <row r="8256" spans="2:16">
      <c r="B8256" s="113">
        <v>8252</v>
      </c>
      <c r="C8256" s="113">
        <v>-5.9</v>
      </c>
      <c r="D8256" s="276">
        <f t="shared" si="256"/>
        <v>15.88879749586558</v>
      </c>
      <c r="L8256" s="114">
        <f>IF(C8256&lt;$G$6,Lähteandmed!$E$45*1.2*1.005*($G$6-O8256),0)</f>
        <v>41.886164879999995</v>
      </c>
      <c r="M8256" s="276" t="str">
        <f>IF(($G$4-Lähteandmed!$H$45*(Kraadpäevad!$G$4-Kraadpäevad!C8256))&gt;Lähteandmed!$I$45,($G$4-Lähteandmed!$H$45*(Kraadpäevad!$G$4-Kraadpäevad!C8256)),Lähteandmed!$I$45)</f>
        <v/>
      </c>
      <c r="N8256" s="114">
        <f>IFERROR(($G$4-M8256)/($G$4-C8256),Lähteandmed!$H$45)</f>
        <v>0</v>
      </c>
      <c r="O8256" s="276">
        <f t="shared" si="257"/>
        <v>-5.9</v>
      </c>
      <c r="P8256" s="276">
        <f>IF(O8256&lt;($G$6-1),Lähteandmed!$E$45*1.2*1.005*(($G$6-1)-O8256),0)</f>
        <v>40.133605679999995</v>
      </c>
    </row>
    <row r="8257" spans="2:16">
      <c r="B8257" s="113">
        <v>8253</v>
      </c>
      <c r="C8257" s="113">
        <v>-6.2</v>
      </c>
      <c r="D8257" s="276">
        <f t="shared" si="256"/>
        <v>16.188797495865579</v>
      </c>
      <c r="L8257" s="114">
        <f>IF(C8257&lt;$G$6,Lähteandmed!$E$45*1.2*1.005*($G$6-O8257),0)</f>
        <v>42.411932639999996</v>
      </c>
      <c r="M8257" s="276" t="str">
        <f>IF(($G$4-Lähteandmed!$H$45*(Kraadpäevad!$G$4-Kraadpäevad!C8257))&gt;Lähteandmed!$I$45,($G$4-Lähteandmed!$H$45*(Kraadpäevad!$G$4-Kraadpäevad!C8257)),Lähteandmed!$I$45)</f>
        <v/>
      </c>
      <c r="N8257" s="114">
        <f>IFERROR(($G$4-M8257)/($G$4-C8257),Lähteandmed!$H$45)</f>
        <v>0</v>
      </c>
      <c r="O8257" s="276">
        <f t="shared" si="257"/>
        <v>-6.2</v>
      </c>
      <c r="P8257" s="276">
        <f>IF(O8257&lt;($G$6-1),Lähteandmed!$E$45*1.2*1.005*(($G$6-1)-O8257),0)</f>
        <v>40.659373439999996</v>
      </c>
    </row>
    <row r="8258" spans="2:16">
      <c r="B8258" s="113">
        <v>8254</v>
      </c>
      <c r="C8258" s="113">
        <v>-6.2</v>
      </c>
      <c r="D8258" s="276">
        <f t="shared" si="256"/>
        <v>16.188797495865579</v>
      </c>
      <c r="L8258" s="114">
        <f>IF(C8258&lt;$G$6,Lähteandmed!$E$45*1.2*1.005*($G$6-O8258),0)</f>
        <v>42.411932639999996</v>
      </c>
      <c r="M8258" s="276" t="str">
        <f>IF(($G$4-Lähteandmed!$H$45*(Kraadpäevad!$G$4-Kraadpäevad!C8258))&gt;Lähteandmed!$I$45,($G$4-Lähteandmed!$H$45*(Kraadpäevad!$G$4-Kraadpäevad!C8258)),Lähteandmed!$I$45)</f>
        <v/>
      </c>
      <c r="N8258" s="114">
        <f>IFERROR(($G$4-M8258)/($G$4-C8258),Lähteandmed!$H$45)</f>
        <v>0</v>
      </c>
      <c r="O8258" s="276">
        <f t="shared" si="257"/>
        <v>-6.2</v>
      </c>
      <c r="P8258" s="276">
        <f>IF(O8258&lt;($G$6-1),Lähteandmed!$E$45*1.2*1.005*(($G$6-1)-O8258),0)</f>
        <v>40.659373439999996</v>
      </c>
    </row>
    <row r="8259" spans="2:16">
      <c r="B8259" s="113">
        <v>8255</v>
      </c>
      <c r="C8259" s="113">
        <v>-6.3</v>
      </c>
      <c r="D8259" s="276">
        <f t="shared" si="256"/>
        <v>16.28879749586558</v>
      </c>
      <c r="L8259" s="114">
        <f>IF(C8259&lt;$G$6,Lähteandmed!$E$45*1.2*1.005*($G$6-O8259),0)</f>
        <v>42.587188560000001</v>
      </c>
      <c r="M8259" s="276" t="str">
        <f>IF(($G$4-Lähteandmed!$H$45*(Kraadpäevad!$G$4-Kraadpäevad!C8259))&gt;Lähteandmed!$I$45,($G$4-Lähteandmed!$H$45*(Kraadpäevad!$G$4-Kraadpäevad!C8259)),Lähteandmed!$I$45)</f>
        <v/>
      </c>
      <c r="N8259" s="114">
        <f>IFERROR(($G$4-M8259)/($G$4-C8259),Lähteandmed!$H$45)</f>
        <v>0</v>
      </c>
      <c r="O8259" s="276">
        <f t="shared" si="257"/>
        <v>-6.3</v>
      </c>
      <c r="P8259" s="276">
        <f>IF(O8259&lt;($G$6-1),Lähteandmed!$E$45*1.2*1.005*(($G$6-1)-O8259),0)</f>
        <v>40.834629360000001</v>
      </c>
    </row>
    <row r="8260" spans="2:16">
      <c r="B8260" s="113">
        <v>8256</v>
      </c>
      <c r="C8260" s="113">
        <v>-6.3</v>
      </c>
      <c r="D8260" s="276">
        <f t="shared" ref="D8260:D8323" si="258">IFERROR(IF($G$5-C8260&gt;0,$G$5-C8260,"0"),0)</f>
        <v>16.28879749586558</v>
      </c>
      <c r="L8260" s="114">
        <f>IF(C8260&lt;$G$6,Lähteandmed!$E$45*1.2*1.005*($G$6-O8260),0)</f>
        <v>42.587188560000001</v>
      </c>
      <c r="M8260" s="276" t="str">
        <f>IF(($G$4-Lähteandmed!$H$45*(Kraadpäevad!$G$4-Kraadpäevad!C8260))&gt;Lähteandmed!$I$45,($G$4-Lähteandmed!$H$45*(Kraadpäevad!$G$4-Kraadpäevad!C8260)),Lähteandmed!$I$45)</f>
        <v/>
      </c>
      <c r="N8260" s="114">
        <f>IFERROR(($G$4-M8260)/($G$4-C8260),Lähteandmed!$H$45)</f>
        <v>0</v>
      </c>
      <c r="O8260" s="276">
        <f t="shared" ref="O8260:O8323" si="259">N8260*($G$4-C8260)+C8260</f>
        <v>-6.3</v>
      </c>
      <c r="P8260" s="276">
        <f>IF(O8260&lt;($G$6-1),Lähteandmed!$E$45*1.2*1.005*(($G$6-1)-O8260),0)</f>
        <v>40.834629360000001</v>
      </c>
    </row>
    <row r="8261" spans="2:16">
      <c r="B8261" s="113">
        <v>8257</v>
      </c>
      <c r="C8261" s="113">
        <v>-6.3</v>
      </c>
      <c r="D8261" s="276">
        <f t="shared" si="258"/>
        <v>16.28879749586558</v>
      </c>
      <c r="L8261" s="114">
        <f>IF(C8261&lt;$G$6,Lähteandmed!$E$45*1.2*1.005*($G$6-O8261),0)</f>
        <v>42.587188560000001</v>
      </c>
      <c r="M8261" s="276" t="str">
        <f>IF(($G$4-Lähteandmed!$H$45*(Kraadpäevad!$G$4-Kraadpäevad!C8261))&gt;Lähteandmed!$I$45,($G$4-Lähteandmed!$H$45*(Kraadpäevad!$G$4-Kraadpäevad!C8261)),Lähteandmed!$I$45)</f>
        <v/>
      </c>
      <c r="N8261" s="114">
        <f>IFERROR(($G$4-M8261)/($G$4-C8261),Lähteandmed!$H$45)</f>
        <v>0</v>
      </c>
      <c r="O8261" s="276">
        <f t="shared" si="259"/>
        <v>-6.3</v>
      </c>
      <c r="P8261" s="276">
        <f>IF(O8261&lt;($G$6-1),Lähteandmed!$E$45*1.2*1.005*(($G$6-1)-O8261),0)</f>
        <v>40.834629360000001</v>
      </c>
    </row>
    <row r="8262" spans="2:16">
      <c r="B8262" s="113">
        <v>8258</v>
      </c>
      <c r="C8262" s="113">
        <v>-6.2</v>
      </c>
      <c r="D8262" s="276">
        <f t="shared" si="258"/>
        <v>16.188797495865579</v>
      </c>
      <c r="L8262" s="114">
        <f>IF(C8262&lt;$G$6,Lähteandmed!$E$45*1.2*1.005*($G$6-O8262),0)</f>
        <v>42.411932639999996</v>
      </c>
      <c r="M8262" s="276" t="str">
        <f>IF(($G$4-Lähteandmed!$H$45*(Kraadpäevad!$G$4-Kraadpäevad!C8262))&gt;Lähteandmed!$I$45,($G$4-Lähteandmed!$H$45*(Kraadpäevad!$G$4-Kraadpäevad!C8262)),Lähteandmed!$I$45)</f>
        <v/>
      </c>
      <c r="N8262" s="114">
        <f>IFERROR(($G$4-M8262)/($G$4-C8262),Lähteandmed!$H$45)</f>
        <v>0</v>
      </c>
      <c r="O8262" s="276">
        <f t="shared" si="259"/>
        <v>-6.2</v>
      </c>
      <c r="P8262" s="276">
        <f>IF(O8262&lt;($G$6-1),Lähteandmed!$E$45*1.2*1.005*(($G$6-1)-O8262),0)</f>
        <v>40.659373439999996</v>
      </c>
    </row>
    <row r="8263" spans="2:16">
      <c r="B8263" s="113">
        <v>8259</v>
      </c>
      <c r="C8263" s="113">
        <v>-6.2</v>
      </c>
      <c r="D8263" s="276">
        <f t="shared" si="258"/>
        <v>16.188797495865579</v>
      </c>
      <c r="L8263" s="114">
        <f>IF(C8263&lt;$G$6,Lähteandmed!$E$45*1.2*1.005*($G$6-O8263),0)</f>
        <v>42.411932639999996</v>
      </c>
      <c r="M8263" s="276" t="str">
        <f>IF(($G$4-Lähteandmed!$H$45*(Kraadpäevad!$G$4-Kraadpäevad!C8263))&gt;Lähteandmed!$I$45,($G$4-Lähteandmed!$H$45*(Kraadpäevad!$G$4-Kraadpäevad!C8263)),Lähteandmed!$I$45)</f>
        <v/>
      </c>
      <c r="N8263" s="114">
        <f>IFERROR(($G$4-M8263)/($G$4-C8263),Lähteandmed!$H$45)</f>
        <v>0</v>
      </c>
      <c r="O8263" s="276">
        <f t="shared" si="259"/>
        <v>-6.2</v>
      </c>
      <c r="P8263" s="276">
        <f>IF(O8263&lt;($G$6-1),Lähteandmed!$E$45*1.2*1.005*(($G$6-1)-O8263),0)</f>
        <v>40.659373439999996</v>
      </c>
    </row>
    <row r="8264" spans="2:16">
      <c r="B8264" s="113">
        <v>8260</v>
      </c>
      <c r="C8264" s="113">
        <v>-6.1</v>
      </c>
      <c r="D8264" s="276">
        <f t="shared" si="258"/>
        <v>16.088797495865578</v>
      </c>
      <c r="L8264" s="114">
        <f>IF(C8264&lt;$G$6,Lähteandmed!$E$45*1.2*1.005*($G$6-O8264),0)</f>
        <v>42.236676719999998</v>
      </c>
      <c r="M8264" s="276" t="str">
        <f>IF(($G$4-Lähteandmed!$H$45*(Kraadpäevad!$G$4-Kraadpäevad!C8264))&gt;Lähteandmed!$I$45,($G$4-Lähteandmed!$H$45*(Kraadpäevad!$G$4-Kraadpäevad!C8264)),Lähteandmed!$I$45)</f>
        <v/>
      </c>
      <c r="N8264" s="114">
        <f>IFERROR(($G$4-M8264)/($G$4-C8264),Lähteandmed!$H$45)</f>
        <v>0</v>
      </c>
      <c r="O8264" s="276">
        <f t="shared" si="259"/>
        <v>-6.1</v>
      </c>
      <c r="P8264" s="276">
        <f>IF(O8264&lt;($G$6-1),Lähteandmed!$E$45*1.2*1.005*(($G$6-1)-O8264),0)</f>
        <v>40.484117519999998</v>
      </c>
    </row>
    <row r="8265" spans="2:16">
      <c r="B8265" s="113">
        <v>8261</v>
      </c>
      <c r="C8265" s="113">
        <v>-6.1</v>
      </c>
      <c r="D8265" s="276">
        <f t="shared" si="258"/>
        <v>16.088797495865578</v>
      </c>
      <c r="L8265" s="114">
        <f>IF(C8265&lt;$G$6,Lähteandmed!$E$45*1.2*1.005*($G$6-O8265),0)</f>
        <v>42.236676719999998</v>
      </c>
      <c r="M8265" s="276" t="str">
        <f>IF(($G$4-Lähteandmed!$H$45*(Kraadpäevad!$G$4-Kraadpäevad!C8265))&gt;Lähteandmed!$I$45,($G$4-Lähteandmed!$H$45*(Kraadpäevad!$G$4-Kraadpäevad!C8265)),Lähteandmed!$I$45)</f>
        <v/>
      </c>
      <c r="N8265" s="114">
        <f>IFERROR(($G$4-M8265)/($G$4-C8265),Lähteandmed!$H$45)</f>
        <v>0</v>
      </c>
      <c r="O8265" s="276">
        <f t="shared" si="259"/>
        <v>-6.1</v>
      </c>
      <c r="P8265" s="276">
        <f>IF(O8265&lt;($G$6-1),Lähteandmed!$E$45*1.2*1.005*(($G$6-1)-O8265),0)</f>
        <v>40.484117519999998</v>
      </c>
    </row>
    <row r="8266" spans="2:16">
      <c r="B8266" s="113">
        <v>8262</v>
      </c>
      <c r="C8266" s="113">
        <v>-6</v>
      </c>
      <c r="D8266" s="276">
        <f t="shared" si="258"/>
        <v>15.98879749586558</v>
      </c>
      <c r="L8266" s="114">
        <f>IF(C8266&lt;$G$6,Lähteandmed!$E$45*1.2*1.005*($G$6-O8266),0)</f>
        <v>42.061420799999993</v>
      </c>
      <c r="M8266" s="276" t="str">
        <f>IF(($G$4-Lähteandmed!$H$45*(Kraadpäevad!$G$4-Kraadpäevad!C8266))&gt;Lähteandmed!$I$45,($G$4-Lähteandmed!$H$45*(Kraadpäevad!$G$4-Kraadpäevad!C8266)),Lähteandmed!$I$45)</f>
        <v/>
      </c>
      <c r="N8266" s="114">
        <f>IFERROR(($G$4-M8266)/($G$4-C8266),Lähteandmed!$H$45)</f>
        <v>0</v>
      </c>
      <c r="O8266" s="276">
        <f t="shared" si="259"/>
        <v>-6</v>
      </c>
      <c r="P8266" s="276">
        <f>IF(O8266&lt;($G$6-1),Lähteandmed!$E$45*1.2*1.005*(($G$6-1)-O8266),0)</f>
        <v>40.3088616</v>
      </c>
    </row>
    <row r="8267" spans="2:16">
      <c r="B8267" s="113">
        <v>8263</v>
      </c>
      <c r="C8267" s="113">
        <v>-6.2</v>
      </c>
      <c r="D8267" s="276">
        <f t="shared" si="258"/>
        <v>16.188797495865579</v>
      </c>
      <c r="L8267" s="114">
        <f>IF(C8267&lt;$G$6,Lähteandmed!$E$45*1.2*1.005*($G$6-O8267),0)</f>
        <v>42.411932639999996</v>
      </c>
      <c r="M8267" s="276" t="str">
        <f>IF(($G$4-Lähteandmed!$H$45*(Kraadpäevad!$G$4-Kraadpäevad!C8267))&gt;Lähteandmed!$I$45,($G$4-Lähteandmed!$H$45*(Kraadpäevad!$G$4-Kraadpäevad!C8267)),Lähteandmed!$I$45)</f>
        <v/>
      </c>
      <c r="N8267" s="114">
        <f>IFERROR(($G$4-M8267)/($G$4-C8267),Lähteandmed!$H$45)</f>
        <v>0</v>
      </c>
      <c r="O8267" s="276">
        <f t="shared" si="259"/>
        <v>-6.2</v>
      </c>
      <c r="P8267" s="276">
        <f>IF(O8267&lt;($G$6-1),Lähteandmed!$E$45*1.2*1.005*(($G$6-1)-O8267),0)</f>
        <v>40.659373439999996</v>
      </c>
    </row>
    <row r="8268" spans="2:16">
      <c r="B8268" s="113">
        <v>8264</v>
      </c>
      <c r="C8268" s="113">
        <v>-6.5</v>
      </c>
      <c r="D8268" s="276">
        <f t="shared" si="258"/>
        <v>16.48879749586558</v>
      </c>
      <c r="L8268" s="114">
        <f>IF(C8268&lt;$G$6,Lähteandmed!$E$45*1.2*1.005*($G$6-O8268),0)</f>
        <v>42.937700399999997</v>
      </c>
      <c r="M8268" s="276" t="str">
        <f>IF(($G$4-Lähteandmed!$H$45*(Kraadpäevad!$G$4-Kraadpäevad!C8268))&gt;Lähteandmed!$I$45,($G$4-Lähteandmed!$H$45*(Kraadpäevad!$G$4-Kraadpäevad!C8268)),Lähteandmed!$I$45)</f>
        <v/>
      </c>
      <c r="N8268" s="114">
        <f>IFERROR(($G$4-M8268)/($G$4-C8268),Lähteandmed!$H$45)</f>
        <v>0</v>
      </c>
      <c r="O8268" s="276">
        <f t="shared" si="259"/>
        <v>-6.5</v>
      </c>
      <c r="P8268" s="276">
        <f>IF(O8268&lt;($G$6-1),Lähteandmed!$E$45*1.2*1.005*(($G$6-1)-O8268),0)</f>
        <v>41.185141199999997</v>
      </c>
    </row>
    <row r="8269" spans="2:16">
      <c r="B8269" s="113">
        <v>8265</v>
      </c>
      <c r="C8269" s="113">
        <v>-6.7</v>
      </c>
      <c r="D8269" s="276">
        <f t="shared" si="258"/>
        <v>16.688797495865579</v>
      </c>
      <c r="L8269" s="114">
        <f>IF(C8269&lt;$G$6,Lähteandmed!$E$45*1.2*1.005*($G$6-O8269),0)</f>
        <v>43.288212239999993</v>
      </c>
      <c r="M8269" s="276" t="str">
        <f>IF(($G$4-Lähteandmed!$H$45*(Kraadpäevad!$G$4-Kraadpäevad!C8269))&gt;Lähteandmed!$I$45,($G$4-Lähteandmed!$H$45*(Kraadpäevad!$G$4-Kraadpäevad!C8269)),Lähteandmed!$I$45)</f>
        <v/>
      </c>
      <c r="N8269" s="114">
        <f>IFERROR(($G$4-M8269)/($G$4-C8269),Lähteandmed!$H$45)</f>
        <v>0</v>
      </c>
      <c r="O8269" s="276">
        <f t="shared" si="259"/>
        <v>-6.7</v>
      </c>
      <c r="P8269" s="276">
        <f>IF(O8269&lt;($G$6-1),Lähteandmed!$E$45*1.2*1.005*(($G$6-1)-O8269),0)</f>
        <v>41.535653039999993</v>
      </c>
    </row>
    <row r="8270" spans="2:16">
      <c r="B8270" s="113">
        <v>8266</v>
      </c>
      <c r="C8270" s="113">
        <v>-6.5</v>
      </c>
      <c r="D8270" s="276">
        <f t="shared" si="258"/>
        <v>16.48879749586558</v>
      </c>
      <c r="L8270" s="114">
        <f>IF(C8270&lt;$G$6,Lähteandmed!$E$45*1.2*1.005*($G$6-O8270),0)</f>
        <v>42.937700399999997</v>
      </c>
      <c r="M8270" s="276" t="str">
        <f>IF(($G$4-Lähteandmed!$H$45*(Kraadpäevad!$G$4-Kraadpäevad!C8270))&gt;Lähteandmed!$I$45,($G$4-Lähteandmed!$H$45*(Kraadpäevad!$G$4-Kraadpäevad!C8270)),Lähteandmed!$I$45)</f>
        <v/>
      </c>
      <c r="N8270" s="114">
        <f>IFERROR(($G$4-M8270)/($G$4-C8270),Lähteandmed!$H$45)</f>
        <v>0</v>
      </c>
      <c r="O8270" s="276">
        <f t="shared" si="259"/>
        <v>-6.5</v>
      </c>
      <c r="P8270" s="276">
        <f>IF(O8270&lt;($G$6-1),Lähteandmed!$E$45*1.2*1.005*(($G$6-1)-O8270),0)</f>
        <v>41.185141199999997</v>
      </c>
    </row>
    <row r="8271" spans="2:16">
      <c r="B8271" s="113">
        <v>8267</v>
      </c>
      <c r="C8271" s="113">
        <v>-6.2</v>
      </c>
      <c r="D8271" s="276">
        <f t="shared" si="258"/>
        <v>16.188797495865579</v>
      </c>
      <c r="L8271" s="114">
        <f>IF(C8271&lt;$G$6,Lähteandmed!$E$45*1.2*1.005*($G$6-O8271),0)</f>
        <v>42.411932639999996</v>
      </c>
      <c r="M8271" s="276" t="str">
        <f>IF(($G$4-Lähteandmed!$H$45*(Kraadpäevad!$G$4-Kraadpäevad!C8271))&gt;Lähteandmed!$I$45,($G$4-Lähteandmed!$H$45*(Kraadpäevad!$G$4-Kraadpäevad!C8271)),Lähteandmed!$I$45)</f>
        <v/>
      </c>
      <c r="N8271" s="114">
        <f>IFERROR(($G$4-M8271)/($G$4-C8271),Lähteandmed!$H$45)</f>
        <v>0</v>
      </c>
      <c r="O8271" s="276">
        <f t="shared" si="259"/>
        <v>-6.2</v>
      </c>
      <c r="P8271" s="276">
        <f>IF(O8271&lt;($G$6-1),Lähteandmed!$E$45*1.2*1.005*(($G$6-1)-O8271),0)</f>
        <v>40.659373439999996</v>
      </c>
    </row>
    <row r="8272" spans="2:16">
      <c r="B8272" s="113">
        <v>8268</v>
      </c>
      <c r="C8272" s="113">
        <v>-6</v>
      </c>
      <c r="D8272" s="276">
        <f t="shared" si="258"/>
        <v>15.98879749586558</v>
      </c>
      <c r="L8272" s="114">
        <f>IF(C8272&lt;$G$6,Lähteandmed!$E$45*1.2*1.005*($G$6-O8272),0)</f>
        <v>42.061420799999993</v>
      </c>
      <c r="M8272" s="276" t="str">
        <f>IF(($G$4-Lähteandmed!$H$45*(Kraadpäevad!$G$4-Kraadpäevad!C8272))&gt;Lähteandmed!$I$45,($G$4-Lähteandmed!$H$45*(Kraadpäevad!$G$4-Kraadpäevad!C8272)),Lähteandmed!$I$45)</f>
        <v/>
      </c>
      <c r="N8272" s="114">
        <f>IFERROR(($G$4-M8272)/($G$4-C8272),Lähteandmed!$H$45)</f>
        <v>0</v>
      </c>
      <c r="O8272" s="276">
        <f t="shared" si="259"/>
        <v>-6</v>
      </c>
      <c r="P8272" s="276">
        <f>IF(O8272&lt;($G$6-1),Lähteandmed!$E$45*1.2*1.005*(($G$6-1)-O8272),0)</f>
        <v>40.3088616</v>
      </c>
    </row>
    <row r="8273" spans="2:16">
      <c r="B8273" s="113">
        <v>8269</v>
      </c>
      <c r="C8273" s="113">
        <v>-6.1</v>
      </c>
      <c r="D8273" s="276">
        <f t="shared" si="258"/>
        <v>16.088797495865578</v>
      </c>
      <c r="L8273" s="114">
        <f>IF(C8273&lt;$G$6,Lähteandmed!$E$45*1.2*1.005*($G$6-O8273),0)</f>
        <v>42.236676719999998</v>
      </c>
      <c r="M8273" s="276" t="str">
        <f>IF(($G$4-Lähteandmed!$H$45*(Kraadpäevad!$G$4-Kraadpäevad!C8273))&gt;Lähteandmed!$I$45,($G$4-Lähteandmed!$H$45*(Kraadpäevad!$G$4-Kraadpäevad!C8273)),Lähteandmed!$I$45)</f>
        <v/>
      </c>
      <c r="N8273" s="114">
        <f>IFERROR(($G$4-M8273)/($G$4-C8273),Lähteandmed!$H$45)</f>
        <v>0</v>
      </c>
      <c r="O8273" s="276">
        <f t="shared" si="259"/>
        <v>-6.1</v>
      </c>
      <c r="P8273" s="276">
        <f>IF(O8273&lt;($G$6-1),Lähteandmed!$E$45*1.2*1.005*(($G$6-1)-O8273),0)</f>
        <v>40.484117519999998</v>
      </c>
    </row>
    <row r="8274" spans="2:16">
      <c r="B8274" s="113">
        <v>8270</v>
      </c>
      <c r="C8274" s="113">
        <v>-6.3</v>
      </c>
      <c r="D8274" s="276">
        <f t="shared" si="258"/>
        <v>16.28879749586558</v>
      </c>
      <c r="L8274" s="114">
        <f>IF(C8274&lt;$G$6,Lähteandmed!$E$45*1.2*1.005*($G$6-O8274),0)</f>
        <v>42.587188560000001</v>
      </c>
      <c r="M8274" s="276" t="str">
        <f>IF(($G$4-Lähteandmed!$H$45*(Kraadpäevad!$G$4-Kraadpäevad!C8274))&gt;Lähteandmed!$I$45,($G$4-Lähteandmed!$H$45*(Kraadpäevad!$G$4-Kraadpäevad!C8274)),Lähteandmed!$I$45)</f>
        <v/>
      </c>
      <c r="N8274" s="114">
        <f>IFERROR(($G$4-M8274)/($G$4-C8274),Lähteandmed!$H$45)</f>
        <v>0</v>
      </c>
      <c r="O8274" s="276">
        <f t="shared" si="259"/>
        <v>-6.3</v>
      </c>
      <c r="P8274" s="276">
        <f>IF(O8274&lt;($G$6-1),Lähteandmed!$E$45*1.2*1.005*(($G$6-1)-O8274),0)</f>
        <v>40.834629360000001</v>
      </c>
    </row>
    <row r="8275" spans="2:16">
      <c r="B8275" s="113">
        <v>8271</v>
      </c>
      <c r="C8275" s="113">
        <v>-6.4</v>
      </c>
      <c r="D8275" s="276">
        <f t="shared" si="258"/>
        <v>16.388797495865582</v>
      </c>
      <c r="L8275" s="114">
        <f>IF(C8275&lt;$G$6,Lähteandmed!$E$45*1.2*1.005*($G$6-O8275),0)</f>
        <v>42.762444479999992</v>
      </c>
      <c r="M8275" s="276" t="str">
        <f>IF(($G$4-Lähteandmed!$H$45*(Kraadpäevad!$G$4-Kraadpäevad!C8275))&gt;Lähteandmed!$I$45,($G$4-Lähteandmed!$H$45*(Kraadpäevad!$G$4-Kraadpäevad!C8275)),Lähteandmed!$I$45)</f>
        <v/>
      </c>
      <c r="N8275" s="114">
        <f>IFERROR(($G$4-M8275)/($G$4-C8275),Lähteandmed!$H$45)</f>
        <v>0</v>
      </c>
      <c r="O8275" s="276">
        <f t="shared" si="259"/>
        <v>-6.4</v>
      </c>
      <c r="P8275" s="276">
        <f>IF(O8275&lt;($G$6-1),Lähteandmed!$E$45*1.2*1.005*(($G$6-1)-O8275),0)</f>
        <v>41.009885279999992</v>
      </c>
    </row>
    <row r="8276" spans="2:16">
      <c r="B8276" s="113">
        <v>8272</v>
      </c>
      <c r="C8276" s="113">
        <v>-6.7</v>
      </c>
      <c r="D8276" s="276">
        <f t="shared" si="258"/>
        <v>16.688797495865579</v>
      </c>
      <c r="L8276" s="114">
        <f>IF(C8276&lt;$G$6,Lähteandmed!$E$45*1.2*1.005*($G$6-O8276),0)</f>
        <v>43.288212239999993</v>
      </c>
      <c r="M8276" s="276" t="str">
        <f>IF(($G$4-Lähteandmed!$H$45*(Kraadpäevad!$G$4-Kraadpäevad!C8276))&gt;Lähteandmed!$I$45,($G$4-Lähteandmed!$H$45*(Kraadpäevad!$G$4-Kraadpäevad!C8276)),Lähteandmed!$I$45)</f>
        <v/>
      </c>
      <c r="N8276" s="114">
        <f>IFERROR(($G$4-M8276)/($G$4-C8276),Lähteandmed!$H$45)</f>
        <v>0</v>
      </c>
      <c r="O8276" s="276">
        <f t="shared" si="259"/>
        <v>-6.7</v>
      </c>
      <c r="P8276" s="276">
        <f>IF(O8276&lt;($G$6-1),Lähteandmed!$E$45*1.2*1.005*(($G$6-1)-O8276),0)</f>
        <v>41.535653039999993</v>
      </c>
    </row>
    <row r="8277" spans="2:16">
      <c r="B8277" s="113">
        <v>8273</v>
      </c>
      <c r="C8277" s="113">
        <v>-7</v>
      </c>
      <c r="D8277" s="276">
        <f t="shared" si="258"/>
        <v>16.98879749586558</v>
      </c>
      <c r="L8277" s="114">
        <f>IF(C8277&lt;$G$6,Lähteandmed!$E$45*1.2*1.005*($G$6-O8277),0)</f>
        <v>43.813979999999994</v>
      </c>
      <c r="M8277" s="276" t="str">
        <f>IF(($G$4-Lähteandmed!$H$45*(Kraadpäevad!$G$4-Kraadpäevad!C8277))&gt;Lähteandmed!$I$45,($G$4-Lähteandmed!$H$45*(Kraadpäevad!$G$4-Kraadpäevad!C8277)),Lähteandmed!$I$45)</f>
        <v/>
      </c>
      <c r="N8277" s="114">
        <f>IFERROR(($G$4-M8277)/($G$4-C8277),Lähteandmed!$H$45)</f>
        <v>0</v>
      </c>
      <c r="O8277" s="276">
        <f t="shared" si="259"/>
        <v>-7</v>
      </c>
      <c r="P8277" s="276">
        <f>IF(O8277&lt;($G$6-1),Lähteandmed!$E$45*1.2*1.005*(($G$6-1)-O8277),0)</f>
        <v>42.061420799999993</v>
      </c>
    </row>
    <row r="8278" spans="2:16">
      <c r="B8278" s="113">
        <v>8274</v>
      </c>
      <c r="C8278" s="113">
        <v>-7.3</v>
      </c>
      <c r="D8278" s="276">
        <f t="shared" si="258"/>
        <v>17.28879749586558</v>
      </c>
      <c r="L8278" s="114">
        <f>IF(C8278&lt;$G$6,Lähteandmed!$E$45*1.2*1.005*($G$6-O8278),0)</f>
        <v>44.339747759999995</v>
      </c>
      <c r="M8278" s="276" t="str">
        <f>IF(($G$4-Lähteandmed!$H$45*(Kraadpäevad!$G$4-Kraadpäevad!C8278))&gt;Lähteandmed!$I$45,($G$4-Lähteandmed!$H$45*(Kraadpäevad!$G$4-Kraadpäevad!C8278)),Lähteandmed!$I$45)</f>
        <v/>
      </c>
      <c r="N8278" s="114">
        <f>IFERROR(($G$4-M8278)/($G$4-C8278),Lähteandmed!$H$45)</f>
        <v>0</v>
      </c>
      <c r="O8278" s="276">
        <f t="shared" si="259"/>
        <v>-7.3</v>
      </c>
      <c r="P8278" s="276">
        <f>IF(O8278&lt;($G$6-1),Lähteandmed!$E$45*1.2*1.005*(($G$6-1)-O8278),0)</f>
        <v>42.587188560000001</v>
      </c>
    </row>
    <row r="8279" spans="2:16">
      <c r="B8279" s="113">
        <v>8275</v>
      </c>
      <c r="C8279" s="113">
        <v>-7.3</v>
      </c>
      <c r="D8279" s="276">
        <f t="shared" si="258"/>
        <v>17.28879749586558</v>
      </c>
      <c r="L8279" s="114">
        <f>IF(C8279&lt;$G$6,Lähteandmed!$E$45*1.2*1.005*($G$6-O8279),0)</f>
        <v>44.339747759999995</v>
      </c>
      <c r="M8279" s="276" t="str">
        <f>IF(($G$4-Lähteandmed!$H$45*(Kraadpäevad!$G$4-Kraadpäevad!C8279))&gt;Lähteandmed!$I$45,($G$4-Lähteandmed!$H$45*(Kraadpäevad!$G$4-Kraadpäevad!C8279)),Lähteandmed!$I$45)</f>
        <v/>
      </c>
      <c r="N8279" s="114">
        <f>IFERROR(($G$4-M8279)/($G$4-C8279),Lähteandmed!$H$45)</f>
        <v>0</v>
      </c>
      <c r="O8279" s="276">
        <f t="shared" si="259"/>
        <v>-7.3</v>
      </c>
      <c r="P8279" s="276">
        <f>IF(O8279&lt;($G$6-1),Lähteandmed!$E$45*1.2*1.005*(($G$6-1)-O8279),0)</f>
        <v>42.587188560000001</v>
      </c>
    </row>
    <row r="8280" spans="2:16">
      <c r="B8280" s="113">
        <v>8276</v>
      </c>
      <c r="C8280" s="113">
        <v>-7.4</v>
      </c>
      <c r="D8280" s="276">
        <f t="shared" si="258"/>
        <v>17.388797495865582</v>
      </c>
      <c r="L8280" s="114">
        <f>IF(C8280&lt;$G$6,Lähteandmed!$E$45*1.2*1.005*($G$6-O8280),0)</f>
        <v>44.515003679999992</v>
      </c>
      <c r="M8280" s="276" t="str">
        <f>IF(($G$4-Lähteandmed!$H$45*(Kraadpäevad!$G$4-Kraadpäevad!C8280))&gt;Lähteandmed!$I$45,($G$4-Lähteandmed!$H$45*(Kraadpäevad!$G$4-Kraadpäevad!C8280)),Lähteandmed!$I$45)</f>
        <v/>
      </c>
      <c r="N8280" s="114">
        <f>IFERROR(($G$4-M8280)/($G$4-C8280),Lähteandmed!$H$45)</f>
        <v>0</v>
      </c>
      <c r="O8280" s="276">
        <f t="shared" si="259"/>
        <v>-7.4</v>
      </c>
      <c r="P8280" s="276">
        <f>IF(O8280&lt;($G$6-1),Lähteandmed!$E$45*1.2*1.005*(($G$6-1)-O8280),0)</f>
        <v>42.762444479999992</v>
      </c>
    </row>
    <row r="8281" spans="2:16">
      <c r="B8281" s="113">
        <v>8277</v>
      </c>
      <c r="C8281" s="113">
        <v>-7.4</v>
      </c>
      <c r="D8281" s="276">
        <f t="shared" si="258"/>
        <v>17.388797495865582</v>
      </c>
      <c r="L8281" s="114">
        <f>IF(C8281&lt;$G$6,Lähteandmed!$E$45*1.2*1.005*($G$6-O8281),0)</f>
        <v>44.515003679999992</v>
      </c>
      <c r="M8281" s="276" t="str">
        <f>IF(($G$4-Lähteandmed!$H$45*(Kraadpäevad!$G$4-Kraadpäevad!C8281))&gt;Lähteandmed!$I$45,($G$4-Lähteandmed!$H$45*(Kraadpäevad!$G$4-Kraadpäevad!C8281)),Lähteandmed!$I$45)</f>
        <v/>
      </c>
      <c r="N8281" s="114">
        <f>IFERROR(($G$4-M8281)/($G$4-C8281),Lähteandmed!$H$45)</f>
        <v>0</v>
      </c>
      <c r="O8281" s="276">
        <f t="shared" si="259"/>
        <v>-7.4</v>
      </c>
      <c r="P8281" s="276">
        <f>IF(O8281&lt;($G$6-1),Lähteandmed!$E$45*1.2*1.005*(($G$6-1)-O8281),0)</f>
        <v>42.762444479999992</v>
      </c>
    </row>
    <row r="8282" spans="2:16">
      <c r="B8282" s="113">
        <v>8278</v>
      </c>
      <c r="C8282" s="113">
        <v>-7.6</v>
      </c>
      <c r="D8282" s="276">
        <f t="shared" si="258"/>
        <v>17.588797495865578</v>
      </c>
      <c r="L8282" s="114">
        <f>IF(C8282&lt;$G$6,Lähteandmed!$E$45*1.2*1.005*($G$6-O8282),0)</f>
        <v>44.865515520000002</v>
      </c>
      <c r="M8282" s="276" t="str">
        <f>IF(($G$4-Lähteandmed!$H$45*(Kraadpäevad!$G$4-Kraadpäevad!C8282))&gt;Lähteandmed!$I$45,($G$4-Lähteandmed!$H$45*(Kraadpäevad!$G$4-Kraadpäevad!C8282)),Lähteandmed!$I$45)</f>
        <v/>
      </c>
      <c r="N8282" s="114">
        <f>IFERROR(($G$4-M8282)/($G$4-C8282),Lähteandmed!$H$45)</f>
        <v>0</v>
      </c>
      <c r="O8282" s="276">
        <f t="shared" si="259"/>
        <v>-7.6</v>
      </c>
      <c r="P8282" s="276">
        <f>IF(O8282&lt;($G$6-1),Lähteandmed!$E$45*1.2*1.005*(($G$6-1)-O8282),0)</f>
        <v>43.112956320000002</v>
      </c>
    </row>
    <row r="8283" spans="2:16">
      <c r="B8283" s="113">
        <v>8279</v>
      </c>
      <c r="C8283" s="113">
        <v>-7.9</v>
      </c>
      <c r="D8283" s="276">
        <f t="shared" si="258"/>
        <v>17.888797495865582</v>
      </c>
      <c r="L8283" s="114">
        <f>IF(C8283&lt;$G$6,Lähteandmed!$E$45*1.2*1.005*($G$6-O8283),0)</f>
        <v>45.391283279999996</v>
      </c>
      <c r="M8283" s="276" t="str">
        <f>IF(($G$4-Lähteandmed!$H$45*(Kraadpäevad!$G$4-Kraadpäevad!C8283))&gt;Lähteandmed!$I$45,($G$4-Lähteandmed!$H$45*(Kraadpäevad!$G$4-Kraadpäevad!C8283)),Lähteandmed!$I$45)</f>
        <v/>
      </c>
      <c r="N8283" s="114">
        <f>IFERROR(($G$4-M8283)/($G$4-C8283),Lähteandmed!$H$45)</f>
        <v>0</v>
      </c>
      <c r="O8283" s="276">
        <f t="shared" si="259"/>
        <v>-7.9</v>
      </c>
      <c r="P8283" s="276">
        <f>IF(O8283&lt;($G$6-1),Lähteandmed!$E$45*1.2*1.005*(($G$6-1)-O8283),0)</f>
        <v>43.638724079999996</v>
      </c>
    </row>
    <row r="8284" spans="2:16">
      <c r="B8284" s="113">
        <v>8280</v>
      </c>
      <c r="C8284" s="113">
        <v>-8.1</v>
      </c>
      <c r="D8284" s="276">
        <f t="shared" si="258"/>
        <v>18.088797495865578</v>
      </c>
      <c r="L8284" s="114">
        <f>IF(C8284&lt;$G$6,Lähteandmed!$E$45*1.2*1.005*($G$6-O8284),0)</f>
        <v>45.741795119999999</v>
      </c>
      <c r="M8284" s="276" t="str">
        <f>IF(($G$4-Lähteandmed!$H$45*(Kraadpäevad!$G$4-Kraadpäevad!C8284))&gt;Lähteandmed!$I$45,($G$4-Lähteandmed!$H$45*(Kraadpäevad!$G$4-Kraadpäevad!C8284)),Lähteandmed!$I$45)</f>
        <v/>
      </c>
      <c r="N8284" s="114">
        <f>IFERROR(($G$4-M8284)/($G$4-C8284),Lähteandmed!$H$45)</f>
        <v>0</v>
      </c>
      <c r="O8284" s="276">
        <f t="shared" si="259"/>
        <v>-8.1</v>
      </c>
      <c r="P8284" s="276">
        <f>IF(O8284&lt;($G$6-1),Lähteandmed!$E$45*1.2*1.005*(($G$6-1)-O8284),0)</f>
        <v>43.989235919999999</v>
      </c>
    </row>
    <row r="8285" spans="2:16">
      <c r="B8285" s="113">
        <v>8281</v>
      </c>
      <c r="C8285" s="113">
        <v>-7.9</v>
      </c>
      <c r="D8285" s="276">
        <f t="shared" si="258"/>
        <v>17.888797495865582</v>
      </c>
      <c r="L8285" s="114">
        <f>IF(C8285&lt;$G$6,Lähteandmed!$E$45*1.2*1.005*($G$6-O8285),0)</f>
        <v>45.391283279999996</v>
      </c>
      <c r="M8285" s="276" t="str">
        <f>IF(($G$4-Lähteandmed!$H$45*(Kraadpäevad!$G$4-Kraadpäevad!C8285))&gt;Lähteandmed!$I$45,($G$4-Lähteandmed!$H$45*(Kraadpäevad!$G$4-Kraadpäevad!C8285)),Lähteandmed!$I$45)</f>
        <v/>
      </c>
      <c r="N8285" s="114">
        <f>IFERROR(($G$4-M8285)/($G$4-C8285),Lähteandmed!$H$45)</f>
        <v>0</v>
      </c>
      <c r="O8285" s="276">
        <f t="shared" si="259"/>
        <v>-7.9</v>
      </c>
      <c r="P8285" s="276">
        <f>IF(O8285&lt;($G$6-1),Lähteandmed!$E$45*1.2*1.005*(($G$6-1)-O8285),0)</f>
        <v>43.638724079999996</v>
      </c>
    </row>
    <row r="8286" spans="2:16">
      <c r="B8286" s="113">
        <v>8282</v>
      </c>
      <c r="C8286" s="113">
        <v>-7.8</v>
      </c>
      <c r="D8286" s="276">
        <f t="shared" si="258"/>
        <v>17.78879749586558</v>
      </c>
      <c r="L8286" s="114">
        <f>IF(C8286&lt;$G$6,Lähteandmed!$E$45*1.2*1.005*($G$6-O8286),0)</f>
        <v>45.216027359999998</v>
      </c>
      <c r="M8286" s="276" t="str">
        <f>IF(($G$4-Lähteandmed!$H$45*(Kraadpäevad!$G$4-Kraadpäevad!C8286))&gt;Lähteandmed!$I$45,($G$4-Lähteandmed!$H$45*(Kraadpäevad!$G$4-Kraadpäevad!C8286)),Lähteandmed!$I$45)</f>
        <v/>
      </c>
      <c r="N8286" s="114">
        <f>IFERROR(($G$4-M8286)/($G$4-C8286),Lähteandmed!$H$45)</f>
        <v>0</v>
      </c>
      <c r="O8286" s="276">
        <f t="shared" si="259"/>
        <v>-7.8</v>
      </c>
      <c r="P8286" s="276">
        <f>IF(O8286&lt;($G$6-1),Lähteandmed!$E$45*1.2*1.005*(($G$6-1)-O8286),0)</f>
        <v>43.463468159999998</v>
      </c>
    </row>
    <row r="8287" spans="2:16">
      <c r="B8287" s="113">
        <v>8283</v>
      </c>
      <c r="C8287" s="113">
        <v>-7.6</v>
      </c>
      <c r="D8287" s="276">
        <f t="shared" si="258"/>
        <v>17.588797495865578</v>
      </c>
      <c r="L8287" s="114">
        <f>IF(C8287&lt;$G$6,Lähteandmed!$E$45*1.2*1.005*($G$6-O8287),0)</f>
        <v>44.865515520000002</v>
      </c>
      <c r="M8287" s="276" t="str">
        <f>IF(($G$4-Lähteandmed!$H$45*(Kraadpäevad!$G$4-Kraadpäevad!C8287))&gt;Lähteandmed!$I$45,($G$4-Lähteandmed!$H$45*(Kraadpäevad!$G$4-Kraadpäevad!C8287)),Lähteandmed!$I$45)</f>
        <v/>
      </c>
      <c r="N8287" s="114">
        <f>IFERROR(($G$4-M8287)/($G$4-C8287),Lähteandmed!$H$45)</f>
        <v>0</v>
      </c>
      <c r="O8287" s="276">
        <f t="shared" si="259"/>
        <v>-7.6</v>
      </c>
      <c r="P8287" s="276">
        <f>IF(O8287&lt;($G$6-1),Lähteandmed!$E$45*1.2*1.005*(($G$6-1)-O8287),0)</f>
        <v>43.112956320000002</v>
      </c>
    </row>
    <row r="8288" spans="2:16">
      <c r="B8288" s="113">
        <v>8284</v>
      </c>
      <c r="C8288" s="113">
        <v>-7.6</v>
      </c>
      <c r="D8288" s="276">
        <f t="shared" si="258"/>
        <v>17.588797495865578</v>
      </c>
      <c r="L8288" s="114">
        <f>IF(C8288&lt;$G$6,Lähteandmed!$E$45*1.2*1.005*($G$6-O8288),0)</f>
        <v>44.865515520000002</v>
      </c>
      <c r="M8288" s="276" t="str">
        <f>IF(($G$4-Lähteandmed!$H$45*(Kraadpäevad!$G$4-Kraadpäevad!C8288))&gt;Lähteandmed!$I$45,($G$4-Lähteandmed!$H$45*(Kraadpäevad!$G$4-Kraadpäevad!C8288)),Lähteandmed!$I$45)</f>
        <v/>
      </c>
      <c r="N8288" s="114">
        <f>IFERROR(($G$4-M8288)/($G$4-C8288),Lähteandmed!$H$45)</f>
        <v>0</v>
      </c>
      <c r="O8288" s="276">
        <f t="shared" si="259"/>
        <v>-7.6</v>
      </c>
      <c r="P8288" s="276">
        <f>IF(O8288&lt;($G$6-1),Lähteandmed!$E$45*1.2*1.005*(($G$6-1)-O8288),0)</f>
        <v>43.112956320000002</v>
      </c>
    </row>
    <row r="8289" spans="2:16">
      <c r="B8289" s="113">
        <v>8285</v>
      </c>
      <c r="C8289" s="113">
        <v>-7.6</v>
      </c>
      <c r="D8289" s="276">
        <f t="shared" si="258"/>
        <v>17.588797495865578</v>
      </c>
      <c r="L8289" s="114">
        <f>IF(C8289&lt;$G$6,Lähteandmed!$E$45*1.2*1.005*($G$6-O8289),0)</f>
        <v>44.865515520000002</v>
      </c>
      <c r="M8289" s="276" t="str">
        <f>IF(($G$4-Lähteandmed!$H$45*(Kraadpäevad!$G$4-Kraadpäevad!C8289))&gt;Lähteandmed!$I$45,($G$4-Lähteandmed!$H$45*(Kraadpäevad!$G$4-Kraadpäevad!C8289)),Lähteandmed!$I$45)</f>
        <v/>
      </c>
      <c r="N8289" s="114">
        <f>IFERROR(($G$4-M8289)/($G$4-C8289),Lähteandmed!$H$45)</f>
        <v>0</v>
      </c>
      <c r="O8289" s="276">
        <f t="shared" si="259"/>
        <v>-7.6</v>
      </c>
      <c r="P8289" s="276">
        <f>IF(O8289&lt;($G$6-1),Lähteandmed!$E$45*1.2*1.005*(($G$6-1)-O8289),0)</f>
        <v>43.112956320000002</v>
      </c>
    </row>
    <row r="8290" spans="2:16">
      <c r="B8290" s="113">
        <v>8286</v>
      </c>
      <c r="C8290" s="113">
        <v>-7.6</v>
      </c>
      <c r="D8290" s="276">
        <f t="shared" si="258"/>
        <v>17.588797495865578</v>
      </c>
      <c r="L8290" s="114">
        <f>IF(C8290&lt;$G$6,Lähteandmed!$E$45*1.2*1.005*($G$6-O8290),0)</f>
        <v>44.865515520000002</v>
      </c>
      <c r="M8290" s="276" t="str">
        <f>IF(($G$4-Lähteandmed!$H$45*(Kraadpäevad!$G$4-Kraadpäevad!C8290))&gt;Lähteandmed!$I$45,($G$4-Lähteandmed!$H$45*(Kraadpäevad!$G$4-Kraadpäevad!C8290)),Lähteandmed!$I$45)</f>
        <v/>
      </c>
      <c r="N8290" s="114">
        <f>IFERROR(($G$4-M8290)/($G$4-C8290),Lähteandmed!$H$45)</f>
        <v>0</v>
      </c>
      <c r="O8290" s="276">
        <f t="shared" si="259"/>
        <v>-7.6</v>
      </c>
      <c r="P8290" s="276">
        <f>IF(O8290&lt;($G$6-1),Lähteandmed!$E$45*1.2*1.005*(($G$6-1)-O8290),0)</f>
        <v>43.112956320000002</v>
      </c>
    </row>
    <row r="8291" spans="2:16">
      <c r="B8291" s="113">
        <v>8287</v>
      </c>
      <c r="C8291" s="113">
        <v>-8.1</v>
      </c>
      <c r="D8291" s="276">
        <f t="shared" si="258"/>
        <v>18.088797495865578</v>
      </c>
      <c r="L8291" s="114">
        <f>IF(C8291&lt;$G$6,Lähteandmed!$E$45*1.2*1.005*($G$6-O8291),0)</f>
        <v>45.741795119999999</v>
      </c>
      <c r="M8291" s="276" t="str">
        <f>IF(($G$4-Lähteandmed!$H$45*(Kraadpäevad!$G$4-Kraadpäevad!C8291))&gt;Lähteandmed!$I$45,($G$4-Lähteandmed!$H$45*(Kraadpäevad!$G$4-Kraadpäevad!C8291)),Lähteandmed!$I$45)</f>
        <v/>
      </c>
      <c r="N8291" s="114">
        <f>IFERROR(($G$4-M8291)/($G$4-C8291),Lähteandmed!$H$45)</f>
        <v>0</v>
      </c>
      <c r="O8291" s="276">
        <f t="shared" si="259"/>
        <v>-8.1</v>
      </c>
      <c r="P8291" s="276">
        <f>IF(O8291&lt;($G$6-1),Lähteandmed!$E$45*1.2*1.005*(($G$6-1)-O8291),0)</f>
        <v>43.989235919999999</v>
      </c>
    </row>
    <row r="8292" spans="2:16">
      <c r="B8292" s="113">
        <v>8288</v>
      </c>
      <c r="C8292" s="113">
        <v>-8.6999999999999993</v>
      </c>
      <c r="D8292" s="276">
        <f t="shared" si="258"/>
        <v>18.688797495865579</v>
      </c>
      <c r="L8292" s="114">
        <f>IF(C8292&lt;$G$6,Lähteandmed!$E$45*1.2*1.005*($G$6-O8292),0)</f>
        <v>46.793330639999994</v>
      </c>
      <c r="M8292" s="276" t="str">
        <f>IF(($G$4-Lähteandmed!$H$45*(Kraadpäevad!$G$4-Kraadpäevad!C8292))&gt;Lähteandmed!$I$45,($G$4-Lähteandmed!$H$45*(Kraadpäevad!$G$4-Kraadpäevad!C8292)),Lähteandmed!$I$45)</f>
        <v/>
      </c>
      <c r="N8292" s="114">
        <f>IFERROR(($G$4-M8292)/($G$4-C8292),Lähteandmed!$H$45)</f>
        <v>0</v>
      </c>
      <c r="O8292" s="276">
        <f t="shared" si="259"/>
        <v>-8.6999999999999993</v>
      </c>
      <c r="P8292" s="276">
        <f>IF(O8292&lt;($G$6-1),Lähteandmed!$E$45*1.2*1.005*(($G$6-1)-O8292),0)</f>
        <v>45.040771439999993</v>
      </c>
    </row>
    <row r="8293" spans="2:16">
      <c r="B8293" s="113">
        <v>8289</v>
      </c>
      <c r="C8293" s="113">
        <v>-9.1999999999999993</v>
      </c>
      <c r="D8293" s="276">
        <f t="shared" si="258"/>
        <v>19.188797495865579</v>
      </c>
      <c r="L8293" s="114">
        <f>IF(C8293&lt;$G$6,Lähteandmed!$E$45*1.2*1.005*($G$6-O8293),0)</f>
        <v>47.669610239999997</v>
      </c>
      <c r="M8293" s="276" t="str">
        <f>IF(($G$4-Lähteandmed!$H$45*(Kraadpäevad!$G$4-Kraadpäevad!C8293))&gt;Lähteandmed!$I$45,($G$4-Lähteandmed!$H$45*(Kraadpäevad!$G$4-Kraadpäevad!C8293)),Lähteandmed!$I$45)</f>
        <v/>
      </c>
      <c r="N8293" s="114">
        <f>IFERROR(($G$4-M8293)/($G$4-C8293),Lähteandmed!$H$45)</f>
        <v>0</v>
      </c>
      <c r="O8293" s="276">
        <f t="shared" si="259"/>
        <v>-9.1999999999999993</v>
      </c>
      <c r="P8293" s="276">
        <f>IF(O8293&lt;($G$6-1),Lähteandmed!$E$45*1.2*1.005*(($G$6-1)-O8293),0)</f>
        <v>45.917051039999997</v>
      </c>
    </row>
    <row r="8294" spans="2:16">
      <c r="B8294" s="113">
        <v>8290</v>
      </c>
      <c r="C8294" s="113">
        <v>-9.1</v>
      </c>
      <c r="D8294" s="276">
        <f t="shared" si="258"/>
        <v>19.088797495865578</v>
      </c>
      <c r="L8294" s="114">
        <f>IF(C8294&lt;$G$6,Lähteandmed!$E$45*1.2*1.005*($G$6-O8294),0)</f>
        <v>47.494354319999999</v>
      </c>
      <c r="M8294" s="276" t="str">
        <f>IF(($G$4-Lähteandmed!$H$45*(Kraadpäevad!$G$4-Kraadpäevad!C8294))&gt;Lähteandmed!$I$45,($G$4-Lähteandmed!$H$45*(Kraadpäevad!$G$4-Kraadpäevad!C8294)),Lähteandmed!$I$45)</f>
        <v/>
      </c>
      <c r="N8294" s="114">
        <f>IFERROR(($G$4-M8294)/($G$4-C8294),Lähteandmed!$H$45)</f>
        <v>0</v>
      </c>
      <c r="O8294" s="276">
        <f t="shared" si="259"/>
        <v>-9.1</v>
      </c>
      <c r="P8294" s="276">
        <f>IF(O8294&lt;($G$6-1),Lähteandmed!$E$45*1.2*1.005*(($G$6-1)-O8294),0)</f>
        <v>45.741795119999999</v>
      </c>
    </row>
    <row r="8295" spans="2:16">
      <c r="B8295" s="113">
        <v>8291</v>
      </c>
      <c r="C8295" s="113">
        <v>-9</v>
      </c>
      <c r="D8295" s="276">
        <f t="shared" si="258"/>
        <v>18.98879749586558</v>
      </c>
      <c r="L8295" s="114">
        <f>IF(C8295&lt;$G$6,Lähteandmed!$E$45*1.2*1.005*($G$6-O8295),0)</f>
        <v>47.319098399999994</v>
      </c>
      <c r="M8295" s="276" t="str">
        <f>IF(($G$4-Lähteandmed!$H$45*(Kraadpäevad!$G$4-Kraadpäevad!C8295))&gt;Lähteandmed!$I$45,($G$4-Lähteandmed!$H$45*(Kraadpäevad!$G$4-Kraadpäevad!C8295)),Lähteandmed!$I$45)</f>
        <v/>
      </c>
      <c r="N8295" s="114">
        <f>IFERROR(($G$4-M8295)/($G$4-C8295),Lähteandmed!$H$45)</f>
        <v>0</v>
      </c>
      <c r="O8295" s="276">
        <f t="shared" si="259"/>
        <v>-9</v>
      </c>
      <c r="P8295" s="276">
        <f>IF(O8295&lt;($G$6-1),Lähteandmed!$E$45*1.2*1.005*(($G$6-1)-O8295),0)</f>
        <v>45.566539199999994</v>
      </c>
    </row>
    <row r="8296" spans="2:16">
      <c r="B8296" s="113">
        <v>8292</v>
      </c>
      <c r="C8296" s="113">
        <v>-8.9</v>
      </c>
      <c r="D8296" s="276">
        <f t="shared" si="258"/>
        <v>18.888797495865582</v>
      </c>
      <c r="L8296" s="114">
        <f>IF(C8296&lt;$G$6,Lähteandmed!$E$45*1.2*1.005*($G$6-O8296),0)</f>
        <v>47.143842479999996</v>
      </c>
      <c r="M8296" s="276" t="str">
        <f>IF(($G$4-Lähteandmed!$H$45*(Kraadpäevad!$G$4-Kraadpäevad!C8296))&gt;Lähteandmed!$I$45,($G$4-Lähteandmed!$H$45*(Kraadpäevad!$G$4-Kraadpäevad!C8296)),Lähteandmed!$I$45)</f>
        <v/>
      </c>
      <c r="N8296" s="114">
        <f>IFERROR(($G$4-M8296)/($G$4-C8296),Lähteandmed!$H$45)</f>
        <v>0</v>
      </c>
      <c r="O8296" s="276">
        <f t="shared" si="259"/>
        <v>-8.9</v>
      </c>
      <c r="P8296" s="276">
        <f>IF(O8296&lt;($G$6-1),Lähteandmed!$E$45*1.2*1.005*(($G$6-1)-O8296),0)</f>
        <v>45.391283279999996</v>
      </c>
    </row>
    <row r="8297" spans="2:16">
      <c r="B8297" s="113">
        <v>8293</v>
      </c>
      <c r="C8297" s="113">
        <v>-8.5</v>
      </c>
      <c r="D8297" s="276">
        <f t="shared" si="258"/>
        <v>18.48879749586558</v>
      </c>
      <c r="L8297" s="114">
        <f>IF(C8297&lt;$G$6,Lähteandmed!$E$45*1.2*1.005*($G$6-O8297),0)</f>
        <v>46.442818799999998</v>
      </c>
      <c r="M8297" s="276" t="str">
        <f>IF(($G$4-Lähteandmed!$H$45*(Kraadpäevad!$G$4-Kraadpäevad!C8297))&gt;Lähteandmed!$I$45,($G$4-Lähteandmed!$H$45*(Kraadpäevad!$G$4-Kraadpäevad!C8297)),Lähteandmed!$I$45)</f>
        <v/>
      </c>
      <c r="N8297" s="114">
        <f>IFERROR(($G$4-M8297)/($G$4-C8297),Lähteandmed!$H$45)</f>
        <v>0</v>
      </c>
      <c r="O8297" s="276">
        <f t="shared" si="259"/>
        <v>-8.5</v>
      </c>
      <c r="P8297" s="276">
        <f>IF(O8297&lt;($G$6-1),Lähteandmed!$E$45*1.2*1.005*(($G$6-1)-O8297),0)</f>
        <v>44.690259599999997</v>
      </c>
    </row>
    <row r="8298" spans="2:16">
      <c r="B8298" s="113">
        <v>8294</v>
      </c>
      <c r="C8298" s="113">
        <v>-8.1999999999999993</v>
      </c>
      <c r="D8298" s="276">
        <f t="shared" si="258"/>
        <v>18.188797495865579</v>
      </c>
      <c r="L8298" s="114">
        <f>IF(C8298&lt;$G$6,Lähteandmed!$E$45*1.2*1.005*($G$6-O8298),0)</f>
        <v>45.917051039999997</v>
      </c>
      <c r="M8298" s="276" t="str">
        <f>IF(($G$4-Lähteandmed!$H$45*(Kraadpäevad!$G$4-Kraadpäevad!C8298))&gt;Lähteandmed!$I$45,($G$4-Lähteandmed!$H$45*(Kraadpäevad!$G$4-Kraadpäevad!C8298)),Lähteandmed!$I$45)</f>
        <v/>
      </c>
      <c r="N8298" s="114">
        <f>IFERROR(($G$4-M8298)/($G$4-C8298),Lähteandmed!$H$45)</f>
        <v>0</v>
      </c>
      <c r="O8298" s="276">
        <f t="shared" si="259"/>
        <v>-8.1999999999999993</v>
      </c>
      <c r="P8298" s="276">
        <f>IF(O8298&lt;($G$6-1),Lähteandmed!$E$45*1.2*1.005*(($G$6-1)-O8298),0)</f>
        <v>44.164491839999997</v>
      </c>
    </row>
    <row r="8299" spans="2:16">
      <c r="B8299" s="113">
        <v>8295</v>
      </c>
      <c r="C8299" s="113">
        <v>-7.8</v>
      </c>
      <c r="D8299" s="276">
        <f t="shared" si="258"/>
        <v>17.78879749586558</v>
      </c>
      <c r="L8299" s="114">
        <f>IF(C8299&lt;$G$6,Lähteandmed!$E$45*1.2*1.005*($G$6-O8299),0)</f>
        <v>45.216027359999998</v>
      </c>
      <c r="M8299" s="276" t="str">
        <f>IF(($G$4-Lähteandmed!$H$45*(Kraadpäevad!$G$4-Kraadpäevad!C8299))&gt;Lähteandmed!$I$45,($G$4-Lähteandmed!$H$45*(Kraadpäevad!$G$4-Kraadpäevad!C8299)),Lähteandmed!$I$45)</f>
        <v/>
      </c>
      <c r="N8299" s="114">
        <f>IFERROR(($G$4-M8299)/($G$4-C8299),Lähteandmed!$H$45)</f>
        <v>0</v>
      </c>
      <c r="O8299" s="276">
        <f t="shared" si="259"/>
        <v>-7.8</v>
      </c>
      <c r="P8299" s="276">
        <f>IF(O8299&lt;($G$6-1),Lähteandmed!$E$45*1.2*1.005*(($G$6-1)-O8299),0)</f>
        <v>43.463468159999998</v>
      </c>
    </row>
    <row r="8300" spans="2:16">
      <c r="B8300" s="113">
        <v>8296</v>
      </c>
      <c r="C8300" s="113">
        <v>-8</v>
      </c>
      <c r="D8300" s="276">
        <f t="shared" si="258"/>
        <v>17.98879749586558</v>
      </c>
      <c r="L8300" s="114">
        <f>IF(C8300&lt;$G$6,Lähteandmed!$E$45*1.2*1.005*($G$6-O8300),0)</f>
        <v>45.566539199999994</v>
      </c>
      <c r="M8300" s="276" t="str">
        <f>IF(($G$4-Lähteandmed!$H$45*(Kraadpäevad!$G$4-Kraadpäevad!C8300))&gt;Lähteandmed!$I$45,($G$4-Lähteandmed!$H$45*(Kraadpäevad!$G$4-Kraadpäevad!C8300)),Lähteandmed!$I$45)</f>
        <v/>
      </c>
      <c r="N8300" s="114">
        <f>IFERROR(($G$4-M8300)/($G$4-C8300),Lähteandmed!$H$45)</f>
        <v>0</v>
      </c>
      <c r="O8300" s="276">
        <f t="shared" si="259"/>
        <v>-8</v>
      </c>
      <c r="P8300" s="276">
        <f>IF(O8300&lt;($G$6-1),Lähteandmed!$E$45*1.2*1.005*(($G$6-1)-O8300),0)</f>
        <v>43.813979999999994</v>
      </c>
    </row>
    <row r="8301" spans="2:16">
      <c r="B8301" s="113">
        <v>8297</v>
      </c>
      <c r="C8301" s="113">
        <v>-8.1999999999999993</v>
      </c>
      <c r="D8301" s="276">
        <f t="shared" si="258"/>
        <v>18.188797495865579</v>
      </c>
      <c r="L8301" s="114">
        <f>IF(C8301&lt;$G$6,Lähteandmed!$E$45*1.2*1.005*($G$6-O8301),0)</f>
        <v>45.917051039999997</v>
      </c>
      <c r="M8301" s="276" t="str">
        <f>IF(($G$4-Lähteandmed!$H$45*(Kraadpäevad!$G$4-Kraadpäevad!C8301))&gt;Lähteandmed!$I$45,($G$4-Lähteandmed!$H$45*(Kraadpäevad!$G$4-Kraadpäevad!C8301)),Lähteandmed!$I$45)</f>
        <v/>
      </c>
      <c r="N8301" s="114">
        <f>IFERROR(($G$4-M8301)/($G$4-C8301),Lähteandmed!$H$45)</f>
        <v>0</v>
      </c>
      <c r="O8301" s="276">
        <f t="shared" si="259"/>
        <v>-8.1999999999999993</v>
      </c>
      <c r="P8301" s="276">
        <f>IF(O8301&lt;($G$6-1),Lähteandmed!$E$45*1.2*1.005*(($G$6-1)-O8301),0)</f>
        <v>44.164491839999997</v>
      </c>
    </row>
    <row r="8302" spans="2:16">
      <c r="B8302" s="113">
        <v>8298</v>
      </c>
      <c r="C8302" s="113">
        <v>-8.4</v>
      </c>
      <c r="D8302" s="276">
        <f t="shared" si="258"/>
        <v>18.388797495865582</v>
      </c>
      <c r="L8302" s="114">
        <f>IF(C8302&lt;$G$6,Lähteandmed!$E$45*1.2*1.005*($G$6-O8302),0)</f>
        <v>46.267562879999993</v>
      </c>
      <c r="M8302" s="276" t="str">
        <f>IF(($G$4-Lähteandmed!$H$45*(Kraadpäevad!$G$4-Kraadpäevad!C8302))&gt;Lähteandmed!$I$45,($G$4-Lähteandmed!$H$45*(Kraadpäevad!$G$4-Kraadpäevad!C8302)),Lähteandmed!$I$45)</f>
        <v/>
      </c>
      <c r="N8302" s="114">
        <f>IFERROR(($G$4-M8302)/($G$4-C8302),Lähteandmed!$H$45)</f>
        <v>0</v>
      </c>
      <c r="O8302" s="276">
        <f t="shared" si="259"/>
        <v>-8.4</v>
      </c>
      <c r="P8302" s="276">
        <f>IF(O8302&lt;($G$6-1),Lähteandmed!$E$45*1.2*1.005*(($G$6-1)-O8302),0)</f>
        <v>44.515003679999992</v>
      </c>
    </row>
    <row r="8303" spans="2:16">
      <c r="B8303" s="113">
        <v>8299</v>
      </c>
      <c r="C8303" s="113">
        <v>-9.6</v>
      </c>
      <c r="D8303" s="276">
        <f t="shared" si="258"/>
        <v>19.588797495865578</v>
      </c>
      <c r="L8303" s="114">
        <f>IF(C8303&lt;$G$6,Lähteandmed!$E$45*1.2*1.005*($G$6-O8303),0)</f>
        <v>48.370633919999996</v>
      </c>
      <c r="M8303" s="276" t="str">
        <f>IF(($G$4-Lähteandmed!$H$45*(Kraadpäevad!$G$4-Kraadpäevad!C8303))&gt;Lähteandmed!$I$45,($G$4-Lähteandmed!$H$45*(Kraadpäevad!$G$4-Kraadpäevad!C8303)),Lähteandmed!$I$45)</f>
        <v/>
      </c>
      <c r="N8303" s="114">
        <f>IFERROR(($G$4-M8303)/($G$4-C8303),Lähteandmed!$H$45)</f>
        <v>0</v>
      </c>
      <c r="O8303" s="276">
        <f t="shared" si="259"/>
        <v>-9.6</v>
      </c>
      <c r="P8303" s="276">
        <f>IF(O8303&lt;($G$6-1),Lähteandmed!$E$45*1.2*1.005*(($G$6-1)-O8303),0)</f>
        <v>46.618074719999996</v>
      </c>
    </row>
    <row r="8304" spans="2:16">
      <c r="B8304" s="113">
        <v>8300</v>
      </c>
      <c r="C8304" s="113">
        <v>-10.8</v>
      </c>
      <c r="D8304" s="276">
        <f t="shared" si="258"/>
        <v>20.78879749586558</v>
      </c>
      <c r="L8304" s="114">
        <f>IF(C8304&lt;$G$6,Lähteandmed!$E$45*1.2*1.005*($G$6-O8304),0)</f>
        <v>50.473704959999999</v>
      </c>
      <c r="M8304" s="276" t="str">
        <f>IF(($G$4-Lähteandmed!$H$45*(Kraadpäevad!$G$4-Kraadpäevad!C8304))&gt;Lähteandmed!$I$45,($G$4-Lähteandmed!$H$45*(Kraadpäevad!$G$4-Kraadpäevad!C8304)),Lähteandmed!$I$45)</f>
        <v/>
      </c>
      <c r="N8304" s="114">
        <f>IFERROR(($G$4-M8304)/($G$4-C8304),Lähteandmed!$H$45)</f>
        <v>0</v>
      </c>
      <c r="O8304" s="276">
        <f t="shared" si="259"/>
        <v>-10.8</v>
      </c>
      <c r="P8304" s="276">
        <f>IF(O8304&lt;($G$6-1),Lähteandmed!$E$45*1.2*1.005*(($G$6-1)-O8304),0)</f>
        <v>48.721145759999999</v>
      </c>
    </row>
    <row r="8305" spans="2:16">
      <c r="B8305" s="113">
        <v>8301</v>
      </c>
      <c r="C8305" s="113">
        <v>-12</v>
      </c>
      <c r="D8305" s="276">
        <f t="shared" si="258"/>
        <v>21.98879749586558</v>
      </c>
      <c r="L8305" s="114">
        <f>IF(C8305&lt;$G$6,Lähteandmed!$E$45*1.2*1.005*($G$6-O8305),0)</f>
        <v>52.576775999999995</v>
      </c>
      <c r="M8305" s="276" t="str">
        <f>IF(($G$4-Lähteandmed!$H$45*(Kraadpäevad!$G$4-Kraadpäevad!C8305))&gt;Lähteandmed!$I$45,($G$4-Lähteandmed!$H$45*(Kraadpäevad!$G$4-Kraadpäevad!C8305)),Lähteandmed!$I$45)</f>
        <v/>
      </c>
      <c r="N8305" s="114">
        <f>IFERROR(($G$4-M8305)/($G$4-C8305),Lähteandmed!$H$45)</f>
        <v>0</v>
      </c>
      <c r="O8305" s="276">
        <f t="shared" si="259"/>
        <v>-12</v>
      </c>
      <c r="P8305" s="276">
        <f>IF(O8305&lt;($G$6-1),Lähteandmed!$E$45*1.2*1.005*(($G$6-1)-O8305),0)</f>
        <v>50.824216799999995</v>
      </c>
    </row>
    <row r="8306" spans="2:16">
      <c r="B8306" s="113">
        <v>8302</v>
      </c>
      <c r="C8306" s="113">
        <v>-11.5</v>
      </c>
      <c r="D8306" s="276">
        <f t="shared" si="258"/>
        <v>21.48879749586558</v>
      </c>
      <c r="L8306" s="114">
        <f>IF(C8306&lt;$G$6,Lähteandmed!$E$45*1.2*1.005*($G$6-O8306),0)</f>
        <v>51.700496399999999</v>
      </c>
      <c r="M8306" s="276" t="str">
        <f>IF(($G$4-Lähteandmed!$H$45*(Kraadpäevad!$G$4-Kraadpäevad!C8306))&gt;Lähteandmed!$I$45,($G$4-Lähteandmed!$H$45*(Kraadpäevad!$G$4-Kraadpäevad!C8306)),Lähteandmed!$I$45)</f>
        <v/>
      </c>
      <c r="N8306" s="114">
        <f>IFERROR(($G$4-M8306)/($G$4-C8306),Lähteandmed!$H$45)</f>
        <v>0</v>
      </c>
      <c r="O8306" s="276">
        <f t="shared" si="259"/>
        <v>-11.5</v>
      </c>
      <c r="P8306" s="276">
        <f>IF(O8306&lt;($G$6-1),Lähteandmed!$E$45*1.2*1.005*(($G$6-1)-O8306),0)</f>
        <v>49.947937199999998</v>
      </c>
    </row>
    <row r="8307" spans="2:16">
      <c r="B8307" s="113">
        <v>8303</v>
      </c>
      <c r="C8307" s="113">
        <v>-10.9</v>
      </c>
      <c r="D8307" s="276">
        <f t="shared" si="258"/>
        <v>20.888797495865582</v>
      </c>
      <c r="L8307" s="114">
        <f>IF(C8307&lt;$G$6,Lähteandmed!$E$45*1.2*1.005*($G$6-O8307),0)</f>
        <v>50.648960879999997</v>
      </c>
      <c r="M8307" s="276" t="str">
        <f>IF(($G$4-Lähteandmed!$H$45*(Kraadpäevad!$G$4-Kraadpäevad!C8307))&gt;Lähteandmed!$I$45,($G$4-Lähteandmed!$H$45*(Kraadpäevad!$G$4-Kraadpäevad!C8307)),Lähteandmed!$I$45)</f>
        <v/>
      </c>
      <c r="N8307" s="114">
        <f>IFERROR(($G$4-M8307)/($G$4-C8307),Lähteandmed!$H$45)</f>
        <v>0</v>
      </c>
      <c r="O8307" s="276">
        <f t="shared" si="259"/>
        <v>-10.9</v>
      </c>
      <c r="P8307" s="276">
        <f>IF(O8307&lt;($G$6-1),Lähteandmed!$E$45*1.2*1.005*(($G$6-1)-O8307),0)</f>
        <v>48.896401679999997</v>
      </c>
    </row>
    <row r="8308" spans="2:16">
      <c r="B8308" s="113">
        <v>8304</v>
      </c>
      <c r="C8308" s="113">
        <v>-10.4</v>
      </c>
      <c r="D8308" s="276">
        <f t="shared" si="258"/>
        <v>20.388797495865582</v>
      </c>
      <c r="L8308" s="114">
        <f>IF(C8308&lt;$G$6,Lähteandmed!$E$45*1.2*1.005*($G$6-O8308),0)</f>
        <v>49.772681279999993</v>
      </c>
      <c r="M8308" s="276" t="str">
        <f>IF(($G$4-Lähteandmed!$H$45*(Kraadpäevad!$G$4-Kraadpäevad!C8308))&gt;Lähteandmed!$I$45,($G$4-Lähteandmed!$H$45*(Kraadpäevad!$G$4-Kraadpäevad!C8308)),Lähteandmed!$I$45)</f>
        <v/>
      </c>
      <c r="N8308" s="114">
        <f>IFERROR(($G$4-M8308)/($G$4-C8308),Lähteandmed!$H$45)</f>
        <v>0</v>
      </c>
      <c r="O8308" s="276">
        <f t="shared" si="259"/>
        <v>-10.4</v>
      </c>
      <c r="P8308" s="276">
        <f>IF(O8308&lt;($G$6-1),Lähteandmed!$E$45*1.2*1.005*(($G$6-1)-O8308),0)</f>
        <v>48.020122079999993</v>
      </c>
    </row>
    <row r="8309" spans="2:16">
      <c r="B8309" s="113">
        <v>8305</v>
      </c>
      <c r="C8309" s="113">
        <v>-11.1</v>
      </c>
      <c r="D8309" s="276">
        <f t="shared" si="258"/>
        <v>21.088797495865578</v>
      </c>
      <c r="L8309" s="114">
        <f>IF(C8309&lt;$G$6,Lähteandmed!$E$45*1.2*1.005*($G$6-O8309),0)</f>
        <v>50.99947272</v>
      </c>
      <c r="M8309" s="276" t="str">
        <f>IF(($G$4-Lähteandmed!$H$45*(Kraadpäevad!$G$4-Kraadpäevad!C8309))&gt;Lähteandmed!$I$45,($G$4-Lähteandmed!$H$45*(Kraadpäevad!$G$4-Kraadpäevad!C8309)),Lähteandmed!$I$45)</f>
        <v/>
      </c>
      <c r="N8309" s="114">
        <f>IFERROR(($G$4-M8309)/($G$4-C8309),Lähteandmed!$H$45)</f>
        <v>0</v>
      </c>
      <c r="O8309" s="276">
        <f t="shared" si="259"/>
        <v>-11.1</v>
      </c>
      <c r="P8309" s="276">
        <f>IF(O8309&lt;($G$6-1),Lähteandmed!$E$45*1.2*1.005*(($G$6-1)-O8309),0)</f>
        <v>49.24691352</v>
      </c>
    </row>
    <row r="8310" spans="2:16">
      <c r="B8310" s="113">
        <v>8306</v>
      </c>
      <c r="C8310" s="113">
        <v>-11.7</v>
      </c>
      <c r="D8310" s="276">
        <f t="shared" si="258"/>
        <v>21.688797495865579</v>
      </c>
      <c r="L8310" s="114">
        <f>IF(C8310&lt;$G$6,Lähteandmed!$E$45*1.2*1.005*($G$6-O8310),0)</f>
        <v>52.051008239999994</v>
      </c>
      <c r="M8310" s="276" t="str">
        <f>IF(($G$4-Lähteandmed!$H$45*(Kraadpäevad!$G$4-Kraadpäevad!C8310))&gt;Lähteandmed!$I$45,($G$4-Lähteandmed!$H$45*(Kraadpäevad!$G$4-Kraadpäevad!C8310)),Lähteandmed!$I$45)</f>
        <v/>
      </c>
      <c r="N8310" s="114">
        <f>IFERROR(($G$4-M8310)/($G$4-C8310),Lähteandmed!$H$45)</f>
        <v>0</v>
      </c>
      <c r="O8310" s="276">
        <f t="shared" si="259"/>
        <v>-11.7</v>
      </c>
      <c r="P8310" s="276">
        <f>IF(O8310&lt;($G$6-1),Lähteandmed!$E$45*1.2*1.005*(($G$6-1)-O8310),0)</f>
        <v>50.298449039999994</v>
      </c>
    </row>
    <row r="8311" spans="2:16">
      <c r="B8311" s="113">
        <v>8307</v>
      </c>
      <c r="C8311" s="113">
        <v>-12.4</v>
      </c>
      <c r="D8311" s="276">
        <f t="shared" si="258"/>
        <v>22.388797495865582</v>
      </c>
      <c r="L8311" s="114">
        <f>IF(C8311&lt;$G$6,Lähteandmed!$E$45*1.2*1.005*($G$6-O8311),0)</f>
        <v>53.277799679999994</v>
      </c>
      <c r="M8311" s="276" t="str">
        <f>IF(($G$4-Lähteandmed!$H$45*(Kraadpäevad!$G$4-Kraadpäevad!C8311))&gt;Lähteandmed!$I$45,($G$4-Lähteandmed!$H$45*(Kraadpäevad!$G$4-Kraadpäevad!C8311)),Lähteandmed!$I$45)</f>
        <v/>
      </c>
      <c r="N8311" s="114">
        <f>IFERROR(($G$4-M8311)/($G$4-C8311),Lähteandmed!$H$45)</f>
        <v>0</v>
      </c>
      <c r="O8311" s="276">
        <f t="shared" si="259"/>
        <v>-12.4</v>
      </c>
      <c r="P8311" s="276">
        <f>IF(O8311&lt;($G$6-1),Lähteandmed!$E$45*1.2*1.005*(($G$6-1)-O8311),0)</f>
        <v>51.525240479999994</v>
      </c>
    </row>
    <row r="8312" spans="2:16">
      <c r="B8312" s="113">
        <v>8308</v>
      </c>
      <c r="C8312" s="113">
        <v>-12.7</v>
      </c>
      <c r="D8312" s="276">
        <f t="shared" si="258"/>
        <v>22.688797495865579</v>
      </c>
      <c r="L8312" s="114">
        <f>IF(C8312&lt;$G$6,Lähteandmed!$E$45*1.2*1.005*($G$6-O8312),0)</f>
        <v>53.803567439999995</v>
      </c>
      <c r="M8312" s="276" t="str">
        <f>IF(($G$4-Lähteandmed!$H$45*(Kraadpäevad!$G$4-Kraadpäevad!C8312))&gt;Lähteandmed!$I$45,($G$4-Lähteandmed!$H$45*(Kraadpäevad!$G$4-Kraadpäevad!C8312)),Lähteandmed!$I$45)</f>
        <v/>
      </c>
      <c r="N8312" s="114">
        <f>IFERROR(($G$4-M8312)/($G$4-C8312),Lähteandmed!$H$45)</f>
        <v>0</v>
      </c>
      <c r="O8312" s="276">
        <f t="shared" si="259"/>
        <v>-12.7</v>
      </c>
      <c r="P8312" s="276">
        <f>IF(O8312&lt;($G$6-1),Lähteandmed!$E$45*1.2*1.005*(($G$6-1)-O8312),0)</f>
        <v>52.051008239999994</v>
      </c>
    </row>
    <row r="8313" spans="2:16">
      <c r="B8313" s="113">
        <v>8309</v>
      </c>
      <c r="C8313" s="113">
        <v>-12.9</v>
      </c>
      <c r="D8313" s="276">
        <f t="shared" si="258"/>
        <v>22.888797495865582</v>
      </c>
      <c r="L8313" s="114">
        <f>IF(C8313&lt;$G$6,Lähteandmed!$E$45*1.2*1.005*($G$6-O8313),0)</f>
        <v>54.154079279999991</v>
      </c>
      <c r="M8313" s="276" t="str">
        <f>IF(($G$4-Lähteandmed!$H$45*(Kraadpäevad!$G$4-Kraadpäevad!C8313))&gt;Lähteandmed!$I$45,($G$4-Lähteandmed!$H$45*(Kraadpäevad!$G$4-Kraadpäevad!C8313)),Lähteandmed!$I$45)</f>
        <v/>
      </c>
      <c r="N8313" s="114">
        <f>IFERROR(($G$4-M8313)/($G$4-C8313),Lähteandmed!$H$45)</f>
        <v>0</v>
      </c>
      <c r="O8313" s="276">
        <f t="shared" si="259"/>
        <v>-12.9</v>
      </c>
      <c r="P8313" s="276">
        <f>IF(O8313&lt;($G$6-1),Lähteandmed!$E$45*1.2*1.005*(($G$6-1)-O8313),0)</f>
        <v>52.40152007999999</v>
      </c>
    </row>
    <row r="8314" spans="2:16">
      <c r="B8314" s="113">
        <v>8310</v>
      </c>
      <c r="C8314" s="113">
        <v>-13.2</v>
      </c>
      <c r="D8314" s="276">
        <f t="shared" si="258"/>
        <v>23.188797495865579</v>
      </c>
      <c r="L8314" s="114">
        <f>IF(C8314&lt;$G$6,Lähteandmed!$E$45*1.2*1.005*($G$6-O8314),0)</f>
        <v>54.679847039999991</v>
      </c>
      <c r="M8314" s="276" t="str">
        <f>IF(($G$4-Lähteandmed!$H$45*(Kraadpäevad!$G$4-Kraadpäevad!C8314))&gt;Lähteandmed!$I$45,($G$4-Lähteandmed!$H$45*(Kraadpäevad!$G$4-Kraadpäevad!C8314)),Lähteandmed!$I$45)</f>
        <v/>
      </c>
      <c r="N8314" s="114">
        <f>IFERROR(($G$4-M8314)/($G$4-C8314),Lähteandmed!$H$45)</f>
        <v>0</v>
      </c>
      <c r="O8314" s="276">
        <f t="shared" si="259"/>
        <v>-13.2</v>
      </c>
      <c r="P8314" s="276">
        <f>IF(O8314&lt;($G$6-1),Lähteandmed!$E$45*1.2*1.005*(($G$6-1)-O8314),0)</f>
        <v>52.927287839999998</v>
      </c>
    </row>
    <row r="8315" spans="2:16">
      <c r="B8315" s="113">
        <v>8311</v>
      </c>
      <c r="C8315" s="113">
        <v>-13.2</v>
      </c>
      <c r="D8315" s="276">
        <f t="shared" si="258"/>
        <v>23.188797495865579</v>
      </c>
      <c r="L8315" s="114">
        <f>IF(C8315&lt;$G$6,Lähteandmed!$E$45*1.2*1.005*($G$6-O8315),0)</f>
        <v>54.679847039999991</v>
      </c>
      <c r="M8315" s="276" t="str">
        <f>IF(($G$4-Lähteandmed!$H$45*(Kraadpäevad!$G$4-Kraadpäevad!C8315))&gt;Lähteandmed!$I$45,($G$4-Lähteandmed!$H$45*(Kraadpäevad!$G$4-Kraadpäevad!C8315)),Lähteandmed!$I$45)</f>
        <v/>
      </c>
      <c r="N8315" s="114">
        <f>IFERROR(($G$4-M8315)/($G$4-C8315),Lähteandmed!$H$45)</f>
        <v>0</v>
      </c>
      <c r="O8315" s="276">
        <f t="shared" si="259"/>
        <v>-13.2</v>
      </c>
      <c r="P8315" s="276">
        <f>IF(O8315&lt;($G$6-1),Lähteandmed!$E$45*1.2*1.005*(($G$6-1)-O8315),0)</f>
        <v>52.927287839999998</v>
      </c>
    </row>
    <row r="8316" spans="2:16">
      <c r="B8316" s="113">
        <v>8312</v>
      </c>
      <c r="C8316" s="113">
        <v>-13.1</v>
      </c>
      <c r="D8316" s="276">
        <f t="shared" si="258"/>
        <v>23.088797495865578</v>
      </c>
      <c r="L8316" s="114">
        <f>IF(C8316&lt;$G$6,Lähteandmed!$E$45*1.2*1.005*($G$6-O8316),0)</f>
        <v>54.504591120000001</v>
      </c>
      <c r="M8316" s="276" t="str">
        <f>IF(($G$4-Lähteandmed!$H$45*(Kraadpäevad!$G$4-Kraadpäevad!C8316))&gt;Lähteandmed!$I$45,($G$4-Lähteandmed!$H$45*(Kraadpäevad!$G$4-Kraadpäevad!C8316)),Lähteandmed!$I$45)</f>
        <v/>
      </c>
      <c r="N8316" s="114">
        <f>IFERROR(($G$4-M8316)/($G$4-C8316),Lähteandmed!$H$45)</f>
        <v>0</v>
      </c>
      <c r="O8316" s="276">
        <f t="shared" si="259"/>
        <v>-13.1</v>
      </c>
      <c r="P8316" s="276">
        <f>IF(O8316&lt;($G$6-1),Lähteandmed!$E$45*1.2*1.005*(($G$6-1)-O8316),0)</f>
        <v>52.75203192</v>
      </c>
    </row>
    <row r="8317" spans="2:16">
      <c r="B8317" s="113">
        <v>8313</v>
      </c>
      <c r="C8317" s="113">
        <v>-13.1</v>
      </c>
      <c r="D8317" s="276">
        <f t="shared" si="258"/>
        <v>23.088797495865578</v>
      </c>
      <c r="L8317" s="114">
        <f>IF(C8317&lt;$G$6,Lähteandmed!$E$45*1.2*1.005*($G$6-O8317),0)</f>
        <v>54.504591120000001</v>
      </c>
      <c r="M8317" s="276" t="str">
        <f>IF(($G$4-Lähteandmed!$H$45*(Kraadpäevad!$G$4-Kraadpäevad!C8317))&gt;Lähteandmed!$I$45,($G$4-Lähteandmed!$H$45*(Kraadpäevad!$G$4-Kraadpäevad!C8317)),Lähteandmed!$I$45)</f>
        <v/>
      </c>
      <c r="N8317" s="114">
        <f>IFERROR(($G$4-M8317)/($G$4-C8317),Lähteandmed!$H$45)</f>
        <v>0</v>
      </c>
      <c r="O8317" s="276">
        <f t="shared" si="259"/>
        <v>-13.1</v>
      </c>
      <c r="P8317" s="276">
        <f>IF(O8317&lt;($G$6-1),Lähteandmed!$E$45*1.2*1.005*(($G$6-1)-O8317),0)</f>
        <v>52.75203192</v>
      </c>
    </row>
    <row r="8318" spans="2:16">
      <c r="B8318" s="113">
        <v>8314</v>
      </c>
      <c r="C8318" s="113">
        <v>-12.9</v>
      </c>
      <c r="D8318" s="276">
        <f t="shared" si="258"/>
        <v>22.888797495865582</v>
      </c>
      <c r="L8318" s="114">
        <f>IF(C8318&lt;$G$6,Lähteandmed!$E$45*1.2*1.005*($G$6-O8318),0)</f>
        <v>54.154079279999991</v>
      </c>
      <c r="M8318" s="276" t="str">
        <f>IF(($G$4-Lähteandmed!$H$45*(Kraadpäevad!$G$4-Kraadpäevad!C8318))&gt;Lähteandmed!$I$45,($G$4-Lähteandmed!$H$45*(Kraadpäevad!$G$4-Kraadpäevad!C8318)),Lähteandmed!$I$45)</f>
        <v/>
      </c>
      <c r="N8318" s="114">
        <f>IFERROR(($G$4-M8318)/($G$4-C8318),Lähteandmed!$H$45)</f>
        <v>0</v>
      </c>
      <c r="O8318" s="276">
        <f t="shared" si="259"/>
        <v>-12.9</v>
      </c>
      <c r="P8318" s="276">
        <f>IF(O8318&lt;($G$6-1),Lähteandmed!$E$45*1.2*1.005*(($G$6-1)-O8318),0)</f>
        <v>52.40152007999999</v>
      </c>
    </row>
    <row r="8319" spans="2:16">
      <c r="B8319" s="113">
        <v>8315</v>
      </c>
      <c r="C8319" s="113">
        <v>-12.8</v>
      </c>
      <c r="D8319" s="276">
        <f t="shared" si="258"/>
        <v>22.78879749586558</v>
      </c>
      <c r="L8319" s="114">
        <f>IF(C8319&lt;$G$6,Lähteandmed!$E$45*1.2*1.005*($G$6-O8319),0)</f>
        <v>53.97882336</v>
      </c>
      <c r="M8319" s="276" t="str">
        <f>IF(($G$4-Lähteandmed!$H$45*(Kraadpäevad!$G$4-Kraadpäevad!C8319))&gt;Lähteandmed!$I$45,($G$4-Lähteandmed!$H$45*(Kraadpäevad!$G$4-Kraadpäevad!C8319)),Lähteandmed!$I$45)</f>
        <v/>
      </c>
      <c r="N8319" s="114">
        <f>IFERROR(($G$4-M8319)/($G$4-C8319),Lähteandmed!$H$45)</f>
        <v>0</v>
      </c>
      <c r="O8319" s="276">
        <f t="shared" si="259"/>
        <v>-12.8</v>
      </c>
      <c r="P8319" s="276">
        <f>IF(O8319&lt;($G$6-1),Lähteandmed!$E$45*1.2*1.005*(($G$6-1)-O8319),0)</f>
        <v>52.226264159999999</v>
      </c>
    </row>
    <row r="8320" spans="2:16">
      <c r="B8320" s="113">
        <v>8316</v>
      </c>
      <c r="C8320" s="113">
        <v>-12.6</v>
      </c>
      <c r="D8320" s="276">
        <f t="shared" si="258"/>
        <v>22.588797495865578</v>
      </c>
      <c r="L8320" s="114">
        <f>IF(C8320&lt;$G$6,Lähteandmed!$E$45*1.2*1.005*($G$6-O8320),0)</f>
        <v>53.628311519999997</v>
      </c>
      <c r="M8320" s="276" t="str">
        <f>IF(($G$4-Lähteandmed!$H$45*(Kraadpäevad!$G$4-Kraadpäevad!C8320))&gt;Lähteandmed!$I$45,($G$4-Lähteandmed!$H$45*(Kraadpäevad!$G$4-Kraadpäevad!C8320)),Lähteandmed!$I$45)</f>
        <v/>
      </c>
      <c r="N8320" s="114">
        <f>IFERROR(($G$4-M8320)/($G$4-C8320),Lähteandmed!$H$45)</f>
        <v>0</v>
      </c>
      <c r="O8320" s="276">
        <f t="shared" si="259"/>
        <v>-12.6</v>
      </c>
      <c r="P8320" s="276">
        <f>IF(O8320&lt;($G$6-1),Lähteandmed!$E$45*1.2*1.005*(($G$6-1)-O8320),0)</f>
        <v>51.875752319999997</v>
      </c>
    </row>
    <row r="8321" spans="2:16">
      <c r="B8321" s="113">
        <v>8317</v>
      </c>
      <c r="C8321" s="113">
        <v>-11.8</v>
      </c>
      <c r="D8321" s="276">
        <f t="shared" si="258"/>
        <v>21.78879749586558</v>
      </c>
      <c r="L8321" s="114">
        <f>IF(C8321&lt;$G$6,Lähteandmed!$E$45*1.2*1.005*($G$6-O8321),0)</f>
        <v>52.226264159999999</v>
      </c>
      <c r="M8321" s="276" t="str">
        <f>IF(($G$4-Lähteandmed!$H$45*(Kraadpäevad!$G$4-Kraadpäevad!C8321))&gt;Lähteandmed!$I$45,($G$4-Lähteandmed!$H$45*(Kraadpäevad!$G$4-Kraadpäevad!C8321)),Lähteandmed!$I$45)</f>
        <v/>
      </c>
      <c r="N8321" s="114">
        <f>IFERROR(($G$4-M8321)/($G$4-C8321),Lähteandmed!$H$45)</f>
        <v>0</v>
      </c>
      <c r="O8321" s="276">
        <f t="shared" si="259"/>
        <v>-11.8</v>
      </c>
      <c r="P8321" s="276">
        <f>IF(O8321&lt;($G$6-1),Lähteandmed!$E$45*1.2*1.005*(($G$6-1)-O8321),0)</f>
        <v>50.473704959999999</v>
      </c>
    </row>
    <row r="8322" spans="2:16">
      <c r="B8322" s="113">
        <v>8318</v>
      </c>
      <c r="C8322" s="113">
        <v>-10.9</v>
      </c>
      <c r="D8322" s="276">
        <f t="shared" si="258"/>
        <v>20.888797495865582</v>
      </c>
      <c r="L8322" s="114">
        <f>IF(C8322&lt;$G$6,Lähteandmed!$E$45*1.2*1.005*($G$6-O8322),0)</f>
        <v>50.648960879999997</v>
      </c>
      <c r="M8322" s="276" t="str">
        <f>IF(($G$4-Lähteandmed!$H$45*(Kraadpäevad!$G$4-Kraadpäevad!C8322))&gt;Lähteandmed!$I$45,($G$4-Lähteandmed!$H$45*(Kraadpäevad!$G$4-Kraadpäevad!C8322)),Lähteandmed!$I$45)</f>
        <v/>
      </c>
      <c r="N8322" s="114">
        <f>IFERROR(($G$4-M8322)/($G$4-C8322),Lähteandmed!$H$45)</f>
        <v>0</v>
      </c>
      <c r="O8322" s="276">
        <f t="shared" si="259"/>
        <v>-10.9</v>
      </c>
      <c r="P8322" s="276">
        <f>IF(O8322&lt;($G$6-1),Lähteandmed!$E$45*1.2*1.005*(($G$6-1)-O8322),0)</f>
        <v>48.896401679999997</v>
      </c>
    </row>
    <row r="8323" spans="2:16">
      <c r="B8323" s="113">
        <v>8319</v>
      </c>
      <c r="C8323" s="113">
        <v>-10.1</v>
      </c>
      <c r="D8323" s="276">
        <f t="shared" si="258"/>
        <v>20.088797495865578</v>
      </c>
      <c r="L8323" s="114">
        <f>IF(C8323&lt;$G$6,Lähteandmed!$E$45*1.2*1.005*($G$6-O8323),0)</f>
        <v>49.24691352</v>
      </c>
      <c r="M8323" s="276" t="str">
        <f>IF(($G$4-Lähteandmed!$H$45*(Kraadpäevad!$G$4-Kraadpäevad!C8323))&gt;Lähteandmed!$I$45,($G$4-Lähteandmed!$H$45*(Kraadpäevad!$G$4-Kraadpäevad!C8323)),Lähteandmed!$I$45)</f>
        <v/>
      </c>
      <c r="N8323" s="114">
        <f>IFERROR(($G$4-M8323)/($G$4-C8323),Lähteandmed!$H$45)</f>
        <v>0</v>
      </c>
      <c r="O8323" s="276">
        <f t="shared" si="259"/>
        <v>-10.1</v>
      </c>
      <c r="P8323" s="276">
        <f>IF(O8323&lt;($G$6-1),Lähteandmed!$E$45*1.2*1.005*(($G$6-1)-O8323),0)</f>
        <v>47.494354319999999</v>
      </c>
    </row>
    <row r="8324" spans="2:16">
      <c r="B8324" s="113">
        <v>8320</v>
      </c>
      <c r="C8324" s="113">
        <v>-9.6</v>
      </c>
      <c r="D8324" s="276">
        <f t="shared" ref="D8324:D8387" si="260">IFERROR(IF($G$5-C8324&gt;0,$G$5-C8324,"0"),0)</f>
        <v>19.588797495865578</v>
      </c>
      <c r="L8324" s="114">
        <f>IF(C8324&lt;$G$6,Lähteandmed!$E$45*1.2*1.005*($G$6-O8324),0)</f>
        <v>48.370633919999996</v>
      </c>
      <c r="M8324" s="276" t="str">
        <f>IF(($G$4-Lähteandmed!$H$45*(Kraadpäevad!$G$4-Kraadpäevad!C8324))&gt;Lähteandmed!$I$45,($G$4-Lähteandmed!$H$45*(Kraadpäevad!$G$4-Kraadpäevad!C8324)),Lähteandmed!$I$45)</f>
        <v/>
      </c>
      <c r="N8324" s="114">
        <f>IFERROR(($G$4-M8324)/($G$4-C8324),Lähteandmed!$H$45)</f>
        <v>0</v>
      </c>
      <c r="O8324" s="276">
        <f t="shared" ref="O8324:O8387" si="261">N8324*($G$4-C8324)+C8324</f>
        <v>-9.6</v>
      </c>
      <c r="P8324" s="276">
        <f>IF(O8324&lt;($G$6-1),Lähteandmed!$E$45*1.2*1.005*(($G$6-1)-O8324),0)</f>
        <v>46.618074719999996</v>
      </c>
    </row>
    <row r="8325" spans="2:16">
      <c r="B8325" s="113">
        <v>8321</v>
      </c>
      <c r="C8325" s="113">
        <v>-9.1</v>
      </c>
      <c r="D8325" s="276">
        <f t="shared" si="260"/>
        <v>19.088797495865578</v>
      </c>
      <c r="L8325" s="114">
        <f>IF(C8325&lt;$G$6,Lähteandmed!$E$45*1.2*1.005*($G$6-O8325),0)</f>
        <v>47.494354319999999</v>
      </c>
      <c r="M8325" s="276" t="str">
        <f>IF(($G$4-Lähteandmed!$H$45*(Kraadpäevad!$G$4-Kraadpäevad!C8325))&gt;Lähteandmed!$I$45,($G$4-Lähteandmed!$H$45*(Kraadpäevad!$G$4-Kraadpäevad!C8325)),Lähteandmed!$I$45)</f>
        <v/>
      </c>
      <c r="N8325" s="114">
        <f>IFERROR(($G$4-M8325)/($G$4-C8325),Lähteandmed!$H$45)</f>
        <v>0</v>
      </c>
      <c r="O8325" s="276">
        <f t="shared" si="261"/>
        <v>-9.1</v>
      </c>
      <c r="P8325" s="276">
        <f>IF(O8325&lt;($G$6-1),Lähteandmed!$E$45*1.2*1.005*(($G$6-1)-O8325),0)</f>
        <v>45.741795119999999</v>
      </c>
    </row>
    <row r="8326" spans="2:16">
      <c r="B8326" s="113">
        <v>8322</v>
      </c>
      <c r="C8326" s="113">
        <v>-8.6</v>
      </c>
      <c r="D8326" s="276">
        <f t="shared" si="260"/>
        <v>18.588797495865578</v>
      </c>
      <c r="L8326" s="114">
        <f>IF(C8326&lt;$G$6,Lähteandmed!$E$45*1.2*1.005*($G$6-O8326),0)</f>
        <v>46.618074719999996</v>
      </c>
      <c r="M8326" s="276" t="str">
        <f>IF(($G$4-Lähteandmed!$H$45*(Kraadpäevad!$G$4-Kraadpäevad!C8326))&gt;Lähteandmed!$I$45,($G$4-Lähteandmed!$H$45*(Kraadpäevad!$G$4-Kraadpäevad!C8326)),Lähteandmed!$I$45)</f>
        <v/>
      </c>
      <c r="N8326" s="114">
        <f>IFERROR(($G$4-M8326)/($G$4-C8326),Lähteandmed!$H$45)</f>
        <v>0</v>
      </c>
      <c r="O8326" s="276">
        <f t="shared" si="261"/>
        <v>-8.6</v>
      </c>
      <c r="P8326" s="276">
        <f>IF(O8326&lt;($G$6-1),Lähteandmed!$E$45*1.2*1.005*(($G$6-1)-O8326),0)</f>
        <v>44.865515520000002</v>
      </c>
    </row>
    <row r="8327" spans="2:16">
      <c r="B8327" s="113">
        <v>8323</v>
      </c>
      <c r="C8327" s="113">
        <v>-9.9</v>
      </c>
      <c r="D8327" s="276">
        <f t="shared" si="260"/>
        <v>19.888797495865582</v>
      </c>
      <c r="L8327" s="114">
        <f>IF(C8327&lt;$G$6,Lähteandmed!$E$45*1.2*1.005*($G$6-O8327),0)</f>
        <v>48.896401679999997</v>
      </c>
      <c r="M8327" s="276" t="str">
        <f>IF(($G$4-Lähteandmed!$H$45*(Kraadpäevad!$G$4-Kraadpäevad!C8327))&gt;Lähteandmed!$I$45,($G$4-Lähteandmed!$H$45*(Kraadpäevad!$G$4-Kraadpäevad!C8327)),Lähteandmed!$I$45)</f>
        <v/>
      </c>
      <c r="N8327" s="114">
        <f>IFERROR(($G$4-M8327)/($G$4-C8327),Lähteandmed!$H$45)</f>
        <v>0</v>
      </c>
      <c r="O8327" s="276">
        <f t="shared" si="261"/>
        <v>-9.9</v>
      </c>
      <c r="P8327" s="276">
        <f>IF(O8327&lt;($G$6-1),Lähteandmed!$E$45*1.2*1.005*(($G$6-1)-O8327),0)</f>
        <v>47.143842479999996</v>
      </c>
    </row>
    <row r="8328" spans="2:16">
      <c r="B8328" s="113">
        <v>8324</v>
      </c>
      <c r="C8328" s="113">
        <v>-11.2</v>
      </c>
      <c r="D8328" s="276">
        <f t="shared" si="260"/>
        <v>21.188797495865579</v>
      </c>
      <c r="L8328" s="114">
        <f>IF(C8328&lt;$G$6,Lähteandmed!$E$45*1.2*1.005*($G$6-O8328),0)</f>
        <v>51.174728639999998</v>
      </c>
      <c r="M8328" s="276" t="str">
        <f>IF(($G$4-Lähteandmed!$H$45*(Kraadpäevad!$G$4-Kraadpäevad!C8328))&gt;Lähteandmed!$I$45,($G$4-Lähteandmed!$H$45*(Kraadpäevad!$G$4-Kraadpäevad!C8328)),Lähteandmed!$I$45)</f>
        <v/>
      </c>
      <c r="N8328" s="114">
        <f>IFERROR(($G$4-M8328)/($G$4-C8328),Lähteandmed!$H$45)</f>
        <v>0</v>
      </c>
      <c r="O8328" s="276">
        <f t="shared" si="261"/>
        <v>-11.2</v>
      </c>
      <c r="P8328" s="276">
        <f>IF(O8328&lt;($G$6-1),Lähteandmed!$E$45*1.2*1.005*(($G$6-1)-O8328),0)</f>
        <v>49.422169439999998</v>
      </c>
    </row>
    <row r="8329" spans="2:16">
      <c r="B8329" s="113">
        <v>8325</v>
      </c>
      <c r="C8329" s="113">
        <v>-12.5</v>
      </c>
      <c r="D8329" s="276">
        <f t="shared" si="260"/>
        <v>22.48879749586558</v>
      </c>
      <c r="L8329" s="114">
        <f>IF(C8329&lt;$G$6,Lähteandmed!$E$45*1.2*1.005*($G$6-O8329),0)</f>
        <v>53.453055599999999</v>
      </c>
      <c r="M8329" s="276" t="str">
        <f>IF(($G$4-Lähteandmed!$H$45*(Kraadpäevad!$G$4-Kraadpäevad!C8329))&gt;Lähteandmed!$I$45,($G$4-Lähteandmed!$H$45*(Kraadpäevad!$G$4-Kraadpäevad!C8329)),Lähteandmed!$I$45)</f>
        <v/>
      </c>
      <c r="N8329" s="114">
        <f>IFERROR(($G$4-M8329)/($G$4-C8329),Lähteandmed!$H$45)</f>
        <v>0</v>
      </c>
      <c r="O8329" s="276">
        <f t="shared" si="261"/>
        <v>-12.5</v>
      </c>
      <c r="P8329" s="276">
        <f>IF(O8329&lt;($G$6-1),Lähteandmed!$E$45*1.2*1.005*(($G$6-1)-O8329),0)</f>
        <v>51.700496399999999</v>
      </c>
    </row>
    <row r="8330" spans="2:16">
      <c r="B8330" s="113">
        <v>8326</v>
      </c>
      <c r="C8330" s="113">
        <v>-12.8</v>
      </c>
      <c r="D8330" s="276">
        <f t="shared" si="260"/>
        <v>22.78879749586558</v>
      </c>
      <c r="L8330" s="114">
        <f>IF(C8330&lt;$G$6,Lähteandmed!$E$45*1.2*1.005*($G$6-O8330),0)</f>
        <v>53.97882336</v>
      </c>
      <c r="M8330" s="276" t="str">
        <f>IF(($G$4-Lähteandmed!$H$45*(Kraadpäevad!$G$4-Kraadpäevad!C8330))&gt;Lähteandmed!$I$45,($G$4-Lähteandmed!$H$45*(Kraadpäevad!$G$4-Kraadpäevad!C8330)),Lähteandmed!$I$45)</f>
        <v/>
      </c>
      <c r="N8330" s="114">
        <f>IFERROR(($G$4-M8330)/($G$4-C8330),Lähteandmed!$H$45)</f>
        <v>0</v>
      </c>
      <c r="O8330" s="276">
        <f t="shared" si="261"/>
        <v>-12.8</v>
      </c>
      <c r="P8330" s="276">
        <f>IF(O8330&lt;($G$6-1),Lähteandmed!$E$45*1.2*1.005*(($G$6-1)-O8330),0)</f>
        <v>52.226264159999999</v>
      </c>
    </row>
    <row r="8331" spans="2:16">
      <c r="B8331" s="113">
        <v>8327</v>
      </c>
      <c r="C8331" s="113">
        <v>-13.1</v>
      </c>
      <c r="D8331" s="276">
        <f t="shared" si="260"/>
        <v>23.088797495865578</v>
      </c>
      <c r="L8331" s="114">
        <f>IF(C8331&lt;$G$6,Lähteandmed!$E$45*1.2*1.005*($G$6-O8331),0)</f>
        <v>54.504591120000001</v>
      </c>
      <c r="M8331" s="276" t="str">
        <f>IF(($G$4-Lähteandmed!$H$45*(Kraadpäevad!$G$4-Kraadpäevad!C8331))&gt;Lähteandmed!$I$45,($G$4-Lähteandmed!$H$45*(Kraadpäevad!$G$4-Kraadpäevad!C8331)),Lähteandmed!$I$45)</f>
        <v/>
      </c>
      <c r="N8331" s="114">
        <f>IFERROR(($G$4-M8331)/($G$4-C8331),Lähteandmed!$H$45)</f>
        <v>0</v>
      </c>
      <c r="O8331" s="276">
        <f t="shared" si="261"/>
        <v>-13.1</v>
      </c>
      <c r="P8331" s="276">
        <f>IF(O8331&lt;($G$6-1),Lähteandmed!$E$45*1.2*1.005*(($G$6-1)-O8331),0)</f>
        <v>52.75203192</v>
      </c>
    </row>
    <row r="8332" spans="2:16">
      <c r="B8332" s="113">
        <v>8328</v>
      </c>
      <c r="C8332" s="113">
        <v>-13.4</v>
      </c>
      <c r="D8332" s="276">
        <f t="shared" si="260"/>
        <v>23.388797495865582</v>
      </c>
      <c r="L8332" s="114">
        <f>IF(C8332&lt;$G$6,Lähteandmed!$E$45*1.2*1.005*($G$6-O8332),0)</f>
        <v>55.030358879999994</v>
      </c>
      <c r="M8332" s="276" t="str">
        <f>IF(($G$4-Lähteandmed!$H$45*(Kraadpäevad!$G$4-Kraadpäevad!C8332))&gt;Lähteandmed!$I$45,($G$4-Lähteandmed!$H$45*(Kraadpäevad!$G$4-Kraadpäevad!C8332)),Lähteandmed!$I$45)</f>
        <v/>
      </c>
      <c r="N8332" s="114">
        <f>IFERROR(($G$4-M8332)/($G$4-C8332),Lähteandmed!$H$45)</f>
        <v>0</v>
      </c>
      <c r="O8332" s="276">
        <f t="shared" si="261"/>
        <v>-13.4</v>
      </c>
      <c r="P8332" s="276">
        <f>IF(O8332&lt;($G$6-1),Lähteandmed!$E$45*1.2*1.005*(($G$6-1)-O8332),0)</f>
        <v>53.277799679999994</v>
      </c>
    </row>
    <row r="8333" spans="2:16">
      <c r="B8333" s="113">
        <v>8329</v>
      </c>
      <c r="C8333" s="113">
        <v>-12.4</v>
      </c>
      <c r="D8333" s="276">
        <f t="shared" si="260"/>
        <v>22.388797495865582</v>
      </c>
      <c r="L8333" s="114">
        <f>IF(C8333&lt;$G$6,Lähteandmed!$E$45*1.2*1.005*($G$6-O8333),0)</f>
        <v>53.277799679999994</v>
      </c>
      <c r="M8333" s="276" t="str">
        <f>IF(($G$4-Lähteandmed!$H$45*(Kraadpäevad!$G$4-Kraadpäevad!C8333))&gt;Lähteandmed!$I$45,($G$4-Lähteandmed!$H$45*(Kraadpäevad!$G$4-Kraadpäevad!C8333)),Lähteandmed!$I$45)</f>
        <v/>
      </c>
      <c r="N8333" s="114">
        <f>IFERROR(($G$4-M8333)/($G$4-C8333),Lähteandmed!$H$45)</f>
        <v>0</v>
      </c>
      <c r="O8333" s="276">
        <f t="shared" si="261"/>
        <v>-12.4</v>
      </c>
      <c r="P8333" s="276">
        <f>IF(O8333&lt;($G$6-1),Lähteandmed!$E$45*1.2*1.005*(($G$6-1)-O8333),0)</f>
        <v>51.525240479999994</v>
      </c>
    </row>
    <row r="8334" spans="2:16">
      <c r="B8334" s="113">
        <v>8330</v>
      </c>
      <c r="C8334" s="113">
        <v>-11.4</v>
      </c>
      <c r="D8334" s="276">
        <f t="shared" si="260"/>
        <v>21.388797495865582</v>
      </c>
      <c r="L8334" s="114">
        <f>IF(C8334&lt;$G$6,Lähteandmed!$E$45*1.2*1.005*($G$6-O8334),0)</f>
        <v>51.525240479999994</v>
      </c>
      <c r="M8334" s="276" t="str">
        <f>IF(($G$4-Lähteandmed!$H$45*(Kraadpäevad!$G$4-Kraadpäevad!C8334))&gt;Lähteandmed!$I$45,($G$4-Lähteandmed!$H$45*(Kraadpäevad!$G$4-Kraadpäevad!C8334)),Lähteandmed!$I$45)</f>
        <v/>
      </c>
      <c r="N8334" s="114">
        <f>IFERROR(($G$4-M8334)/($G$4-C8334),Lähteandmed!$H$45)</f>
        <v>0</v>
      </c>
      <c r="O8334" s="276">
        <f t="shared" si="261"/>
        <v>-11.4</v>
      </c>
      <c r="P8334" s="276">
        <f>IF(O8334&lt;($G$6-1),Lähteandmed!$E$45*1.2*1.005*(($G$6-1)-O8334),0)</f>
        <v>49.772681279999993</v>
      </c>
    </row>
    <row r="8335" spans="2:16">
      <c r="B8335" s="113">
        <v>8331</v>
      </c>
      <c r="C8335" s="113">
        <v>-10.4</v>
      </c>
      <c r="D8335" s="276">
        <f t="shared" si="260"/>
        <v>20.388797495865582</v>
      </c>
      <c r="L8335" s="114">
        <f>IF(C8335&lt;$G$6,Lähteandmed!$E$45*1.2*1.005*($G$6-O8335),0)</f>
        <v>49.772681279999993</v>
      </c>
      <c r="M8335" s="276" t="str">
        <f>IF(($G$4-Lähteandmed!$H$45*(Kraadpäevad!$G$4-Kraadpäevad!C8335))&gt;Lähteandmed!$I$45,($G$4-Lähteandmed!$H$45*(Kraadpäevad!$G$4-Kraadpäevad!C8335)),Lähteandmed!$I$45)</f>
        <v/>
      </c>
      <c r="N8335" s="114">
        <f>IFERROR(($G$4-M8335)/($G$4-C8335),Lähteandmed!$H$45)</f>
        <v>0</v>
      </c>
      <c r="O8335" s="276">
        <f t="shared" si="261"/>
        <v>-10.4</v>
      </c>
      <c r="P8335" s="276">
        <f>IF(O8335&lt;($G$6-1),Lähteandmed!$E$45*1.2*1.005*(($G$6-1)-O8335),0)</f>
        <v>48.020122079999993</v>
      </c>
    </row>
    <row r="8336" spans="2:16">
      <c r="B8336" s="113">
        <v>8332</v>
      </c>
      <c r="C8336" s="113">
        <v>-10.9</v>
      </c>
      <c r="D8336" s="276">
        <f t="shared" si="260"/>
        <v>20.888797495865582</v>
      </c>
      <c r="L8336" s="114">
        <f>IF(C8336&lt;$G$6,Lähteandmed!$E$45*1.2*1.005*($G$6-O8336),0)</f>
        <v>50.648960879999997</v>
      </c>
      <c r="M8336" s="276" t="str">
        <f>IF(($G$4-Lähteandmed!$H$45*(Kraadpäevad!$G$4-Kraadpäevad!C8336))&gt;Lähteandmed!$I$45,($G$4-Lähteandmed!$H$45*(Kraadpäevad!$G$4-Kraadpäevad!C8336)),Lähteandmed!$I$45)</f>
        <v/>
      </c>
      <c r="N8336" s="114">
        <f>IFERROR(($G$4-M8336)/($G$4-C8336),Lähteandmed!$H$45)</f>
        <v>0</v>
      </c>
      <c r="O8336" s="276">
        <f t="shared" si="261"/>
        <v>-10.9</v>
      </c>
      <c r="P8336" s="276">
        <f>IF(O8336&lt;($G$6-1),Lähteandmed!$E$45*1.2*1.005*(($G$6-1)-O8336),0)</f>
        <v>48.896401679999997</v>
      </c>
    </row>
    <row r="8337" spans="2:16">
      <c r="B8337" s="113">
        <v>8333</v>
      </c>
      <c r="C8337" s="113">
        <v>-11.5</v>
      </c>
      <c r="D8337" s="276">
        <f t="shared" si="260"/>
        <v>21.48879749586558</v>
      </c>
      <c r="L8337" s="114">
        <f>IF(C8337&lt;$G$6,Lähteandmed!$E$45*1.2*1.005*($G$6-O8337),0)</f>
        <v>51.700496399999999</v>
      </c>
      <c r="M8337" s="276" t="str">
        <f>IF(($G$4-Lähteandmed!$H$45*(Kraadpäevad!$G$4-Kraadpäevad!C8337))&gt;Lähteandmed!$I$45,($G$4-Lähteandmed!$H$45*(Kraadpäevad!$G$4-Kraadpäevad!C8337)),Lähteandmed!$I$45)</f>
        <v/>
      </c>
      <c r="N8337" s="114">
        <f>IFERROR(($G$4-M8337)/($G$4-C8337),Lähteandmed!$H$45)</f>
        <v>0</v>
      </c>
      <c r="O8337" s="276">
        <f t="shared" si="261"/>
        <v>-11.5</v>
      </c>
      <c r="P8337" s="276">
        <f>IF(O8337&lt;($G$6-1),Lähteandmed!$E$45*1.2*1.005*(($G$6-1)-O8337),0)</f>
        <v>49.947937199999998</v>
      </c>
    </row>
    <row r="8338" spans="2:16">
      <c r="B8338" s="113">
        <v>8334</v>
      </c>
      <c r="C8338" s="113">
        <v>-12</v>
      </c>
      <c r="D8338" s="276">
        <f t="shared" si="260"/>
        <v>21.98879749586558</v>
      </c>
      <c r="L8338" s="114">
        <f>IF(C8338&lt;$G$6,Lähteandmed!$E$45*1.2*1.005*($G$6-O8338),0)</f>
        <v>52.576775999999995</v>
      </c>
      <c r="M8338" s="276" t="str">
        <f>IF(($G$4-Lähteandmed!$H$45*(Kraadpäevad!$G$4-Kraadpäevad!C8338))&gt;Lähteandmed!$I$45,($G$4-Lähteandmed!$H$45*(Kraadpäevad!$G$4-Kraadpäevad!C8338)),Lähteandmed!$I$45)</f>
        <v/>
      </c>
      <c r="N8338" s="114">
        <f>IFERROR(($G$4-M8338)/($G$4-C8338),Lähteandmed!$H$45)</f>
        <v>0</v>
      </c>
      <c r="O8338" s="276">
        <f t="shared" si="261"/>
        <v>-12</v>
      </c>
      <c r="P8338" s="276">
        <f>IF(O8338&lt;($G$6-1),Lähteandmed!$E$45*1.2*1.005*(($G$6-1)-O8338),0)</f>
        <v>50.824216799999995</v>
      </c>
    </row>
    <row r="8339" spans="2:16">
      <c r="B8339" s="113">
        <v>8335</v>
      </c>
      <c r="C8339" s="113">
        <v>-12.9</v>
      </c>
      <c r="D8339" s="276">
        <f t="shared" si="260"/>
        <v>22.888797495865582</v>
      </c>
      <c r="L8339" s="114">
        <f>IF(C8339&lt;$G$6,Lähteandmed!$E$45*1.2*1.005*($G$6-O8339),0)</f>
        <v>54.154079279999991</v>
      </c>
      <c r="M8339" s="276" t="str">
        <f>IF(($G$4-Lähteandmed!$H$45*(Kraadpäevad!$G$4-Kraadpäevad!C8339))&gt;Lähteandmed!$I$45,($G$4-Lähteandmed!$H$45*(Kraadpäevad!$G$4-Kraadpäevad!C8339)),Lähteandmed!$I$45)</f>
        <v/>
      </c>
      <c r="N8339" s="114">
        <f>IFERROR(($G$4-M8339)/($G$4-C8339),Lähteandmed!$H$45)</f>
        <v>0</v>
      </c>
      <c r="O8339" s="276">
        <f t="shared" si="261"/>
        <v>-12.9</v>
      </c>
      <c r="P8339" s="276">
        <f>IF(O8339&lt;($G$6-1),Lähteandmed!$E$45*1.2*1.005*(($G$6-1)-O8339),0)</f>
        <v>52.40152007999999</v>
      </c>
    </row>
    <row r="8340" spans="2:16">
      <c r="B8340" s="113">
        <v>8336</v>
      </c>
      <c r="C8340" s="113">
        <v>-13.7</v>
      </c>
      <c r="D8340" s="276">
        <f t="shared" si="260"/>
        <v>23.688797495865579</v>
      </c>
      <c r="L8340" s="114">
        <f>IF(C8340&lt;$G$6,Lähteandmed!$E$45*1.2*1.005*($G$6-O8340),0)</f>
        <v>55.556126639999995</v>
      </c>
      <c r="M8340" s="276" t="str">
        <f>IF(($G$4-Lähteandmed!$H$45*(Kraadpäevad!$G$4-Kraadpäevad!C8340))&gt;Lähteandmed!$I$45,($G$4-Lähteandmed!$H$45*(Kraadpäevad!$G$4-Kraadpäevad!C8340)),Lähteandmed!$I$45)</f>
        <v/>
      </c>
      <c r="N8340" s="114">
        <f>IFERROR(($G$4-M8340)/($G$4-C8340),Lähteandmed!$H$45)</f>
        <v>0</v>
      </c>
      <c r="O8340" s="276">
        <f t="shared" si="261"/>
        <v>-13.7</v>
      </c>
      <c r="P8340" s="276">
        <f>IF(O8340&lt;($G$6-1),Lähteandmed!$E$45*1.2*1.005*(($G$6-1)-O8340),0)</f>
        <v>53.803567439999995</v>
      </c>
    </row>
    <row r="8341" spans="2:16">
      <c r="B8341" s="113">
        <v>8337</v>
      </c>
      <c r="C8341" s="113">
        <v>-14.6</v>
      </c>
      <c r="D8341" s="276">
        <f t="shared" si="260"/>
        <v>24.588797495865578</v>
      </c>
      <c r="L8341" s="114">
        <f>IF(C8341&lt;$G$6,Lähteandmed!$E$45*1.2*1.005*($G$6-O8341),0)</f>
        <v>57.133429919999998</v>
      </c>
      <c r="M8341" s="276" t="str">
        <f>IF(($G$4-Lähteandmed!$H$45*(Kraadpäevad!$G$4-Kraadpäevad!C8341))&gt;Lähteandmed!$I$45,($G$4-Lähteandmed!$H$45*(Kraadpäevad!$G$4-Kraadpäevad!C8341)),Lähteandmed!$I$45)</f>
        <v/>
      </c>
      <c r="N8341" s="114">
        <f>IFERROR(($G$4-M8341)/($G$4-C8341),Lähteandmed!$H$45)</f>
        <v>0</v>
      </c>
      <c r="O8341" s="276">
        <f t="shared" si="261"/>
        <v>-14.6</v>
      </c>
      <c r="P8341" s="276">
        <f>IF(O8341&lt;($G$6-1),Lähteandmed!$E$45*1.2*1.005*(($G$6-1)-O8341),0)</f>
        <v>55.380870719999997</v>
      </c>
    </row>
    <row r="8342" spans="2:16">
      <c r="B8342" s="113">
        <v>8338</v>
      </c>
      <c r="C8342" s="113">
        <v>-13.6</v>
      </c>
      <c r="D8342" s="276">
        <f t="shared" si="260"/>
        <v>23.588797495865578</v>
      </c>
      <c r="L8342" s="114">
        <f>IF(C8342&lt;$G$6,Lähteandmed!$E$45*1.2*1.005*($G$6-O8342),0)</f>
        <v>55.380870719999997</v>
      </c>
      <c r="M8342" s="276" t="str">
        <f>IF(($G$4-Lähteandmed!$H$45*(Kraadpäevad!$G$4-Kraadpäevad!C8342))&gt;Lähteandmed!$I$45,($G$4-Lähteandmed!$H$45*(Kraadpäevad!$G$4-Kraadpäevad!C8342)),Lähteandmed!$I$45)</f>
        <v/>
      </c>
      <c r="N8342" s="114">
        <f>IFERROR(($G$4-M8342)/($G$4-C8342),Lähteandmed!$H$45)</f>
        <v>0</v>
      </c>
      <c r="O8342" s="276">
        <f t="shared" si="261"/>
        <v>-13.6</v>
      </c>
      <c r="P8342" s="276">
        <f>IF(O8342&lt;($G$6-1),Lähteandmed!$E$45*1.2*1.005*(($G$6-1)-O8342),0)</f>
        <v>53.628311519999997</v>
      </c>
    </row>
    <row r="8343" spans="2:16">
      <c r="B8343" s="113">
        <v>8339</v>
      </c>
      <c r="C8343" s="113">
        <v>-12.6</v>
      </c>
      <c r="D8343" s="276">
        <f t="shared" si="260"/>
        <v>22.588797495865578</v>
      </c>
      <c r="L8343" s="114">
        <f>IF(C8343&lt;$G$6,Lähteandmed!$E$45*1.2*1.005*($G$6-O8343),0)</f>
        <v>53.628311519999997</v>
      </c>
      <c r="M8343" s="276" t="str">
        <f>IF(($G$4-Lähteandmed!$H$45*(Kraadpäevad!$G$4-Kraadpäevad!C8343))&gt;Lähteandmed!$I$45,($G$4-Lähteandmed!$H$45*(Kraadpäevad!$G$4-Kraadpäevad!C8343)),Lähteandmed!$I$45)</f>
        <v/>
      </c>
      <c r="N8343" s="114">
        <f>IFERROR(($G$4-M8343)/($G$4-C8343),Lähteandmed!$H$45)</f>
        <v>0</v>
      </c>
      <c r="O8343" s="276">
        <f t="shared" si="261"/>
        <v>-12.6</v>
      </c>
      <c r="P8343" s="276">
        <f>IF(O8343&lt;($G$6-1),Lähteandmed!$E$45*1.2*1.005*(($G$6-1)-O8343),0)</f>
        <v>51.875752319999997</v>
      </c>
    </row>
    <row r="8344" spans="2:16">
      <c r="B8344" s="113">
        <v>8340</v>
      </c>
      <c r="C8344" s="113">
        <v>-11.6</v>
      </c>
      <c r="D8344" s="276">
        <f t="shared" si="260"/>
        <v>21.588797495865578</v>
      </c>
      <c r="L8344" s="114">
        <f>IF(C8344&lt;$G$6,Lähteandmed!$E$45*1.2*1.005*($G$6-O8344),0)</f>
        <v>51.875752319999997</v>
      </c>
      <c r="M8344" s="276" t="str">
        <f>IF(($G$4-Lähteandmed!$H$45*(Kraadpäevad!$G$4-Kraadpäevad!C8344))&gt;Lähteandmed!$I$45,($G$4-Lähteandmed!$H$45*(Kraadpäevad!$G$4-Kraadpäevad!C8344)),Lähteandmed!$I$45)</f>
        <v/>
      </c>
      <c r="N8344" s="114">
        <f>IFERROR(($G$4-M8344)/($G$4-C8344),Lähteandmed!$H$45)</f>
        <v>0</v>
      </c>
      <c r="O8344" s="276">
        <f t="shared" si="261"/>
        <v>-11.6</v>
      </c>
      <c r="P8344" s="276">
        <f>IF(O8344&lt;($G$6-1),Lähteandmed!$E$45*1.2*1.005*(($G$6-1)-O8344),0)</f>
        <v>50.123193119999996</v>
      </c>
    </row>
    <row r="8345" spans="2:16">
      <c r="B8345" s="113">
        <v>8341</v>
      </c>
      <c r="C8345" s="113">
        <v>-10.5</v>
      </c>
      <c r="D8345" s="276">
        <f t="shared" si="260"/>
        <v>20.48879749586558</v>
      </c>
      <c r="L8345" s="114">
        <f>IF(C8345&lt;$G$6,Lähteandmed!$E$45*1.2*1.005*($G$6-O8345),0)</f>
        <v>49.947937199999998</v>
      </c>
      <c r="M8345" s="276" t="str">
        <f>IF(($G$4-Lähteandmed!$H$45*(Kraadpäevad!$G$4-Kraadpäevad!C8345))&gt;Lähteandmed!$I$45,($G$4-Lähteandmed!$H$45*(Kraadpäevad!$G$4-Kraadpäevad!C8345)),Lähteandmed!$I$45)</f>
        <v/>
      </c>
      <c r="N8345" s="114">
        <f>IFERROR(($G$4-M8345)/($G$4-C8345),Lähteandmed!$H$45)</f>
        <v>0</v>
      </c>
      <c r="O8345" s="276">
        <f t="shared" si="261"/>
        <v>-10.5</v>
      </c>
      <c r="P8345" s="276">
        <f>IF(O8345&lt;($G$6-1),Lähteandmed!$E$45*1.2*1.005*(($G$6-1)-O8345),0)</f>
        <v>48.195377999999998</v>
      </c>
    </row>
    <row r="8346" spans="2:16">
      <c r="B8346" s="113">
        <v>8342</v>
      </c>
      <c r="C8346" s="113">
        <v>-9.5</v>
      </c>
      <c r="D8346" s="276">
        <f t="shared" si="260"/>
        <v>19.48879749586558</v>
      </c>
      <c r="L8346" s="114">
        <f>IF(C8346&lt;$G$6,Lähteandmed!$E$45*1.2*1.005*($G$6-O8346),0)</f>
        <v>48.195377999999998</v>
      </c>
      <c r="M8346" s="276" t="str">
        <f>IF(($G$4-Lähteandmed!$H$45*(Kraadpäevad!$G$4-Kraadpäevad!C8346))&gt;Lähteandmed!$I$45,($G$4-Lähteandmed!$H$45*(Kraadpäevad!$G$4-Kraadpäevad!C8346)),Lähteandmed!$I$45)</f>
        <v/>
      </c>
      <c r="N8346" s="114">
        <f>IFERROR(($G$4-M8346)/($G$4-C8346),Lähteandmed!$H$45)</f>
        <v>0</v>
      </c>
      <c r="O8346" s="276">
        <f t="shared" si="261"/>
        <v>-9.5</v>
      </c>
      <c r="P8346" s="276">
        <f>IF(O8346&lt;($G$6-1),Lähteandmed!$E$45*1.2*1.005*(($G$6-1)-O8346),0)</f>
        <v>46.442818799999998</v>
      </c>
    </row>
    <row r="8347" spans="2:16">
      <c r="B8347" s="113">
        <v>8343</v>
      </c>
      <c r="C8347" s="113">
        <v>-8.4</v>
      </c>
      <c r="D8347" s="276">
        <f t="shared" si="260"/>
        <v>18.388797495865582</v>
      </c>
      <c r="L8347" s="114">
        <f>IF(C8347&lt;$G$6,Lähteandmed!$E$45*1.2*1.005*($G$6-O8347),0)</f>
        <v>46.267562879999993</v>
      </c>
      <c r="M8347" s="276" t="str">
        <f>IF(($G$4-Lähteandmed!$H$45*(Kraadpäevad!$G$4-Kraadpäevad!C8347))&gt;Lähteandmed!$I$45,($G$4-Lähteandmed!$H$45*(Kraadpäevad!$G$4-Kraadpäevad!C8347)),Lähteandmed!$I$45)</f>
        <v/>
      </c>
      <c r="N8347" s="114">
        <f>IFERROR(($G$4-M8347)/($G$4-C8347),Lähteandmed!$H$45)</f>
        <v>0</v>
      </c>
      <c r="O8347" s="276">
        <f t="shared" si="261"/>
        <v>-8.4</v>
      </c>
      <c r="P8347" s="276">
        <f>IF(O8347&lt;($G$6-1),Lähteandmed!$E$45*1.2*1.005*(($G$6-1)-O8347),0)</f>
        <v>44.515003679999992</v>
      </c>
    </row>
    <row r="8348" spans="2:16">
      <c r="B8348" s="113">
        <v>8344</v>
      </c>
      <c r="C8348" s="113">
        <v>-8.1999999999999993</v>
      </c>
      <c r="D8348" s="276">
        <f t="shared" si="260"/>
        <v>18.188797495865579</v>
      </c>
      <c r="L8348" s="114">
        <f>IF(C8348&lt;$G$6,Lähteandmed!$E$45*1.2*1.005*($G$6-O8348),0)</f>
        <v>45.917051039999997</v>
      </c>
      <c r="M8348" s="276" t="str">
        <f>IF(($G$4-Lähteandmed!$H$45*(Kraadpäevad!$G$4-Kraadpäevad!C8348))&gt;Lähteandmed!$I$45,($G$4-Lähteandmed!$H$45*(Kraadpäevad!$G$4-Kraadpäevad!C8348)),Lähteandmed!$I$45)</f>
        <v/>
      </c>
      <c r="N8348" s="114">
        <f>IFERROR(($G$4-M8348)/($G$4-C8348),Lähteandmed!$H$45)</f>
        <v>0</v>
      </c>
      <c r="O8348" s="276">
        <f t="shared" si="261"/>
        <v>-8.1999999999999993</v>
      </c>
      <c r="P8348" s="276">
        <f>IF(O8348&lt;($G$6-1),Lähteandmed!$E$45*1.2*1.005*(($G$6-1)-O8348),0)</f>
        <v>44.164491839999997</v>
      </c>
    </row>
    <row r="8349" spans="2:16">
      <c r="B8349" s="113">
        <v>8345</v>
      </c>
      <c r="C8349" s="113">
        <v>-7.9</v>
      </c>
      <c r="D8349" s="276">
        <f t="shared" si="260"/>
        <v>17.888797495865582</v>
      </c>
      <c r="L8349" s="114">
        <f>IF(C8349&lt;$G$6,Lähteandmed!$E$45*1.2*1.005*($G$6-O8349),0)</f>
        <v>45.391283279999996</v>
      </c>
      <c r="M8349" s="276" t="str">
        <f>IF(($G$4-Lähteandmed!$H$45*(Kraadpäevad!$G$4-Kraadpäevad!C8349))&gt;Lähteandmed!$I$45,($G$4-Lähteandmed!$H$45*(Kraadpäevad!$G$4-Kraadpäevad!C8349)),Lähteandmed!$I$45)</f>
        <v/>
      </c>
      <c r="N8349" s="114">
        <f>IFERROR(($G$4-M8349)/($G$4-C8349),Lähteandmed!$H$45)</f>
        <v>0</v>
      </c>
      <c r="O8349" s="276">
        <f t="shared" si="261"/>
        <v>-7.9</v>
      </c>
      <c r="P8349" s="276">
        <f>IF(O8349&lt;($G$6-1),Lähteandmed!$E$45*1.2*1.005*(($G$6-1)-O8349),0)</f>
        <v>43.638724079999996</v>
      </c>
    </row>
    <row r="8350" spans="2:16">
      <c r="B8350" s="113">
        <v>8346</v>
      </c>
      <c r="C8350" s="113">
        <v>-7.7</v>
      </c>
      <c r="D8350" s="276">
        <f t="shared" si="260"/>
        <v>17.688797495865579</v>
      </c>
      <c r="L8350" s="114">
        <f>IF(C8350&lt;$G$6,Lähteandmed!$E$45*1.2*1.005*($G$6-O8350),0)</f>
        <v>45.040771439999993</v>
      </c>
      <c r="M8350" s="276" t="str">
        <f>IF(($G$4-Lähteandmed!$H$45*(Kraadpäevad!$G$4-Kraadpäevad!C8350))&gt;Lähteandmed!$I$45,($G$4-Lähteandmed!$H$45*(Kraadpäevad!$G$4-Kraadpäevad!C8350)),Lähteandmed!$I$45)</f>
        <v/>
      </c>
      <c r="N8350" s="114">
        <f>IFERROR(($G$4-M8350)/($G$4-C8350),Lähteandmed!$H$45)</f>
        <v>0</v>
      </c>
      <c r="O8350" s="276">
        <f t="shared" si="261"/>
        <v>-7.7</v>
      </c>
      <c r="P8350" s="276">
        <f>IF(O8350&lt;($G$6-1),Lähteandmed!$E$45*1.2*1.005*(($G$6-1)-O8350),0)</f>
        <v>43.288212239999993</v>
      </c>
    </row>
    <row r="8351" spans="2:16">
      <c r="B8351" s="113">
        <v>8347</v>
      </c>
      <c r="C8351" s="113">
        <v>-7.8</v>
      </c>
      <c r="D8351" s="276">
        <f t="shared" si="260"/>
        <v>17.78879749586558</v>
      </c>
      <c r="L8351" s="114">
        <f>IF(C8351&lt;$G$6,Lähteandmed!$E$45*1.2*1.005*($G$6-O8351),0)</f>
        <v>45.216027359999998</v>
      </c>
      <c r="M8351" s="276" t="str">
        <f>IF(($G$4-Lähteandmed!$H$45*(Kraadpäevad!$G$4-Kraadpäevad!C8351))&gt;Lähteandmed!$I$45,($G$4-Lähteandmed!$H$45*(Kraadpäevad!$G$4-Kraadpäevad!C8351)),Lähteandmed!$I$45)</f>
        <v/>
      </c>
      <c r="N8351" s="114">
        <f>IFERROR(($G$4-M8351)/($G$4-C8351),Lähteandmed!$H$45)</f>
        <v>0</v>
      </c>
      <c r="O8351" s="276">
        <f t="shared" si="261"/>
        <v>-7.8</v>
      </c>
      <c r="P8351" s="276">
        <f>IF(O8351&lt;($G$6-1),Lähteandmed!$E$45*1.2*1.005*(($G$6-1)-O8351),0)</f>
        <v>43.463468159999998</v>
      </c>
    </row>
    <row r="8352" spans="2:16">
      <c r="B8352" s="113">
        <v>8348</v>
      </c>
      <c r="C8352" s="113">
        <v>-7.8</v>
      </c>
      <c r="D8352" s="276">
        <f t="shared" si="260"/>
        <v>17.78879749586558</v>
      </c>
      <c r="L8352" s="114">
        <f>IF(C8352&lt;$G$6,Lähteandmed!$E$45*1.2*1.005*($G$6-O8352),0)</f>
        <v>45.216027359999998</v>
      </c>
      <c r="M8352" s="276" t="str">
        <f>IF(($G$4-Lähteandmed!$H$45*(Kraadpäevad!$G$4-Kraadpäevad!C8352))&gt;Lähteandmed!$I$45,($G$4-Lähteandmed!$H$45*(Kraadpäevad!$G$4-Kraadpäevad!C8352)),Lähteandmed!$I$45)</f>
        <v/>
      </c>
      <c r="N8352" s="114">
        <f>IFERROR(($G$4-M8352)/($G$4-C8352),Lähteandmed!$H$45)</f>
        <v>0</v>
      </c>
      <c r="O8352" s="276">
        <f t="shared" si="261"/>
        <v>-7.8</v>
      </c>
      <c r="P8352" s="276">
        <f>IF(O8352&lt;($G$6-1),Lähteandmed!$E$45*1.2*1.005*(($G$6-1)-O8352),0)</f>
        <v>43.463468159999998</v>
      </c>
    </row>
    <row r="8353" spans="2:16">
      <c r="B8353" s="113">
        <v>8349</v>
      </c>
      <c r="C8353" s="113">
        <v>-7.9</v>
      </c>
      <c r="D8353" s="276">
        <f t="shared" si="260"/>
        <v>17.888797495865582</v>
      </c>
      <c r="L8353" s="114">
        <f>IF(C8353&lt;$G$6,Lähteandmed!$E$45*1.2*1.005*($G$6-O8353),0)</f>
        <v>45.391283279999996</v>
      </c>
      <c r="M8353" s="276" t="str">
        <f>IF(($G$4-Lähteandmed!$H$45*(Kraadpäevad!$G$4-Kraadpäevad!C8353))&gt;Lähteandmed!$I$45,($G$4-Lähteandmed!$H$45*(Kraadpäevad!$G$4-Kraadpäevad!C8353)),Lähteandmed!$I$45)</f>
        <v/>
      </c>
      <c r="N8353" s="114">
        <f>IFERROR(($G$4-M8353)/($G$4-C8353),Lähteandmed!$H$45)</f>
        <v>0</v>
      </c>
      <c r="O8353" s="276">
        <f t="shared" si="261"/>
        <v>-7.9</v>
      </c>
      <c r="P8353" s="276">
        <f>IF(O8353&lt;($G$6-1),Lähteandmed!$E$45*1.2*1.005*(($G$6-1)-O8353),0)</f>
        <v>43.638724079999996</v>
      </c>
    </row>
    <row r="8354" spans="2:16">
      <c r="B8354" s="113">
        <v>8350</v>
      </c>
      <c r="C8354" s="113">
        <v>-7.8</v>
      </c>
      <c r="D8354" s="276">
        <f t="shared" si="260"/>
        <v>17.78879749586558</v>
      </c>
      <c r="L8354" s="114">
        <f>IF(C8354&lt;$G$6,Lähteandmed!$E$45*1.2*1.005*($G$6-O8354),0)</f>
        <v>45.216027359999998</v>
      </c>
      <c r="M8354" s="276" t="str">
        <f>IF(($G$4-Lähteandmed!$H$45*(Kraadpäevad!$G$4-Kraadpäevad!C8354))&gt;Lähteandmed!$I$45,($G$4-Lähteandmed!$H$45*(Kraadpäevad!$G$4-Kraadpäevad!C8354)),Lähteandmed!$I$45)</f>
        <v/>
      </c>
      <c r="N8354" s="114">
        <f>IFERROR(($G$4-M8354)/($G$4-C8354),Lähteandmed!$H$45)</f>
        <v>0</v>
      </c>
      <c r="O8354" s="276">
        <f t="shared" si="261"/>
        <v>-7.8</v>
      </c>
      <c r="P8354" s="276">
        <f>IF(O8354&lt;($G$6-1),Lähteandmed!$E$45*1.2*1.005*(($G$6-1)-O8354),0)</f>
        <v>43.463468159999998</v>
      </c>
    </row>
    <row r="8355" spans="2:16">
      <c r="B8355" s="113">
        <v>8351</v>
      </c>
      <c r="C8355" s="113">
        <v>-7.7</v>
      </c>
      <c r="D8355" s="276">
        <f t="shared" si="260"/>
        <v>17.688797495865579</v>
      </c>
      <c r="L8355" s="114">
        <f>IF(C8355&lt;$G$6,Lähteandmed!$E$45*1.2*1.005*($G$6-O8355),0)</f>
        <v>45.040771439999993</v>
      </c>
      <c r="M8355" s="276" t="str">
        <f>IF(($G$4-Lähteandmed!$H$45*(Kraadpäevad!$G$4-Kraadpäevad!C8355))&gt;Lähteandmed!$I$45,($G$4-Lähteandmed!$H$45*(Kraadpäevad!$G$4-Kraadpäevad!C8355)),Lähteandmed!$I$45)</f>
        <v/>
      </c>
      <c r="N8355" s="114">
        <f>IFERROR(($G$4-M8355)/($G$4-C8355),Lähteandmed!$H$45)</f>
        <v>0</v>
      </c>
      <c r="O8355" s="276">
        <f t="shared" si="261"/>
        <v>-7.7</v>
      </c>
      <c r="P8355" s="276">
        <f>IF(O8355&lt;($G$6-1),Lähteandmed!$E$45*1.2*1.005*(($G$6-1)-O8355),0)</f>
        <v>43.288212239999993</v>
      </c>
    </row>
    <row r="8356" spans="2:16">
      <c r="B8356" s="113">
        <v>8352</v>
      </c>
      <c r="C8356" s="113">
        <v>-7.6</v>
      </c>
      <c r="D8356" s="276">
        <f t="shared" si="260"/>
        <v>17.588797495865578</v>
      </c>
      <c r="L8356" s="114">
        <f>IF(C8356&lt;$G$6,Lähteandmed!$E$45*1.2*1.005*($G$6-O8356),0)</f>
        <v>44.865515520000002</v>
      </c>
      <c r="M8356" s="276" t="str">
        <f>IF(($G$4-Lähteandmed!$H$45*(Kraadpäevad!$G$4-Kraadpäevad!C8356))&gt;Lähteandmed!$I$45,($G$4-Lähteandmed!$H$45*(Kraadpäevad!$G$4-Kraadpäevad!C8356)),Lähteandmed!$I$45)</f>
        <v/>
      </c>
      <c r="N8356" s="114">
        <f>IFERROR(($G$4-M8356)/($G$4-C8356),Lähteandmed!$H$45)</f>
        <v>0</v>
      </c>
      <c r="O8356" s="276">
        <f t="shared" si="261"/>
        <v>-7.6</v>
      </c>
      <c r="P8356" s="276">
        <f>IF(O8356&lt;($G$6-1),Lähteandmed!$E$45*1.2*1.005*(($G$6-1)-O8356),0)</f>
        <v>43.112956320000002</v>
      </c>
    </row>
    <row r="8357" spans="2:16">
      <c r="B8357" s="113">
        <v>8353</v>
      </c>
      <c r="C8357" s="113">
        <v>-7.5</v>
      </c>
      <c r="D8357" s="276">
        <f t="shared" si="260"/>
        <v>17.48879749586558</v>
      </c>
      <c r="L8357" s="114">
        <f>IF(C8357&lt;$G$6,Lähteandmed!$E$45*1.2*1.005*($G$6-O8357),0)</f>
        <v>44.690259599999997</v>
      </c>
      <c r="M8357" s="276" t="str">
        <f>IF(($G$4-Lähteandmed!$H$45*(Kraadpäevad!$G$4-Kraadpäevad!C8357))&gt;Lähteandmed!$I$45,($G$4-Lähteandmed!$H$45*(Kraadpäevad!$G$4-Kraadpäevad!C8357)),Lähteandmed!$I$45)</f>
        <v/>
      </c>
      <c r="N8357" s="114">
        <f>IFERROR(($G$4-M8357)/($G$4-C8357),Lähteandmed!$H$45)</f>
        <v>0</v>
      </c>
      <c r="O8357" s="276">
        <f t="shared" si="261"/>
        <v>-7.5</v>
      </c>
      <c r="P8357" s="276">
        <f>IF(O8357&lt;($G$6-1),Lähteandmed!$E$45*1.2*1.005*(($G$6-1)-O8357),0)</f>
        <v>42.937700399999997</v>
      </c>
    </row>
    <row r="8358" spans="2:16">
      <c r="B8358" s="113">
        <v>8354</v>
      </c>
      <c r="C8358" s="113">
        <v>-7.5</v>
      </c>
      <c r="D8358" s="276">
        <f t="shared" si="260"/>
        <v>17.48879749586558</v>
      </c>
      <c r="L8358" s="114">
        <f>IF(C8358&lt;$G$6,Lähteandmed!$E$45*1.2*1.005*($G$6-O8358),0)</f>
        <v>44.690259599999997</v>
      </c>
      <c r="M8358" s="276" t="str">
        <f>IF(($G$4-Lähteandmed!$H$45*(Kraadpäevad!$G$4-Kraadpäevad!C8358))&gt;Lähteandmed!$I$45,($G$4-Lähteandmed!$H$45*(Kraadpäevad!$G$4-Kraadpäevad!C8358)),Lähteandmed!$I$45)</f>
        <v/>
      </c>
      <c r="N8358" s="114">
        <f>IFERROR(($G$4-M8358)/($G$4-C8358),Lähteandmed!$H$45)</f>
        <v>0</v>
      </c>
      <c r="O8358" s="276">
        <f t="shared" si="261"/>
        <v>-7.5</v>
      </c>
      <c r="P8358" s="276">
        <f>IF(O8358&lt;($G$6-1),Lähteandmed!$E$45*1.2*1.005*(($G$6-1)-O8358),0)</f>
        <v>42.937700399999997</v>
      </c>
    </row>
    <row r="8359" spans="2:16">
      <c r="B8359" s="113">
        <v>8355</v>
      </c>
      <c r="C8359" s="113">
        <v>-7.4</v>
      </c>
      <c r="D8359" s="276">
        <f t="shared" si="260"/>
        <v>17.388797495865582</v>
      </c>
      <c r="L8359" s="114">
        <f>IF(C8359&lt;$G$6,Lähteandmed!$E$45*1.2*1.005*($G$6-O8359),0)</f>
        <v>44.515003679999992</v>
      </c>
      <c r="M8359" s="276" t="str">
        <f>IF(($G$4-Lähteandmed!$H$45*(Kraadpäevad!$G$4-Kraadpäevad!C8359))&gt;Lähteandmed!$I$45,($G$4-Lähteandmed!$H$45*(Kraadpäevad!$G$4-Kraadpäevad!C8359)),Lähteandmed!$I$45)</f>
        <v/>
      </c>
      <c r="N8359" s="114">
        <f>IFERROR(($G$4-M8359)/($G$4-C8359),Lähteandmed!$H$45)</f>
        <v>0</v>
      </c>
      <c r="O8359" s="276">
        <f t="shared" si="261"/>
        <v>-7.4</v>
      </c>
      <c r="P8359" s="276">
        <f>IF(O8359&lt;($G$6-1),Lähteandmed!$E$45*1.2*1.005*(($G$6-1)-O8359),0)</f>
        <v>42.762444479999992</v>
      </c>
    </row>
    <row r="8360" spans="2:16">
      <c r="B8360" s="113">
        <v>8356</v>
      </c>
      <c r="C8360" s="113">
        <v>-7.5</v>
      </c>
      <c r="D8360" s="276">
        <f t="shared" si="260"/>
        <v>17.48879749586558</v>
      </c>
      <c r="L8360" s="114">
        <f>IF(C8360&lt;$G$6,Lähteandmed!$E$45*1.2*1.005*($G$6-O8360),0)</f>
        <v>44.690259599999997</v>
      </c>
      <c r="M8360" s="276" t="str">
        <f>IF(($G$4-Lähteandmed!$H$45*(Kraadpäevad!$G$4-Kraadpäevad!C8360))&gt;Lähteandmed!$I$45,($G$4-Lähteandmed!$H$45*(Kraadpäevad!$G$4-Kraadpäevad!C8360)),Lähteandmed!$I$45)</f>
        <v/>
      </c>
      <c r="N8360" s="114">
        <f>IFERROR(($G$4-M8360)/($G$4-C8360),Lähteandmed!$H$45)</f>
        <v>0</v>
      </c>
      <c r="O8360" s="276">
        <f t="shared" si="261"/>
        <v>-7.5</v>
      </c>
      <c r="P8360" s="276">
        <f>IF(O8360&lt;($G$6-1),Lähteandmed!$E$45*1.2*1.005*(($G$6-1)-O8360),0)</f>
        <v>42.937700399999997</v>
      </c>
    </row>
    <row r="8361" spans="2:16">
      <c r="B8361" s="113">
        <v>8357</v>
      </c>
      <c r="C8361" s="113">
        <v>-7.5</v>
      </c>
      <c r="D8361" s="276">
        <f t="shared" si="260"/>
        <v>17.48879749586558</v>
      </c>
      <c r="L8361" s="114">
        <f>IF(C8361&lt;$G$6,Lähteandmed!$E$45*1.2*1.005*($G$6-O8361),0)</f>
        <v>44.690259599999997</v>
      </c>
      <c r="M8361" s="276" t="str">
        <f>IF(($G$4-Lähteandmed!$H$45*(Kraadpäevad!$G$4-Kraadpäevad!C8361))&gt;Lähteandmed!$I$45,($G$4-Lähteandmed!$H$45*(Kraadpäevad!$G$4-Kraadpäevad!C8361)),Lähteandmed!$I$45)</f>
        <v/>
      </c>
      <c r="N8361" s="114">
        <f>IFERROR(($G$4-M8361)/($G$4-C8361),Lähteandmed!$H$45)</f>
        <v>0</v>
      </c>
      <c r="O8361" s="276">
        <f t="shared" si="261"/>
        <v>-7.5</v>
      </c>
      <c r="P8361" s="276">
        <f>IF(O8361&lt;($G$6-1),Lähteandmed!$E$45*1.2*1.005*(($G$6-1)-O8361),0)</f>
        <v>42.937700399999997</v>
      </c>
    </row>
    <row r="8362" spans="2:16">
      <c r="B8362" s="113">
        <v>8358</v>
      </c>
      <c r="C8362" s="113">
        <v>-7.6</v>
      </c>
      <c r="D8362" s="276">
        <f t="shared" si="260"/>
        <v>17.588797495865578</v>
      </c>
      <c r="L8362" s="114">
        <f>IF(C8362&lt;$G$6,Lähteandmed!$E$45*1.2*1.005*($G$6-O8362),0)</f>
        <v>44.865515520000002</v>
      </c>
      <c r="M8362" s="276" t="str">
        <f>IF(($G$4-Lähteandmed!$H$45*(Kraadpäevad!$G$4-Kraadpäevad!C8362))&gt;Lähteandmed!$I$45,($G$4-Lähteandmed!$H$45*(Kraadpäevad!$G$4-Kraadpäevad!C8362)),Lähteandmed!$I$45)</f>
        <v/>
      </c>
      <c r="N8362" s="114">
        <f>IFERROR(($G$4-M8362)/($G$4-C8362),Lähteandmed!$H$45)</f>
        <v>0</v>
      </c>
      <c r="O8362" s="276">
        <f t="shared" si="261"/>
        <v>-7.6</v>
      </c>
      <c r="P8362" s="276">
        <f>IF(O8362&lt;($G$6-1),Lähteandmed!$E$45*1.2*1.005*(($G$6-1)-O8362),0)</f>
        <v>43.112956320000002</v>
      </c>
    </row>
    <row r="8363" spans="2:16">
      <c r="B8363" s="113">
        <v>8359</v>
      </c>
      <c r="C8363" s="113">
        <v>-7.7</v>
      </c>
      <c r="D8363" s="276">
        <f t="shared" si="260"/>
        <v>17.688797495865579</v>
      </c>
      <c r="L8363" s="114">
        <f>IF(C8363&lt;$G$6,Lähteandmed!$E$45*1.2*1.005*($G$6-O8363),0)</f>
        <v>45.040771439999993</v>
      </c>
      <c r="M8363" s="276" t="str">
        <f>IF(($G$4-Lähteandmed!$H$45*(Kraadpäevad!$G$4-Kraadpäevad!C8363))&gt;Lähteandmed!$I$45,($G$4-Lähteandmed!$H$45*(Kraadpäevad!$G$4-Kraadpäevad!C8363)),Lähteandmed!$I$45)</f>
        <v/>
      </c>
      <c r="N8363" s="114">
        <f>IFERROR(($G$4-M8363)/($G$4-C8363),Lähteandmed!$H$45)</f>
        <v>0</v>
      </c>
      <c r="O8363" s="276">
        <f t="shared" si="261"/>
        <v>-7.7</v>
      </c>
      <c r="P8363" s="276">
        <f>IF(O8363&lt;($G$6-1),Lähteandmed!$E$45*1.2*1.005*(($G$6-1)-O8363),0)</f>
        <v>43.288212239999993</v>
      </c>
    </row>
    <row r="8364" spans="2:16">
      <c r="B8364" s="113">
        <v>8360</v>
      </c>
      <c r="C8364" s="113">
        <v>-7.9</v>
      </c>
      <c r="D8364" s="276">
        <f t="shared" si="260"/>
        <v>17.888797495865582</v>
      </c>
      <c r="L8364" s="114">
        <f>IF(C8364&lt;$G$6,Lähteandmed!$E$45*1.2*1.005*($G$6-O8364),0)</f>
        <v>45.391283279999996</v>
      </c>
      <c r="M8364" s="276" t="str">
        <f>IF(($G$4-Lähteandmed!$H$45*(Kraadpäevad!$G$4-Kraadpäevad!C8364))&gt;Lähteandmed!$I$45,($G$4-Lähteandmed!$H$45*(Kraadpäevad!$G$4-Kraadpäevad!C8364)),Lähteandmed!$I$45)</f>
        <v/>
      </c>
      <c r="N8364" s="114">
        <f>IFERROR(($G$4-M8364)/($G$4-C8364),Lähteandmed!$H$45)</f>
        <v>0</v>
      </c>
      <c r="O8364" s="276">
        <f t="shared" si="261"/>
        <v>-7.9</v>
      </c>
      <c r="P8364" s="276">
        <f>IF(O8364&lt;($G$6-1),Lähteandmed!$E$45*1.2*1.005*(($G$6-1)-O8364),0)</f>
        <v>43.638724079999996</v>
      </c>
    </row>
    <row r="8365" spans="2:16">
      <c r="B8365" s="113">
        <v>8361</v>
      </c>
      <c r="C8365" s="113">
        <v>-8</v>
      </c>
      <c r="D8365" s="276">
        <f t="shared" si="260"/>
        <v>17.98879749586558</v>
      </c>
      <c r="L8365" s="114">
        <f>IF(C8365&lt;$G$6,Lähteandmed!$E$45*1.2*1.005*($G$6-O8365),0)</f>
        <v>45.566539199999994</v>
      </c>
      <c r="M8365" s="276" t="str">
        <f>IF(($G$4-Lähteandmed!$H$45*(Kraadpäevad!$G$4-Kraadpäevad!C8365))&gt;Lähteandmed!$I$45,($G$4-Lähteandmed!$H$45*(Kraadpäevad!$G$4-Kraadpäevad!C8365)),Lähteandmed!$I$45)</f>
        <v/>
      </c>
      <c r="N8365" s="114">
        <f>IFERROR(($G$4-M8365)/($G$4-C8365),Lähteandmed!$H$45)</f>
        <v>0</v>
      </c>
      <c r="O8365" s="276">
        <f t="shared" si="261"/>
        <v>-8</v>
      </c>
      <c r="P8365" s="276">
        <f>IF(O8365&lt;($G$6-1),Lähteandmed!$E$45*1.2*1.005*(($G$6-1)-O8365),0)</f>
        <v>43.813979999999994</v>
      </c>
    </row>
    <row r="8366" spans="2:16">
      <c r="B8366" s="113">
        <v>8362</v>
      </c>
      <c r="C8366" s="113">
        <v>-7.9</v>
      </c>
      <c r="D8366" s="276">
        <f t="shared" si="260"/>
        <v>17.888797495865582</v>
      </c>
      <c r="L8366" s="114">
        <f>IF(C8366&lt;$G$6,Lähteandmed!$E$45*1.2*1.005*($G$6-O8366),0)</f>
        <v>45.391283279999996</v>
      </c>
      <c r="M8366" s="276" t="str">
        <f>IF(($G$4-Lähteandmed!$H$45*(Kraadpäevad!$G$4-Kraadpäevad!C8366))&gt;Lähteandmed!$I$45,($G$4-Lähteandmed!$H$45*(Kraadpäevad!$G$4-Kraadpäevad!C8366)),Lähteandmed!$I$45)</f>
        <v/>
      </c>
      <c r="N8366" s="114">
        <f>IFERROR(($G$4-M8366)/($G$4-C8366),Lähteandmed!$H$45)</f>
        <v>0</v>
      </c>
      <c r="O8366" s="276">
        <f t="shared" si="261"/>
        <v>-7.9</v>
      </c>
      <c r="P8366" s="276">
        <f>IF(O8366&lt;($G$6-1),Lähteandmed!$E$45*1.2*1.005*(($G$6-1)-O8366),0)</f>
        <v>43.638724079999996</v>
      </c>
    </row>
    <row r="8367" spans="2:16">
      <c r="B8367" s="113">
        <v>8363</v>
      </c>
      <c r="C8367" s="113">
        <v>-7.7</v>
      </c>
      <c r="D8367" s="276">
        <f t="shared" si="260"/>
        <v>17.688797495865579</v>
      </c>
      <c r="L8367" s="114">
        <f>IF(C8367&lt;$G$6,Lähteandmed!$E$45*1.2*1.005*($G$6-O8367),0)</f>
        <v>45.040771439999993</v>
      </c>
      <c r="M8367" s="276" t="str">
        <f>IF(($G$4-Lähteandmed!$H$45*(Kraadpäevad!$G$4-Kraadpäevad!C8367))&gt;Lähteandmed!$I$45,($G$4-Lähteandmed!$H$45*(Kraadpäevad!$G$4-Kraadpäevad!C8367)),Lähteandmed!$I$45)</f>
        <v/>
      </c>
      <c r="N8367" s="114">
        <f>IFERROR(($G$4-M8367)/($G$4-C8367),Lähteandmed!$H$45)</f>
        <v>0</v>
      </c>
      <c r="O8367" s="276">
        <f t="shared" si="261"/>
        <v>-7.7</v>
      </c>
      <c r="P8367" s="276">
        <f>IF(O8367&lt;($G$6-1),Lähteandmed!$E$45*1.2*1.005*(($G$6-1)-O8367),0)</f>
        <v>43.288212239999993</v>
      </c>
    </row>
    <row r="8368" spans="2:16">
      <c r="B8368" s="113">
        <v>8364</v>
      </c>
      <c r="C8368" s="113">
        <v>-7.6</v>
      </c>
      <c r="D8368" s="276">
        <f t="shared" si="260"/>
        <v>17.588797495865578</v>
      </c>
      <c r="L8368" s="114">
        <f>IF(C8368&lt;$G$6,Lähteandmed!$E$45*1.2*1.005*($G$6-O8368),0)</f>
        <v>44.865515520000002</v>
      </c>
      <c r="M8368" s="276" t="str">
        <f>IF(($G$4-Lähteandmed!$H$45*(Kraadpäevad!$G$4-Kraadpäevad!C8368))&gt;Lähteandmed!$I$45,($G$4-Lähteandmed!$H$45*(Kraadpäevad!$G$4-Kraadpäevad!C8368)),Lähteandmed!$I$45)</f>
        <v/>
      </c>
      <c r="N8368" s="114">
        <f>IFERROR(($G$4-M8368)/($G$4-C8368),Lähteandmed!$H$45)</f>
        <v>0</v>
      </c>
      <c r="O8368" s="276">
        <f t="shared" si="261"/>
        <v>-7.6</v>
      </c>
      <c r="P8368" s="276">
        <f>IF(O8368&lt;($G$6-1),Lähteandmed!$E$45*1.2*1.005*(($G$6-1)-O8368),0)</f>
        <v>43.112956320000002</v>
      </c>
    </row>
    <row r="8369" spans="2:16">
      <c r="B8369" s="113">
        <v>8365</v>
      </c>
      <c r="C8369" s="113">
        <v>-7.6</v>
      </c>
      <c r="D8369" s="276">
        <f t="shared" si="260"/>
        <v>17.588797495865578</v>
      </c>
      <c r="L8369" s="114">
        <f>IF(C8369&lt;$G$6,Lähteandmed!$E$45*1.2*1.005*($G$6-O8369),0)</f>
        <v>44.865515520000002</v>
      </c>
      <c r="M8369" s="276" t="str">
        <f>IF(($G$4-Lähteandmed!$H$45*(Kraadpäevad!$G$4-Kraadpäevad!C8369))&gt;Lähteandmed!$I$45,($G$4-Lähteandmed!$H$45*(Kraadpäevad!$G$4-Kraadpäevad!C8369)),Lähteandmed!$I$45)</f>
        <v/>
      </c>
      <c r="N8369" s="114">
        <f>IFERROR(($G$4-M8369)/($G$4-C8369),Lähteandmed!$H$45)</f>
        <v>0</v>
      </c>
      <c r="O8369" s="276">
        <f t="shared" si="261"/>
        <v>-7.6</v>
      </c>
      <c r="P8369" s="276">
        <f>IF(O8369&lt;($G$6-1),Lähteandmed!$E$45*1.2*1.005*(($G$6-1)-O8369),0)</f>
        <v>43.112956320000002</v>
      </c>
    </row>
    <row r="8370" spans="2:16">
      <c r="B8370" s="113">
        <v>8366</v>
      </c>
      <c r="C8370" s="113">
        <v>-7.7</v>
      </c>
      <c r="D8370" s="276">
        <f t="shared" si="260"/>
        <v>17.688797495865579</v>
      </c>
      <c r="L8370" s="114">
        <f>IF(C8370&lt;$G$6,Lähteandmed!$E$45*1.2*1.005*($G$6-O8370),0)</f>
        <v>45.040771439999993</v>
      </c>
      <c r="M8370" s="276" t="str">
        <f>IF(($G$4-Lähteandmed!$H$45*(Kraadpäevad!$G$4-Kraadpäevad!C8370))&gt;Lähteandmed!$I$45,($G$4-Lähteandmed!$H$45*(Kraadpäevad!$G$4-Kraadpäevad!C8370)),Lähteandmed!$I$45)</f>
        <v/>
      </c>
      <c r="N8370" s="114">
        <f>IFERROR(($G$4-M8370)/($G$4-C8370),Lähteandmed!$H$45)</f>
        <v>0</v>
      </c>
      <c r="O8370" s="276">
        <f t="shared" si="261"/>
        <v>-7.7</v>
      </c>
      <c r="P8370" s="276">
        <f>IF(O8370&lt;($G$6-1),Lähteandmed!$E$45*1.2*1.005*(($G$6-1)-O8370),0)</f>
        <v>43.288212239999993</v>
      </c>
    </row>
    <row r="8371" spans="2:16">
      <c r="B8371" s="113">
        <v>8367</v>
      </c>
      <c r="C8371" s="113">
        <v>-7.7</v>
      </c>
      <c r="D8371" s="276">
        <f t="shared" si="260"/>
        <v>17.688797495865579</v>
      </c>
      <c r="L8371" s="114">
        <f>IF(C8371&lt;$G$6,Lähteandmed!$E$45*1.2*1.005*($G$6-O8371),0)</f>
        <v>45.040771439999993</v>
      </c>
      <c r="M8371" s="276" t="str">
        <f>IF(($G$4-Lähteandmed!$H$45*(Kraadpäevad!$G$4-Kraadpäevad!C8371))&gt;Lähteandmed!$I$45,($G$4-Lähteandmed!$H$45*(Kraadpäevad!$G$4-Kraadpäevad!C8371)),Lähteandmed!$I$45)</f>
        <v/>
      </c>
      <c r="N8371" s="114">
        <f>IFERROR(($G$4-M8371)/($G$4-C8371),Lähteandmed!$H$45)</f>
        <v>0</v>
      </c>
      <c r="O8371" s="276">
        <f t="shared" si="261"/>
        <v>-7.7</v>
      </c>
      <c r="P8371" s="276">
        <f>IF(O8371&lt;($G$6-1),Lähteandmed!$E$45*1.2*1.005*(($G$6-1)-O8371),0)</f>
        <v>43.288212239999993</v>
      </c>
    </row>
    <row r="8372" spans="2:16">
      <c r="B8372" s="113">
        <v>8368</v>
      </c>
      <c r="C8372" s="113">
        <v>-7.8</v>
      </c>
      <c r="D8372" s="276">
        <f t="shared" si="260"/>
        <v>17.78879749586558</v>
      </c>
      <c r="L8372" s="114">
        <f>IF(C8372&lt;$G$6,Lähteandmed!$E$45*1.2*1.005*($G$6-O8372),0)</f>
        <v>45.216027359999998</v>
      </c>
      <c r="M8372" s="276" t="str">
        <f>IF(($G$4-Lähteandmed!$H$45*(Kraadpäevad!$G$4-Kraadpäevad!C8372))&gt;Lähteandmed!$I$45,($G$4-Lähteandmed!$H$45*(Kraadpäevad!$G$4-Kraadpäevad!C8372)),Lähteandmed!$I$45)</f>
        <v/>
      </c>
      <c r="N8372" s="114">
        <f>IFERROR(($G$4-M8372)/($G$4-C8372),Lähteandmed!$H$45)</f>
        <v>0</v>
      </c>
      <c r="O8372" s="276">
        <f t="shared" si="261"/>
        <v>-7.8</v>
      </c>
      <c r="P8372" s="276">
        <f>IF(O8372&lt;($G$6-1),Lähteandmed!$E$45*1.2*1.005*(($G$6-1)-O8372),0)</f>
        <v>43.463468159999998</v>
      </c>
    </row>
    <row r="8373" spans="2:16">
      <c r="B8373" s="113">
        <v>8369</v>
      </c>
      <c r="C8373" s="113">
        <v>-7.8</v>
      </c>
      <c r="D8373" s="276">
        <f t="shared" si="260"/>
        <v>17.78879749586558</v>
      </c>
      <c r="L8373" s="114">
        <f>IF(C8373&lt;$G$6,Lähteandmed!$E$45*1.2*1.005*($G$6-O8373),0)</f>
        <v>45.216027359999998</v>
      </c>
      <c r="M8373" s="276" t="str">
        <f>IF(($G$4-Lähteandmed!$H$45*(Kraadpäevad!$G$4-Kraadpäevad!C8373))&gt;Lähteandmed!$I$45,($G$4-Lähteandmed!$H$45*(Kraadpäevad!$G$4-Kraadpäevad!C8373)),Lähteandmed!$I$45)</f>
        <v/>
      </c>
      <c r="N8373" s="114">
        <f>IFERROR(($G$4-M8373)/($G$4-C8373),Lähteandmed!$H$45)</f>
        <v>0</v>
      </c>
      <c r="O8373" s="276">
        <f t="shared" si="261"/>
        <v>-7.8</v>
      </c>
      <c r="P8373" s="276">
        <f>IF(O8373&lt;($G$6-1),Lähteandmed!$E$45*1.2*1.005*(($G$6-1)-O8373),0)</f>
        <v>43.463468159999998</v>
      </c>
    </row>
    <row r="8374" spans="2:16">
      <c r="B8374" s="113">
        <v>8370</v>
      </c>
      <c r="C8374" s="113">
        <v>-7.9</v>
      </c>
      <c r="D8374" s="276">
        <f t="shared" si="260"/>
        <v>17.888797495865582</v>
      </c>
      <c r="L8374" s="114">
        <f>IF(C8374&lt;$G$6,Lähteandmed!$E$45*1.2*1.005*($G$6-O8374),0)</f>
        <v>45.391283279999996</v>
      </c>
      <c r="M8374" s="276" t="str">
        <f>IF(($G$4-Lähteandmed!$H$45*(Kraadpäevad!$G$4-Kraadpäevad!C8374))&gt;Lähteandmed!$I$45,($G$4-Lähteandmed!$H$45*(Kraadpäevad!$G$4-Kraadpäevad!C8374)),Lähteandmed!$I$45)</f>
        <v/>
      </c>
      <c r="N8374" s="114">
        <f>IFERROR(($G$4-M8374)/($G$4-C8374),Lähteandmed!$H$45)</f>
        <v>0</v>
      </c>
      <c r="O8374" s="276">
        <f t="shared" si="261"/>
        <v>-7.9</v>
      </c>
      <c r="P8374" s="276">
        <f>IF(O8374&lt;($G$6-1),Lähteandmed!$E$45*1.2*1.005*(($G$6-1)-O8374),0)</f>
        <v>43.638724079999996</v>
      </c>
    </row>
    <row r="8375" spans="2:16">
      <c r="B8375" s="113">
        <v>8371</v>
      </c>
      <c r="C8375" s="113">
        <v>-8.1</v>
      </c>
      <c r="D8375" s="276">
        <f t="shared" si="260"/>
        <v>18.088797495865578</v>
      </c>
      <c r="L8375" s="114">
        <f>IF(C8375&lt;$G$6,Lähteandmed!$E$45*1.2*1.005*($G$6-O8375),0)</f>
        <v>45.741795119999999</v>
      </c>
      <c r="M8375" s="276" t="str">
        <f>IF(($G$4-Lähteandmed!$H$45*(Kraadpäevad!$G$4-Kraadpäevad!C8375))&gt;Lähteandmed!$I$45,($G$4-Lähteandmed!$H$45*(Kraadpäevad!$G$4-Kraadpäevad!C8375)),Lähteandmed!$I$45)</f>
        <v/>
      </c>
      <c r="N8375" s="114">
        <f>IFERROR(($G$4-M8375)/($G$4-C8375),Lähteandmed!$H$45)</f>
        <v>0</v>
      </c>
      <c r="O8375" s="276">
        <f t="shared" si="261"/>
        <v>-8.1</v>
      </c>
      <c r="P8375" s="276">
        <f>IF(O8375&lt;($G$6-1),Lähteandmed!$E$45*1.2*1.005*(($G$6-1)-O8375),0)</f>
        <v>43.989235919999999</v>
      </c>
    </row>
    <row r="8376" spans="2:16">
      <c r="B8376" s="113">
        <v>8372</v>
      </c>
      <c r="C8376" s="113">
        <v>-8.1999999999999993</v>
      </c>
      <c r="D8376" s="276">
        <f t="shared" si="260"/>
        <v>18.188797495865579</v>
      </c>
      <c r="L8376" s="114">
        <f>IF(C8376&lt;$G$6,Lähteandmed!$E$45*1.2*1.005*($G$6-O8376),0)</f>
        <v>45.917051039999997</v>
      </c>
      <c r="M8376" s="276" t="str">
        <f>IF(($G$4-Lähteandmed!$H$45*(Kraadpäevad!$G$4-Kraadpäevad!C8376))&gt;Lähteandmed!$I$45,($G$4-Lähteandmed!$H$45*(Kraadpäevad!$G$4-Kraadpäevad!C8376)),Lähteandmed!$I$45)</f>
        <v/>
      </c>
      <c r="N8376" s="114">
        <f>IFERROR(($G$4-M8376)/($G$4-C8376),Lähteandmed!$H$45)</f>
        <v>0</v>
      </c>
      <c r="O8376" s="276">
        <f t="shared" si="261"/>
        <v>-8.1999999999999993</v>
      </c>
      <c r="P8376" s="276">
        <f>IF(O8376&lt;($G$6-1),Lähteandmed!$E$45*1.2*1.005*(($G$6-1)-O8376),0)</f>
        <v>44.164491839999997</v>
      </c>
    </row>
    <row r="8377" spans="2:16">
      <c r="B8377" s="113">
        <v>8373</v>
      </c>
      <c r="C8377" s="113">
        <v>-8.4</v>
      </c>
      <c r="D8377" s="276">
        <f t="shared" si="260"/>
        <v>18.388797495865582</v>
      </c>
      <c r="L8377" s="114">
        <f>IF(C8377&lt;$G$6,Lähteandmed!$E$45*1.2*1.005*($G$6-O8377),0)</f>
        <v>46.267562879999993</v>
      </c>
      <c r="M8377" s="276" t="str">
        <f>IF(($G$4-Lähteandmed!$H$45*(Kraadpäevad!$G$4-Kraadpäevad!C8377))&gt;Lähteandmed!$I$45,($G$4-Lähteandmed!$H$45*(Kraadpäevad!$G$4-Kraadpäevad!C8377)),Lähteandmed!$I$45)</f>
        <v/>
      </c>
      <c r="N8377" s="114">
        <f>IFERROR(($G$4-M8377)/($G$4-C8377),Lähteandmed!$H$45)</f>
        <v>0</v>
      </c>
      <c r="O8377" s="276">
        <f t="shared" si="261"/>
        <v>-8.4</v>
      </c>
      <c r="P8377" s="276">
        <f>IF(O8377&lt;($G$6-1),Lähteandmed!$E$45*1.2*1.005*(($G$6-1)-O8377),0)</f>
        <v>44.515003679999992</v>
      </c>
    </row>
    <row r="8378" spans="2:16">
      <c r="B8378" s="113">
        <v>8374</v>
      </c>
      <c r="C8378" s="113">
        <v>-8.6</v>
      </c>
      <c r="D8378" s="276">
        <f t="shared" si="260"/>
        <v>18.588797495865578</v>
      </c>
      <c r="L8378" s="114">
        <f>IF(C8378&lt;$G$6,Lähteandmed!$E$45*1.2*1.005*($G$6-O8378),0)</f>
        <v>46.618074719999996</v>
      </c>
      <c r="M8378" s="276" t="str">
        <f>IF(($G$4-Lähteandmed!$H$45*(Kraadpäevad!$G$4-Kraadpäevad!C8378))&gt;Lähteandmed!$I$45,($G$4-Lähteandmed!$H$45*(Kraadpäevad!$G$4-Kraadpäevad!C8378)),Lähteandmed!$I$45)</f>
        <v/>
      </c>
      <c r="N8378" s="114">
        <f>IFERROR(($G$4-M8378)/($G$4-C8378),Lähteandmed!$H$45)</f>
        <v>0</v>
      </c>
      <c r="O8378" s="276">
        <f t="shared" si="261"/>
        <v>-8.6</v>
      </c>
      <c r="P8378" s="276">
        <f>IF(O8378&lt;($G$6-1),Lähteandmed!$E$45*1.2*1.005*(($G$6-1)-O8378),0)</f>
        <v>44.865515520000002</v>
      </c>
    </row>
    <row r="8379" spans="2:16">
      <c r="B8379" s="113">
        <v>8375</v>
      </c>
      <c r="C8379" s="113">
        <v>-8.8000000000000007</v>
      </c>
      <c r="D8379" s="276">
        <f t="shared" si="260"/>
        <v>18.78879749586558</v>
      </c>
      <c r="L8379" s="114">
        <f>IF(C8379&lt;$G$6,Lähteandmed!$E$45*1.2*1.005*($G$6-O8379),0)</f>
        <v>46.968586559999999</v>
      </c>
      <c r="M8379" s="276" t="str">
        <f>IF(($G$4-Lähteandmed!$H$45*(Kraadpäevad!$G$4-Kraadpäevad!C8379))&gt;Lähteandmed!$I$45,($G$4-Lähteandmed!$H$45*(Kraadpäevad!$G$4-Kraadpäevad!C8379)),Lähteandmed!$I$45)</f>
        <v/>
      </c>
      <c r="N8379" s="114">
        <f>IFERROR(($G$4-M8379)/($G$4-C8379),Lähteandmed!$H$45)</f>
        <v>0</v>
      </c>
      <c r="O8379" s="276">
        <f t="shared" si="261"/>
        <v>-8.8000000000000007</v>
      </c>
      <c r="P8379" s="276">
        <f>IF(O8379&lt;($G$6-1),Lähteandmed!$E$45*1.2*1.005*(($G$6-1)-O8379),0)</f>
        <v>45.216027359999998</v>
      </c>
    </row>
    <row r="8380" spans="2:16">
      <c r="B8380" s="113">
        <v>8376</v>
      </c>
      <c r="C8380" s="113">
        <v>-9</v>
      </c>
      <c r="D8380" s="276">
        <f t="shared" si="260"/>
        <v>18.98879749586558</v>
      </c>
      <c r="L8380" s="114">
        <f>IF(C8380&lt;$G$6,Lähteandmed!$E$45*1.2*1.005*($G$6-O8380),0)</f>
        <v>47.319098399999994</v>
      </c>
      <c r="M8380" s="276" t="str">
        <f>IF(($G$4-Lähteandmed!$H$45*(Kraadpäevad!$G$4-Kraadpäevad!C8380))&gt;Lähteandmed!$I$45,($G$4-Lähteandmed!$H$45*(Kraadpäevad!$G$4-Kraadpäevad!C8380)),Lähteandmed!$I$45)</f>
        <v/>
      </c>
      <c r="N8380" s="114">
        <f>IFERROR(($G$4-M8380)/($G$4-C8380),Lähteandmed!$H$45)</f>
        <v>0</v>
      </c>
      <c r="O8380" s="276">
        <f t="shared" si="261"/>
        <v>-9</v>
      </c>
      <c r="P8380" s="276">
        <f>IF(O8380&lt;($G$6-1),Lähteandmed!$E$45*1.2*1.005*(($G$6-1)-O8380),0)</f>
        <v>45.566539199999994</v>
      </c>
    </row>
    <row r="8381" spans="2:16">
      <c r="B8381" s="113">
        <v>8377</v>
      </c>
      <c r="C8381" s="113">
        <v>-9.6999999999999993</v>
      </c>
      <c r="D8381" s="276">
        <f t="shared" si="260"/>
        <v>19.688797495865579</v>
      </c>
      <c r="L8381" s="114">
        <f>IF(C8381&lt;$G$6,Lähteandmed!$E$45*1.2*1.005*($G$6-O8381),0)</f>
        <v>48.545889839999994</v>
      </c>
      <c r="M8381" s="276" t="str">
        <f>IF(($G$4-Lähteandmed!$H$45*(Kraadpäevad!$G$4-Kraadpäevad!C8381))&gt;Lähteandmed!$I$45,($G$4-Lähteandmed!$H$45*(Kraadpäevad!$G$4-Kraadpäevad!C8381)),Lähteandmed!$I$45)</f>
        <v/>
      </c>
      <c r="N8381" s="114">
        <f>IFERROR(($G$4-M8381)/($G$4-C8381),Lähteandmed!$H$45)</f>
        <v>0</v>
      </c>
      <c r="O8381" s="276">
        <f t="shared" si="261"/>
        <v>-9.6999999999999993</v>
      </c>
      <c r="P8381" s="276">
        <f>IF(O8381&lt;($G$6-1),Lähteandmed!$E$45*1.2*1.005*(($G$6-1)-O8381),0)</f>
        <v>46.793330639999994</v>
      </c>
    </row>
    <row r="8382" spans="2:16">
      <c r="B8382" s="113">
        <v>8378</v>
      </c>
      <c r="C8382" s="113">
        <v>-10.4</v>
      </c>
      <c r="D8382" s="276">
        <f t="shared" si="260"/>
        <v>20.388797495865582</v>
      </c>
      <c r="L8382" s="114">
        <f>IF(C8382&lt;$G$6,Lähteandmed!$E$45*1.2*1.005*($G$6-O8382),0)</f>
        <v>49.772681279999993</v>
      </c>
      <c r="M8382" s="276" t="str">
        <f>IF(($G$4-Lähteandmed!$H$45*(Kraadpäevad!$G$4-Kraadpäevad!C8382))&gt;Lähteandmed!$I$45,($G$4-Lähteandmed!$H$45*(Kraadpäevad!$G$4-Kraadpäevad!C8382)),Lähteandmed!$I$45)</f>
        <v/>
      </c>
      <c r="N8382" s="114">
        <f>IFERROR(($G$4-M8382)/($G$4-C8382),Lähteandmed!$H$45)</f>
        <v>0</v>
      </c>
      <c r="O8382" s="276">
        <f t="shared" si="261"/>
        <v>-10.4</v>
      </c>
      <c r="P8382" s="276">
        <f>IF(O8382&lt;($G$6-1),Lähteandmed!$E$45*1.2*1.005*(($G$6-1)-O8382),0)</f>
        <v>48.020122079999993</v>
      </c>
    </row>
    <row r="8383" spans="2:16">
      <c r="B8383" s="113">
        <v>8379</v>
      </c>
      <c r="C8383" s="113">
        <v>-11.1</v>
      </c>
      <c r="D8383" s="276">
        <f t="shared" si="260"/>
        <v>21.088797495865578</v>
      </c>
      <c r="L8383" s="114">
        <f>IF(C8383&lt;$G$6,Lähteandmed!$E$45*1.2*1.005*($G$6-O8383),0)</f>
        <v>50.99947272</v>
      </c>
      <c r="M8383" s="276" t="str">
        <f>IF(($G$4-Lähteandmed!$H$45*(Kraadpäevad!$G$4-Kraadpäevad!C8383))&gt;Lähteandmed!$I$45,($G$4-Lähteandmed!$H$45*(Kraadpäevad!$G$4-Kraadpäevad!C8383)),Lähteandmed!$I$45)</f>
        <v/>
      </c>
      <c r="N8383" s="114">
        <f>IFERROR(($G$4-M8383)/($G$4-C8383),Lähteandmed!$H$45)</f>
        <v>0</v>
      </c>
      <c r="O8383" s="276">
        <f t="shared" si="261"/>
        <v>-11.1</v>
      </c>
      <c r="P8383" s="276">
        <f>IF(O8383&lt;($G$6-1),Lähteandmed!$E$45*1.2*1.005*(($G$6-1)-O8383),0)</f>
        <v>49.24691352</v>
      </c>
    </row>
    <row r="8384" spans="2:16">
      <c r="B8384" s="113">
        <v>8380</v>
      </c>
      <c r="C8384" s="113">
        <v>-12.2</v>
      </c>
      <c r="D8384" s="276">
        <f t="shared" si="260"/>
        <v>22.188797495865579</v>
      </c>
      <c r="L8384" s="114">
        <f>IF(C8384&lt;$G$6,Lähteandmed!$E$45*1.2*1.005*($G$6-O8384),0)</f>
        <v>52.927287839999998</v>
      </c>
      <c r="M8384" s="276" t="str">
        <f>IF(($G$4-Lähteandmed!$H$45*(Kraadpäevad!$G$4-Kraadpäevad!C8384))&gt;Lähteandmed!$I$45,($G$4-Lähteandmed!$H$45*(Kraadpäevad!$G$4-Kraadpäevad!C8384)),Lähteandmed!$I$45)</f>
        <v/>
      </c>
      <c r="N8384" s="114">
        <f>IFERROR(($G$4-M8384)/($G$4-C8384),Lähteandmed!$H$45)</f>
        <v>0</v>
      </c>
      <c r="O8384" s="276">
        <f t="shared" si="261"/>
        <v>-12.2</v>
      </c>
      <c r="P8384" s="276">
        <f>IF(O8384&lt;($G$6-1),Lähteandmed!$E$45*1.2*1.005*(($G$6-1)-O8384),0)</f>
        <v>51.174728639999998</v>
      </c>
    </row>
    <row r="8385" spans="2:16">
      <c r="B8385" s="113">
        <v>8381</v>
      </c>
      <c r="C8385" s="113">
        <v>-13.4</v>
      </c>
      <c r="D8385" s="276">
        <f t="shared" si="260"/>
        <v>23.388797495865582</v>
      </c>
      <c r="L8385" s="114">
        <f>IF(C8385&lt;$G$6,Lähteandmed!$E$45*1.2*1.005*($G$6-O8385),0)</f>
        <v>55.030358879999994</v>
      </c>
      <c r="M8385" s="276" t="str">
        <f>IF(($G$4-Lähteandmed!$H$45*(Kraadpäevad!$G$4-Kraadpäevad!C8385))&gt;Lähteandmed!$I$45,($G$4-Lähteandmed!$H$45*(Kraadpäevad!$G$4-Kraadpäevad!C8385)),Lähteandmed!$I$45)</f>
        <v/>
      </c>
      <c r="N8385" s="114">
        <f>IFERROR(($G$4-M8385)/($G$4-C8385),Lähteandmed!$H$45)</f>
        <v>0</v>
      </c>
      <c r="O8385" s="276">
        <f t="shared" si="261"/>
        <v>-13.4</v>
      </c>
      <c r="P8385" s="276">
        <f>IF(O8385&lt;($G$6-1),Lähteandmed!$E$45*1.2*1.005*(($G$6-1)-O8385),0)</f>
        <v>53.277799679999994</v>
      </c>
    </row>
    <row r="8386" spans="2:16">
      <c r="B8386" s="113">
        <v>8382</v>
      </c>
      <c r="C8386" s="113">
        <v>-14.5</v>
      </c>
      <c r="D8386" s="276">
        <f t="shared" si="260"/>
        <v>24.48879749586558</v>
      </c>
      <c r="L8386" s="114">
        <f>IF(C8386&lt;$G$6,Lähteandmed!$E$45*1.2*1.005*($G$6-O8386),0)</f>
        <v>56.958173999999993</v>
      </c>
      <c r="M8386" s="276" t="str">
        <f>IF(($G$4-Lähteandmed!$H$45*(Kraadpäevad!$G$4-Kraadpäevad!C8386))&gt;Lähteandmed!$I$45,($G$4-Lähteandmed!$H$45*(Kraadpäevad!$G$4-Kraadpäevad!C8386)),Lähteandmed!$I$45)</f>
        <v/>
      </c>
      <c r="N8386" s="114">
        <f>IFERROR(($G$4-M8386)/($G$4-C8386),Lähteandmed!$H$45)</f>
        <v>0</v>
      </c>
      <c r="O8386" s="276">
        <f t="shared" si="261"/>
        <v>-14.5</v>
      </c>
      <c r="P8386" s="276">
        <f>IF(O8386&lt;($G$6-1),Lähteandmed!$E$45*1.2*1.005*(($G$6-1)-O8386),0)</f>
        <v>55.205614799999999</v>
      </c>
    </row>
    <row r="8387" spans="2:16">
      <c r="B8387" s="113">
        <v>8383</v>
      </c>
      <c r="C8387" s="113">
        <v>-15.1</v>
      </c>
      <c r="D8387" s="276">
        <f t="shared" si="260"/>
        <v>25.088797495865578</v>
      </c>
      <c r="L8387" s="114">
        <f>IF(C8387&lt;$G$6,Lähteandmed!$E$45*1.2*1.005*($G$6-O8387),0)</f>
        <v>58.009709520000001</v>
      </c>
      <c r="M8387" s="276" t="str">
        <f>IF(($G$4-Lähteandmed!$H$45*(Kraadpäevad!$G$4-Kraadpäevad!C8387))&gt;Lähteandmed!$I$45,($G$4-Lähteandmed!$H$45*(Kraadpäevad!$G$4-Kraadpäevad!C8387)),Lähteandmed!$I$45)</f>
        <v/>
      </c>
      <c r="N8387" s="114">
        <f>IFERROR(($G$4-M8387)/($G$4-C8387),Lähteandmed!$H$45)</f>
        <v>0</v>
      </c>
      <c r="O8387" s="276">
        <f t="shared" si="261"/>
        <v>-15.1</v>
      </c>
      <c r="P8387" s="276">
        <f>IF(O8387&lt;($G$6-1),Lähteandmed!$E$45*1.2*1.005*(($G$6-1)-O8387),0)</f>
        <v>56.257150320000001</v>
      </c>
    </row>
    <row r="8388" spans="2:16">
      <c r="B8388" s="113">
        <v>8384</v>
      </c>
      <c r="C8388" s="113">
        <v>-15.7</v>
      </c>
      <c r="D8388" s="276">
        <f t="shared" ref="D8388:D8451" si="262">IFERROR(IF($G$5-C8388&gt;0,$G$5-C8388,"0"),0)</f>
        <v>25.688797495865579</v>
      </c>
      <c r="L8388" s="114">
        <f>IF(C8388&lt;$G$6,Lähteandmed!$E$45*1.2*1.005*($G$6-O8388),0)</f>
        <v>59.061245040000003</v>
      </c>
      <c r="M8388" s="276" t="str">
        <f>IF(($G$4-Lähteandmed!$H$45*(Kraadpäevad!$G$4-Kraadpäevad!C8388))&gt;Lähteandmed!$I$45,($G$4-Lähteandmed!$H$45*(Kraadpäevad!$G$4-Kraadpäevad!C8388)),Lähteandmed!$I$45)</f>
        <v/>
      </c>
      <c r="N8388" s="114">
        <f>IFERROR(($G$4-M8388)/($G$4-C8388),Lähteandmed!$H$45)</f>
        <v>0</v>
      </c>
      <c r="O8388" s="276">
        <f t="shared" ref="O8388:O8451" si="263">N8388*($G$4-C8388)+C8388</f>
        <v>-15.7</v>
      </c>
      <c r="P8388" s="276">
        <f>IF(O8388&lt;($G$6-1),Lähteandmed!$E$45*1.2*1.005*(($G$6-1)-O8388),0)</f>
        <v>57.308685840000003</v>
      </c>
    </row>
    <row r="8389" spans="2:16">
      <c r="B8389" s="113">
        <v>8385</v>
      </c>
      <c r="C8389" s="113">
        <v>-16.3</v>
      </c>
      <c r="D8389" s="276">
        <f t="shared" si="262"/>
        <v>26.28879749586558</v>
      </c>
      <c r="L8389" s="114">
        <f>IF(C8389&lt;$G$6,Lähteandmed!$E$45*1.2*1.005*($G$6-O8389),0)</f>
        <v>60.11278055999999</v>
      </c>
      <c r="M8389" s="276" t="str">
        <f>IF(($G$4-Lähteandmed!$H$45*(Kraadpäevad!$G$4-Kraadpäevad!C8389))&gt;Lähteandmed!$I$45,($G$4-Lähteandmed!$H$45*(Kraadpäevad!$G$4-Kraadpäevad!C8389)),Lähteandmed!$I$45)</f>
        <v/>
      </c>
      <c r="N8389" s="114">
        <f>IFERROR(($G$4-M8389)/($G$4-C8389),Lähteandmed!$H$45)</f>
        <v>0</v>
      </c>
      <c r="O8389" s="276">
        <f t="shared" si="263"/>
        <v>-16.3</v>
      </c>
      <c r="P8389" s="276">
        <f>IF(O8389&lt;($G$6-1),Lähteandmed!$E$45*1.2*1.005*(($G$6-1)-O8389),0)</f>
        <v>58.36022135999999</v>
      </c>
    </row>
    <row r="8390" spans="2:16">
      <c r="B8390" s="113">
        <v>8386</v>
      </c>
      <c r="C8390" s="113">
        <v>-15.7</v>
      </c>
      <c r="D8390" s="276">
        <f t="shared" si="262"/>
        <v>25.688797495865579</v>
      </c>
      <c r="L8390" s="114">
        <f>IF(C8390&lt;$G$6,Lähteandmed!$E$45*1.2*1.005*($G$6-O8390),0)</f>
        <v>59.061245040000003</v>
      </c>
      <c r="M8390" s="276" t="str">
        <f>IF(($G$4-Lähteandmed!$H$45*(Kraadpäevad!$G$4-Kraadpäevad!C8390))&gt;Lähteandmed!$I$45,($G$4-Lähteandmed!$H$45*(Kraadpäevad!$G$4-Kraadpäevad!C8390)),Lähteandmed!$I$45)</f>
        <v/>
      </c>
      <c r="N8390" s="114">
        <f>IFERROR(($G$4-M8390)/($G$4-C8390),Lähteandmed!$H$45)</f>
        <v>0</v>
      </c>
      <c r="O8390" s="276">
        <f t="shared" si="263"/>
        <v>-15.7</v>
      </c>
      <c r="P8390" s="276">
        <f>IF(O8390&lt;($G$6-1),Lähteandmed!$E$45*1.2*1.005*(($G$6-1)-O8390),0)</f>
        <v>57.308685840000003</v>
      </c>
    </row>
    <row r="8391" spans="2:16">
      <c r="B8391" s="113">
        <v>8387</v>
      </c>
      <c r="C8391" s="113">
        <v>-15.1</v>
      </c>
      <c r="D8391" s="276">
        <f t="shared" si="262"/>
        <v>25.088797495865578</v>
      </c>
      <c r="L8391" s="114">
        <f>IF(C8391&lt;$G$6,Lähteandmed!$E$45*1.2*1.005*($G$6-O8391),0)</f>
        <v>58.009709520000001</v>
      </c>
      <c r="M8391" s="276" t="str">
        <f>IF(($G$4-Lähteandmed!$H$45*(Kraadpäevad!$G$4-Kraadpäevad!C8391))&gt;Lähteandmed!$I$45,($G$4-Lähteandmed!$H$45*(Kraadpäevad!$G$4-Kraadpäevad!C8391)),Lähteandmed!$I$45)</f>
        <v/>
      </c>
      <c r="N8391" s="114">
        <f>IFERROR(($G$4-M8391)/($G$4-C8391),Lähteandmed!$H$45)</f>
        <v>0</v>
      </c>
      <c r="O8391" s="276">
        <f t="shared" si="263"/>
        <v>-15.1</v>
      </c>
      <c r="P8391" s="276">
        <f>IF(O8391&lt;($G$6-1),Lähteandmed!$E$45*1.2*1.005*(($G$6-1)-O8391),0)</f>
        <v>56.257150320000001</v>
      </c>
    </row>
    <row r="8392" spans="2:16">
      <c r="B8392" s="113">
        <v>8388</v>
      </c>
      <c r="C8392" s="113">
        <v>-14.5</v>
      </c>
      <c r="D8392" s="276">
        <f t="shared" si="262"/>
        <v>24.48879749586558</v>
      </c>
      <c r="L8392" s="114">
        <f>IF(C8392&lt;$G$6,Lähteandmed!$E$45*1.2*1.005*($G$6-O8392),0)</f>
        <v>56.958173999999993</v>
      </c>
      <c r="M8392" s="276" t="str">
        <f>IF(($G$4-Lähteandmed!$H$45*(Kraadpäevad!$G$4-Kraadpäevad!C8392))&gt;Lähteandmed!$I$45,($G$4-Lähteandmed!$H$45*(Kraadpäevad!$G$4-Kraadpäevad!C8392)),Lähteandmed!$I$45)</f>
        <v/>
      </c>
      <c r="N8392" s="114">
        <f>IFERROR(($G$4-M8392)/($G$4-C8392),Lähteandmed!$H$45)</f>
        <v>0</v>
      </c>
      <c r="O8392" s="276">
        <f t="shared" si="263"/>
        <v>-14.5</v>
      </c>
      <c r="P8392" s="276">
        <f>IF(O8392&lt;($G$6-1),Lähteandmed!$E$45*1.2*1.005*(($G$6-1)-O8392),0)</f>
        <v>55.205614799999999</v>
      </c>
    </row>
    <row r="8393" spans="2:16">
      <c r="B8393" s="113">
        <v>8389</v>
      </c>
      <c r="C8393" s="113">
        <v>-13.7</v>
      </c>
      <c r="D8393" s="276">
        <f t="shared" si="262"/>
        <v>23.688797495865579</v>
      </c>
      <c r="L8393" s="114">
        <f>IF(C8393&lt;$G$6,Lähteandmed!$E$45*1.2*1.005*($G$6-O8393),0)</f>
        <v>55.556126639999995</v>
      </c>
      <c r="M8393" s="276" t="str">
        <f>IF(($G$4-Lähteandmed!$H$45*(Kraadpäevad!$G$4-Kraadpäevad!C8393))&gt;Lähteandmed!$I$45,($G$4-Lähteandmed!$H$45*(Kraadpäevad!$G$4-Kraadpäevad!C8393)),Lähteandmed!$I$45)</f>
        <v/>
      </c>
      <c r="N8393" s="114">
        <f>IFERROR(($G$4-M8393)/($G$4-C8393),Lähteandmed!$H$45)</f>
        <v>0</v>
      </c>
      <c r="O8393" s="276">
        <f t="shared" si="263"/>
        <v>-13.7</v>
      </c>
      <c r="P8393" s="276">
        <f>IF(O8393&lt;($G$6-1),Lähteandmed!$E$45*1.2*1.005*(($G$6-1)-O8393),0)</f>
        <v>53.803567439999995</v>
      </c>
    </row>
    <row r="8394" spans="2:16">
      <c r="B8394" s="113">
        <v>8390</v>
      </c>
      <c r="C8394" s="113">
        <v>-12.8</v>
      </c>
      <c r="D8394" s="276">
        <f t="shared" si="262"/>
        <v>22.78879749586558</v>
      </c>
      <c r="L8394" s="114">
        <f>IF(C8394&lt;$G$6,Lähteandmed!$E$45*1.2*1.005*($G$6-O8394),0)</f>
        <v>53.97882336</v>
      </c>
      <c r="M8394" s="276" t="str">
        <f>IF(($G$4-Lähteandmed!$H$45*(Kraadpäevad!$G$4-Kraadpäevad!C8394))&gt;Lähteandmed!$I$45,($G$4-Lähteandmed!$H$45*(Kraadpäevad!$G$4-Kraadpäevad!C8394)),Lähteandmed!$I$45)</f>
        <v/>
      </c>
      <c r="N8394" s="114">
        <f>IFERROR(($G$4-M8394)/($G$4-C8394),Lähteandmed!$H$45)</f>
        <v>0</v>
      </c>
      <c r="O8394" s="276">
        <f t="shared" si="263"/>
        <v>-12.8</v>
      </c>
      <c r="P8394" s="276">
        <f>IF(O8394&lt;($G$6-1),Lähteandmed!$E$45*1.2*1.005*(($G$6-1)-O8394),0)</f>
        <v>52.226264159999999</v>
      </c>
    </row>
    <row r="8395" spans="2:16">
      <c r="B8395" s="113">
        <v>8391</v>
      </c>
      <c r="C8395" s="113">
        <v>-12</v>
      </c>
      <c r="D8395" s="276">
        <f t="shared" si="262"/>
        <v>21.98879749586558</v>
      </c>
      <c r="L8395" s="114">
        <f>IF(C8395&lt;$G$6,Lähteandmed!$E$45*1.2*1.005*($G$6-O8395),0)</f>
        <v>52.576775999999995</v>
      </c>
      <c r="M8395" s="276" t="str">
        <f>IF(($G$4-Lähteandmed!$H$45*(Kraadpäevad!$G$4-Kraadpäevad!C8395))&gt;Lähteandmed!$I$45,($G$4-Lähteandmed!$H$45*(Kraadpäevad!$G$4-Kraadpäevad!C8395)),Lähteandmed!$I$45)</f>
        <v/>
      </c>
      <c r="N8395" s="114">
        <f>IFERROR(($G$4-M8395)/($G$4-C8395),Lähteandmed!$H$45)</f>
        <v>0</v>
      </c>
      <c r="O8395" s="276">
        <f t="shared" si="263"/>
        <v>-12</v>
      </c>
      <c r="P8395" s="276">
        <f>IF(O8395&lt;($G$6-1),Lähteandmed!$E$45*1.2*1.005*(($G$6-1)-O8395),0)</f>
        <v>50.824216799999995</v>
      </c>
    </row>
    <row r="8396" spans="2:16">
      <c r="B8396" s="113">
        <v>8392</v>
      </c>
      <c r="C8396" s="113">
        <v>-11.1</v>
      </c>
      <c r="D8396" s="276">
        <f t="shared" si="262"/>
        <v>21.088797495865578</v>
      </c>
      <c r="L8396" s="114">
        <f>IF(C8396&lt;$G$6,Lähteandmed!$E$45*1.2*1.005*($G$6-O8396),0)</f>
        <v>50.99947272</v>
      </c>
      <c r="M8396" s="276" t="str">
        <f>IF(($G$4-Lähteandmed!$H$45*(Kraadpäevad!$G$4-Kraadpäevad!C8396))&gt;Lähteandmed!$I$45,($G$4-Lähteandmed!$H$45*(Kraadpäevad!$G$4-Kraadpäevad!C8396)),Lähteandmed!$I$45)</f>
        <v/>
      </c>
      <c r="N8396" s="114">
        <f>IFERROR(($G$4-M8396)/($G$4-C8396),Lähteandmed!$H$45)</f>
        <v>0</v>
      </c>
      <c r="O8396" s="276">
        <f t="shared" si="263"/>
        <v>-11.1</v>
      </c>
      <c r="P8396" s="276">
        <f>IF(O8396&lt;($G$6-1),Lähteandmed!$E$45*1.2*1.005*(($G$6-1)-O8396),0)</f>
        <v>49.24691352</v>
      </c>
    </row>
    <row r="8397" spans="2:16">
      <c r="B8397" s="113">
        <v>8393</v>
      </c>
      <c r="C8397" s="113">
        <v>-10.1</v>
      </c>
      <c r="D8397" s="276">
        <f t="shared" si="262"/>
        <v>20.088797495865578</v>
      </c>
      <c r="L8397" s="114">
        <f>IF(C8397&lt;$G$6,Lähteandmed!$E$45*1.2*1.005*($G$6-O8397),0)</f>
        <v>49.24691352</v>
      </c>
      <c r="M8397" s="276" t="str">
        <f>IF(($G$4-Lähteandmed!$H$45*(Kraadpäevad!$G$4-Kraadpäevad!C8397))&gt;Lähteandmed!$I$45,($G$4-Lähteandmed!$H$45*(Kraadpäevad!$G$4-Kraadpäevad!C8397)),Lähteandmed!$I$45)</f>
        <v/>
      </c>
      <c r="N8397" s="114">
        <f>IFERROR(($G$4-M8397)/($G$4-C8397),Lähteandmed!$H$45)</f>
        <v>0</v>
      </c>
      <c r="O8397" s="276">
        <f t="shared" si="263"/>
        <v>-10.1</v>
      </c>
      <c r="P8397" s="276">
        <f>IF(O8397&lt;($G$6-1),Lähteandmed!$E$45*1.2*1.005*(($G$6-1)-O8397),0)</f>
        <v>47.494354319999999</v>
      </c>
    </row>
    <row r="8398" spans="2:16">
      <c r="B8398" s="113">
        <v>8394</v>
      </c>
      <c r="C8398" s="113">
        <v>-9.1999999999999993</v>
      </c>
      <c r="D8398" s="276">
        <f t="shared" si="262"/>
        <v>19.188797495865579</v>
      </c>
      <c r="L8398" s="114">
        <f>IF(C8398&lt;$G$6,Lähteandmed!$E$45*1.2*1.005*($G$6-O8398),0)</f>
        <v>47.669610239999997</v>
      </c>
      <c r="M8398" s="276" t="str">
        <f>IF(($G$4-Lähteandmed!$H$45*(Kraadpäevad!$G$4-Kraadpäevad!C8398))&gt;Lähteandmed!$I$45,($G$4-Lähteandmed!$H$45*(Kraadpäevad!$G$4-Kraadpäevad!C8398)),Lähteandmed!$I$45)</f>
        <v/>
      </c>
      <c r="N8398" s="114">
        <f>IFERROR(($G$4-M8398)/($G$4-C8398),Lähteandmed!$H$45)</f>
        <v>0</v>
      </c>
      <c r="O8398" s="276">
        <f t="shared" si="263"/>
        <v>-9.1999999999999993</v>
      </c>
      <c r="P8398" s="276">
        <f>IF(O8398&lt;($G$6-1),Lähteandmed!$E$45*1.2*1.005*(($G$6-1)-O8398),0)</f>
        <v>45.917051039999997</v>
      </c>
    </row>
    <row r="8399" spans="2:16">
      <c r="B8399" s="113">
        <v>8395</v>
      </c>
      <c r="C8399" s="113">
        <v>-8.6</v>
      </c>
      <c r="D8399" s="276">
        <f t="shared" si="262"/>
        <v>18.588797495865578</v>
      </c>
      <c r="L8399" s="114">
        <f>IF(C8399&lt;$G$6,Lähteandmed!$E$45*1.2*1.005*($G$6-O8399),0)</f>
        <v>46.618074719999996</v>
      </c>
      <c r="M8399" s="276" t="str">
        <f>IF(($G$4-Lähteandmed!$H$45*(Kraadpäevad!$G$4-Kraadpäevad!C8399))&gt;Lähteandmed!$I$45,($G$4-Lähteandmed!$H$45*(Kraadpäevad!$G$4-Kraadpäevad!C8399)),Lähteandmed!$I$45)</f>
        <v/>
      </c>
      <c r="N8399" s="114">
        <f>IFERROR(($G$4-M8399)/($G$4-C8399),Lähteandmed!$H$45)</f>
        <v>0</v>
      </c>
      <c r="O8399" s="276">
        <f t="shared" si="263"/>
        <v>-8.6</v>
      </c>
      <c r="P8399" s="276">
        <f>IF(O8399&lt;($G$6-1),Lähteandmed!$E$45*1.2*1.005*(($G$6-1)-O8399),0)</f>
        <v>44.865515520000002</v>
      </c>
    </row>
    <row r="8400" spans="2:16">
      <c r="B8400" s="113">
        <v>8396</v>
      </c>
      <c r="C8400" s="113">
        <v>-7.9</v>
      </c>
      <c r="D8400" s="276">
        <f t="shared" si="262"/>
        <v>17.888797495865582</v>
      </c>
      <c r="L8400" s="114">
        <f>IF(C8400&lt;$G$6,Lähteandmed!$E$45*1.2*1.005*($G$6-O8400),0)</f>
        <v>45.391283279999996</v>
      </c>
      <c r="M8400" s="276" t="str">
        <f>IF(($G$4-Lähteandmed!$H$45*(Kraadpäevad!$G$4-Kraadpäevad!C8400))&gt;Lähteandmed!$I$45,($G$4-Lähteandmed!$H$45*(Kraadpäevad!$G$4-Kraadpäevad!C8400)),Lähteandmed!$I$45)</f>
        <v/>
      </c>
      <c r="N8400" s="114">
        <f>IFERROR(($G$4-M8400)/($G$4-C8400),Lähteandmed!$H$45)</f>
        <v>0</v>
      </c>
      <c r="O8400" s="276">
        <f t="shared" si="263"/>
        <v>-7.9</v>
      </c>
      <c r="P8400" s="276">
        <f>IF(O8400&lt;($G$6-1),Lähteandmed!$E$45*1.2*1.005*(($G$6-1)-O8400),0)</f>
        <v>43.638724079999996</v>
      </c>
    </row>
    <row r="8401" spans="2:16">
      <c r="B8401" s="113">
        <v>8397</v>
      </c>
      <c r="C8401" s="113">
        <v>-7.3</v>
      </c>
      <c r="D8401" s="276">
        <f t="shared" si="262"/>
        <v>17.28879749586558</v>
      </c>
      <c r="L8401" s="114">
        <f>IF(C8401&lt;$G$6,Lähteandmed!$E$45*1.2*1.005*($G$6-O8401),0)</f>
        <v>44.339747759999995</v>
      </c>
      <c r="M8401" s="276" t="str">
        <f>IF(($G$4-Lähteandmed!$H$45*(Kraadpäevad!$G$4-Kraadpäevad!C8401))&gt;Lähteandmed!$I$45,($G$4-Lähteandmed!$H$45*(Kraadpäevad!$G$4-Kraadpäevad!C8401)),Lähteandmed!$I$45)</f>
        <v/>
      </c>
      <c r="N8401" s="114">
        <f>IFERROR(($G$4-M8401)/($G$4-C8401),Lähteandmed!$H$45)</f>
        <v>0</v>
      </c>
      <c r="O8401" s="276">
        <f t="shared" si="263"/>
        <v>-7.3</v>
      </c>
      <c r="P8401" s="276">
        <f>IF(O8401&lt;($G$6-1),Lähteandmed!$E$45*1.2*1.005*(($G$6-1)-O8401),0)</f>
        <v>42.587188560000001</v>
      </c>
    </row>
    <row r="8402" spans="2:16">
      <c r="B8402" s="113">
        <v>8398</v>
      </c>
      <c r="C8402" s="113">
        <v>-6.8</v>
      </c>
      <c r="D8402" s="276">
        <f t="shared" si="262"/>
        <v>16.78879749586558</v>
      </c>
      <c r="L8402" s="114">
        <f>IF(C8402&lt;$G$6,Lähteandmed!$E$45*1.2*1.005*($G$6-O8402),0)</f>
        <v>43.463468159999998</v>
      </c>
      <c r="M8402" s="276" t="str">
        <f>IF(($G$4-Lähteandmed!$H$45*(Kraadpäevad!$G$4-Kraadpäevad!C8402))&gt;Lähteandmed!$I$45,($G$4-Lähteandmed!$H$45*(Kraadpäevad!$G$4-Kraadpäevad!C8402)),Lähteandmed!$I$45)</f>
        <v/>
      </c>
      <c r="N8402" s="114">
        <f>IFERROR(($G$4-M8402)/($G$4-C8402),Lähteandmed!$H$45)</f>
        <v>0</v>
      </c>
      <c r="O8402" s="276">
        <f t="shared" si="263"/>
        <v>-6.8</v>
      </c>
      <c r="P8402" s="276">
        <f>IF(O8402&lt;($G$6-1),Lähteandmed!$E$45*1.2*1.005*(($G$6-1)-O8402),0)</f>
        <v>41.710908959999998</v>
      </c>
    </row>
    <row r="8403" spans="2:16">
      <c r="B8403" s="113">
        <v>8399</v>
      </c>
      <c r="C8403" s="113">
        <v>-6.2</v>
      </c>
      <c r="D8403" s="276">
        <f t="shared" si="262"/>
        <v>16.188797495865579</v>
      </c>
      <c r="L8403" s="114">
        <f>IF(C8403&lt;$G$6,Lähteandmed!$E$45*1.2*1.005*($G$6-O8403),0)</f>
        <v>42.411932639999996</v>
      </c>
      <c r="M8403" s="276" t="str">
        <f>IF(($G$4-Lähteandmed!$H$45*(Kraadpäevad!$G$4-Kraadpäevad!C8403))&gt;Lähteandmed!$I$45,($G$4-Lähteandmed!$H$45*(Kraadpäevad!$G$4-Kraadpäevad!C8403)),Lähteandmed!$I$45)</f>
        <v/>
      </c>
      <c r="N8403" s="114">
        <f>IFERROR(($G$4-M8403)/($G$4-C8403),Lähteandmed!$H$45)</f>
        <v>0</v>
      </c>
      <c r="O8403" s="276">
        <f t="shared" si="263"/>
        <v>-6.2</v>
      </c>
      <c r="P8403" s="276">
        <f>IF(O8403&lt;($G$6-1),Lähteandmed!$E$45*1.2*1.005*(($G$6-1)-O8403),0)</f>
        <v>40.659373439999996</v>
      </c>
    </row>
    <row r="8404" spans="2:16">
      <c r="B8404" s="113">
        <v>8400</v>
      </c>
      <c r="C8404" s="113">
        <v>-5.7</v>
      </c>
      <c r="D8404" s="276">
        <f t="shared" si="262"/>
        <v>15.688797495865579</v>
      </c>
      <c r="L8404" s="114">
        <f>IF(C8404&lt;$G$6,Lähteandmed!$E$45*1.2*1.005*($G$6-O8404),0)</f>
        <v>41.535653039999993</v>
      </c>
      <c r="M8404" s="276" t="str">
        <f>IF(($G$4-Lähteandmed!$H$45*(Kraadpäevad!$G$4-Kraadpäevad!C8404))&gt;Lähteandmed!$I$45,($G$4-Lähteandmed!$H$45*(Kraadpäevad!$G$4-Kraadpäevad!C8404)),Lähteandmed!$I$45)</f>
        <v/>
      </c>
      <c r="N8404" s="114">
        <f>IFERROR(($G$4-M8404)/($G$4-C8404),Lähteandmed!$H$45)</f>
        <v>0</v>
      </c>
      <c r="O8404" s="276">
        <f t="shared" si="263"/>
        <v>-5.7</v>
      </c>
      <c r="P8404" s="276">
        <f>IF(O8404&lt;($G$6-1),Lähteandmed!$E$45*1.2*1.005*(($G$6-1)-O8404),0)</f>
        <v>39.783093839999999</v>
      </c>
    </row>
    <row r="8405" spans="2:16">
      <c r="B8405" s="113">
        <v>8401</v>
      </c>
      <c r="C8405" s="113">
        <v>-5.0999999999999996</v>
      </c>
      <c r="D8405" s="276">
        <f t="shared" si="262"/>
        <v>15.088797495865579</v>
      </c>
      <c r="L8405" s="114">
        <f>IF(C8405&lt;$G$6,Lähteandmed!$E$45*1.2*1.005*($G$6-O8405),0)</f>
        <v>40.484117519999998</v>
      </c>
      <c r="M8405" s="276" t="str">
        <f>IF(($G$4-Lähteandmed!$H$45*(Kraadpäevad!$G$4-Kraadpäevad!C8405))&gt;Lähteandmed!$I$45,($G$4-Lähteandmed!$H$45*(Kraadpäevad!$G$4-Kraadpäevad!C8405)),Lähteandmed!$I$45)</f>
        <v/>
      </c>
      <c r="N8405" s="114">
        <f>IFERROR(($G$4-M8405)/($G$4-C8405),Lähteandmed!$H$45)</f>
        <v>0</v>
      </c>
      <c r="O8405" s="276">
        <f t="shared" si="263"/>
        <v>-5.0999999999999996</v>
      </c>
      <c r="P8405" s="276">
        <f>IF(O8405&lt;($G$6-1),Lähteandmed!$E$45*1.2*1.005*(($G$6-1)-O8405),0)</f>
        <v>38.731558319999998</v>
      </c>
    </row>
    <row r="8406" spans="2:16">
      <c r="B8406" s="113">
        <v>8402</v>
      </c>
      <c r="C8406" s="113">
        <v>-4.5999999999999996</v>
      </c>
      <c r="D8406" s="276">
        <f t="shared" si="262"/>
        <v>14.588797495865579</v>
      </c>
      <c r="L8406" s="114">
        <f>IF(C8406&lt;$G$6,Lähteandmed!$E$45*1.2*1.005*($G$6-O8406),0)</f>
        <v>39.607837920000001</v>
      </c>
      <c r="M8406" s="276" t="str">
        <f>IF(($G$4-Lähteandmed!$H$45*(Kraadpäevad!$G$4-Kraadpäevad!C8406))&gt;Lähteandmed!$I$45,($G$4-Lähteandmed!$H$45*(Kraadpäevad!$G$4-Kraadpäevad!C8406)),Lähteandmed!$I$45)</f>
        <v/>
      </c>
      <c r="N8406" s="114">
        <f>IFERROR(($G$4-M8406)/($G$4-C8406),Lähteandmed!$H$45)</f>
        <v>0</v>
      </c>
      <c r="O8406" s="276">
        <f t="shared" si="263"/>
        <v>-4.5999999999999996</v>
      </c>
      <c r="P8406" s="276">
        <f>IF(O8406&lt;($G$6-1),Lähteandmed!$E$45*1.2*1.005*(($G$6-1)-O8406),0)</f>
        <v>37.855278720000001</v>
      </c>
    </row>
    <row r="8407" spans="2:16">
      <c r="B8407" s="113">
        <v>8403</v>
      </c>
      <c r="C8407" s="113">
        <v>-4</v>
      </c>
      <c r="D8407" s="276">
        <f t="shared" si="262"/>
        <v>13.98879749586558</v>
      </c>
      <c r="L8407" s="114">
        <f>IF(C8407&lt;$G$6,Lähteandmed!$E$45*1.2*1.005*($G$6-O8407),0)</f>
        <v>38.5563024</v>
      </c>
      <c r="M8407" s="276" t="str">
        <f>IF(($G$4-Lähteandmed!$H$45*(Kraadpäevad!$G$4-Kraadpäevad!C8407))&gt;Lähteandmed!$I$45,($G$4-Lähteandmed!$H$45*(Kraadpäevad!$G$4-Kraadpäevad!C8407)),Lähteandmed!$I$45)</f>
        <v/>
      </c>
      <c r="N8407" s="114">
        <f>IFERROR(($G$4-M8407)/($G$4-C8407),Lähteandmed!$H$45)</f>
        <v>0</v>
      </c>
      <c r="O8407" s="276">
        <f t="shared" si="263"/>
        <v>-4</v>
      </c>
      <c r="P8407" s="276">
        <f>IF(O8407&lt;($G$6-1),Lähteandmed!$E$45*1.2*1.005*(($G$6-1)-O8407),0)</f>
        <v>36.8037432</v>
      </c>
    </row>
    <row r="8408" spans="2:16">
      <c r="B8408" s="113">
        <v>8404</v>
      </c>
      <c r="C8408" s="113">
        <v>-3.3</v>
      </c>
      <c r="D8408" s="276">
        <f t="shared" si="262"/>
        <v>13.28879749586558</v>
      </c>
      <c r="L8408" s="114">
        <f>IF(C8408&lt;$G$6,Lähteandmed!$E$45*1.2*1.005*($G$6-O8408),0)</f>
        <v>37.32951096</v>
      </c>
      <c r="M8408" s="276" t="str">
        <f>IF(($G$4-Lähteandmed!$H$45*(Kraadpäevad!$G$4-Kraadpäevad!C8408))&gt;Lähteandmed!$I$45,($G$4-Lähteandmed!$H$45*(Kraadpäevad!$G$4-Kraadpäevad!C8408)),Lähteandmed!$I$45)</f>
        <v/>
      </c>
      <c r="N8408" s="114">
        <f>IFERROR(($G$4-M8408)/($G$4-C8408),Lähteandmed!$H$45)</f>
        <v>0</v>
      </c>
      <c r="O8408" s="276">
        <f t="shared" si="263"/>
        <v>-3.3</v>
      </c>
      <c r="P8408" s="276">
        <f>IF(O8408&lt;($G$6-1),Lähteandmed!$E$45*1.2*1.005*(($G$6-1)-O8408),0)</f>
        <v>35.57695176</v>
      </c>
    </row>
    <row r="8409" spans="2:16">
      <c r="B8409" s="113">
        <v>8405</v>
      </c>
      <c r="C8409" s="113">
        <v>-2.5</v>
      </c>
      <c r="D8409" s="276">
        <f t="shared" si="262"/>
        <v>12.48879749586558</v>
      </c>
      <c r="L8409" s="114">
        <f>IF(C8409&lt;$G$6,Lähteandmed!$E$45*1.2*1.005*($G$6-O8409),0)</f>
        <v>35.927463599999996</v>
      </c>
      <c r="M8409" s="276" t="str">
        <f>IF(($G$4-Lähteandmed!$H$45*(Kraadpäevad!$G$4-Kraadpäevad!C8409))&gt;Lähteandmed!$I$45,($G$4-Lähteandmed!$H$45*(Kraadpäevad!$G$4-Kraadpäevad!C8409)),Lähteandmed!$I$45)</f>
        <v/>
      </c>
      <c r="N8409" s="114">
        <f>IFERROR(($G$4-M8409)/($G$4-C8409),Lähteandmed!$H$45)</f>
        <v>0</v>
      </c>
      <c r="O8409" s="276">
        <f t="shared" si="263"/>
        <v>-2.5</v>
      </c>
      <c r="P8409" s="276">
        <f>IF(O8409&lt;($G$6-1),Lähteandmed!$E$45*1.2*1.005*(($G$6-1)-O8409),0)</f>
        <v>34.174904399999996</v>
      </c>
    </row>
    <row r="8410" spans="2:16">
      <c r="B8410" s="113">
        <v>8406</v>
      </c>
      <c r="C8410" s="113">
        <v>-1.8</v>
      </c>
      <c r="D8410" s="276">
        <f t="shared" si="262"/>
        <v>11.78879749586558</v>
      </c>
      <c r="L8410" s="114">
        <f>IF(C8410&lt;$G$6,Lähteandmed!$E$45*1.2*1.005*($G$6-O8410),0)</f>
        <v>34.700672159999996</v>
      </c>
      <c r="M8410" s="276" t="str">
        <f>IF(($G$4-Lähteandmed!$H$45*(Kraadpäevad!$G$4-Kraadpäevad!C8410))&gt;Lähteandmed!$I$45,($G$4-Lähteandmed!$H$45*(Kraadpäevad!$G$4-Kraadpäevad!C8410)),Lähteandmed!$I$45)</f>
        <v/>
      </c>
      <c r="N8410" s="114">
        <f>IFERROR(($G$4-M8410)/($G$4-C8410),Lähteandmed!$H$45)</f>
        <v>0</v>
      </c>
      <c r="O8410" s="276">
        <f t="shared" si="263"/>
        <v>-1.8</v>
      </c>
      <c r="P8410" s="276">
        <f>IF(O8410&lt;($G$6-1),Lähteandmed!$E$45*1.2*1.005*(($G$6-1)-O8410),0)</f>
        <v>32.948112959999996</v>
      </c>
    </row>
    <row r="8411" spans="2:16">
      <c r="B8411" s="113">
        <v>8407</v>
      </c>
      <c r="C8411" s="113">
        <v>-1</v>
      </c>
      <c r="D8411" s="276">
        <f t="shared" si="262"/>
        <v>10.98879749586558</v>
      </c>
      <c r="L8411" s="114">
        <f>IF(C8411&lt;$G$6,Lähteandmed!$E$45*1.2*1.005*($G$6-O8411),0)</f>
        <v>33.298624799999999</v>
      </c>
      <c r="M8411" s="276" t="str">
        <f>IF(($G$4-Lähteandmed!$H$45*(Kraadpäevad!$G$4-Kraadpäevad!C8411))&gt;Lähteandmed!$I$45,($G$4-Lähteandmed!$H$45*(Kraadpäevad!$G$4-Kraadpäevad!C8411)),Lähteandmed!$I$45)</f>
        <v/>
      </c>
      <c r="N8411" s="114">
        <f>IFERROR(($G$4-M8411)/($G$4-C8411),Lähteandmed!$H$45)</f>
        <v>0</v>
      </c>
      <c r="O8411" s="276">
        <f t="shared" si="263"/>
        <v>-1</v>
      </c>
      <c r="P8411" s="276">
        <f>IF(O8411&lt;($G$6-1),Lähteandmed!$E$45*1.2*1.005*(($G$6-1)-O8411),0)</f>
        <v>31.546065599999999</v>
      </c>
    </row>
    <row r="8412" spans="2:16">
      <c r="B8412" s="113">
        <v>8408</v>
      </c>
      <c r="C8412" s="113">
        <v>-0.3</v>
      </c>
      <c r="D8412" s="276">
        <f t="shared" si="262"/>
        <v>10.28879749586558</v>
      </c>
      <c r="L8412" s="114">
        <f>IF(C8412&lt;$G$6,Lähteandmed!$E$45*1.2*1.005*($G$6-O8412),0)</f>
        <v>32.071833359999999</v>
      </c>
      <c r="M8412" s="276" t="str">
        <f>IF(($G$4-Lähteandmed!$H$45*(Kraadpäevad!$G$4-Kraadpäevad!C8412))&gt;Lähteandmed!$I$45,($G$4-Lähteandmed!$H$45*(Kraadpäevad!$G$4-Kraadpäevad!C8412)),Lähteandmed!$I$45)</f>
        <v/>
      </c>
      <c r="N8412" s="114">
        <f>IFERROR(($G$4-M8412)/($G$4-C8412),Lähteandmed!$H$45)</f>
        <v>0</v>
      </c>
      <c r="O8412" s="276">
        <f t="shared" si="263"/>
        <v>-0.3</v>
      </c>
      <c r="P8412" s="276">
        <f>IF(O8412&lt;($G$6-1),Lähteandmed!$E$45*1.2*1.005*(($G$6-1)-O8412),0)</f>
        <v>30.319274159999999</v>
      </c>
    </row>
    <row r="8413" spans="2:16">
      <c r="B8413" s="113">
        <v>8409</v>
      </c>
      <c r="C8413" s="113">
        <v>0.5</v>
      </c>
      <c r="D8413" s="276">
        <f t="shared" si="262"/>
        <v>9.4887974958655796</v>
      </c>
      <c r="L8413" s="114">
        <f>IF(C8413&lt;$G$6,Lähteandmed!$E$45*1.2*1.005*($G$6-O8413),0)</f>
        <v>30.669785999999998</v>
      </c>
      <c r="M8413" s="276" t="str">
        <f>IF(($G$4-Lähteandmed!$H$45*(Kraadpäevad!$G$4-Kraadpäevad!C8413))&gt;Lähteandmed!$I$45,($G$4-Lähteandmed!$H$45*(Kraadpäevad!$G$4-Kraadpäevad!C8413)),Lähteandmed!$I$45)</f>
        <v/>
      </c>
      <c r="N8413" s="114">
        <f>IFERROR(($G$4-M8413)/($G$4-C8413),Lähteandmed!$H$45)</f>
        <v>0</v>
      </c>
      <c r="O8413" s="276">
        <f t="shared" si="263"/>
        <v>0.5</v>
      </c>
      <c r="P8413" s="276">
        <f>IF(O8413&lt;($G$6-1),Lähteandmed!$E$45*1.2*1.005*(($G$6-1)-O8413),0)</f>
        <v>28.917226799999998</v>
      </c>
    </row>
    <row r="8414" spans="2:16">
      <c r="B8414" s="113">
        <v>8410</v>
      </c>
      <c r="C8414" s="113">
        <v>0.7</v>
      </c>
      <c r="D8414" s="276">
        <f t="shared" si="262"/>
        <v>9.2887974958655803</v>
      </c>
      <c r="L8414" s="114">
        <f>IF(C8414&lt;$G$6,Lähteandmed!$E$45*1.2*1.005*($G$6-O8414),0)</f>
        <v>30.319274159999999</v>
      </c>
      <c r="M8414" s="276" t="str">
        <f>IF(($G$4-Lähteandmed!$H$45*(Kraadpäevad!$G$4-Kraadpäevad!C8414))&gt;Lähteandmed!$I$45,($G$4-Lähteandmed!$H$45*(Kraadpäevad!$G$4-Kraadpäevad!C8414)),Lähteandmed!$I$45)</f>
        <v/>
      </c>
      <c r="N8414" s="114">
        <f>IFERROR(($G$4-M8414)/($G$4-C8414),Lähteandmed!$H$45)</f>
        <v>0</v>
      </c>
      <c r="O8414" s="276">
        <f t="shared" si="263"/>
        <v>0.7</v>
      </c>
      <c r="P8414" s="276">
        <f>IF(O8414&lt;($G$6-1),Lähteandmed!$E$45*1.2*1.005*(($G$6-1)-O8414),0)</f>
        <v>28.566714959999999</v>
      </c>
    </row>
    <row r="8415" spans="2:16">
      <c r="B8415" s="113">
        <v>8411</v>
      </c>
      <c r="C8415" s="113">
        <v>1</v>
      </c>
      <c r="D8415" s="276">
        <f t="shared" si="262"/>
        <v>8.9887974958655796</v>
      </c>
      <c r="L8415" s="114">
        <f>IF(C8415&lt;$G$6,Lähteandmed!$E$45*1.2*1.005*($G$6-O8415),0)</f>
        <v>29.793506399999998</v>
      </c>
      <c r="M8415" s="276" t="str">
        <f>IF(($G$4-Lähteandmed!$H$45*(Kraadpäevad!$G$4-Kraadpäevad!C8415))&gt;Lähteandmed!$I$45,($G$4-Lähteandmed!$H$45*(Kraadpäevad!$G$4-Kraadpäevad!C8415)),Lähteandmed!$I$45)</f>
        <v/>
      </c>
      <c r="N8415" s="114">
        <f>IFERROR(($G$4-M8415)/($G$4-C8415),Lähteandmed!$H$45)</f>
        <v>0</v>
      </c>
      <c r="O8415" s="276">
        <f t="shared" si="263"/>
        <v>1</v>
      </c>
      <c r="P8415" s="276">
        <f>IF(O8415&lt;($G$6-1),Lähteandmed!$E$45*1.2*1.005*(($G$6-1)-O8415),0)</f>
        <v>28.040947199999998</v>
      </c>
    </row>
    <row r="8416" spans="2:16">
      <c r="B8416" s="113">
        <v>8412</v>
      </c>
      <c r="C8416" s="113">
        <v>1.2</v>
      </c>
      <c r="D8416" s="276">
        <f t="shared" si="262"/>
        <v>8.7887974958655803</v>
      </c>
      <c r="L8416" s="114">
        <f>IF(C8416&lt;$G$6,Lähteandmed!$E$45*1.2*1.005*($G$6-O8416),0)</f>
        <v>29.442994559999999</v>
      </c>
      <c r="M8416" s="276" t="str">
        <f>IF(($G$4-Lähteandmed!$H$45*(Kraadpäevad!$G$4-Kraadpäevad!C8416))&gt;Lähteandmed!$I$45,($G$4-Lähteandmed!$H$45*(Kraadpäevad!$G$4-Kraadpäevad!C8416)),Lähteandmed!$I$45)</f>
        <v/>
      </c>
      <c r="N8416" s="114">
        <f>IFERROR(($G$4-M8416)/($G$4-C8416),Lähteandmed!$H$45)</f>
        <v>0</v>
      </c>
      <c r="O8416" s="276">
        <f t="shared" si="263"/>
        <v>1.2</v>
      </c>
      <c r="P8416" s="276">
        <f>IF(O8416&lt;($G$6-1),Lähteandmed!$E$45*1.2*1.005*(($G$6-1)-O8416),0)</f>
        <v>27.690435359999999</v>
      </c>
    </row>
    <row r="8417" spans="2:16">
      <c r="B8417" s="113">
        <v>8413</v>
      </c>
      <c r="C8417" s="113">
        <v>1.3</v>
      </c>
      <c r="D8417" s="276">
        <f t="shared" si="262"/>
        <v>8.6887974958655789</v>
      </c>
      <c r="L8417" s="114">
        <f>IF(C8417&lt;$G$6,Lähteandmed!$E$45*1.2*1.005*($G$6-O8417),0)</f>
        <v>29.267738639999997</v>
      </c>
      <c r="M8417" s="276" t="str">
        <f>IF(($G$4-Lähteandmed!$H$45*(Kraadpäevad!$G$4-Kraadpäevad!C8417))&gt;Lähteandmed!$I$45,($G$4-Lähteandmed!$H$45*(Kraadpäevad!$G$4-Kraadpäevad!C8417)),Lähteandmed!$I$45)</f>
        <v/>
      </c>
      <c r="N8417" s="114">
        <f>IFERROR(($G$4-M8417)/($G$4-C8417),Lähteandmed!$H$45)</f>
        <v>0</v>
      </c>
      <c r="O8417" s="276">
        <f t="shared" si="263"/>
        <v>1.3</v>
      </c>
      <c r="P8417" s="276">
        <f>IF(O8417&lt;($G$6-1),Lähteandmed!$E$45*1.2*1.005*(($G$6-1)-O8417),0)</f>
        <v>27.515179439999997</v>
      </c>
    </row>
    <row r="8418" spans="2:16">
      <c r="B8418" s="113">
        <v>8414</v>
      </c>
      <c r="C8418" s="113">
        <v>1.3</v>
      </c>
      <c r="D8418" s="276">
        <f t="shared" si="262"/>
        <v>8.6887974958655789</v>
      </c>
      <c r="L8418" s="114">
        <f>IF(C8418&lt;$G$6,Lähteandmed!$E$45*1.2*1.005*($G$6-O8418),0)</f>
        <v>29.267738639999997</v>
      </c>
      <c r="M8418" s="276" t="str">
        <f>IF(($G$4-Lähteandmed!$H$45*(Kraadpäevad!$G$4-Kraadpäevad!C8418))&gt;Lähteandmed!$I$45,($G$4-Lähteandmed!$H$45*(Kraadpäevad!$G$4-Kraadpäevad!C8418)),Lähteandmed!$I$45)</f>
        <v/>
      </c>
      <c r="N8418" s="114">
        <f>IFERROR(($G$4-M8418)/($G$4-C8418),Lähteandmed!$H$45)</f>
        <v>0</v>
      </c>
      <c r="O8418" s="276">
        <f t="shared" si="263"/>
        <v>1.3</v>
      </c>
      <c r="P8418" s="276">
        <f>IF(O8418&lt;($G$6-1),Lähteandmed!$E$45*1.2*1.005*(($G$6-1)-O8418),0)</f>
        <v>27.515179439999997</v>
      </c>
    </row>
    <row r="8419" spans="2:16">
      <c r="B8419" s="113">
        <v>8415</v>
      </c>
      <c r="C8419" s="113">
        <v>1.4</v>
      </c>
      <c r="D8419" s="276">
        <f t="shared" si="262"/>
        <v>8.5887974958655793</v>
      </c>
      <c r="L8419" s="114">
        <f>IF(C8419&lt;$G$6,Lähteandmed!$E$45*1.2*1.005*($G$6-O8419),0)</f>
        <v>29.09248272</v>
      </c>
      <c r="M8419" s="276" t="str">
        <f>IF(($G$4-Lähteandmed!$H$45*(Kraadpäevad!$G$4-Kraadpäevad!C8419))&gt;Lähteandmed!$I$45,($G$4-Lähteandmed!$H$45*(Kraadpäevad!$G$4-Kraadpäevad!C8419)),Lähteandmed!$I$45)</f>
        <v/>
      </c>
      <c r="N8419" s="114">
        <f>IFERROR(($G$4-M8419)/($G$4-C8419),Lähteandmed!$H$45)</f>
        <v>0</v>
      </c>
      <c r="O8419" s="276">
        <f t="shared" si="263"/>
        <v>1.4</v>
      </c>
      <c r="P8419" s="276">
        <f>IF(O8419&lt;($G$6-1),Lähteandmed!$E$45*1.2*1.005*(($G$6-1)-O8419),0)</f>
        <v>27.339923519999996</v>
      </c>
    </row>
    <row r="8420" spans="2:16">
      <c r="B8420" s="113">
        <v>8416</v>
      </c>
      <c r="C8420" s="113">
        <v>1.4</v>
      </c>
      <c r="D8420" s="276">
        <f t="shared" si="262"/>
        <v>8.5887974958655793</v>
      </c>
      <c r="L8420" s="114">
        <f>IF(C8420&lt;$G$6,Lähteandmed!$E$45*1.2*1.005*($G$6-O8420),0)</f>
        <v>29.09248272</v>
      </c>
      <c r="M8420" s="276" t="str">
        <f>IF(($G$4-Lähteandmed!$H$45*(Kraadpäevad!$G$4-Kraadpäevad!C8420))&gt;Lähteandmed!$I$45,($G$4-Lähteandmed!$H$45*(Kraadpäevad!$G$4-Kraadpäevad!C8420)),Lähteandmed!$I$45)</f>
        <v/>
      </c>
      <c r="N8420" s="114">
        <f>IFERROR(($G$4-M8420)/($G$4-C8420),Lähteandmed!$H$45)</f>
        <v>0</v>
      </c>
      <c r="O8420" s="276">
        <f t="shared" si="263"/>
        <v>1.4</v>
      </c>
      <c r="P8420" s="276">
        <f>IF(O8420&lt;($G$6-1),Lähteandmed!$E$45*1.2*1.005*(($G$6-1)-O8420),0)</f>
        <v>27.339923519999996</v>
      </c>
    </row>
    <row r="8421" spans="2:16">
      <c r="B8421" s="113">
        <v>8417</v>
      </c>
      <c r="C8421" s="113">
        <v>1.5</v>
      </c>
      <c r="D8421" s="276">
        <f t="shared" si="262"/>
        <v>8.4887974958655796</v>
      </c>
      <c r="L8421" s="114">
        <f>IF(C8421&lt;$G$6,Lähteandmed!$E$45*1.2*1.005*($G$6-O8421),0)</f>
        <v>28.917226799999998</v>
      </c>
      <c r="M8421" s="276" t="str">
        <f>IF(($G$4-Lähteandmed!$H$45*(Kraadpäevad!$G$4-Kraadpäevad!C8421))&gt;Lähteandmed!$I$45,($G$4-Lähteandmed!$H$45*(Kraadpäevad!$G$4-Kraadpäevad!C8421)),Lähteandmed!$I$45)</f>
        <v/>
      </c>
      <c r="N8421" s="114">
        <f>IFERROR(($G$4-M8421)/($G$4-C8421),Lähteandmed!$H$45)</f>
        <v>0</v>
      </c>
      <c r="O8421" s="276">
        <f t="shared" si="263"/>
        <v>1.5</v>
      </c>
      <c r="P8421" s="276">
        <f>IF(O8421&lt;($G$6-1),Lähteandmed!$E$45*1.2*1.005*(($G$6-1)-O8421),0)</f>
        <v>27.164667599999998</v>
      </c>
    </row>
    <row r="8422" spans="2:16">
      <c r="B8422" s="113">
        <v>8418</v>
      </c>
      <c r="C8422" s="113">
        <v>1.5</v>
      </c>
      <c r="D8422" s="276">
        <f t="shared" si="262"/>
        <v>8.4887974958655796</v>
      </c>
      <c r="L8422" s="114">
        <f>IF(C8422&lt;$G$6,Lähteandmed!$E$45*1.2*1.005*($G$6-O8422),0)</f>
        <v>28.917226799999998</v>
      </c>
      <c r="M8422" s="276" t="str">
        <f>IF(($G$4-Lähteandmed!$H$45*(Kraadpäevad!$G$4-Kraadpäevad!C8422))&gt;Lähteandmed!$I$45,($G$4-Lähteandmed!$H$45*(Kraadpäevad!$G$4-Kraadpäevad!C8422)),Lähteandmed!$I$45)</f>
        <v/>
      </c>
      <c r="N8422" s="114">
        <f>IFERROR(($G$4-M8422)/($G$4-C8422),Lähteandmed!$H$45)</f>
        <v>0</v>
      </c>
      <c r="O8422" s="276">
        <f t="shared" si="263"/>
        <v>1.5</v>
      </c>
      <c r="P8422" s="276">
        <f>IF(O8422&lt;($G$6-1),Lähteandmed!$E$45*1.2*1.005*(($G$6-1)-O8422),0)</f>
        <v>27.164667599999998</v>
      </c>
    </row>
    <row r="8423" spans="2:16">
      <c r="B8423" s="113">
        <v>8419</v>
      </c>
      <c r="C8423" s="113">
        <v>1.4</v>
      </c>
      <c r="D8423" s="276">
        <f t="shared" si="262"/>
        <v>8.5887974958655793</v>
      </c>
      <c r="L8423" s="114">
        <f>IF(C8423&lt;$G$6,Lähteandmed!$E$45*1.2*1.005*($G$6-O8423),0)</f>
        <v>29.09248272</v>
      </c>
      <c r="M8423" s="276" t="str">
        <f>IF(($G$4-Lähteandmed!$H$45*(Kraadpäevad!$G$4-Kraadpäevad!C8423))&gt;Lähteandmed!$I$45,($G$4-Lähteandmed!$H$45*(Kraadpäevad!$G$4-Kraadpäevad!C8423)),Lähteandmed!$I$45)</f>
        <v/>
      </c>
      <c r="N8423" s="114">
        <f>IFERROR(($G$4-M8423)/($G$4-C8423),Lähteandmed!$H$45)</f>
        <v>0</v>
      </c>
      <c r="O8423" s="276">
        <f t="shared" si="263"/>
        <v>1.4</v>
      </c>
      <c r="P8423" s="276">
        <f>IF(O8423&lt;($G$6-1),Lähteandmed!$E$45*1.2*1.005*(($G$6-1)-O8423),0)</f>
        <v>27.339923519999996</v>
      </c>
    </row>
    <row r="8424" spans="2:16">
      <c r="B8424" s="113">
        <v>8420</v>
      </c>
      <c r="C8424" s="113">
        <v>1.3</v>
      </c>
      <c r="D8424" s="276">
        <f t="shared" si="262"/>
        <v>8.6887974958655789</v>
      </c>
      <c r="L8424" s="114">
        <f>IF(C8424&lt;$G$6,Lähteandmed!$E$45*1.2*1.005*($G$6-O8424),0)</f>
        <v>29.267738639999997</v>
      </c>
      <c r="M8424" s="276" t="str">
        <f>IF(($G$4-Lähteandmed!$H$45*(Kraadpäevad!$G$4-Kraadpäevad!C8424))&gt;Lähteandmed!$I$45,($G$4-Lähteandmed!$H$45*(Kraadpäevad!$G$4-Kraadpäevad!C8424)),Lähteandmed!$I$45)</f>
        <v/>
      </c>
      <c r="N8424" s="114">
        <f>IFERROR(($G$4-M8424)/($G$4-C8424),Lähteandmed!$H$45)</f>
        <v>0</v>
      </c>
      <c r="O8424" s="276">
        <f t="shared" si="263"/>
        <v>1.3</v>
      </c>
      <c r="P8424" s="276">
        <f>IF(O8424&lt;($G$6-1),Lähteandmed!$E$45*1.2*1.005*(($G$6-1)-O8424),0)</f>
        <v>27.515179439999997</v>
      </c>
    </row>
    <row r="8425" spans="2:16">
      <c r="B8425" s="113">
        <v>8421</v>
      </c>
      <c r="C8425" s="113">
        <v>1.2</v>
      </c>
      <c r="D8425" s="276">
        <f t="shared" si="262"/>
        <v>8.7887974958655803</v>
      </c>
      <c r="L8425" s="114">
        <f>IF(C8425&lt;$G$6,Lähteandmed!$E$45*1.2*1.005*($G$6-O8425),0)</f>
        <v>29.442994559999999</v>
      </c>
      <c r="M8425" s="276" t="str">
        <f>IF(($G$4-Lähteandmed!$H$45*(Kraadpäevad!$G$4-Kraadpäevad!C8425))&gt;Lähteandmed!$I$45,($G$4-Lähteandmed!$H$45*(Kraadpäevad!$G$4-Kraadpäevad!C8425)),Lähteandmed!$I$45)</f>
        <v/>
      </c>
      <c r="N8425" s="114">
        <f>IFERROR(($G$4-M8425)/($G$4-C8425),Lähteandmed!$H$45)</f>
        <v>0</v>
      </c>
      <c r="O8425" s="276">
        <f t="shared" si="263"/>
        <v>1.2</v>
      </c>
      <c r="P8425" s="276">
        <f>IF(O8425&lt;($G$6-1),Lähteandmed!$E$45*1.2*1.005*(($G$6-1)-O8425),0)</f>
        <v>27.690435359999999</v>
      </c>
    </row>
    <row r="8426" spans="2:16">
      <c r="B8426" s="113">
        <v>8422</v>
      </c>
      <c r="C8426" s="113">
        <v>1.3</v>
      </c>
      <c r="D8426" s="276">
        <f t="shared" si="262"/>
        <v>8.6887974958655789</v>
      </c>
      <c r="L8426" s="114">
        <f>IF(C8426&lt;$G$6,Lähteandmed!$E$45*1.2*1.005*($G$6-O8426),0)</f>
        <v>29.267738639999997</v>
      </c>
      <c r="M8426" s="276" t="str">
        <f>IF(($G$4-Lähteandmed!$H$45*(Kraadpäevad!$G$4-Kraadpäevad!C8426))&gt;Lähteandmed!$I$45,($G$4-Lähteandmed!$H$45*(Kraadpäevad!$G$4-Kraadpäevad!C8426)),Lähteandmed!$I$45)</f>
        <v/>
      </c>
      <c r="N8426" s="114">
        <f>IFERROR(($G$4-M8426)/($G$4-C8426),Lähteandmed!$H$45)</f>
        <v>0</v>
      </c>
      <c r="O8426" s="276">
        <f t="shared" si="263"/>
        <v>1.3</v>
      </c>
      <c r="P8426" s="276">
        <f>IF(O8426&lt;($G$6-1),Lähteandmed!$E$45*1.2*1.005*(($G$6-1)-O8426),0)</f>
        <v>27.515179439999997</v>
      </c>
    </row>
    <row r="8427" spans="2:16">
      <c r="B8427" s="113">
        <v>8423</v>
      </c>
      <c r="C8427" s="113">
        <v>1.3</v>
      </c>
      <c r="D8427" s="276">
        <f t="shared" si="262"/>
        <v>8.6887974958655789</v>
      </c>
      <c r="L8427" s="114">
        <f>IF(C8427&lt;$G$6,Lähteandmed!$E$45*1.2*1.005*($G$6-O8427),0)</f>
        <v>29.267738639999997</v>
      </c>
      <c r="M8427" s="276" t="str">
        <f>IF(($G$4-Lähteandmed!$H$45*(Kraadpäevad!$G$4-Kraadpäevad!C8427))&gt;Lähteandmed!$I$45,($G$4-Lähteandmed!$H$45*(Kraadpäevad!$G$4-Kraadpäevad!C8427)),Lähteandmed!$I$45)</f>
        <v/>
      </c>
      <c r="N8427" s="114">
        <f>IFERROR(($G$4-M8427)/($G$4-C8427),Lähteandmed!$H$45)</f>
        <v>0</v>
      </c>
      <c r="O8427" s="276">
        <f t="shared" si="263"/>
        <v>1.3</v>
      </c>
      <c r="P8427" s="276">
        <f>IF(O8427&lt;($G$6-1),Lähteandmed!$E$45*1.2*1.005*(($G$6-1)-O8427),0)</f>
        <v>27.515179439999997</v>
      </c>
    </row>
    <row r="8428" spans="2:16">
      <c r="B8428" s="113">
        <v>8424</v>
      </c>
      <c r="C8428" s="113">
        <v>1.4</v>
      </c>
      <c r="D8428" s="276">
        <f t="shared" si="262"/>
        <v>8.5887974958655793</v>
      </c>
      <c r="L8428" s="114">
        <f>IF(C8428&lt;$G$6,Lähteandmed!$E$45*1.2*1.005*($G$6-O8428),0)</f>
        <v>29.09248272</v>
      </c>
      <c r="M8428" s="276" t="str">
        <f>IF(($G$4-Lähteandmed!$H$45*(Kraadpäevad!$G$4-Kraadpäevad!C8428))&gt;Lähteandmed!$I$45,($G$4-Lähteandmed!$H$45*(Kraadpäevad!$G$4-Kraadpäevad!C8428)),Lähteandmed!$I$45)</f>
        <v/>
      </c>
      <c r="N8428" s="114">
        <f>IFERROR(($G$4-M8428)/($G$4-C8428),Lähteandmed!$H$45)</f>
        <v>0</v>
      </c>
      <c r="O8428" s="276">
        <f t="shared" si="263"/>
        <v>1.4</v>
      </c>
      <c r="P8428" s="276">
        <f>IF(O8428&lt;($G$6-1),Lähteandmed!$E$45*1.2*1.005*(($G$6-1)-O8428),0)</f>
        <v>27.339923519999996</v>
      </c>
    </row>
    <row r="8429" spans="2:16">
      <c r="B8429" s="113">
        <v>8425</v>
      </c>
      <c r="C8429" s="113">
        <v>1.4</v>
      </c>
      <c r="D8429" s="276">
        <f t="shared" si="262"/>
        <v>8.5887974958655793</v>
      </c>
      <c r="L8429" s="114">
        <f>IF(C8429&lt;$G$6,Lähteandmed!$E$45*1.2*1.005*($G$6-O8429),0)</f>
        <v>29.09248272</v>
      </c>
      <c r="M8429" s="276" t="str">
        <f>IF(($G$4-Lähteandmed!$H$45*(Kraadpäevad!$G$4-Kraadpäevad!C8429))&gt;Lähteandmed!$I$45,($G$4-Lähteandmed!$H$45*(Kraadpäevad!$G$4-Kraadpäevad!C8429)),Lähteandmed!$I$45)</f>
        <v/>
      </c>
      <c r="N8429" s="114">
        <f>IFERROR(($G$4-M8429)/($G$4-C8429),Lähteandmed!$H$45)</f>
        <v>0</v>
      </c>
      <c r="O8429" s="276">
        <f t="shared" si="263"/>
        <v>1.4</v>
      </c>
      <c r="P8429" s="276">
        <f>IF(O8429&lt;($G$6-1),Lähteandmed!$E$45*1.2*1.005*(($G$6-1)-O8429),0)</f>
        <v>27.339923519999996</v>
      </c>
    </row>
    <row r="8430" spans="2:16">
      <c r="B8430" s="113">
        <v>8426</v>
      </c>
      <c r="C8430" s="113">
        <v>1.3</v>
      </c>
      <c r="D8430" s="276">
        <f t="shared" si="262"/>
        <v>8.6887974958655789</v>
      </c>
      <c r="L8430" s="114">
        <f>IF(C8430&lt;$G$6,Lähteandmed!$E$45*1.2*1.005*($G$6-O8430),0)</f>
        <v>29.267738639999997</v>
      </c>
      <c r="M8430" s="276" t="str">
        <f>IF(($G$4-Lähteandmed!$H$45*(Kraadpäevad!$G$4-Kraadpäevad!C8430))&gt;Lähteandmed!$I$45,($G$4-Lähteandmed!$H$45*(Kraadpäevad!$G$4-Kraadpäevad!C8430)),Lähteandmed!$I$45)</f>
        <v/>
      </c>
      <c r="N8430" s="114">
        <f>IFERROR(($G$4-M8430)/($G$4-C8430),Lähteandmed!$H$45)</f>
        <v>0</v>
      </c>
      <c r="O8430" s="276">
        <f t="shared" si="263"/>
        <v>1.3</v>
      </c>
      <c r="P8430" s="276">
        <f>IF(O8430&lt;($G$6-1),Lähteandmed!$E$45*1.2*1.005*(($G$6-1)-O8430),0)</f>
        <v>27.515179439999997</v>
      </c>
    </row>
    <row r="8431" spans="2:16">
      <c r="B8431" s="113">
        <v>8427</v>
      </c>
      <c r="C8431" s="113">
        <v>1.3</v>
      </c>
      <c r="D8431" s="276">
        <f t="shared" si="262"/>
        <v>8.6887974958655789</v>
      </c>
      <c r="L8431" s="114">
        <f>IF(C8431&lt;$G$6,Lähteandmed!$E$45*1.2*1.005*($G$6-O8431),0)</f>
        <v>29.267738639999997</v>
      </c>
      <c r="M8431" s="276" t="str">
        <f>IF(($G$4-Lähteandmed!$H$45*(Kraadpäevad!$G$4-Kraadpäevad!C8431))&gt;Lähteandmed!$I$45,($G$4-Lähteandmed!$H$45*(Kraadpäevad!$G$4-Kraadpäevad!C8431)),Lähteandmed!$I$45)</f>
        <v/>
      </c>
      <c r="N8431" s="114">
        <f>IFERROR(($G$4-M8431)/($G$4-C8431),Lähteandmed!$H$45)</f>
        <v>0</v>
      </c>
      <c r="O8431" s="276">
        <f t="shared" si="263"/>
        <v>1.3</v>
      </c>
      <c r="P8431" s="276">
        <f>IF(O8431&lt;($G$6-1),Lähteandmed!$E$45*1.2*1.005*(($G$6-1)-O8431),0)</f>
        <v>27.515179439999997</v>
      </c>
    </row>
    <row r="8432" spans="2:16">
      <c r="B8432" s="113">
        <v>8428</v>
      </c>
      <c r="C8432" s="113">
        <v>1.2</v>
      </c>
      <c r="D8432" s="276">
        <f t="shared" si="262"/>
        <v>8.7887974958655803</v>
      </c>
      <c r="L8432" s="114">
        <f>IF(C8432&lt;$G$6,Lähteandmed!$E$45*1.2*1.005*($G$6-O8432),0)</f>
        <v>29.442994559999999</v>
      </c>
      <c r="M8432" s="276" t="str">
        <f>IF(($G$4-Lähteandmed!$H$45*(Kraadpäevad!$G$4-Kraadpäevad!C8432))&gt;Lähteandmed!$I$45,($G$4-Lähteandmed!$H$45*(Kraadpäevad!$G$4-Kraadpäevad!C8432)),Lähteandmed!$I$45)</f>
        <v/>
      </c>
      <c r="N8432" s="114">
        <f>IFERROR(($G$4-M8432)/($G$4-C8432),Lähteandmed!$H$45)</f>
        <v>0</v>
      </c>
      <c r="O8432" s="276">
        <f t="shared" si="263"/>
        <v>1.2</v>
      </c>
      <c r="P8432" s="276">
        <f>IF(O8432&lt;($G$6-1),Lähteandmed!$E$45*1.2*1.005*(($G$6-1)-O8432),0)</f>
        <v>27.690435359999999</v>
      </c>
    </row>
    <row r="8433" spans="2:16">
      <c r="B8433" s="113">
        <v>8429</v>
      </c>
      <c r="C8433" s="113">
        <v>1.1000000000000001</v>
      </c>
      <c r="D8433" s="276">
        <f t="shared" si="262"/>
        <v>8.88879749586558</v>
      </c>
      <c r="L8433" s="114">
        <f>IF(C8433&lt;$G$6,Lähteandmed!$E$45*1.2*1.005*($G$6-O8433),0)</f>
        <v>29.618250479999997</v>
      </c>
      <c r="M8433" s="276" t="str">
        <f>IF(($G$4-Lähteandmed!$H$45*(Kraadpäevad!$G$4-Kraadpäevad!C8433))&gt;Lähteandmed!$I$45,($G$4-Lähteandmed!$H$45*(Kraadpäevad!$G$4-Kraadpäevad!C8433)),Lähteandmed!$I$45)</f>
        <v/>
      </c>
      <c r="N8433" s="114">
        <f>IFERROR(($G$4-M8433)/($G$4-C8433),Lähteandmed!$H$45)</f>
        <v>0</v>
      </c>
      <c r="O8433" s="276">
        <f t="shared" si="263"/>
        <v>1.1000000000000001</v>
      </c>
      <c r="P8433" s="276">
        <f>IF(O8433&lt;($G$6-1),Lähteandmed!$E$45*1.2*1.005*(($G$6-1)-O8433),0)</f>
        <v>27.86569128</v>
      </c>
    </row>
    <row r="8434" spans="2:16">
      <c r="B8434" s="113">
        <v>8430</v>
      </c>
      <c r="C8434" s="113">
        <v>1</v>
      </c>
      <c r="D8434" s="276">
        <f t="shared" si="262"/>
        <v>8.9887974958655796</v>
      </c>
      <c r="L8434" s="114">
        <f>IF(C8434&lt;$G$6,Lähteandmed!$E$45*1.2*1.005*($G$6-O8434),0)</f>
        <v>29.793506399999998</v>
      </c>
      <c r="M8434" s="276" t="str">
        <f>IF(($G$4-Lähteandmed!$H$45*(Kraadpäevad!$G$4-Kraadpäevad!C8434))&gt;Lähteandmed!$I$45,($G$4-Lähteandmed!$H$45*(Kraadpäevad!$G$4-Kraadpäevad!C8434)),Lähteandmed!$I$45)</f>
        <v/>
      </c>
      <c r="N8434" s="114">
        <f>IFERROR(($G$4-M8434)/($G$4-C8434),Lähteandmed!$H$45)</f>
        <v>0</v>
      </c>
      <c r="O8434" s="276">
        <f t="shared" si="263"/>
        <v>1</v>
      </c>
      <c r="P8434" s="276">
        <f>IF(O8434&lt;($G$6-1),Lähteandmed!$E$45*1.2*1.005*(($G$6-1)-O8434),0)</f>
        <v>28.040947199999998</v>
      </c>
    </row>
    <row r="8435" spans="2:16">
      <c r="B8435" s="113">
        <v>8431</v>
      </c>
      <c r="C8435" s="113">
        <v>1.2</v>
      </c>
      <c r="D8435" s="276">
        <f t="shared" si="262"/>
        <v>8.7887974958655803</v>
      </c>
      <c r="L8435" s="114">
        <f>IF(C8435&lt;$G$6,Lähteandmed!$E$45*1.2*1.005*($G$6-O8435),0)</f>
        <v>29.442994559999999</v>
      </c>
      <c r="M8435" s="276" t="str">
        <f>IF(($G$4-Lähteandmed!$H$45*(Kraadpäevad!$G$4-Kraadpäevad!C8435))&gt;Lähteandmed!$I$45,($G$4-Lähteandmed!$H$45*(Kraadpäevad!$G$4-Kraadpäevad!C8435)),Lähteandmed!$I$45)</f>
        <v/>
      </c>
      <c r="N8435" s="114">
        <f>IFERROR(($G$4-M8435)/($G$4-C8435),Lähteandmed!$H$45)</f>
        <v>0</v>
      </c>
      <c r="O8435" s="276">
        <f t="shared" si="263"/>
        <v>1.2</v>
      </c>
      <c r="P8435" s="276">
        <f>IF(O8435&lt;($G$6-1),Lähteandmed!$E$45*1.2*1.005*(($G$6-1)-O8435),0)</f>
        <v>27.690435359999999</v>
      </c>
    </row>
    <row r="8436" spans="2:16">
      <c r="B8436" s="113">
        <v>8432</v>
      </c>
      <c r="C8436" s="113">
        <v>1.5</v>
      </c>
      <c r="D8436" s="276">
        <f t="shared" si="262"/>
        <v>8.4887974958655796</v>
      </c>
      <c r="L8436" s="114">
        <f>IF(C8436&lt;$G$6,Lähteandmed!$E$45*1.2*1.005*($G$6-O8436),0)</f>
        <v>28.917226799999998</v>
      </c>
      <c r="M8436" s="276" t="str">
        <f>IF(($G$4-Lähteandmed!$H$45*(Kraadpäevad!$G$4-Kraadpäevad!C8436))&gt;Lähteandmed!$I$45,($G$4-Lähteandmed!$H$45*(Kraadpäevad!$G$4-Kraadpäevad!C8436)),Lähteandmed!$I$45)</f>
        <v/>
      </c>
      <c r="N8436" s="114">
        <f>IFERROR(($G$4-M8436)/($G$4-C8436),Lähteandmed!$H$45)</f>
        <v>0</v>
      </c>
      <c r="O8436" s="276">
        <f t="shared" si="263"/>
        <v>1.5</v>
      </c>
      <c r="P8436" s="276">
        <f>IF(O8436&lt;($G$6-1),Lähteandmed!$E$45*1.2*1.005*(($G$6-1)-O8436),0)</f>
        <v>27.164667599999998</v>
      </c>
    </row>
    <row r="8437" spans="2:16">
      <c r="B8437" s="113">
        <v>8433</v>
      </c>
      <c r="C8437" s="113">
        <v>1.7</v>
      </c>
      <c r="D8437" s="276">
        <f t="shared" si="262"/>
        <v>8.2887974958655803</v>
      </c>
      <c r="L8437" s="114">
        <f>IF(C8437&lt;$G$6,Lähteandmed!$E$45*1.2*1.005*($G$6-O8437),0)</f>
        <v>28.566714959999999</v>
      </c>
      <c r="M8437" s="276" t="str">
        <f>IF(($G$4-Lähteandmed!$H$45*(Kraadpäevad!$G$4-Kraadpäevad!C8437))&gt;Lähteandmed!$I$45,($G$4-Lähteandmed!$H$45*(Kraadpäevad!$G$4-Kraadpäevad!C8437)),Lähteandmed!$I$45)</f>
        <v/>
      </c>
      <c r="N8437" s="114">
        <f>IFERROR(($G$4-M8437)/($G$4-C8437),Lähteandmed!$H$45)</f>
        <v>0</v>
      </c>
      <c r="O8437" s="276">
        <f t="shared" si="263"/>
        <v>1.7</v>
      </c>
      <c r="P8437" s="276">
        <f>IF(O8437&lt;($G$6-1),Lähteandmed!$E$45*1.2*1.005*(($G$6-1)-O8437),0)</f>
        <v>26.814155759999998</v>
      </c>
    </row>
    <row r="8438" spans="2:16">
      <c r="B8438" s="113">
        <v>8434</v>
      </c>
      <c r="C8438" s="113">
        <v>1.7</v>
      </c>
      <c r="D8438" s="276">
        <f t="shared" si="262"/>
        <v>8.2887974958655803</v>
      </c>
      <c r="L8438" s="114">
        <f>IF(C8438&lt;$G$6,Lähteandmed!$E$45*1.2*1.005*($G$6-O8438),0)</f>
        <v>28.566714959999999</v>
      </c>
      <c r="M8438" s="276" t="str">
        <f>IF(($G$4-Lähteandmed!$H$45*(Kraadpäevad!$G$4-Kraadpäevad!C8438))&gt;Lähteandmed!$I$45,($G$4-Lähteandmed!$H$45*(Kraadpäevad!$G$4-Kraadpäevad!C8438)),Lähteandmed!$I$45)</f>
        <v/>
      </c>
      <c r="N8438" s="114">
        <f>IFERROR(($G$4-M8438)/($G$4-C8438),Lähteandmed!$H$45)</f>
        <v>0</v>
      </c>
      <c r="O8438" s="276">
        <f t="shared" si="263"/>
        <v>1.7</v>
      </c>
      <c r="P8438" s="276">
        <f>IF(O8438&lt;($G$6-1),Lähteandmed!$E$45*1.2*1.005*(($G$6-1)-O8438),0)</f>
        <v>26.814155759999998</v>
      </c>
    </row>
    <row r="8439" spans="2:16">
      <c r="B8439" s="113">
        <v>8435</v>
      </c>
      <c r="C8439" s="113">
        <v>1.7</v>
      </c>
      <c r="D8439" s="276">
        <f t="shared" si="262"/>
        <v>8.2887974958655803</v>
      </c>
      <c r="L8439" s="114">
        <f>IF(C8439&lt;$G$6,Lähteandmed!$E$45*1.2*1.005*($G$6-O8439),0)</f>
        <v>28.566714959999999</v>
      </c>
      <c r="M8439" s="276" t="str">
        <f>IF(($G$4-Lähteandmed!$H$45*(Kraadpäevad!$G$4-Kraadpäevad!C8439))&gt;Lähteandmed!$I$45,($G$4-Lähteandmed!$H$45*(Kraadpäevad!$G$4-Kraadpäevad!C8439)),Lähteandmed!$I$45)</f>
        <v/>
      </c>
      <c r="N8439" s="114">
        <f>IFERROR(($G$4-M8439)/($G$4-C8439),Lähteandmed!$H$45)</f>
        <v>0</v>
      </c>
      <c r="O8439" s="276">
        <f t="shared" si="263"/>
        <v>1.7</v>
      </c>
      <c r="P8439" s="276">
        <f>IF(O8439&lt;($G$6-1),Lähteandmed!$E$45*1.2*1.005*(($G$6-1)-O8439),0)</f>
        <v>26.814155759999998</v>
      </c>
    </row>
    <row r="8440" spans="2:16">
      <c r="B8440" s="113">
        <v>8436</v>
      </c>
      <c r="C8440" s="113">
        <v>1.7</v>
      </c>
      <c r="D8440" s="276">
        <f t="shared" si="262"/>
        <v>8.2887974958655803</v>
      </c>
      <c r="L8440" s="114">
        <f>IF(C8440&lt;$G$6,Lähteandmed!$E$45*1.2*1.005*($G$6-O8440),0)</f>
        <v>28.566714959999999</v>
      </c>
      <c r="M8440" s="276" t="str">
        <f>IF(($G$4-Lähteandmed!$H$45*(Kraadpäevad!$G$4-Kraadpäevad!C8440))&gt;Lähteandmed!$I$45,($G$4-Lähteandmed!$H$45*(Kraadpäevad!$G$4-Kraadpäevad!C8440)),Lähteandmed!$I$45)</f>
        <v/>
      </c>
      <c r="N8440" s="114">
        <f>IFERROR(($G$4-M8440)/($G$4-C8440),Lähteandmed!$H$45)</f>
        <v>0</v>
      </c>
      <c r="O8440" s="276">
        <f t="shared" si="263"/>
        <v>1.7</v>
      </c>
      <c r="P8440" s="276">
        <f>IF(O8440&lt;($G$6-1),Lähteandmed!$E$45*1.2*1.005*(($G$6-1)-O8440),0)</f>
        <v>26.814155759999998</v>
      </c>
    </row>
    <row r="8441" spans="2:16">
      <c r="B8441" s="113">
        <v>8437</v>
      </c>
      <c r="C8441" s="113">
        <v>2</v>
      </c>
      <c r="D8441" s="276">
        <f t="shared" si="262"/>
        <v>7.9887974958655796</v>
      </c>
      <c r="L8441" s="114">
        <f>IF(C8441&lt;$G$6,Lähteandmed!$E$45*1.2*1.005*($G$6-O8441),0)</f>
        <v>28.040947199999998</v>
      </c>
      <c r="M8441" s="276" t="str">
        <f>IF(($G$4-Lähteandmed!$H$45*(Kraadpäevad!$G$4-Kraadpäevad!C8441))&gt;Lähteandmed!$I$45,($G$4-Lähteandmed!$H$45*(Kraadpäevad!$G$4-Kraadpäevad!C8441)),Lähteandmed!$I$45)</f>
        <v/>
      </c>
      <c r="N8441" s="114">
        <f>IFERROR(($G$4-M8441)/($G$4-C8441),Lähteandmed!$H$45)</f>
        <v>0</v>
      </c>
      <c r="O8441" s="276">
        <f t="shared" si="263"/>
        <v>2</v>
      </c>
      <c r="P8441" s="276">
        <f>IF(O8441&lt;($G$6-1),Lähteandmed!$E$45*1.2*1.005*(($G$6-1)-O8441),0)</f>
        <v>26.288387999999998</v>
      </c>
    </row>
    <row r="8442" spans="2:16">
      <c r="B8442" s="113">
        <v>8438</v>
      </c>
      <c r="C8442" s="113">
        <v>2.2000000000000002</v>
      </c>
      <c r="D8442" s="276">
        <f t="shared" si="262"/>
        <v>7.7887974958655795</v>
      </c>
      <c r="L8442" s="114">
        <f>IF(C8442&lt;$G$6,Lähteandmed!$E$45*1.2*1.005*($G$6-O8442),0)</f>
        <v>27.690435359999999</v>
      </c>
      <c r="M8442" s="276" t="str">
        <f>IF(($G$4-Lähteandmed!$H$45*(Kraadpäevad!$G$4-Kraadpäevad!C8442))&gt;Lähteandmed!$I$45,($G$4-Lähteandmed!$H$45*(Kraadpäevad!$G$4-Kraadpäevad!C8442)),Lähteandmed!$I$45)</f>
        <v/>
      </c>
      <c r="N8442" s="114">
        <f>IFERROR(($G$4-M8442)/($G$4-C8442),Lähteandmed!$H$45)</f>
        <v>0</v>
      </c>
      <c r="O8442" s="276">
        <f t="shared" si="263"/>
        <v>2.2000000000000002</v>
      </c>
      <c r="P8442" s="276">
        <f>IF(O8442&lt;($G$6-1),Lähteandmed!$E$45*1.2*1.005*(($G$6-1)-O8442),0)</f>
        <v>25.937876159999998</v>
      </c>
    </row>
    <row r="8443" spans="2:16">
      <c r="B8443" s="113">
        <v>8439</v>
      </c>
      <c r="C8443" s="113">
        <v>2.5</v>
      </c>
      <c r="D8443" s="276">
        <f t="shared" si="262"/>
        <v>7.4887974958655796</v>
      </c>
      <c r="L8443" s="114">
        <f>IF(C8443&lt;$G$6,Lähteandmed!$E$45*1.2*1.005*($G$6-O8443),0)</f>
        <v>27.164667599999998</v>
      </c>
      <c r="M8443" s="276" t="str">
        <f>IF(($G$4-Lähteandmed!$H$45*(Kraadpäevad!$G$4-Kraadpäevad!C8443))&gt;Lähteandmed!$I$45,($G$4-Lähteandmed!$H$45*(Kraadpäevad!$G$4-Kraadpäevad!C8443)),Lähteandmed!$I$45)</f>
        <v/>
      </c>
      <c r="N8443" s="114">
        <f>IFERROR(($G$4-M8443)/($G$4-C8443),Lähteandmed!$H$45)</f>
        <v>0</v>
      </c>
      <c r="O8443" s="276">
        <f t="shared" si="263"/>
        <v>2.5</v>
      </c>
      <c r="P8443" s="276">
        <f>IF(O8443&lt;($G$6-1),Lähteandmed!$E$45*1.2*1.005*(($G$6-1)-O8443),0)</f>
        <v>25.412108399999997</v>
      </c>
    </row>
    <row r="8444" spans="2:16">
      <c r="B8444" s="113">
        <v>8440</v>
      </c>
      <c r="C8444" s="113">
        <v>2.2000000000000002</v>
      </c>
      <c r="D8444" s="276">
        <f t="shared" si="262"/>
        <v>7.7887974958655795</v>
      </c>
      <c r="L8444" s="114">
        <f>IF(C8444&lt;$G$6,Lähteandmed!$E$45*1.2*1.005*($G$6-O8444),0)</f>
        <v>27.690435359999999</v>
      </c>
      <c r="M8444" s="276" t="str">
        <f>IF(($G$4-Lähteandmed!$H$45*(Kraadpäevad!$G$4-Kraadpäevad!C8444))&gt;Lähteandmed!$I$45,($G$4-Lähteandmed!$H$45*(Kraadpäevad!$G$4-Kraadpäevad!C8444)),Lähteandmed!$I$45)</f>
        <v/>
      </c>
      <c r="N8444" s="114">
        <f>IFERROR(($G$4-M8444)/($G$4-C8444),Lähteandmed!$H$45)</f>
        <v>0</v>
      </c>
      <c r="O8444" s="276">
        <f t="shared" si="263"/>
        <v>2.2000000000000002</v>
      </c>
      <c r="P8444" s="276">
        <f>IF(O8444&lt;($G$6-1),Lähteandmed!$E$45*1.2*1.005*(($G$6-1)-O8444),0)</f>
        <v>25.937876159999998</v>
      </c>
    </row>
    <row r="8445" spans="2:16">
      <c r="B8445" s="113">
        <v>8441</v>
      </c>
      <c r="C8445" s="113">
        <v>2</v>
      </c>
      <c r="D8445" s="276">
        <f t="shared" si="262"/>
        <v>7.9887974958655796</v>
      </c>
      <c r="L8445" s="114">
        <f>IF(C8445&lt;$G$6,Lähteandmed!$E$45*1.2*1.005*($G$6-O8445),0)</f>
        <v>28.040947199999998</v>
      </c>
      <c r="M8445" s="276" t="str">
        <f>IF(($G$4-Lähteandmed!$H$45*(Kraadpäevad!$G$4-Kraadpäevad!C8445))&gt;Lähteandmed!$I$45,($G$4-Lähteandmed!$H$45*(Kraadpäevad!$G$4-Kraadpäevad!C8445)),Lähteandmed!$I$45)</f>
        <v/>
      </c>
      <c r="N8445" s="114">
        <f>IFERROR(($G$4-M8445)/($G$4-C8445),Lähteandmed!$H$45)</f>
        <v>0</v>
      </c>
      <c r="O8445" s="276">
        <f t="shared" si="263"/>
        <v>2</v>
      </c>
      <c r="P8445" s="276">
        <f>IF(O8445&lt;($G$6-1),Lähteandmed!$E$45*1.2*1.005*(($G$6-1)-O8445),0)</f>
        <v>26.288387999999998</v>
      </c>
    </row>
    <row r="8446" spans="2:16">
      <c r="B8446" s="113">
        <v>8442</v>
      </c>
      <c r="C8446" s="113">
        <v>1.7</v>
      </c>
      <c r="D8446" s="276">
        <f t="shared" si="262"/>
        <v>8.2887974958655803</v>
      </c>
      <c r="L8446" s="114">
        <f>IF(C8446&lt;$G$6,Lähteandmed!$E$45*1.2*1.005*($G$6-O8446),0)</f>
        <v>28.566714959999999</v>
      </c>
      <c r="M8446" s="276" t="str">
        <f>IF(($G$4-Lähteandmed!$H$45*(Kraadpäevad!$G$4-Kraadpäevad!C8446))&gt;Lähteandmed!$I$45,($G$4-Lähteandmed!$H$45*(Kraadpäevad!$G$4-Kraadpäevad!C8446)),Lähteandmed!$I$45)</f>
        <v/>
      </c>
      <c r="N8446" s="114">
        <f>IFERROR(($G$4-M8446)/($G$4-C8446),Lähteandmed!$H$45)</f>
        <v>0</v>
      </c>
      <c r="O8446" s="276">
        <f t="shared" si="263"/>
        <v>1.7</v>
      </c>
      <c r="P8446" s="276">
        <f>IF(O8446&lt;($G$6-1),Lähteandmed!$E$45*1.2*1.005*(($G$6-1)-O8446),0)</f>
        <v>26.814155759999998</v>
      </c>
    </row>
    <row r="8447" spans="2:16">
      <c r="B8447" s="113">
        <v>8443</v>
      </c>
      <c r="C8447" s="113">
        <v>1.8</v>
      </c>
      <c r="D8447" s="276">
        <f t="shared" si="262"/>
        <v>8.1887974958655789</v>
      </c>
      <c r="L8447" s="114">
        <f>IF(C8447&lt;$G$6,Lähteandmed!$E$45*1.2*1.005*($G$6-O8447),0)</f>
        <v>28.391459039999997</v>
      </c>
      <c r="M8447" s="276" t="str">
        <f>IF(($G$4-Lähteandmed!$H$45*(Kraadpäevad!$G$4-Kraadpäevad!C8447))&gt;Lähteandmed!$I$45,($G$4-Lähteandmed!$H$45*(Kraadpäevad!$G$4-Kraadpäevad!C8447)),Lähteandmed!$I$45)</f>
        <v/>
      </c>
      <c r="N8447" s="114">
        <f>IFERROR(($G$4-M8447)/($G$4-C8447),Lähteandmed!$H$45)</f>
        <v>0</v>
      </c>
      <c r="O8447" s="276">
        <f t="shared" si="263"/>
        <v>1.8</v>
      </c>
      <c r="P8447" s="276">
        <f>IF(O8447&lt;($G$6-1),Lähteandmed!$E$45*1.2*1.005*(($G$6-1)-O8447),0)</f>
        <v>26.638899839999997</v>
      </c>
    </row>
    <row r="8448" spans="2:16">
      <c r="B8448" s="113">
        <v>8444</v>
      </c>
      <c r="C8448" s="113">
        <v>1.8</v>
      </c>
      <c r="D8448" s="276">
        <f t="shared" si="262"/>
        <v>8.1887974958655789</v>
      </c>
      <c r="L8448" s="114">
        <f>IF(C8448&lt;$G$6,Lähteandmed!$E$45*1.2*1.005*($G$6-O8448),0)</f>
        <v>28.391459039999997</v>
      </c>
      <c r="M8448" s="276" t="str">
        <f>IF(($G$4-Lähteandmed!$H$45*(Kraadpäevad!$G$4-Kraadpäevad!C8448))&gt;Lähteandmed!$I$45,($G$4-Lähteandmed!$H$45*(Kraadpäevad!$G$4-Kraadpäevad!C8448)),Lähteandmed!$I$45)</f>
        <v/>
      </c>
      <c r="N8448" s="114">
        <f>IFERROR(($G$4-M8448)/($G$4-C8448),Lähteandmed!$H$45)</f>
        <v>0</v>
      </c>
      <c r="O8448" s="276">
        <f t="shared" si="263"/>
        <v>1.8</v>
      </c>
      <c r="P8448" s="276">
        <f>IF(O8448&lt;($G$6-1),Lähteandmed!$E$45*1.2*1.005*(($G$6-1)-O8448),0)</f>
        <v>26.638899839999997</v>
      </c>
    </row>
    <row r="8449" spans="2:16">
      <c r="B8449" s="113">
        <v>8445</v>
      </c>
      <c r="C8449" s="113">
        <v>1.9</v>
      </c>
      <c r="D8449" s="276">
        <f t="shared" si="262"/>
        <v>8.0887974958655793</v>
      </c>
      <c r="L8449" s="114">
        <f>IF(C8449&lt;$G$6,Lähteandmed!$E$45*1.2*1.005*($G$6-O8449),0)</f>
        <v>28.216203119999999</v>
      </c>
      <c r="M8449" s="276" t="str">
        <f>IF(($G$4-Lähteandmed!$H$45*(Kraadpäevad!$G$4-Kraadpäevad!C8449))&gt;Lähteandmed!$I$45,($G$4-Lähteandmed!$H$45*(Kraadpäevad!$G$4-Kraadpäevad!C8449)),Lähteandmed!$I$45)</f>
        <v/>
      </c>
      <c r="N8449" s="114">
        <f>IFERROR(($G$4-M8449)/($G$4-C8449),Lähteandmed!$H$45)</f>
        <v>0</v>
      </c>
      <c r="O8449" s="276">
        <f t="shared" si="263"/>
        <v>1.9</v>
      </c>
      <c r="P8449" s="276">
        <f>IF(O8449&lt;($G$6-1),Lähteandmed!$E$45*1.2*1.005*(($G$6-1)-O8449),0)</f>
        <v>26.463643919999999</v>
      </c>
    </row>
    <row r="8450" spans="2:16">
      <c r="B8450" s="113">
        <v>8446</v>
      </c>
      <c r="C8450" s="113">
        <v>2</v>
      </c>
      <c r="D8450" s="276">
        <f t="shared" si="262"/>
        <v>7.9887974958655796</v>
      </c>
      <c r="L8450" s="114">
        <f>IF(C8450&lt;$G$6,Lähteandmed!$E$45*1.2*1.005*($G$6-O8450),0)</f>
        <v>28.040947199999998</v>
      </c>
      <c r="M8450" s="276" t="str">
        <f>IF(($G$4-Lähteandmed!$H$45*(Kraadpäevad!$G$4-Kraadpäevad!C8450))&gt;Lähteandmed!$I$45,($G$4-Lähteandmed!$H$45*(Kraadpäevad!$G$4-Kraadpäevad!C8450)),Lähteandmed!$I$45)</f>
        <v/>
      </c>
      <c r="N8450" s="114">
        <f>IFERROR(($G$4-M8450)/($G$4-C8450),Lähteandmed!$H$45)</f>
        <v>0</v>
      </c>
      <c r="O8450" s="276">
        <f t="shared" si="263"/>
        <v>2</v>
      </c>
      <c r="P8450" s="276">
        <f>IF(O8450&lt;($G$6-1),Lähteandmed!$E$45*1.2*1.005*(($G$6-1)-O8450),0)</f>
        <v>26.288387999999998</v>
      </c>
    </row>
    <row r="8451" spans="2:16">
      <c r="B8451" s="113">
        <v>8447</v>
      </c>
      <c r="C8451" s="113">
        <v>2.1</v>
      </c>
      <c r="D8451" s="276">
        <f t="shared" si="262"/>
        <v>7.88879749586558</v>
      </c>
      <c r="L8451" s="114">
        <f>IF(C8451&lt;$G$6,Lähteandmed!$E$45*1.2*1.005*($G$6-O8451),0)</f>
        <v>27.86569128</v>
      </c>
      <c r="M8451" s="276" t="str">
        <f>IF(($G$4-Lähteandmed!$H$45*(Kraadpäevad!$G$4-Kraadpäevad!C8451))&gt;Lähteandmed!$I$45,($G$4-Lähteandmed!$H$45*(Kraadpäevad!$G$4-Kraadpäevad!C8451)),Lähteandmed!$I$45)</f>
        <v/>
      </c>
      <c r="N8451" s="114">
        <f>IFERROR(($G$4-M8451)/($G$4-C8451),Lähteandmed!$H$45)</f>
        <v>0</v>
      </c>
      <c r="O8451" s="276">
        <f t="shared" si="263"/>
        <v>2.1</v>
      </c>
      <c r="P8451" s="276">
        <f>IF(O8451&lt;($G$6-1),Lähteandmed!$E$45*1.2*1.005*(($G$6-1)-O8451),0)</f>
        <v>26.11313208</v>
      </c>
    </row>
    <row r="8452" spans="2:16">
      <c r="B8452" s="113">
        <v>8448</v>
      </c>
      <c r="C8452" s="113">
        <v>2.2000000000000002</v>
      </c>
      <c r="D8452" s="276">
        <f t="shared" ref="D8452:D8515" si="264">IFERROR(IF($G$5-C8452&gt;0,$G$5-C8452,"0"),0)</f>
        <v>7.7887974958655795</v>
      </c>
      <c r="L8452" s="114">
        <f>IF(C8452&lt;$G$6,Lähteandmed!$E$45*1.2*1.005*($G$6-O8452),0)</f>
        <v>27.690435359999999</v>
      </c>
      <c r="M8452" s="276" t="str">
        <f>IF(($G$4-Lähteandmed!$H$45*(Kraadpäevad!$G$4-Kraadpäevad!C8452))&gt;Lähteandmed!$I$45,($G$4-Lähteandmed!$H$45*(Kraadpäevad!$G$4-Kraadpäevad!C8452)),Lähteandmed!$I$45)</f>
        <v/>
      </c>
      <c r="N8452" s="114">
        <f>IFERROR(($G$4-M8452)/($G$4-C8452),Lähteandmed!$H$45)</f>
        <v>0</v>
      </c>
      <c r="O8452" s="276">
        <f t="shared" ref="O8452:O8515" si="265">N8452*($G$4-C8452)+C8452</f>
        <v>2.2000000000000002</v>
      </c>
      <c r="P8452" s="276">
        <f>IF(O8452&lt;($G$6-1),Lähteandmed!$E$45*1.2*1.005*(($G$6-1)-O8452),0)</f>
        <v>25.937876159999998</v>
      </c>
    </row>
    <row r="8453" spans="2:16">
      <c r="B8453" s="113">
        <v>8449</v>
      </c>
      <c r="C8453" s="113">
        <v>2.1</v>
      </c>
      <c r="D8453" s="276">
        <f t="shared" si="264"/>
        <v>7.88879749586558</v>
      </c>
      <c r="L8453" s="114">
        <f>IF(C8453&lt;$G$6,Lähteandmed!$E$45*1.2*1.005*($G$6-O8453),0)</f>
        <v>27.86569128</v>
      </c>
      <c r="M8453" s="276" t="str">
        <f>IF(($G$4-Lähteandmed!$H$45*(Kraadpäevad!$G$4-Kraadpäevad!C8453))&gt;Lähteandmed!$I$45,($G$4-Lähteandmed!$H$45*(Kraadpäevad!$G$4-Kraadpäevad!C8453)),Lähteandmed!$I$45)</f>
        <v/>
      </c>
      <c r="N8453" s="114">
        <f>IFERROR(($G$4-M8453)/($G$4-C8453),Lähteandmed!$H$45)</f>
        <v>0</v>
      </c>
      <c r="O8453" s="276">
        <f t="shared" si="265"/>
        <v>2.1</v>
      </c>
      <c r="P8453" s="276">
        <f>IF(O8453&lt;($G$6-1),Lähteandmed!$E$45*1.2*1.005*(($G$6-1)-O8453),0)</f>
        <v>26.11313208</v>
      </c>
    </row>
    <row r="8454" spans="2:16">
      <c r="B8454" s="113">
        <v>8450</v>
      </c>
      <c r="C8454" s="113">
        <v>2</v>
      </c>
      <c r="D8454" s="276">
        <f t="shared" si="264"/>
        <v>7.9887974958655796</v>
      </c>
      <c r="L8454" s="114">
        <f>IF(C8454&lt;$G$6,Lähteandmed!$E$45*1.2*1.005*($G$6-O8454),0)</f>
        <v>28.040947199999998</v>
      </c>
      <c r="M8454" s="276" t="str">
        <f>IF(($G$4-Lähteandmed!$H$45*(Kraadpäevad!$G$4-Kraadpäevad!C8454))&gt;Lähteandmed!$I$45,($G$4-Lähteandmed!$H$45*(Kraadpäevad!$G$4-Kraadpäevad!C8454)),Lähteandmed!$I$45)</f>
        <v/>
      </c>
      <c r="N8454" s="114">
        <f>IFERROR(($G$4-M8454)/($G$4-C8454),Lähteandmed!$H$45)</f>
        <v>0</v>
      </c>
      <c r="O8454" s="276">
        <f t="shared" si="265"/>
        <v>2</v>
      </c>
      <c r="P8454" s="276">
        <f>IF(O8454&lt;($G$6-1),Lähteandmed!$E$45*1.2*1.005*(($G$6-1)-O8454),0)</f>
        <v>26.288387999999998</v>
      </c>
    </row>
    <row r="8455" spans="2:16">
      <c r="B8455" s="113">
        <v>8451</v>
      </c>
      <c r="C8455" s="113">
        <v>1.9</v>
      </c>
      <c r="D8455" s="276">
        <f t="shared" si="264"/>
        <v>8.0887974958655793</v>
      </c>
      <c r="L8455" s="114">
        <f>IF(C8455&lt;$G$6,Lähteandmed!$E$45*1.2*1.005*($G$6-O8455),0)</f>
        <v>28.216203119999999</v>
      </c>
      <c r="M8455" s="276" t="str">
        <f>IF(($G$4-Lähteandmed!$H$45*(Kraadpäevad!$G$4-Kraadpäevad!C8455))&gt;Lähteandmed!$I$45,($G$4-Lähteandmed!$H$45*(Kraadpäevad!$G$4-Kraadpäevad!C8455)),Lähteandmed!$I$45)</f>
        <v/>
      </c>
      <c r="N8455" s="114">
        <f>IFERROR(($G$4-M8455)/($G$4-C8455),Lähteandmed!$H$45)</f>
        <v>0</v>
      </c>
      <c r="O8455" s="276">
        <f t="shared" si="265"/>
        <v>1.9</v>
      </c>
      <c r="P8455" s="276">
        <f>IF(O8455&lt;($G$6-1),Lähteandmed!$E$45*1.2*1.005*(($G$6-1)-O8455),0)</f>
        <v>26.463643919999999</v>
      </c>
    </row>
    <row r="8456" spans="2:16">
      <c r="B8456" s="113">
        <v>8452</v>
      </c>
      <c r="C8456" s="113">
        <v>1.9</v>
      </c>
      <c r="D8456" s="276">
        <f t="shared" si="264"/>
        <v>8.0887974958655793</v>
      </c>
      <c r="L8456" s="114">
        <f>IF(C8456&lt;$G$6,Lähteandmed!$E$45*1.2*1.005*($G$6-O8456),0)</f>
        <v>28.216203119999999</v>
      </c>
      <c r="M8456" s="276" t="str">
        <f>IF(($G$4-Lähteandmed!$H$45*(Kraadpäevad!$G$4-Kraadpäevad!C8456))&gt;Lähteandmed!$I$45,($G$4-Lähteandmed!$H$45*(Kraadpäevad!$G$4-Kraadpäevad!C8456)),Lähteandmed!$I$45)</f>
        <v/>
      </c>
      <c r="N8456" s="114">
        <f>IFERROR(($G$4-M8456)/($G$4-C8456),Lähteandmed!$H$45)</f>
        <v>0</v>
      </c>
      <c r="O8456" s="276">
        <f t="shared" si="265"/>
        <v>1.9</v>
      </c>
      <c r="P8456" s="276">
        <f>IF(O8456&lt;($G$6-1),Lähteandmed!$E$45*1.2*1.005*(($G$6-1)-O8456),0)</f>
        <v>26.463643919999999</v>
      </c>
    </row>
    <row r="8457" spans="2:16">
      <c r="B8457" s="113">
        <v>8453</v>
      </c>
      <c r="C8457" s="113">
        <v>1.9</v>
      </c>
      <c r="D8457" s="276">
        <f t="shared" si="264"/>
        <v>8.0887974958655793</v>
      </c>
      <c r="L8457" s="114">
        <f>IF(C8457&lt;$G$6,Lähteandmed!$E$45*1.2*1.005*($G$6-O8457),0)</f>
        <v>28.216203119999999</v>
      </c>
      <c r="M8457" s="276" t="str">
        <f>IF(($G$4-Lähteandmed!$H$45*(Kraadpäevad!$G$4-Kraadpäevad!C8457))&gt;Lähteandmed!$I$45,($G$4-Lähteandmed!$H$45*(Kraadpäevad!$G$4-Kraadpäevad!C8457)),Lähteandmed!$I$45)</f>
        <v/>
      </c>
      <c r="N8457" s="114">
        <f>IFERROR(($G$4-M8457)/($G$4-C8457),Lähteandmed!$H$45)</f>
        <v>0</v>
      </c>
      <c r="O8457" s="276">
        <f t="shared" si="265"/>
        <v>1.9</v>
      </c>
      <c r="P8457" s="276">
        <f>IF(O8457&lt;($G$6-1),Lähteandmed!$E$45*1.2*1.005*(($G$6-1)-O8457),0)</f>
        <v>26.463643919999999</v>
      </c>
    </row>
    <row r="8458" spans="2:16">
      <c r="B8458" s="113">
        <v>8454</v>
      </c>
      <c r="C8458" s="113">
        <v>1.9</v>
      </c>
      <c r="D8458" s="276">
        <f t="shared" si="264"/>
        <v>8.0887974958655793</v>
      </c>
      <c r="L8458" s="114">
        <f>IF(C8458&lt;$G$6,Lähteandmed!$E$45*1.2*1.005*($G$6-O8458),0)</f>
        <v>28.216203119999999</v>
      </c>
      <c r="M8458" s="276" t="str">
        <f>IF(($G$4-Lähteandmed!$H$45*(Kraadpäevad!$G$4-Kraadpäevad!C8458))&gt;Lähteandmed!$I$45,($G$4-Lähteandmed!$H$45*(Kraadpäevad!$G$4-Kraadpäevad!C8458)),Lähteandmed!$I$45)</f>
        <v/>
      </c>
      <c r="N8458" s="114">
        <f>IFERROR(($G$4-M8458)/($G$4-C8458),Lähteandmed!$H$45)</f>
        <v>0</v>
      </c>
      <c r="O8458" s="276">
        <f t="shared" si="265"/>
        <v>1.9</v>
      </c>
      <c r="P8458" s="276">
        <f>IF(O8458&lt;($G$6-1),Lähteandmed!$E$45*1.2*1.005*(($G$6-1)-O8458),0)</f>
        <v>26.463643919999999</v>
      </c>
    </row>
    <row r="8459" spans="2:16">
      <c r="B8459" s="113">
        <v>8455</v>
      </c>
      <c r="C8459" s="113">
        <v>1.9</v>
      </c>
      <c r="D8459" s="276">
        <f t="shared" si="264"/>
        <v>8.0887974958655793</v>
      </c>
      <c r="L8459" s="114">
        <f>IF(C8459&lt;$G$6,Lähteandmed!$E$45*1.2*1.005*($G$6-O8459),0)</f>
        <v>28.216203119999999</v>
      </c>
      <c r="M8459" s="276" t="str">
        <f>IF(($G$4-Lähteandmed!$H$45*(Kraadpäevad!$G$4-Kraadpäevad!C8459))&gt;Lähteandmed!$I$45,($G$4-Lähteandmed!$H$45*(Kraadpäevad!$G$4-Kraadpäevad!C8459)),Lähteandmed!$I$45)</f>
        <v/>
      </c>
      <c r="N8459" s="114">
        <f>IFERROR(($G$4-M8459)/($G$4-C8459),Lähteandmed!$H$45)</f>
        <v>0</v>
      </c>
      <c r="O8459" s="276">
        <f t="shared" si="265"/>
        <v>1.9</v>
      </c>
      <c r="P8459" s="276">
        <f>IF(O8459&lt;($G$6-1),Lähteandmed!$E$45*1.2*1.005*(($G$6-1)-O8459),0)</f>
        <v>26.463643919999999</v>
      </c>
    </row>
    <row r="8460" spans="2:16">
      <c r="B8460" s="113">
        <v>8456</v>
      </c>
      <c r="C8460" s="113">
        <v>1.9</v>
      </c>
      <c r="D8460" s="276">
        <f t="shared" si="264"/>
        <v>8.0887974958655793</v>
      </c>
      <c r="L8460" s="114">
        <f>IF(C8460&lt;$G$6,Lähteandmed!$E$45*1.2*1.005*($G$6-O8460),0)</f>
        <v>28.216203119999999</v>
      </c>
      <c r="M8460" s="276" t="str">
        <f>IF(($G$4-Lähteandmed!$H$45*(Kraadpäevad!$G$4-Kraadpäevad!C8460))&gt;Lähteandmed!$I$45,($G$4-Lähteandmed!$H$45*(Kraadpäevad!$G$4-Kraadpäevad!C8460)),Lähteandmed!$I$45)</f>
        <v/>
      </c>
      <c r="N8460" s="114">
        <f>IFERROR(($G$4-M8460)/($G$4-C8460),Lähteandmed!$H$45)</f>
        <v>0</v>
      </c>
      <c r="O8460" s="276">
        <f t="shared" si="265"/>
        <v>1.9</v>
      </c>
      <c r="P8460" s="276">
        <f>IF(O8460&lt;($G$6-1),Lähteandmed!$E$45*1.2*1.005*(($G$6-1)-O8460),0)</f>
        <v>26.463643919999999</v>
      </c>
    </row>
    <row r="8461" spans="2:16">
      <c r="B8461" s="113">
        <v>8457</v>
      </c>
      <c r="C8461" s="113">
        <v>1.9</v>
      </c>
      <c r="D8461" s="276">
        <f t="shared" si="264"/>
        <v>8.0887974958655793</v>
      </c>
      <c r="L8461" s="114">
        <f>IF(C8461&lt;$G$6,Lähteandmed!$E$45*1.2*1.005*($G$6-O8461),0)</f>
        <v>28.216203119999999</v>
      </c>
      <c r="M8461" s="276" t="str">
        <f>IF(($G$4-Lähteandmed!$H$45*(Kraadpäevad!$G$4-Kraadpäevad!C8461))&gt;Lähteandmed!$I$45,($G$4-Lähteandmed!$H$45*(Kraadpäevad!$G$4-Kraadpäevad!C8461)),Lähteandmed!$I$45)</f>
        <v/>
      </c>
      <c r="N8461" s="114">
        <f>IFERROR(($G$4-M8461)/($G$4-C8461),Lähteandmed!$H$45)</f>
        <v>0</v>
      </c>
      <c r="O8461" s="276">
        <f t="shared" si="265"/>
        <v>1.9</v>
      </c>
      <c r="P8461" s="276">
        <f>IF(O8461&lt;($G$6-1),Lähteandmed!$E$45*1.2*1.005*(($G$6-1)-O8461),0)</f>
        <v>26.463643919999999</v>
      </c>
    </row>
    <row r="8462" spans="2:16">
      <c r="B8462" s="113">
        <v>8458</v>
      </c>
      <c r="C8462" s="113">
        <v>1.5</v>
      </c>
      <c r="D8462" s="276">
        <f t="shared" si="264"/>
        <v>8.4887974958655796</v>
      </c>
      <c r="L8462" s="114">
        <f>IF(C8462&lt;$G$6,Lähteandmed!$E$45*1.2*1.005*($G$6-O8462),0)</f>
        <v>28.917226799999998</v>
      </c>
      <c r="M8462" s="276" t="str">
        <f>IF(($G$4-Lähteandmed!$H$45*(Kraadpäevad!$G$4-Kraadpäevad!C8462))&gt;Lähteandmed!$I$45,($G$4-Lähteandmed!$H$45*(Kraadpäevad!$G$4-Kraadpäevad!C8462)),Lähteandmed!$I$45)</f>
        <v/>
      </c>
      <c r="N8462" s="114">
        <f>IFERROR(($G$4-M8462)/($G$4-C8462),Lähteandmed!$H$45)</f>
        <v>0</v>
      </c>
      <c r="O8462" s="276">
        <f t="shared" si="265"/>
        <v>1.5</v>
      </c>
      <c r="P8462" s="276">
        <f>IF(O8462&lt;($G$6-1),Lähteandmed!$E$45*1.2*1.005*(($G$6-1)-O8462),0)</f>
        <v>27.164667599999998</v>
      </c>
    </row>
    <row r="8463" spans="2:16">
      <c r="B8463" s="113">
        <v>8459</v>
      </c>
      <c r="C8463" s="113">
        <v>1.2</v>
      </c>
      <c r="D8463" s="276">
        <f t="shared" si="264"/>
        <v>8.7887974958655803</v>
      </c>
      <c r="L8463" s="114">
        <f>IF(C8463&lt;$G$6,Lähteandmed!$E$45*1.2*1.005*($G$6-O8463),0)</f>
        <v>29.442994559999999</v>
      </c>
      <c r="M8463" s="276" t="str">
        <f>IF(($G$4-Lähteandmed!$H$45*(Kraadpäevad!$G$4-Kraadpäevad!C8463))&gt;Lähteandmed!$I$45,($G$4-Lähteandmed!$H$45*(Kraadpäevad!$G$4-Kraadpäevad!C8463)),Lähteandmed!$I$45)</f>
        <v/>
      </c>
      <c r="N8463" s="114">
        <f>IFERROR(($G$4-M8463)/($G$4-C8463),Lähteandmed!$H$45)</f>
        <v>0</v>
      </c>
      <c r="O8463" s="276">
        <f t="shared" si="265"/>
        <v>1.2</v>
      </c>
      <c r="P8463" s="276">
        <f>IF(O8463&lt;($G$6-1),Lähteandmed!$E$45*1.2*1.005*(($G$6-1)-O8463),0)</f>
        <v>27.690435359999999</v>
      </c>
    </row>
    <row r="8464" spans="2:16">
      <c r="B8464" s="113">
        <v>8460</v>
      </c>
      <c r="C8464" s="113">
        <v>0.8</v>
      </c>
      <c r="D8464" s="276">
        <f t="shared" si="264"/>
        <v>9.1887974958655789</v>
      </c>
      <c r="L8464" s="114">
        <f>IF(C8464&lt;$G$6,Lähteandmed!$E$45*1.2*1.005*($G$6-O8464),0)</f>
        <v>30.144018239999998</v>
      </c>
      <c r="M8464" s="276" t="str">
        <f>IF(($G$4-Lähteandmed!$H$45*(Kraadpäevad!$G$4-Kraadpäevad!C8464))&gt;Lähteandmed!$I$45,($G$4-Lähteandmed!$H$45*(Kraadpäevad!$G$4-Kraadpäevad!C8464)),Lähteandmed!$I$45)</f>
        <v/>
      </c>
      <c r="N8464" s="114">
        <f>IFERROR(($G$4-M8464)/($G$4-C8464),Lähteandmed!$H$45)</f>
        <v>0</v>
      </c>
      <c r="O8464" s="276">
        <f t="shared" si="265"/>
        <v>0.8</v>
      </c>
      <c r="P8464" s="276">
        <f>IF(O8464&lt;($G$6-1),Lähteandmed!$E$45*1.2*1.005*(($G$6-1)-O8464),0)</f>
        <v>28.391459039999997</v>
      </c>
    </row>
    <row r="8465" spans="2:16">
      <c r="B8465" s="113">
        <v>8461</v>
      </c>
      <c r="C8465" s="113">
        <v>0.9</v>
      </c>
      <c r="D8465" s="276">
        <f t="shared" si="264"/>
        <v>9.0887974958655793</v>
      </c>
      <c r="L8465" s="114">
        <f>IF(C8465&lt;$G$6,Lähteandmed!$E$45*1.2*1.005*($G$6-O8465),0)</f>
        <v>29.96876232</v>
      </c>
      <c r="M8465" s="276" t="str">
        <f>IF(($G$4-Lähteandmed!$H$45*(Kraadpäevad!$G$4-Kraadpäevad!C8465))&gt;Lähteandmed!$I$45,($G$4-Lähteandmed!$H$45*(Kraadpäevad!$G$4-Kraadpäevad!C8465)),Lähteandmed!$I$45)</f>
        <v/>
      </c>
      <c r="N8465" s="114">
        <f>IFERROR(($G$4-M8465)/($G$4-C8465),Lähteandmed!$H$45)</f>
        <v>0</v>
      </c>
      <c r="O8465" s="276">
        <f t="shared" si="265"/>
        <v>0.9</v>
      </c>
      <c r="P8465" s="276">
        <f>IF(O8465&lt;($G$6-1),Lähteandmed!$E$45*1.2*1.005*(($G$6-1)-O8465),0)</f>
        <v>28.216203119999999</v>
      </c>
    </row>
    <row r="8466" spans="2:16">
      <c r="B8466" s="113">
        <v>8462</v>
      </c>
      <c r="C8466" s="113">
        <v>1</v>
      </c>
      <c r="D8466" s="276">
        <f t="shared" si="264"/>
        <v>8.9887974958655796</v>
      </c>
      <c r="L8466" s="114">
        <f>IF(C8466&lt;$G$6,Lähteandmed!$E$45*1.2*1.005*($G$6-O8466),0)</f>
        <v>29.793506399999998</v>
      </c>
      <c r="M8466" s="276" t="str">
        <f>IF(($G$4-Lähteandmed!$H$45*(Kraadpäevad!$G$4-Kraadpäevad!C8466))&gt;Lähteandmed!$I$45,($G$4-Lähteandmed!$H$45*(Kraadpäevad!$G$4-Kraadpäevad!C8466)),Lähteandmed!$I$45)</f>
        <v/>
      </c>
      <c r="N8466" s="114">
        <f>IFERROR(($G$4-M8466)/($G$4-C8466),Lähteandmed!$H$45)</f>
        <v>0</v>
      </c>
      <c r="O8466" s="276">
        <f t="shared" si="265"/>
        <v>1</v>
      </c>
      <c r="P8466" s="276">
        <f>IF(O8466&lt;($G$6-1),Lähteandmed!$E$45*1.2*1.005*(($G$6-1)-O8466),0)</f>
        <v>28.040947199999998</v>
      </c>
    </row>
    <row r="8467" spans="2:16">
      <c r="B8467" s="113">
        <v>8463</v>
      </c>
      <c r="C8467" s="113">
        <v>1.1000000000000001</v>
      </c>
      <c r="D8467" s="276">
        <f t="shared" si="264"/>
        <v>8.88879749586558</v>
      </c>
      <c r="L8467" s="114">
        <f>IF(C8467&lt;$G$6,Lähteandmed!$E$45*1.2*1.005*($G$6-O8467),0)</f>
        <v>29.618250479999997</v>
      </c>
      <c r="M8467" s="276" t="str">
        <f>IF(($G$4-Lähteandmed!$H$45*(Kraadpäevad!$G$4-Kraadpäevad!C8467))&gt;Lähteandmed!$I$45,($G$4-Lähteandmed!$H$45*(Kraadpäevad!$G$4-Kraadpäevad!C8467)),Lähteandmed!$I$45)</f>
        <v/>
      </c>
      <c r="N8467" s="114">
        <f>IFERROR(($G$4-M8467)/($G$4-C8467),Lähteandmed!$H$45)</f>
        <v>0</v>
      </c>
      <c r="O8467" s="276">
        <f t="shared" si="265"/>
        <v>1.1000000000000001</v>
      </c>
      <c r="P8467" s="276">
        <f>IF(O8467&lt;($G$6-1),Lähteandmed!$E$45*1.2*1.005*(($G$6-1)-O8467),0)</f>
        <v>27.86569128</v>
      </c>
    </row>
    <row r="8468" spans="2:16">
      <c r="B8468" s="113">
        <v>8464</v>
      </c>
      <c r="C8468" s="113">
        <v>1.1000000000000001</v>
      </c>
      <c r="D8468" s="276">
        <f t="shared" si="264"/>
        <v>8.88879749586558</v>
      </c>
      <c r="L8468" s="114">
        <f>IF(C8468&lt;$G$6,Lähteandmed!$E$45*1.2*1.005*($G$6-O8468),0)</f>
        <v>29.618250479999997</v>
      </c>
      <c r="M8468" s="276" t="str">
        <f>IF(($G$4-Lähteandmed!$H$45*(Kraadpäevad!$G$4-Kraadpäevad!C8468))&gt;Lähteandmed!$I$45,($G$4-Lähteandmed!$H$45*(Kraadpäevad!$G$4-Kraadpäevad!C8468)),Lähteandmed!$I$45)</f>
        <v/>
      </c>
      <c r="N8468" s="114">
        <f>IFERROR(($G$4-M8468)/($G$4-C8468),Lähteandmed!$H$45)</f>
        <v>0</v>
      </c>
      <c r="O8468" s="276">
        <f t="shared" si="265"/>
        <v>1.1000000000000001</v>
      </c>
      <c r="P8468" s="276">
        <f>IF(O8468&lt;($G$6-1),Lähteandmed!$E$45*1.2*1.005*(($G$6-1)-O8468),0)</f>
        <v>27.86569128</v>
      </c>
    </row>
    <row r="8469" spans="2:16">
      <c r="B8469" s="113">
        <v>8465</v>
      </c>
      <c r="C8469" s="113">
        <v>1.1000000000000001</v>
      </c>
      <c r="D8469" s="276">
        <f t="shared" si="264"/>
        <v>8.88879749586558</v>
      </c>
      <c r="L8469" s="114">
        <f>IF(C8469&lt;$G$6,Lähteandmed!$E$45*1.2*1.005*($G$6-O8469),0)</f>
        <v>29.618250479999997</v>
      </c>
      <c r="M8469" s="276" t="str">
        <f>IF(($G$4-Lähteandmed!$H$45*(Kraadpäevad!$G$4-Kraadpäevad!C8469))&gt;Lähteandmed!$I$45,($G$4-Lähteandmed!$H$45*(Kraadpäevad!$G$4-Kraadpäevad!C8469)),Lähteandmed!$I$45)</f>
        <v/>
      </c>
      <c r="N8469" s="114">
        <f>IFERROR(($G$4-M8469)/($G$4-C8469),Lähteandmed!$H$45)</f>
        <v>0</v>
      </c>
      <c r="O8469" s="276">
        <f t="shared" si="265"/>
        <v>1.1000000000000001</v>
      </c>
      <c r="P8469" s="276">
        <f>IF(O8469&lt;($G$6-1),Lähteandmed!$E$45*1.2*1.005*(($G$6-1)-O8469),0)</f>
        <v>27.86569128</v>
      </c>
    </row>
    <row r="8470" spans="2:16">
      <c r="B8470" s="113">
        <v>8466</v>
      </c>
      <c r="C8470" s="113">
        <v>1.1000000000000001</v>
      </c>
      <c r="D8470" s="276">
        <f t="shared" si="264"/>
        <v>8.88879749586558</v>
      </c>
      <c r="L8470" s="114">
        <f>IF(C8470&lt;$G$6,Lähteandmed!$E$45*1.2*1.005*($G$6-O8470),0)</f>
        <v>29.618250479999997</v>
      </c>
      <c r="M8470" s="276" t="str">
        <f>IF(($G$4-Lähteandmed!$H$45*(Kraadpäevad!$G$4-Kraadpäevad!C8470))&gt;Lähteandmed!$I$45,($G$4-Lähteandmed!$H$45*(Kraadpäevad!$G$4-Kraadpäevad!C8470)),Lähteandmed!$I$45)</f>
        <v/>
      </c>
      <c r="N8470" s="114">
        <f>IFERROR(($G$4-M8470)/($G$4-C8470),Lähteandmed!$H$45)</f>
        <v>0</v>
      </c>
      <c r="O8470" s="276">
        <f t="shared" si="265"/>
        <v>1.1000000000000001</v>
      </c>
      <c r="P8470" s="276">
        <f>IF(O8470&lt;($G$6-1),Lähteandmed!$E$45*1.2*1.005*(($G$6-1)-O8470),0)</f>
        <v>27.86569128</v>
      </c>
    </row>
    <row r="8471" spans="2:16">
      <c r="B8471" s="113">
        <v>8467</v>
      </c>
      <c r="C8471" s="113">
        <v>0.9</v>
      </c>
      <c r="D8471" s="276">
        <f t="shared" si="264"/>
        <v>9.0887974958655793</v>
      </c>
      <c r="L8471" s="114">
        <f>IF(C8471&lt;$G$6,Lähteandmed!$E$45*1.2*1.005*($G$6-O8471),0)</f>
        <v>29.96876232</v>
      </c>
      <c r="M8471" s="276" t="str">
        <f>IF(($G$4-Lähteandmed!$H$45*(Kraadpäevad!$G$4-Kraadpäevad!C8471))&gt;Lähteandmed!$I$45,($G$4-Lähteandmed!$H$45*(Kraadpäevad!$G$4-Kraadpäevad!C8471)),Lähteandmed!$I$45)</f>
        <v/>
      </c>
      <c r="N8471" s="114">
        <f>IFERROR(($G$4-M8471)/($G$4-C8471),Lähteandmed!$H$45)</f>
        <v>0</v>
      </c>
      <c r="O8471" s="276">
        <f t="shared" si="265"/>
        <v>0.9</v>
      </c>
      <c r="P8471" s="276">
        <f>IF(O8471&lt;($G$6-1),Lähteandmed!$E$45*1.2*1.005*(($G$6-1)-O8471),0)</f>
        <v>28.216203119999999</v>
      </c>
    </row>
    <row r="8472" spans="2:16">
      <c r="B8472" s="113">
        <v>8468</v>
      </c>
      <c r="C8472" s="113">
        <v>0.8</v>
      </c>
      <c r="D8472" s="276">
        <f t="shared" si="264"/>
        <v>9.1887974958655789</v>
      </c>
      <c r="L8472" s="114">
        <f>IF(C8472&lt;$G$6,Lähteandmed!$E$45*1.2*1.005*($G$6-O8472),0)</f>
        <v>30.144018239999998</v>
      </c>
      <c r="M8472" s="276" t="str">
        <f>IF(($G$4-Lähteandmed!$H$45*(Kraadpäevad!$G$4-Kraadpäevad!C8472))&gt;Lähteandmed!$I$45,($G$4-Lähteandmed!$H$45*(Kraadpäevad!$G$4-Kraadpäevad!C8472)),Lähteandmed!$I$45)</f>
        <v/>
      </c>
      <c r="N8472" s="114">
        <f>IFERROR(($G$4-M8472)/($G$4-C8472),Lähteandmed!$H$45)</f>
        <v>0</v>
      </c>
      <c r="O8472" s="276">
        <f t="shared" si="265"/>
        <v>0.8</v>
      </c>
      <c r="P8472" s="276">
        <f>IF(O8472&lt;($G$6-1),Lähteandmed!$E$45*1.2*1.005*(($G$6-1)-O8472),0)</f>
        <v>28.391459039999997</v>
      </c>
    </row>
    <row r="8473" spans="2:16">
      <c r="B8473" s="113">
        <v>8469</v>
      </c>
      <c r="C8473" s="113">
        <v>0.6</v>
      </c>
      <c r="D8473" s="276">
        <f t="shared" si="264"/>
        <v>9.38879749586558</v>
      </c>
      <c r="L8473" s="114">
        <f>IF(C8473&lt;$G$6,Lähteandmed!$E$45*1.2*1.005*($G$6-O8473),0)</f>
        <v>30.494530079999997</v>
      </c>
      <c r="M8473" s="276" t="str">
        <f>IF(($G$4-Lähteandmed!$H$45*(Kraadpäevad!$G$4-Kraadpäevad!C8473))&gt;Lähteandmed!$I$45,($G$4-Lähteandmed!$H$45*(Kraadpäevad!$G$4-Kraadpäevad!C8473)),Lähteandmed!$I$45)</f>
        <v/>
      </c>
      <c r="N8473" s="114">
        <f>IFERROR(($G$4-M8473)/($G$4-C8473),Lähteandmed!$H$45)</f>
        <v>0</v>
      </c>
      <c r="O8473" s="276">
        <f t="shared" si="265"/>
        <v>0.6</v>
      </c>
      <c r="P8473" s="276">
        <f>IF(O8473&lt;($G$6-1),Lähteandmed!$E$45*1.2*1.005*(($G$6-1)-O8473),0)</f>
        <v>28.741970879999997</v>
      </c>
    </row>
    <row r="8474" spans="2:16">
      <c r="B8474" s="113">
        <v>8470</v>
      </c>
      <c r="C8474" s="113">
        <v>0.5</v>
      </c>
      <c r="D8474" s="276">
        <f t="shared" si="264"/>
        <v>9.4887974958655796</v>
      </c>
      <c r="L8474" s="114">
        <f>IF(C8474&lt;$G$6,Lähteandmed!$E$45*1.2*1.005*($G$6-O8474),0)</f>
        <v>30.669785999999998</v>
      </c>
      <c r="M8474" s="276" t="str">
        <f>IF(($G$4-Lähteandmed!$H$45*(Kraadpäevad!$G$4-Kraadpäevad!C8474))&gt;Lähteandmed!$I$45,($G$4-Lähteandmed!$H$45*(Kraadpäevad!$G$4-Kraadpäevad!C8474)),Lähteandmed!$I$45)</f>
        <v/>
      </c>
      <c r="N8474" s="114">
        <f>IFERROR(($G$4-M8474)/($G$4-C8474),Lähteandmed!$H$45)</f>
        <v>0</v>
      </c>
      <c r="O8474" s="276">
        <f t="shared" si="265"/>
        <v>0.5</v>
      </c>
      <c r="P8474" s="276">
        <f>IF(O8474&lt;($G$6-1),Lähteandmed!$E$45*1.2*1.005*(($G$6-1)-O8474),0)</f>
        <v>28.917226799999998</v>
      </c>
    </row>
    <row r="8475" spans="2:16">
      <c r="B8475" s="113">
        <v>8471</v>
      </c>
      <c r="C8475" s="113">
        <v>0.3</v>
      </c>
      <c r="D8475" s="276">
        <f t="shared" si="264"/>
        <v>9.6887974958655789</v>
      </c>
      <c r="L8475" s="114">
        <f>IF(C8475&lt;$G$6,Lähteandmed!$E$45*1.2*1.005*($G$6-O8475),0)</f>
        <v>31.020297839999998</v>
      </c>
      <c r="M8475" s="276" t="str">
        <f>IF(($G$4-Lähteandmed!$H$45*(Kraadpäevad!$G$4-Kraadpäevad!C8475))&gt;Lähteandmed!$I$45,($G$4-Lähteandmed!$H$45*(Kraadpäevad!$G$4-Kraadpäevad!C8475)),Lähteandmed!$I$45)</f>
        <v/>
      </c>
      <c r="N8475" s="114">
        <f>IFERROR(($G$4-M8475)/($G$4-C8475),Lähteandmed!$H$45)</f>
        <v>0</v>
      </c>
      <c r="O8475" s="276">
        <f t="shared" si="265"/>
        <v>0.3</v>
      </c>
      <c r="P8475" s="276">
        <f>IF(O8475&lt;($G$6-1),Lähteandmed!$E$45*1.2*1.005*(($G$6-1)-O8475),0)</f>
        <v>29.267738639999997</v>
      </c>
    </row>
    <row r="8476" spans="2:16">
      <c r="B8476" s="113">
        <v>8472</v>
      </c>
      <c r="C8476" s="113">
        <v>0.2</v>
      </c>
      <c r="D8476" s="276">
        <f t="shared" si="264"/>
        <v>9.7887974958655803</v>
      </c>
      <c r="L8476" s="114">
        <f>IF(C8476&lt;$G$6,Lähteandmed!$E$45*1.2*1.005*($G$6-O8476),0)</f>
        <v>31.195553759999999</v>
      </c>
      <c r="M8476" s="276" t="str">
        <f>IF(($G$4-Lähteandmed!$H$45*(Kraadpäevad!$G$4-Kraadpäevad!C8476))&gt;Lähteandmed!$I$45,($G$4-Lähteandmed!$H$45*(Kraadpäevad!$G$4-Kraadpäevad!C8476)),Lähteandmed!$I$45)</f>
        <v/>
      </c>
      <c r="N8476" s="114">
        <f>IFERROR(($G$4-M8476)/($G$4-C8476),Lähteandmed!$H$45)</f>
        <v>0</v>
      </c>
      <c r="O8476" s="276">
        <f t="shared" si="265"/>
        <v>0.2</v>
      </c>
      <c r="P8476" s="276">
        <f>IF(O8476&lt;($G$6-1),Lähteandmed!$E$45*1.2*1.005*(($G$6-1)-O8476),0)</f>
        <v>29.442994559999999</v>
      </c>
    </row>
    <row r="8477" spans="2:16">
      <c r="B8477" s="113">
        <v>8473</v>
      </c>
      <c r="C8477" s="113">
        <v>0</v>
      </c>
      <c r="D8477" s="276">
        <f t="shared" si="264"/>
        <v>9.9887974958655796</v>
      </c>
      <c r="L8477" s="114">
        <f>IF(C8477&lt;$G$6,Lähteandmed!$E$45*1.2*1.005*($G$6-O8477),0)</f>
        <v>31.546065599999999</v>
      </c>
      <c r="M8477" s="276" t="str">
        <f>IF(($G$4-Lähteandmed!$H$45*(Kraadpäevad!$G$4-Kraadpäevad!C8477))&gt;Lähteandmed!$I$45,($G$4-Lähteandmed!$H$45*(Kraadpäevad!$G$4-Kraadpäevad!C8477)),Lähteandmed!$I$45)</f>
        <v/>
      </c>
      <c r="N8477" s="114">
        <f>IFERROR(($G$4-M8477)/($G$4-C8477),Lähteandmed!$H$45)</f>
        <v>0</v>
      </c>
      <c r="O8477" s="276">
        <f t="shared" si="265"/>
        <v>0</v>
      </c>
      <c r="P8477" s="276">
        <f>IF(O8477&lt;($G$6-1),Lähteandmed!$E$45*1.2*1.005*(($G$6-1)-O8477),0)</f>
        <v>29.793506399999998</v>
      </c>
    </row>
    <row r="8478" spans="2:16">
      <c r="B8478" s="113">
        <v>8474</v>
      </c>
      <c r="C8478" s="113">
        <v>-0.1</v>
      </c>
      <c r="D8478" s="276">
        <f t="shared" si="264"/>
        <v>10.088797495865579</v>
      </c>
      <c r="L8478" s="114">
        <f>IF(C8478&lt;$G$6,Lähteandmed!$E$45*1.2*1.005*($G$6-O8478),0)</f>
        <v>31.72132152</v>
      </c>
      <c r="M8478" s="276" t="str">
        <f>IF(($G$4-Lähteandmed!$H$45*(Kraadpäevad!$G$4-Kraadpäevad!C8478))&gt;Lähteandmed!$I$45,($G$4-Lähteandmed!$H$45*(Kraadpäevad!$G$4-Kraadpäevad!C8478)),Lähteandmed!$I$45)</f>
        <v/>
      </c>
      <c r="N8478" s="114">
        <f>IFERROR(($G$4-M8478)/($G$4-C8478),Lähteandmed!$H$45)</f>
        <v>0</v>
      </c>
      <c r="O8478" s="276">
        <f t="shared" si="265"/>
        <v>-0.1</v>
      </c>
      <c r="P8478" s="276">
        <f>IF(O8478&lt;($G$6-1),Lähteandmed!$E$45*1.2*1.005*(($G$6-1)-O8478),0)</f>
        <v>29.96876232</v>
      </c>
    </row>
    <row r="8479" spans="2:16">
      <c r="B8479" s="113">
        <v>8475</v>
      </c>
      <c r="C8479" s="113">
        <v>-0.3</v>
      </c>
      <c r="D8479" s="276">
        <f t="shared" si="264"/>
        <v>10.28879749586558</v>
      </c>
      <c r="L8479" s="114">
        <f>IF(C8479&lt;$G$6,Lähteandmed!$E$45*1.2*1.005*($G$6-O8479),0)</f>
        <v>32.071833359999999</v>
      </c>
      <c r="M8479" s="276" t="str">
        <f>IF(($G$4-Lähteandmed!$H$45*(Kraadpäevad!$G$4-Kraadpäevad!C8479))&gt;Lähteandmed!$I$45,($G$4-Lähteandmed!$H$45*(Kraadpäevad!$G$4-Kraadpäevad!C8479)),Lähteandmed!$I$45)</f>
        <v/>
      </c>
      <c r="N8479" s="114">
        <f>IFERROR(($G$4-M8479)/($G$4-C8479),Lähteandmed!$H$45)</f>
        <v>0</v>
      </c>
      <c r="O8479" s="276">
        <f t="shared" si="265"/>
        <v>-0.3</v>
      </c>
      <c r="P8479" s="276">
        <f>IF(O8479&lt;($G$6-1),Lähteandmed!$E$45*1.2*1.005*(($G$6-1)-O8479),0)</f>
        <v>30.319274159999999</v>
      </c>
    </row>
    <row r="8480" spans="2:16">
      <c r="B8480" s="113">
        <v>8476</v>
      </c>
      <c r="C8480" s="113">
        <v>-0.4</v>
      </c>
      <c r="D8480" s="276">
        <f t="shared" si="264"/>
        <v>10.38879749586558</v>
      </c>
      <c r="L8480" s="114">
        <f>IF(C8480&lt;$G$6,Lähteandmed!$E$45*1.2*1.005*($G$6-O8480),0)</f>
        <v>32.247089279999997</v>
      </c>
      <c r="M8480" s="276" t="str">
        <f>IF(($G$4-Lähteandmed!$H$45*(Kraadpäevad!$G$4-Kraadpäevad!C8480))&gt;Lähteandmed!$I$45,($G$4-Lähteandmed!$H$45*(Kraadpäevad!$G$4-Kraadpäevad!C8480)),Lähteandmed!$I$45)</f>
        <v/>
      </c>
      <c r="N8480" s="114">
        <f>IFERROR(($G$4-M8480)/($G$4-C8480),Lähteandmed!$H$45)</f>
        <v>0</v>
      </c>
      <c r="O8480" s="276">
        <f t="shared" si="265"/>
        <v>-0.4</v>
      </c>
      <c r="P8480" s="276">
        <f>IF(O8480&lt;($G$6-1),Lähteandmed!$E$45*1.2*1.005*(($G$6-1)-O8480),0)</f>
        <v>30.494530079999997</v>
      </c>
    </row>
    <row r="8481" spans="2:16">
      <c r="B8481" s="113">
        <v>8477</v>
      </c>
      <c r="C8481" s="113">
        <v>-0.4</v>
      </c>
      <c r="D8481" s="276">
        <f t="shared" si="264"/>
        <v>10.38879749586558</v>
      </c>
      <c r="L8481" s="114">
        <f>IF(C8481&lt;$G$6,Lähteandmed!$E$45*1.2*1.005*($G$6-O8481),0)</f>
        <v>32.247089279999997</v>
      </c>
      <c r="M8481" s="276" t="str">
        <f>IF(($G$4-Lähteandmed!$H$45*(Kraadpäevad!$G$4-Kraadpäevad!C8481))&gt;Lähteandmed!$I$45,($G$4-Lähteandmed!$H$45*(Kraadpäevad!$G$4-Kraadpäevad!C8481)),Lähteandmed!$I$45)</f>
        <v/>
      </c>
      <c r="N8481" s="114">
        <f>IFERROR(($G$4-M8481)/($G$4-C8481),Lähteandmed!$H$45)</f>
        <v>0</v>
      </c>
      <c r="O8481" s="276">
        <f t="shared" si="265"/>
        <v>-0.4</v>
      </c>
      <c r="P8481" s="276">
        <f>IF(O8481&lt;($G$6-1),Lähteandmed!$E$45*1.2*1.005*(($G$6-1)-O8481),0)</f>
        <v>30.494530079999997</v>
      </c>
    </row>
    <row r="8482" spans="2:16">
      <c r="B8482" s="113">
        <v>8478</v>
      </c>
      <c r="C8482" s="113">
        <v>-0.5</v>
      </c>
      <c r="D8482" s="276">
        <f t="shared" si="264"/>
        <v>10.48879749586558</v>
      </c>
      <c r="L8482" s="114">
        <f>IF(C8482&lt;$G$6,Lähteandmed!$E$45*1.2*1.005*($G$6-O8482),0)</f>
        <v>32.422345199999995</v>
      </c>
      <c r="M8482" s="276" t="str">
        <f>IF(($G$4-Lähteandmed!$H$45*(Kraadpäevad!$G$4-Kraadpäevad!C8482))&gt;Lähteandmed!$I$45,($G$4-Lähteandmed!$H$45*(Kraadpäevad!$G$4-Kraadpäevad!C8482)),Lähteandmed!$I$45)</f>
        <v/>
      </c>
      <c r="N8482" s="114">
        <f>IFERROR(($G$4-M8482)/($G$4-C8482),Lähteandmed!$H$45)</f>
        <v>0</v>
      </c>
      <c r="O8482" s="276">
        <f t="shared" si="265"/>
        <v>-0.5</v>
      </c>
      <c r="P8482" s="276">
        <f>IF(O8482&lt;($G$6-1),Lähteandmed!$E$45*1.2*1.005*(($G$6-1)-O8482),0)</f>
        <v>30.669785999999998</v>
      </c>
    </row>
    <row r="8483" spans="2:16">
      <c r="B8483" s="113">
        <v>8479</v>
      </c>
      <c r="C8483" s="113">
        <v>-0.5</v>
      </c>
      <c r="D8483" s="276">
        <f t="shared" si="264"/>
        <v>10.48879749586558</v>
      </c>
      <c r="L8483" s="114">
        <f>IF(C8483&lt;$G$6,Lähteandmed!$E$45*1.2*1.005*($G$6-O8483),0)</f>
        <v>32.422345199999995</v>
      </c>
      <c r="M8483" s="276" t="str">
        <f>IF(($G$4-Lähteandmed!$H$45*(Kraadpäevad!$G$4-Kraadpäevad!C8483))&gt;Lähteandmed!$I$45,($G$4-Lähteandmed!$H$45*(Kraadpäevad!$G$4-Kraadpäevad!C8483)),Lähteandmed!$I$45)</f>
        <v/>
      </c>
      <c r="N8483" s="114">
        <f>IFERROR(($G$4-M8483)/($G$4-C8483),Lähteandmed!$H$45)</f>
        <v>0</v>
      </c>
      <c r="O8483" s="276">
        <f t="shared" si="265"/>
        <v>-0.5</v>
      </c>
      <c r="P8483" s="276">
        <f>IF(O8483&lt;($G$6-1),Lähteandmed!$E$45*1.2*1.005*(($G$6-1)-O8483),0)</f>
        <v>30.669785999999998</v>
      </c>
    </row>
    <row r="8484" spans="2:16">
      <c r="B8484" s="113">
        <v>8480</v>
      </c>
      <c r="C8484" s="113">
        <v>-0.4</v>
      </c>
      <c r="D8484" s="276">
        <f t="shared" si="264"/>
        <v>10.38879749586558</v>
      </c>
      <c r="L8484" s="114">
        <f>IF(C8484&lt;$G$6,Lähteandmed!$E$45*1.2*1.005*($G$6-O8484),0)</f>
        <v>32.247089279999997</v>
      </c>
      <c r="M8484" s="276" t="str">
        <f>IF(($G$4-Lähteandmed!$H$45*(Kraadpäevad!$G$4-Kraadpäevad!C8484))&gt;Lähteandmed!$I$45,($G$4-Lähteandmed!$H$45*(Kraadpäevad!$G$4-Kraadpäevad!C8484)),Lähteandmed!$I$45)</f>
        <v/>
      </c>
      <c r="N8484" s="114">
        <f>IFERROR(($G$4-M8484)/($G$4-C8484),Lähteandmed!$H$45)</f>
        <v>0</v>
      </c>
      <c r="O8484" s="276">
        <f t="shared" si="265"/>
        <v>-0.4</v>
      </c>
      <c r="P8484" s="276">
        <f>IF(O8484&lt;($G$6-1),Lähteandmed!$E$45*1.2*1.005*(($G$6-1)-O8484),0)</f>
        <v>30.494530079999997</v>
      </c>
    </row>
    <row r="8485" spans="2:16">
      <c r="B8485" s="113">
        <v>8481</v>
      </c>
      <c r="C8485" s="113">
        <v>-0.4</v>
      </c>
      <c r="D8485" s="276">
        <f t="shared" si="264"/>
        <v>10.38879749586558</v>
      </c>
      <c r="L8485" s="114">
        <f>IF(C8485&lt;$G$6,Lähteandmed!$E$45*1.2*1.005*($G$6-O8485),0)</f>
        <v>32.247089279999997</v>
      </c>
      <c r="M8485" s="276" t="str">
        <f>IF(($G$4-Lähteandmed!$H$45*(Kraadpäevad!$G$4-Kraadpäevad!C8485))&gt;Lähteandmed!$I$45,($G$4-Lähteandmed!$H$45*(Kraadpäevad!$G$4-Kraadpäevad!C8485)),Lähteandmed!$I$45)</f>
        <v/>
      </c>
      <c r="N8485" s="114">
        <f>IFERROR(($G$4-M8485)/($G$4-C8485),Lähteandmed!$H$45)</f>
        <v>0</v>
      </c>
      <c r="O8485" s="276">
        <f t="shared" si="265"/>
        <v>-0.4</v>
      </c>
      <c r="P8485" s="276">
        <f>IF(O8485&lt;($G$6-1),Lähteandmed!$E$45*1.2*1.005*(($G$6-1)-O8485),0)</f>
        <v>30.494530079999997</v>
      </c>
    </row>
    <row r="8486" spans="2:16">
      <c r="B8486" s="113">
        <v>8482</v>
      </c>
      <c r="C8486" s="113">
        <v>-0.6</v>
      </c>
      <c r="D8486" s="276">
        <f t="shared" si="264"/>
        <v>10.588797495865579</v>
      </c>
      <c r="L8486" s="114">
        <f>IF(C8486&lt;$G$6,Lähteandmed!$E$45*1.2*1.005*($G$6-O8486),0)</f>
        <v>32.59760112</v>
      </c>
      <c r="M8486" s="276" t="str">
        <f>IF(($G$4-Lähteandmed!$H$45*(Kraadpäevad!$G$4-Kraadpäevad!C8486))&gt;Lähteandmed!$I$45,($G$4-Lähteandmed!$H$45*(Kraadpäevad!$G$4-Kraadpäevad!C8486)),Lähteandmed!$I$45)</f>
        <v/>
      </c>
      <c r="N8486" s="114">
        <f>IFERROR(($G$4-M8486)/($G$4-C8486),Lähteandmed!$H$45)</f>
        <v>0</v>
      </c>
      <c r="O8486" s="276">
        <f t="shared" si="265"/>
        <v>-0.6</v>
      </c>
      <c r="P8486" s="276">
        <f>IF(O8486&lt;($G$6-1),Lähteandmed!$E$45*1.2*1.005*(($G$6-1)-O8486),0)</f>
        <v>30.84504192</v>
      </c>
    </row>
    <row r="8487" spans="2:16">
      <c r="B8487" s="113">
        <v>8483</v>
      </c>
      <c r="C8487" s="113">
        <v>-0.7</v>
      </c>
      <c r="D8487" s="276">
        <f t="shared" si="264"/>
        <v>10.688797495865579</v>
      </c>
      <c r="L8487" s="114">
        <f>IF(C8487&lt;$G$6,Lähteandmed!$E$45*1.2*1.005*($G$6-O8487),0)</f>
        <v>32.772857039999998</v>
      </c>
      <c r="M8487" s="276" t="str">
        <f>IF(($G$4-Lähteandmed!$H$45*(Kraadpäevad!$G$4-Kraadpäevad!C8487))&gt;Lähteandmed!$I$45,($G$4-Lähteandmed!$H$45*(Kraadpäevad!$G$4-Kraadpäevad!C8487)),Lähteandmed!$I$45)</f>
        <v/>
      </c>
      <c r="N8487" s="114">
        <f>IFERROR(($G$4-M8487)/($G$4-C8487),Lähteandmed!$H$45)</f>
        <v>0</v>
      </c>
      <c r="O8487" s="276">
        <f t="shared" si="265"/>
        <v>-0.7</v>
      </c>
      <c r="P8487" s="276">
        <f>IF(O8487&lt;($G$6-1),Lähteandmed!$E$45*1.2*1.005*(($G$6-1)-O8487),0)</f>
        <v>31.020297839999998</v>
      </c>
    </row>
    <row r="8488" spans="2:16">
      <c r="B8488" s="113">
        <v>8484</v>
      </c>
      <c r="C8488" s="113">
        <v>-0.9</v>
      </c>
      <c r="D8488" s="276">
        <f t="shared" si="264"/>
        <v>10.88879749586558</v>
      </c>
      <c r="L8488" s="114">
        <f>IF(C8488&lt;$G$6,Lähteandmed!$E$45*1.2*1.005*($G$6-O8488),0)</f>
        <v>33.123368879999994</v>
      </c>
      <c r="M8488" s="276" t="str">
        <f>IF(($G$4-Lähteandmed!$H$45*(Kraadpäevad!$G$4-Kraadpäevad!C8488))&gt;Lähteandmed!$I$45,($G$4-Lähteandmed!$H$45*(Kraadpäevad!$G$4-Kraadpäevad!C8488)),Lähteandmed!$I$45)</f>
        <v/>
      </c>
      <c r="N8488" s="114">
        <f>IFERROR(($G$4-M8488)/($G$4-C8488),Lähteandmed!$H$45)</f>
        <v>0</v>
      </c>
      <c r="O8488" s="276">
        <f t="shared" si="265"/>
        <v>-0.9</v>
      </c>
      <c r="P8488" s="276">
        <f>IF(O8488&lt;($G$6-1),Lähteandmed!$E$45*1.2*1.005*(($G$6-1)-O8488),0)</f>
        <v>31.370809679999994</v>
      </c>
    </row>
    <row r="8489" spans="2:16">
      <c r="B8489" s="113">
        <v>8485</v>
      </c>
      <c r="C8489" s="113">
        <v>-0.9</v>
      </c>
      <c r="D8489" s="276">
        <f t="shared" si="264"/>
        <v>10.88879749586558</v>
      </c>
      <c r="L8489" s="114">
        <f>IF(C8489&lt;$G$6,Lähteandmed!$E$45*1.2*1.005*($G$6-O8489),0)</f>
        <v>33.123368879999994</v>
      </c>
      <c r="M8489" s="276" t="str">
        <f>IF(($G$4-Lähteandmed!$H$45*(Kraadpäevad!$G$4-Kraadpäevad!C8489))&gt;Lähteandmed!$I$45,($G$4-Lähteandmed!$H$45*(Kraadpäevad!$G$4-Kraadpäevad!C8489)),Lähteandmed!$I$45)</f>
        <v/>
      </c>
      <c r="N8489" s="114">
        <f>IFERROR(($G$4-M8489)/($G$4-C8489),Lähteandmed!$H$45)</f>
        <v>0</v>
      </c>
      <c r="O8489" s="276">
        <f t="shared" si="265"/>
        <v>-0.9</v>
      </c>
      <c r="P8489" s="276">
        <f>IF(O8489&lt;($G$6-1),Lähteandmed!$E$45*1.2*1.005*(($G$6-1)-O8489),0)</f>
        <v>31.370809679999994</v>
      </c>
    </row>
    <row r="8490" spans="2:16">
      <c r="B8490" s="113">
        <v>8486</v>
      </c>
      <c r="C8490" s="113">
        <v>-0.8</v>
      </c>
      <c r="D8490" s="276">
        <f t="shared" si="264"/>
        <v>10.78879749586558</v>
      </c>
      <c r="L8490" s="114">
        <f>IF(C8490&lt;$G$6,Lähteandmed!$E$45*1.2*1.005*($G$6-O8490),0)</f>
        <v>32.948112959999996</v>
      </c>
      <c r="M8490" s="276" t="str">
        <f>IF(($G$4-Lähteandmed!$H$45*(Kraadpäevad!$G$4-Kraadpäevad!C8490))&gt;Lähteandmed!$I$45,($G$4-Lähteandmed!$H$45*(Kraadpäevad!$G$4-Kraadpäevad!C8490)),Lähteandmed!$I$45)</f>
        <v/>
      </c>
      <c r="N8490" s="114">
        <f>IFERROR(($G$4-M8490)/($G$4-C8490),Lähteandmed!$H$45)</f>
        <v>0</v>
      </c>
      <c r="O8490" s="276">
        <f t="shared" si="265"/>
        <v>-0.8</v>
      </c>
      <c r="P8490" s="276">
        <f>IF(O8490&lt;($G$6-1),Lähteandmed!$E$45*1.2*1.005*(($G$6-1)-O8490),0)</f>
        <v>31.195553759999999</v>
      </c>
    </row>
    <row r="8491" spans="2:16">
      <c r="B8491" s="113">
        <v>8487</v>
      </c>
      <c r="C8491" s="113">
        <v>-0.8</v>
      </c>
      <c r="D8491" s="276">
        <f t="shared" si="264"/>
        <v>10.78879749586558</v>
      </c>
      <c r="L8491" s="114">
        <f>IF(C8491&lt;$G$6,Lähteandmed!$E$45*1.2*1.005*($G$6-O8491),0)</f>
        <v>32.948112959999996</v>
      </c>
      <c r="M8491" s="276" t="str">
        <f>IF(($G$4-Lähteandmed!$H$45*(Kraadpäevad!$G$4-Kraadpäevad!C8491))&gt;Lähteandmed!$I$45,($G$4-Lähteandmed!$H$45*(Kraadpäevad!$G$4-Kraadpäevad!C8491)),Lähteandmed!$I$45)</f>
        <v/>
      </c>
      <c r="N8491" s="114">
        <f>IFERROR(($G$4-M8491)/($G$4-C8491),Lähteandmed!$H$45)</f>
        <v>0</v>
      </c>
      <c r="O8491" s="276">
        <f t="shared" si="265"/>
        <v>-0.8</v>
      </c>
      <c r="P8491" s="276">
        <f>IF(O8491&lt;($G$6-1),Lähteandmed!$E$45*1.2*1.005*(($G$6-1)-O8491),0)</f>
        <v>31.195553759999999</v>
      </c>
    </row>
    <row r="8492" spans="2:16">
      <c r="B8492" s="113">
        <v>8488</v>
      </c>
      <c r="C8492" s="113">
        <v>-1.5</v>
      </c>
      <c r="D8492" s="276">
        <f t="shared" si="264"/>
        <v>11.48879749586558</v>
      </c>
      <c r="L8492" s="114">
        <f>IF(C8492&lt;$G$6,Lähteandmed!$E$45*1.2*1.005*($G$6-O8492),0)</f>
        <v>34.174904399999996</v>
      </c>
      <c r="M8492" s="276" t="str">
        <f>IF(($G$4-Lähteandmed!$H$45*(Kraadpäevad!$G$4-Kraadpäevad!C8492))&gt;Lähteandmed!$I$45,($G$4-Lähteandmed!$H$45*(Kraadpäevad!$G$4-Kraadpäevad!C8492)),Lähteandmed!$I$45)</f>
        <v/>
      </c>
      <c r="N8492" s="114">
        <f>IFERROR(($G$4-M8492)/($G$4-C8492),Lähteandmed!$H$45)</f>
        <v>0</v>
      </c>
      <c r="O8492" s="276">
        <f t="shared" si="265"/>
        <v>-1.5</v>
      </c>
      <c r="P8492" s="276">
        <f>IF(O8492&lt;($G$6-1),Lähteandmed!$E$45*1.2*1.005*(($G$6-1)-O8492),0)</f>
        <v>32.422345199999995</v>
      </c>
    </row>
    <row r="8493" spans="2:16">
      <c r="B8493" s="113">
        <v>8489</v>
      </c>
      <c r="C8493" s="113">
        <v>-2.2000000000000002</v>
      </c>
      <c r="D8493" s="276">
        <f t="shared" si="264"/>
        <v>12.188797495865579</v>
      </c>
      <c r="L8493" s="114">
        <f>IF(C8493&lt;$G$6,Lähteandmed!$E$45*1.2*1.005*($G$6-O8493),0)</f>
        <v>35.401695839999995</v>
      </c>
      <c r="M8493" s="276" t="str">
        <f>IF(($G$4-Lähteandmed!$H$45*(Kraadpäevad!$G$4-Kraadpäevad!C8493))&gt;Lähteandmed!$I$45,($G$4-Lähteandmed!$H$45*(Kraadpäevad!$G$4-Kraadpäevad!C8493)),Lähteandmed!$I$45)</f>
        <v/>
      </c>
      <c r="N8493" s="114">
        <f>IFERROR(($G$4-M8493)/($G$4-C8493),Lähteandmed!$H$45)</f>
        <v>0</v>
      </c>
      <c r="O8493" s="276">
        <f t="shared" si="265"/>
        <v>-2.2000000000000002</v>
      </c>
      <c r="P8493" s="276">
        <f>IF(O8493&lt;($G$6-1),Lähteandmed!$E$45*1.2*1.005*(($G$6-1)-O8493),0)</f>
        <v>33.649136639999995</v>
      </c>
    </row>
    <row r="8494" spans="2:16">
      <c r="B8494" s="113">
        <v>8490</v>
      </c>
      <c r="C8494" s="113">
        <v>-2.9</v>
      </c>
      <c r="D8494" s="276">
        <f t="shared" si="264"/>
        <v>12.88879749586558</v>
      </c>
      <c r="L8494" s="114">
        <f>IF(C8494&lt;$G$6,Lähteandmed!$E$45*1.2*1.005*($G$6-O8494),0)</f>
        <v>36.628487279999995</v>
      </c>
      <c r="M8494" s="276" t="str">
        <f>IF(($G$4-Lähteandmed!$H$45*(Kraadpäevad!$G$4-Kraadpäevad!C8494))&gt;Lähteandmed!$I$45,($G$4-Lähteandmed!$H$45*(Kraadpäevad!$G$4-Kraadpäevad!C8494)),Lähteandmed!$I$45)</f>
        <v/>
      </c>
      <c r="N8494" s="114">
        <f>IFERROR(($G$4-M8494)/($G$4-C8494),Lähteandmed!$H$45)</f>
        <v>0</v>
      </c>
      <c r="O8494" s="276">
        <f t="shared" si="265"/>
        <v>-2.9</v>
      </c>
      <c r="P8494" s="276">
        <f>IF(O8494&lt;($G$6-1),Lähteandmed!$E$45*1.2*1.005*(($G$6-1)-O8494),0)</f>
        <v>34.875928079999994</v>
      </c>
    </row>
    <row r="8495" spans="2:16">
      <c r="B8495" s="113">
        <v>8491</v>
      </c>
      <c r="C8495" s="113">
        <v>-2.9</v>
      </c>
      <c r="D8495" s="276">
        <f t="shared" si="264"/>
        <v>12.88879749586558</v>
      </c>
      <c r="L8495" s="114">
        <f>IF(C8495&lt;$G$6,Lähteandmed!$E$45*1.2*1.005*($G$6-O8495),0)</f>
        <v>36.628487279999995</v>
      </c>
      <c r="M8495" s="276" t="str">
        <f>IF(($G$4-Lähteandmed!$H$45*(Kraadpäevad!$G$4-Kraadpäevad!C8495))&gt;Lähteandmed!$I$45,($G$4-Lähteandmed!$H$45*(Kraadpäevad!$G$4-Kraadpäevad!C8495)),Lähteandmed!$I$45)</f>
        <v/>
      </c>
      <c r="N8495" s="114">
        <f>IFERROR(($G$4-M8495)/($G$4-C8495),Lähteandmed!$H$45)</f>
        <v>0</v>
      </c>
      <c r="O8495" s="276">
        <f t="shared" si="265"/>
        <v>-2.9</v>
      </c>
      <c r="P8495" s="276">
        <f>IF(O8495&lt;($G$6-1),Lähteandmed!$E$45*1.2*1.005*(($G$6-1)-O8495),0)</f>
        <v>34.875928079999994</v>
      </c>
    </row>
    <row r="8496" spans="2:16">
      <c r="B8496" s="113">
        <v>8492</v>
      </c>
      <c r="C8496" s="113">
        <v>-2.8</v>
      </c>
      <c r="D8496" s="276">
        <f t="shared" si="264"/>
        <v>12.78879749586558</v>
      </c>
      <c r="L8496" s="114">
        <f>IF(C8496&lt;$G$6,Lähteandmed!$E$45*1.2*1.005*($G$6-O8496),0)</f>
        <v>36.453231359999997</v>
      </c>
      <c r="M8496" s="276" t="str">
        <f>IF(($G$4-Lähteandmed!$H$45*(Kraadpäevad!$G$4-Kraadpäevad!C8496))&gt;Lähteandmed!$I$45,($G$4-Lähteandmed!$H$45*(Kraadpäevad!$G$4-Kraadpäevad!C8496)),Lähteandmed!$I$45)</f>
        <v/>
      </c>
      <c r="N8496" s="114">
        <f>IFERROR(($G$4-M8496)/($G$4-C8496),Lähteandmed!$H$45)</f>
        <v>0</v>
      </c>
      <c r="O8496" s="276">
        <f t="shared" si="265"/>
        <v>-2.8</v>
      </c>
      <c r="P8496" s="276">
        <f>IF(O8496&lt;($G$6-1),Lähteandmed!$E$45*1.2*1.005*(($G$6-1)-O8496),0)</f>
        <v>34.700672159999996</v>
      </c>
    </row>
    <row r="8497" spans="2:16">
      <c r="B8497" s="113">
        <v>8493</v>
      </c>
      <c r="C8497" s="113">
        <v>-2.8</v>
      </c>
      <c r="D8497" s="276">
        <f t="shared" si="264"/>
        <v>12.78879749586558</v>
      </c>
      <c r="L8497" s="114">
        <f>IF(C8497&lt;$G$6,Lähteandmed!$E$45*1.2*1.005*($G$6-O8497),0)</f>
        <v>36.453231359999997</v>
      </c>
      <c r="M8497" s="276" t="str">
        <f>IF(($G$4-Lähteandmed!$H$45*(Kraadpäevad!$G$4-Kraadpäevad!C8497))&gt;Lähteandmed!$I$45,($G$4-Lähteandmed!$H$45*(Kraadpäevad!$G$4-Kraadpäevad!C8497)),Lähteandmed!$I$45)</f>
        <v/>
      </c>
      <c r="N8497" s="114">
        <f>IFERROR(($G$4-M8497)/($G$4-C8497),Lähteandmed!$H$45)</f>
        <v>0</v>
      </c>
      <c r="O8497" s="276">
        <f t="shared" si="265"/>
        <v>-2.8</v>
      </c>
      <c r="P8497" s="276">
        <f>IF(O8497&lt;($G$6-1),Lähteandmed!$E$45*1.2*1.005*(($G$6-1)-O8497),0)</f>
        <v>34.700672159999996</v>
      </c>
    </row>
    <row r="8498" spans="2:16">
      <c r="B8498" s="113">
        <v>8494</v>
      </c>
      <c r="C8498" s="113">
        <v>-3.3</v>
      </c>
      <c r="D8498" s="276">
        <f t="shared" si="264"/>
        <v>13.28879749586558</v>
      </c>
      <c r="L8498" s="114">
        <f>IF(C8498&lt;$G$6,Lähteandmed!$E$45*1.2*1.005*($G$6-O8498),0)</f>
        <v>37.32951096</v>
      </c>
      <c r="M8498" s="276" t="str">
        <f>IF(($G$4-Lähteandmed!$H$45*(Kraadpäevad!$G$4-Kraadpäevad!C8498))&gt;Lähteandmed!$I$45,($G$4-Lähteandmed!$H$45*(Kraadpäevad!$G$4-Kraadpäevad!C8498)),Lähteandmed!$I$45)</f>
        <v/>
      </c>
      <c r="N8498" s="114">
        <f>IFERROR(($G$4-M8498)/($G$4-C8498),Lähteandmed!$H$45)</f>
        <v>0</v>
      </c>
      <c r="O8498" s="276">
        <f t="shared" si="265"/>
        <v>-3.3</v>
      </c>
      <c r="P8498" s="276">
        <f>IF(O8498&lt;($G$6-1),Lähteandmed!$E$45*1.2*1.005*(($G$6-1)-O8498),0)</f>
        <v>35.57695176</v>
      </c>
    </row>
    <row r="8499" spans="2:16">
      <c r="B8499" s="113">
        <v>8495</v>
      </c>
      <c r="C8499" s="113">
        <v>-3.9</v>
      </c>
      <c r="D8499" s="276">
        <f t="shared" si="264"/>
        <v>13.88879749586558</v>
      </c>
      <c r="L8499" s="114">
        <f>IF(C8499&lt;$G$6,Lähteandmed!$E$45*1.2*1.005*($G$6-O8499),0)</f>
        <v>38.381046479999995</v>
      </c>
      <c r="M8499" s="276" t="str">
        <f>IF(($G$4-Lähteandmed!$H$45*(Kraadpäevad!$G$4-Kraadpäevad!C8499))&gt;Lähteandmed!$I$45,($G$4-Lähteandmed!$H$45*(Kraadpäevad!$G$4-Kraadpäevad!C8499)),Lähteandmed!$I$45)</f>
        <v/>
      </c>
      <c r="N8499" s="114">
        <f>IFERROR(($G$4-M8499)/($G$4-C8499),Lähteandmed!$H$45)</f>
        <v>0</v>
      </c>
      <c r="O8499" s="276">
        <f t="shared" si="265"/>
        <v>-3.9</v>
      </c>
      <c r="P8499" s="276">
        <f>IF(O8499&lt;($G$6-1),Lähteandmed!$E$45*1.2*1.005*(($G$6-1)-O8499),0)</f>
        <v>36.628487279999995</v>
      </c>
    </row>
    <row r="8500" spans="2:16">
      <c r="B8500" s="113">
        <v>8496</v>
      </c>
      <c r="C8500" s="113">
        <v>-4.4000000000000004</v>
      </c>
      <c r="D8500" s="276">
        <f t="shared" si="264"/>
        <v>14.38879749586558</v>
      </c>
      <c r="L8500" s="114">
        <f>IF(C8500&lt;$G$6,Lähteandmed!$E$45*1.2*1.005*($G$6-O8500),0)</f>
        <v>39.257326079999991</v>
      </c>
      <c r="M8500" s="276" t="str">
        <f>IF(($G$4-Lähteandmed!$H$45*(Kraadpäevad!$G$4-Kraadpäevad!C8500))&gt;Lähteandmed!$I$45,($G$4-Lähteandmed!$H$45*(Kraadpäevad!$G$4-Kraadpäevad!C8500)),Lähteandmed!$I$45)</f>
        <v/>
      </c>
      <c r="N8500" s="114">
        <f>IFERROR(($G$4-M8500)/($G$4-C8500),Lähteandmed!$H$45)</f>
        <v>0</v>
      </c>
      <c r="O8500" s="276">
        <f t="shared" si="265"/>
        <v>-4.4000000000000004</v>
      </c>
      <c r="P8500" s="276">
        <f>IF(O8500&lt;($G$6-1),Lähteandmed!$E$45*1.2*1.005*(($G$6-1)-O8500),0)</f>
        <v>37.504766879999998</v>
      </c>
    </row>
    <row r="8501" spans="2:16">
      <c r="B8501" s="113">
        <v>8497</v>
      </c>
      <c r="C8501" s="113">
        <v>-4.3</v>
      </c>
      <c r="D8501" s="276">
        <f t="shared" si="264"/>
        <v>14.28879749586558</v>
      </c>
      <c r="L8501" s="114">
        <f>IF(C8501&lt;$G$6,Lähteandmed!$E$45*1.2*1.005*($G$6-O8501),0)</f>
        <v>39.082070160000001</v>
      </c>
      <c r="M8501" s="276" t="str">
        <f>IF(($G$4-Lähteandmed!$H$45*(Kraadpäevad!$G$4-Kraadpäevad!C8501))&gt;Lähteandmed!$I$45,($G$4-Lähteandmed!$H$45*(Kraadpäevad!$G$4-Kraadpäevad!C8501)),Lähteandmed!$I$45)</f>
        <v/>
      </c>
      <c r="N8501" s="114">
        <f>IFERROR(($G$4-M8501)/($G$4-C8501),Lähteandmed!$H$45)</f>
        <v>0</v>
      </c>
      <c r="O8501" s="276">
        <f t="shared" si="265"/>
        <v>-4.3</v>
      </c>
      <c r="P8501" s="276">
        <f>IF(O8501&lt;($G$6-1),Lähteandmed!$E$45*1.2*1.005*(($G$6-1)-O8501),0)</f>
        <v>37.32951096</v>
      </c>
    </row>
    <row r="8502" spans="2:16">
      <c r="B8502" s="113">
        <v>8498</v>
      </c>
      <c r="C8502" s="113">
        <v>-4.3</v>
      </c>
      <c r="D8502" s="276">
        <f t="shared" si="264"/>
        <v>14.28879749586558</v>
      </c>
      <c r="L8502" s="114">
        <f>IF(C8502&lt;$G$6,Lähteandmed!$E$45*1.2*1.005*($G$6-O8502),0)</f>
        <v>39.082070160000001</v>
      </c>
      <c r="M8502" s="276" t="str">
        <f>IF(($G$4-Lähteandmed!$H$45*(Kraadpäevad!$G$4-Kraadpäevad!C8502))&gt;Lähteandmed!$I$45,($G$4-Lähteandmed!$H$45*(Kraadpäevad!$G$4-Kraadpäevad!C8502)),Lähteandmed!$I$45)</f>
        <v/>
      </c>
      <c r="N8502" s="114">
        <f>IFERROR(($G$4-M8502)/($G$4-C8502),Lähteandmed!$H$45)</f>
        <v>0</v>
      </c>
      <c r="O8502" s="276">
        <f t="shared" si="265"/>
        <v>-4.3</v>
      </c>
      <c r="P8502" s="276">
        <f>IF(O8502&lt;($G$6-1),Lähteandmed!$E$45*1.2*1.005*(($G$6-1)-O8502),0)</f>
        <v>37.32951096</v>
      </c>
    </row>
    <row r="8503" spans="2:16">
      <c r="B8503" s="113">
        <v>8499</v>
      </c>
      <c r="C8503" s="113">
        <v>-4.2</v>
      </c>
      <c r="D8503" s="276">
        <f t="shared" si="264"/>
        <v>14.188797495865579</v>
      </c>
      <c r="L8503" s="114">
        <f>IF(C8503&lt;$G$6,Lähteandmed!$E$45*1.2*1.005*($G$6-O8503),0)</f>
        <v>38.906814239999996</v>
      </c>
      <c r="M8503" s="276" t="str">
        <f>IF(($G$4-Lähteandmed!$H$45*(Kraadpäevad!$G$4-Kraadpäevad!C8503))&gt;Lähteandmed!$I$45,($G$4-Lähteandmed!$H$45*(Kraadpäevad!$G$4-Kraadpäevad!C8503)),Lähteandmed!$I$45)</f>
        <v/>
      </c>
      <c r="N8503" s="114">
        <f>IFERROR(($G$4-M8503)/($G$4-C8503),Lähteandmed!$H$45)</f>
        <v>0</v>
      </c>
      <c r="O8503" s="276">
        <f t="shared" si="265"/>
        <v>-4.2</v>
      </c>
      <c r="P8503" s="276">
        <f>IF(O8503&lt;($G$6-1),Lähteandmed!$E$45*1.2*1.005*(($G$6-1)-O8503),0)</f>
        <v>37.154255039999995</v>
      </c>
    </row>
    <row r="8504" spans="2:16">
      <c r="B8504" s="113">
        <v>8500</v>
      </c>
      <c r="C8504" s="113">
        <v>-4.3</v>
      </c>
      <c r="D8504" s="276">
        <f t="shared" si="264"/>
        <v>14.28879749586558</v>
      </c>
      <c r="L8504" s="114">
        <f>IF(C8504&lt;$G$6,Lähteandmed!$E$45*1.2*1.005*($G$6-O8504),0)</f>
        <v>39.082070160000001</v>
      </c>
      <c r="M8504" s="276" t="str">
        <f>IF(($G$4-Lähteandmed!$H$45*(Kraadpäevad!$G$4-Kraadpäevad!C8504))&gt;Lähteandmed!$I$45,($G$4-Lähteandmed!$H$45*(Kraadpäevad!$G$4-Kraadpäevad!C8504)),Lähteandmed!$I$45)</f>
        <v/>
      </c>
      <c r="N8504" s="114">
        <f>IFERROR(($G$4-M8504)/($G$4-C8504),Lähteandmed!$H$45)</f>
        <v>0</v>
      </c>
      <c r="O8504" s="276">
        <f t="shared" si="265"/>
        <v>-4.3</v>
      </c>
      <c r="P8504" s="276">
        <f>IF(O8504&lt;($G$6-1),Lähteandmed!$E$45*1.2*1.005*(($G$6-1)-O8504),0)</f>
        <v>37.32951096</v>
      </c>
    </row>
    <row r="8505" spans="2:16">
      <c r="B8505" s="113">
        <v>8501</v>
      </c>
      <c r="C8505" s="113">
        <v>-4.5</v>
      </c>
      <c r="D8505" s="276">
        <f t="shared" si="264"/>
        <v>14.48879749586558</v>
      </c>
      <c r="L8505" s="114">
        <f>IF(C8505&lt;$G$6,Lähteandmed!$E$45*1.2*1.005*($G$6-O8505),0)</f>
        <v>39.432581999999996</v>
      </c>
      <c r="M8505" s="276" t="str">
        <f>IF(($G$4-Lähteandmed!$H$45*(Kraadpäevad!$G$4-Kraadpäevad!C8505))&gt;Lähteandmed!$I$45,($G$4-Lähteandmed!$H$45*(Kraadpäevad!$G$4-Kraadpäevad!C8505)),Lähteandmed!$I$45)</f>
        <v/>
      </c>
      <c r="N8505" s="114">
        <f>IFERROR(($G$4-M8505)/($G$4-C8505),Lähteandmed!$H$45)</f>
        <v>0</v>
      </c>
      <c r="O8505" s="276">
        <f t="shared" si="265"/>
        <v>-4.5</v>
      </c>
      <c r="P8505" s="276">
        <f>IF(O8505&lt;($G$6-1),Lähteandmed!$E$45*1.2*1.005*(($G$6-1)-O8505),0)</f>
        <v>37.680022799999996</v>
      </c>
    </row>
    <row r="8506" spans="2:16">
      <c r="B8506" s="113">
        <v>8502</v>
      </c>
      <c r="C8506" s="113">
        <v>-4.5999999999999996</v>
      </c>
      <c r="D8506" s="276">
        <f t="shared" si="264"/>
        <v>14.588797495865579</v>
      </c>
      <c r="L8506" s="114">
        <f>IF(C8506&lt;$G$6,Lähteandmed!$E$45*1.2*1.005*($G$6-O8506),0)</f>
        <v>39.607837920000001</v>
      </c>
      <c r="M8506" s="276" t="str">
        <f>IF(($G$4-Lähteandmed!$H$45*(Kraadpäevad!$G$4-Kraadpäevad!C8506))&gt;Lähteandmed!$I$45,($G$4-Lähteandmed!$H$45*(Kraadpäevad!$G$4-Kraadpäevad!C8506)),Lähteandmed!$I$45)</f>
        <v/>
      </c>
      <c r="N8506" s="114">
        <f>IFERROR(($G$4-M8506)/($G$4-C8506),Lähteandmed!$H$45)</f>
        <v>0</v>
      </c>
      <c r="O8506" s="276">
        <f t="shared" si="265"/>
        <v>-4.5999999999999996</v>
      </c>
      <c r="P8506" s="276">
        <f>IF(O8506&lt;($G$6-1),Lähteandmed!$E$45*1.2*1.005*(($G$6-1)-O8506),0)</f>
        <v>37.855278720000001</v>
      </c>
    </row>
    <row r="8507" spans="2:16">
      <c r="B8507" s="113">
        <v>8503</v>
      </c>
      <c r="C8507" s="113">
        <v>-4.2</v>
      </c>
      <c r="D8507" s="276">
        <f t="shared" si="264"/>
        <v>14.188797495865579</v>
      </c>
      <c r="L8507" s="114">
        <f>IF(C8507&lt;$G$6,Lähteandmed!$E$45*1.2*1.005*($G$6-O8507),0)</f>
        <v>38.906814239999996</v>
      </c>
      <c r="M8507" s="276" t="str">
        <f>IF(($G$4-Lähteandmed!$H$45*(Kraadpäevad!$G$4-Kraadpäevad!C8507))&gt;Lähteandmed!$I$45,($G$4-Lähteandmed!$H$45*(Kraadpäevad!$G$4-Kraadpäevad!C8507)),Lähteandmed!$I$45)</f>
        <v/>
      </c>
      <c r="N8507" s="114">
        <f>IFERROR(($G$4-M8507)/($G$4-C8507),Lähteandmed!$H$45)</f>
        <v>0</v>
      </c>
      <c r="O8507" s="276">
        <f t="shared" si="265"/>
        <v>-4.2</v>
      </c>
      <c r="P8507" s="276">
        <f>IF(O8507&lt;($G$6-1),Lähteandmed!$E$45*1.2*1.005*(($G$6-1)-O8507),0)</f>
        <v>37.154255039999995</v>
      </c>
    </row>
    <row r="8508" spans="2:16">
      <c r="B8508" s="113">
        <v>8504</v>
      </c>
      <c r="C8508" s="113">
        <v>-3.9</v>
      </c>
      <c r="D8508" s="276">
        <f t="shared" si="264"/>
        <v>13.88879749586558</v>
      </c>
      <c r="L8508" s="114">
        <f>IF(C8508&lt;$G$6,Lähteandmed!$E$45*1.2*1.005*($G$6-O8508),0)</f>
        <v>38.381046479999995</v>
      </c>
      <c r="M8508" s="276" t="str">
        <f>IF(($G$4-Lähteandmed!$H$45*(Kraadpäevad!$G$4-Kraadpäevad!C8508))&gt;Lähteandmed!$I$45,($G$4-Lähteandmed!$H$45*(Kraadpäevad!$G$4-Kraadpäevad!C8508)),Lähteandmed!$I$45)</f>
        <v/>
      </c>
      <c r="N8508" s="114">
        <f>IFERROR(($G$4-M8508)/($G$4-C8508),Lähteandmed!$H$45)</f>
        <v>0</v>
      </c>
      <c r="O8508" s="276">
        <f t="shared" si="265"/>
        <v>-3.9</v>
      </c>
      <c r="P8508" s="276">
        <f>IF(O8508&lt;($G$6-1),Lähteandmed!$E$45*1.2*1.005*(($G$6-1)-O8508),0)</f>
        <v>36.628487279999995</v>
      </c>
    </row>
    <row r="8509" spans="2:16">
      <c r="B8509" s="113">
        <v>8505</v>
      </c>
      <c r="C8509" s="113">
        <v>-3.5</v>
      </c>
      <c r="D8509" s="276">
        <f t="shared" si="264"/>
        <v>13.48879749586558</v>
      </c>
      <c r="L8509" s="114">
        <f>IF(C8509&lt;$G$6,Lähteandmed!$E$45*1.2*1.005*($G$6-O8509),0)</f>
        <v>37.680022799999996</v>
      </c>
      <c r="M8509" s="276" t="str">
        <f>IF(($G$4-Lähteandmed!$H$45*(Kraadpäevad!$G$4-Kraadpäevad!C8509))&gt;Lähteandmed!$I$45,($G$4-Lähteandmed!$H$45*(Kraadpäevad!$G$4-Kraadpäevad!C8509)),Lähteandmed!$I$45)</f>
        <v/>
      </c>
      <c r="N8509" s="114">
        <f>IFERROR(($G$4-M8509)/($G$4-C8509),Lähteandmed!$H$45)</f>
        <v>0</v>
      </c>
      <c r="O8509" s="276">
        <f t="shared" si="265"/>
        <v>-3.5</v>
      </c>
      <c r="P8509" s="276">
        <f>IF(O8509&lt;($G$6-1),Lähteandmed!$E$45*1.2*1.005*(($G$6-1)-O8509),0)</f>
        <v>35.927463599999996</v>
      </c>
    </row>
    <row r="8510" spans="2:16">
      <c r="B8510" s="113">
        <v>8506</v>
      </c>
      <c r="C8510" s="113">
        <v>-3.4</v>
      </c>
      <c r="D8510" s="276">
        <f t="shared" si="264"/>
        <v>13.38879749586558</v>
      </c>
      <c r="L8510" s="114">
        <f>IF(C8510&lt;$G$6,Lähteandmed!$E$45*1.2*1.005*($G$6-O8510),0)</f>
        <v>37.504766879999998</v>
      </c>
      <c r="M8510" s="276" t="str">
        <f>IF(($G$4-Lähteandmed!$H$45*(Kraadpäevad!$G$4-Kraadpäevad!C8510))&gt;Lähteandmed!$I$45,($G$4-Lähteandmed!$H$45*(Kraadpäevad!$G$4-Kraadpäevad!C8510)),Lähteandmed!$I$45)</f>
        <v/>
      </c>
      <c r="N8510" s="114">
        <f>IFERROR(($G$4-M8510)/($G$4-C8510),Lähteandmed!$H$45)</f>
        <v>0</v>
      </c>
      <c r="O8510" s="276">
        <f t="shared" si="265"/>
        <v>-3.4</v>
      </c>
      <c r="P8510" s="276">
        <f>IF(O8510&lt;($G$6-1),Lähteandmed!$E$45*1.2*1.005*(($G$6-1)-O8510),0)</f>
        <v>35.752207679999998</v>
      </c>
    </row>
    <row r="8511" spans="2:16">
      <c r="B8511" s="113">
        <v>8507</v>
      </c>
      <c r="C8511" s="113">
        <v>-3.3</v>
      </c>
      <c r="D8511" s="276">
        <f t="shared" si="264"/>
        <v>13.28879749586558</v>
      </c>
      <c r="L8511" s="114">
        <f>IF(C8511&lt;$G$6,Lähteandmed!$E$45*1.2*1.005*($G$6-O8511),0)</f>
        <v>37.32951096</v>
      </c>
      <c r="M8511" s="276" t="str">
        <f>IF(($G$4-Lähteandmed!$H$45*(Kraadpäevad!$G$4-Kraadpäevad!C8511))&gt;Lähteandmed!$I$45,($G$4-Lähteandmed!$H$45*(Kraadpäevad!$G$4-Kraadpäevad!C8511)),Lähteandmed!$I$45)</f>
        <v/>
      </c>
      <c r="N8511" s="114">
        <f>IFERROR(($G$4-M8511)/($G$4-C8511),Lähteandmed!$H$45)</f>
        <v>0</v>
      </c>
      <c r="O8511" s="276">
        <f t="shared" si="265"/>
        <v>-3.3</v>
      </c>
      <c r="P8511" s="276">
        <f>IF(O8511&lt;($G$6-1),Lähteandmed!$E$45*1.2*1.005*(($G$6-1)-O8511),0)</f>
        <v>35.57695176</v>
      </c>
    </row>
    <row r="8512" spans="2:16">
      <c r="B8512" s="113">
        <v>8508</v>
      </c>
      <c r="C8512" s="113">
        <v>-3.2</v>
      </c>
      <c r="D8512" s="276">
        <f t="shared" si="264"/>
        <v>13.188797495865579</v>
      </c>
      <c r="L8512" s="114">
        <f>IF(C8512&lt;$G$6,Lähteandmed!$E$45*1.2*1.005*($G$6-O8512),0)</f>
        <v>37.154255039999995</v>
      </c>
      <c r="M8512" s="276" t="str">
        <f>IF(($G$4-Lähteandmed!$H$45*(Kraadpäevad!$G$4-Kraadpäevad!C8512))&gt;Lähteandmed!$I$45,($G$4-Lähteandmed!$H$45*(Kraadpäevad!$G$4-Kraadpäevad!C8512)),Lähteandmed!$I$45)</f>
        <v/>
      </c>
      <c r="N8512" s="114">
        <f>IFERROR(($G$4-M8512)/($G$4-C8512),Lähteandmed!$H$45)</f>
        <v>0</v>
      </c>
      <c r="O8512" s="276">
        <f t="shared" si="265"/>
        <v>-3.2</v>
      </c>
      <c r="P8512" s="276">
        <f>IF(O8512&lt;($G$6-1),Lähteandmed!$E$45*1.2*1.005*(($G$6-1)-O8512),0)</f>
        <v>35.401695839999995</v>
      </c>
    </row>
    <row r="8513" spans="2:16">
      <c r="B8513" s="113">
        <v>8509</v>
      </c>
      <c r="C8513" s="113">
        <v>-2.9</v>
      </c>
      <c r="D8513" s="276">
        <f t="shared" si="264"/>
        <v>12.88879749586558</v>
      </c>
      <c r="L8513" s="114">
        <f>IF(C8513&lt;$G$6,Lähteandmed!$E$45*1.2*1.005*($G$6-O8513),0)</f>
        <v>36.628487279999995</v>
      </c>
      <c r="M8513" s="276" t="str">
        <f>IF(($G$4-Lähteandmed!$H$45*(Kraadpäevad!$G$4-Kraadpäevad!C8513))&gt;Lähteandmed!$I$45,($G$4-Lähteandmed!$H$45*(Kraadpäevad!$G$4-Kraadpäevad!C8513)),Lähteandmed!$I$45)</f>
        <v/>
      </c>
      <c r="N8513" s="114">
        <f>IFERROR(($G$4-M8513)/($G$4-C8513),Lähteandmed!$H$45)</f>
        <v>0</v>
      </c>
      <c r="O8513" s="276">
        <f t="shared" si="265"/>
        <v>-2.9</v>
      </c>
      <c r="P8513" s="276">
        <f>IF(O8513&lt;($G$6-1),Lähteandmed!$E$45*1.2*1.005*(($G$6-1)-O8513),0)</f>
        <v>34.875928079999994</v>
      </c>
    </row>
    <row r="8514" spans="2:16">
      <c r="B8514" s="113">
        <v>8510</v>
      </c>
      <c r="C8514" s="113">
        <v>-2.6</v>
      </c>
      <c r="D8514" s="276">
        <f t="shared" si="264"/>
        <v>12.588797495865579</v>
      </c>
      <c r="L8514" s="114">
        <f>IF(C8514&lt;$G$6,Lähteandmed!$E$45*1.2*1.005*($G$6-O8514),0)</f>
        <v>36.102719520000001</v>
      </c>
      <c r="M8514" s="276" t="str">
        <f>IF(($G$4-Lähteandmed!$H$45*(Kraadpäevad!$G$4-Kraadpäevad!C8514))&gt;Lähteandmed!$I$45,($G$4-Lähteandmed!$H$45*(Kraadpäevad!$G$4-Kraadpäevad!C8514)),Lähteandmed!$I$45)</f>
        <v/>
      </c>
      <c r="N8514" s="114">
        <f>IFERROR(($G$4-M8514)/($G$4-C8514),Lähteandmed!$H$45)</f>
        <v>0</v>
      </c>
      <c r="O8514" s="276">
        <f t="shared" si="265"/>
        <v>-2.6</v>
      </c>
      <c r="P8514" s="276">
        <f>IF(O8514&lt;($G$6-1),Lähteandmed!$E$45*1.2*1.005*(($G$6-1)-O8514),0)</f>
        <v>34.350160320000001</v>
      </c>
    </row>
    <row r="8515" spans="2:16">
      <c r="B8515" s="113">
        <v>8511</v>
      </c>
      <c r="C8515" s="113">
        <v>-2.2999999999999998</v>
      </c>
      <c r="D8515" s="276">
        <f t="shared" si="264"/>
        <v>12.28879749586558</v>
      </c>
      <c r="L8515" s="114">
        <f>IF(C8515&lt;$G$6,Lähteandmed!$E$45*1.2*1.005*($G$6-O8515),0)</f>
        <v>35.57695176</v>
      </c>
      <c r="M8515" s="276" t="str">
        <f>IF(($G$4-Lähteandmed!$H$45*(Kraadpäevad!$G$4-Kraadpäevad!C8515))&gt;Lähteandmed!$I$45,($G$4-Lähteandmed!$H$45*(Kraadpäevad!$G$4-Kraadpäevad!C8515)),Lähteandmed!$I$45)</f>
        <v/>
      </c>
      <c r="N8515" s="114">
        <f>IFERROR(($G$4-M8515)/($G$4-C8515),Lähteandmed!$H$45)</f>
        <v>0</v>
      </c>
      <c r="O8515" s="276">
        <f t="shared" si="265"/>
        <v>-2.2999999999999998</v>
      </c>
      <c r="P8515" s="276">
        <f>IF(O8515&lt;($G$6-1),Lähteandmed!$E$45*1.2*1.005*(($G$6-1)-O8515),0)</f>
        <v>33.82439256</v>
      </c>
    </row>
    <row r="8516" spans="2:16">
      <c r="B8516" s="113">
        <v>8512</v>
      </c>
      <c r="C8516" s="113">
        <v>-2.4</v>
      </c>
      <c r="D8516" s="276">
        <f t="shared" ref="D8516:D8579" si="266">IFERROR(IF($G$5-C8516&gt;0,$G$5-C8516,"0"),0)</f>
        <v>12.38879749586558</v>
      </c>
      <c r="L8516" s="114">
        <f>IF(C8516&lt;$G$6,Lähteandmed!$E$45*1.2*1.005*($G$6-O8516),0)</f>
        <v>35.752207679999998</v>
      </c>
      <c r="M8516" s="276" t="str">
        <f>IF(($G$4-Lähteandmed!$H$45*(Kraadpäevad!$G$4-Kraadpäevad!C8516))&gt;Lähteandmed!$I$45,($G$4-Lähteandmed!$H$45*(Kraadpäevad!$G$4-Kraadpäevad!C8516)),Lähteandmed!$I$45)</f>
        <v/>
      </c>
      <c r="N8516" s="114">
        <f>IFERROR(($G$4-M8516)/($G$4-C8516),Lähteandmed!$H$45)</f>
        <v>0</v>
      </c>
      <c r="O8516" s="276">
        <f t="shared" ref="O8516:O8579" si="267">N8516*($G$4-C8516)+C8516</f>
        <v>-2.4</v>
      </c>
      <c r="P8516" s="276">
        <f>IF(O8516&lt;($G$6-1),Lähteandmed!$E$45*1.2*1.005*(($G$6-1)-O8516),0)</f>
        <v>33.999648479999998</v>
      </c>
    </row>
    <row r="8517" spans="2:16">
      <c r="B8517" s="113">
        <v>8513</v>
      </c>
      <c r="C8517" s="113">
        <v>-2.6</v>
      </c>
      <c r="D8517" s="276">
        <f t="shared" si="266"/>
        <v>12.588797495865579</v>
      </c>
      <c r="L8517" s="114">
        <f>IF(C8517&lt;$G$6,Lähteandmed!$E$45*1.2*1.005*($G$6-O8517),0)</f>
        <v>36.102719520000001</v>
      </c>
      <c r="M8517" s="276" t="str">
        <f>IF(($G$4-Lähteandmed!$H$45*(Kraadpäevad!$G$4-Kraadpäevad!C8517))&gt;Lähteandmed!$I$45,($G$4-Lähteandmed!$H$45*(Kraadpäevad!$G$4-Kraadpäevad!C8517)),Lähteandmed!$I$45)</f>
        <v/>
      </c>
      <c r="N8517" s="114">
        <f>IFERROR(($G$4-M8517)/($G$4-C8517),Lähteandmed!$H$45)</f>
        <v>0</v>
      </c>
      <c r="O8517" s="276">
        <f t="shared" si="267"/>
        <v>-2.6</v>
      </c>
      <c r="P8517" s="276">
        <f>IF(O8517&lt;($G$6-1),Lähteandmed!$E$45*1.2*1.005*(($G$6-1)-O8517),0)</f>
        <v>34.350160320000001</v>
      </c>
    </row>
    <row r="8518" spans="2:16">
      <c r="B8518" s="113">
        <v>8514</v>
      </c>
      <c r="C8518" s="113">
        <v>-2.7</v>
      </c>
      <c r="D8518" s="276">
        <f t="shared" si="266"/>
        <v>12.688797495865579</v>
      </c>
      <c r="L8518" s="114">
        <f>IF(C8518&lt;$G$6,Lähteandmed!$E$45*1.2*1.005*($G$6-O8518),0)</f>
        <v>36.277975439999999</v>
      </c>
      <c r="M8518" s="276" t="str">
        <f>IF(($G$4-Lähteandmed!$H$45*(Kraadpäevad!$G$4-Kraadpäevad!C8518))&gt;Lähteandmed!$I$45,($G$4-Lähteandmed!$H$45*(Kraadpäevad!$G$4-Kraadpäevad!C8518)),Lähteandmed!$I$45)</f>
        <v/>
      </c>
      <c r="N8518" s="114">
        <f>IFERROR(($G$4-M8518)/($G$4-C8518),Lähteandmed!$H$45)</f>
        <v>0</v>
      </c>
      <c r="O8518" s="276">
        <f t="shared" si="267"/>
        <v>-2.7</v>
      </c>
      <c r="P8518" s="276">
        <f>IF(O8518&lt;($G$6-1),Lähteandmed!$E$45*1.2*1.005*(($G$6-1)-O8518),0)</f>
        <v>34.525416239999998</v>
      </c>
    </row>
    <row r="8519" spans="2:16">
      <c r="B8519" s="113">
        <v>8515</v>
      </c>
      <c r="C8519" s="113">
        <v>-2.6</v>
      </c>
      <c r="D8519" s="276">
        <f t="shared" si="266"/>
        <v>12.588797495865579</v>
      </c>
      <c r="L8519" s="114">
        <f>IF(C8519&lt;$G$6,Lähteandmed!$E$45*1.2*1.005*($G$6-O8519),0)</f>
        <v>36.102719520000001</v>
      </c>
      <c r="M8519" s="276" t="str">
        <f>IF(($G$4-Lähteandmed!$H$45*(Kraadpäevad!$G$4-Kraadpäevad!C8519))&gt;Lähteandmed!$I$45,($G$4-Lähteandmed!$H$45*(Kraadpäevad!$G$4-Kraadpäevad!C8519)),Lähteandmed!$I$45)</f>
        <v/>
      </c>
      <c r="N8519" s="114">
        <f>IFERROR(($G$4-M8519)/($G$4-C8519),Lähteandmed!$H$45)</f>
        <v>0</v>
      </c>
      <c r="O8519" s="276">
        <f t="shared" si="267"/>
        <v>-2.6</v>
      </c>
      <c r="P8519" s="276">
        <f>IF(O8519&lt;($G$6-1),Lähteandmed!$E$45*1.2*1.005*(($G$6-1)-O8519),0)</f>
        <v>34.350160320000001</v>
      </c>
    </row>
    <row r="8520" spans="2:16">
      <c r="B8520" s="113">
        <v>8516</v>
      </c>
      <c r="C8520" s="113">
        <v>-2.6</v>
      </c>
      <c r="D8520" s="276">
        <f t="shared" si="266"/>
        <v>12.588797495865579</v>
      </c>
      <c r="L8520" s="114">
        <f>IF(C8520&lt;$G$6,Lähteandmed!$E$45*1.2*1.005*($G$6-O8520),0)</f>
        <v>36.102719520000001</v>
      </c>
      <c r="M8520" s="276" t="str">
        <f>IF(($G$4-Lähteandmed!$H$45*(Kraadpäevad!$G$4-Kraadpäevad!C8520))&gt;Lähteandmed!$I$45,($G$4-Lähteandmed!$H$45*(Kraadpäevad!$G$4-Kraadpäevad!C8520)),Lähteandmed!$I$45)</f>
        <v/>
      </c>
      <c r="N8520" s="114">
        <f>IFERROR(($G$4-M8520)/($G$4-C8520),Lähteandmed!$H$45)</f>
        <v>0</v>
      </c>
      <c r="O8520" s="276">
        <f t="shared" si="267"/>
        <v>-2.6</v>
      </c>
      <c r="P8520" s="276">
        <f>IF(O8520&lt;($G$6-1),Lähteandmed!$E$45*1.2*1.005*(($G$6-1)-O8520),0)</f>
        <v>34.350160320000001</v>
      </c>
    </row>
    <row r="8521" spans="2:16">
      <c r="B8521" s="113">
        <v>8517</v>
      </c>
      <c r="C8521" s="113">
        <v>-2.5</v>
      </c>
      <c r="D8521" s="276">
        <f t="shared" si="266"/>
        <v>12.48879749586558</v>
      </c>
      <c r="L8521" s="114">
        <f>IF(C8521&lt;$G$6,Lähteandmed!$E$45*1.2*1.005*($G$6-O8521),0)</f>
        <v>35.927463599999996</v>
      </c>
      <c r="M8521" s="276" t="str">
        <f>IF(($G$4-Lähteandmed!$H$45*(Kraadpäevad!$G$4-Kraadpäevad!C8521))&gt;Lähteandmed!$I$45,($G$4-Lähteandmed!$H$45*(Kraadpäevad!$G$4-Kraadpäevad!C8521)),Lähteandmed!$I$45)</f>
        <v/>
      </c>
      <c r="N8521" s="114">
        <f>IFERROR(($G$4-M8521)/($G$4-C8521),Lähteandmed!$H$45)</f>
        <v>0</v>
      </c>
      <c r="O8521" s="276">
        <f t="shared" si="267"/>
        <v>-2.5</v>
      </c>
      <c r="P8521" s="276">
        <f>IF(O8521&lt;($G$6-1),Lähteandmed!$E$45*1.2*1.005*(($G$6-1)-O8521),0)</f>
        <v>34.174904399999996</v>
      </c>
    </row>
    <row r="8522" spans="2:16">
      <c r="B8522" s="113">
        <v>8518</v>
      </c>
      <c r="C8522" s="113">
        <v>-2.5</v>
      </c>
      <c r="D8522" s="276">
        <f t="shared" si="266"/>
        <v>12.48879749586558</v>
      </c>
      <c r="L8522" s="114">
        <f>IF(C8522&lt;$G$6,Lähteandmed!$E$45*1.2*1.005*($G$6-O8522),0)</f>
        <v>35.927463599999996</v>
      </c>
      <c r="M8522" s="276" t="str">
        <f>IF(($G$4-Lähteandmed!$H$45*(Kraadpäevad!$G$4-Kraadpäevad!C8522))&gt;Lähteandmed!$I$45,($G$4-Lähteandmed!$H$45*(Kraadpäevad!$G$4-Kraadpäevad!C8522)),Lähteandmed!$I$45)</f>
        <v/>
      </c>
      <c r="N8522" s="114">
        <f>IFERROR(($G$4-M8522)/($G$4-C8522),Lähteandmed!$H$45)</f>
        <v>0</v>
      </c>
      <c r="O8522" s="276">
        <f t="shared" si="267"/>
        <v>-2.5</v>
      </c>
      <c r="P8522" s="276">
        <f>IF(O8522&lt;($G$6-1),Lähteandmed!$E$45*1.2*1.005*(($G$6-1)-O8522),0)</f>
        <v>34.174904399999996</v>
      </c>
    </row>
    <row r="8523" spans="2:16">
      <c r="B8523" s="113">
        <v>8519</v>
      </c>
      <c r="C8523" s="113">
        <v>-2.5</v>
      </c>
      <c r="D8523" s="276">
        <f t="shared" si="266"/>
        <v>12.48879749586558</v>
      </c>
      <c r="L8523" s="114">
        <f>IF(C8523&lt;$G$6,Lähteandmed!$E$45*1.2*1.005*($G$6-O8523),0)</f>
        <v>35.927463599999996</v>
      </c>
      <c r="M8523" s="276" t="str">
        <f>IF(($G$4-Lähteandmed!$H$45*(Kraadpäevad!$G$4-Kraadpäevad!C8523))&gt;Lähteandmed!$I$45,($G$4-Lähteandmed!$H$45*(Kraadpäevad!$G$4-Kraadpäevad!C8523)),Lähteandmed!$I$45)</f>
        <v/>
      </c>
      <c r="N8523" s="114">
        <f>IFERROR(($G$4-M8523)/($G$4-C8523),Lähteandmed!$H$45)</f>
        <v>0</v>
      </c>
      <c r="O8523" s="276">
        <f t="shared" si="267"/>
        <v>-2.5</v>
      </c>
      <c r="P8523" s="276">
        <f>IF(O8523&lt;($G$6-1),Lähteandmed!$E$45*1.2*1.005*(($G$6-1)-O8523),0)</f>
        <v>34.174904399999996</v>
      </c>
    </row>
    <row r="8524" spans="2:16">
      <c r="B8524" s="113">
        <v>8520</v>
      </c>
      <c r="C8524" s="113">
        <v>-2.5</v>
      </c>
      <c r="D8524" s="276">
        <f t="shared" si="266"/>
        <v>12.48879749586558</v>
      </c>
      <c r="L8524" s="114">
        <f>IF(C8524&lt;$G$6,Lähteandmed!$E$45*1.2*1.005*($G$6-O8524),0)</f>
        <v>35.927463599999996</v>
      </c>
      <c r="M8524" s="276" t="str">
        <f>IF(($G$4-Lähteandmed!$H$45*(Kraadpäevad!$G$4-Kraadpäevad!C8524))&gt;Lähteandmed!$I$45,($G$4-Lähteandmed!$H$45*(Kraadpäevad!$G$4-Kraadpäevad!C8524)),Lähteandmed!$I$45)</f>
        <v/>
      </c>
      <c r="N8524" s="114">
        <f>IFERROR(($G$4-M8524)/($G$4-C8524),Lähteandmed!$H$45)</f>
        <v>0</v>
      </c>
      <c r="O8524" s="276">
        <f t="shared" si="267"/>
        <v>-2.5</v>
      </c>
      <c r="P8524" s="276">
        <f>IF(O8524&lt;($G$6-1),Lähteandmed!$E$45*1.2*1.005*(($G$6-1)-O8524),0)</f>
        <v>34.174904399999996</v>
      </c>
    </row>
    <row r="8525" spans="2:16">
      <c r="B8525" s="113">
        <v>8521</v>
      </c>
      <c r="C8525" s="113">
        <v>-2.4</v>
      </c>
      <c r="D8525" s="276">
        <f t="shared" si="266"/>
        <v>12.38879749586558</v>
      </c>
      <c r="L8525" s="114">
        <f>IF(C8525&lt;$G$6,Lähteandmed!$E$45*1.2*1.005*($G$6-O8525),0)</f>
        <v>35.752207679999998</v>
      </c>
      <c r="M8525" s="276" t="str">
        <f>IF(($G$4-Lähteandmed!$H$45*(Kraadpäevad!$G$4-Kraadpäevad!C8525))&gt;Lähteandmed!$I$45,($G$4-Lähteandmed!$H$45*(Kraadpäevad!$G$4-Kraadpäevad!C8525)),Lähteandmed!$I$45)</f>
        <v/>
      </c>
      <c r="N8525" s="114">
        <f>IFERROR(($G$4-M8525)/($G$4-C8525),Lähteandmed!$H$45)</f>
        <v>0</v>
      </c>
      <c r="O8525" s="276">
        <f t="shared" si="267"/>
        <v>-2.4</v>
      </c>
      <c r="P8525" s="276">
        <f>IF(O8525&lt;($G$6-1),Lähteandmed!$E$45*1.2*1.005*(($G$6-1)-O8525),0)</f>
        <v>33.999648479999998</v>
      </c>
    </row>
    <row r="8526" spans="2:16">
      <c r="B8526" s="113">
        <v>8522</v>
      </c>
      <c r="C8526" s="113">
        <v>-2.4</v>
      </c>
      <c r="D8526" s="276">
        <f t="shared" si="266"/>
        <v>12.38879749586558</v>
      </c>
      <c r="L8526" s="114">
        <f>IF(C8526&lt;$G$6,Lähteandmed!$E$45*1.2*1.005*($G$6-O8526),0)</f>
        <v>35.752207679999998</v>
      </c>
      <c r="M8526" s="276" t="str">
        <f>IF(($G$4-Lähteandmed!$H$45*(Kraadpäevad!$G$4-Kraadpäevad!C8526))&gt;Lähteandmed!$I$45,($G$4-Lähteandmed!$H$45*(Kraadpäevad!$G$4-Kraadpäevad!C8526)),Lähteandmed!$I$45)</f>
        <v/>
      </c>
      <c r="N8526" s="114">
        <f>IFERROR(($G$4-M8526)/($G$4-C8526),Lähteandmed!$H$45)</f>
        <v>0</v>
      </c>
      <c r="O8526" s="276">
        <f t="shared" si="267"/>
        <v>-2.4</v>
      </c>
      <c r="P8526" s="276">
        <f>IF(O8526&lt;($G$6-1),Lähteandmed!$E$45*1.2*1.005*(($G$6-1)-O8526),0)</f>
        <v>33.999648479999998</v>
      </c>
    </row>
    <row r="8527" spans="2:16">
      <c r="B8527" s="113">
        <v>8523</v>
      </c>
      <c r="C8527" s="113">
        <v>-2.2999999999999998</v>
      </c>
      <c r="D8527" s="276">
        <f t="shared" si="266"/>
        <v>12.28879749586558</v>
      </c>
      <c r="L8527" s="114">
        <f>IF(C8527&lt;$G$6,Lähteandmed!$E$45*1.2*1.005*($G$6-O8527),0)</f>
        <v>35.57695176</v>
      </c>
      <c r="M8527" s="276" t="str">
        <f>IF(($G$4-Lähteandmed!$H$45*(Kraadpäevad!$G$4-Kraadpäevad!C8527))&gt;Lähteandmed!$I$45,($G$4-Lähteandmed!$H$45*(Kraadpäevad!$G$4-Kraadpäevad!C8527)),Lähteandmed!$I$45)</f>
        <v/>
      </c>
      <c r="N8527" s="114">
        <f>IFERROR(($G$4-M8527)/($G$4-C8527),Lähteandmed!$H$45)</f>
        <v>0</v>
      </c>
      <c r="O8527" s="276">
        <f t="shared" si="267"/>
        <v>-2.2999999999999998</v>
      </c>
      <c r="P8527" s="276">
        <f>IF(O8527&lt;($G$6-1),Lähteandmed!$E$45*1.2*1.005*(($G$6-1)-O8527),0)</f>
        <v>33.82439256</v>
      </c>
    </row>
    <row r="8528" spans="2:16">
      <c r="B8528" s="113">
        <v>8524</v>
      </c>
      <c r="C8528" s="113">
        <v>-2.2000000000000002</v>
      </c>
      <c r="D8528" s="276">
        <f t="shared" si="266"/>
        <v>12.188797495865579</v>
      </c>
      <c r="L8528" s="114">
        <f>IF(C8528&lt;$G$6,Lähteandmed!$E$45*1.2*1.005*($G$6-O8528),0)</f>
        <v>35.401695839999995</v>
      </c>
      <c r="M8528" s="276" t="str">
        <f>IF(($G$4-Lähteandmed!$H$45*(Kraadpäevad!$G$4-Kraadpäevad!C8528))&gt;Lähteandmed!$I$45,($G$4-Lähteandmed!$H$45*(Kraadpäevad!$G$4-Kraadpäevad!C8528)),Lähteandmed!$I$45)</f>
        <v/>
      </c>
      <c r="N8528" s="114">
        <f>IFERROR(($G$4-M8528)/($G$4-C8528),Lähteandmed!$H$45)</f>
        <v>0</v>
      </c>
      <c r="O8528" s="276">
        <f t="shared" si="267"/>
        <v>-2.2000000000000002</v>
      </c>
      <c r="P8528" s="276">
        <f>IF(O8528&lt;($G$6-1),Lähteandmed!$E$45*1.2*1.005*(($G$6-1)-O8528),0)</f>
        <v>33.649136639999995</v>
      </c>
    </row>
    <row r="8529" spans="2:16">
      <c r="B8529" s="113">
        <v>8525</v>
      </c>
      <c r="C8529" s="113">
        <v>-2.2000000000000002</v>
      </c>
      <c r="D8529" s="276">
        <f t="shared" si="266"/>
        <v>12.188797495865579</v>
      </c>
      <c r="L8529" s="114">
        <f>IF(C8529&lt;$G$6,Lähteandmed!$E$45*1.2*1.005*($G$6-O8529),0)</f>
        <v>35.401695839999995</v>
      </c>
      <c r="M8529" s="276" t="str">
        <f>IF(($G$4-Lähteandmed!$H$45*(Kraadpäevad!$G$4-Kraadpäevad!C8529))&gt;Lähteandmed!$I$45,($G$4-Lähteandmed!$H$45*(Kraadpäevad!$G$4-Kraadpäevad!C8529)),Lähteandmed!$I$45)</f>
        <v/>
      </c>
      <c r="N8529" s="114">
        <f>IFERROR(($G$4-M8529)/($G$4-C8529),Lähteandmed!$H$45)</f>
        <v>0</v>
      </c>
      <c r="O8529" s="276">
        <f t="shared" si="267"/>
        <v>-2.2000000000000002</v>
      </c>
      <c r="P8529" s="276">
        <f>IF(O8529&lt;($G$6-1),Lähteandmed!$E$45*1.2*1.005*(($G$6-1)-O8529),0)</f>
        <v>33.649136639999995</v>
      </c>
    </row>
    <row r="8530" spans="2:16">
      <c r="B8530" s="113">
        <v>8526</v>
      </c>
      <c r="C8530" s="113">
        <v>-2.1</v>
      </c>
      <c r="D8530" s="276">
        <f t="shared" si="266"/>
        <v>12.088797495865579</v>
      </c>
      <c r="L8530" s="114">
        <f>IF(C8530&lt;$G$6,Lähteandmed!$E$45*1.2*1.005*($G$6-O8530),0)</f>
        <v>35.226439919999997</v>
      </c>
      <c r="M8530" s="276" t="str">
        <f>IF(($G$4-Lähteandmed!$H$45*(Kraadpäevad!$G$4-Kraadpäevad!C8530))&gt;Lähteandmed!$I$45,($G$4-Lähteandmed!$H$45*(Kraadpäevad!$G$4-Kraadpäevad!C8530)),Lähteandmed!$I$45)</f>
        <v/>
      </c>
      <c r="N8530" s="114">
        <f>IFERROR(($G$4-M8530)/($G$4-C8530),Lähteandmed!$H$45)</f>
        <v>0</v>
      </c>
      <c r="O8530" s="276">
        <f t="shared" si="267"/>
        <v>-2.1</v>
      </c>
      <c r="P8530" s="276">
        <f>IF(O8530&lt;($G$6-1),Lähteandmed!$E$45*1.2*1.005*(($G$6-1)-O8530),0)</f>
        <v>33.473880719999997</v>
      </c>
    </row>
    <row r="8531" spans="2:16">
      <c r="B8531" s="113">
        <v>8527</v>
      </c>
      <c r="C8531" s="113">
        <v>-2</v>
      </c>
      <c r="D8531" s="276">
        <f t="shared" si="266"/>
        <v>11.98879749586558</v>
      </c>
      <c r="L8531" s="114">
        <f>IF(C8531&lt;$G$6,Lähteandmed!$E$45*1.2*1.005*($G$6-O8531),0)</f>
        <v>35.051183999999999</v>
      </c>
      <c r="M8531" s="276" t="str">
        <f>IF(($G$4-Lähteandmed!$H$45*(Kraadpäevad!$G$4-Kraadpäevad!C8531))&gt;Lähteandmed!$I$45,($G$4-Lähteandmed!$H$45*(Kraadpäevad!$G$4-Kraadpäevad!C8531)),Lähteandmed!$I$45)</f>
        <v/>
      </c>
      <c r="N8531" s="114">
        <f>IFERROR(($G$4-M8531)/($G$4-C8531),Lähteandmed!$H$45)</f>
        <v>0</v>
      </c>
      <c r="O8531" s="276">
        <f t="shared" si="267"/>
        <v>-2</v>
      </c>
      <c r="P8531" s="276">
        <f>IF(O8531&lt;($G$6-1),Lähteandmed!$E$45*1.2*1.005*(($G$6-1)-O8531),0)</f>
        <v>33.298624799999999</v>
      </c>
    </row>
    <row r="8532" spans="2:16">
      <c r="B8532" s="113">
        <v>8528</v>
      </c>
      <c r="C8532" s="113">
        <v>-2</v>
      </c>
      <c r="D8532" s="276">
        <f t="shared" si="266"/>
        <v>11.98879749586558</v>
      </c>
      <c r="L8532" s="114">
        <f>IF(C8532&lt;$G$6,Lähteandmed!$E$45*1.2*1.005*($G$6-O8532),0)</f>
        <v>35.051183999999999</v>
      </c>
      <c r="M8532" s="276" t="str">
        <f>IF(($G$4-Lähteandmed!$H$45*(Kraadpäevad!$G$4-Kraadpäevad!C8532))&gt;Lähteandmed!$I$45,($G$4-Lähteandmed!$H$45*(Kraadpäevad!$G$4-Kraadpäevad!C8532)),Lähteandmed!$I$45)</f>
        <v/>
      </c>
      <c r="N8532" s="114">
        <f>IFERROR(($G$4-M8532)/($G$4-C8532),Lähteandmed!$H$45)</f>
        <v>0</v>
      </c>
      <c r="O8532" s="276">
        <f t="shared" si="267"/>
        <v>-2</v>
      </c>
      <c r="P8532" s="276">
        <f>IF(O8532&lt;($G$6-1),Lähteandmed!$E$45*1.2*1.005*(($G$6-1)-O8532),0)</f>
        <v>33.298624799999999</v>
      </c>
    </row>
    <row r="8533" spans="2:16">
      <c r="B8533" s="113">
        <v>8529</v>
      </c>
      <c r="C8533" s="113">
        <v>-1.9</v>
      </c>
      <c r="D8533" s="276">
        <f t="shared" si="266"/>
        <v>11.88879749586558</v>
      </c>
      <c r="L8533" s="114">
        <f>IF(C8533&lt;$G$6,Lähteandmed!$E$45*1.2*1.005*($G$6-O8533),0)</f>
        <v>34.875928079999994</v>
      </c>
      <c r="M8533" s="276" t="str">
        <f>IF(($G$4-Lähteandmed!$H$45*(Kraadpäevad!$G$4-Kraadpäevad!C8533))&gt;Lähteandmed!$I$45,($G$4-Lähteandmed!$H$45*(Kraadpäevad!$G$4-Kraadpäevad!C8533)),Lähteandmed!$I$45)</f>
        <v/>
      </c>
      <c r="N8533" s="114">
        <f>IFERROR(($G$4-M8533)/($G$4-C8533),Lähteandmed!$H$45)</f>
        <v>0</v>
      </c>
      <c r="O8533" s="276">
        <f t="shared" si="267"/>
        <v>-1.9</v>
      </c>
      <c r="P8533" s="276">
        <f>IF(O8533&lt;($G$6-1),Lähteandmed!$E$45*1.2*1.005*(($G$6-1)-O8533),0)</f>
        <v>33.123368879999994</v>
      </c>
    </row>
    <row r="8534" spans="2:16">
      <c r="B8534" s="113">
        <v>8530</v>
      </c>
      <c r="C8534" s="113">
        <v>-1.8</v>
      </c>
      <c r="D8534" s="276">
        <f t="shared" si="266"/>
        <v>11.78879749586558</v>
      </c>
      <c r="L8534" s="114">
        <f>IF(C8534&lt;$G$6,Lähteandmed!$E$45*1.2*1.005*($G$6-O8534),0)</f>
        <v>34.700672159999996</v>
      </c>
      <c r="M8534" s="276" t="str">
        <f>IF(($G$4-Lähteandmed!$H$45*(Kraadpäevad!$G$4-Kraadpäevad!C8534))&gt;Lähteandmed!$I$45,($G$4-Lähteandmed!$H$45*(Kraadpäevad!$G$4-Kraadpäevad!C8534)),Lähteandmed!$I$45)</f>
        <v/>
      </c>
      <c r="N8534" s="114">
        <f>IFERROR(($G$4-M8534)/($G$4-C8534),Lähteandmed!$H$45)</f>
        <v>0</v>
      </c>
      <c r="O8534" s="276">
        <f t="shared" si="267"/>
        <v>-1.8</v>
      </c>
      <c r="P8534" s="276">
        <f>IF(O8534&lt;($G$6-1),Lähteandmed!$E$45*1.2*1.005*(($G$6-1)-O8534),0)</f>
        <v>32.948112959999996</v>
      </c>
    </row>
    <row r="8535" spans="2:16">
      <c r="B8535" s="113">
        <v>8531</v>
      </c>
      <c r="C8535" s="113">
        <v>-1.6</v>
      </c>
      <c r="D8535" s="276">
        <f t="shared" si="266"/>
        <v>11.588797495865579</v>
      </c>
      <c r="L8535" s="114">
        <f>IF(C8535&lt;$G$6,Lähteandmed!$E$45*1.2*1.005*($G$6-O8535),0)</f>
        <v>34.350160320000001</v>
      </c>
      <c r="M8535" s="276" t="str">
        <f>IF(($G$4-Lähteandmed!$H$45*(Kraadpäevad!$G$4-Kraadpäevad!C8535))&gt;Lähteandmed!$I$45,($G$4-Lähteandmed!$H$45*(Kraadpäevad!$G$4-Kraadpäevad!C8535)),Lähteandmed!$I$45)</f>
        <v/>
      </c>
      <c r="N8535" s="114">
        <f>IFERROR(($G$4-M8535)/($G$4-C8535),Lähteandmed!$H$45)</f>
        <v>0</v>
      </c>
      <c r="O8535" s="276">
        <f t="shared" si="267"/>
        <v>-1.6</v>
      </c>
      <c r="P8535" s="276">
        <f>IF(O8535&lt;($G$6-1),Lähteandmed!$E$45*1.2*1.005*(($G$6-1)-O8535),0)</f>
        <v>32.59760112</v>
      </c>
    </row>
    <row r="8536" spans="2:16">
      <c r="B8536" s="113">
        <v>8532</v>
      </c>
      <c r="C8536" s="113">
        <v>-1.5</v>
      </c>
      <c r="D8536" s="276">
        <f t="shared" si="266"/>
        <v>11.48879749586558</v>
      </c>
      <c r="L8536" s="114">
        <f>IF(C8536&lt;$G$6,Lähteandmed!$E$45*1.2*1.005*($G$6-O8536),0)</f>
        <v>34.174904399999996</v>
      </c>
      <c r="M8536" s="276" t="str">
        <f>IF(($G$4-Lähteandmed!$H$45*(Kraadpäevad!$G$4-Kraadpäevad!C8536))&gt;Lähteandmed!$I$45,($G$4-Lähteandmed!$H$45*(Kraadpäevad!$G$4-Kraadpäevad!C8536)),Lähteandmed!$I$45)</f>
        <v/>
      </c>
      <c r="N8536" s="114">
        <f>IFERROR(($G$4-M8536)/($G$4-C8536),Lähteandmed!$H$45)</f>
        <v>0</v>
      </c>
      <c r="O8536" s="276">
        <f t="shared" si="267"/>
        <v>-1.5</v>
      </c>
      <c r="P8536" s="276">
        <f>IF(O8536&lt;($G$6-1),Lähteandmed!$E$45*1.2*1.005*(($G$6-1)-O8536),0)</f>
        <v>32.422345199999995</v>
      </c>
    </row>
    <row r="8537" spans="2:16">
      <c r="B8537" s="113">
        <v>8533</v>
      </c>
      <c r="C8537" s="113">
        <v>-1.3</v>
      </c>
      <c r="D8537" s="276">
        <f t="shared" si="266"/>
        <v>11.28879749586558</v>
      </c>
      <c r="L8537" s="114">
        <f>IF(C8537&lt;$G$6,Lähteandmed!$E$45*1.2*1.005*($G$6-O8537),0)</f>
        <v>33.82439256</v>
      </c>
      <c r="M8537" s="276" t="str">
        <f>IF(($G$4-Lähteandmed!$H$45*(Kraadpäevad!$G$4-Kraadpäevad!C8537))&gt;Lähteandmed!$I$45,($G$4-Lähteandmed!$H$45*(Kraadpäevad!$G$4-Kraadpäevad!C8537)),Lähteandmed!$I$45)</f>
        <v/>
      </c>
      <c r="N8537" s="114">
        <f>IFERROR(($G$4-M8537)/($G$4-C8537),Lähteandmed!$H$45)</f>
        <v>0</v>
      </c>
      <c r="O8537" s="276">
        <f t="shared" si="267"/>
        <v>-1.3</v>
      </c>
      <c r="P8537" s="276">
        <f>IF(O8537&lt;($G$6-1),Lähteandmed!$E$45*1.2*1.005*(($G$6-1)-O8537),0)</f>
        <v>32.071833359999999</v>
      </c>
    </row>
    <row r="8538" spans="2:16">
      <c r="B8538" s="113">
        <v>8534</v>
      </c>
      <c r="C8538" s="113">
        <v>-1</v>
      </c>
      <c r="D8538" s="276">
        <f t="shared" si="266"/>
        <v>10.98879749586558</v>
      </c>
      <c r="L8538" s="114">
        <f>IF(C8538&lt;$G$6,Lähteandmed!$E$45*1.2*1.005*($G$6-O8538),0)</f>
        <v>33.298624799999999</v>
      </c>
      <c r="M8538" s="276" t="str">
        <f>IF(($G$4-Lähteandmed!$H$45*(Kraadpäevad!$G$4-Kraadpäevad!C8538))&gt;Lähteandmed!$I$45,($G$4-Lähteandmed!$H$45*(Kraadpäevad!$G$4-Kraadpäevad!C8538)),Lähteandmed!$I$45)</f>
        <v/>
      </c>
      <c r="N8538" s="114">
        <f>IFERROR(($G$4-M8538)/($G$4-C8538),Lähteandmed!$H$45)</f>
        <v>0</v>
      </c>
      <c r="O8538" s="276">
        <f t="shared" si="267"/>
        <v>-1</v>
      </c>
      <c r="P8538" s="276">
        <f>IF(O8538&lt;($G$6-1),Lähteandmed!$E$45*1.2*1.005*(($G$6-1)-O8538),0)</f>
        <v>31.546065599999999</v>
      </c>
    </row>
    <row r="8539" spans="2:16">
      <c r="B8539" s="113">
        <v>8535</v>
      </c>
      <c r="C8539" s="113">
        <v>-0.8</v>
      </c>
      <c r="D8539" s="276">
        <f t="shared" si="266"/>
        <v>10.78879749586558</v>
      </c>
      <c r="L8539" s="114">
        <f>IF(C8539&lt;$G$6,Lähteandmed!$E$45*1.2*1.005*($G$6-O8539),0)</f>
        <v>32.948112959999996</v>
      </c>
      <c r="M8539" s="276" t="str">
        <f>IF(($G$4-Lähteandmed!$H$45*(Kraadpäevad!$G$4-Kraadpäevad!C8539))&gt;Lähteandmed!$I$45,($G$4-Lähteandmed!$H$45*(Kraadpäevad!$G$4-Kraadpäevad!C8539)),Lähteandmed!$I$45)</f>
        <v/>
      </c>
      <c r="N8539" s="114">
        <f>IFERROR(($G$4-M8539)/($G$4-C8539),Lähteandmed!$H$45)</f>
        <v>0</v>
      </c>
      <c r="O8539" s="276">
        <f t="shared" si="267"/>
        <v>-0.8</v>
      </c>
      <c r="P8539" s="276">
        <f>IF(O8539&lt;($G$6-1),Lähteandmed!$E$45*1.2*1.005*(($G$6-1)-O8539),0)</f>
        <v>31.195553759999999</v>
      </c>
    </row>
    <row r="8540" spans="2:16">
      <c r="B8540" s="113">
        <v>8536</v>
      </c>
      <c r="C8540" s="113">
        <v>-0.8</v>
      </c>
      <c r="D8540" s="276">
        <f t="shared" si="266"/>
        <v>10.78879749586558</v>
      </c>
      <c r="L8540" s="114">
        <f>IF(C8540&lt;$G$6,Lähteandmed!$E$45*1.2*1.005*($G$6-O8540),0)</f>
        <v>32.948112959999996</v>
      </c>
      <c r="M8540" s="276" t="str">
        <f>IF(($G$4-Lähteandmed!$H$45*(Kraadpäevad!$G$4-Kraadpäevad!C8540))&gt;Lähteandmed!$I$45,($G$4-Lähteandmed!$H$45*(Kraadpäevad!$G$4-Kraadpäevad!C8540)),Lähteandmed!$I$45)</f>
        <v/>
      </c>
      <c r="N8540" s="114">
        <f>IFERROR(($G$4-M8540)/($G$4-C8540),Lähteandmed!$H$45)</f>
        <v>0</v>
      </c>
      <c r="O8540" s="276">
        <f t="shared" si="267"/>
        <v>-0.8</v>
      </c>
      <c r="P8540" s="276">
        <f>IF(O8540&lt;($G$6-1),Lähteandmed!$E$45*1.2*1.005*(($G$6-1)-O8540),0)</f>
        <v>31.195553759999999</v>
      </c>
    </row>
    <row r="8541" spans="2:16">
      <c r="B8541" s="113">
        <v>8537</v>
      </c>
      <c r="C8541" s="113">
        <v>-0.8</v>
      </c>
      <c r="D8541" s="276">
        <f t="shared" si="266"/>
        <v>10.78879749586558</v>
      </c>
      <c r="L8541" s="114">
        <f>IF(C8541&lt;$G$6,Lähteandmed!$E$45*1.2*1.005*($G$6-O8541),0)</f>
        <v>32.948112959999996</v>
      </c>
      <c r="M8541" s="276" t="str">
        <f>IF(($G$4-Lähteandmed!$H$45*(Kraadpäevad!$G$4-Kraadpäevad!C8541))&gt;Lähteandmed!$I$45,($G$4-Lähteandmed!$H$45*(Kraadpäevad!$G$4-Kraadpäevad!C8541)),Lähteandmed!$I$45)</f>
        <v/>
      </c>
      <c r="N8541" s="114">
        <f>IFERROR(($G$4-M8541)/($G$4-C8541),Lähteandmed!$H$45)</f>
        <v>0</v>
      </c>
      <c r="O8541" s="276">
        <f t="shared" si="267"/>
        <v>-0.8</v>
      </c>
      <c r="P8541" s="276">
        <f>IF(O8541&lt;($G$6-1),Lähteandmed!$E$45*1.2*1.005*(($G$6-1)-O8541),0)</f>
        <v>31.195553759999999</v>
      </c>
    </row>
    <row r="8542" spans="2:16">
      <c r="B8542" s="113">
        <v>8538</v>
      </c>
      <c r="C8542" s="113">
        <v>-0.8</v>
      </c>
      <c r="D8542" s="276">
        <f t="shared" si="266"/>
        <v>10.78879749586558</v>
      </c>
      <c r="L8542" s="114">
        <f>IF(C8542&lt;$G$6,Lähteandmed!$E$45*1.2*1.005*($G$6-O8542),0)</f>
        <v>32.948112959999996</v>
      </c>
      <c r="M8542" s="276" t="str">
        <f>IF(($G$4-Lähteandmed!$H$45*(Kraadpäevad!$G$4-Kraadpäevad!C8542))&gt;Lähteandmed!$I$45,($G$4-Lähteandmed!$H$45*(Kraadpäevad!$G$4-Kraadpäevad!C8542)),Lähteandmed!$I$45)</f>
        <v/>
      </c>
      <c r="N8542" s="114">
        <f>IFERROR(($G$4-M8542)/($G$4-C8542),Lähteandmed!$H$45)</f>
        <v>0</v>
      </c>
      <c r="O8542" s="276">
        <f t="shared" si="267"/>
        <v>-0.8</v>
      </c>
      <c r="P8542" s="276">
        <f>IF(O8542&lt;($G$6-1),Lähteandmed!$E$45*1.2*1.005*(($G$6-1)-O8542),0)</f>
        <v>31.195553759999999</v>
      </c>
    </row>
    <row r="8543" spans="2:16">
      <c r="B8543" s="113">
        <v>8539</v>
      </c>
      <c r="C8543" s="113">
        <v>-0.5</v>
      </c>
      <c r="D8543" s="276">
        <f t="shared" si="266"/>
        <v>10.48879749586558</v>
      </c>
      <c r="L8543" s="114">
        <f>IF(C8543&lt;$G$6,Lähteandmed!$E$45*1.2*1.005*($G$6-O8543),0)</f>
        <v>32.422345199999995</v>
      </c>
      <c r="M8543" s="276" t="str">
        <f>IF(($G$4-Lähteandmed!$H$45*(Kraadpäevad!$G$4-Kraadpäevad!C8543))&gt;Lähteandmed!$I$45,($G$4-Lähteandmed!$H$45*(Kraadpäevad!$G$4-Kraadpäevad!C8543)),Lähteandmed!$I$45)</f>
        <v/>
      </c>
      <c r="N8543" s="114">
        <f>IFERROR(($G$4-M8543)/($G$4-C8543),Lähteandmed!$H$45)</f>
        <v>0</v>
      </c>
      <c r="O8543" s="276">
        <f t="shared" si="267"/>
        <v>-0.5</v>
      </c>
      <c r="P8543" s="276">
        <f>IF(O8543&lt;($G$6-1),Lähteandmed!$E$45*1.2*1.005*(($G$6-1)-O8543),0)</f>
        <v>30.669785999999998</v>
      </c>
    </row>
    <row r="8544" spans="2:16">
      <c r="B8544" s="113">
        <v>8540</v>
      </c>
      <c r="C8544" s="113">
        <v>-0.3</v>
      </c>
      <c r="D8544" s="276">
        <f t="shared" si="266"/>
        <v>10.28879749586558</v>
      </c>
      <c r="L8544" s="114">
        <f>IF(C8544&lt;$G$6,Lähteandmed!$E$45*1.2*1.005*($G$6-O8544),0)</f>
        <v>32.071833359999999</v>
      </c>
      <c r="M8544" s="276" t="str">
        <f>IF(($G$4-Lähteandmed!$H$45*(Kraadpäevad!$G$4-Kraadpäevad!C8544))&gt;Lähteandmed!$I$45,($G$4-Lähteandmed!$H$45*(Kraadpäevad!$G$4-Kraadpäevad!C8544)),Lähteandmed!$I$45)</f>
        <v/>
      </c>
      <c r="N8544" s="114">
        <f>IFERROR(($G$4-M8544)/($G$4-C8544),Lähteandmed!$H$45)</f>
        <v>0</v>
      </c>
      <c r="O8544" s="276">
        <f t="shared" si="267"/>
        <v>-0.3</v>
      </c>
      <c r="P8544" s="276">
        <f>IF(O8544&lt;($G$6-1),Lähteandmed!$E$45*1.2*1.005*(($G$6-1)-O8544),0)</f>
        <v>30.319274159999999</v>
      </c>
    </row>
    <row r="8545" spans="2:16">
      <c r="B8545" s="113">
        <v>8541</v>
      </c>
      <c r="C8545" s="113">
        <v>0</v>
      </c>
      <c r="D8545" s="276">
        <f t="shared" si="266"/>
        <v>9.9887974958655796</v>
      </c>
      <c r="L8545" s="114">
        <f>IF(C8545&lt;$G$6,Lähteandmed!$E$45*1.2*1.005*($G$6-O8545),0)</f>
        <v>31.546065599999999</v>
      </c>
      <c r="M8545" s="276" t="str">
        <f>IF(($G$4-Lähteandmed!$H$45*(Kraadpäevad!$G$4-Kraadpäevad!C8545))&gt;Lähteandmed!$I$45,($G$4-Lähteandmed!$H$45*(Kraadpäevad!$G$4-Kraadpäevad!C8545)),Lähteandmed!$I$45)</f>
        <v/>
      </c>
      <c r="N8545" s="114">
        <f>IFERROR(($G$4-M8545)/($G$4-C8545),Lähteandmed!$H$45)</f>
        <v>0</v>
      </c>
      <c r="O8545" s="276">
        <f t="shared" si="267"/>
        <v>0</v>
      </c>
      <c r="P8545" s="276">
        <f>IF(O8545&lt;($G$6-1),Lähteandmed!$E$45*1.2*1.005*(($G$6-1)-O8545),0)</f>
        <v>29.793506399999998</v>
      </c>
    </row>
    <row r="8546" spans="2:16">
      <c r="B8546" s="113">
        <v>8542</v>
      </c>
      <c r="C8546" s="113">
        <v>0</v>
      </c>
      <c r="D8546" s="276">
        <f t="shared" si="266"/>
        <v>9.9887974958655796</v>
      </c>
      <c r="L8546" s="114">
        <f>IF(C8546&lt;$G$6,Lähteandmed!$E$45*1.2*1.005*($G$6-O8546),0)</f>
        <v>31.546065599999999</v>
      </c>
      <c r="M8546" s="276" t="str">
        <f>IF(($G$4-Lähteandmed!$H$45*(Kraadpäevad!$G$4-Kraadpäevad!C8546))&gt;Lähteandmed!$I$45,($G$4-Lähteandmed!$H$45*(Kraadpäevad!$G$4-Kraadpäevad!C8546)),Lähteandmed!$I$45)</f>
        <v/>
      </c>
      <c r="N8546" s="114">
        <f>IFERROR(($G$4-M8546)/($G$4-C8546),Lähteandmed!$H$45)</f>
        <v>0</v>
      </c>
      <c r="O8546" s="276">
        <f t="shared" si="267"/>
        <v>0</v>
      </c>
      <c r="P8546" s="276">
        <f>IF(O8546&lt;($G$6-1),Lähteandmed!$E$45*1.2*1.005*(($G$6-1)-O8546),0)</f>
        <v>29.793506399999998</v>
      </c>
    </row>
    <row r="8547" spans="2:16">
      <c r="B8547" s="113">
        <v>8543</v>
      </c>
      <c r="C8547" s="113">
        <v>0</v>
      </c>
      <c r="D8547" s="276">
        <f t="shared" si="266"/>
        <v>9.9887974958655796</v>
      </c>
      <c r="L8547" s="114">
        <f>IF(C8547&lt;$G$6,Lähteandmed!$E$45*1.2*1.005*($G$6-O8547),0)</f>
        <v>31.546065599999999</v>
      </c>
      <c r="M8547" s="276" t="str">
        <f>IF(($G$4-Lähteandmed!$H$45*(Kraadpäevad!$G$4-Kraadpäevad!C8547))&gt;Lähteandmed!$I$45,($G$4-Lähteandmed!$H$45*(Kraadpäevad!$G$4-Kraadpäevad!C8547)),Lähteandmed!$I$45)</f>
        <v/>
      </c>
      <c r="N8547" s="114">
        <f>IFERROR(($G$4-M8547)/($G$4-C8547),Lähteandmed!$H$45)</f>
        <v>0</v>
      </c>
      <c r="O8547" s="276">
        <f t="shared" si="267"/>
        <v>0</v>
      </c>
      <c r="P8547" s="276">
        <f>IF(O8547&lt;($G$6-1),Lähteandmed!$E$45*1.2*1.005*(($G$6-1)-O8547),0)</f>
        <v>29.793506399999998</v>
      </c>
    </row>
    <row r="8548" spans="2:16">
      <c r="B8548" s="113">
        <v>8544</v>
      </c>
      <c r="C8548" s="113">
        <v>0</v>
      </c>
      <c r="D8548" s="276">
        <f t="shared" si="266"/>
        <v>9.9887974958655796</v>
      </c>
      <c r="L8548" s="114">
        <f>IF(C8548&lt;$G$6,Lähteandmed!$E$45*1.2*1.005*($G$6-O8548),0)</f>
        <v>31.546065599999999</v>
      </c>
      <c r="M8548" s="276" t="str">
        <f>IF(($G$4-Lähteandmed!$H$45*(Kraadpäevad!$G$4-Kraadpäevad!C8548))&gt;Lähteandmed!$I$45,($G$4-Lähteandmed!$H$45*(Kraadpäevad!$G$4-Kraadpäevad!C8548)),Lähteandmed!$I$45)</f>
        <v/>
      </c>
      <c r="N8548" s="114">
        <f>IFERROR(($G$4-M8548)/($G$4-C8548),Lähteandmed!$H$45)</f>
        <v>0</v>
      </c>
      <c r="O8548" s="276">
        <f t="shared" si="267"/>
        <v>0</v>
      </c>
      <c r="P8548" s="276">
        <f>IF(O8548&lt;($G$6-1),Lähteandmed!$E$45*1.2*1.005*(($G$6-1)-O8548),0)</f>
        <v>29.793506399999998</v>
      </c>
    </row>
    <row r="8549" spans="2:16">
      <c r="B8549" s="113">
        <v>8545</v>
      </c>
      <c r="C8549" s="113">
        <v>0.2</v>
      </c>
      <c r="D8549" s="276">
        <f t="shared" si="266"/>
        <v>9.7887974958655803</v>
      </c>
      <c r="L8549" s="114">
        <f>IF(C8549&lt;$G$6,Lähteandmed!$E$45*1.2*1.005*($G$6-O8549),0)</f>
        <v>31.195553759999999</v>
      </c>
      <c r="M8549" s="276" t="str">
        <f>IF(($G$4-Lähteandmed!$H$45*(Kraadpäevad!$G$4-Kraadpäevad!C8549))&gt;Lähteandmed!$I$45,($G$4-Lähteandmed!$H$45*(Kraadpäevad!$G$4-Kraadpäevad!C8549)),Lähteandmed!$I$45)</f>
        <v/>
      </c>
      <c r="N8549" s="114">
        <f>IFERROR(($G$4-M8549)/($G$4-C8549),Lähteandmed!$H$45)</f>
        <v>0</v>
      </c>
      <c r="O8549" s="276">
        <f t="shared" si="267"/>
        <v>0.2</v>
      </c>
      <c r="P8549" s="276">
        <f>IF(O8549&lt;($G$6-1),Lähteandmed!$E$45*1.2*1.005*(($G$6-1)-O8549),0)</f>
        <v>29.442994559999999</v>
      </c>
    </row>
    <row r="8550" spans="2:16">
      <c r="B8550" s="113">
        <v>8546</v>
      </c>
      <c r="C8550" s="113">
        <v>0.3</v>
      </c>
      <c r="D8550" s="276">
        <f t="shared" si="266"/>
        <v>9.6887974958655789</v>
      </c>
      <c r="L8550" s="114">
        <f>IF(C8550&lt;$G$6,Lähteandmed!$E$45*1.2*1.005*($G$6-O8550),0)</f>
        <v>31.020297839999998</v>
      </c>
      <c r="M8550" s="276" t="str">
        <f>IF(($G$4-Lähteandmed!$H$45*(Kraadpäevad!$G$4-Kraadpäevad!C8550))&gt;Lähteandmed!$I$45,($G$4-Lähteandmed!$H$45*(Kraadpäevad!$G$4-Kraadpäevad!C8550)),Lähteandmed!$I$45)</f>
        <v/>
      </c>
      <c r="N8550" s="114">
        <f>IFERROR(($G$4-M8550)/($G$4-C8550),Lähteandmed!$H$45)</f>
        <v>0</v>
      </c>
      <c r="O8550" s="276">
        <f t="shared" si="267"/>
        <v>0.3</v>
      </c>
      <c r="P8550" s="276">
        <f>IF(O8550&lt;($G$6-1),Lähteandmed!$E$45*1.2*1.005*(($G$6-1)-O8550),0)</f>
        <v>29.267738639999997</v>
      </c>
    </row>
    <row r="8551" spans="2:16">
      <c r="B8551" s="113">
        <v>8547</v>
      </c>
      <c r="C8551" s="113">
        <v>0.5</v>
      </c>
      <c r="D8551" s="276">
        <f t="shared" si="266"/>
        <v>9.4887974958655796</v>
      </c>
      <c r="L8551" s="114">
        <f>IF(C8551&lt;$G$6,Lähteandmed!$E$45*1.2*1.005*($G$6-O8551),0)</f>
        <v>30.669785999999998</v>
      </c>
      <c r="M8551" s="276" t="str">
        <f>IF(($G$4-Lähteandmed!$H$45*(Kraadpäevad!$G$4-Kraadpäevad!C8551))&gt;Lähteandmed!$I$45,($G$4-Lähteandmed!$H$45*(Kraadpäevad!$G$4-Kraadpäevad!C8551)),Lähteandmed!$I$45)</f>
        <v/>
      </c>
      <c r="N8551" s="114">
        <f>IFERROR(($G$4-M8551)/($G$4-C8551),Lähteandmed!$H$45)</f>
        <v>0</v>
      </c>
      <c r="O8551" s="276">
        <f t="shared" si="267"/>
        <v>0.5</v>
      </c>
      <c r="P8551" s="276">
        <f>IF(O8551&lt;($G$6-1),Lähteandmed!$E$45*1.2*1.005*(($G$6-1)-O8551),0)</f>
        <v>28.917226799999998</v>
      </c>
    </row>
    <row r="8552" spans="2:16">
      <c r="B8552" s="113">
        <v>8548</v>
      </c>
      <c r="C8552" s="113">
        <v>0.6</v>
      </c>
      <c r="D8552" s="276">
        <f t="shared" si="266"/>
        <v>9.38879749586558</v>
      </c>
      <c r="L8552" s="114">
        <f>IF(C8552&lt;$G$6,Lähteandmed!$E$45*1.2*1.005*($G$6-O8552),0)</f>
        <v>30.494530079999997</v>
      </c>
      <c r="M8552" s="276" t="str">
        <f>IF(($G$4-Lähteandmed!$H$45*(Kraadpäevad!$G$4-Kraadpäevad!C8552))&gt;Lähteandmed!$I$45,($G$4-Lähteandmed!$H$45*(Kraadpäevad!$G$4-Kraadpäevad!C8552)),Lähteandmed!$I$45)</f>
        <v/>
      </c>
      <c r="N8552" s="114">
        <f>IFERROR(($G$4-M8552)/($G$4-C8552),Lähteandmed!$H$45)</f>
        <v>0</v>
      </c>
      <c r="O8552" s="276">
        <f t="shared" si="267"/>
        <v>0.6</v>
      </c>
      <c r="P8552" s="276">
        <f>IF(O8552&lt;($G$6-1),Lähteandmed!$E$45*1.2*1.005*(($G$6-1)-O8552),0)</f>
        <v>28.741970879999997</v>
      </c>
    </row>
    <row r="8553" spans="2:16">
      <c r="B8553" s="113">
        <v>8549</v>
      </c>
      <c r="C8553" s="113">
        <v>0.8</v>
      </c>
      <c r="D8553" s="276">
        <f t="shared" si="266"/>
        <v>9.1887974958655789</v>
      </c>
      <c r="L8553" s="114">
        <f>IF(C8553&lt;$G$6,Lähteandmed!$E$45*1.2*1.005*($G$6-O8553),0)</f>
        <v>30.144018239999998</v>
      </c>
      <c r="M8553" s="276" t="str">
        <f>IF(($G$4-Lähteandmed!$H$45*(Kraadpäevad!$G$4-Kraadpäevad!C8553))&gt;Lähteandmed!$I$45,($G$4-Lähteandmed!$H$45*(Kraadpäevad!$G$4-Kraadpäevad!C8553)),Lähteandmed!$I$45)</f>
        <v/>
      </c>
      <c r="N8553" s="114">
        <f>IFERROR(($G$4-M8553)/($G$4-C8553),Lähteandmed!$H$45)</f>
        <v>0</v>
      </c>
      <c r="O8553" s="276">
        <f t="shared" si="267"/>
        <v>0.8</v>
      </c>
      <c r="P8553" s="276">
        <f>IF(O8553&lt;($G$6-1),Lähteandmed!$E$45*1.2*1.005*(($G$6-1)-O8553),0)</f>
        <v>28.391459039999997</v>
      </c>
    </row>
    <row r="8554" spans="2:16">
      <c r="B8554" s="113">
        <v>8550</v>
      </c>
      <c r="C8554" s="113">
        <v>0.9</v>
      </c>
      <c r="D8554" s="276">
        <f t="shared" si="266"/>
        <v>9.0887974958655793</v>
      </c>
      <c r="L8554" s="114">
        <f>IF(C8554&lt;$G$6,Lähteandmed!$E$45*1.2*1.005*($G$6-O8554),0)</f>
        <v>29.96876232</v>
      </c>
      <c r="M8554" s="276" t="str">
        <f>IF(($G$4-Lähteandmed!$H$45*(Kraadpäevad!$G$4-Kraadpäevad!C8554))&gt;Lähteandmed!$I$45,($G$4-Lähteandmed!$H$45*(Kraadpäevad!$G$4-Kraadpäevad!C8554)),Lähteandmed!$I$45)</f>
        <v/>
      </c>
      <c r="N8554" s="114">
        <f>IFERROR(($G$4-M8554)/($G$4-C8554),Lähteandmed!$H$45)</f>
        <v>0</v>
      </c>
      <c r="O8554" s="276">
        <f t="shared" si="267"/>
        <v>0.9</v>
      </c>
      <c r="P8554" s="276">
        <f>IF(O8554&lt;($G$6-1),Lähteandmed!$E$45*1.2*1.005*(($G$6-1)-O8554),0)</f>
        <v>28.216203119999999</v>
      </c>
    </row>
    <row r="8555" spans="2:16">
      <c r="B8555" s="113">
        <v>8551</v>
      </c>
      <c r="C8555" s="113">
        <v>1.1000000000000001</v>
      </c>
      <c r="D8555" s="276">
        <f t="shared" si="266"/>
        <v>8.88879749586558</v>
      </c>
      <c r="L8555" s="114">
        <f>IF(C8555&lt;$G$6,Lähteandmed!$E$45*1.2*1.005*($G$6-O8555),0)</f>
        <v>29.618250479999997</v>
      </c>
      <c r="M8555" s="276" t="str">
        <f>IF(($G$4-Lähteandmed!$H$45*(Kraadpäevad!$G$4-Kraadpäevad!C8555))&gt;Lähteandmed!$I$45,($G$4-Lähteandmed!$H$45*(Kraadpäevad!$G$4-Kraadpäevad!C8555)),Lähteandmed!$I$45)</f>
        <v/>
      </c>
      <c r="N8555" s="114">
        <f>IFERROR(($G$4-M8555)/($G$4-C8555),Lähteandmed!$H$45)</f>
        <v>0</v>
      </c>
      <c r="O8555" s="276">
        <f t="shared" si="267"/>
        <v>1.1000000000000001</v>
      </c>
      <c r="P8555" s="276">
        <f>IF(O8555&lt;($G$6-1),Lähteandmed!$E$45*1.2*1.005*(($G$6-1)-O8555),0)</f>
        <v>27.86569128</v>
      </c>
    </row>
    <row r="8556" spans="2:16">
      <c r="B8556" s="113">
        <v>8552</v>
      </c>
      <c r="C8556" s="113">
        <v>1.3</v>
      </c>
      <c r="D8556" s="276">
        <f t="shared" si="266"/>
        <v>8.6887974958655789</v>
      </c>
      <c r="L8556" s="114">
        <f>IF(C8556&lt;$G$6,Lähteandmed!$E$45*1.2*1.005*($G$6-O8556),0)</f>
        <v>29.267738639999997</v>
      </c>
      <c r="M8556" s="276" t="str">
        <f>IF(($G$4-Lähteandmed!$H$45*(Kraadpäevad!$G$4-Kraadpäevad!C8556))&gt;Lähteandmed!$I$45,($G$4-Lähteandmed!$H$45*(Kraadpäevad!$G$4-Kraadpäevad!C8556)),Lähteandmed!$I$45)</f>
        <v/>
      </c>
      <c r="N8556" s="114">
        <f>IFERROR(($G$4-M8556)/($G$4-C8556),Lähteandmed!$H$45)</f>
        <v>0</v>
      </c>
      <c r="O8556" s="276">
        <f t="shared" si="267"/>
        <v>1.3</v>
      </c>
      <c r="P8556" s="276">
        <f>IF(O8556&lt;($G$6-1),Lähteandmed!$E$45*1.2*1.005*(($G$6-1)-O8556),0)</f>
        <v>27.515179439999997</v>
      </c>
    </row>
    <row r="8557" spans="2:16">
      <c r="B8557" s="113">
        <v>8553</v>
      </c>
      <c r="C8557" s="113">
        <v>1.5</v>
      </c>
      <c r="D8557" s="276">
        <f t="shared" si="266"/>
        <v>8.4887974958655796</v>
      </c>
      <c r="L8557" s="114">
        <f>IF(C8557&lt;$G$6,Lähteandmed!$E$45*1.2*1.005*($G$6-O8557),0)</f>
        <v>28.917226799999998</v>
      </c>
      <c r="M8557" s="276" t="str">
        <f>IF(($G$4-Lähteandmed!$H$45*(Kraadpäevad!$G$4-Kraadpäevad!C8557))&gt;Lähteandmed!$I$45,($G$4-Lähteandmed!$H$45*(Kraadpäevad!$G$4-Kraadpäevad!C8557)),Lähteandmed!$I$45)</f>
        <v/>
      </c>
      <c r="N8557" s="114">
        <f>IFERROR(($G$4-M8557)/($G$4-C8557),Lähteandmed!$H$45)</f>
        <v>0</v>
      </c>
      <c r="O8557" s="276">
        <f t="shared" si="267"/>
        <v>1.5</v>
      </c>
      <c r="P8557" s="276">
        <f>IF(O8557&lt;($G$6-1),Lähteandmed!$E$45*1.2*1.005*(($G$6-1)-O8557),0)</f>
        <v>27.164667599999998</v>
      </c>
    </row>
    <row r="8558" spans="2:16">
      <c r="B8558" s="113">
        <v>8554</v>
      </c>
      <c r="C8558" s="113">
        <v>1.8</v>
      </c>
      <c r="D8558" s="276">
        <f t="shared" si="266"/>
        <v>8.1887974958655789</v>
      </c>
      <c r="L8558" s="114">
        <f>IF(C8558&lt;$G$6,Lähteandmed!$E$45*1.2*1.005*($G$6-O8558),0)</f>
        <v>28.391459039999997</v>
      </c>
      <c r="M8558" s="276" t="str">
        <f>IF(($G$4-Lähteandmed!$H$45*(Kraadpäevad!$G$4-Kraadpäevad!C8558))&gt;Lähteandmed!$I$45,($G$4-Lähteandmed!$H$45*(Kraadpäevad!$G$4-Kraadpäevad!C8558)),Lähteandmed!$I$45)</f>
        <v/>
      </c>
      <c r="N8558" s="114">
        <f>IFERROR(($G$4-M8558)/($G$4-C8558),Lähteandmed!$H$45)</f>
        <v>0</v>
      </c>
      <c r="O8558" s="276">
        <f t="shared" si="267"/>
        <v>1.8</v>
      </c>
      <c r="P8558" s="276">
        <f>IF(O8558&lt;($G$6-1),Lähteandmed!$E$45*1.2*1.005*(($G$6-1)-O8558),0)</f>
        <v>26.638899839999997</v>
      </c>
    </row>
    <row r="8559" spans="2:16">
      <c r="B8559" s="113">
        <v>8555</v>
      </c>
      <c r="C8559" s="113">
        <v>2.2000000000000002</v>
      </c>
      <c r="D8559" s="276">
        <f t="shared" si="266"/>
        <v>7.7887974958655795</v>
      </c>
      <c r="L8559" s="114">
        <f>IF(C8559&lt;$G$6,Lähteandmed!$E$45*1.2*1.005*($G$6-O8559),0)</f>
        <v>27.690435359999999</v>
      </c>
      <c r="M8559" s="276" t="str">
        <f>IF(($G$4-Lähteandmed!$H$45*(Kraadpäevad!$G$4-Kraadpäevad!C8559))&gt;Lähteandmed!$I$45,($G$4-Lähteandmed!$H$45*(Kraadpäevad!$G$4-Kraadpäevad!C8559)),Lähteandmed!$I$45)</f>
        <v/>
      </c>
      <c r="N8559" s="114">
        <f>IFERROR(($G$4-M8559)/($G$4-C8559),Lähteandmed!$H$45)</f>
        <v>0</v>
      </c>
      <c r="O8559" s="276">
        <f t="shared" si="267"/>
        <v>2.2000000000000002</v>
      </c>
      <c r="P8559" s="276">
        <f>IF(O8559&lt;($G$6-1),Lähteandmed!$E$45*1.2*1.005*(($G$6-1)-O8559),0)</f>
        <v>25.937876159999998</v>
      </c>
    </row>
    <row r="8560" spans="2:16">
      <c r="B8560" s="113">
        <v>8556</v>
      </c>
      <c r="C8560" s="113">
        <v>2.5</v>
      </c>
      <c r="D8560" s="276">
        <f t="shared" si="266"/>
        <v>7.4887974958655796</v>
      </c>
      <c r="L8560" s="114">
        <f>IF(C8560&lt;$G$6,Lähteandmed!$E$45*1.2*1.005*($G$6-O8560),0)</f>
        <v>27.164667599999998</v>
      </c>
      <c r="M8560" s="276" t="str">
        <f>IF(($G$4-Lähteandmed!$H$45*(Kraadpäevad!$G$4-Kraadpäevad!C8560))&gt;Lähteandmed!$I$45,($G$4-Lähteandmed!$H$45*(Kraadpäevad!$G$4-Kraadpäevad!C8560)),Lähteandmed!$I$45)</f>
        <v/>
      </c>
      <c r="N8560" s="114">
        <f>IFERROR(($G$4-M8560)/($G$4-C8560),Lähteandmed!$H$45)</f>
        <v>0</v>
      </c>
      <c r="O8560" s="276">
        <f t="shared" si="267"/>
        <v>2.5</v>
      </c>
      <c r="P8560" s="276">
        <f>IF(O8560&lt;($G$6-1),Lähteandmed!$E$45*1.2*1.005*(($G$6-1)-O8560),0)</f>
        <v>25.412108399999997</v>
      </c>
    </row>
    <row r="8561" spans="2:16">
      <c r="B8561" s="113">
        <v>8557</v>
      </c>
      <c r="C8561" s="113">
        <v>2.7</v>
      </c>
      <c r="D8561" s="276">
        <f t="shared" si="266"/>
        <v>7.2887974958655795</v>
      </c>
      <c r="L8561" s="114">
        <f>IF(C8561&lt;$G$6,Lähteandmed!$E$45*1.2*1.005*($G$6-O8561),0)</f>
        <v>26.814155759999998</v>
      </c>
      <c r="M8561" s="276" t="str">
        <f>IF(($G$4-Lähteandmed!$H$45*(Kraadpäevad!$G$4-Kraadpäevad!C8561))&gt;Lähteandmed!$I$45,($G$4-Lähteandmed!$H$45*(Kraadpäevad!$G$4-Kraadpäevad!C8561)),Lähteandmed!$I$45)</f>
        <v/>
      </c>
      <c r="N8561" s="114">
        <f>IFERROR(($G$4-M8561)/($G$4-C8561),Lähteandmed!$H$45)</f>
        <v>0</v>
      </c>
      <c r="O8561" s="276">
        <f t="shared" si="267"/>
        <v>2.7</v>
      </c>
      <c r="P8561" s="276">
        <f>IF(O8561&lt;($G$6-1),Lähteandmed!$E$45*1.2*1.005*(($G$6-1)-O8561),0)</f>
        <v>25.061596559999998</v>
      </c>
    </row>
    <row r="8562" spans="2:16">
      <c r="B8562" s="113">
        <v>8558</v>
      </c>
      <c r="C8562" s="113">
        <v>2.9</v>
      </c>
      <c r="D8562" s="276">
        <f t="shared" si="266"/>
        <v>7.0887974958655793</v>
      </c>
      <c r="L8562" s="114">
        <f>IF(C8562&lt;$G$6,Lähteandmed!$E$45*1.2*1.005*($G$6-O8562),0)</f>
        <v>26.463643919999999</v>
      </c>
      <c r="M8562" s="276" t="str">
        <f>IF(($G$4-Lähteandmed!$H$45*(Kraadpäevad!$G$4-Kraadpäevad!C8562))&gt;Lähteandmed!$I$45,($G$4-Lähteandmed!$H$45*(Kraadpäevad!$G$4-Kraadpäevad!C8562)),Lähteandmed!$I$45)</f>
        <v/>
      </c>
      <c r="N8562" s="114">
        <f>IFERROR(($G$4-M8562)/($G$4-C8562),Lähteandmed!$H$45)</f>
        <v>0</v>
      </c>
      <c r="O8562" s="276">
        <f t="shared" si="267"/>
        <v>2.9</v>
      </c>
      <c r="P8562" s="276">
        <f>IF(O8562&lt;($G$6-1),Lähteandmed!$E$45*1.2*1.005*(($G$6-1)-O8562),0)</f>
        <v>24.711084719999999</v>
      </c>
    </row>
    <row r="8563" spans="2:16">
      <c r="B8563" s="113">
        <v>8559</v>
      </c>
      <c r="C8563" s="113">
        <v>3.1</v>
      </c>
      <c r="D8563" s="276">
        <f t="shared" si="266"/>
        <v>6.88879749586558</v>
      </c>
      <c r="L8563" s="114">
        <f>IF(C8563&lt;$G$6,Lähteandmed!$E$45*1.2*1.005*($G$6-O8563),0)</f>
        <v>26.11313208</v>
      </c>
      <c r="M8563" s="276" t="str">
        <f>IF(($G$4-Lähteandmed!$H$45*(Kraadpäevad!$G$4-Kraadpäevad!C8563))&gt;Lähteandmed!$I$45,($G$4-Lähteandmed!$H$45*(Kraadpäevad!$G$4-Kraadpäevad!C8563)),Lähteandmed!$I$45)</f>
        <v/>
      </c>
      <c r="N8563" s="114">
        <f>IFERROR(($G$4-M8563)/($G$4-C8563),Lähteandmed!$H$45)</f>
        <v>0</v>
      </c>
      <c r="O8563" s="276">
        <f t="shared" si="267"/>
        <v>3.1</v>
      </c>
      <c r="P8563" s="276">
        <f>IF(O8563&lt;($G$6-1),Lähteandmed!$E$45*1.2*1.005*(($G$6-1)-O8563),0)</f>
        <v>24.360572879999999</v>
      </c>
    </row>
    <row r="8564" spans="2:16">
      <c r="B8564" s="113">
        <v>8560</v>
      </c>
      <c r="C8564" s="113">
        <v>2.7</v>
      </c>
      <c r="D8564" s="276">
        <f t="shared" si="266"/>
        <v>7.2887974958655795</v>
      </c>
      <c r="L8564" s="114">
        <f>IF(C8564&lt;$G$6,Lähteandmed!$E$45*1.2*1.005*($G$6-O8564),0)</f>
        <v>26.814155759999998</v>
      </c>
      <c r="M8564" s="276" t="str">
        <f>IF(($G$4-Lähteandmed!$H$45*(Kraadpäevad!$G$4-Kraadpäevad!C8564))&gt;Lähteandmed!$I$45,($G$4-Lähteandmed!$H$45*(Kraadpäevad!$G$4-Kraadpäevad!C8564)),Lähteandmed!$I$45)</f>
        <v/>
      </c>
      <c r="N8564" s="114">
        <f>IFERROR(($G$4-M8564)/($G$4-C8564),Lähteandmed!$H$45)</f>
        <v>0</v>
      </c>
      <c r="O8564" s="276">
        <f t="shared" si="267"/>
        <v>2.7</v>
      </c>
      <c r="P8564" s="276">
        <f>IF(O8564&lt;($G$6-1),Lähteandmed!$E$45*1.2*1.005*(($G$6-1)-O8564),0)</f>
        <v>25.061596559999998</v>
      </c>
    </row>
    <row r="8565" spans="2:16">
      <c r="B8565" s="113">
        <v>8561</v>
      </c>
      <c r="C8565" s="113">
        <v>2.2999999999999998</v>
      </c>
      <c r="D8565" s="276">
        <f t="shared" si="266"/>
        <v>7.6887974958655798</v>
      </c>
      <c r="L8565" s="114">
        <f>IF(C8565&lt;$G$6,Lähteandmed!$E$45*1.2*1.005*($G$6-O8565),0)</f>
        <v>27.515179439999997</v>
      </c>
      <c r="M8565" s="276" t="str">
        <f>IF(($G$4-Lähteandmed!$H$45*(Kraadpäevad!$G$4-Kraadpäevad!C8565))&gt;Lähteandmed!$I$45,($G$4-Lähteandmed!$H$45*(Kraadpäevad!$G$4-Kraadpäevad!C8565)),Lähteandmed!$I$45)</f>
        <v/>
      </c>
      <c r="N8565" s="114">
        <f>IFERROR(($G$4-M8565)/($G$4-C8565),Lähteandmed!$H$45)</f>
        <v>0</v>
      </c>
      <c r="O8565" s="276">
        <f t="shared" si="267"/>
        <v>2.2999999999999998</v>
      </c>
      <c r="P8565" s="276">
        <f>IF(O8565&lt;($G$6-1),Lähteandmed!$E$45*1.2*1.005*(($G$6-1)-O8565),0)</f>
        <v>25.762620239999997</v>
      </c>
    </row>
    <row r="8566" spans="2:16">
      <c r="B8566" s="113">
        <v>8562</v>
      </c>
      <c r="C8566" s="113">
        <v>1.9</v>
      </c>
      <c r="D8566" s="276">
        <f t="shared" si="266"/>
        <v>8.0887974958655793</v>
      </c>
      <c r="L8566" s="114">
        <f>IF(C8566&lt;$G$6,Lähteandmed!$E$45*1.2*1.005*($G$6-O8566),0)</f>
        <v>28.216203119999999</v>
      </c>
      <c r="M8566" s="276" t="str">
        <f>IF(($G$4-Lähteandmed!$H$45*(Kraadpäevad!$G$4-Kraadpäevad!C8566))&gt;Lähteandmed!$I$45,($G$4-Lähteandmed!$H$45*(Kraadpäevad!$G$4-Kraadpäevad!C8566)),Lähteandmed!$I$45)</f>
        <v/>
      </c>
      <c r="N8566" s="114">
        <f>IFERROR(($G$4-M8566)/($G$4-C8566),Lähteandmed!$H$45)</f>
        <v>0</v>
      </c>
      <c r="O8566" s="276">
        <f t="shared" si="267"/>
        <v>1.9</v>
      </c>
      <c r="P8566" s="276">
        <f>IF(O8566&lt;($G$6-1),Lähteandmed!$E$45*1.2*1.005*(($G$6-1)-O8566),0)</f>
        <v>26.463643919999999</v>
      </c>
    </row>
    <row r="8567" spans="2:16">
      <c r="B8567" s="113">
        <v>8563</v>
      </c>
      <c r="C8567" s="113">
        <v>2.2999999999999998</v>
      </c>
      <c r="D8567" s="276">
        <f t="shared" si="266"/>
        <v>7.6887974958655798</v>
      </c>
      <c r="L8567" s="114">
        <f>IF(C8567&lt;$G$6,Lähteandmed!$E$45*1.2*1.005*($G$6-O8567),0)</f>
        <v>27.515179439999997</v>
      </c>
      <c r="M8567" s="276" t="str">
        <f>IF(($G$4-Lähteandmed!$H$45*(Kraadpäevad!$G$4-Kraadpäevad!C8567))&gt;Lähteandmed!$I$45,($G$4-Lähteandmed!$H$45*(Kraadpäevad!$G$4-Kraadpäevad!C8567)),Lähteandmed!$I$45)</f>
        <v/>
      </c>
      <c r="N8567" s="114">
        <f>IFERROR(($G$4-M8567)/($G$4-C8567),Lähteandmed!$H$45)</f>
        <v>0</v>
      </c>
      <c r="O8567" s="276">
        <f t="shared" si="267"/>
        <v>2.2999999999999998</v>
      </c>
      <c r="P8567" s="276">
        <f>IF(O8567&lt;($G$6-1),Lähteandmed!$E$45*1.2*1.005*(($G$6-1)-O8567),0)</f>
        <v>25.762620239999997</v>
      </c>
    </row>
    <row r="8568" spans="2:16">
      <c r="B8568" s="113">
        <v>8564</v>
      </c>
      <c r="C8568" s="113">
        <v>2.7</v>
      </c>
      <c r="D8568" s="276">
        <f t="shared" si="266"/>
        <v>7.2887974958655795</v>
      </c>
      <c r="L8568" s="114">
        <f>IF(C8568&lt;$G$6,Lähteandmed!$E$45*1.2*1.005*($G$6-O8568),0)</f>
        <v>26.814155759999998</v>
      </c>
      <c r="M8568" s="276" t="str">
        <f>IF(($G$4-Lähteandmed!$H$45*(Kraadpäevad!$G$4-Kraadpäevad!C8568))&gt;Lähteandmed!$I$45,($G$4-Lähteandmed!$H$45*(Kraadpäevad!$G$4-Kraadpäevad!C8568)),Lähteandmed!$I$45)</f>
        <v/>
      </c>
      <c r="N8568" s="114">
        <f>IFERROR(($G$4-M8568)/($G$4-C8568),Lähteandmed!$H$45)</f>
        <v>0</v>
      </c>
      <c r="O8568" s="276">
        <f t="shared" si="267"/>
        <v>2.7</v>
      </c>
      <c r="P8568" s="276">
        <f>IF(O8568&lt;($G$6-1),Lähteandmed!$E$45*1.2*1.005*(($G$6-1)-O8568),0)</f>
        <v>25.061596559999998</v>
      </c>
    </row>
    <row r="8569" spans="2:16">
      <c r="B8569" s="113">
        <v>8565</v>
      </c>
      <c r="C8569" s="113">
        <v>3.1</v>
      </c>
      <c r="D8569" s="276">
        <f t="shared" si="266"/>
        <v>6.88879749586558</v>
      </c>
      <c r="L8569" s="114">
        <f>IF(C8569&lt;$G$6,Lähteandmed!$E$45*1.2*1.005*($G$6-O8569),0)</f>
        <v>26.11313208</v>
      </c>
      <c r="M8569" s="276" t="str">
        <f>IF(($G$4-Lähteandmed!$H$45*(Kraadpäevad!$G$4-Kraadpäevad!C8569))&gt;Lähteandmed!$I$45,($G$4-Lähteandmed!$H$45*(Kraadpäevad!$G$4-Kraadpäevad!C8569)),Lähteandmed!$I$45)</f>
        <v/>
      </c>
      <c r="N8569" s="114">
        <f>IFERROR(($G$4-M8569)/($G$4-C8569),Lähteandmed!$H$45)</f>
        <v>0</v>
      </c>
      <c r="O8569" s="276">
        <f t="shared" si="267"/>
        <v>3.1</v>
      </c>
      <c r="P8569" s="276">
        <f>IF(O8569&lt;($G$6-1),Lähteandmed!$E$45*1.2*1.005*(($G$6-1)-O8569),0)</f>
        <v>24.360572879999999</v>
      </c>
    </row>
    <row r="8570" spans="2:16">
      <c r="B8570" s="113">
        <v>8566</v>
      </c>
      <c r="C8570" s="113">
        <v>2.9</v>
      </c>
      <c r="D8570" s="276">
        <f t="shared" si="266"/>
        <v>7.0887974958655793</v>
      </c>
      <c r="L8570" s="114">
        <f>IF(C8570&lt;$G$6,Lähteandmed!$E$45*1.2*1.005*($G$6-O8570),0)</f>
        <v>26.463643919999999</v>
      </c>
      <c r="M8570" s="276" t="str">
        <f>IF(($G$4-Lähteandmed!$H$45*(Kraadpäevad!$G$4-Kraadpäevad!C8570))&gt;Lähteandmed!$I$45,($G$4-Lähteandmed!$H$45*(Kraadpäevad!$G$4-Kraadpäevad!C8570)),Lähteandmed!$I$45)</f>
        <v/>
      </c>
      <c r="N8570" s="114">
        <f>IFERROR(($G$4-M8570)/($G$4-C8570),Lähteandmed!$H$45)</f>
        <v>0</v>
      </c>
      <c r="O8570" s="276">
        <f t="shared" si="267"/>
        <v>2.9</v>
      </c>
      <c r="P8570" s="276">
        <f>IF(O8570&lt;($G$6-1),Lähteandmed!$E$45*1.2*1.005*(($G$6-1)-O8570),0)</f>
        <v>24.711084719999999</v>
      </c>
    </row>
    <row r="8571" spans="2:16">
      <c r="B8571" s="113">
        <v>8567</v>
      </c>
      <c r="C8571" s="113">
        <v>2.8</v>
      </c>
      <c r="D8571" s="276">
        <f t="shared" si="266"/>
        <v>7.1887974958655798</v>
      </c>
      <c r="L8571" s="114">
        <f>IF(C8571&lt;$G$6,Lähteandmed!$E$45*1.2*1.005*($G$6-O8571),0)</f>
        <v>26.638899839999997</v>
      </c>
      <c r="M8571" s="276" t="str">
        <f>IF(($G$4-Lähteandmed!$H$45*(Kraadpäevad!$G$4-Kraadpäevad!C8571))&gt;Lähteandmed!$I$45,($G$4-Lähteandmed!$H$45*(Kraadpäevad!$G$4-Kraadpäevad!C8571)),Lähteandmed!$I$45)</f>
        <v/>
      </c>
      <c r="N8571" s="114">
        <f>IFERROR(($G$4-M8571)/($G$4-C8571),Lähteandmed!$H$45)</f>
        <v>0</v>
      </c>
      <c r="O8571" s="276">
        <f t="shared" si="267"/>
        <v>2.8</v>
      </c>
      <c r="P8571" s="276">
        <f>IF(O8571&lt;($G$6-1),Lähteandmed!$E$45*1.2*1.005*(($G$6-1)-O8571),0)</f>
        <v>24.886340639999997</v>
      </c>
    </row>
    <row r="8572" spans="2:16">
      <c r="B8572" s="113">
        <v>8568</v>
      </c>
      <c r="C8572" s="113">
        <v>2.6</v>
      </c>
      <c r="D8572" s="276">
        <f t="shared" si="266"/>
        <v>7.38879749586558</v>
      </c>
      <c r="L8572" s="114">
        <f>IF(C8572&lt;$G$6,Lähteandmed!$E$45*1.2*1.005*($G$6-O8572),0)</f>
        <v>26.98941168</v>
      </c>
      <c r="M8572" s="276" t="str">
        <f>IF(($G$4-Lähteandmed!$H$45*(Kraadpäevad!$G$4-Kraadpäevad!C8572))&gt;Lähteandmed!$I$45,($G$4-Lähteandmed!$H$45*(Kraadpäevad!$G$4-Kraadpäevad!C8572)),Lähteandmed!$I$45)</f>
        <v/>
      </c>
      <c r="N8572" s="114">
        <f>IFERROR(($G$4-M8572)/($G$4-C8572),Lähteandmed!$H$45)</f>
        <v>0</v>
      </c>
      <c r="O8572" s="276">
        <f t="shared" si="267"/>
        <v>2.6</v>
      </c>
      <c r="P8572" s="276">
        <f>IF(O8572&lt;($G$6-1),Lähteandmed!$E$45*1.2*1.005*(($G$6-1)-O8572),0)</f>
        <v>25.23685248</v>
      </c>
    </row>
    <row r="8573" spans="2:16">
      <c r="B8573" s="113">
        <v>8569</v>
      </c>
      <c r="C8573" s="113">
        <v>2.5</v>
      </c>
      <c r="D8573" s="276">
        <f t="shared" si="266"/>
        <v>7.4887974958655796</v>
      </c>
      <c r="L8573" s="114">
        <f>IF(C8573&lt;$G$6,Lähteandmed!$E$45*1.2*1.005*($G$6-O8573),0)</f>
        <v>27.164667599999998</v>
      </c>
      <c r="M8573" s="276" t="str">
        <f>IF(($G$4-Lähteandmed!$H$45*(Kraadpäevad!$G$4-Kraadpäevad!C8573))&gt;Lähteandmed!$I$45,($G$4-Lähteandmed!$H$45*(Kraadpäevad!$G$4-Kraadpäevad!C8573)),Lähteandmed!$I$45)</f>
        <v/>
      </c>
      <c r="N8573" s="114">
        <f>IFERROR(($G$4-M8573)/($G$4-C8573),Lähteandmed!$H$45)</f>
        <v>0</v>
      </c>
      <c r="O8573" s="276">
        <f t="shared" si="267"/>
        <v>2.5</v>
      </c>
      <c r="P8573" s="276">
        <f>IF(O8573&lt;($G$6-1),Lähteandmed!$E$45*1.2*1.005*(($G$6-1)-O8573),0)</f>
        <v>25.412108399999997</v>
      </c>
    </row>
    <row r="8574" spans="2:16">
      <c r="B8574" s="113">
        <v>8570</v>
      </c>
      <c r="C8574" s="113">
        <v>2.4</v>
      </c>
      <c r="D8574" s="276">
        <f t="shared" si="266"/>
        <v>7.5887974958655793</v>
      </c>
      <c r="L8574" s="114">
        <f>IF(C8574&lt;$G$6,Lähteandmed!$E$45*1.2*1.005*($G$6-O8574),0)</f>
        <v>27.339923519999996</v>
      </c>
      <c r="M8574" s="276" t="str">
        <f>IF(($G$4-Lähteandmed!$H$45*(Kraadpäevad!$G$4-Kraadpäevad!C8574))&gt;Lähteandmed!$I$45,($G$4-Lähteandmed!$H$45*(Kraadpäevad!$G$4-Kraadpäevad!C8574)),Lähteandmed!$I$45)</f>
        <v/>
      </c>
      <c r="N8574" s="114">
        <f>IFERROR(($G$4-M8574)/($G$4-C8574),Lähteandmed!$H$45)</f>
        <v>0</v>
      </c>
      <c r="O8574" s="276">
        <f t="shared" si="267"/>
        <v>2.4</v>
      </c>
      <c r="P8574" s="276">
        <f>IF(O8574&lt;($G$6-1),Lähteandmed!$E$45*1.2*1.005*(($G$6-1)-O8574),0)</f>
        <v>25.587364319999999</v>
      </c>
    </row>
    <row r="8575" spans="2:16">
      <c r="B8575" s="113">
        <v>8571</v>
      </c>
      <c r="C8575" s="113">
        <v>2.2999999999999998</v>
      </c>
      <c r="D8575" s="276">
        <f t="shared" si="266"/>
        <v>7.6887974958655798</v>
      </c>
      <c r="L8575" s="114">
        <f>IF(C8575&lt;$G$6,Lähteandmed!$E$45*1.2*1.005*($G$6-O8575),0)</f>
        <v>27.515179439999997</v>
      </c>
      <c r="M8575" s="276" t="str">
        <f>IF(($G$4-Lähteandmed!$H$45*(Kraadpäevad!$G$4-Kraadpäevad!C8575))&gt;Lähteandmed!$I$45,($G$4-Lähteandmed!$H$45*(Kraadpäevad!$G$4-Kraadpäevad!C8575)),Lähteandmed!$I$45)</f>
        <v/>
      </c>
      <c r="N8575" s="114">
        <f>IFERROR(($G$4-M8575)/($G$4-C8575),Lähteandmed!$H$45)</f>
        <v>0</v>
      </c>
      <c r="O8575" s="276">
        <f t="shared" si="267"/>
        <v>2.2999999999999998</v>
      </c>
      <c r="P8575" s="276">
        <f>IF(O8575&lt;($G$6-1),Lähteandmed!$E$45*1.2*1.005*(($G$6-1)-O8575),0)</f>
        <v>25.762620239999997</v>
      </c>
    </row>
    <row r="8576" spans="2:16">
      <c r="B8576" s="113">
        <v>8572</v>
      </c>
      <c r="C8576" s="113">
        <v>2.2000000000000002</v>
      </c>
      <c r="D8576" s="276">
        <f t="shared" si="266"/>
        <v>7.7887974958655795</v>
      </c>
      <c r="L8576" s="114">
        <f>IF(C8576&lt;$G$6,Lähteandmed!$E$45*1.2*1.005*($G$6-O8576),0)</f>
        <v>27.690435359999999</v>
      </c>
      <c r="M8576" s="276" t="str">
        <f>IF(($G$4-Lähteandmed!$H$45*(Kraadpäevad!$G$4-Kraadpäevad!C8576))&gt;Lähteandmed!$I$45,($G$4-Lähteandmed!$H$45*(Kraadpäevad!$G$4-Kraadpäevad!C8576)),Lähteandmed!$I$45)</f>
        <v/>
      </c>
      <c r="N8576" s="114">
        <f>IFERROR(($G$4-M8576)/($G$4-C8576),Lähteandmed!$H$45)</f>
        <v>0</v>
      </c>
      <c r="O8576" s="276">
        <f t="shared" si="267"/>
        <v>2.2000000000000002</v>
      </c>
      <c r="P8576" s="276">
        <f>IF(O8576&lt;($G$6-1),Lähteandmed!$E$45*1.2*1.005*(($G$6-1)-O8576),0)</f>
        <v>25.937876159999998</v>
      </c>
    </row>
    <row r="8577" spans="2:16">
      <c r="B8577" s="113">
        <v>8573</v>
      </c>
      <c r="C8577" s="113">
        <v>2.2000000000000002</v>
      </c>
      <c r="D8577" s="276">
        <f t="shared" si="266"/>
        <v>7.7887974958655795</v>
      </c>
      <c r="L8577" s="114">
        <f>IF(C8577&lt;$G$6,Lähteandmed!$E$45*1.2*1.005*($G$6-O8577),0)</f>
        <v>27.690435359999999</v>
      </c>
      <c r="M8577" s="276" t="str">
        <f>IF(($G$4-Lähteandmed!$H$45*(Kraadpäevad!$G$4-Kraadpäevad!C8577))&gt;Lähteandmed!$I$45,($G$4-Lähteandmed!$H$45*(Kraadpäevad!$G$4-Kraadpäevad!C8577)),Lähteandmed!$I$45)</f>
        <v/>
      </c>
      <c r="N8577" s="114">
        <f>IFERROR(($G$4-M8577)/($G$4-C8577),Lähteandmed!$H$45)</f>
        <v>0</v>
      </c>
      <c r="O8577" s="276">
        <f t="shared" si="267"/>
        <v>2.2000000000000002</v>
      </c>
      <c r="P8577" s="276">
        <f>IF(O8577&lt;($G$6-1),Lähteandmed!$E$45*1.2*1.005*(($G$6-1)-O8577),0)</f>
        <v>25.937876159999998</v>
      </c>
    </row>
    <row r="8578" spans="2:16">
      <c r="B8578" s="113">
        <v>8574</v>
      </c>
      <c r="C8578" s="113">
        <v>2.1</v>
      </c>
      <c r="D8578" s="276">
        <f t="shared" si="266"/>
        <v>7.88879749586558</v>
      </c>
      <c r="L8578" s="114">
        <f>IF(C8578&lt;$G$6,Lähteandmed!$E$45*1.2*1.005*($G$6-O8578),0)</f>
        <v>27.86569128</v>
      </c>
      <c r="M8578" s="276" t="str">
        <f>IF(($G$4-Lähteandmed!$H$45*(Kraadpäevad!$G$4-Kraadpäevad!C8578))&gt;Lähteandmed!$I$45,($G$4-Lähteandmed!$H$45*(Kraadpäevad!$G$4-Kraadpäevad!C8578)),Lähteandmed!$I$45)</f>
        <v/>
      </c>
      <c r="N8578" s="114">
        <f>IFERROR(($G$4-M8578)/($G$4-C8578),Lähteandmed!$H$45)</f>
        <v>0</v>
      </c>
      <c r="O8578" s="276">
        <f t="shared" si="267"/>
        <v>2.1</v>
      </c>
      <c r="P8578" s="276">
        <f>IF(O8578&lt;($G$6-1),Lähteandmed!$E$45*1.2*1.005*(($G$6-1)-O8578),0)</f>
        <v>26.11313208</v>
      </c>
    </row>
    <row r="8579" spans="2:16">
      <c r="B8579" s="113">
        <v>8575</v>
      </c>
      <c r="C8579" s="113">
        <v>1.9</v>
      </c>
      <c r="D8579" s="276">
        <f t="shared" si="266"/>
        <v>8.0887974958655793</v>
      </c>
      <c r="L8579" s="114">
        <f>IF(C8579&lt;$G$6,Lähteandmed!$E$45*1.2*1.005*($G$6-O8579),0)</f>
        <v>28.216203119999999</v>
      </c>
      <c r="M8579" s="276" t="str">
        <f>IF(($G$4-Lähteandmed!$H$45*(Kraadpäevad!$G$4-Kraadpäevad!C8579))&gt;Lähteandmed!$I$45,($G$4-Lähteandmed!$H$45*(Kraadpäevad!$G$4-Kraadpäevad!C8579)),Lähteandmed!$I$45)</f>
        <v/>
      </c>
      <c r="N8579" s="114">
        <f>IFERROR(($G$4-M8579)/($G$4-C8579),Lähteandmed!$H$45)</f>
        <v>0</v>
      </c>
      <c r="O8579" s="276">
        <f t="shared" si="267"/>
        <v>1.9</v>
      </c>
      <c r="P8579" s="276">
        <f>IF(O8579&lt;($G$6-1),Lähteandmed!$E$45*1.2*1.005*(($G$6-1)-O8579),0)</f>
        <v>26.463643919999999</v>
      </c>
    </row>
    <row r="8580" spans="2:16">
      <c r="B8580" s="113">
        <v>8576</v>
      </c>
      <c r="C8580" s="113">
        <v>1.8</v>
      </c>
      <c r="D8580" s="276">
        <f t="shared" ref="D8580:D8643" si="268">IFERROR(IF($G$5-C8580&gt;0,$G$5-C8580,"0"),0)</f>
        <v>8.1887974958655789</v>
      </c>
      <c r="L8580" s="114">
        <f>IF(C8580&lt;$G$6,Lähteandmed!$E$45*1.2*1.005*($G$6-O8580),0)</f>
        <v>28.391459039999997</v>
      </c>
      <c r="M8580" s="276" t="str">
        <f>IF(($G$4-Lähteandmed!$H$45*(Kraadpäevad!$G$4-Kraadpäevad!C8580))&gt;Lähteandmed!$I$45,($G$4-Lähteandmed!$H$45*(Kraadpäevad!$G$4-Kraadpäevad!C8580)),Lähteandmed!$I$45)</f>
        <v/>
      </c>
      <c r="N8580" s="114">
        <f>IFERROR(($G$4-M8580)/($G$4-C8580),Lähteandmed!$H$45)</f>
        <v>0</v>
      </c>
      <c r="O8580" s="276">
        <f t="shared" ref="O8580:O8643" si="269">N8580*($G$4-C8580)+C8580</f>
        <v>1.8</v>
      </c>
      <c r="P8580" s="276">
        <f>IF(O8580&lt;($G$6-1),Lähteandmed!$E$45*1.2*1.005*(($G$6-1)-O8580),0)</f>
        <v>26.638899839999997</v>
      </c>
    </row>
    <row r="8581" spans="2:16">
      <c r="B8581" s="113">
        <v>8577</v>
      </c>
      <c r="C8581" s="113">
        <v>1.6</v>
      </c>
      <c r="D8581" s="276">
        <f t="shared" si="268"/>
        <v>8.38879749586558</v>
      </c>
      <c r="L8581" s="114">
        <f>IF(C8581&lt;$G$6,Lähteandmed!$E$45*1.2*1.005*($G$6-O8581),0)</f>
        <v>28.741970879999997</v>
      </c>
      <c r="M8581" s="276" t="str">
        <f>IF(($G$4-Lähteandmed!$H$45*(Kraadpäevad!$G$4-Kraadpäevad!C8581))&gt;Lähteandmed!$I$45,($G$4-Lähteandmed!$H$45*(Kraadpäevad!$G$4-Kraadpäevad!C8581)),Lähteandmed!$I$45)</f>
        <v/>
      </c>
      <c r="N8581" s="114">
        <f>IFERROR(($G$4-M8581)/($G$4-C8581),Lähteandmed!$H$45)</f>
        <v>0</v>
      </c>
      <c r="O8581" s="276">
        <f t="shared" si="269"/>
        <v>1.6</v>
      </c>
      <c r="P8581" s="276">
        <f>IF(O8581&lt;($G$6-1),Lähteandmed!$E$45*1.2*1.005*(($G$6-1)-O8581),0)</f>
        <v>26.98941168</v>
      </c>
    </row>
    <row r="8582" spans="2:16">
      <c r="B8582" s="113">
        <v>8578</v>
      </c>
      <c r="C8582" s="113">
        <v>1.4</v>
      </c>
      <c r="D8582" s="276">
        <f t="shared" si="268"/>
        <v>8.5887974958655793</v>
      </c>
      <c r="L8582" s="114">
        <f>IF(C8582&lt;$G$6,Lähteandmed!$E$45*1.2*1.005*($G$6-O8582),0)</f>
        <v>29.09248272</v>
      </c>
      <c r="M8582" s="276" t="str">
        <f>IF(($G$4-Lähteandmed!$H$45*(Kraadpäevad!$G$4-Kraadpäevad!C8582))&gt;Lähteandmed!$I$45,($G$4-Lähteandmed!$H$45*(Kraadpäevad!$G$4-Kraadpäevad!C8582)),Lähteandmed!$I$45)</f>
        <v/>
      </c>
      <c r="N8582" s="114">
        <f>IFERROR(($G$4-M8582)/($G$4-C8582),Lähteandmed!$H$45)</f>
        <v>0</v>
      </c>
      <c r="O8582" s="276">
        <f t="shared" si="269"/>
        <v>1.4</v>
      </c>
      <c r="P8582" s="276">
        <f>IF(O8582&lt;($G$6-1),Lähteandmed!$E$45*1.2*1.005*(($G$6-1)-O8582),0)</f>
        <v>27.339923519999996</v>
      </c>
    </row>
    <row r="8583" spans="2:16">
      <c r="B8583" s="113">
        <v>8579</v>
      </c>
      <c r="C8583" s="113">
        <v>1.2</v>
      </c>
      <c r="D8583" s="276">
        <f t="shared" si="268"/>
        <v>8.7887974958655803</v>
      </c>
      <c r="L8583" s="114">
        <f>IF(C8583&lt;$G$6,Lähteandmed!$E$45*1.2*1.005*($G$6-O8583),0)</f>
        <v>29.442994559999999</v>
      </c>
      <c r="M8583" s="276" t="str">
        <f>IF(($G$4-Lähteandmed!$H$45*(Kraadpäevad!$G$4-Kraadpäevad!C8583))&gt;Lähteandmed!$I$45,($G$4-Lähteandmed!$H$45*(Kraadpäevad!$G$4-Kraadpäevad!C8583)),Lähteandmed!$I$45)</f>
        <v/>
      </c>
      <c r="N8583" s="114">
        <f>IFERROR(($G$4-M8583)/($G$4-C8583),Lähteandmed!$H$45)</f>
        <v>0</v>
      </c>
      <c r="O8583" s="276">
        <f t="shared" si="269"/>
        <v>1.2</v>
      </c>
      <c r="P8583" s="276">
        <f>IF(O8583&lt;($G$6-1),Lähteandmed!$E$45*1.2*1.005*(($G$6-1)-O8583),0)</f>
        <v>27.690435359999999</v>
      </c>
    </row>
    <row r="8584" spans="2:16">
      <c r="B8584" s="113">
        <v>8580</v>
      </c>
      <c r="C8584" s="113">
        <v>1</v>
      </c>
      <c r="D8584" s="276">
        <f t="shared" si="268"/>
        <v>8.9887974958655796</v>
      </c>
      <c r="L8584" s="114">
        <f>IF(C8584&lt;$G$6,Lähteandmed!$E$45*1.2*1.005*($G$6-O8584),0)</f>
        <v>29.793506399999998</v>
      </c>
      <c r="M8584" s="276" t="str">
        <f>IF(($G$4-Lähteandmed!$H$45*(Kraadpäevad!$G$4-Kraadpäevad!C8584))&gt;Lähteandmed!$I$45,($G$4-Lähteandmed!$H$45*(Kraadpäevad!$G$4-Kraadpäevad!C8584)),Lähteandmed!$I$45)</f>
        <v/>
      </c>
      <c r="N8584" s="114">
        <f>IFERROR(($G$4-M8584)/($G$4-C8584),Lähteandmed!$H$45)</f>
        <v>0</v>
      </c>
      <c r="O8584" s="276">
        <f t="shared" si="269"/>
        <v>1</v>
      </c>
      <c r="P8584" s="276">
        <f>IF(O8584&lt;($G$6-1),Lähteandmed!$E$45*1.2*1.005*(($G$6-1)-O8584),0)</f>
        <v>28.040947199999998</v>
      </c>
    </row>
    <row r="8585" spans="2:16">
      <c r="B8585" s="113">
        <v>8581</v>
      </c>
      <c r="C8585" s="113">
        <v>0.7</v>
      </c>
      <c r="D8585" s="276">
        <f t="shared" si="268"/>
        <v>9.2887974958655803</v>
      </c>
      <c r="L8585" s="114">
        <f>IF(C8585&lt;$G$6,Lähteandmed!$E$45*1.2*1.005*($G$6-O8585),0)</f>
        <v>30.319274159999999</v>
      </c>
      <c r="M8585" s="276" t="str">
        <f>IF(($G$4-Lähteandmed!$H$45*(Kraadpäevad!$G$4-Kraadpäevad!C8585))&gt;Lähteandmed!$I$45,($G$4-Lähteandmed!$H$45*(Kraadpäevad!$G$4-Kraadpäevad!C8585)),Lähteandmed!$I$45)</f>
        <v/>
      </c>
      <c r="N8585" s="114">
        <f>IFERROR(($G$4-M8585)/($G$4-C8585),Lähteandmed!$H$45)</f>
        <v>0</v>
      </c>
      <c r="O8585" s="276">
        <f t="shared" si="269"/>
        <v>0.7</v>
      </c>
      <c r="P8585" s="276">
        <f>IF(O8585&lt;($G$6-1),Lähteandmed!$E$45*1.2*1.005*(($G$6-1)-O8585),0)</f>
        <v>28.566714959999999</v>
      </c>
    </row>
    <row r="8586" spans="2:16">
      <c r="B8586" s="113">
        <v>8582</v>
      </c>
      <c r="C8586" s="113">
        <v>0.4</v>
      </c>
      <c r="D8586" s="276">
        <f t="shared" si="268"/>
        <v>9.5887974958655793</v>
      </c>
      <c r="L8586" s="114">
        <f>IF(C8586&lt;$G$6,Lähteandmed!$E$45*1.2*1.005*($G$6-O8586),0)</f>
        <v>30.84504192</v>
      </c>
      <c r="M8586" s="276" t="str">
        <f>IF(($G$4-Lähteandmed!$H$45*(Kraadpäevad!$G$4-Kraadpäevad!C8586))&gt;Lähteandmed!$I$45,($G$4-Lähteandmed!$H$45*(Kraadpäevad!$G$4-Kraadpäevad!C8586)),Lähteandmed!$I$45)</f>
        <v/>
      </c>
      <c r="N8586" s="114">
        <f>IFERROR(($G$4-M8586)/($G$4-C8586),Lähteandmed!$H$45)</f>
        <v>0</v>
      </c>
      <c r="O8586" s="276">
        <f t="shared" si="269"/>
        <v>0.4</v>
      </c>
      <c r="P8586" s="276">
        <f>IF(O8586&lt;($G$6-1),Lähteandmed!$E$45*1.2*1.005*(($G$6-1)-O8586),0)</f>
        <v>29.09248272</v>
      </c>
    </row>
    <row r="8587" spans="2:16">
      <c r="B8587" s="113">
        <v>8583</v>
      </c>
      <c r="C8587" s="113">
        <v>0.1</v>
      </c>
      <c r="D8587" s="276">
        <f t="shared" si="268"/>
        <v>9.88879749586558</v>
      </c>
      <c r="L8587" s="114">
        <f>IF(C8587&lt;$G$6,Lähteandmed!$E$45*1.2*1.005*($G$6-O8587),0)</f>
        <v>31.370809679999994</v>
      </c>
      <c r="M8587" s="276" t="str">
        <f>IF(($G$4-Lähteandmed!$H$45*(Kraadpäevad!$G$4-Kraadpäevad!C8587))&gt;Lähteandmed!$I$45,($G$4-Lähteandmed!$H$45*(Kraadpäevad!$G$4-Kraadpäevad!C8587)),Lähteandmed!$I$45)</f>
        <v/>
      </c>
      <c r="N8587" s="114">
        <f>IFERROR(($G$4-M8587)/($G$4-C8587),Lähteandmed!$H$45)</f>
        <v>0</v>
      </c>
      <c r="O8587" s="276">
        <f t="shared" si="269"/>
        <v>0.1</v>
      </c>
      <c r="P8587" s="276">
        <f>IF(O8587&lt;($G$6-1),Lähteandmed!$E$45*1.2*1.005*(($G$6-1)-O8587),0)</f>
        <v>29.618250479999997</v>
      </c>
    </row>
    <row r="8588" spans="2:16">
      <c r="B8588" s="113">
        <v>8584</v>
      </c>
      <c r="C8588" s="113">
        <v>-0.1</v>
      </c>
      <c r="D8588" s="276">
        <f t="shared" si="268"/>
        <v>10.088797495865579</v>
      </c>
      <c r="L8588" s="114">
        <f>IF(C8588&lt;$G$6,Lähteandmed!$E$45*1.2*1.005*($G$6-O8588),0)</f>
        <v>31.72132152</v>
      </c>
      <c r="M8588" s="276" t="str">
        <f>IF(($G$4-Lähteandmed!$H$45*(Kraadpäevad!$G$4-Kraadpäevad!C8588))&gt;Lähteandmed!$I$45,($G$4-Lähteandmed!$H$45*(Kraadpäevad!$G$4-Kraadpäevad!C8588)),Lähteandmed!$I$45)</f>
        <v/>
      </c>
      <c r="N8588" s="114">
        <f>IFERROR(($G$4-M8588)/($G$4-C8588),Lähteandmed!$H$45)</f>
        <v>0</v>
      </c>
      <c r="O8588" s="276">
        <f t="shared" si="269"/>
        <v>-0.1</v>
      </c>
      <c r="P8588" s="276">
        <f>IF(O8588&lt;($G$6-1),Lähteandmed!$E$45*1.2*1.005*(($G$6-1)-O8588),0)</f>
        <v>29.96876232</v>
      </c>
    </row>
    <row r="8589" spans="2:16">
      <c r="B8589" s="113">
        <v>8585</v>
      </c>
      <c r="C8589" s="113">
        <v>-0.2</v>
      </c>
      <c r="D8589" s="276">
        <f t="shared" si="268"/>
        <v>10.188797495865579</v>
      </c>
      <c r="L8589" s="114">
        <f>IF(C8589&lt;$G$6,Lähteandmed!$E$45*1.2*1.005*($G$6-O8589),0)</f>
        <v>31.896577439999998</v>
      </c>
      <c r="M8589" s="276" t="str">
        <f>IF(($G$4-Lähteandmed!$H$45*(Kraadpäevad!$G$4-Kraadpäevad!C8589))&gt;Lähteandmed!$I$45,($G$4-Lähteandmed!$H$45*(Kraadpäevad!$G$4-Kraadpäevad!C8589)),Lähteandmed!$I$45)</f>
        <v/>
      </c>
      <c r="N8589" s="114">
        <f>IFERROR(($G$4-M8589)/($G$4-C8589),Lähteandmed!$H$45)</f>
        <v>0</v>
      </c>
      <c r="O8589" s="276">
        <f t="shared" si="269"/>
        <v>-0.2</v>
      </c>
      <c r="P8589" s="276">
        <f>IF(O8589&lt;($G$6-1),Lähteandmed!$E$45*1.2*1.005*(($G$6-1)-O8589),0)</f>
        <v>30.144018239999998</v>
      </c>
    </row>
    <row r="8590" spans="2:16">
      <c r="B8590" s="113">
        <v>8586</v>
      </c>
      <c r="C8590" s="113">
        <v>-0.4</v>
      </c>
      <c r="D8590" s="276">
        <f t="shared" si="268"/>
        <v>10.38879749586558</v>
      </c>
      <c r="L8590" s="114">
        <f>IF(C8590&lt;$G$6,Lähteandmed!$E$45*1.2*1.005*($G$6-O8590),0)</f>
        <v>32.247089279999997</v>
      </c>
      <c r="M8590" s="276" t="str">
        <f>IF(($G$4-Lähteandmed!$H$45*(Kraadpäevad!$G$4-Kraadpäevad!C8590))&gt;Lähteandmed!$I$45,($G$4-Lähteandmed!$H$45*(Kraadpäevad!$G$4-Kraadpäevad!C8590)),Lähteandmed!$I$45)</f>
        <v/>
      </c>
      <c r="N8590" s="114">
        <f>IFERROR(($G$4-M8590)/($G$4-C8590),Lähteandmed!$H$45)</f>
        <v>0</v>
      </c>
      <c r="O8590" s="276">
        <f t="shared" si="269"/>
        <v>-0.4</v>
      </c>
      <c r="P8590" s="276">
        <f>IF(O8590&lt;($G$6-1),Lähteandmed!$E$45*1.2*1.005*(($G$6-1)-O8590),0)</f>
        <v>30.494530079999997</v>
      </c>
    </row>
    <row r="8591" spans="2:16">
      <c r="B8591" s="113">
        <v>8587</v>
      </c>
      <c r="C8591" s="113">
        <v>-0.6</v>
      </c>
      <c r="D8591" s="276">
        <f t="shared" si="268"/>
        <v>10.588797495865579</v>
      </c>
      <c r="L8591" s="114">
        <f>IF(C8591&lt;$G$6,Lähteandmed!$E$45*1.2*1.005*($G$6-O8591),0)</f>
        <v>32.59760112</v>
      </c>
      <c r="M8591" s="276" t="str">
        <f>IF(($G$4-Lähteandmed!$H$45*(Kraadpäevad!$G$4-Kraadpäevad!C8591))&gt;Lähteandmed!$I$45,($G$4-Lähteandmed!$H$45*(Kraadpäevad!$G$4-Kraadpäevad!C8591)),Lähteandmed!$I$45)</f>
        <v/>
      </c>
      <c r="N8591" s="114">
        <f>IFERROR(($G$4-M8591)/($G$4-C8591),Lähteandmed!$H$45)</f>
        <v>0</v>
      </c>
      <c r="O8591" s="276">
        <f t="shared" si="269"/>
        <v>-0.6</v>
      </c>
      <c r="P8591" s="276">
        <f>IF(O8591&lt;($G$6-1),Lähteandmed!$E$45*1.2*1.005*(($G$6-1)-O8591),0)</f>
        <v>30.84504192</v>
      </c>
    </row>
    <row r="8592" spans="2:16">
      <c r="B8592" s="113">
        <v>8588</v>
      </c>
      <c r="C8592" s="113">
        <v>-0.8</v>
      </c>
      <c r="D8592" s="276">
        <f t="shared" si="268"/>
        <v>10.78879749586558</v>
      </c>
      <c r="L8592" s="114">
        <f>IF(C8592&lt;$G$6,Lähteandmed!$E$45*1.2*1.005*($G$6-O8592),0)</f>
        <v>32.948112959999996</v>
      </c>
      <c r="M8592" s="276" t="str">
        <f>IF(($G$4-Lähteandmed!$H$45*(Kraadpäevad!$G$4-Kraadpäevad!C8592))&gt;Lähteandmed!$I$45,($G$4-Lähteandmed!$H$45*(Kraadpäevad!$G$4-Kraadpäevad!C8592)),Lähteandmed!$I$45)</f>
        <v/>
      </c>
      <c r="N8592" s="114">
        <f>IFERROR(($G$4-M8592)/($G$4-C8592),Lähteandmed!$H$45)</f>
        <v>0</v>
      </c>
      <c r="O8592" s="276">
        <f t="shared" si="269"/>
        <v>-0.8</v>
      </c>
      <c r="P8592" s="276">
        <f>IF(O8592&lt;($G$6-1),Lähteandmed!$E$45*1.2*1.005*(($G$6-1)-O8592),0)</f>
        <v>31.195553759999999</v>
      </c>
    </row>
    <row r="8593" spans="2:16">
      <c r="B8593" s="113">
        <v>8589</v>
      </c>
      <c r="C8593" s="113">
        <v>-1</v>
      </c>
      <c r="D8593" s="276">
        <f t="shared" si="268"/>
        <v>10.98879749586558</v>
      </c>
      <c r="L8593" s="114">
        <f>IF(C8593&lt;$G$6,Lähteandmed!$E$45*1.2*1.005*($G$6-O8593),0)</f>
        <v>33.298624799999999</v>
      </c>
      <c r="M8593" s="276" t="str">
        <f>IF(($G$4-Lähteandmed!$H$45*(Kraadpäevad!$G$4-Kraadpäevad!C8593))&gt;Lähteandmed!$I$45,($G$4-Lähteandmed!$H$45*(Kraadpäevad!$G$4-Kraadpäevad!C8593)),Lähteandmed!$I$45)</f>
        <v/>
      </c>
      <c r="N8593" s="114">
        <f>IFERROR(($G$4-M8593)/($G$4-C8593),Lähteandmed!$H$45)</f>
        <v>0</v>
      </c>
      <c r="O8593" s="276">
        <f t="shared" si="269"/>
        <v>-1</v>
      </c>
      <c r="P8593" s="276">
        <f>IF(O8593&lt;($G$6-1),Lähteandmed!$E$45*1.2*1.005*(($G$6-1)-O8593),0)</f>
        <v>31.546065599999999</v>
      </c>
    </row>
    <row r="8594" spans="2:16">
      <c r="B8594" s="113">
        <v>8590</v>
      </c>
      <c r="C8594" s="113">
        <v>-1.3</v>
      </c>
      <c r="D8594" s="276">
        <f t="shared" si="268"/>
        <v>11.28879749586558</v>
      </c>
      <c r="L8594" s="114">
        <f>IF(C8594&lt;$G$6,Lähteandmed!$E$45*1.2*1.005*($G$6-O8594),0)</f>
        <v>33.82439256</v>
      </c>
      <c r="M8594" s="276" t="str">
        <f>IF(($G$4-Lähteandmed!$H$45*(Kraadpäevad!$G$4-Kraadpäevad!C8594))&gt;Lähteandmed!$I$45,($G$4-Lähteandmed!$H$45*(Kraadpäevad!$G$4-Kraadpäevad!C8594)),Lähteandmed!$I$45)</f>
        <v/>
      </c>
      <c r="N8594" s="114">
        <f>IFERROR(($G$4-M8594)/($G$4-C8594),Lähteandmed!$H$45)</f>
        <v>0</v>
      </c>
      <c r="O8594" s="276">
        <f t="shared" si="269"/>
        <v>-1.3</v>
      </c>
      <c r="P8594" s="276">
        <f>IF(O8594&lt;($G$6-1),Lähteandmed!$E$45*1.2*1.005*(($G$6-1)-O8594),0)</f>
        <v>32.071833359999999</v>
      </c>
    </row>
    <row r="8595" spans="2:16">
      <c r="B8595" s="113">
        <v>8591</v>
      </c>
      <c r="C8595" s="113">
        <v>-1.6</v>
      </c>
      <c r="D8595" s="276">
        <f t="shared" si="268"/>
        <v>11.588797495865579</v>
      </c>
      <c r="L8595" s="114">
        <f>IF(C8595&lt;$G$6,Lähteandmed!$E$45*1.2*1.005*($G$6-O8595),0)</f>
        <v>34.350160320000001</v>
      </c>
      <c r="M8595" s="276" t="str">
        <f>IF(($G$4-Lähteandmed!$H$45*(Kraadpäevad!$G$4-Kraadpäevad!C8595))&gt;Lähteandmed!$I$45,($G$4-Lähteandmed!$H$45*(Kraadpäevad!$G$4-Kraadpäevad!C8595)),Lähteandmed!$I$45)</f>
        <v/>
      </c>
      <c r="N8595" s="114">
        <f>IFERROR(($G$4-M8595)/($G$4-C8595),Lähteandmed!$H$45)</f>
        <v>0</v>
      </c>
      <c r="O8595" s="276">
        <f t="shared" si="269"/>
        <v>-1.6</v>
      </c>
      <c r="P8595" s="276">
        <f>IF(O8595&lt;($G$6-1),Lähteandmed!$E$45*1.2*1.005*(($G$6-1)-O8595),0)</f>
        <v>32.59760112</v>
      </c>
    </row>
    <row r="8596" spans="2:16">
      <c r="B8596" s="113">
        <v>8592</v>
      </c>
      <c r="C8596" s="113">
        <v>-1.9</v>
      </c>
      <c r="D8596" s="276">
        <f t="shared" si="268"/>
        <v>11.88879749586558</v>
      </c>
      <c r="L8596" s="114">
        <f>IF(C8596&lt;$G$6,Lähteandmed!$E$45*1.2*1.005*($G$6-O8596),0)</f>
        <v>34.875928079999994</v>
      </c>
      <c r="M8596" s="276" t="str">
        <f>IF(($G$4-Lähteandmed!$H$45*(Kraadpäevad!$G$4-Kraadpäevad!C8596))&gt;Lähteandmed!$I$45,($G$4-Lähteandmed!$H$45*(Kraadpäevad!$G$4-Kraadpäevad!C8596)),Lähteandmed!$I$45)</f>
        <v/>
      </c>
      <c r="N8596" s="114">
        <f>IFERROR(($G$4-M8596)/($G$4-C8596),Lähteandmed!$H$45)</f>
        <v>0</v>
      </c>
      <c r="O8596" s="276">
        <f t="shared" si="269"/>
        <v>-1.9</v>
      </c>
      <c r="P8596" s="276">
        <f>IF(O8596&lt;($G$6-1),Lähteandmed!$E$45*1.2*1.005*(($G$6-1)-O8596),0)</f>
        <v>33.123368879999994</v>
      </c>
    </row>
    <row r="8597" spans="2:16">
      <c r="B8597" s="113">
        <v>8593</v>
      </c>
      <c r="C8597" s="113">
        <v>-2</v>
      </c>
      <c r="D8597" s="276">
        <f t="shared" si="268"/>
        <v>11.98879749586558</v>
      </c>
      <c r="L8597" s="114">
        <f>IF(C8597&lt;$G$6,Lähteandmed!$E$45*1.2*1.005*($G$6-O8597),0)</f>
        <v>35.051183999999999</v>
      </c>
      <c r="M8597" s="276" t="str">
        <f>IF(($G$4-Lähteandmed!$H$45*(Kraadpäevad!$G$4-Kraadpäevad!C8597))&gt;Lähteandmed!$I$45,($G$4-Lähteandmed!$H$45*(Kraadpäevad!$G$4-Kraadpäevad!C8597)),Lähteandmed!$I$45)</f>
        <v/>
      </c>
      <c r="N8597" s="114">
        <f>IFERROR(($G$4-M8597)/($G$4-C8597),Lähteandmed!$H$45)</f>
        <v>0</v>
      </c>
      <c r="O8597" s="276">
        <f t="shared" si="269"/>
        <v>-2</v>
      </c>
      <c r="P8597" s="276">
        <f>IF(O8597&lt;($G$6-1),Lähteandmed!$E$45*1.2*1.005*(($G$6-1)-O8597),0)</f>
        <v>33.298624799999999</v>
      </c>
    </row>
    <row r="8598" spans="2:16">
      <c r="B8598" s="113">
        <v>8594</v>
      </c>
      <c r="C8598" s="113">
        <v>-2.2000000000000002</v>
      </c>
      <c r="D8598" s="276">
        <f t="shared" si="268"/>
        <v>12.188797495865579</v>
      </c>
      <c r="L8598" s="114">
        <f>IF(C8598&lt;$G$6,Lähteandmed!$E$45*1.2*1.005*($G$6-O8598),0)</f>
        <v>35.401695839999995</v>
      </c>
      <c r="M8598" s="276" t="str">
        <f>IF(($G$4-Lähteandmed!$H$45*(Kraadpäevad!$G$4-Kraadpäevad!C8598))&gt;Lähteandmed!$I$45,($G$4-Lähteandmed!$H$45*(Kraadpäevad!$G$4-Kraadpäevad!C8598)),Lähteandmed!$I$45)</f>
        <v/>
      </c>
      <c r="N8598" s="114">
        <f>IFERROR(($G$4-M8598)/($G$4-C8598),Lähteandmed!$H$45)</f>
        <v>0</v>
      </c>
      <c r="O8598" s="276">
        <f t="shared" si="269"/>
        <v>-2.2000000000000002</v>
      </c>
      <c r="P8598" s="276">
        <f>IF(O8598&lt;($G$6-1),Lähteandmed!$E$45*1.2*1.005*(($G$6-1)-O8598),0)</f>
        <v>33.649136639999995</v>
      </c>
    </row>
    <row r="8599" spans="2:16">
      <c r="B8599" s="113">
        <v>8595</v>
      </c>
      <c r="C8599" s="113">
        <v>-2.2999999999999998</v>
      </c>
      <c r="D8599" s="276">
        <f t="shared" si="268"/>
        <v>12.28879749586558</v>
      </c>
      <c r="L8599" s="114">
        <f>IF(C8599&lt;$G$6,Lähteandmed!$E$45*1.2*1.005*($G$6-O8599),0)</f>
        <v>35.57695176</v>
      </c>
      <c r="M8599" s="276" t="str">
        <f>IF(($G$4-Lähteandmed!$H$45*(Kraadpäevad!$G$4-Kraadpäevad!C8599))&gt;Lähteandmed!$I$45,($G$4-Lähteandmed!$H$45*(Kraadpäevad!$G$4-Kraadpäevad!C8599)),Lähteandmed!$I$45)</f>
        <v/>
      </c>
      <c r="N8599" s="114">
        <f>IFERROR(($G$4-M8599)/($G$4-C8599),Lähteandmed!$H$45)</f>
        <v>0</v>
      </c>
      <c r="O8599" s="276">
        <f t="shared" si="269"/>
        <v>-2.2999999999999998</v>
      </c>
      <c r="P8599" s="276">
        <f>IF(O8599&lt;($G$6-1),Lähteandmed!$E$45*1.2*1.005*(($G$6-1)-O8599),0)</f>
        <v>33.82439256</v>
      </c>
    </row>
    <row r="8600" spans="2:16">
      <c r="B8600" s="113">
        <v>8596</v>
      </c>
      <c r="C8600" s="113">
        <v>-2.4</v>
      </c>
      <c r="D8600" s="276">
        <f t="shared" si="268"/>
        <v>12.38879749586558</v>
      </c>
      <c r="L8600" s="114">
        <f>IF(C8600&lt;$G$6,Lähteandmed!$E$45*1.2*1.005*($G$6-O8600),0)</f>
        <v>35.752207679999998</v>
      </c>
      <c r="M8600" s="276" t="str">
        <f>IF(($G$4-Lähteandmed!$H$45*(Kraadpäevad!$G$4-Kraadpäevad!C8600))&gt;Lähteandmed!$I$45,($G$4-Lähteandmed!$H$45*(Kraadpäevad!$G$4-Kraadpäevad!C8600)),Lähteandmed!$I$45)</f>
        <v/>
      </c>
      <c r="N8600" s="114">
        <f>IFERROR(($G$4-M8600)/($G$4-C8600),Lähteandmed!$H$45)</f>
        <v>0</v>
      </c>
      <c r="O8600" s="276">
        <f t="shared" si="269"/>
        <v>-2.4</v>
      </c>
      <c r="P8600" s="276">
        <f>IF(O8600&lt;($G$6-1),Lähteandmed!$E$45*1.2*1.005*(($G$6-1)-O8600),0)</f>
        <v>33.999648479999998</v>
      </c>
    </row>
    <row r="8601" spans="2:16">
      <c r="B8601" s="113">
        <v>8597</v>
      </c>
      <c r="C8601" s="113">
        <v>-2.6</v>
      </c>
      <c r="D8601" s="276">
        <f t="shared" si="268"/>
        <v>12.588797495865579</v>
      </c>
      <c r="L8601" s="114">
        <f>IF(C8601&lt;$G$6,Lähteandmed!$E$45*1.2*1.005*($G$6-O8601),0)</f>
        <v>36.102719520000001</v>
      </c>
      <c r="M8601" s="276" t="str">
        <f>IF(($G$4-Lähteandmed!$H$45*(Kraadpäevad!$G$4-Kraadpäevad!C8601))&gt;Lähteandmed!$I$45,($G$4-Lähteandmed!$H$45*(Kraadpäevad!$G$4-Kraadpäevad!C8601)),Lähteandmed!$I$45)</f>
        <v/>
      </c>
      <c r="N8601" s="114">
        <f>IFERROR(($G$4-M8601)/($G$4-C8601),Lähteandmed!$H$45)</f>
        <v>0</v>
      </c>
      <c r="O8601" s="276">
        <f t="shared" si="269"/>
        <v>-2.6</v>
      </c>
      <c r="P8601" s="276">
        <f>IF(O8601&lt;($G$6-1),Lähteandmed!$E$45*1.2*1.005*(($G$6-1)-O8601),0)</f>
        <v>34.350160320000001</v>
      </c>
    </row>
    <row r="8602" spans="2:16">
      <c r="B8602" s="113">
        <v>8598</v>
      </c>
      <c r="C8602" s="113">
        <v>-2.7</v>
      </c>
      <c r="D8602" s="276">
        <f t="shared" si="268"/>
        <v>12.688797495865579</v>
      </c>
      <c r="L8602" s="114">
        <f>IF(C8602&lt;$G$6,Lähteandmed!$E$45*1.2*1.005*($G$6-O8602),0)</f>
        <v>36.277975439999999</v>
      </c>
      <c r="M8602" s="276" t="str">
        <f>IF(($G$4-Lähteandmed!$H$45*(Kraadpäevad!$G$4-Kraadpäevad!C8602))&gt;Lähteandmed!$I$45,($G$4-Lähteandmed!$H$45*(Kraadpäevad!$G$4-Kraadpäevad!C8602)),Lähteandmed!$I$45)</f>
        <v/>
      </c>
      <c r="N8602" s="114">
        <f>IFERROR(($G$4-M8602)/($G$4-C8602),Lähteandmed!$H$45)</f>
        <v>0</v>
      </c>
      <c r="O8602" s="276">
        <f t="shared" si="269"/>
        <v>-2.7</v>
      </c>
      <c r="P8602" s="276">
        <f>IF(O8602&lt;($G$6-1),Lähteandmed!$E$45*1.2*1.005*(($G$6-1)-O8602),0)</f>
        <v>34.525416239999998</v>
      </c>
    </row>
    <row r="8603" spans="2:16">
      <c r="B8603" s="113">
        <v>8599</v>
      </c>
      <c r="C8603" s="113">
        <v>-3</v>
      </c>
      <c r="D8603" s="276">
        <f t="shared" si="268"/>
        <v>12.98879749586558</v>
      </c>
      <c r="L8603" s="114">
        <f>IF(C8603&lt;$G$6,Lähteandmed!$E$45*1.2*1.005*($G$6-O8603),0)</f>
        <v>36.8037432</v>
      </c>
      <c r="M8603" s="276" t="str">
        <f>IF(($G$4-Lähteandmed!$H$45*(Kraadpäevad!$G$4-Kraadpäevad!C8603))&gt;Lähteandmed!$I$45,($G$4-Lähteandmed!$H$45*(Kraadpäevad!$G$4-Kraadpäevad!C8603)),Lähteandmed!$I$45)</f>
        <v/>
      </c>
      <c r="N8603" s="114">
        <f>IFERROR(($G$4-M8603)/($G$4-C8603),Lähteandmed!$H$45)</f>
        <v>0</v>
      </c>
      <c r="O8603" s="276">
        <f t="shared" si="269"/>
        <v>-3</v>
      </c>
      <c r="P8603" s="276">
        <f>IF(O8603&lt;($G$6-1),Lähteandmed!$E$45*1.2*1.005*(($G$6-1)-O8603),0)</f>
        <v>35.051183999999999</v>
      </c>
    </row>
    <row r="8604" spans="2:16">
      <c r="B8604" s="113">
        <v>8600</v>
      </c>
      <c r="C8604" s="113">
        <v>-3.4</v>
      </c>
      <c r="D8604" s="276">
        <f t="shared" si="268"/>
        <v>13.38879749586558</v>
      </c>
      <c r="L8604" s="114">
        <f>IF(C8604&lt;$G$6,Lähteandmed!$E$45*1.2*1.005*($G$6-O8604),0)</f>
        <v>37.504766879999998</v>
      </c>
      <c r="M8604" s="276" t="str">
        <f>IF(($G$4-Lähteandmed!$H$45*(Kraadpäevad!$G$4-Kraadpäevad!C8604))&gt;Lähteandmed!$I$45,($G$4-Lähteandmed!$H$45*(Kraadpäevad!$G$4-Kraadpäevad!C8604)),Lähteandmed!$I$45)</f>
        <v/>
      </c>
      <c r="N8604" s="114">
        <f>IFERROR(($G$4-M8604)/($G$4-C8604),Lähteandmed!$H$45)</f>
        <v>0</v>
      </c>
      <c r="O8604" s="276">
        <f t="shared" si="269"/>
        <v>-3.4</v>
      </c>
      <c r="P8604" s="276">
        <f>IF(O8604&lt;($G$6-1),Lähteandmed!$E$45*1.2*1.005*(($G$6-1)-O8604),0)</f>
        <v>35.752207679999998</v>
      </c>
    </row>
    <row r="8605" spans="2:16">
      <c r="B8605" s="113">
        <v>8601</v>
      </c>
      <c r="C8605" s="113">
        <v>-3.7</v>
      </c>
      <c r="D8605" s="276">
        <f t="shared" si="268"/>
        <v>13.688797495865579</v>
      </c>
      <c r="L8605" s="114">
        <f>IF(C8605&lt;$G$6,Lähteandmed!$E$45*1.2*1.005*($G$6-O8605),0)</f>
        <v>38.030534639999999</v>
      </c>
      <c r="M8605" s="276" t="str">
        <f>IF(($G$4-Lähteandmed!$H$45*(Kraadpäevad!$G$4-Kraadpäevad!C8605))&gt;Lähteandmed!$I$45,($G$4-Lähteandmed!$H$45*(Kraadpäevad!$G$4-Kraadpäevad!C8605)),Lähteandmed!$I$45)</f>
        <v/>
      </c>
      <c r="N8605" s="114">
        <f>IFERROR(($G$4-M8605)/($G$4-C8605),Lähteandmed!$H$45)</f>
        <v>0</v>
      </c>
      <c r="O8605" s="276">
        <f t="shared" si="269"/>
        <v>-3.7</v>
      </c>
      <c r="P8605" s="276">
        <f>IF(O8605&lt;($G$6-1),Lähteandmed!$E$45*1.2*1.005*(($G$6-1)-O8605),0)</f>
        <v>36.277975439999999</v>
      </c>
    </row>
    <row r="8606" spans="2:16">
      <c r="B8606" s="113">
        <v>8602</v>
      </c>
      <c r="C8606" s="113">
        <v>-4.0999999999999996</v>
      </c>
      <c r="D8606" s="276">
        <f t="shared" si="268"/>
        <v>14.088797495865579</v>
      </c>
      <c r="L8606" s="114">
        <f>IF(C8606&lt;$G$6,Lähteandmed!$E$45*1.2*1.005*($G$6-O8606),0)</f>
        <v>38.731558319999998</v>
      </c>
      <c r="M8606" s="276" t="str">
        <f>IF(($G$4-Lähteandmed!$H$45*(Kraadpäevad!$G$4-Kraadpäevad!C8606))&gt;Lähteandmed!$I$45,($G$4-Lähteandmed!$H$45*(Kraadpäevad!$G$4-Kraadpäevad!C8606)),Lähteandmed!$I$45)</f>
        <v/>
      </c>
      <c r="N8606" s="114">
        <f>IFERROR(($G$4-M8606)/($G$4-C8606),Lähteandmed!$H$45)</f>
        <v>0</v>
      </c>
      <c r="O8606" s="276">
        <f t="shared" si="269"/>
        <v>-4.0999999999999996</v>
      </c>
      <c r="P8606" s="276">
        <f>IF(O8606&lt;($G$6-1),Lähteandmed!$E$45*1.2*1.005*(($G$6-1)-O8606),0)</f>
        <v>36.978999119999997</v>
      </c>
    </row>
    <row r="8607" spans="2:16">
      <c r="B8607" s="113">
        <v>8603</v>
      </c>
      <c r="C8607" s="113">
        <v>-4.5</v>
      </c>
      <c r="D8607" s="276">
        <f t="shared" si="268"/>
        <v>14.48879749586558</v>
      </c>
      <c r="L8607" s="114">
        <f>IF(C8607&lt;$G$6,Lähteandmed!$E$45*1.2*1.005*($G$6-O8607),0)</f>
        <v>39.432581999999996</v>
      </c>
      <c r="M8607" s="276" t="str">
        <f>IF(($G$4-Lähteandmed!$H$45*(Kraadpäevad!$G$4-Kraadpäevad!C8607))&gt;Lähteandmed!$I$45,($G$4-Lähteandmed!$H$45*(Kraadpäevad!$G$4-Kraadpäevad!C8607)),Lähteandmed!$I$45)</f>
        <v/>
      </c>
      <c r="N8607" s="114">
        <f>IFERROR(($G$4-M8607)/($G$4-C8607),Lähteandmed!$H$45)</f>
        <v>0</v>
      </c>
      <c r="O8607" s="276">
        <f t="shared" si="269"/>
        <v>-4.5</v>
      </c>
      <c r="P8607" s="276">
        <f>IF(O8607&lt;($G$6-1),Lähteandmed!$E$45*1.2*1.005*(($G$6-1)-O8607),0)</f>
        <v>37.680022799999996</v>
      </c>
    </row>
    <row r="8608" spans="2:16">
      <c r="B8608" s="113">
        <v>8604</v>
      </c>
      <c r="C8608" s="113">
        <v>-4.9000000000000004</v>
      </c>
      <c r="D8608" s="276">
        <f t="shared" si="268"/>
        <v>14.88879749586558</v>
      </c>
      <c r="L8608" s="114">
        <f>IF(C8608&lt;$G$6,Lähteandmed!$E$45*1.2*1.005*($G$6-O8608),0)</f>
        <v>40.133605679999995</v>
      </c>
      <c r="M8608" s="276" t="str">
        <f>IF(($G$4-Lähteandmed!$H$45*(Kraadpäevad!$G$4-Kraadpäevad!C8608))&gt;Lähteandmed!$I$45,($G$4-Lähteandmed!$H$45*(Kraadpäevad!$G$4-Kraadpäevad!C8608)),Lähteandmed!$I$45)</f>
        <v/>
      </c>
      <c r="N8608" s="114">
        <f>IFERROR(($G$4-M8608)/($G$4-C8608),Lähteandmed!$H$45)</f>
        <v>0</v>
      </c>
      <c r="O8608" s="276">
        <f t="shared" si="269"/>
        <v>-4.9000000000000004</v>
      </c>
      <c r="P8608" s="276">
        <f>IF(O8608&lt;($G$6-1),Lähteandmed!$E$45*1.2*1.005*(($G$6-1)-O8608),0)</f>
        <v>38.381046479999995</v>
      </c>
    </row>
    <row r="8609" spans="2:16">
      <c r="B8609" s="113">
        <v>8605</v>
      </c>
      <c r="C8609" s="113">
        <v>-5</v>
      </c>
      <c r="D8609" s="276">
        <f t="shared" si="268"/>
        <v>14.98879749586558</v>
      </c>
      <c r="L8609" s="114">
        <f>IF(C8609&lt;$G$6,Lähteandmed!$E$45*1.2*1.005*($G$6-O8609),0)</f>
        <v>40.3088616</v>
      </c>
      <c r="M8609" s="276" t="str">
        <f>IF(($G$4-Lähteandmed!$H$45*(Kraadpäevad!$G$4-Kraadpäevad!C8609))&gt;Lähteandmed!$I$45,($G$4-Lähteandmed!$H$45*(Kraadpäevad!$G$4-Kraadpäevad!C8609)),Lähteandmed!$I$45)</f>
        <v/>
      </c>
      <c r="N8609" s="114">
        <f>IFERROR(($G$4-M8609)/($G$4-C8609),Lähteandmed!$H$45)</f>
        <v>0</v>
      </c>
      <c r="O8609" s="276">
        <f t="shared" si="269"/>
        <v>-5</v>
      </c>
      <c r="P8609" s="276">
        <f>IF(O8609&lt;($G$6-1),Lähteandmed!$E$45*1.2*1.005*(($G$6-1)-O8609),0)</f>
        <v>38.5563024</v>
      </c>
    </row>
    <row r="8610" spans="2:16">
      <c r="B8610" s="113">
        <v>8606</v>
      </c>
      <c r="C8610" s="113">
        <v>-5</v>
      </c>
      <c r="D8610" s="276">
        <f t="shared" si="268"/>
        <v>14.98879749586558</v>
      </c>
      <c r="L8610" s="114">
        <f>IF(C8610&lt;$G$6,Lähteandmed!$E$45*1.2*1.005*($G$6-O8610),0)</f>
        <v>40.3088616</v>
      </c>
      <c r="M8610" s="276" t="str">
        <f>IF(($G$4-Lähteandmed!$H$45*(Kraadpäevad!$G$4-Kraadpäevad!C8610))&gt;Lähteandmed!$I$45,($G$4-Lähteandmed!$H$45*(Kraadpäevad!$G$4-Kraadpäevad!C8610)),Lähteandmed!$I$45)</f>
        <v/>
      </c>
      <c r="N8610" s="114">
        <f>IFERROR(($G$4-M8610)/($G$4-C8610),Lähteandmed!$H$45)</f>
        <v>0</v>
      </c>
      <c r="O8610" s="276">
        <f t="shared" si="269"/>
        <v>-5</v>
      </c>
      <c r="P8610" s="276">
        <f>IF(O8610&lt;($G$6-1),Lähteandmed!$E$45*1.2*1.005*(($G$6-1)-O8610),0)</f>
        <v>38.5563024</v>
      </c>
    </row>
    <row r="8611" spans="2:16">
      <c r="B8611" s="113">
        <v>8607</v>
      </c>
      <c r="C8611" s="113">
        <v>-5.0999999999999996</v>
      </c>
      <c r="D8611" s="276">
        <f t="shared" si="268"/>
        <v>15.088797495865579</v>
      </c>
      <c r="L8611" s="114">
        <f>IF(C8611&lt;$G$6,Lähteandmed!$E$45*1.2*1.005*($G$6-O8611),0)</f>
        <v>40.484117519999998</v>
      </c>
      <c r="M8611" s="276" t="str">
        <f>IF(($G$4-Lähteandmed!$H$45*(Kraadpäevad!$G$4-Kraadpäevad!C8611))&gt;Lähteandmed!$I$45,($G$4-Lähteandmed!$H$45*(Kraadpäevad!$G$4-Kraadpäevad!C8611)),Lähteandmed!$I$45)</f>
        <v/>
      </c>
      <c r="N8611" s="114">
        <f>IFERROR(($G$4-M8611)/($G$4-C8611),Lähteandmed!$H$45)</f>
        <v>0</v>
      </c>
      <c r="O8611" s="276">
        <f t="shared" si="269"/>
        <v>-5.0999999999999996</v>
      </c>
      <c r="P8611" s="276">
        <f>IF(O8611&lt;($G$6-1),Lähteandmed!$E$45*1.2*1.005*(($G$6-1)-O8611),0)</f>
        <v>38.731558319999998</v>
      </c>
    </row>
    <row r="8612" spans="2:16">
      <c r="B8612" s="113">
        <v>8608</v>
      </c>
      <c r="C8612" s="113">
        <v>-5.8</v>
      </c>
      <c r="D8612" s="276">
        <f t="shared" si="268"/>
        <v>15.78879749586558</v>
      </c>
      <c r="L8612" s="114">
        <f>IF(C8612&lt;$G$6,Lähteandmed!$E$45*1.2*1.005*($G$6-O8612),0)</f>
        <v>41.710908959999998</v>
      </c>
      <c r="M8612" s="276" t="str">
        <f>IF(($G$4-Lähteandmed!$H$45*(Kraadpäevad!$G$4-Kraadpäevad!C8612))&gt;Lähteandmed!$I$45,($G$4-Lähteandmed!$H$45*(Kraadpäevad!$G$4-Kraadpäevad!C8612)),Lähteandmed!$I$45)</f>
        <v/>
      </c>
      <c r="N8612" s="114">
        <f>IFERROR(($G$4-M8612)/($G$4-C8612),Lähteandmed!$H$45)</f>
        <v>0</v>
      </c>
      <c r="O8612" s="276">
        <f t="shared" si="269"/>
        <v>-5.8</v>
      </c>
      <c r="P8612" s="276">
        <f>IF(O8612&lt;($G$6-1),Lähteandmed!$E$45*1.2*1.005*(($G$6-1)-O8612),0)</f>
        <v>39.958349759999997</v>
      </c>
    </row>
    <row r="8613" spans="2:16">
      <c r="B8613" s="113">
        <v>8609</v>
      </c>
      <c r="C8613" s="113">
        <v>-6.4</v>
      </c>
      <c r="D8613" s="276">
        <f t="shared" si="268"/>
        <v>16.388797495865582</v>
      </c>
      <c r="L8613" s="114">
        <f>IF(C8613&lt;$G$6,Lähteandmed!$E$45*1.2*1.005*($G$6-O8613),0)</f>
        <v>42.762444479999992</v>
      </c>
      <c r="M8613" s="276" t="str">
        <f>IF(($G$4-Lähteandmed!$H$45*(Kraadpäevad!$G$4-Kraadpäevad!C8613))&gt;Lähteandmed!$I$45,($G$4-Lähteandmed!$H$45*(Kraadpäevad!$G$4-Kraadpäevad!C8613)),Lähteandmed!$I$45)</f>
        <v/>
      </c>
      <c r="N8613" s="114">
        <f>IFERROR(($G$4-M8613)/($G$4-C8613),Lähteandmed!$H$45)</f>
        <v>0</v>
      </c>
      <c r="O8613" s="276">
        <f t="shared" si="269"/>
        <v>-6.4</v>
      </c>
      <c r="P8613" s="276">
        <f>IF(O8613&lt;($G$6-1),Lähteandmed!$E$45*1.2*1.005*(($G$6-1)-O8613),0)</f>
        <v>41.009885279999992</v>
      </c>
    </row>
    <row r="8614" spans="2:16">
      <c r="B8614" s="113">
        <v>8610</v>
      </c>
      <c r="C8614" s="113">
        <v>-7.1</v>
      </c>
      <c r="D8614" s="276">
        <f t="shared" si="268"/>
        <v>17.088797495865578</v>
      </c>
      <c r="L8614" s="114">
        <f>IF(C8614&lt;$G$6,Lähteandmed!$E$45*1.2*1.005*($G$6-O8614),0)</f>
        <v>43.989235919999999</v>
      </c>
      <c r="M8614" s="276" t="str">
        <f>IF(($G$4-Lähteandmed!$H$45*(Kraadpäevad!$G$4-Kraadpäevad!C8614))&gt;Lähteandmed!$I$45,($G$4-Lähteandmed!$H$45*(Kraadpäevad!$G$4-Kraadpäevad!C8614)),Lähteandmed!$I$45)</f>
        <v/>
      </c>
      <c r="N8614" s="114">
        <f>IFERROR(($G$4-M8614)/($G$4-C8614),Lähteandmed!$H$45)</f>
        <v>0</v>
      </c>
      <c r="O8614" s="276">
        <f t="shared" si="269"/>
        <v>-7.1</v>
      </c>
      <c r="P8614" s="276">
        <f>IF(O8614&lt;($G$6-1),Lähteandmed!$E$45*1.2*1.005*(($G$6-1)-O8614),0)</f>
        <v>42.236676719999998</v>
      </c>
    </row>
    <row r="8615" spans="2:16">
      <c r="B8615" s="113">
        <v>8611</v>
      </c>
      <c r="C8615" s="113">
        <v>-7.3</v>
      </c>
      <c r="D8615" s="276">
        <f t="shared" si="268"/>
        <v>17.28879749586558</v>
      </c>
      <c r="L8615" s="114">
        <f>IF(C8615&lt;$G$6,Lähteandmed!$E$45*1.2*1.005*($G$6-O8615),0)</f>
        <v>44.339747759999995</v>
      </c>
      <c r="M8615" s="276" t="str">
        <f>IF(($G$4-Lähteandmed!$H$45*(Kraadpäevad!$G$4-Kraadpäevad!C8615))&gt;Lähteandmed!$I$45,($G$4-Lähteandmed!$H$45*(Kraadpäevad!$G$4-Kraadpäevad!C8615)),Lähteandmed!$I$45)</f>
        <v/>
      </c>
      <c r="N8615" s="114">
        <f>IFERROR(($G$4-M8615)/($G$4-C8615),Lähteandmed!$H$45)</f>
        <v>0</v>
      </c>
      <c r="O8615" s="276">
        <f t="shared" si="269"/>
        <v>-7.3</v>
      </c>
      <c r="P8615" s="276">
        <f>IF(O8615&lt;($G$6-1),Lähteandmed!$E$45*1.2*1.005*(($G$6-1)-O8615),0)</f>
        <v>42.587188560000001</v>
      </c>
    </row>
    <row r="8616" spans="2:16">
      <c r="B8616" s="113">
        <v>8612</v>
      </c>
      <c r="C8616" s="113">
        <v>-7.4</v>
      </c>
      <c r="D8616" s="276">
        <f t="shared" si="268"/>
        <v>17.388797495865582</v>
      </c>
      <c r="L8616" s="114">
        <f>IF(C8616&lt;$G$6,Lähteandmed!$E$45*1.2*1.005*($G$6-O8616),0)</f>
        <v>44.515003679999992</v>
      </c>
      <c r="M8616" s="276" t="str">
        <f>IF(($G$4-Lähteandmed!$H$45*(Kraadpäevad!$G$4-Kraadpäevad!C8616))&gt;Lähteandmed!$I$45,($G$4-Lähteandmed!$H$45*(Kraadpäevad!$G$4-Kraadpäevad!C8616)),Lähteandmed!$I$45)</f>
        <v/>
      </c>
      <c r="N8616" s="114">
        <f>IFERROR(($G$4-M8616)/($G$4-C8616),Lähteandmed!$H$45)</f>
        <v>0</v>
      </c>
      <c r="O8616" s="276">
        <f t="shared" si="269"/>
        <v>-7.4</v>
      </c>
      <c r="P8616" s="276">
        <f>IF(O8616&lt;($G$6-1),Lähteandmed!$E$45*1.2*1.005*(($G$6-1)-O8616),0)</f>
        <v>42.762444479999992</v>
      </c>
    </row>
    <row r="8617" spans="2:16">
      <c r="B8617" s="113">
        <v>8613</v>
      </c>
      <c r="C8617" s="113">
        <v>-7.6</v>
      </c>
      <c r="D8617" s="276">
        <f t="shared" si="268"/>
        <v>17.588797495865578</v>
      </c>
      <c r="L8617" s="114">
        <f>IF(C8617&lt;$G$6,Lähteandmed!$E$45*1.2*1.005*($G$6-O8617),0)</f>
        <v>44.865515520000002</v>
      </c>
      <c r="M8617" s="276" t="str">
        <f>IF(($G$4-Lähteandmed!$H$45*(Kraadpäevad!$G$4-Kraadpäevad!C8617))&gt;Lähteandmed!$I$45,($G$4-Lähteandmed!$H$45*(Kraadpäevad!$G$4-Kraadpäevad!C8617)),Lähteandmed!$I$45)</f>
        <v/>
      </c>
      <c r="N8617" s="114">
        <f>IFERROR(($G$4-M8617)/($G$4-C8617),Lähteandmed!$H$45)</f>
        <v>0</v>
      </c>
      <c r="O8617" s="276">
        <f t="shared" si="269"/>
        <v>-7.6</v>
      </c>
      <c r="P8617" s="276">
        <f>IF(O8617&lt;($G$6-1),Lähteandmed!$E$45*1.2*1.005*(($G$6-1)-O8617),0)</f>
        <v>43.112956320000002</v>
      </c>
    </row>
    <row r="8618" spans="2:16">
      <c r="B8618" s="113">
        <v>8614</v>
      </c>
      <c r="C8618" s="113">
        <v>-7.1</v>
      </c>
      <c r="D8618" s="276">
        <f t="shared" si="268"/>
        <v>17.088797495865578</v>
      </c>
      <c r="L8618" s="114">
        <f>IF(C8618&lt;$G$6,Lähteandmed!$E$45*1.2*1.005*($G$6-O8618),0)</f>
        <v>43.989235919999999</v>
      </c>
      <c r="M8618" s="276" t="str">
        <f>IF(($G$4-Lähteandmed!$H$45*(Kraadpäevad!$G$4-Kraadpäevad!C8618))&gt;Lähteandmed!$I$45,($G$4-Lähteandmed!$H$45*(Kraadpäevad!$G$4-Kraadpäevad!C8618)),Lähteandmed!$I$45)</f>
        <v/>
      </c>
      <c r="N8618" s="114">
        <f>IFERROR(($G$4-M8618)/($G$4-C8618),Lähteandmed!$H$45)</f>
        <v>0</v>
      </c>
      <c r="O8618" s="276">
        <f t="shared" si="269"/>
        <v>-7.1</v>
      </c>
      <c r="P8618" s="276">
        <f>IF(O8618&lt;($G$6-1),Lähteandmed!$E$45*1.2*1.005*(($G$6-1)-O8618),0)</f>
        <v>42.236676719999998</v>
      </c>
    </row>
    <row r="8619" spans="2:16">
      <c r="B8619" s="113">
        <v>8615</v>
      </c>
      <c r="C8619" s="113">
        <v>-6.7</v>
      </c>
      <c r="D8619" s="276">
        <f t="shared" si="268"/>
        <v>16.688797495865579</v>
      </c>
      <c r="L8619" s="114">
        <f>IF(C8619&lt;$G$6,Lähteandmed!$E$45*1.2*1.005*($G$6-O8619),0)</f>
        <v>43.288212239999993</v>
      </c>
      <c r="M8619" s="276" t="str">
        <f>IF(($G$4-Lähteandmed!$H$45*(Kraadpäevad!$G$4-Kraadpäevad!C8619))&gt;Lähteandmed!$I$45,($G$4-Lähteandmed!$H$45*(Kraadpäevad!$G$4-Kraadpäevad!C8619)),Lähteandmed!$I$45)</f>
        <v/>
      </c>
      <c r="N8619" s="114">
        <f>IFERROR(($G$4-M8619)/($G$4-C8619),Lähteandmed!$H$45)</f>
        <v>0</v>
      </c>
      <c r="O8619" s="276">
        <f t="shared" si="269"/>
        <v>-6.7</v>
      </c>
      <c r="P8619" s="276">
        <f>IF(O8619&lt;($G$6-1),Lähteandmed!$E$45*1.2*1.005*(($G$6-1)-O8619),0)</f>
        <v>41.535653039999993</v>
      </c>
    </row>
    <row r="8620" spans="2:16">
      <c r="B8620" s="113">
        <v>8616</v>
      </c>
      <c r="C8620" s="113">
        <v>-6.2</v>
      </c>
      <c r="D8620" s="276">
        <f t="shared" si="268"/>
        <v>16.188797495865579</v>
      </c>
      <c r="L8620" s="114">
        <f>IF(C8620&lt;$G$6,Lähteandmed!$E$45*1.2*1.005*($G$6-O8620),0)</f>
        <v>42.411932639999996</v>
      </c>
      <c r="M8620" s="276" t="str">
        <f>IF(($G$4-Lähteandmed!$H$45*(Kraadpäevad!$G$4-Kraadpäevad!C8620))&gt;Lähteandmed!$I$45,($G$4-Lähteandmed!$H$45*(Kraadpäevad!$G$4-Kraadpäevad!C8620)),Lähteandmed!$I$45)</f>
        <v/>
      </c>
      <c r="N8620" s="114">
        <f>IFERROR(($G$4-M8620)/($G$4-C8620),Lähteandmed!$H$45)</f>
        <v>0</v>
      </c>
      <c r="O8620" s="276">
        <f t="shared" si="269"/>
        <v>-6.2</v>
      </c>
      <c r="P8620" s="276">
        <f>IF(O8620&lt;($G$6-1),Lähteandmed!$E$45*1.2*1.005*(($G$6-1)-O8620),0)</f>
        <v>40.659373439999996</v>
      </c>
    </row>
    <row r="8621" spans="2:16">
      <c r="B8621" s="113">
        <v>8617</v>
      </c>
      <c r="C8621" s="113">
        <v>-6.1</v>
      </c>
      <c r="D8621" s="276">
        <f t="shared" si="268"/>
        <v>16.088797495865578</v>
      </c>
      <c r="L8621" s="114">
        <f>IF(C8621&lt;$G$6,Lähteandmed!$E$45*1.2*1.005*($G$6-O8621),0)</f>
        <v>42.236676719999998</v>
      </c>
      <c r="M8621" s="276" t="str">
        <f>IF(($G$4-Lähteandmed!$H$45*(Kraadpäevad!$G$4-Kraadpäevad!C8621))&gt;Lähteandmed!$I$45,($G$4-Lähteandmed!$H$45*(Kraadpäevad!$G$4-Kraadpäevad!C8621)),Lähteandmed!$I$45)</f>
        <v/>
      </c>
      <c r="N8621" s="114">
        <f>IFERROR(($G$4-M8621)/($G$4-C8621),Lähteandmed!$H$45)</f>
        <v>0</v>
      </c>
      <c r="O8621" s="276">
        <f t="shared" si="269"/>
        <v>-6.1</v>
      </c>
      <c r="P8621" s="276">
        <f>IF(O8621&lt;($G$6-1),Lähteandmed!$E$45*1.2*1.005*(($G$6-1)-O8621),0)</f>
        <v>40.484117519999998</v>
      </c>
    </row>
    <row r="8622" spans="2:16">
      <c r="B8622" s="113">
        <v>8618</v>
      </c>
      <c r="C8622" s="113">
        <v>-6.1</v>
      </c>
      <c r="D8622" s="276">
        <f t="shared" si="268"/>
        <v>16.088797495865578</v>
      </c>
      <c r="L8622" s="114">
        <f>IF(C8622&lt;$G$6,Lähteandmed!$E$45*1.2*1.005*($G$6-O8622),0)</f>
        <v>42.236676719999998</v>
      </c>
      <c r="M8622" s="276" t="str">
        <f>IF(($G$4-Lähteandmed!$H$45*(Kraadpäevad!$G$4-Kraadpäevad!C8622))&gt;Lähteandmed!$I$45,($G$4-Lähteandmed!$H$45*(Kraadpäevad!$G$4-Kraadpäevad!C8622)),Lähteandmed!$I$45)</f>
        <v/>
      </c>
      <c r="N8622" s="114">
        <f>IFERROR(($G$4-M8622)/($G$4-C8622),Lähteandmed!$H$45)</f>
        <v>0</v>
      </c>
      <c r="O8622" s="276">
        <f t="shared" si="269"/>
        <v>-6.1</v>
      </c>
      <c r="P8622" s="276">
        <f>IF(O8622&lt;($G$6-1),Lähteandmed!$E$45*1.2*1.005*(($G$6-1)-O8622),0)</f>
        <v>40.484117519999998</v>
      </c>
    </row>
    <row r="8623" spans="2:16">
      <c r="B8623" s="113">
        <v>8619</v>
      </c>
      <c r="C8623" s="113">
        <v>-6</v>
      </c>
      <c r="D8623" s="276">
        <f t="shared" si="268"/>
        <v>15.98879749586558</v>
      </c>
      <c r="L8623" s="114">
        <f>IF(C8623&lt;$G$6,Lähteandmed!$E$45*1.2*1.005*($G$6-O8623),0)</f>
        <v>42.061420799999993</v>
      </c>
      <c r="M8623" s="276" t="str">
        <f>IF(($G$4-Lähteandmed!$H$45*(Kraadpäevad!$G$4-Kraadpäevad!C8623))&gt;Lähteandmed!$I$45,($G$4-Lähteandmed!$H$45*(Kraadpäevad!$G$4-Kraadpäevad!C8623)),Lähteandmed!$I$45)</f>
        <v/>
      </c>
      <c r="N8623" s="114">
        <f>IFERROR(($G$4-M8623)/($G$4-C8623),Lähteandmed!$H$45)</f>
        <v>0</v>
      </c>
      <c r="O8623" s="276">
        <f t="shared" si="269"/>
        <v>-6</v>
      </c>
      <c r="P8623" s="276">
        <f>IF(O8623&lt;($G$6-1),Lähteandmed!$E$45*1.2*1.005*(($G$6-1)-O8623),0)</f>
        <v>40.3088616</v>
      </c>
    </row>
    <row r="8624" spans="2:16">
      <c r="B8624" s="113">
        <v>8620</v>
      </c>
      <c r="C8624" s="113">
        <v>-5.6</v>
      </c>
      <c r="D8624" s="276">
        <f t="shared" si="268"/>
        <v>15.588797495865579</v>
      </c>
      <c r="L8624" s="114">
        <f>IF(C8624&lt;$G$6,Lähteandmed!$E$45*1.2*1.005*($G$6-O8624),0)</f>
        <v>41.360397120000002</v>
      </c>
      <c r="M8624" s="276" t="str">
        <f>IF(($G$4-Lähteandmed!$H$45*(Kraadpäevad!$G$4-Kraadpäevad!C8624))&gt;Lähteandmed!$I$45,($G$4-Lähteandmed!$H$45*(Kraadpäevad!$G$4-Kraadpäevad!C8624)),Lähteandmed!$I$45)</f>
        <v/>
      </c>
      <c r="N8624" s="114">
        <f>IFERROR(($G$4-M8624)/($G$4-C8624),Lähteandmed!$H$45)</f>
        <v>0</v>
      </c>
      <c r="O8624" s="276">
        <f t="shared" si="269"/>
        <v>-5.6</v>
      </c>
      <c r="P8624" s="276">
        <f>IF(O8624&lt;($G$6-1),Lähteandmed!$E$45*1.2*1.005*(($G$6-1)-O8624),0)</f>
        <v>39.607837920000001</v>
      </c>
    </row>
    <row r="8625" spans="2:16">
      <c r="B8625" s="113">
        <v>8621</v>
      </c>
      <c r="C8625" s="113">
        <v>-5.2</v>
      </c>
      <c r="D8625" s="276">
        <f t="shared" si="268"/>
        <v>15.188797495865579</v>
      </c>
      <c r="L8625" s="114">
        <f>IF(C8625&lt;$G$6,Lähteandmed!$E$45*1.2*1.005*($G$6-O8625),0)</f>
        <v>40.659373439999996</v>
      </c>
      <c r="M8625" s="276" t="str">
        <f>IF(($G$4-Lähteandmed!$H$45*(Kraadpäevad!$G$4-Kraadpäevad!C8625))&gt;Lähteandmed!$I$45,($G$4-Lähteandmed!$H$45*(Kraadpäevad!$G$4-Kraadpäevad!C8625)),Lähteandmed!$I$45)</f>
        <v/>
      </c>
      <c r="N8625" s="114">
        <f>IFERROR(($G$4-M8625)/($G$4-C8625),Lähteandmed!$H$45)</f>
        <v>0</v>
      </c>
      <c r="O8625" s="276">
        <f t="shared" si="269"/>
        <v>-5.2</v>
      </c>
      <c r="P8625" s="276">
        <f>IF(O8625&lt;($G$6-1),Lähteandmed!$E$45*1.2*1.005*(($G$6-1)-O8625),0)</f>
        <v>38.906814239999996</v>
      </c>
    </row>
    <row r="8626" spans="2:16">
      <c r="B8626" s="113">
        <v>8622</v>
      </c>
      <c r="C8626" s="113">
        <v>-4.8</v>
      </c>
      <c r="D8626" s="276">
        <f t="shared" si="268"/>
        <v>14.78879749586558</v>
      </c>
      <c r="L8626" s="114">
        <f>IF(C8626&lt;$G$6,Lähteandmed!$E$45*1.2*1.005*($G$6-O8626),0)</f>
        <v>39.958349759999997</v>
      </c>
      <c r="M8626" s="276" t="str">
        <f>IF(($G$4-Lähteandmed!$H$45*(Kraadpäevad!$G$4-Kraadpäevad!C8626))&gt;Lähteandmed!$I$45,($G$4-Lähteandmed!$H$45*(Kraadpäevad!$G$4-Kraadpäevad!C8626)),Lähteandmed!$I$45)</f>
        <v/>
      </c>
      <c r="N8626" s="114">
        <f>IFERROR(($G$4-M8626)/($G$4-C8626),Lähteandmed!$H$45)</f>
        <v>0</v>
      </c>
      <c r="O8626" s="276">
        <f t="shared" si="269"/>
        <v>-4.8</v>
      </c>
      <c r="P8626" s="276">
        <f>IF(O8626&lt;($G$6-1),Lähteandmed!$E$45*1.2*1.005*(($G$6-1)-O8626),0)</f>
        <v>38.205790559999997</v>
      </c>
    </row>
    <row r="8627" spans="2:16">
      <c r="B8627" s="113">
        <v>8623</v>
      </c>
      <c r="C8627" s="113">
        <v>-4.4000000000000004</v>
      </c>
      <c r="D8627" s="276">
        <f t="shared" si="268"/>
        <v>14.38879749586558</v>
      </c>
      <c r="L8627" s="114">
        <f>IF(C8627&lt;$G$6,Lähteandmed!$E$45*1.2*1.005*($G$6-O8627),0)</f>
        <v>39.257326079999991</v>
      </c>
      <c r="M8627" s="276" t="str">
        <f>IF(($G$4-Lähteandmed!$H$45*(Kraadpäevad!$G$4-Kraadpäevad!C8627))&gt;Lähteandmed!$I$45,($G$4-Lähteandmed!$H$45*(Kraadpäevad!$G$4-Kraadpäevad!C8627)),Lähteandmed!$I$45)</f>
        <v/>
      </c>
      <c r="N8627" s="114">
        <f>IFERROR(($G$4-M8627)/($G$4-C8627),Lähteandmed!$H$45)</f>
        <v>0</v>
      </c>
      <c r="O8627" s="276">
        <f t="shared" si="269"/>
        <v>-4.4000000000000004</v>
      </c>
      <c r="P8627" s="276">
        <f>IF(O8627&lt;($G$6-1),Lähteandmed!$E$45*1.2*1.005*(($G$6-1)-O8627),0)</f>
        <v>37.504766879999998</v>
      </c>
    </row>
    <row r="8628" spans="2:16">
      <c r="B8628" s="113">
        <v>8624</v>
      </c>
      <c r="C8628" s="113">
        <v>-4</v>
      </c>
      <c r="D8628" s="276">
        <f t="shared" si="268"/>
        <v>13.98879749586558</v>
      </c>
      <c r="L8628" s="114">
        <f>IF(C8628&lt;$G$6,Lähteandmed!$E$45*1.2*1.005*($G$6-O8628),0)</f>
        <v>38.5563024</v>
      </c>
      <c r="M8628" s="276" t="str">
        <f>IF(($G$4-Lähteandmed!$H$45*(Kraadpäevad!$G$4-Kraadpäevad!C8628))&gt;Lähteandmed!$I$45,($G$4-Lähteandmed!$H$45*(Kraadpäevad!$G$4-Kraadpäevad!C8628)),Lähteandmed!$I$45)</f>
        <v/>
      </c>
      <c r="N8628" s="114">
        <f>IFERROR(($G$4-M8628)/($G$4-C8628),Lähteandmed!$H$45)</f>
        <v>0</v>
      </c>
      <c r="O8628" s="276">
        <f t="shared" si="269"/>
        <v>-4</v>
      </c>
      <c r="P8628" s="276">
        <f>IF(O8628&lt;($G$6-1),Lähteandmed!$E$45*1.2*1.005*(($G$6-1)-O8628),0)</f>
        <v>36.8037432</v>
      </c>
    </row>
    <row r="8629" spans="2:16">
      <c r="B8629" s="113">
        <v>8625</v>
      </c>
      <c r="C8629" s="113">
        <v>-3.6</v>
      </c>
      <c r="D8629" s="276">
        <f t="shared" si="268"/>
        <v>13.588797495865579</v>
      </c>
      <c r="L8629" s="114">
        <f>IF(C8629&lt;$G$6,Lähteandmed!$E$45*1.2*1.005*($G$6-O8629),0)</f>
        <v>37.855278720000001</v>
      </c>
      <c r="M8629" s="276" t="str">
        <f>IF(($G$4-Lähteandmed!$H$45*(Kraadpäevad!$G$4-Kraadpäevad!C8629))&gt;Lähteandmed!$I$45,($G$4-Lähteandmed!$H$45*(Kraadpäevad!$G$4-Kraadpäevad!C8629)),Lähteandmed!$I$45)</f>
        <v/>
      </c>
      <c r="N8629" s="114">
        <f>IFERROR(($G$4-M8629)/($G$4-C8629),Lähteandmed!$H$45)</f>
        <v>0</v>
      </c>
      <c r="O8629" s="276">
        <f t="shared" si="269"/>
        <v>-3.6</v>
      </c>
      <c r="P8629" s="276">
        <f>IF(O8629&lt;($G$6-1),Lähteandmed!$E$45*1.2*1.005*(($G$6-1)-O8629),0)</f>
        <v>36.102719520000001</v>
      </c>
    </row>
    <row r="8630" spans="2:16">
      <c r="B8630" s="113">
        <v>8626</v>
      </c>
      <c r="C8630" s="113">
        <v>-3.3</v>
      </c>
      <c r="D8630" s="276">
        <f t="shared" si="268"/>
        <v>13.28879749586558</v>
      </c>
      <c r="L8630" s="114">
        <f>IF(C8630&lt;$G$6,Lähteandmed!$E$45*1.2*1.005*($G$6-O8630),0)</f>
        <v>37.32951096</v>
      </c>
      <c r="M8630" s="276" t="str">
        <f>IF(($G$4-Lähteandmed!$H$45*(Kraadpäevad!$G$4-Kraadpäevad!C8630))&gt;Lähteandmed!$I$45,($G$4-Lähteandmed!$H$45*(Kraadpäevad!$G$4-Kraadpäevad!C8630)),Lähteandmed!$I$45)</f>
        <v/>
      </c>
      <c r="N8630" s="114">
        <f>IFERROR(($G$4-M8630)/($G$4-C8630),Lähteandmed!$H$45)</f>
        <v>0</v>
      </c>
      <c r="O8630" s="276">
        <f t="shared" si="269"/>
        <v>-3.3</v>
      </c>
      <c r="P8630" s="276">
        <f>IF(O8630&lt;($G$6-1),Lähteandmed!$E$45*1.2*1.005*(($G$6-1)-O8630),0)</f>
        <v>35.57695176</v>
      </c>
    </row>
    <row r="8631" spans="2:16">
      <c r="B8631" s="113">
        <v>8627</v>
      </c>
      <c r="C8631" s="113">
        <v>-3.1</v>
      </c>
      <c r="D8631" s="276">
        <f t="shared" si="268"/>
        <v>13.088797495865579</v>
      </c>
      <c r="L8631" s="114">
        <f>IF(C8631&lt;$G$6,Lähteandmed!$E$45*1.2*1.005*($G$6-O8631),0)</f>
        <v>36.978999119999997</v>
      </c>
      <c r="M8631" s="276" t="str">
        <f>IF(($G$4-Lähteandmed!$H$45*(Kraadpäevad!$G$4-Kraadpäevad!C8631))&gt;Lähteandmed!$I$45,($G$4-Lähteandmed!$H$45*(Kraadpäevad!$G$4-Kraadpäevad!C8631)),Lähteandmed!$I$45)</f>
        <v/>
      </c>
      <c r="N8631" s="114">
        <f>IFERROR(($G$4-M8631)/($G$4-C8631),Lähteandmed!$H$45)</f>
        <v>0</v>
      </c>
      <c r="O8631" s="276">
        <f t="shared" si="269"/>
        <v>-3.1</v>
      </c>
      <c r="P8631" s="276">
        <f>IF(O8631&lt;($G$6-1),Lähteandmed!$E$45*1.2*1.005*(($G$6-1)-O8631),0)</f>
        <v>35.226439919999997</v>
      </c>
    </row>
    <row r="8632" spans="2:16">
      <c r="B8632" s="113">
        <v>8628</v>
      </c>
      <c r="C8632" s="113">
        <v>-2.8</v>
      </c>
      <c r="D8632" s="276">
        <f t="shared" si="268"/>
        <v>12.78879749586558</v>
      </c>
      <c r="L8632" s="114">
        <f>IF(C8632&lt;$G$6,Lähteandmed!$E$45*1.2*1.005*($G$6-O8632),0)</f>
        <v>36.453231359999997</v>
      </c>
      <c r="M8632" s="276" t="str">
        <f>IF(($G$4-Lähteandmed!$H$45*(Kraadpäevad!$G$4-Kraadpäevad!C8632))&gt;Lähteandmed!$I$45,($G$4-Lähteandmed!$H$45*(Kraadpäevad!$G$4-Kraadpäevad!C8632)),Lähteandmed!$I$45)</f>
        <v/>
      </c>
      <c r="N8632" s="114">
        <f>IFERROR(($G$4-M8632)/($G$4-C8632),Lähteandmed!$H$45)</f>
        <v>0</v>
      </c>
      <c r="O8632" s="276">
        <f t="shared" si="269"/>
        <v>-2.8</v>
      </c>
      <c r="P8632" s="276">
        <f>IF(O8632&lt;($G$6-1),Lähteandmed!$E$45*1.2*1.005*(($G$6-1)-O8632),0)</f>
        <v>34.700672159999996</v>
      </c>
    </row>
    <row r="8633" spans="2:16">
      <c r="B8633" s="113">
        <v>8629</v>
      </c>
      <c r="C8633" s="113">
        <v>-2.6</v>
      </c>
      <c r="D8633" s="276">
        <f t="shared" si="268"/>
        <v>12.588797495865579</v>
      </c>
      <c r="L8633" s="114">
        <f>IF(C8633&lt;$G$6,Lähteandmed!$E$45*1.2*1.005*($G$6-O8633),0)</f>
        <v>36.102719520000001</v>
      </c>
      <c r="M8633" s="276" t="str">
        <f>IF(($G$4-Lähteandmed!$H$45*(Kraadpäevad!$G$4-Kraadpäevad!C8633))&gt;Lähteandmed!$I$45,($G$4-Lähteandmed!$H$45*(Kraadpäevad!$G$4-Kraadpäevad!C8633)),Lähteandmed!$I$45)</f>
        <v/>
      </c>
      <c r="N8633" s="114">
        <f>IFERROR(($G$4-M8633)/($G$4-C8633),Lähteandmed!$H$45)</f>
        <v>0</v>
      </c>
      <c r="O8633" s="276">
        <f t="shared" si="269"/>
        <v>-2.6</v>
      </c>
      <c r="P8633" s="276">
        <f>IF(O8633&lt;($G$6-1),Lähteandmed!$E$45*1.2*1.005*(($G$6-1)-O8633),0)</f>
        <v>34.350160320000001</v>
      </c>
    </row>
    <row r="8634" spans="2:16">
      <c r="B8634" s="113">
        <v>8630</v>
      </c>
      <c r="C8634" s="113">
        <v>-2.2999999999999998</v>
      </c>
      <c r="D8634" s="276">
        <f t="shared" si="268"/>
        <v>12.28879749586558</v>
      </c>
      <c r="L8634" s="114">
        <f>IF(C8634&lt;$G$6,Lähteandmed!$E$45*1.2*1.005*($G$6-O8634),0)</f>
        <v>35.57695176</v>
      </c>
      <c r="M8634" s="276" t="str">
        <f>IF(($G$4-Lähteandmed!$H$45*(Kraadpäevad!$G$4-Kraadpäevad!C8634))&gt;Lähteandmed!$I$45,($G$4-Lähteandmed!$H$45*(Kraadpäevad!$G$4-Kraadpäevad!C8634)),Lähteandmed!$I$45)</f>
        <v/>
      </c>
      <c r="N8634" s="114">
        <f>IFERROR(($G$4-M8634)/($G$4-C8634),Lähteandmed!$H$45)</f>
        <v>0</v>
      </c>
      <c r="O8634" s="276">
        <f t="shared" si="269"/>
        <v>-2.2999999999999998</v>
      </c>
      <c r="P8634" s="276">
        <f>IF(O8634&lt;($G$6-1),Lähteandmed!$E$45*1.2*1.005*(($G$6-1)-O8634),0)</f>
        <v>33.82439256</v>
      </c>
    </row>
    <row r="8635" spans="2:16">
      <c r="B8635" s="113">
        <v>8631</v>
      </c>
      <c r="C8635" s="113">
        <v>-2.1</v>
      </c>
      <c r="D8635" s="276">
        <f t="shared" si="268"/>
        <v>12.088797495865579</v>
      </c>
      <c r="L8635" s="114">
        <f>IF(C8635&lt;$G$6,Lähteandmed!$E$45*1.2*1.005*($G$6-O8635),0)</f>
        <v>35.226439919999997</v>
      </c>
      <c r="M8635" s="276" t="str">
        <f>IF(($G$4-Lähteandmed!$H$45*(Kraadpäevad!$G$4-Kraadpäevad!C8635))&gt;Lähteandmed!$I$45,($G$4-Lähteandmed!$H$45*(Kraadpäevad!$G$4-Kraadpäevad!C8635)),Lähteandmed!$I$45)</f>
        <v/>
      </c>
      <c r="N8635" s="114">
        <f>IFERROR(($G$4-M8635)/($G$4-C8635),Lähteandmed!$H$45)</f>
        <v>0</v>
      </c>
      <c r="O8635" s="276">
        <f t="shared" si="269"/>
        <v>-2.1</v>
      </c>
      <c r="P8635" s="276">
        <f>IF(O8635&lt;($G$6-1),Lähteandmed!$E$45*1.2*1.005*(($G$6-1)-O8635),0)</f>
        <v>33.473880719999997</v>
      </c>
    </row>
    <row r="8636" spans="2:16">
      <c r="B8636" s="113">
        <v>8632</v>
      </c>
      <c r="C8636" s="113">
        <v>-2</v>
      </c>
      <c r="D8636" s="276">
        <f t="shared" si="268"/>
        <v>11.98879749586558</v>
      </c>
      <c r="L8636" s="114">
        <f>IF(C8636&lt;$G$6,Lähteandmed!$E$45*1.2*1.005*($G$6-O8636),0)</f>
        <v>35.051183999999999</v>
      </c>
      <c r="M8636" s="276" t="str">
        <f>IF(($G$4-Lähteandmed!$H$45*(Kraadpäevad!$G$4-Kraadpäevad!C8636))&gt;Lähteandmed!$I$45,($G$4-Lähteandmed!$H$45*(Kraadpäevad!$G$4-Kraadpäevad!C8636)),Lähteandmed!$I$45)</f>
        <v/>
      </c>
      <c r="N8636" s="114">
        <f>IFERROR(($G$4-M8636)/($G$4-C8636),Lähteandmed!$H$45)</f>
        <v>0</v>
      </c>
      <c r="O8636" s="276">
        <f t="shared" si="269"/>
        <v>-2</v>
      </c>
      <c r="P8636" s="276">
        <f>IF(O8636&lt;($G$6-1),Lähteandmed!$E$45*1.2*1.005*(($G$6-1)-O8636),0)</f>
        <v>33.298624799999999</v>
      </c>
    </row>
    <row r="8637" spans="2:16">
      <c r="B8637" s="113">
        <v>8633</v>
      </c>
      <c r="C8637" s="113">
        <v>-1.8</v>
      </c>
      <c r="D8637" s="276">
        <f t="shared" si="268"/>
        <v>11.78879749586558</v>
      </c>
      <c r="L8637" s="114">
        <f>IF(C8637&lt;$G$6,Lähteandmed!$E$45*1.2*1.005*($G$6-O8637),0)</f>
        <v>34.700672159999996</v>
      </c>
      <c r="M8637" s="276" t="str">
        <f>IF(($G$4-Lähteandmed!$H$45*(Kraadpäevad!$G$4-Kraadpäevad!C8637))&gt;Lähteandmed!$I$45,($G$4-Lähteandmed!$H$45*(Kraadpäevad!$G$4-Kraadpäevad!C8637)),Lähteandmed!$I$45)</f>
        <v/>
      </c>
      <c r="N8637" s="114">
        <f>IFERROR(($G$4-M8637)/($G$4-C8637),Lähteandmed!$H$45)</f>
        <v>0</v>
      </c>
      <c r="O8637" s="276">
        <f t="shared" si="269"/>
        <v>-1.8</v>
      </c>
      <c r="P8637" s="276">
        <f>IF(O8637&lt;($G$6-1),Lähteandmed!$E$45*1.2*1.005*(($G$6-1)-O8637),0)</f>
        <v>32.948112959999996</v>
      </c>
    </row>
    <row r="8638" spans="2:16">
      <c r="B8638" s="113">
        <v>8634</v>
      </c>
      <c r="C8638" s="113">
        <v>-1.7</v>
      </c>
      <c r="D8638" s="276">
        <f t="shared" si="268"/>
        <v>11.688797495865579</v>
      </c>
      <c r="L8638" s="114">
        <f>IF(C8638&lt;$G$6,Lähteandmed!$E$45*1.2*1.005*($G$6-O8638),0)</f>
        <v>34.525416239999998</v>
      </c>
      <c r="M8638" s="276" t="str">
        <f>IF(($G$4-Lähteandmed!$H$45*(Kraadpäevad!$G$4-Kraadpäevad!C8638))&gt;Lähteandmed!$I$45,($G$4-Lähteandmed!$H$45*(Kraadpäevad!$G$4-Kraadpäevad!C8638)),Lähteandmed!$I$45)</f>
        <v/>
      </c>
      <c r="N8638" s="114">
        <f>IFERROR(($G$4-M8638)/($G$4-C8638),Lähteandmed!$H$45)</f>
        <v>0</v>
      </c>
      <c r="O8638" s="276">
        <f t="shared" si="269"/>
        <v>-1.7</v>
      </c>
      <c r="P8638" s="276">
        <f>IF(O8638&lt;($G$6-1),Lähteandmed!$E$45*1.2*1.005*(($G$6-1)-O8638),0)</f>
        <v>32.772857039999998</v>
      </c>
    </row>
    <row r="8639" spans="2:16">
      <c r="B8639" s="113">
        <v>8635</v>
      </c>
      <c r="C8639" s="113">
        <v>-1.7</v>
      </c>
      <c r="D8639" s="276">
        <f t="shared" si="268"/>
        <v>11.688797495865579</v>
      </c>
      <c r="L8639" s="114">
        <f>IF(C8639&lt;$G$6,Lähteandmed!$E$45*1.2*1.005*($G$6-O8639),0)</f>
        <v>34.525416239999998</v>
      </c>
      <c r="M8639" s="276" t="str">
        <f>IF(($G$4-Lähteandmed!$H$45*(Kraadpäevad!$G$4-Kraadpäevad!C8639))&gt;Lähteandmed!$I$45,($G$4-Lähteandmed!$H$45*(Kraadpäevad!$G$4-Kraadpäevad!C8639)),Lähteandmed!$I$45)</f>
        <v/>
      </c>
      <c r="N8639" s="114">
        <f>IFERROR(($G$4-M8639)/($G$4-C8639),Lähteandmed!$H$45)</f>
        <v>0</v>
      </c>
      <c r="O8639" s="276">
        <f t="shared" si="269"/>
        <v>-1.7</v>
      </c>
      <c r="P8639" s="276">
        <f>IF(O8639&lt;($G$6-1),Lähteandmed!$E$45*1.2*1.005*(($G$6-1)-O8639),0)</f>
        <v>32.772857039999998</v>
      </c>
    </row>
    <row r="8640" spans="2:16">
      <c r="B8640" s="113">
        <v>8636</v>
      </c>
      <c r="C8640" s="113">
        <v>-1.6</v>
      </c>
      <c r="D8640" s="276">
        <f t="shared" si="268"/>
        <v>11.588797495865579</v>
      </c>
      <c r="L8640" s="114">
        <f>IF(C8640&lt;$G$6,Lähteandmed!$E$45*1.2*1.005*($G$6-O8640),0)</f>
        <v>34.350160320000001</v>
      </c>
      <c r="M8640" s="276" t="str">
        <f>IF(($G$4-Lähteandmed!$H$45*(Kraadpäevad!$G$4-Kraadpäevad!C8640))&gt;Lähteandmed!$I$45,($G$4-Lähteandmed!$H$45*(Kraadpäevad!$G$4-Kraadpäevad!C8640)),Lähteandmed!$I$45)</f>
        <v/>
      </c>
      <c r="N8640" s="114">
        <f>IFERROR(($G$4-M8640)/($G$4-C8640),Lähteandmed!$H$45)</f>
        <v>0</v>
      </c>
      <c r="O8640" s="276">
        <f t="shared" si="269"/>
        <v>-1.6</v>
      </c>
      <c r="P8640" s="276">
        <f>IF(O8640&lt;($G$6-1),Lähteandmed!$E$45*1.2*1.005*(($G$6-1)-O8640),0)</f>
        <v>32.59760112</v>
      </c>
    </row>
    <row r="8641" spans="2:16">
      <c r="B8641" s="113">
        <v>8637</v>
      </c>
      <c r="C8641" s="113">
        <v>-1.6</v>
      </c>
      <c r="D8641" s="276">
        <f t="shared" si="268"/>
        <v>11.588797495865579</v>
      </c>
      <c r="L8641" s="114">
        <f>IF(C8641&lt;$G$6,Lähteandmed!$E$45*1.2*1.005*($G$6-O8641),0)</f>
        <v>34.350160320000001</v>
      </c>
      <c r="M8641" s="276" t="str">
        <f>IF(($G$4-Lähteandmed!$H$45*(Kraadpäevad!$G$4-Kraadpäevad!C8641))&gt;Lähteandmed!$I$45,($G$4-Lähteandmed!$H$45*(Kraadpäevad!$G$4-Kraadpäevad!C8641)),Lähteandmed!$I$45)</f>
        <v/>
      </c>
      <c r="N8641" s="114">
        <f>IFERROR(($G$4-M8641)/($G$4-C8641),Lähteandmed!$H$45)</f>
        <v>0</v>
      </c>
      <c r="O8641" s="276">
        <f t="shared" si="269"/>
        <v>-1.6</v>
      </c>
      <c r="P8641" s="276">
        <f>IF(O8641&lt;($G$6-1),Lähteandmed!$E$45*1.2*1.005*(($G$6-1)-O8641),0)</f>
        <v>32.59760112</v>
      </c>
    </row>
    <row r="8642" spans="2:16">
      <c r="B8642" s="113">
        <v>8638</v>
      </c>
      <c r="C8642" s="113">
        <v>-1</v>
      </c>
      <c r="D8642" s="276">
        <f t="shared" si="268"/>
        <v>10.98879749586558</v>
      </c>
      <c r="L8642" s="114">
        <f>IF(C8642&lt;$G$6,Lähteandmed!$E$45*1.2*1.005*($G$6-O8642),0)</f>
        <v>33.298624799999999</v>
      </c>
      <c r="M8642" s="276" t="str">
        <f>IF(($G$4-Lähteandmed!$H$45*(Kraadpäevad!$G$4-Kraadpäevad!C8642))&gt;Lähteandmed!$I$45,($G$4-Lähteandmed!$H$45*(Kraadpäevad!$G$4-Kraadpäevad!C8642)),Lähteandmed!$I$45)</f>
        <v/>
      </c>
      <c r="N8642" s="114">
        <f>IFERROR(($G$4-M8642)/($G$4-C8642),Lähteandmed!$H$45)</f>
        <v>0</v>
      </c>
      <c r="O8642" s="276">
        <f t="shared" si="269"/>
        <v>-1</v>
      </c>
      <c r="P8642" s="276">
        <f>IF(O8642&lt;($G$6-1),Lähteandmed!$E$45*1.2*1.005*(($G$6-1)-O8642),0)</f>
        <v>31.546065599999999</v>
      </c>
    </row>
    <row r="8643" spans="2:16">
      <c r="B8643" s="113">
        <v>8639</v>
      </c>
      <c r="C8643" s="113">
        <v>-0.5</v>
      </c>
      <c r="D8643" s="276">
        <f t="shared" si="268"/>
        <v>10.48879749586558</v>
      </c>
      <c r="L8643" s="114">
        <f>IF(C8643&lt;$G$6,Lähteandmed!$E$45*1.2*1.005*($G$6-O8643),0)</f>
        <v>32.422345199999995</v>
      </c>
      <c r="M8643" s="276" t="str">
        <f>IF(($G$4-Lähteandmed!$H$45*(Kraadpäevad!$G$4-Kraadpäevad!C8643))&gt;Lähteandmed!$I$45,($G$4-Lähteandmed!$H$45*(Kraadpäevad!$G$4-Kraadpäevad!C8643)),Lähteandmed!$I$45)</f>
        <v/>
      </c>
      <c r="N8643" s="114">
        <f>IFERROR(($G$4-M8643)/($G$4-C8643),Lähteandmed!$H$45)</f>
        <v>0</v>
      </c>
      <c r="O8643" s="276">
        <f t="shared" si="269"/>
        <v>-0.5</v>
      </c>
      <c r="P8643" s="276">
        <f>IF(O8643&lt;($G$6-1),Lähteandmed!$E$45*1.2*1.005*(($G$6-1)-O8643),0)</f>
        <v>30.669785999999998</v>
      </c>
    </row>
    <row r="8644" spans="2:16">
      <c r="B8644" s="113">
        <v>8640</v>
      </c>
      <c r="C8644" s="113">
        <v>0.1</v>
      </c>
      <c r="D8644" s="276">
        <f t="shared" ref="D8644:D8707" si="270">IFERROR(IF($G$5-C8644&gt;0,$G$5-C8644,"0"),0)</f>
        <v>9.88879749586558</v>
      </c>
      <c r="L8644" s="114">
        <f>IF(C8644&lt;$G$6,Lähteandmed!$E$45*1.2*1.005*($G$6-O8644),0)</f>
        <v>31.370809679999994</v>
      </c>
      <c r="M8644" s="276" t="str">
        <f>IF(($G$4-Lähteandmed!$H$45*(Kraadpäevad!$G$4-Kraadpäevad!C8644))&gt;Lähteandmed!$I$45,($G$4-Lähteandmed!$H$45*(Kraadpäevad!$G$4-Kraadpäevad!C8644)),Lähteandmed!$I$45)</f>
        <v/>
      </c>
      <c r="N8644" s="114">
        <f>IFERROR(($G$4-M8644)/($G$4-C8644),Lähteandmed!$H$45)</f>
        <v>0</v>
      </c>
      <c r="O8644" s="276">
        <f t="shared" ref="O8644:O8707" si="271">N8644*($G$4-C8644)+C8644</f>
        <v>0.1</v>
      </c>
      <c r="P8644" s="276">
        <f>IF(O8644&lt;($G$6-1),Lähteandmed!$E$45*1.2*1.005*(($G$6-1)-O8644),0)</f>
        <v>29.618250479999997</v>
      </c>
    </row>
    <row r="8645" spans="2:16">
      <c r="B8645" s="113">
        <v>8641</v>
      </c>
      <c r="C8645" s="113">
        <v>0.3</v>
      </c>
      <c r="D8645" s="276">
        <f t="shared" si="270"/>
        <v>9.6887974958655789</v>
      </c>
      <c r="L8645" s="114">
        <f>IF(C8645&lt;$G$6,Lähteandmed!$E$45*1.2*1.005*($G$6-O8645),0)</f>
        <v>31.020297839999998</v>
      </c>
      <c r="M8645" s="276" t="str">
        <f>IF(($G$4-Lähteandmed!$H$45*(Kraadpäevad!$G$4-Kraadpäevad!C8645))&gt;Lähteandmed!$I$45,($G$4-Lähteandmed!$H$45*(Kraadpäevad!$G$4-Kraadpäevad!C8645)),Lähteandmed!$I$45)</f>
        <v/>
      </c>
      <c r="N8645" s="114">
        <f>IFERROR(($G$4-M8645)/($G$4-C8645),Lähteandmed!$H$45)</f>
        <v>0</v>
      </c>
      <c r="O8645" s="276">
        <f t="shared" si="271"/>
        <v>0.3</v>
      </c>
      <c r="P8645" s="276">
        <f>IF(O8645&lt;($G$6-1),Lähteandmed!$E$45*1.2*1.005*(($G$6-1)-O8645),0)</f>
        <v>29.267738639999997</v>
      </c>
    </row>
    <row r="8646" spans="2:16">
      <c r="B8646" s="113">
        <v>8642</v>
      </c>
      <c r="C8646" s="113">
        <v>0.6</v>
      </c>
      <c r="D8646" s="276">
        <f t="shared" si="270"/>
        <v>9.38879749586558</v>
      </c>
      <c r="L8646" s="114">
        <f>IF(C8646&lt;$G$6,Lähteandmed!$E$45*1.2*1.005*($G$6-O8646),0)</f>
        <v>30.494530079999997</v>
      </c>
      <c r="M8646" s="276" t="str">
        <f>IF(($G$4-Lähteandmed!$H$45*(Kraadpäevad!$G$4-Kraadpäevad!C8646))&gt;Lähteandmed!$I$45,($G$4-Lähteandmed!$H$45*(Kraadpäevad!$G$4-Kraadpäevad!C8646)),Lähteandmed!$I$45)</f>
        <v/>
      </c>
      <c r="N8646" s="114">
        <f>IFERROR(($G$4-M8646)/($G$4-C8646),Lähteandmed!$H$45)</f>
        <v>0</v>
      </c>
      <c r="O8646" s="276">
        <f t="shared" si="271"/>
        <v>0.6</v>
      </c>
      <c r="P8646" s="276">
        <f>IF(O8646&lt;($G$6-1),Lähteandmed!$E$45*1.2*1.005*(($G$6-1)-O8646),0)</f>
        <v>28.741970879999997</v>
      </c>
    </row>
    <row r="8647" spans="2:16">
      <c r="B8647" s="113">
        <v>8643</v>
      </c>
      <c r="C8647" s="113">
        <v>0.8</v>
      </c>
      <c r="D8647" s="276">
        <f t="shared" si="270"/>
        <v>9.1887974958655789</v>
      </c>
      <c r="L8647" s="114">
        <f>IF(C8647&lt;$G$6,Lähteandmed!$E$45*1.2*1.005*($G$6-O8647),0)</f>
        <v>30.144018239999998</v>
      </c>
      <c r="M8647" s="276" t="str">
        <f>IF(($G$4-Lähteandmed!$H$45*(Kraadpäevad!$G$4-Kraadpäevad!C8647))&gt;Lähteandmed!$I$45,($G$4-Lähteandmed!$H$45*(Kraadpäevad!$G$4-Kraadpäevad!C8647)),Lähteandmed!$I$45)</f>
        <v/>
      </c>
      <c r="N8647" s="114">
        <f>IFERROR(($G$4-M8647)/($G$4-C8647),Lähteandmed!$H$45)</f>
        <v>0</v>
      </c>
      <c r="O8647" s="276">
        <f t="shared" si="271"/>
        <v>0.8</v>
      </c>
      <c r="P8647" s="276">
        <f>IF(O8647&lt;($G$6-1),Lähteandmed!$E$45*1.2*1.005*(($G$6-1)-O8647),0)</f>
        <v>28.391459039999997</v>
      </c>
    </row>
    <row r="8648" spans="2:16">
      <c r="B8648" s="113">
        <v>8644</v>
      </c>
      <c r="C8648" s="113">
        <v>0.9</v>
      </c>
      <c r="D8648" s="276">
        <f t="shared" si="270"/>
        <v>9.0887974958655793</v>
      </c>
      <c r="L8648" s="114">
        <f>IF(C8648&lt;$G$6,Lähteandmed!$E$45*1.2*1.005*($G$6-O8648),0)</f>
        <v>29.96876232</v>
      </c>
      <c r="M8648" s="276" t="str">
        <f>IF(($G$4-Lähteandmed!$H$45*(Kraadpäevad!$G$4-Kraadpäevad!C8648))&gt;Lähteandmed!$I$45,($G$4-Lähteandmed!$H$45*(Kraadpäevad!$G$4-Kraadpäevad!C8648)),Lähteandmed!$I$45)</f>
        <v/>
      </c>
      <c r="N8648" s="114">
        <f>IFERROR(($G$4-M8648)/($G$4-C8648),Lähteandmed!$H$45)</f>
        <v>0</v>
      </c>
      <c r="O8648" s="276">
        <f t="shared" si="271"/>
        <v>0.9</v>
      </c>
      <c r="P8648" s="276">
        <f>IF(O8648&lt;($G$6-1),Lähteandmed!$E$45*1.2*1.005*(($G$6-1)-O8648),0)</f>
        <v>28.216203119999999</v>
      </c>
    </row>
    <row r="8649" spans="2:16">
      <c r="B8649" s="113">
        <v>8645</v>
      </c>
      <c r="C8649" s="113">
        <v>1.1000000000000001</v>
      </c>
      <c r="D8649" s="276">
        <f t="shared" si="270"/>
        <v>8.88879749586558</v>
      </c>
      <c r="L8649" s="114">
        <f>IF(C8649&lt;$G$6,Lähteandmed!$E$45*1.2*1.005*($G$6-O8649),0)</f>
        <v>29.618250479999997</v>
      </c>
      <c r="M8649" s="276" t="str">
        <f>IF(($G$4-Lähteandmed!$H$45*(Kraadpäevad!$G$4-Kraadpäevad!C8649))&gt;Lähteandmed!$I$45,($G$4-Lähteandmed!$H$45*(Kraadpäevad!$G$4-Kraadpäevad!C8649)),Lähteandmed!$I$45)</f>
        <v/>
      </c>
      <c r="N8649" s="114">
        <f>IFERROR(($G$4-M8649)/($G$4-C8649),Lähteandmed!$H$45)</f>
        <v>0</v>
      </c>
      <c r="O8649" s="276">
        <f t="shared" si="271"/>
        <v>1.1000000000000001</v>
      </c>
      <c r="P8649" s="276">
        <f>IF(O8649&lt;($G$6-1),Lähteandmed!$E$45*1.2*1.005*(($G$6-1)-O8649),0)</f>
        <v>27.86569128</v>
      </c>
    </row>
    <row r="8650" spans="2:16">
      <c r="B8650" s="113">
        <v>8646</v>
      </c>
      <c r="C8650" s="113">
        <v>1.2</v>
      </c>
      <c r="D8650" s="276">
        <f t="shared" si="270"/>
        <v>8.7887974958655803</v>
      </c>
      <c r="L8650" s="114">
        <f>IF(C8650&lt;$G$6,Lähteandmed!$E$45*1.2*1.005*($G$6-O8650),0)</f>
        <v>29.442994559999999</v>
      </c>
      <c r="M8650" s="276" t="str">
        <f>IF(($G$4-Lähteandmed!$H$45*(Kraadpäevad!$G$4-Kraadpäevad!C8650))&gt;Lähteandmed!$I$45,($G$4-Lähteandmed!$H$45*(Kraadpäevad!$G$4-Kraadpäevad!C8650)),Lähteandmed!$I$45)</f>
        <v/>
      </c>
      <c r="N8650" s="114">
        <f>IFERROR(($G$4-M8650)/($G$4-C8650),Lähteandmed!$H$45)</f>
        <v>0</v>
      </c>
      <c r="O8650" s="276">
        <f t="shared" si="271"/>
        <v>1.2</v>
      </c>
      <c r="P8650" s="276">
        <f>IF(O8650&lt;($G$6-1),Lähteandmed!$E$45*1.2*1.005*(($G$6-1)-O8650),0)</f>
        <v>27.690435359999999</v>
      </c>
    </row>
    <row r="8651" spans="2:16">
      <c r="B8651" s="113">
        <v>8647</v>
      </c>
      <c r="C8651" s="113">
        <v>1.2</v>
      </c>
      <c r="D8651" s="276">
        <f t="shared" si="270"/>
        <v>8.7887974958655803</v>
      </c>
      <c r="L8651" s="114">
        <f>IF(C8651&lt;$G$6,Lähteandmed!$E$45*1.2*1.005*($G$6-O8651),0)</f>
        <v>29.442994559999999</v>
      </c>
      <c r="M8651" s="276" t="str">
        <f>IF(($G$4-Lähteandmed!$H$45*(Kraadpäevad!$G$4-Kraadpäevad!C8651))&gt;Lähteandmed!$I$45,($G$4-Lähteandmed!$H$45*(Kraadpäevad!$G$4-Kraadpäevad!C8651)),Lähteandmed!$I$45)</f>
        <v/>
      </c>
      <c r="N8651" s="114">
        <f>IFERROR(($G$4-M8651)/($G$4-C8651),Lähteandmed!$H$45)</f>
        <v>0</v>
      </c>
      <c r="O8651" s="276">
        <f t="shared" si="271"/>
        <v>1.2</v>
      </c>
      <c r="P8651" s="276">
        <f>IF(O8651&lt;($G$6-1),Lähteandmed!$E$45*1.2*1.005*(($G$6-1)-O8651),0)</f>
        <v>27.690435359999999</v>
      </c>
    </row>
    <row r="8652" spans="2:16">
      <c r="B8652" s="113">
        <v>8648</v>
      </c>
      <c r="C8652" s="113">
        <v>1.3</v>
      </c>
      <c r="D8652" s="276">
        <f t="shared" si="270"/>
        <v>8.6887974958655789</v>
      </c>
      <c r="L8652" s="114">
        <f>IF(C8652&lt;$G$6,Lähteandmed!$E$45*1.2*1.005*($G$6-O8652),0)</f>
        <v>29.267738639999997</v>
      </c>
      <c r="M8652" s="276" t="str">
        <f>IF(($G$4-Lähteandmed!$H$45*(Kraadpäevad!$G$4-Kraadpäevad!C8652))&gt;Lähteandmed!$I$45,($G$4-Lähteandmed!$H$45*(Kraadpäevad!$G$4-Kraadpäevad!C8652)),Lähteandmed!$I$45)</f>
        <v/>
      </c>
      <c r="N8652" s="114">
        <f>IFERROR(($G$4-M8652)/($G$4-C8652),Lähteandmed!$H$45)</f>
        <v>0</v>
      </c>
      <c r="O8652" s="276">
        <f t="shared" si="271"/>
        <v>1.3</v>
      </c>
      <c r="P8652" s="276">
        <f>IF(O8652&lt;($G$6-1),Lähteandmed!$E$45*1.2*1.005*(($G$6-1)-O8652),0)</f>
        <v>27.515179439999997</v>
      </c>
    </row>
    <row r="8653" spans="2:16">
      <c r="B8653" s="113">
        <v>8649</v>
      </c>
      <c r="C8653" s="113">
        <v>1.3</v>
      </c>
      <c r="D8653" s="276">
        <f t="shared" si="270"/>
        <v>8.6887974958655789</v>
      </c>
      <c r="L8653" s="114">
        <f>IF(C8653&lt;$G$6,Lähteandmed!$E$45*1.2*1.005*($G$6-O8653),0)</f>
        <v>29.267738639999997</v>
      </c>
      <c r="M8653" s="276" t="str">
        <f>IF(($G$4-Lähteandmed!$H$45*(Kraadpäevad!$G$4-Kraadpäevad!C8653))&gt;Lähteandmed!$I$45,($G$4-Lähteandmed!$H$45*(Kraadpäevad!$G$4-Kraadpäevad!C8653)),Lähteandmed!$I$45)</f>
        <v/>
      </c>
      <c r="N8653" s="114">
        <f>IFERROR(($G$4-M8653)/($G$4-C8653),Lähteandmed!$H$45)</f>
        <v>0</v>
      </c>
      <c r="O8653" s="276">
        <f t="shared" si="271"/>
        <v>1.3</v>
      </c>
      <c r="P8653" s="276">
        <f>IF(O8653&lt;($G$6-1),Lähteandmed!$E$45*1.2*1.005*(($G$6-1)-O8653),0)</f>
        <v>27.515179439999997</v>
      </c>
    </row>
    <row r="8654" spans="2:16">
      <c r="B8654" s="113">
        <v>8650</v>
      </c>
      <c r="C8654" s="113">
        <v>1.3</v>
      </c>
      <c r="D8654" s="276">
        <f t="shared" si="270"/>
        <v>8.6887974958655789</v>
      </c>
      <c r="L8654" s="114">
        <f>IF(C8654&lt;$G$6,Lähteandmed!$E$45*1.2*1.005*($G$6-O8654),0)</f>
        <v>29.267738639999997</v>
      </c>
      <c r="M8654" s="276" t="str">
        <f>IF(($G$4-Lähteandmed!$H$45*(Kraadpäevad!$G$4-Kraadpäevad!C8654))&gt;Lähteandmed!$I$45,($G$4-Lähteandmed!$H$45*(Kraadpäevad!$G$4-Kraadpäevad!C8654)),Lähteandmed!$I$45)</f>
        <v/>
      </c>
      <c r="N8654" s="114">
        <f>IFERROR(($G$4-M8654)/($G$4-C8654),Lähteandmed!$H$45)</f>
        <v>0</v>
      </c>
      <c r="O8654" s="276">
        <f t="shared" si="271"/>
        <v>1.3</v>
      </c>
      <c r="P8654" s="276">
        <f>IF(O8654&lt;($G$6-1),Lähteandmed!$E$45*1.2*1.005*(($G$6-1)-O8654),0)</f>
        <v>27.515179439999997</v>
      </c>
    </row>
    <row r="8655" spans="2:16">
      <c r="B8655" s="113">
        <v>8651</v>
      </c>
      <c r="C8655" s="113">
        <v>1.2</v>
      </c>
      <c r="D8655" s="276">
        <f t="shared" si="270"/>
        <v>8.7887974958655803</v>
      </c>
      <c r="L8655" s="114">
        <f>IF(C8655&lt;$G$6,Lähteandmed!$E$45*1.2*1.005*($G$6-O8655),0)</f>
        <v>29.442994559999999</v>
      </c>
      <c r="M8655" s="276" t="str">
        <f>IF(($G$4-Lähteandmed!$H$45*(Kraadpäevad!$G$4-Kraadpäevad!C8655))&gt;Lähteandmed!$I$45,($G$4-Lähteandmed!$H$45*(Kraadpäevad!$G$4-Kraadpäevad!C8655)),Lähteandmed!$I$45)</f>
        <v/>
      </c>
      <c r="N8655" s="114">
        <f>IFERROR(($G$4-M8655)/($G$4-C8655),Lähteandmed!$H$45)</f>
        <v>0</v>
      </c>
      <c r="O8655" s="276">
        <f t="shared" si="271"/>
        <v>1.2</v>
      </c>
      <c r="P8655" s="276">
        <f>IF(O8655&lt;($G$6-1),Lähteandmed!$E$45*1.2*1.005*(($G$6-1)-O8655),0)</f>
        <v>27.690435359999999</v>
      </c>
    </row>
    <row r="8656" spans="2:16">
      <c r="B8656" s="113">
        <v>8652</v>
      </c>
      <c r="C8656" s="113">
        <v>1.2</v>
      </c>
      <c r="D8656" s="276">
        <f t="shared" si="270"/>
        <v>8.7887974958655803</v>
      </c>
      <c r="L8656" s="114">
        <f>IF(C8656&lt;$G$6,Lähteandmed!$E$45*1.2*1.005*($G$6-O8656),0)</f>
        <v>29.442994559999999</v>
      </c>
      <c r="M8656" s="276" t="str">
        <f>IF(($G$4-Lähteandmed!$H$45*(Kraadpäevad!$G$4-Kraadpäevad!C8656))&gt;Lähteandmed!$I$45,($G$4-Lähteandmed!$H$45*(Kraadpäevad!$G$4-Kraadpäevad!C8656)),Lähteandmed!$I$45)</f>
        <v/>
      </c>
      <c r="N8656" s="114">
        <f>IFERROR(($G$4-M8656)/($G$4-C8656),Lähteandmed!$H$45)</f>
        <v>0</v>
      </c>
      <c r="O8656" s="276">
        <f t="shared" si="271"/>
        <v>1.2</v>
      </c>
      <c r="P8656" s="276">
        <f>IF(O8656&lt;($G$6-1),Lähteandmed!$E$45*1.2*1.005*(($G$6-1)-O8656),0)</f>
        <v>27.690435359999999</v>
      </c>
    </row>
    <row r="8657" spans="2:16">
      <c r="B8657" s="113">
        <v>8653</v>
      </c>
      <c r="C8657" s="113">
        <v>1.2</v>
      </c>
      <c r="D8657" s="276">
        <f t="shared" si="270"/>
        <v>8.7887974958655803</v>
      </c>
      <c r="L8657" s="114">
        <f>IF(C8657&lt;$G$6,Lähteandmed!$E$45*1.2*1.005*($G$6-O8657),0)</f>
        <v>29.442994559999999</v>
      </c>
      <c r="M8657" s="276" t="str">
        <f>IF(($G$4-Lähteandmed!$H$45*(Kraadpäevad!$G$4-Kraadpäevad!C8657))&gt;Lähteandmed!$I$45,($G$4-Lähteandmed!$H$45*(Kraadpäevad!$G$4-Kraadpäevad!C8657)),Lähteandmed!$I$45)</f>
        <v/>
      </c>
      <c r="N8657" s="114">
        <f>IFERROR(($G$4-M8657)/($G$4-C8657),Lähteandmed!$H$45)</f>
        <v>0</v>
      </c>
      <c r="O8657" s="276">
        <f t="shared" si="271"/>
        <v>1.2</v>
      </c>
      <c r="P8657" s="276">
        <f>IF(O8657&lt;($G$6-1),Lähteandmed!$E$45*1.2*1.005*(($G$6-1)-O8657),0)</f>
        <v>27.690435359999999</v>
      </c>
    </row>
    <row r="8658" spans="2:16">
      <c r="B8658" s="113">
        <v>8654</v>
      </c>
      <c r="C8658" s="113">
        <v>1.2</v>
      </c>
      <c r="D8658" s="276">
        <f t="shared" si="270"/>
        <v>8.7887974958655803</v>
      </c>
      <c r="L8658" s="114">
        <f>IF(C8658&lt;$G$6,Lähteandmed!$E$45*1.2*1.005*($G$6-O8658),0)</f>
        <v>29.442994559999999</v>
      </c>
      <c r="M8658" s="276" t="str">
        <f>IF(($G$4-Lähteandmed!$H$45*(Kraadpäevad!$G$4-Kraadpäevad!C8658))&gt;Lähteandmed!$I$45,($G$4-Lähteandmed!$H$45*(Kraadpäevad!$G$4-Kraadpäevad!C8658)),Lähteandmed!$I$45)</f>
        <v/>
      </c>
      <c r="N8658" s="114">
        <f>IFERROR(($G$4-M8658)/($G$4-C8658),Lähteandmed!$H$45)</f>
        <v>0</v>
      </c>
      <c r="O8658" s="276">
        <f t="shared" si="271"/>
        <v>1.2</v>
      </c>
      <c r="P8658" s="276">
        <f>IF(O8658&lt;($G$6-1),Lähteandmed!$E$45*1.2*1.005*(($G$6-1)-O8658),0)</f>
        <v>27.690435359999999</v>
      </c>
    </row>
    <row r="8659" spans="2:16">
      <c r="B8659" s="113">
        <v>8655</v>
      </c>
      <c r="C8659" s="113">
        <v>1.2</v>
      </c>
      <c r="D8659" s="276">
        <f t="shared" si="270"/>
        <v>8.7887974958655803</v>
      </c>
      <c r="L8659" s="114">
        <f>IF(C8659&lt;$G$6,Lähteandmed!$E$45*1.2*1.005*($G$6-O8659),0)</f>
        <v>29.442994559999999</v>
      </c>
      <c r="M8659" s="276" t="str">
        <f>IF(($G$4-Lähteandmed!$H$45*(Kraadpäevad!$G$4-Kraadpäevad!C8659))&gt;Lähteandmed!$I$45,($G$4-Lähteandmed!$H$45*(Kraadpäevad!$G$4-Kraadpäevad!C8659)),Lähteandmed!$I$45)</f>
        <v/>
      </c>
      <c r="N8659" s="114">
        <f>IFERROR(($G$4-M8659)/($G$4-C8659),Lähteandmed!$H$45)</f>
        <v>0</v>
      </c>
      <c r="O8659" s="276">
        <f t="shared" si="271"/>
        <v>1.2</v>
      </c>
      <c r="P8659" s="276">
        <f>IF(O8659&lt;($G$6-1),Lähteandmed!$E$45*1.2*1.005*(($G$6-1)-O8659),0)</f>
        <v>27.690435359999999</v>
      </c>
    </row>
    <row r="8660" spans="2:16">
      <c r="B8660" s="113">
        <v>8656</v>
      </c>
      <c r="C8660" s="113">
        <v>1.2</v>
      </c>
      <c r="D8660" s="276">
        <f t="shared" si="270"/>
        <v>8.7887974958655803</v>
      </c>
      <c r="L8660" s="114">
        <f>IF(C8660&lt;$G$6,Lähteandmed!$E$45*1.2*1.005*($G$6-O8660),0)</f>
        <v>29.442994559999999</v>
      </c>
      <c r="M8660" s="276" t="str">
        <f>IF(($G$4-Lähteandmed!$H$45*(Kraadpäevad!$G$4-Kraadpäevad!C8660))&gt;Lähteandmed!$I$45,($G$4-Lähteandmed!$H$45*(Kraadpäevad!$G$4-Kraadpäevad!C8660)),Lähteandmed!$I$45)</f>
        <v/>
      </c>
      <c r="N8660" s="114">
        <f>IFERROR(($G$4-M8660)/($G$4-C8660),Lähteandmed!$H$45)</f>
        <v>0</v>
      </c>
      <c r="O8660" s="276">
        <f t="shared" si="271"/>
        <v>1.2</v>
      </c>
      <c r="P8660" s="276">
        <f>IF(O8660&lt;($G$6-1),Lähteandmed!$E$45*1.2*1.005*(($G$6-1)-O8660),0)</f>
        <v>27.690435359999999</v>
      </c>
    </row>
    <row r="8661" spans="2:16">
      <c r="B8661" s="113">
        <v>8657</v>
      </c>
      <c r="C8661" s="113">
        <v>1.1000000000000001</v>
      </c>
      <c r="D8661" s="276">
        <f t="shared" si="270"/>
        <v>8.88879749586558</v>
      </c>
      <c r="L8661" s="114">
        <f>IF(C8661&lt;$G$6,Lähteandmed!$E$45*1.2*1.005*($G$6-O8661),0)</f>
        <v>29.618250479999997</v>
      </c>
      <c r="M8661" s="276" t="str">
        <f>IF(($G$4-Lähteandmed!$H$45*(Kraadpäevad!$G$4-Kraadpäevad!C8661))&gt;Lähteandmed!$I$45,($G$4-Lähteandmed!$H$45*(Kraadpäevad!$G$4-Kraadpäevad!C8661)),Lähteandmed!$I$45)</f>
        <v/>
      </c>
      <c r="N8661" s="114">
        <f>IFERROR(($G$4-M8661)/($G$4-C8661),Lähteandmed!$H$45)</f>
        <v>0</v>
      </c>
      <c r="O8661" s="276">
        <f t="shared" si="271"/>
        <v>1.1000000000000001</v>
      </c>
      <c r="P8661" s="276">
        <f>IF(O8661&lt;($G$6-1),Lähteandmed!$E$45*1.2*1.005*(($G$6-1)-O8661),0)</f>
        <v>27.86569128</v>
      </c>
    </row>
    <row r="8662" spans="2:16">
      <c r="B8662" s="113">
        <v>8658</v>
      </c>
      <c r="C8662" s="113">
        <v>1.1000000000000001</v>
      </c>
      <c r="D8662" s="276">
        <f t="shared" si="270"/>
        <v>8.88879749586558</v>
      </c>
      <c r="L8662" s="114">
        <f>IF(C8662&lt;$G$6,Lähteandmed!$E$45*1.2*1.005*($G$6-O8662),0)</f>
        <v>29.618250479999997</v>
      </c>
      <c r="M8662" s="276" t="str">
        <f>IF(($G$4-Lähteandmed!$H$45*(Kraadpäevad!$G$4-Kraadpäevad!C8662))&gt;Lähteandmed!$I$45,($G$4-Lähteandmed!$H$45*(Kraadpäevad!$G$4-Kraadpäevad!C8662)),Lähteandmed!$I$45)</f>
        <v/>
      </c>
      <c r="N8662" s="114">
        <f>IFERROR(($G$4-M8662)/($G$4-C8662),Lähteandmed!$H$45)</f>
        <v>0</v>
      </c>
      <c r="O8662" s="276">
        <f t="shared" si="271"/>
        <v>1.1000000000000001</v>
      </c>
      <c r="P8662" s="276">
        <f>IF(O8662&lt;($G$6-1),Lähteandmed!$E$45*1.2*1.005*(($G$6-1)-O8662),0)</f>
        <v>27.86569128</v>
      </c>
    </row>
    <row r="8663" spans="2:16">
      <c r="B8663" s="113">
        <v>8659</v>
      </c>
      <c r="C8663" s="113">
        <v>1.1000000000000001</v>
      </c>
      <c r="D8663" s="276">
        <f t="shared" si="270"/>
        <v>8.88879749586558</v>
      </c>
      <c r="L8663" s="114">
        <f>IF(C8663&lt;$G$6,Lähteandmed!$E$45*1.2*1.005*($G$6-O8663),0)</f>
        <v>29.618250479999997</v>
      </c>
      <c r="M8663" s="276" t="str">
        <f>IF(($G$4-Lähteandmed!$H$45*(Kraadpäevad!$G$4-Kraadpäevad!C8663))&gt;Lähteandmed!$I$45,($G$4-Lähteandmed!$H$45*(Kraadpäevad!$G$4-Kraadpäevad!C8663)),Lähteandmed!$I$45)</f>
        <v/>
      </c>
      <c r="N8663" s="114">
        <f>IFERROR(($G$4-M8663)/($G$4-C8663),Lähteandmed!$H$45)</f>
        <v>0</v>
      </c>
      <c r="O8663" s="276">
        <f t="shared" si="271"/>
        <v>1.1000000000000001</v>
      </c>
      <c r="P8663" s="276">
        <f>IF(O8663&lt;($G$6-1),Lähteandmed!$E$45*1.2*1.005*(($G$6-1)-O8663),0)</f>
        <v>27.86569128</v>
      </c>
    </row>
    <row r="8664" spans="2:16">
      <c r="B8664" s="113">
        <v>8660</v>
      </c>
      <c r="C8664" s="113">
        <v>1.2</v>
      </c>
      <c r="D8664" s="276">
        <f t="shared" si="270"/>
        <v>8.7887974958655803</v>
      </c>
      <c r="L8664" s="114">
        <f>IF(C8664&lt;$G$6,Lähteandmed!$E$45*1.2*1.005*($G$6-O8664),0)</f>
        <v>29.442994559999999</v>
      </c>
      <c r="M8664" s="276" t="str">
        <f>IF(($G$4-Lähteandmed!$H$45*(Kraadpäevad!$G$4-Kraadpäevad!C8664))&gt;Lähteandmed!$I$45,($G$4-Lähteandmed!$H$45*(Kraadpäevad!$G$4-Kraadpäevad!C8664)),Lähteandmed!$I$45)</f>
        <v/>
      </c>
      <c r="N8664" s="114">
        <f>IFERROR(($G$4-M8664)/($G$4-C8664),Lähteandmed!$H$45)</f>
        <v>0</v>
      </c>
      <c r="O8664" s="276">
        <f t="shared" si="271"/>
        <v>1.2</v>
      </c>
      <c r="P8664" s="276">
        <f>IF(O8664&lt;($G$6-1),Lähteandmed!$E$45*1.2*1.005*(($G$6-1)-O8664),0)</f>
        <v>27.690435359999999</v>
      </c>
    </row>
    <row r="8665" spans="2:16">
      <c r="B8665" s="113">
        <v>8661</v>
      </c>
      <c r="C8665" s="113">
        <v>1.2</v>
      </c>
      <c r="D8665" s="276">
        <f t="shared" si="270"/>
        <v>8.7887974958655803</v>
      </c>
      <c r="L8665" s="114">
        <f>IF(C8665&lt;$G$6,Lähteandmed!$E$45*1.2*1.005*($G$6-O8665),0)</f>
        <v>29.442994559999999</v>
      </c>
      <c r="M8665" s="276" t="str">
        <f>IF(($G$4-Lähteandmed!$H$45*(Kraadpäevad!$G$4-Kraadpäevad!C8665))&gt;Lähteandmed!$I$45,($G$4-Lähteandmed!$H$45*(Kraadpäevad!$G$4-Kraadpäevad!C8665)),Lähteandmed!$I$45)</f>
        <v/>
      </c>
      <c r="N8665" s="114">
        <f>IFERROR(($G$4-M8665)/($G$4-C8665),Lähteandmed!$H$45)</f>
        <v>0</v>
      </c>
      <c r="O8665" s="276">
        <f t="shared" si="271"/>
        <v>1.2</v>
      </c>
      <c r="P8665" s="276">
        <f>IF(O8665&lt;($G$6-1),Lähteandmed!$E$45*1.2*1.005*(($G$6-1)-O8665),0)</f>
        <v>27.690435359999999</v>
      </c>
    </row>
    <row r="8666" spans="2:16">
      <c r="B8666" s="113">
        <v>8662</v>
      </c>
      <c r="C8666" s="113">
        <v>1</v>
      </c>
      <c r="D8666" s="276">
        <f t="shared" si="270"/>
        <v>8.9887974958655796</v>
      </c>
      <c r="L8666" s="114">
        <f>IF(C8666&lt;$G$6,Lähteandmed!$E$45*1.2*1.005*($G$6-O8666),0)</f>
        <v>29.793506399999998</v>
      </c>
      <c r="M8666" s="276" t="str">
        <f>IF(($G$4-Lähteandmed!$H$45*(Kraadpäevad!$G$4-Kraadpäevad!C8666))&gt;Lähteandmed!$I$45,($G$4-Lähteandmed!$H$45*(Kraadpäevad!$G$4-Kraadpäevad!C8666)),Lähteandmed!$I$45)</f>
        <v/>
      </c>
      <c r="N8666" s="114">
        <f>IFERROR(($G$4-M8666)/($G$4-C8666),Lähteandmed!$H$45)</f>
        <v>0</v>
      </c>
      <c r="O8666" s="276">
        <f t="shared" si="271"/>
        <v>1</v>
      </c>
      <c r="P8666" s="276">
        <f>IF(O8666&lt;($G$6-1),Lähteandmed!$E$45*1.2*1.005*(($G$6-1)-O8666),0)</f>
        <v>28.040947199999998</v>
      </c>
    </row>
    <row r="8667" spans="2:16">
      <c r="B8667" s="113">
        <v>8663</v>
      </c>
      <c r="C8667" s="113">
        <v>0.9</v>
      </c>
      <c r="D8667" s="276">
        <f t="shared" si="270"/>
        <v>9.0887974958655793</v>
      </c>
      <c r="L8667" s="114">
        <f>IF(C8667&lt;$G$6,Lähteandmed!$E$45*1.2*1.005*($G$6-O8667),0)</f>
        <v>29.96876232</v>
      </c>
      <c r="M8667" s="276" t="str">
        <f>IF(($G$4-Lähteandmed!$H$45*(Kraadpäevad!$G$4-Kraadpäevad!C8667))&gt;Lähteandmed!$I$45,($G$4-Lähteandmed!$H$45*(Kraadpäevad!$G$4-Kraadpäevad!C8667)),Lähteandmed!$I$45)</f>
        <v/>
      </c>
      <c r="N8667" s="114">
        <f>IFERROR(($G$4-M8667)/($G$4-C8667),Lähteandmed!$H$45)</f>
        <v>0</v>
      </c>
      <c r="O8667" s="276">
        <f t="shared" si="271"/>
        <v>0.9</v>
      </c>
      <c r="P8667" s="276">
        <f>IF(O8667&lt;($G$6-1),Lähteandmed!$E$45*1.2*1.005*(($G$6-1)-O8667),0)</f>
        <v>28.216203119999999</v>
      </c>
    </row>
    <row r="8668" spans="2:16">
      <c r="B8668" s="113">
        <v>8664</v>
      </c>
      <c r="C8668" s="113">
        <v>0.7</v>
      </c>
      <c r="D8668" s="276">
        <f t="shared" si="270"/>
        <v>9.2887974958655803</v>
      </c>
      <c r="L8668" s="114">
        <f>IF(C8668&lt;$G$6,Lähteandmed!$E$45*1.2*1.005*($G$6-O8668),0)</f>
        <v>30.319274159999999</v>
      </c>
      <c r="M8668" s="276" t="str">
        <f>IF(($G$4-Lähteandmed!$H$45*(Kraadpäevad!$G$4-Kraadpäevad!C8668))&gt;Lähteandmed!$I$45,($G$4-Lähteandmed!$H$45*(Kraadpäevad!$G$4-Kraadpäevad!C8668)),Lähteandmed!$I$45)</f>
        <v/>
      </c>
      <c r="N8668" s="114">
        <f>IFERROR(($G$4-M8668)/($G$4-C8668),Lähteandmed!$H$45)</f>
        <v>0</v>
      </c>
      <c r="O8668" s="276">
        <f t="shared" si="271"/>
        <v>0.7</v>
      </c>
      <c r="P8668" s="276">
        <f>IF(O8668&lt;($G$6-1),Lähteandmed!$E$45*1.2*1.005*(($G$6-1)-O8668),0)</f>
        <v>28.566714959999999</v>
      </c>
    </row>
    <row r="8669" spans="2:16">
      <c r="B8669" s="113">
        <v>8665</v>
      </c>
      <c r="C8669" s="113">
        <v>0.4</v>
      </c>
      <c r="D8669" s="276">
        <f t="shared" si="270"/>
        <v>9.5887974958655793</v>
      </c>
      <c r="L8669" s="114">
        <f>IF(C8669&lt;$G$6,Lähteandmed!$E$45*1.2*1.005*($G$6-O8669),0)</f>
        <v>30.84504192</v>
      </c>
      <c r="M8669" s="276" t="str">
        <f>IF(($G$4-Lähteandmed!$H$45*(Kraadpäevad!$G$4-Kraadpäevad!C8669))&gt;Lähteandmed!$I$45,($G$4-Lähteandmed!$H$45*(Kraadpäevad!$G$4-Kraadpäevad!C8669)),Lähteandmed!$I$45)</f>
        <v/>
      </c>
      <c r="N8669" s="114">
        <f>IFERROR(($G$4-M8669)/($G$4-C8669),Lähteandmed!$H$45)</f>
        <v>0</v>
      </c>
      <c r="O8669" s="276">
        <f t="shared" si="271"/>
        <v>0.4</v>
      </c>
      <c r="P8669" s="276">
        <f>IF(O8669&lt;($G$6-1),Lähteandmed!$E$45*1.2*1.005*(($G$6-1)-O8669),0)</f>
        <v>29.09248272</v>
      </c>
    </row>
    <row r="8670" spans="2:16">
      <c r="B8670" s="113">
        <v>8666</v>
      </c>
      <c r="C8670" s="113">
        <v>0.2</v>
      </c>
      <c r="D8670" s="276">
        <f t="shared" si="270"/>
        <v>9.7887974958655803</v>
      </c>
      <c r="L8670" s="114">
        <f>IF(C8670&lt;$G$6,Lähteandmed!$E$45*1.2*1.005*($G$6-O8670),0)</f>
        <v>31.195553759999999</v>
      </c>
      <c r="M8670" s="276" t="str">
        <f>IF(($G$4-Lähteandmed!$H$45*(Kraadpäevad!$G$4-Kraadpäevad!C8670))&gt;Lähteandmed!$I$45,($G$4-Lähteandmed!$H$45*(Kraadpäevad!$G$4-Kraadpäevad!C8670)),Lähteandmed!$I$45)</f>
        <v/>
      </c>
      <c r="N8670" s="114">
        <f>IFERROR(($G$4-M8670)/($G$4-C8670),Lähteandmed!$H$45)</f>
        <v>0</v>
      </c>
      <c r="O8670" s="276">
        <f t="shared" si="271"/>
        <v>0.2</v>
      </c>
      <c r="P8670" s="276">
        <f>IF(O8670&lt;($G$6-1),Lähteandmed!$E$45*1.2*1.005*(($G$6-1)-O8670),0)</f>
        <v>29.442994559999999</v>
      </c>
    </row>
    <row r="8671" spans="2:16">
      <c r="B8671" s="113">
        <v>8667</v>
      </c>
      <c r="C8671" s="113">
        <v>-0.1</v>
      </c>
      <c r="D8671" s="276">
        <f t="shared" si="270"/>
        <v>10.088797495865579</v>
      </c>
      <c r="L8671" s="114">
        <f>IF(C8671&lt;$G$6,Lähteandmed!$E$45*1.2*1.005*($G$6-O8671),0)</f>
        <v>31.72132152</v>
      </c>
      <c r="M8671" s="276" t="str">
        <f>IF(($G$4-Lähteandmed!$H$45*(Kraadpäevad!$G$4-Kraadpäevad!C8671))&gt;Lähteandmed!$I$45,($G$4-Lähteandmed!$H$45*(Kraadpäevad!$G$4-Kraadpäevad!C8671)),Lähteandmed!$I$45)</f>
        <v/>
      </c>
      <c r="N8671" s="114">
        <f>IFERROR(($G$4-M8671)/($G$4-C8671),Lähteandmed!$H$45)</f>
        <v>0</v>
      </c>
      <c r="O8671" s="276">
        <f t="shared" si="271"/>
        <v>-0.1</v>
      </c>
      <c r="P8671" s="276">
        <f>IF(O8671&lt;($G$6-1),Lähteandmed!$E$45*1.2*1.005*(($G$6-1)-O8671),0)</f>
        <v>29.96876232</v>
      </c>
    </row>
    <row r="8672" spans="2:16">
      <c r="B8672" s="113">
        <v>8668</v>
      </c>
      <c r="C8672" s="113">
        <v>-0.4</v>
      </c>
      <c r="D8672" s="276">
        <f t="shared" si="270"/>
        <v>10.38879749586558</v>
      </c>
      <c r="L8672" s="114">
        <f>IF(C8672&lt;$G$6,Lähteandmed!$E$45*1.2*1.005*($G$6-O8672),0)</f>
        <v>32.247089279999997</v>
      </c>
      <c r="M8672" s="276" t="str">
        <f>IF(($G$4-Lähteandmed!$H$45*(Kraadpäevad!$G$4-Kraadpäevad!C8672))&gt;Lähteandmed!$I$45,($G$4-Lähteandmed!$H$45*(Kraadpäevad!$G$4-Kraadpäevad!C8672)),Lähteandmed!$I$45)</f>
        <v/>
      </c>
      <c r="N8672" s="114">
        <f>IFERROR(($G$4-M8672)/($G$4-C8672),Lähteandmed!$H$45)</f>
        <v>0</v>
      </c>
      <c r="O8672" s="276">
        <f t="shared" si="271"/>
        <v>-0.4</v>
      </c>
      <c r="P8672" s="276">
        <f>IF(O8672&lt;($G$6-1),Lähteandmed!$E$45*1.2*1.005*(($G$6-1)-O8672),0)</f>
        <v>30.494530079999997</v>
      </c>
    </row>
    <row r="8673" spans="2:16">
      <c r="B8673" s="113">
        <v>8669</v>
      </c>
      <c r="C8673" s="113">
        <v>-0.6</v>
      </c>
      <c r="D8673" s="276">
        <f t="shared" si="270"/>
        <v>10.588797495865579</v>
      </c>
      <c r="L8673" s="114">
        <f>IF(C8673&lt;$G$6,Lähteandmed!$E$45*1.2*1.005*($G$6-O8673),0)</f>
        <v>32.59760112</v>
      </c>
      <c r="M8673" s="276" t="str">
        <f>IF(($G$4-Lähteandmed!$H$45*(Kraadpäevad!$G$4-Kraadpäevad!C8673))&gt;Lähteandmed!$I$45,($G$4-Lähteandmed!$H$45*(Kraadpäevad!$G$4-Kraadpäevad!C8673)),Lähteandmed!$I$45)</f>
        <v/>
      </c>
      <c r="N8673" s="114">
        <f>IFERROR(($G$4-M8673)/($G$4-C8673),Lähteandmed!$H$45)</f>
        <v>0</v>
      </c>
      <c r="O8673" s="276">
        <f t="shared" si="271"/>
        <v>-0.6</v>
      </c>
      <c r="P8673" s="276">
        <f>IF(O8673&lt;($G$6-1),Lähteandmed!$E$45*1.2*1.005*(($G$6-1)-O8673),0)</f>
        <v>30.84504192</v>
      </c>
    </row>
    <row r="8674" spans="2:16">
      <c r="B8674" s="113">
        <v>8670</v>
      </c>
      <c r="C8674" s="113">
        <v>-0.9</v>
      </c>
      <c r="D8674" s="276">
        <f t="shared" si="270"/>
        <v>10.88879749586558</v>
      </c>
      <c r="L8674" s="114">
        <f>IF(C8674&lt;$G$6,Lähteandmed!$E$45*1.2*1.005*($G$6-O8674),0)</f>
        <v>33.123368879999994</v>
      </c>
      <c r="M8674" s="276" t="str">
        <f>IF(($G$4-Lähteandmed!$H$45*(Kraadpäevad!$G$4-Kraadpäevad!C8674))&gt;Lähteandmed!$I$45,($G$4-Lähteandmed!$H$45*(Kraadpäevad!$G$4-Kraadpäevad!C8674)),Lähteandmed!$I$45)</f>
        <v/>
      </c>
      <c r="N8674" s="114">
        <f>IFERROR(($G$4-M8674)/($G$4-C8674),Lähteandmed!$H$45)</f>
        <v>0</v>
      </c>
      <c r="O8674" s="276">
        <f t="shared" si="271"/>
        <v>-0.9</v>
      </c>
      <c r="P8674" s="276">
        <f>IF(O8674&lt;($G$6-1),Lähteandmed!$E$45*1.2*1.005*(($G$6-1)-O8674),0)</f>
        <v>31.370809679999994</v>
      </c>
    </row>
    <row r="8675" spans="2:16">
      <c r="B8675" s="113">
        <v>8671</v>
      </c>
      <c r="C8675" s="113">
        <v>-1.4</v>
      </c>
      <c r="D8675" s="276">
        <f t="shared" si="270"/>
        <v>11.38879749586558</v>
      </c>
      <c r="L8675" s="114">
        <f>IF(C8675&lt;$G$6,Lähteandmed!$E$45*1.2*1.005*($G$6-O8675),0)</f>
        <v>33.999648479999998</v>
      </c>
      <c r="M8675" s="276" t="str">
        <f>IF(($G$4-Lähteandmed!$H$45*(Kraadpäevad!$G$4-Kraadpäevad!C8675))&gt;Lähteandmed!$I$45,($G$4-Lähteandmed!$H$45*(Kraadpäevad!$G$4-Kraadpäevad!C8675)),Lähteandmed!$I$45)</f>
        <v/>
      </c>
      <c r="N8675" s="114">
        <f>IFERROR(($G$4-M8675)/($G$4-C8675),Lähteandmed!$H$45)</f>
        <v>0</v>
      </c>
      <c r="O8675" s="276">
        <f t="shared" si="271"/>
        <v>-1.4</v>
      </c>
      <c r="P8675" s="276">
        <f>IF(O8675&lt;($G$6-1),Lähteandmed!$E$45*1.2*1.005*(($G$6-1)-O8675),0)</f>
        <v>32.247089279999997</v>
      </c>
    </row>
    <row r="8676" spans="2:16">
      <c r="B8676" s="113">
        <v>8672</v>
      </c>
      <c r="C8676" s="113">
        <v>-1.8</v>
      </c>
      <c r="D8676" s="276">
        <f t="shared" si="270"/>
        <v>11.78879749586558</v>
      </c>
      <c r="L8676" s="114">
        <f>IF(C8676&lt;$G$6,Lähteandmed!$E$45*1.2*1.005*($G$6-O8676),0)</f>
        <v>34.700672159999996</v>
      </c>
      <c r="M8676" s="276" t="str">
        <f>IF(($G$4-Lähteandmed!$H$45*(Kraadpäevad!$G$4-Kraadpäevad!C8676))&gt;Lähteandmed!$I$45,($G$4-Lähteandmed!$H$45*(Kraadpäevad!$G$4-Kraadpäevad!C8676)),Lähteandmed!$I$45)</f>
        <v/>
      </c>
      <c r="N8676" s="114">
        <f>IFERROR(($G$4-M8676)/($G$4-C8676),Lähteandmed!$H$45)</f>
        <v>0</v>
      </c>
      <c r="O8676" s="276">
        <f t="shared" si="271"/>
        <v>-1.8</v>
      </c>
      <c r="P8676" s="276">
        <f>IF(O8676&lt;($G$6-1),Lähteandmed!$E$45*1.2*1.005*(($G$6-1)-O8676),0)</f>
        <v>32.948112959999996</v>
      </c>
    </row>
    <row r="8677" spans="2:16">
      <c r="B8677" s="113">
        <v>8673</v>
      </c>
      <c r="C8677" s="113">
        <v>-2.2999999999999998</v>
      </c>
      <c r="D8677" s="276">
        <f t="shared" si="270"/>
        <v>12.28879749586558</v>
      </c>
      <c r="L8677" s="114">
        <f>IF(C8677&lt;$G$6,Lähteandmed!$E$45*1.2*1.005*($G$6-O8677),0)</f>
        <v>35.57695176</v>
      </c>
      <c r="M8677" s="276" t="str">
        <f>IF(($G$4-Lähteandmed!$H$45*(Kraadpäevad!$G$4-Kraadpäevad!C8677))&gt;Lähteandmed!$I$45,($G$4-Lähteandmed!$H$45*(Kraadpäevad!$G$4-Kraadpäevad!C8677)),Lähteandmed!$I$45)</f>
        <v/>
      </c>
      <c r="N8677" s="114">
        <f>IFERROR(($G$4-M8677)/($G$4-C8677),Lähteandmed!$H$45)</f>
        <v>0</v>
      </c>
      <c r="O8677" s="276">
        <f t="shared" si="271"/>
        <v>-2.2999999999999998</v>
      </c>
      <c r="P8677" s="276">
        <f>IF(O8677&lt;($G$6-1),Lähteandmed!$E$45*1.2*1.005*(($G$6-1)-O8677),0)</f>
        <v>33.82439256</v>
      </c>
    </row>
    <row r="8678" spans="2:16">
      <c r="B8678" s="113">
        <v>8674</v>
      </c>
      <c r="C8678" s="113">
        <v>-2.2000000000000002</v>
      </c>
      <c r="D8678" s="276">
        <f t="shared" si="270"/>
        <v>12.188797495865579</v>
      </c>
      <c r="L8678" s="114">
        <f>IF(C8678&lt;$G$6,Lähteandmed!$E$45*1.2*1.005*($G$6-O8678),0)</f>
        <v>35.401695839999995</v>
      </c>
      <c r="M8678" s="276" t="str">
        <f>IF(($G$4-Lähteandmed!$H$45*(Kraadpäevad!$G$4-Kraadpäevad!C8678))&gt;Lähteandmed!$I$45,($G$4-Lähteandmed!$H$45*(Kraadpäevad!$G$4-Kraadpäevad!C8678)),Lähteandmed!$I$45)</f>
        <v/>
      </c>
      <c r="N8678" s="114">
        <f>IFERROR(($G$4-M8678)/($G$4-C8678),Lähteandmed!$H$45)</f>
        <v>0</v>
      </c>
      <c r="O8678" s="276">
        <f t="shared" si="271"/>
        <v>-2.2000000000000002</v>
      </c>
      <c r="P8678" s="276">
        <f>IF(O8678&lt;($G$6-1),Lähteandmed!$E$45*1.2*1.005*(($G$6-1)-O8678),0)</f>
        <v>33.649136639999995</v>
      </c>
    </row>
    <row r="8679" spans="2:16">
      <c r="B8679" s="113">
        <v>8675</v>
      </c>
      <c r="C8679" s="113">
        <v>-2.1</v>
      </c>
      <c r="D8679" s="276">
        <f t="shared" si="270"/>
        <v>12.088797495865579</v>
      </c>
      <c r="L8679" s="114">
        <f>IF(C8679&lt;$G$6,Lähteandmed!$E$45*1.2*1.005*($G$6-O8679),0)</f>
        <v>35.226439919999997</v>
      </c>
      <c r="M8679" s="276" t="str">
        <f>IF(($G$4-Lähteandmed!$H$45*(Kraadpäevad!$G$4-Kraadpäevad!C8679))&gt;Lähteandmed!$I$45,($G$4-Lähteandmed!$H$45*(Kraadpäevad!$G$4-Kraadpäevad!C8679)),Lähteandmed!$I$45)</f>
        <v/>
      </c>
      <c r="N8679" s="114">
        <f>IFERROR(($G$4-M8679)/($G$4-C8679),Lähteandmed!$H$45)</f>
        <v>0</v>
      </c>
      <c r="O8679" s="276">
        <f t="shared" si="271"/>
        <v>-2.1</v>
      </c>
      <c r="P8679" s="276">
        <f>IF(O8679&lt;($G$6-1),Lähteandmed!$E$45*1.2*1.005*(($G$6-1)-O8679),0)</f>
        <v>33.473880719999997</v>
      </c>
    </row>
    <row r="8680" spans="2:16">
      <c r="B8680" s="113">
        <v>8676</v>
      </c>
      <c r="C8680" s="113">
        <v>-2</v>
      </c>
      <c r="D8680" s="276">
        <f t="shared" si="270"/>
        <v>11.98879749586558</v>
      </c>
      <c r="L8680" s="114">
        <f>IF(C8680&lt;$G$6,Lähteandmed!$E$45*1.2*1.005*($G$6-O8680),0)</f>
        <v>35.051183999999999</v>
      </c>
      <c r="M8680" s="276" t="str">
        <f>IF(($G$4-Lähteandmed!$H$45*(Kraadpäevad!$G$4-Kraadpäevad!C8680))&gt;Lähteandmed!$I$45,($G$4-Lähteandmed!$H$45*(Kraadpäevad!$G$4-Kraadpäevad!C8680)),Lähteandmed!$I$45)</f>
        <v/>
      </c>
      <c r="N8680" s="114">
        <f>IFERROR(($G$4-M8680)/($G$4-C8680),Lähteandmed!$H$45)</f>
        <v>0</v>
      </c>
      <c r="O8680" s="276">
        <f t="shared" si="271"/>
        <v>-2</v>
      </c>
      <c r="P8680" s="276">
        <f>IF(O8680&lt;($G$6-1),Lähteandmed!$E$45*1.2*1.005*(($G$6-1)-O8680),0)</f>
        <v>33.298624799999999</v>
      </c>
    </row>
    <row r="8681" spans="2:16">
      <c r="B8681" s="113">
        <v>8677</v>
      </c>
      <c r="C8681" s="113">
        <v>-1.5</v>
      </c>
      <c r="D8681" s="276">
        <f t="shared" si="270"/>
        <v>11.48879749586558</v>
      </c>
      <c r="L8681" s="114">
        <f>IF(C8681&lt;$G$6,Lähteandmed!$E$45*1.2*1.005*($G$6-O8681),0)</f>
        <v>34.174904399999996</v>
      </c>
      <c r="M8681" s="276" t="str">
        <f>IF(($G$4-Lähteandmed!$H$45*(Kraadpäevad!$G$4-Kraadpäevad!C8681))&gt;Lähteandmed!$I$45,($G$4-Lähteandmed!$H$45*(Kraadpäevad!$G$4-Kraadpäevad!C8681)),Lähteandmed!$I$45)</f>
        <v/>
      </c>
      <c r="N8681" s="114">
        <f>IFERROR(($G$4-M8681)/($G$4-C8681),Lähteandmed!$H$45)</f>
        <v>0</v>
      </c>
      <c r="O8681" s="276">
        <f t="shared" si="271"/>
        <v>-1.5</v>
      </c>
      <c r="P8681" s="276">
        <f>IF(O8681&lt;($G$6-1),Lähteandmed!$E$45*1.2*1.005*(($G$6-1)-O8681),0)</f>
        <v>32.422345199999995</v>
      </c>
    </row>
    <row r="8682" spans="2:16">
      <c r="B8682" s="113">
        <v>8678</v>
      </c>
      <c r="C8682" s="113">
        <v>-1</v>
      </c>
      <c r="D8682" s="276">
        <f t="shared" si="270"/>
        <v>10.98879749586558</v>
      </c>
      <c r="L8682" s="114">
        <f>IF(C8682&lt;$G$6,Lähteandmed!$E$45*1.2*1.005*($G$6-O8682),0)</f>
        <v>33.298624799999999</v>
      </c>
      <c r="M8682" s="276" t="str">
        <f>IF(($G$4-Lähteandmed!$H$45*(Kraadpäevad!$G$4-Kraadpäevad!C8682))&gt;Lähteandmed!$I$45,($G$4-Lähteandmed!$H$45*(Kraadpäevad!$G$4-Kraadpäevad!C8682)),Lähteandmed!$I$45)</f>
        <v/>
      </c>
      <c r="N8682" s="114">
        <f>IFERROR(($G$4-M8682)/($G$4-C8682),Lähteandmed!$H$45)</f>
        <v>0</v>
      </c>
      <c r="O8682" s="276">
        <f t="shared" si="271"/>
        <v>-1</v>
      </c>
      <c r="P8682" s="276">
        <f>IF(O8682&lt;($G$6-1),Lähteandmed!$E$45*1.2*1.005*(($G$6-1)-O8682),0)</f>
        <v>31.546065599999999</v>
      </c>
    </row>
    <row r="8683" spans="2:16">
      <c r="B8683" s="113">
        <v>8679</v>
      </c>
      <c r="C8683" s="113">
        <v>-0.5</v>
      </c>
      <c r="D8683" s="276">
        <f t="shared" si="270"/>
        <v>10.48879749586558</v>
      </c>
      <c r="L8683" s="114">
        <f>IF(C8683&lt;$G$6,Lähteandmed!$E$45*1.2*1.005*($G$6-O8683),0)</f>
        <v>32.422345199999995</v>
      </c>
      <c r="M8683" s="276" t="str">
        <f>IF(($G$4-Lähteandmed!$H$45*(Kraadpäevad!$G$4-Kraadpäevad!C8683))&gt;Lähteandmed!$I$45,($G$4-Lähteandmed!$H$45*(Kraadpäevad!$G$4-Kraadpäevad!C8683)),Lähteandmed!$I$45)</f>
        <v/>
      </c>
      <c r="N8683" s="114">
        <f>IFERROR(($G$4-M8683)/($G$4-C8683),Lähteandmed!$H$45)</f>
        <v>0</v>
      </c>
      <c r="O8683" s="276">
        <f t="shared" si="271"/>
        <v>-0.5</v>
      </c>
      <c r="P8683" s="276">
        <f>IF(O8683&lt;($G$6-1),Lähteandmed!$E$45*1.2*1.005*(($G$6-1)-O8683),0)</f>
        <v>30.669785999999998</v>
      </c>
    </row>
    <row r="8684" spans="2:16">
      <c r="B8684" s="113">
        <v>8680</v>
      </c>
      <c r="C8684" s="113">
        <v>-1</v>
      </c>
      <c r="D8684" s="276">
        <f t="shared" si="270"/>
        <v>10.98879749586558</v>
      </c>
      <c r="L8684" s="114">
        <f>IF(C8684&lt;$G$6,Lähteandmed!$E$45*1.2*1.005*($G$6-O8684),0)</f>
        <v>33.298624799999999</v>
      </c>
      <c r="M8684" s="276" t="str">
        <f>IF(($G$4-Lähteandmed!$H$45*(Kraadpäevad!$G$4-Kraadpäevad!C8684))&gt;Lähteandmed!$I$45,($G$4-Lähteandmed!$H$45*(Kraadpäevad!$G$4-Kraadpäevad!C8684)),Lähteandmed!$I$45)</f>
        <v/>
      </c>
      <c r="N8684" s="114">
        <f>IFERROR(($G$4-M8684)/($G$4-C8684),Lähteandmed!$H$45)</f>
        <v>0</v>
      </c>
      <c r="O8684" s="276">
        <f t="shared" si="271"/>
        <v>-1</v>
      </c>
      <c r="P8684" s="276">
        <f>IF(O8684&lt;($G$6-1),Lähteandmed!$E$45*1.2*1.005*(($G$6-1)-O8684),0)</f>
        <v>31.546065599999999</v>
      </c>
    </row>
    <row r="8685" spans="2:16">
      <c r="B8685" s="113">
        <v>8681</v>
      </c>
      <c r="C8685" s="113">
        <v>-1.5</v>
      </c>
      <c r="D8685" s="276">
        <f t="shared" si="270"/>
        <v>11.48879749586558</v>
      </c>
      <c r="L8685" s="114">
        <f>IF(C8685&lt;$G$6,Lähteandmed!$E$45*1.2*1.005*($G$6-O8685),0)</f>
        <v>34.174904399999996</v>
      </c>
      <c r="M8685" s="276" t="str">
        <f>IF(($G$4-Lähteandmed!$H$45*(Kraadpäevad!$G$4-Kraadpäevad!C8685))&gt;Lähteandmed!$I$45,($G$4-Lähteandmed!$H$45*(Kraadpäevad!$G$4-Kraadpäevad!C8685)),Lähteandmed!$I$45)</f>
        <v/>
      </c>
      <c r="N8685" s="114">
        <f>IFERROR(($G$4-M8685)/($G$4-C8685),Lähteandmed!$H$45)</f>
        <v>0</v>
      </c>
      <c r="O8685" s="276">
        <f t="shared" si="271"/>
        <v>-1.5</v>
      </c>
      <c r="P8685" s="276">
        <f>IF(O8685&lt;($G$6-1),Lähteandmed!$E$45*1.2*1.005*(($G$6-1)-O8685),0)</f>
        <v>32.422345199999995</v>
      </c>
    </row>
    <row r="8686" spans="2:16">
      <c r="B8686" s="113">
        <v>8682</v>
      </c>
      <c r="C8686" s="113">
        <v>-2</v>
      </c>
      <c r="D8686" s="276">
        <f t="shared" si="270"/>
        <v>11.98879749586558</v>
      </c>
      <c r="L8686" s="114">
        <f>IF(C8686&lt;$G$6,Lähteandmed!$E$45*1.2*1.005*($G$6-O8686),0)</f>
        <v>35.051183999999999</v>
      </c>
      <c r="M8686" s="276" t="str">
        <f>IF(($G$4-Lähteandmed!$H$45*(Kraadpäevad!$G$4-Kraadpäevad!C8686))&gt;Lähteandmed!$I$45,($G$4-Lähteandmed!$H$45*(Kraadpäevad!$G$4-Kraadpäevad!C8686)),Lähteandmed!$I$45)</f>
        <v/>
      </c>
      <c r="N8686" s="114">
        <f>IFERROR(($G$4-M8686)/($G$4-C8686),Lähteandmed!$H$45)</f>
        <v>0</v>
      </c>
      <c r="O8686" s="276">
        <f t="shared" si="271"/>
        <v>-2</v>
      </c>
      <c r="P8686" s="276">
        <f>IF(O8686&lt;($G$6-1),Lähteandmed!$E$45*1.2*1.005*(($G$6-1)-O8686),0)</f>
        <v>33.298624799999999</v>
      </c>
    </row>
    <row r="8687" spans="2:16">
      <c r="B8687" s="113">
        <v>8683</v>
      </c>
      <c r="C8687" s="113">
        <v>-2.2999999999999998</v>
      </c>
      <c r="D8687" s="276">
        <f t="shared" si="270"/>
        <v>12.28879749586558</v>
      </c>
      <c r="L8687" s="114">
        <f>IF(C8687&lt;$G$6,Lähteandmed!$E$45*1.2*1.005*($G$6-O8687),0)</f>
        <v>35.57695176</v>
      </c>
      <c r="M8687" s="276" t="str">
        <f>IF(($G$4-Lähteandmed!$H$45*(Kraadpäevad!$G$4-Kraadpäevad!C8687))&gt;Lähteandmed!$I$45,($G$4-Lähteandmed!$H$45*(Kraadpäevad!$G$4-Kraadpäevad!C8687)),Lähteandmed!$I$45)</f>
        <v/>
      </c>
      <c r="N8687" s="114">
        <f>IFERROR(($G$4-M8687)/($G$4-C8687),Lähteandmed!$H$45)</f>
        <v>0</v>
      </c>
      <c r="O8687" s="276">
        <f t="shared" si="271"/>
        <v>-2.2999999999999998</v>
      </c>
      <c r="P8687" s="276">
        <f>IF(O8687&lt;($G$6-1),Lähteandmed!$E$45*1.2*1.005*(($G$6-1)-O8687),0)</f>
        <v>33.82439256</v>
      </c>
    </row>
    <row r="8688" spans="2:16">
      <c r="B8688" s="113">
        <v>8684</v>
      </c>
      <c r="C8688" s="113">
        <v>-2.7</v>
      </c>
      <c r="D8688" s="276">
        <f t="shared" si="270"/>
        <v>12.688797495865579</v>
      </c>
      <c r="L8688" s="114">
        <f>IF(C8688&lt;$G$6,Lähteandmed!$E$45*1.2*1.005*($G$6-O8688),0)</f>
        <v>36.277975439999999</v>
      </c>
      <c r="M8688" s="276" t="str">
        <f>IF(($G$4-Lähteandmed!$H$45*(Kraadpäevad!$G$4-Kraadpäevad!C8688))&gt;Lähteandmed!$I$45,($G$4-Lähteandmed!$H$45*(Kraadpäevad!$G$4-Kraadpäevad!C8688)),Lähteandmed!$I$45)</f>
        <v/>
      </c>
      <c r="N8688" s="114">
        <f>IFERROR(($G$4-M8688)/($G$4-C8688),Lähteandmed!$H$45)</f>
        <v>0</v>
      </c>
      <c r="O8688" s="276">
        <f t="shared" si="271"/>
        <v>-2.7</v>
      </c>
      <c r="P8688" s="276">
        <f>IF(O8688&lt;($G$6-1),Lähteandmed!$E$45*1.2*1.005*(($G$6-1)-O8688),0)</f>
        <v>34.525416239999998</v>
      </c>
    </row>
    <row r="8689" spans="2:16">
      <c r="B8689" s="113">
        <v>8685</v>
      </c>
      <c r="C8689" s="113">
        <v>-3</v>
      </c>
      <c r="D8689" s="276">
        <f t="shared" si="270"/>
        <v>12.98879749586558</v>
      </c>
      <c r="L8689" s="114">
        <f>IF(C8689&lt;$G$6,Lähteandmed!$E$45*1.2*1.005*($G$6-O8689),0)</f>
        <v>36.8037432</v>
      </c>
      <c r="M8689" s="276" t="str">
        <f>IF(($G$4-Lähteandmed!$H$45*(Kraadpäevad!$G$4-Kraadpäevad!C8689))&gt;Lähteandmed!$I$45,($G$4-Lähteandmed!$H$45*(Kraadpäevad!$G$4-Kraadpäevad!C8689)),Lähteandmed!$I$45)</f>
        <v/>
      </c>
      <c r="N8689" s="114">
        <f>IFERROR(($G$4-M8689)/($G$4-C8689),Lähteandmed!$H$45)</f>
        <v>0</v>
      </c>
      <c r="O8689" s="276">
        <f t="shared" si="271"/>
        <v>-3</v>
      </c>
      <c r="P8689" s="276">
        <f>IF(O8689&lt;($G$6-1),Lähteandmed!$E$45*1.2*1.005*(($G$6-1)-O8689),0)</f>
        <v>35.051183999999999</v>
      </c>
    </row>
    <row r="8690" spans="2:16">
      <c r="B8690" s="113">
        <v>8686</v>
      </c>
      <c r="C8690" s="113">
        <v>-3.3</v>
      </c>
      <c r="D8690" s="276">
        <f t="shared" si="270"/>
        <v>13.28879749586558</v>
      </c>
      <c r="L8690" s="114">
        <f>IF(C8690&lt;$G$6,Lähteandmed!$E$45*1.2*1.005*($G$6-O8690),0)</f>
        <v>37.32951096</v>
      </c>
      <c r="M8690" s="276" t="str">
        <f>IF(($G$4-Lähteandmed!$H$45*(Kraadpäevad!$G$4-Kraadpäevad!C8690))&gt;Lähteandmed!$I$45,($G$4-Lähteandmed!$H$45*(Kraadpäevad!$G$4-Kraadpäevad!C8690)),Lähteandmed!$I$45)</f>
        <v/>
      </c>
      <c r="N8690" s="114">
        <f>IFERROR(($G$4-M8690)/($G$4-C8690),Lähteandmed!$H$45)</f>
        <v>0</v>
      </c>
      <c r="O8690" s="276">
        <f t="shared" si="271"/>
        <v>-3.3</v>
      </c>
      <c r="P8690" s="276">
        <f>IF(O8690&lt;($G$6-1),Lähteandmed!$E$45*1.2*1.005*(($G$6-1)-O8690),0)</f>
        <v>35.57695176</v>
      </c>
    </row>
    <row r="8691" spans="2:16">
      <c r="B8691" s="113">
        <v>8687</v>
      </c>
      <c r="C8691" s="113">
        <v>-3.5</v>
      </c>
      <c r="D8691" s="276">
        <f t="shared" si="270"/>
        <v>13.48879749586558</v>
      </c>
      <c r="L8691" s="114">
        <f>IF(C8691&lt;$G$6,Lähteandmed!$E$45*1.2*1.005*($G$6-O8691),0)</f>
        <v>37.680022799999996</v>
      </c>
      <c r="M8691" s="276" t="str">
        <f>IF(($G$4-Lähteandmed!$H$45*(Kraadpäevad!$G$4-Kraadpäevad!C8691))&gt;Lähteandmed!$I$45,($G$4-Lähteandmed!$H$45*(Kraadpäevad!$G$4-Kraadpäevad!C8691)),Lähteandmed!$I$45)</f>
        <v/>
      </c>
      <c r="N8691" s="114">
        <f>IFERROR(($G$4-M8691)/($G$4-C8691),Lähteandmed!$H$45)</f>
        <v>0</v>
      </c>
      <c r="O8691" s="276">
        <f t="shared" si="271"/>
        <v>-3.5</v>
      </c>
      <c r="P8691" s="276">
        <f>IF(O8691&lt;($G$6-1),Lähteandmed!$E$45*1.2*1.005*(($G$6-1)-O8691),0)</f>
        <v>35.927463599999996</v>
      </c>
    </row>
    <row r="8692" spans="2:16">
      <c r="B8692" s="113">
        <v>8688</v>
      </c>
      <c r="C8692" s="113">
        <v>-3.8</v>
      </c>
      <c r="D8692" s="276">
        <f t="shared" si="270"/>
        <v>13.78879749586558</v>
      </c>
      <c r="L8692" s="114">
        <f>IF(C8692&lt;$G$6,Lähteandmed!$E$45*1.2*1.005*($G$6-O8692),0)</f>
        <v>38.205790559999997</v>
      </c>
      <c r="M8692" s="276" t="str">
        <f>IF(($G$4-Lähteandmed!$H$45*(Kraadpäevad!$G$4-Kraadpäevad!C8692))&gt;Lähteandmed!$I$45,($G$4-Lähteandmed!$H$45*(Kraadpäevad!$G$4-Kraadpäevad!C8692)),Lähteandmed!$I$45)</f>
        <v/>
      </c>
      <c r="N8692" s="114">
        <f>IFERROR(($G$4-M8692)/($G$4-C8692),Lähteandmed!$H$45)</f>
        <v>0</v>
      </c>
      <c r="O8692" s="276">
        <f t="shared" si="271"/>
        <v>-3.8</v>
      </c>
      <c r="P8692" s="276">
        <f>IF(O8692&lt;($G$6-1),Lähteandmed!$E$45*1.2*1.005*(($G$6-1)-O8692),0)</f>
        <v>36.453231359999997</v>
      </c>
    </row>
    <row r="8693" spans="2:16">
      <c r="B8693" s="113">
        <v>8689</v>
      </c>
      <c r="C8693" s="113">
        <v>-3.8</v>
      </c>
      <c r="D8693" s="276">
        <f t="shared" si="270"/>
        <v>13.78879749586558</v>
      </c>
      <c r="L8693" s="114">
        <f>IF(C8693&lt;$G$6,Lähteandmed!$E$45*1.2*1.005*($G$6-O8693),0)</f>
        <v>38.205790559999997</v>
      </c>
      <c r="M8693" s="276" t="str">
        <f>IF(($G$4-Lähteandmed!$H$45*(Kraadpäevad!$G$4-Kraadpäevad!C8693))&gt;Lähteandmed!$I$45,($G$4-Lähteandmed!$H$45*(Kraadpäevad!$G$4-Kraadpäevad!C8693)),Lähteandmed!$I$45)</f>
        <v/>
      </c>
      <c r="N8693" s="114">
        <f>IFERROR(($G$4-M8693)/($G$4-C8693),Lähteandmed!$H$45)</f>
        <v>0</v>
      </c>
      <c r="O8693" s="276">
        <f t="shared" si="271"/>
        <v>-3.8</v>
      </c>
      <c r="P8693" s="276">
        <f>IF(O8693&lt;($G$6-1),Lähteandmed!$E$45*1.2*1.005*(($G$6-1)-O8693),0)</f>
        <v>36.453231359999997</v>
      </c>
    </row>
    <row r="8694" spans="2:16">
      <c r="B8694" s="113">
        <v>8690</v>
      </c>
      <c r="C8694" s="113">
        <v>-3.8</v>
      </c>
      <c r="D8694" s="276">
        <f t="shared" si="270"/>
        <v>13.78879749586558</v>
      </c>
      <c r="L8694" s="114">
        <f>IF(C8694&lt;$G$6,Lähteandmed!$E$45*1.2*1.005*($G$6-O8694),0)</f>
        <v>38.205790559999997</v>
      </c>
      <c r="M8694" s="276" t="str">
        <f>IF(($G$4-Lähteandmed!$H$45*(Kraadpäevad!$G$4-Kraadpäevad!C8694))&gt;Lähteandmed!$I$45,($G$4-Lähteandmed!$H$45*(Kraadpäevad!$G$4-Kraadpäevad!C8694)),Lähteandmed!$I$45)</f>
        <v/>
      </c>
      <c r="N8694" s="114">
        <f>IFERROR(($G$4-M8694)/($G$4-C8694),Lähteandmed!$H$45)</f>
        <v>0</v>
      </c>
      <c r="O8694" s="276">
        <f t="shared" si="271"/>
        <v>-3.8</v>
      </c>
      <c r="P8694" s="276">
        <f>IF(O8694&lt;($G$6-1),Lähteandmed!$E$45*1.2*1.005*(($G$6-1)-O8694),0)</f>
        <v>36.453231359999997</v>
      </c>
    </row>
    <row r="8695" spans="2:16">
      <c r="B8695" s="113">
        <v>8691</v>
      </c>
      <c r="C8695" s="113">
        <v>-3.8</v>
      </c>
      <c r="D8695" s="276">
        <f t="shared" si="270"/>
        <v>13.78879749586558</v>
      </c>
      <c r="L8695" s="114">
        <f>IF(C8695&lt;$G$6,Lähteandmed!$E$45*1.2*1.005*($G$6-O8695),0)</f>
        <v>38.205790559999997</v>
      </c>
      <c r="M8695" s="276" t="str">
        <f>IF(($G$4-Lähteandmed!$H$45*(Kraadpäevad!$G$4-Kraadpäevad!C8695))&gt;Lähteandmed!$I$45,($G$4-Lähteandmed!$H$45*(Kraadpäevad!$G$4-Kraadpäevad!C8695)),Lähteandmed!$I$45)</f>
        <v/>
      </c>
      <c r="N8695" s="114">
        <f>IFERROR(($G$4-M8695)/($G$4-C8695),Lähteandmed!$H$45)</f>
        <v>0</v>
      </c>
      <c r="O8695" s="276">
        <f t="shared" si="271"/>
        <v>-3.8</v>
      </c>
      <c r="P8695" s="276">
        <f>IF(O8695&lt;($G$6-1),Lähteandmed!$E$45*1.2*1.005*(($G$6-1)-O8695),0)</f>
        <v>36.453231359999997</v>
      </c>
    </row>
    <row r="8696" spans="2:16">
      <c r="B8696" s="113">
        <v>8692</v>
      </c>
      <c r="C8696" s="113">
        <v>-4.0999999999999996</v>
      </c>
      <c r="D8696" s="276">
        <f t="shared" si="270"/>
        <v>14.088797495865579</v>
      </c>
      <c r="L8696" s="114">
        <f>IF(C8696&lt;$G$6,Lähteandmed!$E$45*1.2*1.005*($G$6-O8696),0)</f>
        <v>38.731558319999998</v>
      </c>
      <c r="M8696" s="276" t="str">
        <f>IF(($G$4-Lähteandmed!$H$45*(Kraadpäevad!$G$4-Kraadpäevad!C8696))&gt;Lähteandmed!$I$45,($G$4-Lähteandmed!$H$45*(Kraadpäevad!$G$4-Kraadpäevad!C8696)),Lähteandmed!$I$45)</f>
        <v/>
      </c>
      <c r="N8696" s="114">
        <f>IFERROR(($G$4-M8696)/($G$4-C8696),Lähteandmed!$H$45)</f>
        <v>0</v>
      </c>
      <c r="O8696" s="276">
        <f t="shared" si="271"/>
        <v>-4.0999999999999996</v>
      </c>
      <c r="P8696" s="276">
        <f>IF(O8696&lt;($G$6-1),Lähteandmed!$E$45*1.2*1.005*(($G$6-1)-O8696),0)</f>
        <v>36.978999119999997</v>
      </c>
    </row>
    <row r="8697" spans="2:16">
      <c r="B8697" s="113">
        <v>8693</v>
      </c>
      <c r="C8697" s="113">
        <v>-4.5</v>
      </c>
      <c r="D8697" s="276">
        <f t="shared" si="270"/>
        <v>14.48879749586558</v>
      </c>
      <c r="L8697" s="114">
        <f>IF(C8697&lt;$G$6,Lähteandmed!$E$45*1.2*1.005*($G$6-O8697),0)</f>
        <v>39.432581999999996</v>
      </c>
      <c r="M8697" s="276" t="str">
        <f>IF(($G$4-Lähteandmed!$H$45*(Kraadpäevad!$G$4-Kraadpäevad!C8697))&gt;Lähteandmed!$I$45,($G$4-Lähteandmed!$H$45*(Kraadpäevad!$G$4-Kraadpäevad!C8697)),Lähteandmed!$I$45)</f>
        <v/>
      </c>
      <c r="N8697" s="114">
        <f>IFERROR(($G$4-M8697)/($G$4-C8697),Lähteandmed!$H$45)</f>
        <v>0</v>
      </c>
      <c r="O8697" s="276">
        <f t="shared" si="271"/>
        <v>-4.5</v>
      </c>
      <c r="P8697" s="276">
        <f>IF(O8697&lt;($G$6-1),Lähteandmed!$E$45*1.2*1.005*(($G$6-1)-O8697),0)</f>
        <v>37.680022799999996</v>
      </c>
    </row>
    <row r="8698" spans="2:16">
      <c r="B8698" s="113">
        <v>8694</v>
      </c>
      <c r="C8698" s="113">
        <v>-4.8</v>
      </c>
      <c r="D8698" s="276">
        <f t="shared" si="270"/>
        <v>14.78879749586558</v>
      </c>
      <c r="L8698" s="114">
        <f>IF(C8698&lt;$G$6,Lähteandmed!$E$45*1.2*1.005*($G$6-O8698),0)</f>
        <v>39.958349759999997</v>
      </c>
      <c r="M8698" s="276" t="str">
        <f>IF(($G$4-Lähteandmed!$H$45*(Kraadpäevad!$G$4-Kraadpäevad!C8698))&gt;Lähteandmed!$I$45,($G$4-Lähteandmed!$H$45*(Kraadpäevad!$G$4-Kraadpäevad!C8698)),Lähteandmed!$I$45)</f>
        <v/>
      </c>
      <c r="N8698" s="114">
        <f>IFERROR(($G$4-M8698)/($G$4-C8698),Lähteandmed!$H$45)</f>
        <v>0</v>
      </c>
      <c r="O8698" s="276">
        <f t="shared" si="271"/>
        <v>-4.8</v>
      </c>
      <c r="P8698" s="276">
        <f>IF(O8698&lt;($G$6-1),Lähteandmed!$E$45*1.2*1.005*(($G$6-1)-O8698),0)</f>
        <v>38.205790559999997</v>
      </c>
    </row>
    <row r="8699" spans="2:16">
      <c r="B8699" s="113">
        <v>8695</v>
      </c>
      <c r="C8699" s="113">
        <v>-5.0999999999999996</v>
      </c>
      <c r="D8699" s="276">
        <f t="shared" si="270"/>
        <v>15.088797495865579</v>
      </c>
      <c r="L8699" s="114">
        <f>IF(C8699&lt;$G$6,Lähteandmed!$E$45*1.2*1.005*($G$6-O8699),0)</f>
        <v>40.484117519999998</v>
      </c>
      <c r="M8699" s="276" t="str">
        <f>IF(($G$4-Lähteandmed!$H$45*(Kraadpäevad!$G$4-Kraadpäevad!C8699))&gt;Lähteandmed!$I$45,($G$4-Lähteandmed!$H$45*(Kraadpäevad!$G$4-Kraadpäevad!C8699)),Lähteandmed!$I$45)</f>
        <v/>
      </c>
      <c r="N8699" s="114">
        <f>IFERROR(($G$4-M8699)/($G$4-C8699),Lähteandmed!$H$45)</f>
        <v>0</v>
      </c>
      <c r="O8699" s="276">
        <f t="shared" si="271"/>
        <v>-5.0999999999999996</v>
      </c>
      <c r="P8699" s="276">
        <f>IF(O8699&lt;($G$6-1),Lähteandmed!$E$45*1.2*1.005*(($G$6-1)-O8699),0)</f>
        <v>38.731558319999998</v>
      </c>
    </row>
    <row r="8700" spans="2:16">
      <c r="B8700" s="113">
        <v>8696</v>
      </c>
      <c r="C8700" s="113">
        <v>-5.5</v>
      </c>
      <c r="D8700" s="276">
        <f t="shared" si="270"/>
        <v>15.48879749586558</v>
      </c>
      <c r="L8700" s="114">
        <f>IF(C8700&lt;$G$6,Lähteandmed!$E$45*1.2*1.005*($G$6-O8700),0)</f>
        <v>41.185141199999997</v>
      </c>
      <c r="M8700" s="276" t="str">
        <f>IF(($G$4-Lähteandmed!$H$45*(Kraadpäevad!$G$4-Kraadpäevad!C8700))&gt;Lähteandmed!$I$45,($G$4-Lähteandmed!$H$45*(Kraadpäevad!$G$4-Kraadpäevad!C8700)),Lähteandmed!$I$45)</f>
        <v/>
      </c>
      <c r="N8700" s="114">
        <f>IFERROR(($G$4-M8700)/($G$4-C8700),Lähteandmed!$H$45)</f>
        <v>0</v>
      </c>
      <c r="O8700" s="276">
        <f t="shared" si="271"/>
        <v>-5.5</v>
      </c>
      <c r="P8700" s="276">
        <f>IF(O8700&lt;($G$6-1),Lähteandmed!$E$45*1.2*1.005*(($G$6-1)-O8700),0)</f>
        <v>39.432581999999996</v>
      </c>
    </row>
    <row r="8701" spans="2:16">
      <c r="B8701" s="113">
        <v>8697</v>
      </c>
      <c r="C8701" s="113">
        <v>-5.8</v>
      </c>
      <c r="D8701" s="276">
        <f t="shared" si="270"/>
        <v>15.78879749586558</v>
      </c>
      <c r="L8701" s="114">
        <f>IF(C8701&lt;$G$6,Lähteandmed!$E$45*1.2*1.005*($G$6-O8701),0)</f>
        <v>41.710908959999998</v>
      </c>
      <c r="M8701" s="276" t="str">
        <f>IF(($G$4-Lähteandmed!$H$45*(Kraadpäevad!$G$4-Kraadpäevad!C8701))&gt;Lähteandmed!$I$45,($G$4-Lähteandmed!$H$45*(Kraadpäevad!$G$4-Kraadpäevad!C8701)),Lähteandmed!$I$45)</f>
        <v/>
      </c>
      <c r="N8701" s="114">
        <f>IFERROR(($G$4-M8701)/($G$4-C8701),Lähteandmed!$H$45)</f>
        <v>0</v>
      </c>
      <c r="O8701" s="276">
        <f t="shared" si="271"/>
        <v>-5.8</v>
      </c>
      <c r="P8701" s="276">
        <f>IF(O8701&lt;($G$6-1),Lähteandmed!$E$45*1.2*1.005*(($G$6-1)-O8701),0)</f>
        <v>39.958349759999997</v>
      </c>
    </row>
    <row r="8702" spans="2:16">
      <c r="B8702" s="113">
        <v>8698</v>
      </c>
      <c r="C8702" s="113">
        <v>-5.7</v>
      </c>
      <c r="D8702" s="276">
        <f t="shared" si="270"/>
        <v>15.688797495865579</v>
      </c>
      <c r="L8702" s="114">
        <f>IF(C8702&lt;$G$6,Lähteandmed!$E$45*1.2*1.005*($G$6-O8702),0)</f>
        <v>41.535653039999993</v>
      </c>
      <c r="M8702" s="276" t="str">
        <f>IF(($G$4-Lähteandmed!$H$45*(Kraadpäevad!$G$4-Kraadpäevad!C8702))&gt;Lähteandmed!$I$45,($G$4-Lähteandmed!$H$45*(Kraadpäevad!$G$4-Kraadpäevad!C8702)),Lähteandmed!$I$45)</f>
        <v/>
      </c>
      <c r="N8702" s="114">
        <f>IFERROR(($G$4-M8702)/($G$4-C8702),Lähteandmed!$H$45)</f>
        <v>0</v>
      </c>
      <c r="O8702" s="276">
        <f t="shared" si="271"/>
        <v>-5.7</v>
      </c>
      <c r="P8702" s="276">
        <f>IF(O8702&lt;($G$6-1),Lähteandmed!$E$45*1.2*1.005*(($G$6-1)-O8702),0)</f>
        <v>39.783093839999999</v>
      </c>
    </row>
    <row r="8703" spans="2:16">
      <c r="B8703" s="113">
        <v>8699</v>
      </c>
      <c r="C8703" s="113">
        <v>-5.7</v>
      </c>
      <c r="D8703" s="276">
        <f t="shared" si="270"/>
        <v>15.688797495865579</v>
      </c>
      <c r="L8703" s="114">
        <f>IF(C8703&lt;$G$6,Lähteandmed!$E$45*1.2*1.005*($G$6-O8703),0)</f>
        <v>41.535653039999993</v>
      </c>
      <c r="M8703" s="276" t="str">
        <f>IF(($G$4-Lähteandmed!$H$45*(Kraadpäevad!$G$4-Kraadpäevad!C8703))&gt;Lähteandmed!$I$45,($G$4-Lähteandmed!$H$45*(Kraadpäevad!$G$4-Kraadpäevad!C8703)),Lähteandmed!$I$45)</f>
        <v/>
      </c>
      <c r="N8703" s="114">
        <f>IFERROR(($G$4-M8703)/($G$4-C8703),Lähteandmed!$H$45)</f>
        <v>0</v>
      </c>
      <c r="O8703" s="276">
        <f t="shared" si="271"/>
        <v>-5.7</v>
      </c>
      <c r="P8703" s="276">
        <f>IF(O8703&lt;($G$6-1),Lähteandmed!$E$45*1.2*1.005*(($G$6-1)-O8703),0)</f>
        <v>39.783093839999999</v>
      </c>
    </row>
    <row r="8704" spans="2:16">
      <c r="B8704" s="113">
        <v>8700</v>
      </c>
      <c r="C8704" s="113">
        <v>-5.6</v>
      </c>
      <c r="D8704" s="276">
        <f t="shared" si="270"/>
        <v>15.588797495865579</v>
      </c>
      <c r="L8704" s="114">
        <f>IF(C8704&lt;$G$6,Lähteandmed!$E$45*1.2*1.005*($G$6-O8704),0)</f>
        <v>41.360397120000002</v>
      </c>
      <c r="M8704" s="276" t="str">
        <f>IF(($G$4-Lähteandmed!$H$45*(Kraadpäevad!$G$4-Kraadpäevad!C8704))&gt;Lähteandmed!$I$45,($G$4-Lähteandmed!$H$45*(Kraadpäevad!$G$4-Kraadpäevad!C8704)),Lähteandmed!$I$45)</f>
        <v/>
      </c>
      <c r="N8704" s="114">
        <f>IFERROR(($G$4-M8704)/($G$4-C8704),Lähteandmed!$H$45)</f>
        <v>0</v>
      </c>
      <c r="O8704" s="276">
        <f t="shared" si="271"/>
        <v>-5.6</v>
      </c>
      <c r="P8704" s="276">
        <f>IF(O8704&lt;($G$6-1),Lähteandmed!$E$45*1.2*1.005*(($G$6-1)-O8704),0)</f>
        <v>39.607837920000001</v>
      </c>
    </row>
    <row r="8705" spans="2:16">
      <c r="B8705" s="113">
        <v>8701</v>
      </c>
      <c r="C8705" s="113">
        <v>-5.3</v>
      </c>
      <c r="D8705" s="276">
        <f t="shared" si="270"/>
        <v>15.28879749586558</v>
      </c>
      <c r="L8705" s="114">
        <f>IF(C8705&lt;$G$6,Lähteandmed!$E$45*1.2*1.005*($G$6-O8705),0)</f>
        <v>40.834629360000001</v>
      </c>
      <c r="M8705" s="276" t="str">
        <f>IF(($G$4-Lähteandmed!$H$45*(Kraadpäevad!$G$4-Kraadpäevad!C8705))&gt;Lähteandmed!$I$45,($G$4-Lähteandmed!$H$45*(Kraadpäevad!$G$4-Kraadpäevad!C8705)),Lähteandmed!$I$45)</f>
        <v/>
      </c>
      <c r="N8705" s="114">
        <f>IFERROR(($G$4-M8705)/($G$4-C8705),Lähteandmed!$H$45)</f>
        <v>0</v>
      </c>
      <c r="O8705" s="276">
        <f t="shared" si="271"/>
        <v>-5.3</v>
      </c>
      <c r="P8705" s="276">
        <f>IF(O8705&lt;($G$6-1),Lähteandmed!$E$45*1.2*1.005*(($G$6-1)-O8705),0)</f>
        <v>39.082070160000001</v>
      </c>
    </row>
    <row r="8706" spans="2:16">
      <c r="B8706" s="113">
        <v>8702</v>
      </c>
      <c r="C8706" s="113">
        <v>-4.9000000000000004</v>
      </c>
      <c r="D8706" s="276">
        <f t="shared" si="270"/>
        <v>14.88879749586558</v>
      </c>
      <c r="L8706" s="114">
        <f>IF(C8706&lt;$G$6,Lähteandmed!$E$45*1.2*1.005*($G$6-O8706),0)</f>
        <v>40.133605679999995</v>
      </c>
      <c r="M8706" s="276" t="str">
        <f>IF(($G$4-Lähteandmed!$H$45*(Kraadpäevad!$G$4-Kraadpäevad!C8706))&gt;Lähteandmed!$I$45,($G$4-Lähteandmed!$H$45*(Kraadpäevad!$G$4-Kraadpäevad!C8706)),Lähteandmed!$I$45)</f>
        <v/>
      </c>
      <c r="N8706" s="114">
        <f>IFERROR(($G$4-M8706)/($G$4-C8706),Lähteandmed!$H$45)</f>
        <v>0</v>
      </c>
      <c r="O8706" s="276">
        <f t="shared" si="271"/>
        <v>-4.9000000000000004</v>
      </c>
      <c r="P8706" s="276">
        <f>IF(O8706&lt;($G$6-1),Lähteandmed!$E$45*1.2*1.005*(($G$6-1)-O8706),0)</f>
        <v>38.381046479999995</v>
      </c>
    </row>
    <row r="8707" spans="2:16">
      <c r="B8707" s="113">
        <v>8703</v>
      </c>
      <c r="C8707" s="113">
        <v>-4.5999999999999996</v>
      </c>
      <c r="D8707" s="276">
        <f t="shared" si="270"/>
        <v>14.588797495865579</v>
      </c>
      <c r="L8707" s="114">
        <f>IF(C8707&lt;$G$6,Lähteandmed!$E$45*1.2*1.005*($G$6-O8707),0)</f>
        <v>39.607837920000001</v>
      </c>
      <c r="M8707" s="276" t="str">
        <f>IF(($G$4-Lähteandmed!$H$45*(Kraadpäevad!$G$4-Kraadpäevad!C8707))&gt;Lähteandmed!$I$45,($G$4-Lähteandmed!$H$45*(Kraadpäevad!$G$4-Kraadpäevad!C8707)),Lähteandmed!$I$45)</f>
        <v/>
      </c>
      <c r="N8707" s="114">
        <f>IFERROR(($G$4-M8707)/($G$4-C8707),Lähteandmed!$H$45)</f>
        <v>0</v>
      </c>
      <c r="O8707" s="276">
        <f t="shared" si="271"/>
        <v>-4.5999999999999996</v>
      </c>
      <c r="P8707" s="276">
        <f>IF(O8707&lt;($G$6-1),Lähteandmed!$E$45*1.2*1.005*(($G$6-1)-O8707),0)</f>
        <v>37.855278720000001</v>
      </c>
    </row>
    <row r="8708" spans="2:16">
      <c r="B8708" s="113">
        <v>8704</v>
      </c>
      <c r="C8708" s="113">
        <v>-4.5</v>
      </c>
      <c r="D8708" s="276">
        <f t="shared" ref="D8708:D8764" si="272">IFERROR(IF($G$5-C8708&gt;0,$G$5-C8708,"0"),0)</f>
        <v>14.48879749586558</v>
      </c>
      <c r="L8708" s="114">
        <f>IF(C8708&lt;$G$6,Lähteandmed!$E$45*1.2*1.005*($G$6-O8708),0)</f>
        <v>39.432581999999996</v>
      </c>
      <c r="M8708" s="276" t="str">
        <f>IF(($G$4-Lähteandmed!$H$45*(Kraadpäevad!$G$4-Kraadpäevad!C8708))&gt;Lähteandmed!$I$45,($G$4-Lähteandmed!$H$45*(Kraadpäevad!$G$4-Kraadpäevad!C8708)),Lähteandmed!$I$45)</f>
        <v/>
      </c>
      <c r="N8708" s="114">
        <f>IFERROR(($G$4-M8708)/($G$4-C8708),Lähteandmed!$H$45)</f>
        <v>0</v>
      </c>
      <c r="O8708" s="276">
        <f t="shared" ref="O8708:O8764" si="273">N8708*($G$4-C8708)+C8708</f>
        <v>-4.5</v>
      </c>
      <c r="P8708" s="276">
        <f>IF(O8708&lt;($G$6-1),Lähteandmed!$E$45*1.2*1.005*(($G$6-1)-O8708),0)</f>
        <v>37.680022799999996</v>
      </c>
    </row>
    <row r="8709" spans="2:16">
      <c r="B8709" s="113">
        <v>8705</v>
      </c>
      <c r="C8709" s="113">
        <v>-4.3</v>
      </c>
      <c r="D8709" s="276">
        <f t="shared" si="272"/>
        <v>14.28879749586558</v>
      </c>
      <c r="L8709" s="114">
        <f>IF(C8709&lt;$G$6,Lähteandmed!$E$45*1.2*1.005*($G$6-O8709),0)</f>
        <v>39.082070160000001</v>
      </c>
      <c r="M8709" s="276" t="str">
        <f>IF(($G$4-Lähteandmed!$H$45*(Kraadpäevad!$G$4-Kraadpäevad!C8709))&gt;Lähteandmed!$I$45,($G$4-Lähteandmed!$H$45*(Kraadpäevad!$G$4-Kraadpäevad!C8709)),Lähteandmed!$I$45)</f>
        <v/>
      </c>
      <c r="N8709" s="114">
        <f>IFERROR(($G$4-M8709)/($G$4-C8709),Lähteandmed!$H$45)</f>
        <v>0</v>
      </c>
      <c r="O8709" s="276">
        <f t="shared" si="273"/>
        <v>-4.3</v>
      </c>
      <c r="P8709" s="276">
        <f>IF(O8709&lt;($G$6-1),Lähteandmed!$E$45*1.2*1.005*(($G$6-1)-O8709),0)</f>
        <v>37.32951096</v>
      </c>
    </row>
    <row r="8710" spans="2:16">
      <c r="B8710" s="113">
        <v>8706</v>
      </c>
      <c r="C8710" s="113">
        <v>-4.2</v>
      </c>
      <c r="D8710" s="276">
        <f t="shared" si="272"/>
        <v>14.188797495865579</v>
      </c>
      <c r="L8710" s="114">
        <f>IF(C8710&lt;$G$6,Lähteandmed!$E$45*1.2*1.005*($G$6-O8710),0)</f>
        <v>38.906814239999996</v>
      </c>
      <c r="M8710" s="276" t="str">
        <f>IF(($G$4-Lähteandmed!$H$45*(Kraadpäevad!$G$4-Kraadpäevad!C8710))&gt;Lähteandmed!$I$45,($G$4-Lähteandmed!$H$45*(Kraadpäevad!$G$4-Kraadpäevad!C8710)),Lähteandmed!$I$45)</f>
        <v/>
      </c>
      <c r="N8710" s="114">
        <f>IFERROR(($G$4-M8710)/($G$4-C8710),Lähteandmed!$H$45)</f>
        <v>0</v>
      </c>
      <c r="O8710" s="276">
        <f t="shared" si="273"/>
        <v>-4.2</v>
      </c>
      <c r="P8710" s="276">
        <f>IF(O8710&lt;($G$6-1),Lähteandmed!$E$45*1.2*1.005*(($G$6-1)-O8710),0)</f>
        <v>37.154255039999995</v>
      </c>
    </row>
    <row r="8711" spans="2:16">
      <c r="B8711" s="113">
        <v>8707</v>
      </c>
      <c r="C8711" s="113">
        <v>-4.2</v>
      </c>
      <c r="D8711" s="276">
        <f t="shared" si="272"/>
        <v>14.188797495865579</v>
      </c>
      <c r="L8711" s="114">
        <f>IF(C8711&lt;$G$6,Lähteandmed!$E$45*1.2*1.005*($G$6-O8711),0)</f>
        <v>38.906814239999996</v>
      </c>
      <c r="M8711" s="276" t="str">
        <f>IF(($G$4-Lähteandmed!$H$45*(Kraadpäevad!$G$4-Kraadpäevad!C8711))&gt;Lähteandmed!$I$45,($G$4-Lähteandmed!$H$45*(Kraadpäevad!$G$4-Kraadpäevad!C8711)),Lähteandmed!$I$45)</f>
        <v/>
      </c>
      <c r="N8711" s="114">
        <f>IFERROR(($G$4-M8711)/($G$4-C8711),Lähteandmed!$H$45)</f>
        <v>0</v>
      </c>
      <c r="O8711" s="276">
        <f t="shared" si="273"/>
        <v>-4.2</v>
      </c>
      <c r="P8711" s="276">
        <f>IF(O8711&lt;($G$6-1),Lähteandmed!$E$45*1.2*1.005*(($G$6-1)-O8711),0)</f>
        <v>37.154255039999995</v>
      </c>
    </row>
    <row r="8712" spans="2:16">
      <c r="B8712" s="113">
        <v>8708</v>
      </c>
      <c r="C8712" s="113">
        <v>-4.2</v>
      </c>
      <c r="D8712" s="276">
        <f t="shared" si="272"/>
        <v>14.188797495865579</v>
      </c>
      <c r="L8712" s="114">
        <f>IF(C8712&lt;$G$6,Lähteandmed!$E$45*1.2*1.005*($G$6-O8712),0)</f>
        <v>38.906814239999996</v>
      </c>
      <c r="M8712" s="276" t="str">
        <f>IF(($G$4-Lähteandmed!$H$45*(Kraadpäevad!$G$4-Kraadpäevad!C8712))&gt;Lähteandmed!$I$45,($G$4-Lähteandmed!$H$45*(Kraadpäevad!$G$4-Kraadpäevad!C8712)),Lähteandmed!$I$45)</f>
        <v/>
      </c>
      <c r="N8712" s="114">
        <f>IFERROR(($G$4-M8712)/($G$4-C8712),Lähteandmed!$H$45)</f>
        <v>0</v>
      </c>
      <c r="O8712" s="276">
        <f t="shared" si="273"/>
        <v>-4.2</v>
      </c>
      <c r="P8712" s="276">
        <f>IF(O8712&lt;($G$6-1),Lähteandmed!$E$45*1.2*1.005*(($G$6-1)-O8712),0)</f>
        <v>37.154255039999995</v>
      </c>
    </row>
    <row r="8713" spans="2:16">
      <c r="B8713" s="113">
        <v>8709</v>
      </c>
      <c r="C8713" s="113">
        <v>-4.2</v>
      </c>
      <c r="D8713" s="276">
        <f t="shared" si="272"/>
        <v>14.188797495865579</v>
      </c>
      <c r="L8713" s="114">
        <f>IF(C8713&lt;$G$6,Lähteandmed!$E$45*1.2*1.005*($G$6-O8713),0)</f>
        <v>38.906814239999996</v>
      </c>
      <c r="M8713" s="276" t="str">
        <f>IF(($G$4-Lähteandmed!$H$45*(Kraadpäevad!$G$4-Kraadpäevad!C8713))&gt;Lähteandmed!$I$45,($G$4-Lähteandmed!$H$45*(Kraadpäevad!$G$4-Kraadpäevad!C8713)),Lähteandmed!$I$45)</f>
        <v/>
      </c>
      <c r="N8713" s="114">
        <f>IFERROR(($G$4-M8713)/($G$4-C8713),Lähteandmed!$H$45)</f>
        <v>0</v>
      </c>
      <c r="O8713" s="276">
        <f t="shared" si="273"/>
        <v>-4.2</v>
      </c>
      <c r="P8713" s="276">
        <f>IF(O8713&lt;($G$6-1),Lähteandmed!$E$45*1.2*1.005*(($G$6-1)-O8713),0)</f>
        <v>37.154255039999995</v>
      </c>
    </row>
    <row r="8714" spans="2:16">
      <c r="B8714" s="113">
        <v>8710</v>
      </c>
      <c r="C8714" s="113">
        <v>-4.4000000000000004</v>
      </c>
      <c r="D8714" s="276">
        <f t="shared" si="272"/>
        <v>14.38879749586558</v>
      </c>
      <c r="L8714" s="114">
        <f>IF(C8714&lt;$G$6,Lähteandmed!$E$45*1.2*1.005*($G$6-O8714),0)</f>
        <v>39.257326079999991</v>
      </c>
      <c r="M8714" s="276" t="str">
        <f>IF(($G$4-Lähteandmed!$H$45*(Kraadpäevad!$G$4-Kraadpäevad!C8714))&gt;Lähteandmed!$I$45,($G$4-Lähteandmed!$H$45*(Kraadpäevad!$G$4-Kraadpäevad!C8714)),Lähteandmed!$I$45)</f>
        <v/>
      </c>
      <c r="N8714" s="114">
        <f>IFERROR(($G$4-M8714)/($G$4-C8714),Lähteandmed!$H$45)</f>
        <v>0</v>
      </c>
      <c r="O8714" s="276">
        <f t="shared" si="273"/>
        <v>-4.4000000000000004</v>
      </c>
      <c r="P8714" s="276">
        <f>IF(O8714&lt;($G$6-1),Lähteandmed!$E$45*1.2*1.005*(($G$6-1)-O8714),0)</f>
        <v>37.504766879999998</v>
      </c>
    </row>
    <row r="8715" spans="2:16">
      <c r="B8715" s="113">
        <v>8711</v>
      </c>
      <c r="C8715" s="113">
        <v>-4.5</v>
      </c>
      <c r="D8715" s="276">
        <f t="shared" si="272"/>
        <v>14.48879749586558</v>
      </c>
      <c r="L8715" s="114">
        <f>IF(C8715&lt;$G$6,Lähteandmed!$E$45*1.2*1.005*($G$6-O8715),0)</f>
        <v>39.432581999999996</v>
      </c>
      <c r="M8715" s="276" t="str">
        <f>IF(($G$4-Lähteandmed!$H$45*(Kraadpäevad!$G$4-Kraadpäevad!C8715))&gt;Lähteandmed!$I$45,($G$4-Lähteandmed!$H$45*(Kraadpäevad!$G$4-Kraadpäevad!C8715)),Lähteandmed!$I$45)</f>
        <v/>
      </c>
      <c r="N8715" s="114">
        <f>IFERROR(($G$4-M8715)/($G$4-C8715),Lähteandmed!$H$45)</f>
        <v>0</v>
      </c>
      <c r="O8715" s="276">
        <f t="shared" si="273"/>
        <v>-4.5</v>
      </c>
      <c r="P8715" s="276">
        <f>IF(O8715&lt;($G$6-1),Lähteandmed!$E$45*1.2*1.005*(($G$6-1)-O8715),0)</f>
        <v>37.680022799999996</v>
      </c>
    </row>
    <row r="8716" spans="2:16">
      <c r="B8716" s="113">
        <v>8712</v>
      </c>
      <c r="C8716" s="113">
        <v>-4.7</v>
      </c>
      <c r="D8716" s="276">
        <f t="shared" si="272"/>
        <v>14.688797495865579</v>
      </c>
      <c r="L8716" s="114">
        <f>IF(C8716&lt;$G$6,Lähteandmed!$E$45*1.2*1.005*($G$6-O8716),0)</f>
        <v>39.783093839999999</v>
      </c>
      <c r="M8716" s="276" t="str">
        <f>IF(($G$4-Lähteandmed!$H$45*(Kraadpäevad!$G$4-Kraadpäevad!C8716))&gt;Lähteandmed!$I$45,($G$4-Lähteandmed!$H$45*(Kraadpäevad!$G$4-Kraadpäevad!C8716)),Lähteandmed!$I$45)</f>
        <v/>
      </c>
      <c r="N8716" s="114">
        <f>IFERROR(($G$4-M8716)/($G$4-C8716),Lähteandmed!$H$45)</f>
        <v>0</v>
      </c>
      <c r="O8716" s="276">
        <f t="shared" si="273"/>
        <v>-4.7</v>
      </c>
      <c r="P8716" s="276">
        <f>IF(O8716&lt;($G$6-1),Lähteandmed!$E$45*1.2*1.005*(($G$6-1)-O8716),0)</f>
        <v>38.030534639999999</v>
      </c>
    </row>
    <row r="8717" spans="2:16">
      <c r="B8717" s="113">
        <v>8713</v>
      </c>
      <c r="C8717" s="113">
        <v>-4.4000000000000004</v>
      </c>
      <c r="D8717" s="276">
        <f t="shared" si="272"/>
        <v>14.38879749586558</v>
      </c>
      <c r="L8717" s="114">
        <f>IF(C8717&lt;$G$6,Lähteandmed!$E$45*1.2*1.005*($G$6-O8717),0)</f>
        <v>39.257326079999991</v>
      </c>
      <c r="M8717" s="276" t="str">
        <f>IF(($G$4-Lähteandmed!$H$45*(Kraadpäevad!$G$4-Kraadpäevad!C8717))&gt;Lähteandmed!$I$45,($G$4-Lähteandmed!$H$45*(Kraadpäevad!$G$4-Kraadpäevad!C8717)),Lähteandmed!$I$45)</f>
        <v/>
      </c>
      <c r="N8717" s="114">
        <f>IFERROR(($G$4-M8717)/($G$4-C8717),Lähteandmed!$H$45)</f>
        <v>0</v>
      </c>
      <c r="O8717" s="276">
        <f t="shared" si="273"/>
        <v>-4.4000000000000004</v>
      </c>
      <c r="P8717" s="276">
        <f>IF(O8717&lt;($G$6-1),Lähteandmed!$E$45*1.2*1.005*(($G$6-1)-O8717),0)</f>
        <v>37.504766879999998</v>
      </c>
    </row>
    <row r="8718" spans="2:16">
      <c r="B8718" s="113">
        <v>8714</v>
      </c>
      <c r="C8718" s="113">
        <v>-4.2</v>
      </c>
      <c r="D8718" s="276">
        <f t="shared" si="272"/>
        <v>14.188797495865579</v>
      </c>
      <c r="L8718" s="114">
        <f>IF(C8718&lt;$G$6,Lähteandmed!$E$45*1.2*1.005*($G$6-O8718),0)</f>
        <v>38.906814239999996</v>
      </c>
      <c r="M8718" s="276" t="str">
        <f>IF(($G$4-Lähteandmed!$H$45*(Kraadpäevad!$G$4-Kraadpäevad!C8718))&gt;Lähteandmed!$I$45,($G$4-Lähteandmed!$H$45*(Kraadpäevad!$G$4-Kraadpäevad!C8718)),Lähteandmed!$I$45)</f>
        <v/>
      </c>
      <c r="N8718" s="114">
        <f>IFERROR(($G$4-M8718)/($G$4-C8718),Lähteandmed!$H$45)</f>
        <v>0</v>
      </c>
      <c r="O8718" s="276">
        <f t="shared" si="273"/>
        <v>-4.2</v>
      </c>
      <c r="P8718" s="276">
        <f>IF(O8718&lt;($G$6-1),Lähteandmed!$E$45*1.2*1.005*(($G$6-1)-O8718),0)</f>
        <v>37.154255039999995</v>
      </c>
    </row>
    <row r="8719" spans="2:16">
      <c r="B8719" s="113">
        <v>8715</v>
      </c>
      <c r="C8719" s="113">
        <v>-3.9</v>
      </c>
      <c r="D8719" s="276">
        <f t="shared" si="272"/>
        <v>13.88879749586558</v>
      </c>
      <c r="L8719" s="114">
        <f>IF(C8719&lt;$G$6,Lähteandmed!$E$45*1.2*1.005*($G$6-O8719),0)</f>
        <v>38.381046479999995</v>
      </c>
      <c r="M8719" s="276" t="str">
        <f>IF(($G$4-Lähteandmed!$H$45*(Kraadpäevad!$G$4-Kraadpäevad!C8719))&gt;Lähteandmed!$I$45,($G$4-Lähteandmed!$H$45*(Kraadpäevad!$G$4-Kraadpäevad!C8719)),Lähteandmed!$I$45)</f>
        <v/>
      </c>
      <c r="N8719" s="114">
        <f>IFERROR(($G$4-M8719)/($G$4-C8719),Lähteandmed!$H$45)</f>
        <v>0</v>
      </c>
      <c r="O8719" s="276">
        <f t="shared" si="273"/>
        <v>-3.9</v>
      </c>
      <c r="P8719" s="276">
        <f>IF(O8719&lt;($G$6-1),Lähteandmed!$E$45*1.2*1.005*(($G$6-1)-O8719),0)</f>
        <v>36.628487279999995</v>
      </c>
    </row>
    <row r="8720" spans="2:16">
      <c r="B8720" s="113">
        <v>8716</v>
      </c>
      <c r="C8720" s="113">
        <v>-3.9</v>
      </c>
      <c r="D8720" s="276">
        <f t="shared" si="272"/>
        <v>13.88879749586558</v>
      </c>
      <c r="L8720" s="114">
        <f>IF(C8720&lt;$G$6,Lähteandmed!$E$45*1.2*1.005*($G$6-O8720),0)</f>
        <v>38.381046479999995</v>
      </c>
      <c r="M8720" s="276" t="str">
        <f>IF(($G$4-Lähteandmed!$H$45*(Kraadpäevad!$G$4-Kraadpäevad!C8720))&gt;Lähteandmed!$I$45,($G$4-Lähteandmed!$H$45*(Kraadpäevad!$G$4-Kraadpäevad!C8720)),Lähteandmed!$I$45)</f>
        <v/>
      </c>
      <c r="N8720" s="114">
        <f>IFERROR(($G$4-M8720)/($G$4-C8720),Lähteandmed!$H$45)</f>
        <v>0</v>
      </c>
      <c r="O8720" s="276">
        <f t="shared" si="273"/>
        <v>-3.9</v>
      </c>
      <c r="P8720" s="276">
        <f>IF(O8720&lt;($G$6-1),Lähteandmed!$E$45*1.2*1.005*(($G$6-1)-O8720),0)</f>
        <v>36.628487279999995</v>
      </c>
    </row>
    <row r="8721" spans="2:16">
      <c r="B8721" s="113">
        <v>8717</v>
      </c>
      <c r="C8721" s="113">
        <v>-3.9</v>
      </c>
      <c r="D8721" s="276">
        <f t="shared" si="272"/>
        <v>13.88879749586558</v>
      </c>
      <c r="L8721" s="114">
        <f>IF(C8721&lt;$G$6,Lähteandmed!$E$45*1.2*1.005*($G$6-O8721),0)</f>
        <v>38.381046479999995</v>
      </c>
      <c r="M8721" s="276" t="str">
        <f>IF(($G$4-Lähteandmed!$H$45*(Kraadpäevad!$G$4-Kraadpäevad!C8721))&gt;Lähteandmed!$I$45,($G$4-Lähteandmed!$H$45*(Kraadpäevad!$G$4-Kraadpäevad!C8721)),Lähteandmed!$I$45)</f>
        <v/>
      </c>
      <c r="N8721" s="114">
        <f>IFERROR(($G$4-M8721)/($G$4-C8721),Lähteandmed!$H$45)</f>
        <v>0</v>
      </c>
      <c r="O8721" s="276">
        <f t="shared" si="273"/>
        <v>-3.9</v>
      </c>
      <c r="P8721" s="276">
        <f>IF(O8721&lt;($G$6-1),Lähteandmed!$E$45*1.2*1.005*(($G$6-1)-O8721),0)</f>
        <v>36.628487279999995</v>
      </c>
    </row>
    <row r="8722" spans="2:16">
      <c r="B8722" s="113">
        <v>8718</v>
      </c>
      <c r="C8722" s="113">
        <v>-3.9</v>
      </c>
      <c r="D8722" s="276">
        <f t="shared" si="272"/>
        <v>13.88879749586558</v>
      </c>
      <c r="L8722" s="114">
        <f>IF(C8722&lt;$G$6,Lähteandmed!$E$45*1.2*1.005*($G$6-O8722),0)</f>
        <v>38.381046479999995</v>
      </c>
      <c r="M8722" s="276" t="str">
        <f>IF(($G$4-Lähteandmed!$H$45*(Kraadpäevad!$G$4-Kraadpäevad!C8722))&gt;Lähteandmed!$I$45,($G$4-Lähteandmed!$H$45*(Kraadpäevad!$G$4-Kraadpäevad!C8722)),Lähteandmed!$I$45)</f>
        <v/>
      </c>
      <c r="N8722" s="114">
        <f>IFERROR(($G$4-M8722)/($G$4-C8722),Lähteandmed!$H$45)</f>
        <v>0</v>
      </c>
      <c r="O8722" s="276">
        <f t="shared" si="273"/>
        <v>-3.9</v>
      </c>
      <c r="P8722" s="276">
        <f>IF(O8722&lt;($G$6-1),Lähteandmed!$E$45*1.2*1.005*(($G$6-1)-O8722),0)</f>
        <v>36.628487279999995</v>
      </c>
    </row>
    <row r="8723" spans="2:16">
      <c r="B8723" s="113">
        <v>8719</v>
      </c>
      <c r="C8723" s="113">
        <v>-4.0999999999999996</v>
      </c>
      <c r="D8723" s="276">
        <f t="shared" si="272"/>
        <v>14.088797495865579</v>
      </c>
      <c r="L8723" s="114">
        <f>IF(C8723&lt;$G$6,Lähteandmed!$E$45*1.2*1.005*($G$6-O8723),0)</f>
        <v>38.731558319999998</v>
      </c>
      <c r="M8723" s="276" t="str">
        <f>IF(($G$4-Lähteandmed!$H$45*(Kraadpäevad!$G$4-Kraadpäevad!C8723))&gt;Lähteandmed!$I$45,($G$4-Lähteandmed!$H$45*(Kraadpäevad!$G$4-Kraadpäevad!C8723)),Lähteandmed!$I$45)</f>
        <v/>
      </c>
      <c r="N8723" s="114">
        <f>IFERROR(($G$4-M8723)/($G$4-C8723),Lähteandmed!$H$45)</f>
        <v>0</v>
      </c>
      <c r="O8723" s="276">
        <f t="shared" si="273"/>
        <v>-4.0999999999999996</v>
      </c>
      <c r="P8723" s="276">
        <f>IF(O8723&lt;($G$6-1),Lähteandmed!$E$45*1.2*1.005*(($G$6-1)-O8723),0)</f>
        <v>36.978999119999997</v>
      </c>
    </row>
    <row r="8724" spans="2:16">
      <c r="B8724" s="113">
        <v>8720</v>
      </c>
      <c r="C8724" s="113">
        <v>-4.2</v>
      </c>
      <c r="D8724" s="276">
        <f t="shared" si="272"/>
        <v>14.188797495865579</v>
      </c>
      <c r="L8724" s="114">
        <f>IF(C8724&lt;$G$6,Lähteandmed!$E$45*1.2*1.005*($G$6-O8724),0)</f>
        <v>38.906814239999996</v>
      </c>
      <c r="M8724" s="276" t="str">
        <f>IF(($G$4-Lähteandmed!$H$45*(Kraadpäevad!$G$4-Kraadpäevad!C8724))&gt;Lähteandmed!$I$45,($G$4-Lähteandmed!$H$45*(Kraadpäevad!$G$4-Kraadpäevad!C8724)),Lähteandmed!$I$45)</f>
        <v/>
      </c>
      <c r="N8724" s="114">
        <f>IFERROR(($G$4-M8724)/($G$4-C8724),Lähteandmed!$H$45)</f>
        <v>0</v>
      </c>
      <c r="O8724" s="276">
        <f t="shared" si="273"/>
        <v>-4.2</v>
      </c>
      <c r="P8724" s="276">
        <f>IF(O8724&lt;($G$6-1),Lähteandmed!$E$45*1.2*1.005*(($G$6-1)-O8724),0)</f>
        <v>37.154255039999995</v>
      </c>
    </row>
    <row r="8725" spans="2:16">
      <c r="B8725" s="113">
        <v>8721</v>
      </c>
      <c r="C8725" s="113">
        <v>-4.4000000000000004</v>
      </c>
      <c r="D8725" s="276">
        <f t="shared" si="272"/>
        <v>14.38879749586558</v>
      </c>
      <c r="L8725" s="114">
        <f>IF(C8725&lt;$G$6,Lähteandmed!$E$45*1.2*1.005*($G$6-O8725),0)</f>
        <v>39.257326079999991</v>
      </c>
      <c r="M8725" s="276" t="str">
        <f>IF(($G$4-Lähteandmed!$H$45*(Kraadpäevad!$G$4-Kraadpäevad!C8725))&gt;Lähteandmed!$I$45,($G$4-Lähteandmed!$H$45*(Kraadpäevad!$G$4-Kraadpäevad!C8725)),Lähteandmed!$I$45)</f>
        <v/>
      </c>
      <c r="N8725" s="114">
        <f>IFERROR(($G$4-M8725)/($G$4-C8725),Lähteandmed!$H$45)</f>
        <v>0</v>
      </c>
      <c r="O8725" s="276">
        <f t="shared" si="273"/>
        <v>-4.4000000000000004</v>
      </c>
      <c r="P8725" s="276">
        <f>IF(O8725&lt;($G$6-1),Lähteandmed!$E$45*1.2*1.005*(($G$6-1)-O8725),0)</f>
        <v>37.504766879999998</v>
      </c>
    </row>
    <row r="8726" spans="2:16">
      <c r="B8726" s="113">
        <v>8722</v>
      </c>
      <c r="C8726" s="113">
        <v>-5.0999999999999996</v>
      </c>
      <c r="D8726" s="276">
        <f t="shared" si="272"/>
        <v>15.088797495865579</v>
      </c>
      <c r="L8726" s="114">
        <f>IF(C8726&lt;$G$6,Lähteandmed!$E$45*1.2*1.005*($G$6-O8726),0)</f>
        <v>40.484117519999998</v>
      </c>
      <c r="M8726" s="276" t="str">
        <f>IF(($G$4-Lähteandmed!$H$45*(Kraadpäevad!$G$4-Kraadpäevad!C8726))&gt;Lähteandmed!$I$45,($G$4-Lähteandmed!$H$45*(Kraadpäevad!$G$4-Kraadpäevad!C8726)),Lähteandmed!$I$45)</f>
        <v/>
      </c>
      <c r="N8726" s="114">
        <f>IFERROR(($G$4-M8726)/($G$4-C8726),Lähteandmed!$H$45)</f>
        <v>0</v>
      </c>
      <c r="O8726" s="276">
        <f t="shared" si="273"/>
        <v>-5.0999999999999996</v>
      </c>
      <c r="P8726" s="276">
        <f>IF(O8726&lt;($G$6-1),Lähteandmed!$E$45*1.2*1.005*(($G$6-1)-O8726),0)</f>
        <v>38.731558319999998</v>
      </c>
    </row>
    <row r="8727" spans="2:16">
      <c r="B8727" s="113">
        <v>8723</v>
      </c>
      <c r="C8727" s="113">
        <v>-5.7</v>
      </c>
      <c r="D8727" s="276">
        <f t="shared" si="272"/>
        <v>15.688797495865579</v>
      </c>
      <c r="L8727" s="114">
        <f>IF(C8727&lt;$G$6,Lähteandmed!$E$45*1.2*1.005*($G$6-O8727),0)</f>
        <v>41.535653039999993</v>
      </c>
      <c r="M8727" s="276" t="str">
        <f>IF(($G$4-Lähteandmed!$H$45*(Kraadpäevad!$G$4-Kraadpäevad!C8727))&gt;Lähteandmed!$I$45,($G$4-Lähteandmed!$H$45*(Kraadpäevad!$G$4-Kraadpäevad!C8727)),Lähteandmed!$I$45)</f>
        <v/>
      </c>
      <c r="N8727" s="114">
        <f>IFERROR(($G$4-M8727)/($G$4-C8727),Lähteandmed!$H$45)</f>
        <v>0</v>
      </c>
      <c r="O8727" s="276">
        <f t="shared" si="273"/>
        <v>-5.7</v>
      </c>
      <c r="P8727" s="276">
        <f>IF(O8727&lt;($G$6-1),Lähteandmed!$E$45*1.2*1.005*(($G$6-1)-O8727),0)</f>
        <v>39.783093839999999</v>
      </c>
    </row>
    <row r="8728" spans="2:16">
      <c r="B8728" s="113">
        <v>8724</v>
      </c>
      <c r="C8728" s="113">
        <v>-6.4</v>
      </c>
      <c r="D8728" s="276">
        <f t="shared" si="272"/>
        <v>16.388797495865582</v>
      </c>
      <c r="L8728" s="114">
        <f>IF(C8728&lt;$G$6,Lähteandmed!$E$45*1.2*1.005*($G$6-O8728),0)</f>
        <v>42.762444479999992</v>
      </c>
      <c r="M8728" s="276" t="str">
        <f>IF(($G$4-Lähteandmed!$H$45*(Kraadpäevad!$G$4-Kraadpäevad!C8728))&gt;Lähteandmed!$I$45,($G$4-Lähteandmed!$H$45*(Kraadpäevad!$G$4-Kraadpäevad!C8728)),Lähteandmed!$I$45)</f>
        <v/>
      </c>
      <c r="N8728" s="114">
        <f>IFERROR(($G$4-M8728)/($G$4-C8728),Lähteandmed!$H$45)</f>
        <v>0</v>
      </c>
      <c r="O8728" s="276">
        <f t="shared" si="273"/>
        <v>-6.4</v>
      </c>
      <c r="P8728" s="276">
        <f>IF(O8728&lt;($G$6-1),Lähteandmed!$E$45*1.2*1.005*(($G$6-1)-O8728),0)</f>
        <v>41.009885279999992</v>
      </c>
    </row>
    <row r="8729" spans="2:16">
      <c r="B8729" s="113">
        <v>8725</v>
      </c>
      <c r="C8729" s="113">
        <v>-6.6</v>
      </c>
      <c r="D8729" s="276">
        <f t="shared" si="272"/>
        <v>16.588797495865578</v>
      </c>
      <c r="L8729" s="114">
        <f>IF(C8729&lt;$G$6,Lähteandmed!$E$45*1.2*1.005*($G$6-O8729),0)</f>
        <v>43.112956320000002</v>
      </c>
      <c r="M8729" s="276" t="str">
        <f>IF(($G$4-Lähteandmed!$H$45*(Kraadpäevad!$G$4-Kraadpäevad!C8729))&gt;Lähteandmed!$I$45,($G$4-Lähteandmed!$H$45*(Kraadpäevad!$G$4-Kraadpäevad!C8729)),Lähteandmed!$I$45)</f>
        <v/>
      </c>
      <c r="N8729" s="114">
        <f>IFERROR(($G$4-M8729)/($G$4-C8729),Lähteandmed!$H$45)</f>
        <v>0</v>
      </c>
      <c r="O8729" s="276">
        <f t="shared" si="273"/>
        <v>-6.6</v>
      </c>
      <c r="P8729" s="276">
        <f>IF(O8729&lt;($G$6-1),Lähteandmed!$E$45*1.2*1.005*(($G$6-1)-O8729),0)</f>
        <v>41.360397120000002</v>
      </c>
    </row>
    <row r="8730" spans="2:16">
      <c r="B8730" s="113">
        <v>8726</v>
      </c>
      <c r="C8730" s="113">
        <v>-6.8</v>
      </c>
      <c r="D8730" s="276">
        <f t="shared" si="272"/>
        <v>16.78879749586558</v>
      </c>
      <c r="L8730" s="114">
        <f>IF(C8730&lt;$G$6,Lähteandmed!$E$45*1.2*1.005*($G$6-O8730),0)</f>
        <v>43.463468159999998</v>
      </c>
      <c r="M8730" s="276" t="str">
        <f>IF(($G$4-Lähteandmed!$H$45*(Kraadpäevad!$G$4-Kraadpäevad!C8730))&gt;Lähteandmed!$I$45,($G$4-Lähteandmed!$H$45*(Kraadpäevad!$G$4-Kraadpäevad!C8730)),Lähteandmed!$I$45)</f>
        <v/>
      </c>
      <c r="N8730" s="114">
        <f>IFERROR(($G$4-M8730)/($G$4-C8730),Lähteandmed!$H$45)</f>
        <v>0</v>
      </c>
      <c r="O8730" s="276">
        <f t="shared" si="273"/>
        <v>-6.8</v>
      </c>
      <c r="P8730" s="276">
        <f>IF(O8730&lt;($G$6-1),Lähteandmed!$E$45*1.2*1.005*(($G$6-1)-O8730),0)</f>
        <v>41.710908959999998</v>
      </c>
    </row>
    <row r="8731" spans="2:16">
      <c r="B8731" s="113">
        <v>8727</v>
      </c>
      <c r="C8731" s="113">
        <v>-7</v>
      </c>
      <c r="D8731" s="276">
        <f t="shared" si="272"/>
        <v>16.98879749586558</v>
      </c>
      <c r="L8731" s="114">
        <f>IF(C8731&lt;$G$6,Lähteandmed!$E$45*1.2*1.005*($G$6-O8731),0)</f>
        <v>43.813979999999994</v>
      </c>
      <c r="M8731" s="276" t="str">
        <f>IF(($G$4-Lähteandmed!$H$45*(Kraadpäevad!$G$4-Kraadpäevad!C8731))&gt;Lähteandmed!$I$45,($G$4-Lähteandmed!$H$45*(Kraadpäevad!$G$4-Kraadpäevad!C8731)),Lähteandmed!$I$45)</f>
        <v/>
      </c>
      <c r="N8731" s="114">
        <f>IFERROR(($G$4-M8731)/($G$4-C8731),Lähteandmed!$H$45)</f>
        <v>0</v>
      </c>
      <c r="O8731" s="276">
        <f t="shared" si="273"/>
        <v>-7</v>
      </c>
      <c r="P8731" s="276">
        <f>IF(O8731&lt;($G$6-1),Lähteandmed!$E$45*1.2*1.005*(($G$6-1)-O8731),0)</f>
        <v>42.061420799999993</v>
      </c>
    </row>
    <row r="8732" spans="2:16">
      <c r="B8732" s="113">
        <v>8728</v>
      </c>
      <c r="C8732" s="113">
        <v>-6.3</v>
      </c>
      <c r="D8732" s="276">
        <f t="shared" si="272"/>
        <v>16.28879749586558</v>
      </c>
      <c r="L8732" s="114">
        <f>IF(C8732&lt;$G$6,Lähteandmed!$E$45*1.2*1.005*($G$6-O8732),0)</f>
        <v>42.587188560000001</v>
      </c>
      <c r="M8732" s="276" t="str">
        <f>IF(($G$4-Lähteandmed!$H$45*(Kraadpäevad!$G$4-Kraadpäevad!C8732))&gt;Lähteandmed!$I$45,($G$4-Lähteandmed!$H$45*(Kraadpäevad!$G$4-Kraadpäevad!C8732)),Lähteandmed!$I$45)</f>
        <v/>
      </c>
      <c r="N8732" s="114">
        <f>IFERROR(($G$4-M8732)/($G$4-C8732),Lähteandmed!$H$45)</f>
        <v>0</v>
      </c>
      <c r="O8732" s="276">
        <f t="shared" si="273"/>
        <v>-6.3</v>
      </c>
      <c r="P8732" s="276">
        <f>IF(O8732&lt;($G$6-1),Lähteandmed!$E$45*1.2*1.005*(($G$6-1)-O8732),0)</f>
        <v>40.834629360000001</v>
      </c>
    </row>
    <row r="8733" spans="2:16">
      <c r="B8733" s="113">
        <v>8729</v>
      </c>
      <c r="C8733" s="113">
        <v>-5.5</v>
      </c>
      <c r="D8733" s="276">
        <f t="shared" si="272"/>
        <v>15.48879749586558</v>
      </c>
      <c r="L8733" s="114">
        <f>IF(C8733&lt;$G$6,Lähteandmed!$E$45*1.2*1.005*($G$6-O8733),0)</f>
        <v>41.185141199999997</v>
      </c>
      <c r="M8733" s="276" t="str">
        <f>IF(($G$4-Lähteandmed!$H$45*(Kraadpäevad!$G$4-Kraadpäevad!C8733))&gt;Lähteandmed!$I$45,($G$4-Lähteandmed!$H$45*(Kraadpäevad!$G$4-Kraadpäevad!C8733)),Lähteandmed!$I$45)</f>
        <v/>
      </c>
      <c r="N8733" s="114">
        <f>IFERROR(($G$4-M8733)/($G$4-C8733),Lähteandmed!$H$45)</f>
        <v>0</v>
      </c>
      <c r="O8733" s="276">
        <f t="shared" si="273"/>
        <v>-5.5</v>
      </c>
      <c r="P8733" s="276">
        <f>IF(O8733&lt;($G$6-1),Lähteandmed!$E$45*1.2*1.005*(($G$6-1)-O8733),0)</f>
        <v>39.432581999999996</v>
      </c>
    </row>
    <row r="8734" spans="2:16">
      <c r="B8734" s="113">
        <v>8730</v>
      </c>
      <c r="C8734" s="113">
        <v>-4.8</v>
      </c>
      <c r="D8734" s="276">
        <f t="shared" si="272"/>
        <v>14.78879749586558</v>
      </c>
      <c r="L8734" s="114">
        <f>IF(C8734&lt;$G$6,Lähteandmed!$E$45*1.2*1.005*($G$6-O8734),0)</f>
        <v>39.958349759999997</v>
      </c>
      <c r="M8734" s="276" t="str">
        <f>IF(($G$4-Lähteandmed!$H$45*(Kraadpäevad!$G$4-Kraadpäevad!C8734))&gt;Lähteandmed!$I$45,($G$4-Lähteandmed!$H$45*(Kraadpäevad!$G$4-Kraadpäevad!C8734)),Lähteandmed!$I$45)</f>
        <v/>
      </c>
      <c r="N8734" s="114">
        <f>IFERROR(($G$4-M8734)/($G$4-C8734),Lähteandmed!$H$45)</f>
        <v>0</v>
      </c>
      <c r="O8734" s="276">
        <f t="shared" si="273"/>
        <v>-4.8</v>
      </c>
      <c r="P8734" s="276">
        <f>IF(O8734&lt;($G$6-1),Lähteandmed!$E$45*1.2*1.005*(($G$6-1)-O8734),0)</f>
        <v>38.205790559999997</v>
      </c>
    </row>
    <row r="8735" spans="2:16">
      <c r="B8735" s="113">
        <v>8731</v>
      </c>
      <c r="C8735" s="113">
        <v>-4.3</v>
      </c>
      <c r="D8735" s="276">
        <f t="shared" si="272"/>
        <v>14.28879749586558</v>
      </c>
      <c r="L8735" s="114">
        <f>IF(C8735&lt;$G$6,Lähteandmed!$E$45*1.2*1.005*($G$6-O8735),0)</f>
        <v>39.082070160000001</v>
      </c>
      <c r="M8735" s="276" t="str">
        <f>IF(($G$4-Lähteandmed!$H$45*(Kraadpäevad!$G$4-Kraadpäevad!C8735))&gt;Lähteandmed!$I$45,($G$4-Lähteandmed!$H$45*(Kraadpäevad!$G$4-Kraadpäevad!C8735)),Lähteandmed!$I$45)</f>
        <v/>
      </c>
      <c r="N8735" s="114">
        <f>IFERROR(($G$4-M8735)/($G$4-C8735),Lähteandmed!$H$45)</f>
        <v>0</v>
      </c>
      <c r="O8735" s="276">
        <f t="shared" si="273"/>
        <v>-4.3</v>
      </c>
      <c r="P8735" s="276">
        <f>IF(O8735&lt;($G$6-1),Lähteandmed!$E$45*1.2*1.005*(($G$6-1)-O8735),0)</f>
        <v>37.32951096</v>
      </c>
    </row>
    <row r="8736" spans="2:16">
      <c r="B8736" s="113">
        <v>8732</v>
      </c>
      <c r="C8736" s="113">
        <v>-3.7</v>
      </c>
      <c r="D8736" s="276">
        <f t="shared" si="272"/>
        <v>13.688797495865579</v>
      </c>
      <c r="L8736" s="114">
        <f>IF(C8736&lt;$G$6,Lähteandmed!$E$45*1.2*1.005*($G$6-O8736),0)</f>
        <v>38.030534639999999</v>
      </c>
      <c r="M8736" s="276" t="str">
        <f>IF(($G$4-Lähteandmed!$H$45*(Kraadpäevad!$G$4-Kraadpäevad!C8736))&gt;Lähteandmed!$I$45,($G$4-Lähteandmed!$H$45*(Kraadpäevad!$G$4-Kraadpäevad!C8736)),Lähteandmed!$I$45)</f>
        <v/>
      </c>
      <c r="N8736" s="114">
        <f>IFERROR(($G$4-M8736)/($G$4-C8736),Lähteandmed!$H$45)</f>
        <v>0</v>
      </c>
      <c r="O8736" s="276">
        <f t="shared" si="273"/>
        <v>-3.7</v>
      </c>
      <c r="P8736" s="276">
        <f>IF(O8736&lt;($G$6-1),Lähteandmed!$E$45*1.2*1.005*(($G$6-1)-O8736),0)</f>
        <v>36.277975439999999</v>
      </c>
    </row>
    <row r="8737" spans="2:16">
      <c r="B8737" s="113">
        <v>8733</v>
      </c>
      <c r="C8737" s="113">
        <v>-3.2</v>
      </c>
      <c r="D8737" s="276">
        <f t="shared" si="272"/>
        <v>13.188797495865579</v>
      </c>
      <c r="L8737" s="114">
        <f>IF(C8737&lt;$G$6,Lähteandmed!$E$45*1.2*1.005*($G$6-O8737),0)</f>
        <v>37.154255039999995</v>
      </c>
      <c r="M8737" s="276" t="str">
        <f>IF(($G$4-Lähteandmed!$H$45*(Kraadpäevad!$G$4-Kraadpäevad!C8737))&gt;Lähteandmed!$I$45,($G$4-Lähteandmed!$H$45*(Kraadpäevad!$G$4-Kraadpäevad!C8737)),Lähteandmed!$I$45)</f>
        <v/>
      </c>
      <c r="N8737" s="114">
        <f>IFERROR(($G$4-M8737)/($G$4-C8737),Lähteandmed!$H$45)</f>
        <v>0</v>
      </c>
      <c r="O8737" s="276">
        <f t="shared" si="273"/>
        <v>-3.2</v>
      </c>
      <c r="P8737" s="276">
        <f>IF(O8737&lt;($G$6-1),Lähteandmed!$E$45*1.2*1.005*(($G$6-1)-O8737),0)</f>
        <v>35.401695839999995</v>
      </c>
    </row>
    <row r="8738" spans="2:16">
      <c r="B8738" s="113">
        <v>8734</v>
      </c>
      <c r="C8738" s="113">
        <v>-2.9</v>
      </c>
      <c r="D8738" s="276">
        <f t="shared" si="272"/>
        <v>12.88879749586558</v>
      </c>
      <c r="L8738" s="114">
        <f>IF(C8738&lt;$G$6,Lähteandmed!$E$45*1.2*1.005*($G$6-O8738),0)</f>
        <v>36.628487279999995</v>
      </c>
      <c r="M8738" s="276" t="str">
        <f>IF(($G$4-Lähteandmed!$H$45*(Kraadpäevad!$G$4-Kraadpäevad!C8738))&gt;Lähteandmed!$I$45,($G$4-Lähteandmed!$H$45*(Kraadpäevad!$G$4-Kraadpäevad!C8738)),Lähteandmed!$I$45)</f>
        <v/>
      </c>
      <c r="N8738" s="114">
        <f>IFERROR(($G$4-M8738)/($G$4-C8738),Lähteandmed!$H$45)</f>
        <v>0</v>
      </c>
      <c r="O8738" s="276">
        <f t="shared" si="273"/>
        <v>-2.9</v>
      </c>
      <c r="P8738" s="276">
        <f>IF(O8738&lt;($G$6-1),Lähteandmed!$E$45*1.2*1.005*(($G$6-1)-O8738),0)</f>
        <v>34.875928079999994</v>
      </c>
    </row>
    <row r="8739" spans="2:16">
      <c r="B8739" s="113">
        <v>8735</v>
      </c>
      <c r="C8739" s="113">
        <v>-2.6</v>
      </c>
      <c r="D8739" s="276">
        <f t="shared" si="272"/>
        <v>12.588797495865579</v>
      </c>
      <c r="L8739" s="114">
        <f>IF(C8739&lt;$G$6,Lähteandmed!$E$45*1.2*1.005*($G$6-O8739),0)</f>
        <v>36.102719520000001</v>
      </c>
      <c r="M8739" s="276" t="str">
        <f>IF(($G$4-Lähteandmed!$H$45*(Kraadpäevad!$G$4-Kraadpäevad!C8739))&gt;Lähteandmed!$I$45,($G$4-Lähteandmed!$H$45*(Kraadpäevad!$G$4-Kraadpäevad!C8739)),Lähteandmed!$I$45)</f>
        <v/>
      </c>
      <c r="N8739" s="114">
        <f>IFERROR(($G$4-M8739)/($G$4-C8739),Lähteandmed!$H$45)</f>
        <v>0</v>
      </c>
      <c r="O8739" s="276">
        <f t="shared" si="273"/>
        <v>-2.6</v>
      </c>
      <c r="P8739" s="276">
        <f>IF(O8739&lt;($G$6-1),Lähteandmed!$E$45*1.2*1.005*(($G$6-1)-O8739),0)</f>
        <v>34.350160320000001</v>
      </c>
    </row>
    <row r="8740" spans="2:16">
      <c r="B8740" s="113">
        <v>8736</v>
      </c>
      <c r="C8740" s="113">
        <v>-2.2999999999999998</v>
      </c>
      <c r="D8740" s="276">
        <f t="shared" si="272"/>
        <v>12.28879749586558</v>
      </c>
      <c r="L8740" s="114">
        <f>IF(C8740&lt;$G$6,Lähteandmed!$E$45*1.2*1.005*($G$6-O8740),0)</f>
        <v>35.57695176</v>
      </c>
      <c r="M8740" s="276" t="str">
        <f>IF(($G$4-Lähteandmed!$H$45*(Kraadpäevad!$G$4-Kraadpäevad!C8740))&gt;Lähteandmed!$I$45,($G$4-Lähteandmed!$H$45*(Kraadpäevad!$G$4-Kraadpäevad!C8740)),Lähteandmed!$I$45)</f>
        <v/>
      </c>
      <c r="N8740" s="114">
        <f>IFERROR(($G$4-M8740)/($G$4-C8740),Lähteandmed!$H$45)</f>
        <v>0</v>
      </c>
      <c r="O8740" s="276">
        <f t="shared" si="273"/>
        <v>-2.2999999999999998</v>
      </c>
      <c r="P8740" s="276">
        <f>IF(O8740&lt;($G$6-1),Lähteandmed!$E$45*1.2*1.005*(($G$6-1)-O8740),0)</f>
        <v>33.82439256</v>
      </c>
    </row>
    <row r="8741" spans="2:16">
      <c r="B8741" s="113">
        <v>8737</v>
      </c>
      <c r="C8741" s="113">
        <v>-2.4</v>
      </c>
      <c r="D8741" s="276">
        <f t="shared" si="272"/>
        <v>12.38879749586558</v>
      </c>
      <c r="L8741" s="114">
        <f>IF(C8741&lt;$G$6,Lähteandmed!$E$45*1.2*1.005*($G$6-O8741),0)</f>
        <v>35.752207679999998</v>
      </c>
      <c r="M8741" s="276" t="str">
        <f>IF(($G$4-Lähteandmed!$H$45*(Kraadpäevad!$G$4-Kraadpäevad!C8741))&gt;Lähteandmed!$I$45,($G$4-Lähteandmed!$H$45*(Kraadpäevad!$G$4-Kraadpäevad!C8741)),Lähteandmed!$I$45)</f>
        <v/>
      </c>
      <c r="N8741" s="114">
        <f>IFERROR(($G$4-M8741)/($G$4-C8741),Lähteandmed!$H$45)</f>
        <v>0</v>
      </c>
      <c r="O8741" s="276">
        <f t="shared" si="273"/>
        <v>-2.4</v>
      </c>
      <c r="P8741" s="276">
        <f>IF(O8741&lt;($G$6-1),Lähteandmed!$E$45*1.2*1.005*(($G$6-1)-O8741),0)</f>
        <v>33.999648479999998</v>
      </c>
    </row>
    <row r="8742" spans="2:16">
      <c r="B8742" s="113">
        <v>8738</v>
      </c>
      <c r="C8742" s="113">
        <v>-2.4</v>
      </c>
      <c r="D8742" s="276">
        <f t="shared" si="272"/>
        <v>12.38879749586558</v>
      </c>
      <c r="L8742" s="114">
        <f>IF(C8742&lt;$G$6,Lähteandmed!$E$45*1.2*1.005*($G$6-O8742),0)</f>
        <v>35.752207679999998</v>
      </c>
      <c r="M8742" s="276" t="str">
        <f>IF(($G$4-Lähteandmed!$H$45*(Kraadpäevad!$G$4-Kraadpäevad!C8742))&gt;Lähteandmed!$I$45,($G$4-Lähteandmed!$H$45*(Kraadpäevad!$G$4-Kraadpäevad!C8742)),Lähteandmed!$I$45)</f>
        <v/>
      </c>
      <c r="N8742" s="114">
        <f>IFERROR(($G$4-M8742)/($G$4-C8742),Lähteandmed!$H$45)</f>
        <v>0</v>
      </c>
      <c r="O8742" s="276">
        <f t="shared" si="273"/>
        <v>-2.4</v>
      </c>
      <c r="P8742" s="276">
        <f>IF(O8742&lt;($G$6-1),Lähteandmed!$E$45*1.2*1.005*(($G$6-1)-O8742),0)</f>
        <v>33.999648479999998</v>
      </c>
    </row>
    <row r="8743" spans="2:16">
      <c r="B8743" s="113">
        <v>8739</v>
      </c>
      <c r="C8743" s="113">
        <v>-2.5</v>
      </c>
      <c r="D8743" s="276">
        <f t="shared" si="272"/>
        <v>12.48879749586558</v>
      </c>
      <c r="L8743" s="114">
        <f>IF(C8743&lt;$G$6,Lähteandmed!$E$45*1.2*1.005*($G$6-O8743),0)</f>
        <v>35.927463599999996</v>
      </c>
      <c r="M8743" s="276" t="str">
        <f>IF(($G$4-Lähteandmed!$H$45*(Kraadpäevad!$G$4-Kraadpäevad!C8743))&gt;Lähteandmed!$I$45,($G$4-Lähteandmed!$H$45*(Kraadpäevad!$G$4-Kraadpäevad!C8743)),Lähteandmed!$I$45)</f>
        <v/>
      </c>
      <c r="N8743" s="114">
        <f>IFERROR(($G$4-M8743)/($G$4-C8743),Lähteandmed!$H$45)</f>
        <v>0</v>
      </c>
      <c r="O8743" s="276">
        <f t="shared" si="273"/>
        <v>-2.5</v>
      </c>
      <c r="P8743" s="276">
        <f>IF(O8743&lt;($G$6-1),Lähteandmed!$E$45*1.2*1.005*(($G$6-1)-O8743),0)</f>
        <v>34.174904399999996</v>
      </c>
    </row>
    <row r="8744" spans="2:16">
      <c r="B8744" s="113">
        <v>8740</v>
      </c>
      <c r="C8744" s="113">
        <v>-2.5</v>
      </c>
      <c r="D8744" s="276">
        <f t="shared" si="272"/>
        <v>12.48879749586558</v>
      </c>
      <c r="L8744" s="114">
        <f>IF(C8744&lt;$G$6,Lähteandmed!$E$45*1.2*1.005*($G$6-O8744),0)</f>
        <v>35.927463599999996</v>
      </c>
      <c r="M8744" s="276" t="str">
        <f>IF(($G$4-Lähteandmed!$H$45*(Kraadpäevad!$G$4-Kraadpäevad!C8744))&gt;Lähteandmed!$I$45,($G$4-Lähteandmed!$H$45*(Kraadpäevad!$G$4-Kraadpäevad!C8744)),Lähteandmed!$I$45)</f>
        <v/>
      </c>
      <c r="N8744" s="114">
        <f>IFERROR(($G$4-M8744)/($G$4-C8744),Lähteandmed!$H$45)</f>
        <v>0</v>
      </c>
      <c r="O8744" s="276">
        <f t="shared" si="273"/>
        <v>-2.5</v>
      </c>
      <c r="P8744" s="276">
        <f>IF(O8744&lt;($G$6-1),Lähteandmed!$E$45*1.2*1.005*(($G$6-1)-O8744),0)</f>
        <v>34.174904399999996</v>
      </c>
    </row>
    <row r="8745" spans="2:16">
      <c r="B8745" s="113">
        <v>8741</v>
      </c>
      <c r="C8745" s="113">
        <v>-2.4</v>
      </c>
      <c r="D8745" s="276">
        <f t="shared" si="272"/>
        <v>12.38879749586558</v>
      </c>
      <c r="L8745" s="114">
        <f>IF(C8745&lt;$G$6,Lähteandmed!$E$45*1.2*1.005*($G$6-O8745),0)</f>
        <v>35.752207679999998</v>
      </c>
      <c r="M8745" s="276" t="str">
        <f>IF(($G$4-Lähteandmed!$H$45*(Kraadpäevad!$G$4-Kraadpäevad!C8745))&gt;Lähteandmed!$I$45,($G$4-Lähteandmed!$H$45*(Kraadpäevad!$G$4-Kraadpäevad!C8745)),Lähteandmed!$I$45)</f>
        <v/>
      </c>
      <c r="N8745" s="114">
        <f>IFERROR(($G$4-M8745)/($G$4-C8745),Lähteandmed!$H$45)</f>
        <v>0</v>
      </c>
      <c r="O8745" s="276">
        <f t="shared" si="273"/>
        <v>-2.4</v>
      </c>
      <c r="P8745" s="276">
        <f>IF(O8745&lt;($G$6-1),Lähteandmed!$E$45*1.2*1.005*(($G$6-1)-O8745),0)</f>
        <v>33.999648479999998</v>
      </c>
    </row>
    <row r="8746" spans="2:16">
      <c r="B8746" s="113">
        <v>8742</v>
      </c>
      <c r="C8746" s="113">
        <v>-2.4</v>
      </c>
      <c r="D8746" s="276">
        <f t="shared" si="272"/>
        <v>12.38879749586558</v>
      </c>
      <c r="L8746" s="114">
        <f>IF(C8746&lt;$G$6,Lähteandmed!$E$45*1.2*1.005*($G$6-O8746),0)</f>
        <v>35.752207679999998</v>
      </c>
      <c r="M8746" s="276" t="str">
        <f>IF(($G$4-Lähteandmed!$H$45*(Kraadpäevad!$G$4-Kraadpäevad!C8746))&gt;Lähteandmed!$I$45,($G$4-Lähteandmed!$H$45*(Kraadpäevad!$G$4-Kraadpäevad!C8746)),Lähteandmed!$I$45)</f>
        <v/>
      </c>
      <c r="N8746" s="114">
        <f>IFERROR(($G$4-M8746)/($G$4-C8746),Lähteandmed!$H$45)</f>
        <v>0</v>
      </c>
      <c r="O8746" s="276">
        <f t="shared" si="273"/>
        <v>-2.4</v>
      </c>
      <c r="P8746" s="276">
        <f>IF(O8746&lt;($G$6-1),Lähteandmed!$E$45*1.2*1.005*(($G$6-1)-O8746),0)</f>
        <v>33.999648479999998</v>
      </c>
    </row>
    <row r="8747" spans="2:16">
      <c r="B8747" s="113">
        <v>8743</v>
      </c>
      <c r="C8747" s="113">
        <v>-2.2999999999999998</v>
      </c>
      <c r="D8747" s="276">
        <f t="shared" si="272"/>
        <v>12.28879749586558</v>
      </c>
      <c r="L8747" s="114">
        <f>IF(C8747&lt;$G$6,Lähteandmed!$E$45*1.2*1.005*($G$6-O8747),0)</f>
        <v>35.57695176</v>
      </c>
      <c r="M8747" s="276" t="str">
        <f>IF(($G$4-Lähteandmed!$H$45*(Kraadpäevad!$G$4-Kraadpäevad!C8747))&gt;Lähteandmed!$I$45,($G$4-Lähteandmed!$H$45*(Kraadpäevad!$G$4-Kraadpäevad!C8747)),Lähteandmed!$I$45)</f>
        <v/>
      </c>
      <c r="N8747" s="114">
        <f>IFERROR(($G$4-M8747)/($G$4-C8747),Lähteandmed!$H$45)</f>
        <v>0</v>
      </c>
      <c r="O8747" s="276">
        <f t="shared" si="273"/>
        <v>-2.2999999999999998</v>
      </c>
      <c r="P8747" s="276">
        <f>IF(O8747&lt;($G$6-1),Lähteandmed!$E$45*1.2*1.005*(($G$6-1)-O8747),0)</f>
        <v>33.82439256</v>
      </c>
    </row>
    <row r="8748" spans="2:16">
      <c r="B8748" s="113">
        <v>8744</v>
      </c>
      <c r="C8748" s="113">
        <v>-2.2000000000000002</v>
      </c>
      <c r="D8748" s="276">
        <f t="shared" si="272"/>
        <v>12.188797495865579</v>
      </c>
      <c r="L8748" s="114">
        <f>IF(C8748&lt;$G$6,Lähteandmed!$E$45*1.2*1.005*($G$6-O8748),0)</f>
        <v>35.401695839999995</v>
      </c>
      <c r="M8748" s="276" t="str">
        <f>IF(($G$4-Lähteandmed!$H$45*(Kraadpäevad!$G$4-Kraadpäevad!C8748))&gt;Lähteandmed!$I$45,($G$4-Lähteandmed!$H$45*(Kraadpäevad!$G$4-Kraadpäevad!C8748)),Lähteandmed!$I$45)</f>
        <v/>
      </c>
      <c r="N8748" s="114">
        <f>IFERROR(($G$4-M8748)/($G$4-C8748),Lähteandmed!$H$45)</f>
        <v>0</v>
      </c>
      <c r="O8748" s="276">
        <f t="shared" si="273"/>
        <v>-2.2000000000000002</v>
      </c>
      <c r="P8748" s="276">
        <f>IF(O8748&lt;($G$6-1),Lähteandmed!$E$45*1.2*1.005*(($G$6-1)-O8748),0)</f>
        <v>33.649136639999995</v>
      </c>
    </row>
    <row r="8749" spans="2:16">
      <c r="B8749" s="113">
        <v>8745</v>
      </c>
      <c r="C8749" s="113">
        <v>-2.1</v>
      </c>
      <c r="D8749" s="276">
        <f t="shared" si="272"/>
        <v>12.088797495865579</v>
      </c>
      <c r="L8749" s="114">
        <f>IF(C8749&lt;$G$6,Lähteandmed!$E$45*1.2*1.005*($G$6-O8749),0)</f>
        <v>35.226439919999997</v>
      </c>
      <c r="M8749" s="276" t="str">
        <f>IF(($G$4-Lähteandmed!$H$45*(Kraadpäevad!$G$4-Kraadpäevad!C8749))&gt;Lähteandmed!$I$45,($G$4-Lähteandmed!$H$45*(Kraadpäevad!$G$4-Kraadpäevad!C8749)),Lähteandmed!$I$45)</f>
        <v/>
      </c>
      <c r="N8749" s="114">
        <f>IFERROR(($G$4-M8749)/($G$4-C8749),Lähteandmed!$H$45)</f>
        <v>0</v>
      </c>
      <c r="O8749" s="276">
        <f t="shared" si="273"/>
        <v>-2.1</v>
      </c>
      <c r="P8749" s="276">
        <f>IF(O8749&lt;($G$6-1),Lähteandmed!$E$45*1.2*1.005*(($G$6-1)-O8749),0)</f>
        <v>33.473880719999997</v>
      </c>
    </row>
    <row r="8750" spans="2:16">
      <c r="B8750" s="113">
        <v>8746</v>
      </c>
      <c r="C8750" s="113">
        <v>-2.2999999999999998</v>
      </c>
      <c r="D8750" s="276">
        <f t="shared" si="272"/>
        <v>12.28879749586558</v>
      </c>
      <c r="L8750" s="114">
        <f>IF(C8750&lt;$G$6,Lähteandmed!$E$45*1.2*1.005*($G$6-O8750),0)</f>
        <v>35.57695176</v>
      </c>
      <c r="M8750" s="276" t="str">
        <f>IF(($G$4-Lähteandmed!$H$45*(Kraadpäevad!$G$4-Kraadpäevad!C8750))&gt;Lähteandmed!$I$45,($G$4-Lähteandmed!$H$45*(Kraadpäevad!$G$4-Kraadpäevad!C8750)),Lähteandmed!$I$45)</f>
        <v/>
      </c>
      <c r="N8750" s="114">
        <f>IFERROR(($G$4-M8750)/($G$4-C8750),Lähteandmed!$H$45)</f>
        <v>0</v>
      </c>
      <c r="O8750" s="276">
        <f t="shared" si="273"/>
        <v>-2.2999999999999998</v>
      </c>
      <c r="P8750" s="276">
        <f>IF(O8750&lt;($G$6-1),Lähteandmed!$E$45*1.2*1.005*(($G$6-1)-O8750),0)</f>
        <v>33.82439256</v>
      </c>
    </row>
    <row r="8751" spans="2:16">
      <c r="B8751" s="113">
        <v>8747</v>
      </c>
      <c r="C8751" s="113">
        <v>-2.4</v>
      </c>
      <c r="D8751" s="276">
        <f t="shared" si="272"/>
        <v>12.38879749586558</v>
      </c>
      <c r="L8751" s="114">
        <f>IF(C8751&lt;$G$6,Lähteandmed!$E$45*1.2*1.005*($G$6-O8751),0)</f>
        <v>35.752207679999998</v>
      </c>
      <c r="M8751" s="276" t="str">
        <f>IF(($G$4-Lähteandmed!$H$45*(Kraadpäevad!$G$4-Kraadpäevad!C8751))&gt;Lähteandmed!$I$45,($G$4-Lähteandmed!$H$45*(Kraadpäevad!$G$4-Kraadpäevad!C8751)),Lähteandmed!$I$45)</f>
        <v/>
      </c>
      <c r="N8751" s="114">
        <f>IFERROR(($G$4-M8751)/($G$4-C8751),Lähteandmed!$H$45)</f>
        <v>0</v>
      </c>
      <c r="O8751" s="276">
        <f t="shared" si="273"/>
        <v>-2.4</v>
      </c>
      <c r="P8751" s="276">
        <f>IF(O8751&lt;($G$6-1),Lähteandmed!$E$45*1.2*1.005*(($G$6-1)-O8751),0)</f>
        <v>33.999648479999998</v>
      </c>
    </row>
    <row r="8752" spans="2:16">
      <c r="B8752" s="113">
        <v>8748</v>
      </c>
      <c r="C8752" s="113">
        <v>-2.6</v>
      </c>
      <c r="D8752" s="276">
        <f t="shared" si="272"/>
        <v>12.588797495865579</v>
      </c>
      <c r="L8752" s="114">
        <f>IF(C8752&lt;$G$6,Lähteandmed!$E$45*1.2*1.005*($G$6-O8752),0)</f>
        <v>36.102719520000001</v>
      </c>
      <c r="M8752" s="276" t="str">
        <f>IF(($G$4-Lähteandmed!$H$45*(Kraadpäevad!$G$4-Kraadpäevad!C8752))&gt;Lähteandmed!$I$45,($G$4-Lähteandmed!$H$45*(Kraadpäevad!$G$4-Kraadpäevad!C8752)),Lähteandmed!$I$45)</f>
        <v/>
      </c>
      <c r="N8752" s="114">
        <f>IFERROR(($G$4-M8752)/($G$4-C8752),Lähteandmed!$H$45)</f>
        <v>0</v>
      </c>
      <c r="O8752" s="276">
        <f t="shared" si="273"/>
        <v>-2.6</v>
      </c>
      <c r="P8752" s="276">
        <f>IF(O8752&lt;($G$6-1),Lähteandmed!$E$45*1.2*1.005*(($G$6-1)-O8752),0)</f>
        <v>34.350160320000001</v>
      </c>
    </row>
    <row r="8753" spans="2:16">
      <c r="B8753" s="113">
        <v>8749</v>
      </c>
      <c r="C8753" s="113">
        <v>-2.7</v>
      </c>
      <c r="D8753" s="276">
        <f t="shared" si="272"/>
        <v>12.688797495865579</v>
      </c>
      <c r="L8753" s="114">
        <f>IF(C8753&lt;$G$6,Lähteandmed!$E$45*1.2*1.005*($G$6-O8753),0)</f>
        <v>36.277975439999999</v>
      </c>
      <c r="M8753" s="276" t="str">
        <f>IF(($G$4-Lähteandmed!$H$45*(Kraadpäevad!$G$4-Kraadpäevad!C8753))&gt;Lähteandmed!$I$45,($G$4-Lähteandmed!$H$45*(Kraadpäevad!$G$4-Kraadpäevad!C8753)),Lähteandmed!$I$45)</f>
        <v/>
      </c>
      <c r="N8753" s="114">
        <f>IFERROR(($G$4-M8753)/($G$4-C8753),Lähteandmed!$H$45)</f>
        <v>0</v>
      </c>
      <c r="O8753" s="276">
        <f t="shared" si="273"/>
        <v>-2.7</v>
      </c>
      <c r="P8753" s="276">
        <f>IF(O8753&lt;($G$6-1),Lähteandmed!$E$45*1.2*1.005*(($G$6-1)-O8753),0)</f>
        <v>34.525416239999998</v>
      </c>
    </row>
    <row r="8754" spans="2:16">
      <c r="B8754" s="113">
        <v>8750</v>
      </c>
      <c r="C8754" s="113">
        <v>-2.7</v>
      </c>
      <c r="D8754" s="276">
        <f t="shared" si="272"/>
        <v>12.688797495865579</v>
      </c>
      <c r="L8754" s="114">
        <f>IF(C8754&lt;$G$6,Lähteandmed!$E$45*1.2*1.005*($G$6-O8754),0)</f>
        <v>36.277975439999999</v>
      </c>
      <c r="M8754" s="276" t="str">
        <f>IF(($G$4-Lähteandmed!$H$45*(Kraadpäevad!$G$4-Kraadpäevad!C8754))&gt;Lähteandmed!$I$45,($G$4-Lähteandmed!$H$45*(Kraadpäevad!$G$4-Kraadpäevad!C8754)),Lähteandmed!$I$45)</f>
        <v/>
      </c>
      <c r="N8754" s="114">
        <f>IFERROR(($G$4-M8754)/($G$4-C8754),Lähteandmed!$H$45)</f>
        <v>0</v>
      </c>
      <c r="O8754" s="276">
        <f t="shared" si="273"/>
        <v>-2.7</v>
      </c>
      <c r="P8754" s="276">
        <f>IF(O8754&lt;($G$6-1),Lähteandmed!$E$45*1.2*1.005*(($G$6-1)-O8754),0)</f>
        <v>34.525416239999998</v>
      </c>
    </row>
    <row r="8755" spans="2:16">
      <c r="B8755" s="113">
        <v>8751</v>
      </c>
      <c r="C8755" s="113">
        <v>-2.8</v>
      </c>
      <c r="D8755" s="276">
        <f t="shared" si="272"/>
        <v>12.78879749586558</v>
      </c>
      <c r="L8755" s="114">
        <f>IF(C8755&lt;$G$6,Lähteandmed!$E$45*1.2*1.005*($G$6-O8755),0)</f>
        <v>36.453231359999997</v>
      </c>
      <c r="M8755" s="276" t="str">
        <f>IF(($G$4-Lähteandmed!$H$45*(Kraadpäevad!$G$4-Kraadpäevad!C8755))&gt;Lähteandmed!$I$45,($G$4-Lähteandmed!$H$45*(Kraadpäevad!$G$4-Kraadpäevad!C8755)),Lähteandmed!$I$45)</f>
        <v/>
      </c>
      <c r="N8755" s="114">
        <f>IFERROR(($G$4-M8755)/($G$4-C8755),Lähteandmed!$H$45)</f>
        <v>0</v>
      </c>
      <c r="O8755" s="276">
        <f t="shared" si="273"/>
        <v>-2.8</v>
      </c>
      <c r="P8755" s="276">
        <f>IF(O8755&lt;($G$6-1),Lähteandmed!$E$45*1.2*1.005*(($G$6-1)-O8755),0)</f>
        <v>34.700672159999996</v>
      </c>
    </row>
    <row r="8756" spans="2:16">
      <c r="B8756" s="113">
        <v>8752</v>
      </c>
      <c r="C8756" s="113">
        <v>-3.4</v>
      </c>
      <c r="D8756" s="276">
        <f t="shared" si="272"/>
        <v>13.38879749586558</v>
      </c>
      <c r="L8756" s="114">
        <f>IF(C8756&lt;$G$6,Lähteandmed!$E$45*1.2*1.005*($G$6-O8756),0)</f>
        <v>37.504766879999998</v>
      </c>
      <c r="M8756" s="276" t="str">
        <f>IF(($G$4-Lähteandmed!$H$45*(Kraadpäevad!$G$4-Kraadpäevad!C8756))&gt;Lähteandmed!$I$45,($G$4-Lähteandmed!$H$45*(Kraadpäevad!$G$4-Kraadpäevad!C8756)),Lähteandmed!$I$45)</f>
        <v/>
      </c>
      <c r="N8756" s="114">
        <f>IFERROR(($G$4-M8756)/($G$4-C8756),Lähteandmed!$H$45)</f>
        <v>0</v>
      </c>
      <c r="O8756" s="276">
        <f t="shared" si="273"/>
        <v>-3.4</v>
      </c>
      <c r="P8756" s="276">
        <f>IF(O8756&lt;($G$6-1),Lähteandmed!$E$45*1.2*1.005*(($G$6-1)-O8756),0)</f>
        <v>35.752207679999998</v>
      </c>
    </row>
    <row r="8757" spans="2:16">
      <c r="B8757" s="113">
        <v>8753</v>
      </c>
      <c r="C8757" s="113">
        <v>-4.0999999999999996</v>
      </c>
      <c r="D8757" s="276">
        <f t="shared" si="272"/>
        <v>14.088797495865579</v>
      </c>
      <c r="L8757" s="114">
        <f>IF(C8757&lt;$G$6,Lähteandmed!$E$45*1.2*1.005*($G$6-O8757),0)</f>
        <v>38.731558319999998</v>
      </c>
      <c r="M8757" s="276" t="str">
        <f>IF(($G$4-Lähteandmed!$H$45*(Kraadpäevad!$G$4-Kraadpäevad!C8757))&gt;Lähteandmed!$I$45,($G$4-Lähteandmed!$H$45*(Kraadpäevad!$G$4-Kraadpäevad!C8757)),Lähteandmed!$I$45)</f>
        <v/>
      </c>
      <c r="N8757" s="114">
        <f>IFERROR(($G$4-M8757)/($G$4-C8757),Lähteandmed!$H$45)</f>
        <v>0</v>
      </c>
      <c r="O8757" s="276">
        <f t="shared" si="273"/>
        <v>-4.0999999999999996</v>
      </c>
      <c r="P8757" s="276">
        <f>IF(O8757&lt;($G$6-1),Lähteandmed!$E$45*1.2*1.005*(($G$6-1)-O8757),0)</f>
        <v>36.978999119999997</v>
      </c>
    </row>
    <row r="8758" spans="2:16">
      <c r="B8758" s="113">
        <v>8754</v>
      </c>
      <c r="C8758" s="113">
        <v>-3.9</v>
      </c>
      <c r="D8758" s="276">
        <f t="shared" si="272"/>
        <v>13.88879749586558</v>
      </c>
      <c r="L8758" s="114">
        <f>IF(C8758&lt;$G$6,Lähteandmed!$E$45*1.2*1.005*($G$6-O8758),0)</f>
        <v>38.381046479999995</v>
      </c>
      <c r="M8758" s="276" t="str">
        <f>IF(($G$4-Lähteandmed!$H$45*(Kraadpäevad!$G$4-Kraadpäevad!C8758))&gt;Lähteandmed!$I$45,($G$4-Lähteandmed!$H$45*(Kraadpäevad!$G$4-Kraadpäevad!C8758)),Lähteandmed!$I$45)</f>
        <v/>
      </c>
      <c r="N8758" s="114">
        <f>IFERROR(($G$4-M8758)/($G$4-C8758),Lähteandmed!$H$45)</f>
        <v>0</v>
      </c>
      <c r="O8758" s="276">
        <f t="shared" si="273"/>
        <v>-3.9</v>
      </c>
      <c r="P8758" s="276">
        <f>IF(O8758&lt;($G$6-1),Lähteandmed!$E$45*1.2*1.005*(($G$6-1)-O8758),0)</f>
        <v>36.628487279999995</v>
      </c>
    </row>
    <row r="8759" spans="2:16">
      <c r="B8759" s="113">
        <v>8755</v>
      </c>
      <c r="C8759" s="113">
        <v>-3.7</v>
      </c>
      <c r="D8759" s="276">
        <f t="shared" si="272"/>
        <v>13.688797495865579</v>
      </c>
      <c r="L8759" s="114">
        <f>IF(C8759&lt;$G$6,Lähteandmed!$E$45*1.2*1.005*($G$6-O8759),0)</f>
        <v>38.030534639999999</v>
      </c>
      <c r="M8759" s="276" t="str">
        <f>IF(($G$4-Lähteandmed!$H$45*(Kraadpäevad!$G$4-Kraadpäevad!C8759))&gt;Lähteandmed!$I$45,($G$4-Lähteandmed!$H$45*(Kraadpäevad!$G$4-Kraadpäevad!C8759)),Lähteandmed!$I$45)</f>
        <v/>
      </c>
      <c r="N8759" s="114">
        <f>IFERROR(($G$4-M8759)/($G$4-C8759),Lähteandmed!$H$45)</f>
        <v>0</v>
      </c>
      <c r="O8759" s="276">
        <f t="shared" si="273"/>
        <v>-3.7</v>
      </c>
      <c r="P8759" s="276">
        <f>IF(O8759&lt;($G$6-1),Lähteandmed!$E$45*1.2*1.005*(($G$6-1)-O8759),0)</f>
        <v>36.277975439999999</v>
      </c>
    </row>
    <row r="8760" spans="2:16">
      <c r="B8760" s="113">
        <v>8756</v>
      </c>
      <c r="C8760" s="113">
        <v>-3.5</v>
      </c>
      <c r="D8760" s="276">
        <f t="shared" si="272"/>
        <v>13.48879749586558</v>
      </c>
      <c r="L8760" s="114">
        <f>IF(C8760&lt;$G$6,Lähteandmed!$E$45*1.2*1.005*($G$6-O8760),0)</f>
        <v>37.680022799999996</v>
      </c>
      <c r="M8760" s="276" t="str">
        <f>IF(($G$4-Lähteandmed!$H$45*(Kraadpäevad!$G$4-Kraadpäevad!C8760))&gt;Lähteandmed!$I$45,($G$4-Lähteandmed!$H$45*(Kraadpäevad!$G$4-Kraadpäevad!C8760)),Lähteandmed!$I$45)</f>
        <v/>
      </c>
      <c r="N8760" s="114">
        <f>IFERROR(($G$4-M8760)/($G$4-C8760),Lähteandmed!$H$45)</f>
        <v>0</v>
      </c>
      <c r="O8760" s="276">
        <f t="shared" si="273"/>
        <v>-3.5</v>
      </c>
      <c r="P8760" s="276">
        <f>IF(O8760&lt;($G$6-1),Lähteandmed!$E$45*1.2*1.005*(($G$6-1)-O8760),0)</f>
        <v>35.927463599999996</v>
      </c>
    </row>
    <row r="8761" spans="2:16">
      <c r="B8761" s="113">
        <v>8757</v>
      </c>
      <c r="C8761" s="113">
        <v>-3.1</v>
      </c>
      <c r="D8761" s="276">
        <f t="shared" si="272"/>
        <v>13.088797495865579</v>
      </c>
      <c r="L8761" s="114">
        <f>IF(C8761&lt;$G$6,Lähteandmed!$E$45*1.2*1.005*($G$6-O8761),0)</f>
        <v>36.978999119999997</v>
      </c>
      <c r="M8761" s="276" t="str">
        <f>IF(($G$4-Lähteandmed!$H$45*(Kraadpäevad!$G$4-Kraadpäevad!C8761))&gt;Lähteandmed!$I$45,($G$4-Lähteandmed!$H$45*(Kraadpäevad!$G$4-Kraadpäevad!C8761)),Lähteandmed!$I$45)</f>
        <v/>
      </c>
      <c r="N8761" s="114">
        <f>IFERROR(($G$4-M8761)/($G$4-C8761),Lähteandmed!$H$45)</f>
        <v>0</v>
      </c>
      <c r="O8761" s="276">
        <f t="shared" si="273"/>
        <v>-3.1</v>
      </c>
      <c r="P8761" s="276">
        <f>IF(O8761&lt;($G$6-1),Lähteandmed!$E$45*1.2*1.005*(($G$6-1)-O8761),0)</f>
        <v>35.226439919999997</v>
      </c>
    </row>
    <row r="8762" spans="2:16">
      <c r="B8762" s="113">
        <v>8758</v>
      </c>
      <c r="C8762" s="113">
        <v>-2.8</v>
      </c>
      <c r="D8762" s="276">
        <f t="shared" si="272"/>
        <v>12.78879749586558</v>
      </c>
      <c r="L8762" s="114">
        <f>IF(C8762&lt;$G$6,Lähteandmed!$E$45*1.2*1.005*($G$6-O8762),0)</f>
        <v>36.453231359999997</v>
      </c>
      <c r="M8762" s="276" t="str">
        <f>IF(($G$4-Lähteandmed!$H$45*(Kraadpäevad!$G$4-Kraadpäevad!C8762))&gt;Lähteandmed!$I$45,($G$4-Lähteandmed!$H$45*(Kraadpäevad!$G$4-Kraadpäevad!C8762)),Lähteandmed!$I$45)</f>
        <v/>
      </c>
      <c r="N8762" s="114">
        <f>IFERROR(($G$4-M8762)/($G$4-C8762),Lähteandmed!$H$45)</f>
        <v>0</v>
      </c>
      <c r="O8762" s="276">
        <f t="shared" si="273"/>
        <v>-2.8</v>
      </c>
      <c r="P8762" s="276">
        <f>IF(O8762&lt;($G$6-1),Lähteandmed!$E$45*1.2*1.005*(($G$6-1)-O8762),0)</f>
        <v>34.700672159999996</v>
      </c>
    </row>
    <row r="8763" spans="2:16">
      <c r="B8763" s="113">
        <v>8759</v>
      </c>
      <c r="C8763" s="113">
        <v>-2.4</v>
      </c>
      <c r="D8763" s="276">
        <f t="shared" si="272"/>
        <v>12.38879749586558</v>
      </c>
      <c r="L8763" s="114">
        <f>IF(C8763&lt;$G$6,Lähteandmed!$E$45*1.2*1.005*($G$6-O8763),0)</f>
        <v>35.752207679999998</v>
      </c>
      <c r="M8763" s="276" t="str">
        <f>IF(($G$4-Lähteandmed!$H$45*(Kraadpäevad!$G$4-Kraadpäevad!C8763))&gt;Lähteandmed!$I$45,($G$4-Lähteandmed!$H$45*(Kraadpäevad!$G$4-Kraadpäevad!C8763)),Lähteandmed!$I$45)</f>
        <v/>
      </c>
      <c r="N8763" s="114">
        <f>IFERROR(($G$4-M8763)/($G$4-C8763),Lähteandmed!$H$45)</f>
        <v>0</v>
      </c>
      <c r="O8763" s="276">
        <f t="shared" si="273"/>
        <v>-2.4</v>
      </c>
      <c r="P8763" s="276">
        <f>IF(O8763&lt;($G$6-1),Lähteandmed!$E$45*1.2*1.005*(($G$6-1)-O8763),0)</f>
        <v>33.999648479999998</v>
      </c>
    </row>
    <row r="8764" spans="2:16">
      <c r="B8764" s="145">
        <v>8760</v>
      </c>
      <c r="C8764" s="145">
        <v>-1.9</v>
      </c>
      <c r="D8764" s="244">
        <f t="shared" si="272"/>
        <v>11.88879749586558</v>
      </c>
      <c r="L8764" s="279">
        <f>IF(C8764&lt;$G$6,Lähteandmed!$E$45*1.2*1.005*($G$6-O8764),0)</f>
        <v>34.875928079999994</v>
      </c>
      <c r="M8764" s="244" t="str">
        <f>IF(($G$4-Lähteandmed!$H$45*(Kraadpäevad!$G$4-Kraadpäevad!C8764))&gt;Lähteandmed!$I$45,($G$4-Lähteandmed!$H$45*(Kraadpäevad!$G$4-Kraadpäevad!C8764)),Lähteandmed!$I$45)</f>
        <v/>
      </c>
      <c r="N8764" s="279">
        <f>IFERROR(($G$4-M8764)/($G$4-C8764),Lähteandmed!$H$45)</f>
        <v>0</v>
      </c>
      <c r="O8764" s="244">
        <f t="shared" si="273"/>
        <v>-1.9</v>
      </c>
      <c r="P8764" s="244">
        <f>IF(O8764&lt;($G$6-1),Lähteandmed!$E$45*1.2*1.005*(($G$6-1)-O8764),0)</f>
        <v>33.123368879999994</v>
      </c>
    </row>
  </sheetData>
  <sheetProtection algorithmName="SHA-512" hashValue="748+lDqBxeT8cq8l6lhDQIIHF17q3j5FBUMsVN3DxXkQIm9PLTN6hOoNseueiDR3cFwUvq1EkBPsxKogCPin5g==" saltValue="BRs8sNTfi+dUBM2nCtLKmQ==" spinCount="100000" sheet="1" objects="1" scenarios="1" selectLockedCells="1"/>
  <mergeCells count="7">
    <mergeCell ref="R2:S2"/>
    <mergeCell ref="F3:G3"/>
    <mergeCell ref="B2:D2"/>
    <mergeCell ref="L2:P2"/>
    <mergeCell ref="F7:F8"/>
    <mergeCell ref="G7:G8"/>
    <mergeCell ref="I3:J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B2:H52"/>
  <sheetViews>
    <sheetView showGridLines="0" workbookViewId="0"/>
  </sheetViews>
  <sheetFormatPr defaultColWidth="9.109375" defaultRowHeight="13.2"/>
  <cols>
    <col min="1" max="1" width="9.109375" style="18"/>
    <col min="2" max="2" width="25.44140625" style="18" customWidth="1"/>
    <col min="3" max="3" width="9.109375" style="18"/>
    <col min="4" max="4" width="29.33203125" style="18" customWidth="1"/>
    <col min="5" max="5" width="9.109375" style="18"/>
    <col min="6" max="6" width="71.5546875" style="18" bestFit="1" customWidth="1"/>
    <col min="7" max="7" width="9.109375" style="18"/>
    <col min="8" max="8" width="27.33203125" style="18" customWidth="1"/>
    <col min="9" max="16384" width="9.109375" style="18"/>
  </cols>
  <sheetData>
    <row r="2" spans="2:8">
      <c r="B2" s="172" t="s">
        <v>99</v>
      </c>
      <c r="D2" s="172" t="s">
        <v>217</v>
      </c>
      <c r="F2" s="172" t="s">
        <v>96</v>
      </c>
      <c r="H2" s="172" t="s">
        <v>254</v>
      </c>
    </row>
    <row r="3" spans="2:8">
      <c r="B3" s="18" t="s">
        <v>269</v>
      </c>
      <c r="D3" s="18" t="s">
        <v>269</v>
      </c>
      <c r="F3" s="18" t="s">
        <v>269</v>
      </c>
      <c r="H3" s="18" t="s">
        <v>269</v>
      </c>
    </row>
    <row r="4" spans="2:8">
      <c r="B4" s="18" t="s">
        <v>208</v>
      </c>
      <c r="D4" s="18" t="s">
        <v>218</v>
      </c>
      <c r="F4" s="18" t="s">
        <v>249</v>
      </c>
      <c r="H4" s="18" t="s">
        <v>186</v>
      </c>
    </row>
    <row r="5" spans="2:8">
      <c r="B5" s="18" t="s">
        <v>214</v>
      </c>
      <c r="D5" s="18" t="s">
        <v>219</v>
      </c>
      <c r="F5" s="18" t="s">
        <v>248</v>
      </c>
      <c r="H5" s="18" t="s">
        <v>256</v>
      </c>
    </row>
    <row r="6" spans="2:8">
      <c r="B6" s="18" t="s">
        <v>209</v>
      </c>
      <c r="D6" s="185" t="s">
        <v>267</v>
      </c>
      <c r="F6" s="18" t="s">
        <v>222</v>
      </c>
      <c r="H6" s="18" t="s">
        <v>255</v>
      </c>
    </row>
    <row r="7" spans="2:8">
      <c r="B7" s="18" t="s">
        <v>268</v>
      </c>
      <c r="F7" s="18" t="s">
        <v>221</v>
      </c>
      <c r="H7" s="185" t="s">
        <v>257</v>
      </c>
    </row>
    <row r="8" spans="2:8">
      <c r="B8" s="18" t="s">
        <v>213</v>
      </c>
      <c r="F8" s="185" t="s">
        <v>270</v>
      </c>
    </row>
    <row r="9" spans="2:8">
      <c r="B9" s="18" t="s">
        <v>212</v>
      </c>
    </row>
    <row r="10" spans="2:8">
      <c r="B10" s="18" t="s">
        <v>211</v>
      </c>
      <c r="D10" s="172" t="s">
        <v>392</v>
      </c>
    </row>
    <row r="11" spans="2:8">
      <c r="B11" s="18" t="s">
        <v>215</v>
      </c>
      <c r="D11" s="18" t="s">
        <v>269</v>
      </c>
    </row>
    <row r="12" spans="2:8">
      <c r="B12" s="18" t="s">
        <v>216</v>
      </c>
      <c r="D12" s="18" t="s">
        <v>381</v>
      </c>
    </row>
    <row r="13" spans="2:8">
      <c r="B13" s="185" t="s">
        <v>210</v>
      </c>
      <c r="D13" s="185" t="s">
        <v>395</v>
      </c>
    </row>
    <row r="16" spans="2:8" ht="13.95" customHeight="1">
      <c r="B16" s="172" t="s">
        <v>297</v>
      </c>
      <c r="D16" s="172" t="s">
        <v>380</v>
      </c>
      <c r="F16" s="172" t="s">
        <v>294</v>
      </c>
      <c r="H16" s="172" t="s">
        <v>329</v>
      </c>
    </row>
    <row r="17" spans="2:8" ht="13.95" customHeight="1">
      <c r="B17" s="18" t="s">
        <v>269</v>
      </c>
      <c r="D17" s="18" t="s">
        <v>269</v>
      </c>
      <c r="F17" s="18" t="s">
        <v>269</v>
      </c>
      <c r="H17" s="182" t="s">
        <v>269</v>
      </c>
    </row>
    <row r="18" spans="2:8">
      <c r="B18" s="18" t="s">
        <v>298</v>
      </c>
      <c r="D18" s="18" t="s">
        <v>381</v>
      </c>
      <c r="F18" s="18" t="s">
        <v>295</v>
      </c>
      <c r="H18" s="18" t="s">
        <v>330</v>
      </c>
    </row>
    <row r="19" spans="2:8">
      <c r="B19" s="18" t="s">
        <v>299</v>
      </c>
      <c r="D19" s="185" t="s">
        <v>382</v>
      </c>
      <c r="F19" s="18" t="s">
        <v>296</v>
      </c>
      <c r="H19" s="185" t="s">
        <v>331</v>
      </c>
    </row>
    <row r="20" spans="2:8">
      <c r="B20" s="228" t="s">
        <v>300</v>
      </c>
      <c r="F20" s="185" t="s">
        <v>404</v>
      </c>
    </row>
    <row r="21" spans="2:8">
      <c r="B21" s="229"/>
    </row>
    <row r="22" spans="2:8" ht="13.2" customHeight="1">
      <c r="F22" s="230"/>
    </row>
    <row r="23" spans="2:8" ht="15.6">
      <c r="B23" s="231" t="s">
        <v>335</v>
      </c>
      <c r="D23" s="172" t="s">
        <v>370</v>
      </c>
      <c r="F23" s="232" t="s">
        <v>396</v>
      </c>
      <c r="H23" s="172" t="s">
        <v>311</v>
      </c>
    </row>
    <row r="24" spans="2:8">
      <c r="B24" s="18" t="s">
        <v>269</v>
      </c>
      <c r="D24" s="18" t="s">
        <v>269</v>
      </c>
      <c r="F24" s="182" t="s">
        <v>269</v>
      </c>
      <c r="H24" s="182" t="s">
        <v>269</v>
      </c>
    </row>
    <row r="25" spans="2:8">
      <c r="B25" s="229" t="s">
        <v>349</v>
      </c>
      <c r="D25" s="233" t="s">
        <v>371</v>
      </c>
      <c r="F25" s="182">
        <v>0</v>
      </c>
      <c r="H25" s="182" t="s">
        <v>281</v>
      </c>
    </row>
    <row r="26" spans="2:8">
      <c r="B26" s="229" t="s">
        <v>344</v>
      </c>
      <c r="D26" s="233" t="s">
        <v>372</v>
      </c>
      <c r="F26" s="182">
        <v>5</v>
      </c>
      <c r="H26" s="182" t="s">
        <v>314</v>
      </c>
    </row>
    <row r="27" spans="2:8">
      <c r="B27" s="229" t="s">
        <v>397</v>
      </c>
      <c r="D27" s="234" t="s">
        <v>215</v>
      </c>
      <c r="F27" s="182">
        <v>10</v>
      </c>
      <c r="H27" s="182" t="s">
        <v>282</v>
      </c>
    </row>
    <row r="28" spans="2:8">
      <c r="B28" s="229" t="s">
        <v>398</v>
      </c>
      <c r="D28" s="235"/>
      <c r="F28" s="182">
        <v>15</v>
      </c>
      <c r="H28" s="182" t="s">
        <v>315</v>
      </c>
    </row>
    <row r="29" spans="2:8">
      <c r="B29" s="229" t="s">
        <v>345</v>
      </c>
      <c r="F29" s="182">
        <v>20</v>
      </c>
      <c r="H29" s="182" t="s">
        <v>283</v>
      </c>
    </row>
    <row r="30" spans="2:8">
      <c r="B30" s="229" t="s">
        <v>346</v>
      </c>
      <c r="F30" s="182">
        <v>25</v>
      </c>
      <c r="H30" s="182" t="s">
        <v>316</v>
      </c>
    </row>
    <row r="31" spans="2:8">
      <c r="B31" s="229" t="s">
        <v>399</v>
      </c>
      <c r="D31" s="172" t="s">
        <v>366</v>
      </c>
      <c r="F31" s="182">
        <v>30</v>
      </c>
      <c r="H31" s="182" t="s">
        <v>284</v>
      </c>
    </row>
    <row r="32" spans="2:8">
      <c r="B32" s="229" t="s">
        <v>400</v>
      </c>
      <c r="D32" s="18" t="s">
        <v>269</v>
      </c>
      <c r="F32" s="182">
        <v>35</v>
      </c>
      <c r="H32" s="236" t="s">
        <v>317</v>
      </c>
    </row>
    <row r="33" spans="2:8">
      <c r="B33" s="229" t="s">
        <v>336</v>
      </c>
      <c r="D33" s="182" t="s">
        <v>351</v>
      </c>
      <c r="F33" s="182">
        <v>40</v>
      </c>
    </row>
    <row r="34" spans="2:8">
      <c r="B34" s="18" t="s">
        <v>337</v>
      </c>
      <c r="D34" s="182" t="s">
        <v>353</v>
      </c>
      <c r="F34" s="182">
        <v>45</v>
      </c>
    </row>
    <row r="35" spans="2:8">
      <c r="B35" s="229" t="s">
        <v>338</v>
      </c>
      <c r="D35" s="182" t="s">
        <v>355</v>
      </c>
      <c r="F35" s="182">
        <v>50</v>
      </c>
      <c r="H35" s="172" t="s">
        <v>322</v>
      </c>
    </row>
    <row r="36" spans="2:8">
      <c r="B36" s="18" t="s">
        <v>339</v>
      </c>
      <c r="D36" s="182" t="s">
        <v>357</v>
      </c>
      <c r="F36" s="182">
        <v>60</v>
      </c>
      <c r="H36" s="18" t="s">
        <v>269</v>
      </c>
    </row>
    <row r="37" spans="2:8">
      <c r="B37" s="229" t="s">
        <v>340</v>
      </c>
      <c r="D37" s="182" t="s">
        <v>359</v>
      </c>
      <c r="F37" s="182">
        <v>70</v>
      </c>
      <c r="H37" s="18" t="s">
        <v>323</v>
      </c>
    </row>
    <row r="38" spans="2:8">
      <c r="B38" s="18" t="s">
        <v>341</v>
      </c>
      <c r="D38" s="182" t="s">
        <v>361</v>
      </c>
      <c r="F38" s="182">
        <v>80</v>
      </c>
      <c r="H38" s="18" t="s">
        <v>324</v>
      </c>
    </row>
    <row r="39" spans="2:8">
      <c r="B39" s="229" t="s">
        <v>342</v>
      </c>
      <c r="D39" s="236" t="s">
        <v>363</v>
      </c>
      <c r="F39" s="236">
        <v>90</v>
      </c>
      <c r="H39" s="185" t="s">
        <v>325</v>
      </c>
    </row>
    <row r="40" spans="2:8">
      <c r="B40" s="185" t="s">
        <v>343</v>
      </c>
    </row>
    <row r="41" spans="2:8">
      <c r="B41" s="238"/>
    </row>
    <row r="42" spans="2:8">
      <c r="B42" s="229"/>
    </row>
    <row r="43" spans="2:8">
      <c r="B43" s="229"/>
      <c r="D43" s="172" t="s">
        <v>378</v>
      </c>
      <c r="F43" s="172" t="s">
        <v>418</v>
      </c>
    </row>
    <row r="44" spans="2:8">
      <c r="D44" s="18" t="s">
        <v>269</v>
      </c>
      <c r="F44" s="18" t="s">
        <v>269</v>
      </c>
    </row>
    <row r="45" spans="2:8">
      <c r="D45" s="18" t="s">
        <v>257</v>
      </c>
      <c r="F45" s="182">
        <v>30</v>
      </c>
    </row>
    <row r="46" spans="2:8">
      <c r="D46" s="182" t="s">
        <v>351</v>
      </c>
      <c r="F46" s="182">
        <v>40</v>
      </c>
    </row>
    <row r="47" spans="2:8">
      <c r="D47" s="182" t="s">
        <v>353</v>
      </c>
      <c r="F47" s="182">
        <v>50</v>
      </c>
    </row>
    <row r="48" spans="2:8">
      <c r="D48" s="182" t="s">
        <v>355</v>
      </c>
      <c r="F48" s="236">
        <v>60</v>
      </c>
    </row>
    <row r="49" spans="4:4">
      <c r="D49" s="182" t="s">
        <v>357</v>
      </c>
    </row>
    <row r="50" spans="4:4">
      <c r="D50" s="182" t="s">
        <v>359</v>
      </c>
    </row>
    <row r="51" spans="4:4">
      <c r="D51" s="182" t="s">
        <v>361</v>
      </c>
    </row>
    <row r="52" spans="4:4">
      <c r="D52" s="236" t="s">
        <v>363</v>
      </c>
    </row>
  </sheetData>
  <sheetProtection algorithmName="SHA-512" hashValue="WFPm6nEyI83IY1wzJ6Q6fy8RjFBQmBJtO1xZOkl3pvDi5hquQIe9RzJ9Kp2TtutZ2I8JzTNoXoyQQ+nWcg6dxw==" saltValue="B/ro7K1vZIGHCFLXjp/I4Q==" spinCount="100000" sheet="1" objects="1" scenarios="1" selectLockedCell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4 E A A B Q S w M E F A A C A A g A T l i H T h P B M v i n A A A A + A A A A B I A H A B D b 2 5 m a W c v U G F j a 2 F n Z S 5 4 b W w g o h g A K K A U A A A A A A A A A A A A A A A A A A A A A A A A A A A A h Y 8 x D o I w G E a v Q r r T l o p o y E 8 Z D J s k J i b G l Z Q K j V A M L Z a 7 O X g k r y C J o m 6 O 3 8 s b 3 v e 4 3 S E d 2 8 a 7 y t 6 o T i c o w B R 5 U o u u V L p K 0 G B P / h q l H H a F O B e V 9 C Z Z m 3 g 0 Z Y J q a y 8 x I c 4 5 7 B a 4 6 y v C K A 3 I M d / u R S 3 b A n 1 k 9 V / 2 l T a 2 0 E I i D o d X D G c 4 W u F l S E P M o g D I j C F X + q u w q R h T I D 8 Q N k N j h 1 5 y a f 0 s A z J P I O 8 X / A l Q S w M E F A A C A A g A T l i H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5 Y h 0 6 0 l M W 8 F Q E A A G A D A A A T A B w A R m 9 y b X V s Y X M v U 2 V j d G l v b j E u b S C i G A A o o B Q A A A A A A A A A A A A A A A A A A A A A A A A A A A D N k c F L w z A U x u + F / g 8 h u 7 Q Q C q 2 b c 0 p P r R 4 F 6 T x Z D 1 n 7 3 M L S Z C S v s j H 2 v 5 t Z h m M Y 8 S T m k u T 7 h f e + v M 9 C g 0 I r U g 1 7 e h c G Y W B X 3 E B L W o 6 c 5 E Q C h g F x q 9 K 9 a c A p h X 1 P S t 3 0 H S i M H o S E p N A K 3 c V G t L i t n y 0 Y W 6 + 5 l F C X Y N e o N / W x V o J b p D F 7 K U G K T i C Y n B L K S K F l 3 y m b z x i 5 V 4 1 u h V r m a T a Z M v L U a 4 Q K d x L y r 2 P y q B W 8 x m z w N K L F i q u l c z v f b Y A 6 c 3 O + c I / m h i v 7 p k 0 3 V D 9 C G w 0 f Y P s 9 H d T U d U d H C M I W D 4 y c 9 O y k q 7 5 b g D k j V 1 4 y 9 p K J l 1 x 7 y d R L b r x k d k E O c R g I 9 e 2 Y z l M e 0 c + c o y y m f x j 2 + P + F f a H / P u q f B v 0 B U E s B A i 0 A F A A C A A g A T l i H T h P B M v i n A A A A + A A A A B I A A A A A A A A A A A A A A A A A A A A A A E N v b m Z p Z y 9 Q Y W N r Y W d l L n h t b F B L A Q I t A B Q A A g A I A E 5 Y h 0 4 P y u m r p A A A A O k A A A A T A A A A A A A A A A A A A A A A A P M A A A B b Q 2 9 u d G V u d F 9 U e X B l c 1 0 u e G 1 s U E s B A i 0 A F A A C A A g A T l i H T r S U x b w V A Q A A Y A M A A B M A A A A A A A A A A A A A A A A A 5 A E A A E Z v c m 1 1 b G F z L 1 N l Y 3 R p b 2 4 x L m 1 Q S w U G A A A A A A M A A w D C A A A A R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B M A A A A A A A D q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C 0 w N V Q w N j o y O D o 1 M y 4 0 N D E z M T Y 3 W i I g L z 4 8 R W 5 0 c n k g V H l w Z T 0 i R m l s b E N v b H V t b l R 5 c G V z I i B W Y W x 1 Z T 0 i c 0 J n V U Z C U V V G Q l F V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h d G E v Q 2 h h b m d l Z C B U e X B l L n t D b 2 x 1 b W 4 x L D B 9 J n F 1 b 3 Q 7 L C Z x d W 9 0 O 1 N l Y 3 R p b 2 4 x L 2 R h d G E v Q 2 h h b m d l Z C B U e X B l L n t D b 2 x 1 b W 4 y L D F 9 J n F 1 b 3 Q 7 L C Z x d W 9 0 O 1 N l Y 3 R p b 2 4 x L 2 R h d G E v Q 2 h h b m d l Z C B U e X B l L n t D b 2 x 1 b W 4 z L D J 9 J n F 1 b 3 Q 7 L C Z x d W 9 0 O 1 N l Y 3 R p b 2 4 x L 2 R h d G E v Q 2 h h b m d l Z C B U e X B l L n t D b 2 x 1 b W 4 0 L D N 9 J n F 1 b 3 Q 7 L C Z x d W 9 0 O 1 N l Y 3 R p b 2 4 x L 2 R h d G E v Q 2 h h b m d l Z C B U e X B l L n t D b 2 x 1 b W 4 1 L D R 9 J n F 1 b 3 Q 7 L C Z x d W 9 0 O 1 N l Y 3 R p b 2 4 x L 2 R h d G E v Q 2 h h b m d l Z C B U e X B l L n t D b 2 x 1 b W 4 2 L D V 9 J n F 1 b 3 Q 7 L C Z x d W 9 0 O 1 N l Y 3 R p b 2 4 x L 2 R h d G E v Q 2 h h b m d l Z C B U e X B l L n t D b 2 x 1 b W 4 3 L D Z 9 J n F 1 b 3 Q 7 L C Z x d W 9 0 O 1 N l Y 3 R p b 2 4 x L 2 R h d G E v Q 2 h h b m d l Z C B U e X B l L n t D b 2 x 1 b W 4 4 L D d 9 J n F 1 b 3 Q 7 L C Z x d W 9 0 O 1 N l Y 3 R p b 2 4 x L 2 R h d G E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2 R h d G E v Q 2 h h b m d l Z C B U e X B l L n t D b 2 x 1 b W 4 x L D B 9 J n F 1 b 3 Q 7 L C Z x d W 9 0 O 1 N l Y 3 R p b 2 4 x L 2 R h d G E v Q 2 h h b m d l Z C B U e X B l L n t D b 2 x 1 b W 4 y L D F 9 J n F 1 b 3 Q 7 L C Z x d W 9 0 O 1 N l Y 3 R p b 2 4 x L 2 R h d G E v Q 2 h h b m d l Z C B U e X B l L n t D b 2 x 1 b W 4 z L D J 9 J n F 1 b 3 Q 7 L C Z x d W 9 0 O 1 N l Y 3 R p b 2 4 x L 2 R h d G E v Q 2 h h b m d l Z C B U e X B l L n t D b 2 x 1 b W 4 0 L D N 9 J n F 1 b 3 Q 7 L C Z x d W 9 0 O 1 N l Y 3 R p b 2 4 x L 2 R h d G E v Q 2 h h b m d l Z C B U e X B l L n t D b 2 x 1 b W 4 1 L D R 9 J n F 1 b 3 Q 7 L C Z x d W 9 0 O 1 N l Y 3 R p b 2 4 x L 2 R h d G E v Q 2 h h b m d l Z C B U e X B l L n t D b 2 x 1 b W 4 2 L D V 9 J n F 1 b 3 Q 7 L C Z x d W 9 0 O 1 N l Y 3 R p b 2 4 x L 2 R h d G E v Q 2 h h b m d l Z C B U e X B l L n t D b 2 x 1 b W 4 3 L D Z 9 J n F 1 b 3 Q 7 L C Z x d W 9 0 O 1 N l Y 3 R p b 2 4 x L 2 R h d G E v Q 2 h h b m d l Z C B U e X B l L n t D b 2 x 1 b W 4 4 L D d 9 J n F 1 b 3 Q 7 L C Z x d W 9 0 O 1 N l Y 3 R p b 2 4 x L 2 R h d G E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C 0 w N 1 Q w O D o w M T o 1 N i 4 3 M T c w M T g y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R h I C g y K S 9 D a G F u Z 2 V k I F R 5 c G U u e 0 N v b H V t b j E s M H 0 m c X V v d D s s J n F 1 b 3 Q 7 U 2 V j d G l v b j E v Z G F 0 Y S A o M i k v Q 2 h h b m d l Z C B U e X B l L n t D b 2 x 1 b W 4 y L D F 9 J n F 1 b 3 Q 7 L C Z x d W 9 0 O 1 N l Y 3 R p b 2 4 x L 2 R h d G E g K D I p L 0 N o Y W 5 n Z W Q g V H l w Z S 5 7 Q 2 9 s d W 1 u M y w y f S Z x d W 9 0 O y w m c X V v d D t T Z W N 0 a W 9 u M S 9 k Y X R h I C g y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G F 0 Y S A o M i k v Q 2 h h b m d l Z C B U e X B l L n t D b 2 x 1 b W 4 x L D B 9 J n F 1 b 3 Q 7 L C Z x d W 9 0 O 1 N l Y 3 R p b 2 4 x L 2 R h d G E g K D I p L 0 N o Y W 5 n Z W Q g V H l w Z S 5 7 Q 2 9 s d W 1 u M i w x f S Z x d W 9 0 O y w m c X V v d D t T Z W N 0 a W 9 u M S 9 k Y X R h I C g y K S 9 D a G F u Z 2 V k I F R 5 c G U u e 0 N v b H V t b j M s M n 0 m c X V v d D s s J n F 1 b 3 Q 7 U 2 V j d G l v b j E v Z G F 0 Y S A o M i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Y X R h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E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v I T 7 S Z 3 T E y C j X 8 l S R p 6 D g A A A A A C A A A A A A A Q Z g A A A A E A A C A A A A B b b g 3 R 9 Y N 7 / r E z e Y i 7 s w Z H G V m I 5 + v T s O k A E s v Z Z j K D I Q A A A A A O g A A A A A I A A C A A A A B t O r s i Y k r P y 2 o J 6 C x m S i X W z T L a V t p X v m P C I p w S m V 0 S B l A A A A B V I X c w Y h Y T P a N S R d K E O c k N 5 l P I R P z E L P 1 m r E k + o C k 2 C G Q 3 B u 0 f y L 0 O / s L 7 q P u C o f S 8 0 x H / I M e 6 y a 7 P / V a h 1 U O 2 k I + H u t 0 H o e u Q t O c u S 9 5 p w k A A A A B n s 1 S L k R K k y m E y o i C 6 o 3 w 7 T E 8 k x P R n g r h e Z N q 6 L g H Q p 7 p 1 8 x / v n R 1 e + N l 2 n W h n + B I p w 3 d J f z R G c m F 5 k w P Q T s Z L < / D a t a M a s h u p > 
</file>

<file path=customXml/itemProps1.xml><?xml version="1.0" encoding="utf-8"?>
<ds:datastoreItem xmlns:ds="http://schemas.openxmlformats.org/officeDocument/2006/customXml" ds:itemID="{1354E00D-D9AC-4577-9E37-C468DBA8F9A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Kasutusjuhend</vt:lpstr>
      <vt:lpstr>Lähteandmed</vt:lpstr>
      <vt:lpstr>Tulemused</vt:lpstr>
      <vt:lpstr>Abitabel - kelder</vt:lpstr>
      <vt:lpstr>Abitabel - soojuspump</vt:lpstr>
      <vt:lpstr>Abitabel - taastuvenergia</vt:lpstr>
      <vt:lpstr>Vabasoojused</vt:lpstr>
      <vt:lpstr>Kraadpäevad</vt:lpstr>
      <vt:lpstr>Rippmenüüd</vt:lpstr>
      <vt:lpstr>Lähteandmed!Print_Area</vt:lpstr>
      <vt:lpstr>Tulemused!Print_Area</vt:lpstr>
    </vt:vector>
  </TitlesOfParts>
  <Company>Majandus- ja Kommunikatsiooniministeerium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Vaher</dc:creator>
  <cp:lastModifiedBy>Kasutaja</cp:lastModifiedBy>
  <cp:lastPrinted>2019-04-25T10:57:25Z</cp:lastPrinted>
  <dcterms:created xsi:type="dcterms:W3CDTF">2011-09-06T13:06:39Z</dcterms:created>
  <dcterms:modified xsi:type="dcterms:W3CDTF">2019-05-16T13:08:18Z</dcterms:modified>
</cp:coreProperties>
</file>